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Meu Drive\Trabalho\Warren 2024\Arquivos Excel\"/>
    </mc:Choice>
  </mc:AlternateContent>
  <xr:revisionPtr revIDLastSave="0" documentId="13_ncr:1_{8A591891-C29C-4B4C-9485-41576957D1DD}" xr6:coauthVersionLast="47" xr6:coauthVersionMax="47" xr10:uidLastSave="{00000000-0000-0000-0000-000000000000}"/>
  <bookViews>
    <workbookView xWindow="1965" yWindow="1980" windowWidth="21600" windowHeight="11295" tabRatio="773" firstSheet="1" activeTab="4" xr2:uid="{1E4D5CE9-0E1A-4085-8834-D2BD1DEB8188}"/>
  </bookViews>
  <sheets>
    <sheet name="BATIMENTO" sheetId="35" r:id="rId1"/>
    <sheet name="Títulos Públicos" sheetId="26" r:id="rId2"/>
    <sheet name="LF" sheetId="4" r:id="rId3"/>
    <sheet name="Títulos IPCA+" sheetId="15" r:id="rId4"/>
    <sheet name="CENÁRIOS" sheetId="37" r:id="rId5"/>
    <sheet name="LFSC SELIC+" sheetId="14" r:id="rId6"/>
    <sheet name="LFSC %SELIC" sheetId="11" r:id="rId7"/>
    <sheet name="CEF" sheetId="36" r:id="rId8"/>
    <sheet name="DADOS" sheetId="1" r:id="rId9"/>
    <sheet name="FIDCs" sheetId="27" r:id="rId10"/>
    <sheet name="feriados" sheetId="30" r:id="rId11"/>
    <sheet name="MISC" sheetId="34" r:id="rId12"/>
    <sheet name="SVENSSON" sheetId="24" r:id="rId13"/>
    <sheet name="ETTJ_B3" sheetId="31" r:id="rId14"/>
    <sheet name="SELIC" sheetId="32" r:id="rId15"/>
    <sheet name="CDI" sheetId="33" r:id="rId16"/>
  </sheets>
  <functionGroups builtInGroupCount="19"/>
  <definedNames>
    <definedName name="_xlpm.cdi_ano" hidden="1" xlm="1">#NAME?</definedName>
    <definedName name="_xlpm.datas" hidden="1" xlm="1">#NAME?</definedName>
    <definedName name="_xlpm.dias" hidden="1" xlm="1">#NAME?</definedName>
    <definedName name="_xlpm.fator_cdi" hidden="1" xlm="1">#NAME?</definedName>
    <definedName name="_xlpm.preco_old" hidden="1" xlm="1">#NAME?</definedName>
    <definedName name="_xlpm.spread" hidden="1" xlm="1">#NAME?</definedName>
    <definedName name="_xlpm.taxas" hidden="1" xlm="1">#NAME?</definedName>
    <definedName name="CDI_ano" localSheetId="0">#REF!</definedName>
    <definedName name="CDI_ano" localSheetId="11">#REF!</definedName>
    <definedName name="CDI_ano">#REF!</definedName>
    <definedName name="CDI_dia" localSheetId="0">#REF!</definedName>
    <definedName name="CDI_dia" localSheetId="11">#REF!</definedName>
    <definedName name="CDI_dia">#REF!</definedName>
    <definedName name="Cupons" localSheetId="0">#REF!</definedName>
    <definedName name="Cupons" localSheetId="9">#REF!</definedName>
    <definedName name="Cupons" localSheetId="11">#REF!</definedName>
    <definedName name="Cupons">DADOS!$AS$1:$AS$485</definedName>
    <definedName name="DadosExternos_1" localSheetId="13" hidden="1">ETTJ_B3!$B$2:$D$279</definedName>
    <definedName name="DadosExternos_1" localSheetId="12" hidden="1">SVENSSON!$B$1:$H$3</definedName>
    <definedName name="DadosExternos_2" localSheetId="14" hidden="1">SELIC!$B$2:$C$827</definedName>
    <definedName name="DadosExternos_3" localSheetId="15" hidden="1">CDI!$F$2:$G$827</definedName>
    <definedName name="DadosExternos_4" localSheetId="8" hidden="1">DADOS!$AK$1:$AM$535</definedName>
    <definedName name="Data_ref" localSheetId="0">#REF!</definedName>
    <definedName name="Data_ref" localSheetId="11">#REF!</definedName>
    <definedName name="Data_ref">#REF!</definedName>
    <definedName name="day_before">#REF!</definedName>
    <definedName name="day_ref">#REF!</definedName>
    <definedName name="feriados">feriados!$A$2:$A$1265</definedName>
    <definedName name="Moedas">#REF!</definedName>
    <definedName name="numero_erros" localSheetId="0">#REF!</definedName>
    <definedName name="numero_erros" localSheetId="11">#REF!</definedName>
    <definedName name="numero_erros">#REF!</definedName>
    <definedName name="Ontem" localSheetId="0">#REF!</definedName>
    <definedName name="Ontem" localSheetId="11">#REF!</definedName>
    <definedName name="Ontem">#REF!</definedName>
    <definedName name="Range_Precos">#REF!</definedName>
    <definedName name="ref_day">#REF!</definedName>
    <definedName name="solver_adj" localSheetId="7" hidden="1">CEF!$B$10</definedName>
    <definedName name="solver_adj" localSheetId="6" hidden="1">'LFSC %SELIC'!$B$10</definedName>
    <definedName name="solver_adj" localSheetId="5" hidden="1">'LFSC SELIC+'!$B$14</definedName>
    <definedName name="solver_cvg" localSheetId="7" hidden="1">0.0001</definedName>
    <definedName name="solver_cvg" localSheetId="6" hidden="1">0.0001</definedName>
    <definedName name="solver_cvg" localSheetId="5" hidden="1">0.0001</definedName>
    <definedName name="solver_drv" localSheetId="7" hidden="1">1</definedName>
    <definedName name="solver_drv" localSheetId="6" hidden="1">1</definedName>
    <definedName name="solver_drv" localSheetId="5" hidden="1">1</definedName>
    <definedName name="solver_eng" localSheetId="7" hidden="1">1</definedName>
    <definedName name="solver_eng" localSheetId="6" hidden="1">1</definedName>
    <definedName name="solver_eng" localSheetId="5" hidden="1">1</definedName>
    <definedName name="solver_est" localSheetId="7" hidden="1">1</definedName>
    <definedName name="solver_est" localSheetId="6" hidden="1">1</definedName>
    <definedName name="solver_est" localSheetId="5" hidden="1">1</definedName>
    <definedName name="solver_itr" localSheetId="7" hidden="1">2147483647</definedName>
    <definedName name="solver_itr" localSheetId="6" hidden="1">2147483647</definedName>
    <definedName name="solver_itr" localSheetId="5" hidden="1">2147483647</definedName>
    <definedName name="solver_lhs1" localSheetId="7" hidden="1">CEF!$B$10</definedName>
    <definedName name="solver_lhs1" localSheetId="6" hidden="1">'LFSC %SELIC'!$B$10</definedName>
    <definedName name="solver_lhs1" localSheetId="5" hidden="1">'LFSC SELIC+'!$B$14</definedName>
    <definedName name="solver_mip" localSheetId="7" hidden="1">2147483647</definedName>
    <definedName name="solver_mip" localSheetId="6" hidden="1">2147483647</definedName>
    <definedName name="solver_mip" localSheetId="5" hidden="1">2147483647</definedName>
    <definedName name="solver_mni" localSheetId="7" hidden="1">30</definedName>
    <definedName name="solver_mni" localSheetId="6" hidden="1">30</definedName>
    <definedName name="solver_mni" localSheetId="5" hidden="1">30</definedName>
    <definedName name="solver_mrt" localSheetId="7" hidden="1">0.075</definedName>
    <definedName name="solver_mrt" localSheetId="6" hidden="1">0.075</definedName>
    <definedName name="solver_mrt" localSheetId="5" hidden="1">0.075</definedName>
    <definedName name="solver_msl" localSheetId="7" hidden="1">2</definedName>
    <definedName name="solver_msl" localSheetId="6" hidden="1">2</definedName>
    <definedName name="solver_msl" localSheetId="5" hidden="1">2</definedName>
    <definedName name="solver_neg" localSheetId="7" hidden="1">1</definedName>
    <definedName name="solver_neg" localSheetId="6" hidden="1">1</definedName>
    <definedName name="solver_neg" localSheetId="5" hidden="1">1</definedName>
    <definedName name="solver_nod" localSheetId="7" hidden="1">2147483647</definedName>
    <definedName name="solver_nod" localSheetId="6" hidden="1">2147483647</definedName>
    <definedName name="solver_nod" localSheetId="5" hidden="1">2147483647</definedName>
    <definedName name="solver_num" localSheetId="7" hidden="1">1</definedName>
    <definedName name="solver_num" localSheetId="6" hidden="1">1</definedName>
    <definedName name="solver_num" localSheetId="5" hidden="1">1</definedName>
    <definedName name="solver_nwt" localSheetId="7" hidden="1">1</definedName>
    <definedName name="solver_nwt" localSheetId="6" hidden="1">1</definedName>
    <definedName name="solver_nwt" localSheetId="5" hidden="1">1</definedName>
    <definedName name="solver_opt" localSheetId="7" hidden="1">CEF!$B$23</definedName>
    <definedName name="solver_opt" localSheetId="6" hidden="1">'LFSC %SELIC'!$B$23</definedName>
    <definedName name="solver_opt" localSheetId="5" hidden="1">'LFSC SELIC+'!$B$26</definedName>
    <definedName name="solver_pre" localSheetId="7" hidden="1">0.000001</definedName>
    <definedName name="solver_pre" localSheetId="6" hidden="1">0.000001</definedName>
    <definedName name="solver_pre" localSheetId="5" hidden="1">0.000001</definedName>
    <definedName name="solver_rbv" localSheetId="7" hidden="1">1</definedName>
    <definedName name="solver_rbv" localSheetId="6" hidden="1">1</definedName>
    <definedName name="solver_rbv" localSheetId="5" hidden="1">1</definedName>
    <definedName name="solver_rel1" localSheetId="7" hidden="1">3</definedName>
    <definedName name="solver_rel1" localSheetId="6" hidden="1">3</definedName>
    <definedName name="solver_rel1" localSheetId="5" hidden="1">3</definedName>
    <definedName name="solver_rhs1" localSheetId="7" hidden="1">CEF!$B$8</definedName>
    <definedName name="solver_rhs1" localSheetId="6" hidden="1">'LFSC %SELIC'!$B$8</definedName>
    <definedName name="solver_rhs1" localSheetId="5" hidden="1">'LFSC SELIC+'!$B$11</definedName>
    <definedName name="solver_rlx" localSheetId="7" hidden="1">2</definedName>
    <definedName name="solver_rlx" localSheetId="6" hidden="1">2</definedName>
    <definedName name="solver_rlx" localSheetId="5" hidden="1">2</definedName>
    <definedName name="solver_rsd" localSheetId="7" hidden="1">0</definedName>
    <definedName name="solver_rsd" localSheetId="6" hidden="1">0</definedName>
    <definedName name="solver_rsd" localSheetId="5" hidden="1">0</definedName>
    <definedName name="solver_scl" localSheetId="7" hidden="1">1</definedName>
    <definedName name="solver_scl" localSheetId="6" hidden="1">1</definedName>
    <definedName name="solver_scl" localSheetId="5" hidden="1">1</definedName>
    <definedName name="solver_sho" localSheetId="7" hidden="1">2</definedName>
    <definedName name="solver_sho" localSheetId="6" hidden="1">2</definedName>
    <definedName name="solver_sho" localSheetId="5" hidden="1">2</definedName>
    <definedName name="solver_ssz" localSheetId="7" hidden="1">100</definedName>
    <definedName name="solver_ssz" localSheetId="6" hidden="1">100</definedName>
    <definedName name="solver_ssz" localSheetId="5" hidden="1">100</definedName>
    <definedName name="solver_tim" localSheetId="7" hidden="1">2147483647</definedName>
    <definedName name="solver_tim" localSheetId="6" hidden="1">2147483647</definedName>
    <definedName name="solver_tim" localSheetId="5" hidden="1">2147483647</definedName>
    <definedName name="solver_tol" localSheetId="7" hidden="1">0.01</definedName>
    <definedName name="solver_tol" localSheetId="6" hidden="1">0.01</definedName>
    <definedName name="solver_tol" localSheetId="5" hidden="1">0.01</definedName>
    <definedName name="solver_typ" localSheetId="7" hidden="1">3</definedName>
    <definedName name="solver_typ" localSheetId="6" hidden="1">3</definedName>
    <definedName name="solver_typ" localSheetId="5" hidden="1">3</definedName>
    <definedName name="solver_val" localSheetId="7" hidden="1">27334974</definedName>
    <definedName name="solver_val" localSheetId="6" hidden="1">27334974</definedName>
    <definedName name="solver_val" localSheetId="5" hidden="1">27334974</definedName>
    <definedName name="solver_ver" localSheetId="7" hidden="1">3</definedName>
    <definedName name="solver_ver" localSheetId="6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37" l="1" a="1"/>
  <c r="P4" i="37" s="1"/>
  <c r="P5" i="37" s="1"/>
  <c r="P3" i="37"/>
  <c r="J3" i="37"/>
  <c r="M2" i="37" s="1" a="1"/>
  <c r="M2" i="37" s="1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83" i="37"/>
  <c r="H84" i="37"/>
  <c r="H85" i="37"/>
  <c r="H86" i="37"/>
  <c r="H87" i="37"/>
  <c r="H88" i="37"/>
  <c r="H89" i="37"/>
  <c r="H90" i="37"/>
  <c r="H91" i="37"/>
  <c r="H92" i="37"/>
  <c r="H93" i="37"/>
  <c r="H94" i="37"/>
  <c r="H95" i="37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09" i="37"/>
  <c r="H110" i="37"/>
  <c r="H111" i="37"/>
  <c r="H112" i="37"/>
  <c r="H113" i="37"/>
  <c r="H114" i="37"/>
  <c r="H115" i="37"/>
  <c r="H116" i="37"/>
  <c r="H117" i="37"/>
  <c r="H118" i="37"/>
  <c r="H119" i="37"/>
  <c r="H120" i="37"/>
  <c r="H121" i="37"/>
  <c r="H122" i="37"/>
  <c r="H123" i="37"/>
  <c r="H124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141" i="37"/>
  <c r="H142" i="37"/>
  <c r="H143" i="37"/>
  <c r="H144" i="37"/>
  <c r="H145" i="37"/>
  <c r="H146" i="37"/>
  <c r="H147" i="37"/>
  <c r="H148" i="37"/>
  <c r="H149" i="37"/>
  <c r="H150" i="37"/>
  <c r="H151" i="37"/>
  <c r="H152" i="37"/>
  <c r="H153" i="37"/>
  <c r="H154" i="37"/>
  <c r="H155" i="37"/>
  <c r="H156" i="37"/>
  <c r="H157" i="37"/>
  <c r="H158" i="37"/>
  <c r="H159" i="37"/>
  <c r="H160" i="37"/>
  <c r="H161" i="37"/>
  <c r="H162" i="37"/>
  <c r="H163" i="37"/>
  <c r="H164" i="37"/>
  <c r="H165" i="37"/>
  <c r="H166" i="37"/>
  <c r="H167" i="37"/>
  <c r="H168" i="37"/>
  <c r="H169" i="37"/>
  <c r="H170" i="37"/>
  <c r="H171" i="37"/>
  <c r="H172" i="37"/>
  <c r="H173" i="37"/>
  <c r="H174" i="37"/>
  <c r="H175" i="37"/>
  <c r="H176" i="37"/>
  <c r="H177" i="37"/>
  <c r="H178" i="37"/>
  <c r="H179" i="37"/>
  <c r="H180" i="37"/>
  <c r="H181" i="37"/>
  <c r="H182" i="37"/>
  <c r="H183" i="37"/>
  <c r="H184" i="37"/>
  <c r="H185" i="37"/>
  <c r="H186" i="37"/>
  <c r="H187" i="37"/>
  <c r="H188" i="37"/>
  <c r="H189" i="37"/>
  <c r="H190" i="37"/>
  <c r="H191" i="37"/>
  <c r="H192" i="37"/>
  <c r="H193" i="37"/>
  <c r="H194" i="37"/>
  <c r="H195" i="37"/>
  <c r="H196" i="37"/>
  <c r="H197" i="37"/>
  <c r="H198" i="37"/>
  <c r="H199" i="37"/>
  <c r="H200" i="37"/>
  <c r="H201" i="37"/>
  <c r="H202" i="37"/>
  <c r="H203" i="37"/>
  <c r="H204" i="37"/>
  <c r="H205" i="37"/>
  <c r="H206" i="37"/>
  <c r="H207" i="37"/>
  <c r="H208" i="37"/>
  <c r="H209" i="37"/>
  <c r="H210" i="37"/>
  <c r="H211" i="37"/>
  <c r="H212" i="37"/>
  <c r="H213" i="37"/>
  <c r="H214" i="37"/>
  <c r="H215" i="37"/>
  <c r="H216" i="37"/>
  <c r="H217" i="37"/>
  <c r="H218" i="37"/>
  <c r="H219" i="37"/>
  <c r="H220" i="37"/>
  <c r="H221" i="37"/>
  <c r="H222" i="37"/>
  <c r="H223" i="37"/>
  <c r="H224" i="37"/>
  <c r="H225" i="37"/>
  <c r="H226" i="37"/>
  <c r="H227" i="37"/>
  <c r="H228" i="37"/>
  <c r="H229" i="37"/>
  <c r="H230" i="37"/>
  <c r="H231" i="37"/>
  <c r="H232" i="37"/>
  <c r="H233" i="37"/>
  <c r="H234" i="37"/>
  <c r="H235" i="37"/>
  <c r="H236" i="37"/>
  <c r="H237" i="37"/>
  <c r="H238" i="37"/>
  <c r="H239" i="37"/>
  <c r="H240" i="37"/>
  <c r="H241" i="37"/>
  <c r="H242" i="37"/>
  <c r="H243" i="37"/>
  <c r="H244" i="37"/>
  <c r="H245" i="37"/>
  <c r="H246" i="37"/>
  <c r="H247" i="37"/>
  <c r="H248" i="37"/>
  <c r="H249" i="37"/>
  <c r="H250" i="37"/>
  <c r="H251" i="37"/>
  <c r="H252" i="37"/>
  <c r="H253" i="37"/>
  <c r="H254" i="37"/>
  <c r="H255" i="37"/>
  <c r="H256" i="37"/>
  <c r="H257" i="37"/>
  <c r="H258" i="37"/>
  <c r="H8" i="37"/>
  <c r="B8" i="37"/>
  <c r="B8" i="14"/>
  <c r="B7" i="11"/>
  <c r="B3" i="14"/>
  <c r="B17" i="14"/>
  <c r="I6" i="15"/>
  <c r="I4" i="15"/>
  <c r="I24" i="15"/>
  <c r="I3" i="15"/>
  <c r="D3" i="15"/>
  <c r="L3" i="15" s="1"/>
  <c r="I25" i="15" l="1"/>
  <c r="F8" i="37"/>
  <c r="D8" i="37"/>
  <c r="E8" i="37" s="1" a="1"/>
  <c r="E8" i="37" s="1"/>
  <c r="J8" i="37"/>
  <c r="B9" i="37"/>
  <c r="B11" i="15"/>
  <c r="AF11" i="35"/>
  <c r="AE11" i="35"/>
  <c r="T11" i="35"/>
  <c r="S11" i="35"/>
  <c r="AN2" i="1"/>
  <c r="AO2" i="1" s="1"/>
  <c r="AN3" i="1"/>
  <c r="AO3" i="1" s="1"/>
  <c r="AN4" i="1"/>
  <c r="AO4" i="1" s="1"/>
  <c r="AN5" i="1"/>
  <c r="AO5" i="1" s="1"/>
  <c r="AN6" i="1"/>
  <c r="AO6" i="1" s="1"/>
  <c r="AN7" i="1"/>
  <c r="AN8" i="1"/>
  <c r="AO8" i="1" s="1"/>
  <c r="AN9" i="1"/>
  <c r="AO9" i="1" s="1"/>
  <c r="AN10" i="1"/>
  <c r="AO10" i="1" s="1"/>
  <c r="AN11" i="1"/>
  <c r="AO11" i="1" s="1"/>
  <c r="AN12" i="1"/>
  <c r="AO12" i="1" s="1"/>
  <c r="AN13" i="1"/>
  <c r="AO13" i="1" s="1"/>
  <c r="AN14" i="1"/>
  <c r="AO14" i="1" s="1"/>
  <c r="AN15" i="1"/>
  <c r="AO15" i="1" s="1"/>
  <c r="AN16" i="1"/>
  <c r="AO16" i="1" s="1"/>
  <c r="AN17" i="1"/>
  <c r="AO17" i="1" s="1"/>
  <c r="AN18" i="1"/>
  <c r="AO18" i="1" s="1"/>
  <c r="AN19" i="1"/>
  <c r="AO19" i="1" s="1"/>
  <c r="AN20" i="1"/>
  <c r="AO20" i="1" s="1"/>
  <c r="AN21" i="1"/>
  <c r="AO21" i="1" s="1"/>
  <c r="AN22" i="1"/>
  <c r="AN23" i="1"/>
  <c r="AN24" i="1"/>
  <c r="AO24" i="1" s="1"/>
  <c r="AN25" i="1"/>
  <c r="AO25" i="1" s="1"/>
  <c r="AN26" i="1"/>
  <c r="AO26" i="1" s="1"/>
  <c r="AN27" i="1"/>
  <c r="AO27" i="1" s="1"/>
  <c r="AN28" i="1"/>
  <c r="AO28" i="1" s="1"/>
  <c r="AN29" i="1"/>
  <c r="AO29" i="1" s="1"/>
  <c r="AN30" i="1"/>
  <c r="AO30" i="1" s="1"/>
  <c r="AN31" i="1"/>
  <c r="AO31" i="1" s="1"/>
  <c r="AN32" i="1"/>
  <c r="AO32" i="1" s="1"/>
  <c r="AN33" i="1"/>
  <c r="AO33" i="1" s="1"/>
  <c r="AN34" i="1"/>
  <c r="AO34" i="1" s="1"/>
  <c r="AN35" i="1"/>
  <c r="AN36" i="1"/>
  <c r="AN37" i="1"/>
  <c r="AO37" i="1" s="1"/>
  <c r="AN38" i="1"/>
  <c r="AO38" i="1" s="1"/>
  <c r="AN39" i="1"/>
  <c r="AO39" i="1" s="1"/>
  <c r="AN40" i="1"/>
  <c r="AO40" i="1" s="1"/>
  <c r="AN41" i="1"/>
  <c r="AO41" i="1" s="1"/>
  <c r="AN42" i="1"/>
  <c r="AO42" i="1" s="1"/>
  <c r="AN43" i="1"/>
  <c r="AO43" i="1" s="1"/>
  <c r="AN44" i="1"/>
  <c r="AO44" i="1" s="1"/>
  <c r="AN45" i="1"/>
  <c r="AO45" i="1" s="1"/>
  <c r="AN46" i="1"/>
  <c r="AO46" i="1" s="1"/>
  <c r="AN47" i="1"/>
  <c r="AN48" i="1"/>
  <c r="AO48" i="1" s="1"/>
  <c r="AN49" i="1"/>
  <c r="AO49" i="1" s="1"/>
  <c r="AN50" i="1"/>
  <c r="AO50" i="1" s="1"/>
  <c r="AN51" i="1"/>
  <c r="AO51" i="1" s="1"/>
  <c r="AN52" i="1"/>
  <c r="AO52" i="1" s="1"/>
  <c r="AN53" i="1"/>
  <c r="AO53" i="1" s="1"/>
  <c r="AN54" i="1"/>
  <c r="AO54" i="1" s="1"/>
  <c r="AN55" i="1"/>
  <c r="AN56" i="1"/>
  <c r="AO56" i="1" s="1"/>
  <c r="AN57" i="1"/>
  <c r="AO57" i="1" s="1"/>
  <c r="AN58" i="1"/>
  <c r="AO58" i="1" s="1"/>
  <c r="AN59" i="1"/>
  <c r="AO59" i="1" s="1"/>
  <c r="AN60" i="1"/>
  <c r="AO60" i="1" s="1"/>
  <c r="AN61" i="1"/>
  <c r="AO61" i="1" s="1"/>
  <c r="AN62" i="1"/>
  <c r="AO62" i="1" s="1"/>
  <c r="AN63" i="1"/>
  <c r="AO63" i="1" s="1"/>
  <c r="AN64" i="1"/>
  <c r="AO64" i="1" s="1"/>
  <c r="AN65" i="1"/>
  <c r="AO65" i="1" s="1"/>
  <c r="AN66" i="1"/>
  <c r="AO66" i="1" s="1"/>
  <c r="AN67" i="1"/>
  <c r="AO67" i="1" s="1"/>
  <c r="AN68" i="1"/>
  <c r="AO68" i="1" s="1"/>
  <c r="AN69" i="1"/>
  <c r="AO69" i="1" s="1"/>
  <c r="AN70" i="1"/>
  <c r="AN71" i="1"/>
  <c r="AN72" i="1"/>
  <c r="AO72" i="1" s="1"/>
  <c r="AN73" i="1"/>
  <c r="AO73" i="1" s="1"/>
  <c r="AN74" i="1"/>
  <c r="AO74" i="1" s="1"/>
  <c r="AN75" i="1"/>
  <c r="AO75" i="1" s="1"/>
  <c r="AN76" i="1"/>
  <c r="AO76" i="1" s="1"/>
  <c r="AN77" i="1"/>
  <c r="AO77" i="1" s="1"/>
  <c r="AN78" i="1"/>
  <c r="AO78" i="1" s="1"/>
  <c r="AN79" i="1"/>
  <c r="AN80" i="1"/>
  <c r="AO80" i="1" s="1"/>
  <c r="AN81" i="1"/>
  <c r="AO81" i="1" s="1"/>
  <c r="AN82" i="1"/>
  <c r="AO82" i="1" s="1"/>
  <c r="AN83" i="1"/>
  <c r="AO83" i="1" s="1"/>
  <c r="AN84" i="1"/>
  <c r="AO84" i="1" s="1"/>
  <c r="AN85" i="1"/>
  <c r="AO85" i="1" s="1"/>
  <c r="AN86" i="1"/>
  <c r="AN87" i="1"/>
  <c r="AN88" i="1"/>
  <c r="AO88" i="1" s="1"/>
  <c r="AN89" i="1"/>
  <c r="AO89" i="1" s="1"/>
  <c r="AN90" i="1"/>
  <c r="AO90" i="1" s="1"/>
  <c r="AN91" i="1"/>
  <c r="AO91" i="1" s="1"/>
  <c r="AN92" i="1"/>
  <c r="AO92" i="1" s="1"/>
  <c r="AN93" i="1"/>
  <c r="AN94" i="1"/>
  <c r="AN95" i="1"/>
  <c r="AN96" i="1"/>
  <c r="AO96" i="1" s="1"/>
  <c r="AN97" i="1"/>
  <c r="AO97" i="1" s="1"/>
  <c r="AN98" i="1"/>
  <c r="AO98" i="1" s="1"/>
  <c r="AN99" i="1"/>
  <c r="AO99" i="1" s="1"/>
  <c r="AN100" i="1"/>
  <c r="AO100" i="1" s="1"/>
  <c r="AN101" i="1"/>
  <c r="AO101" i="1" s="1"/>
  <c r="AN102" i="1"/>
  <c r="AO102" i="1" s="1"/>
  <c r="AN103" i="1"/>
  <c r="AO103" i="1" s="1"/>
  <c r="AN104" i="1"/>
  <c r="AO104" i="1" s="1"/>
  <c r="AN105" i="1"/>
  <c r="AO105" i="1" s="1"/>
  <c r="AN106" i="1"/>
  <c r="AO106" i="1" s="1"/>
  <c r="AN107" i="1"/>
  <c r="AO107" i="1" s="1"/>
  <c r="AN108" i="1"/>
  <c r="AO108" i="1" s="1"/>
  <c r="AN109" i="1"/>
  <c r="AO109" i="1" s="1"/>
  <c r="AN110" i="1"/>
  <c r="AO110" i="1" s="1"/>
  <c r="AN111" i="1"/>
  <c r="AO111" i="1" s="1"/>
  <c r="AN112" i="1"/>
  <c r="AO112" i="1" s="1"/>
  <c r="AN113" i="1"/>
  <c r="AO113" i="1" s="1"/>
  <c r="AN114" i="1"/>
  <c r="AO114" i="1" s="1"/>
  <c r="AN115" i="1"/>
  <c r="AO115" i="1" s="1"/>
  <c r="AN116" i="1"/>
  <c r="AO116" i="1" s="1"/>
  <c r="AN117" i="1"/>
  <c r="AO117" i="1" s="1"/>
  <c r="AN118" i="1"/>
  <c r="AO118" i="1" s="1"/>
  <c r="AN119" i="1"/>
  <c r="AN120" i="1"/>
  <c r="AO120" i="1" s="1"/>
  <c r="AN121" i="1"/>
  <c r="AO121" i="1" s="1"/>
  <c r="AN122" i="1"/>
  <c r="AO122" i="1" s="1"/>
  <c r="AN123" i="1"/>
  <c r="AO123" i="1" s="1"/>
  <c r="AN124" i="1"/>
  <c r="AO124" i="1" s="1"/>
  <c r="AN125" i="1"/>
  <c r="AO125" i="1" s="1"/>
  <c r="AN126" i="1"/>
  <c r="AO126" i="1" s="1"/>
  <c r="AN127" i="1"/>
  <c r="AO127" i="1" s="1"/>
  <c r="AN128" i="1"/>
  <c r="AO128" i="1" s="1"/>
  <c r="AN129" i="1"/>
  <c r="AO129" i="1" s="1"/>
  <c r="AN130" i="1"/>
  <c r="AO130" i="1" s="1"/>
  <c r="AN131" i="1"/>
  <c r="AO131" i="1" s="1"/>
  <c r="AN132" i="1"/>
  <c r="AO132" i="1" s="1"/>
  <c r="AN133" i="1"/>
  <c r="AO133" i="1" s="1"/>
  <c r="AN134" i="1"/>
  <c r="AO134" i="1" s="1"/>
  <c r="AN135" i="1"/>
  <c r="AO135" i="1" s="1"/>
  <c r="AN136" i="1"/>
  <c r="AO136" i="1" s="1"/>
  <c r="AN137" i="1"/>
  <c r="AO137" i="1" s="1"/>
  <c r="AN138" i="1"/>
  <c r="AO138" i="1" s="1"/>
  <c r="AN139" i="1"/>
  <c r="AO139" i="1" s="1"/>
  <c r="AN140" i="1"/>
  <c r="AO140" i="1" s="1"/>
  <c r="AN141" i="1"/>
  <c r="AO141" i="1" s="1"/>
  <c r="AN142" i="1"/>
  <c r="AO142" i="1" s="1"/>
  <c r="AN143" i="1"/>
  <c r="AN144" i="1"/>
  <c r="AO144" i="1" s="1"/>
  <c r="AN145" i="1"/>
  <c r="AO145" i="1" s="1"/>
  <c r="AN146" i="1"/>
  <c r="AO146" i="1" s="1"/>
  <c r="AN147" i="1"/>
  <c r="AO147" i="1" s="1"/>
  <c r="AN148" i="1"/>
  <c r="AO148" i="1" s="1"/>
  <c r="AN149" i="1"/>
  <c r="AO149" i="1" s="1"/>
  <c r="AN150" i="1"/>
  <c r="AO150" i="1" s="1"/>
  <c r="AN151" i="1"/>
  <c r="AO151" i="1" s="1"/>
  <c r="AN152" i="1"/>
  <c r="AO152" i="1" s="1"/>
  <c r="AN153" i="1"/>
  <c r="AO153" i="1" s="1"/>
  <c r="AN154" i="1"/>
  <c r="AO154" i="1" s="1"/>
  <c r="AN155" i="1"/>
  <c r="AO155" i="1" s="1"/>
  <c r="AN156" i="1"/>
  <c r="AO156" i="1" s="1"/>
  <c r="AN157" i="1"/>
  <c r="AO157" i="1" s="1"/>
  <c r="AN158" i="1"/>
  <c r="AO158" i="1" s="1"/>
  <c r="AN159" i="1"/>
  <c r="AN160" i="1"/>
  <c r="AO160" i="1" s="1"/>
  <c r="AN161" i="1"/>
  <c r="AO161" i="1" s="1"/>
  <c r="AN162" i="1"/>
  <c r="AO162" i="1" s="1"/>
  <c r="AN163" i="1"/>
  <c r="AO163" i="1" s="1"/>
  <c r="AN164" i="1"/>
  <c r="AO164" i="1" s="1"/>
  <c r="AN165" i="1"/>
  <c r="AO165" i="1" s="1"/>
  <c r="AN166" i="1"/>
  <c r="AO166" i="1" s="1"/>
  <c r="AN167" i="1"/>
  <c r="AN168" i="1"/>
  <c r="AO168" i="1" s="1"/>
  <c r="AN169" i="1"/>
  <c r="AO169" i="1" s="1"/>
  <c r="AN170" i="1"/>
  <c r="AO170" i="1" s="1"/>
  <c r="AN171" i="1"/>
  <c r="AO171" i="1" s="1"/>
  <c r="AN172" i="1"/>
  <c r="AO172" i="1" s="1"/>
  <c r="AN173" i="1"/>
  <c r="AO173" i="1" s="1"/>
  <c r="AN174" i="1"/>
  <c r="AO174" i="1" s="1"/>
  <c r="AN175" i="1"/>
  <c r="AO175" i="1" s="1"/>
  <c r="AN176" i="1"/>
  <c r="AO176" i="1" s="1"/>
  <c r="AN177" i="1"/>
  <c r="AO177" i="1" s="1"/>
  <c r="AN178" i="1"/>
  <c r="AO178" i="1" s="1"/>
  <c r="AN179" i="1"/>
  <c r="AO179" i="1" s="1"/>
  <c r="AN180" i="1"/>
  <c r="AO180" i="1" s="1"/>
  <c r="AN181" i="1"/>
  <c r="AO181" i="1" s="1"/>
  <c r="AN182" i="1"/>
  <c r="AO182" i="1" s="1"/>
  <c r="AN183" i="1"/>
  <c r="AO183" i="1" s="1"/>
  <c r="AN184" i="1"/>
  <c r="AO184" i="1" s="1"/>
  <c r="AN185" i="1"/>
  <c r="AO185" i="1" s="1"/>
  <c r="AN186" i="1"/>
  <c r="AO186" i="1" s="1"/>
  <c r="AN187" i="1"/>
  <c r="AO187" i="1" s="1"/>
  <c r="AN188" i="1"/>
  <c r="AO188" i="1" s="1"/>
  <c r="AN189" i="1"/>
  <c r="AO189" i="1" s="1"/>
  <c r="AN190" i="1"/>
  <c r="AO190" i="1" s="1"/>
  <c r="AN191" i="1"/>
  <c r="AN192" i="1"/>
  <c r="AO192" i="1" s="1"/>
  <c r="AN193" i="1"/>
  <c r="AO193" i="1" s="1"/>
  <c r="AN194" i="1"/>
  <c r="AO194" i="1" s="1"/>
  <c r="AN195" i="1"/>
  <c r="AO195" i="1" s="1"/>
  <c r="AN196" i="1"/>
  <c r="AO196" i="1" s="1"/>
  <c r="AN197" i="1"/>
  <c r="AO197" i="1" s="1"/>
  <c r="AN198" i="1"/>
  <c r="AO198" i="1" s="1"/>
  <c r="AN199" i="1"/>
  <c r="AO199" i="1" s="1"/>
  <c r="AN200" i="1"/>
  <c r="AO200" i="1" s="1"/>
  <c r="AN201" i="1"/>
  <c r="AO201" i="1" s="1"/>
  <c r="AN202" i="1"/>
  <c r="AO202" i="1" s="1"/>
  <c r="AN203" i="1"/>
  <c r="AO203" i="1" s="1"/>
  <c r="AN204" i="1"/>
  <c r="AO204" i="1" s="1"/>
  <c r="AN205" i="1"/>
  <c r="AO205" i="1" s="1"/>
  <c r="AN206" i="1"/>
  <c r="AO206" i="1" s="1"/>
  <c r="AN207" i="1"/>
  <c r="AO207" i="1" s="1"/>
  <c r="AN208" i="1"/>
  <c r="AO208" i="1" s="1"/>
  <c r="AN209" i="1"/>
  <c r="AO209" i="1" s="1"/>
  <c r="AN210" i="1"/>
  <c r="AO210" i="1" s="1"/>
  <c r="AN211" i="1"/>
  <c r="AO211" i="1" s="1"/>
  <c r="AN212" i="1"/>
  <c r="AO212" i="1" s="1"/>
  <c r="AN213" i="1"/>
  <c r="AO213" i="1" s="1"/>
  <c r="AN214" i="1"/>
  <c r="AO214" i="1" s="1"/>
  <c r="AN215" i="1"/>
  <c r="AN216" i="1"/>
  <c r="AO216" i="1" s="1"/>
  <c r="AN217" i="1"/>
  <c r="AO217" i="1" s="1"/>
  <c r="AN218" i="1"/>
  <c r="AO218" i="1" s="1"/>
  <c r="AN219" i="1"/>
  <c r="AO219" i="1" s="1"/>
  <c r="AN220" i="1"/>
  <c r="AO220" i="1" s="1"/>
  <c r="AN221" i="1"/>
  <c r="AO221" i="1" s="1"/>
  <c r="AN222" i="1"/>
  <c r="AO222" i="1" s="1"/>
  <c r="AN223" i="1"/>
  <c r="AN224" i="1"/>
  <c r="AO224" i="1" s="1"/>
  <c r="AN225" i="1"/>
  <c r="AO225" i="1" s="1"/>
  <c r="AN226" i="1"/>
  <c r="AO226" i="1" s="1"/>
  <c r="AN227" i="1"/>
  <c r="AO227" i="1" s="1"/>
  <c r="AN228" i="1"/>
  <c r="AO228" i="1" s="1"/>
  <c r="AN229" i="1"/>
  <c r="AN230" i="1"/>
  <c r="AO230" i="1" s="1"/>
  <c r="AN231" i="1"/>
  <c r="AO231" i="1" s="1"/>
  <c r="AN232" i="1"/>
  <c r="AO232" i="1" s="1"/>
  <c r="AN233" i="1"/>
  <c r="AO233" i="1" s="1"/>
  <c r="AN234" i="1"/>
  <c r="AO234" i="1" s="1"/>
  <c r="AN235" i="1"/>
  <c r="AO235" i="1" s="1"/>
  <c r="AN236" i="1"/>
  <c r="AO236" i="1" s="1"/>
  <c r="AN237" i="1"/>
  <c r="AO237" i="1" s="1"/>
  <c r="AN238" i="1"/>
  <c r="AO238" i="1" s="1"/>
  <c r="AN239" i="1"/>
  <c r="AN240" i="1"/>
  <c r="AO240" i="1" s="1"/>
  <c r="AN241" i="1"/>
  <c r="AO241" i="1" s="1"/>
  <c r="AN242" i="1"/>
  <c r="AO242" i="1" s="1"/>
  <c r="AN243" i="1"/>
  <c r="AO243" i="1" s="1"/>
  <c r="AN244" i="1"/>
  <c r="AO244" i="1" s="1"/>
  <c r="AN245" i="1"/>
  <c r="AO245" i="1" s="1"/>
  <c r="AN246" i="1"/>
  <c r="AN247" i="1"/>
  <c r="AO247" i="1" s="1"/>
  <c r="AN248" i="1"/>
  <c r="AO248" i="1" s="1"/>
  <c r="AN249" i="1"/>
  <c r="AO249" i="1" s="1"/>
  <c r="AN250" i="1"/>
  <c r="AO250" i="1" s="1"/>
  <c r="AN251" i="1"/>
  <c r="AO251" i="1" s="1"/>
  <c r="AN252" i="1"/>
  <c r="AO252" i="1" s="1"/>
  <c r="AN253" i="1"/>
  <c r="AO253" i="1" s="1"/>
  <c r="AN254" i="1"/>
  <c r="AO254" i="1" s="1"/>
  <c r="AN255" i="1"/>
  <c r="AO255" i="1" s="1"/>
  <c r="AN256" i="1"/>
  <c r="AO256" i="1" s="1"/>
  <c r="AN257" i="1"/>
  <c r="AO257" i="1" s="1"/>
  <c r="AN258" i="1"/>
  <c r="AO258" i="1" s="1"/>
  <c r="AN259" i="1"/>
  <c r="AO259" i="1" s="1"/>
  <c r="AN260" i="1"/>
  <c r="AO260" i="1" s="1"/>
  <c r="AN261" i="1"/>
  <c r="AO261" i="1" s="1"/>
  <c r="AN262" i="1"/>
  <c r="AO262" i="1" s="1"/>
  <c r="AN263" i="1"/>
  <c r="AN264" i="1"/>
  <c r="AO264" i="1" s="1"/>
  <c r="AN265" i="1"/>
  <c r="AO265" i="1" s="1"/>
  <c r="AN266" i="1"/>
  <c r="AO266" i="1" s="1"/>
  <c r="AN267" i="1"/>
  <c r="AO267" i="1" s="1"/>
  <c r="AN268" i="1"/>
  <c r="AO268" i="1" s="1"/>
  <c r="AN269" i="1"/>
  <c r="AO269" i="1" s="1"/>
  <c r="AN270" i="1"/>
  <c r="AO270" i="1" s="1"/>
  <c r="AN271" i="1"/>
  <c r="AO271" i="1" s="1"/>
  <c r="AN272" i="1"/>
  <c r="AO272" i="1" s="1"/>
  <c r="AN273" i="1"/>
  <c r="AO273" i="1" s="1"/>
  <c r="AN274" i="1"/>
  <c r="AO274" i="1" s="1"/>
  <c r="AN275" i="1"/>
  <c r="AO275" i="1" s="1"/>
  <c r="AN276" i="1"/>
  <c r="AO276" i="1" s="1"/>
  <c r="AN277" i="1"/>
  <c r="AO277" i="1" s="1"/>
  <c r="AN278" i="1"/>
  <c r="AO278" i="1" s="1"/>
  <c r="AN279" i="1"/>
  <c r="AN280" i="1"/>
  <c r="AO280" i="1" s="1"/>
  <c r="AN281" i="1"/>
  <c r="AO281" i="1" s="1"/>
  <c r="AN282" i="1"/>
  <c r="AO282" i="1" s="1"/>
  <c r="AN283" i="1"/>
  <c r="AO283" i="1" s="1"/>
  <c r="AN284" i="1"/>
  <c r="AO284" i="1" s="1"/>
  <c r="AN285" i="1"/>
  <c r="AO285" i="1" s="1"/>
  <c r="AN286" i="1"/>
  <c r="AO286" i="1" s="1"/>
  <c r="AN287" i="1"/>
  <c r="AO287" i="1" s="1"/>
  <c r="AN288" i="1"/>
  <c r="AO288" i="1" s="1"/>
  <c r="AN289" i="1"/>
  <c r="AO289" i="1" s="1"/>
  <c r="AN290" i="1"/>
  <c r="AO290" i="1" s="1"/>
  <c r="AN291" i="1"/>
  <c r="AO291" i="1" s="1"/>
  <c r="AN292" i="1"/>
  <c r="AO292" i="1" s="1"/>
  <c r="AN293" i="1"/>
  <c r="AO293" i="1" s="1"/>
  <c r="AN294" i="1"/>
  <c r="AO294" i="1" s="1"/>
  <c r="AN295" i="1"/>
  <c r="AO295" i="1" s="1"/>
  <c r="AN296" i="1"/>
  <c r="AO296" i="1" s="1"/>
  <c r="AN297" i="1"/>
  <c r="AO297" i="1" s="1"/>
  <c r="AN298" i="1"/>
  <c r="AO298" i="1" s="1"/>
  <c r="AN299" i="1"/>
  <c r="AO299" i="1" s="1"/>
  <c r="AN300" i="1"/>
  <c r="AO300" i="1" s="1"/>
  <c r="AN301" i="1"/>
  <c r="AO301" i="1" s="1"/>
  <c r="AN302" i="1"/>
  <c r="AO302" i="1" s="1"/>
  <c r="AN303" i="1"/>
  <c r="AO303" i="1" s="1"/>
  <c r="AN304" i="1"/>
  <c r="AO304" i="1" s="1"/>
  <c r="AN305" i="1"/>
  <c r="AO305" i="1" s="1"/>
  <c r="AN306" i="1"/>
  <c r="AO306" i="1" s="1"/>
  <c r="AN307" i="1"/>
  <c r="AO307" i="1" s="1"/>
  <c r="AN308" i="1"/>
  <c r="AO308" i="1" s="1"/>
  <c r="AN309" i="1"/>
  <c r="AO309" i="1" s="1"/>
  <c r="AN310" i="1"/>
  <c r="AO310" i="1" s="1"/>
  <c r="AN311" i="1"/>
  <c r="AN312" i="1"/>
  <c r="AO312" i="1" s="1"/>
  <c r="AN313" i="1"/>
  <c r="AO313" i="1" s="1"/>
  <c r="AN314" i="1"/>
  <c r="AO314" i="1" s="1"/>
  <c r="AN315" i="1"/>
  <c r="AO315" i="1" s="1"/>
  <c r="AN316" i="1"/>
  <c r="AO316" i="1" s="1"/>
  <c r="AN317" i="1"/>
  <c r="AO317" i="1" s="1"/>
  <c r="AN318" i="1"/>
  <c r="AO318" i="1" s="1"/>
  <c r="AN319" i="1"/>
  <c r="AO319" i="1" s="1"/>
  <c r="AN320" i="1"/>
  <c r="AO320" i="1" s="1"/>
  <c r="AN321" i="1"/>
  <c r="AO321" i="1" s="1"/>
  <c r="AN322" i="1"/>
  <c r="AO322" i="1" s="1"/>
  <c r="AN323" i="1"/>
  <c r="AO323" i="1" s="1"/>
  <c r="AN324" i="1"/>
  <c r="AO324" i="1" s="1"/>
  <c r="AN325" i="1"/>
  <c r="AO325" i="1" s="1"/>
  <c r="AN326" i="1"/>
  <c r="AO326" i="1" s="1"/>
  <c r="AN327" i="1"/>
  <c r="AO327" i="1" s="1"/>
  <c r="AN328" i="1"/>
  <c r="AO328" i="1" s="1"/>
  <c r="AN329" i="1"/>
  <c r="AO329" i="1" s="1"/>
  <c r="AN330" i="1"/>
  <c r="AO330" i="1" s="1"/>
  <c r="AN331" i="1"/>
  <c r="AO331" i="1" s="1"/>
  <c r="AN332" i="1"/>
  <c r="AO332" i="1" s="1"/>
  <c r="AN333" i="1"/>
  <c r="AO333" i="1" s="1"/>
  <c r="AN334" i="1"/>
  <c r="AO334" i="1" s="1"/>
  <c r="AN335" i="1"/>
  <c r="AN336" i="1"/>
  <c r="AO336" i="1" s="1"/>
  <c r="AN337" i="1"/>
  <c r="AO337" i="1" s="1"/>
  <c r="AN338" i="1"/>
  <c r="AO338" i="1" s="1"/>
  <c r="AN339" i="1"/>
  <c r="AO339" i="1" s="1"/>
  <c r="AN340" i="1"/>
  <c r="AO340" i="1" s="1"/>
  <c r="AN341" i="1"/>
  <c r="AO341" i="1" s="1"/>
  <c r="AN342" i="1"/>
  <c r="AO342" i="1" s="1"/>
  <c r="AN343" i="1"/>
  <c r="AO343" i="1" s="1"/>
  <c r="AN344" i="1"/>
  <c r="AO344" i="1" s="1"/>
  <c r="AN345" i="1"/>
  <c r="AO345" i="1" s="1"/>
  <c r="AN346" i="1"/>
  <c r="AO346" i="1" s="1"/>
  <c r="AN347" i="1"/>
  <c r="AO347" i="1" s="1"/>
  <c r="AN348" i="1"/>
  <c r="AO348" i="1" s="1"/>
  <c r="AN349" i="1"/>
  <c r="AO349" i="1" s="1"/>
  <c r="AN350" i="1"/>
  <c r="AO350" i="1" s="1"/>
  <c r="AN351" i="1"/>
  <c r="AO351" i="1" s="1"/>
  <c r="AN352" i="1"/>
  <c r="AO352" i="1" s="1"/>
  <c r="AN353" i="1"/>
  <c r="AO353" i="1" s="1"/>
  <c r="AN354" i="1"/>
  <c r="AO354" i="1" s="1"/>
  <c r="AN355" i="1"/>
  <c r="AO355" i="1" s="1"/>
  <c r="AN356" i="1"/>
  <c r="AO356" i="1" s="1"/>
  <c r="AN357" i="1"/>
  <c r="AO357" i="1" s="1"/>
  <c r="AN358" i="1"/>
  <c r="AO358" i="1" s="1"/>
  <c r="AN359" i="1"/>
  <c r="AN360" i="1"/>
  <c r="AO360" i="1" s="1"/>
  <c r="AN361" i="1"/>
  <c r="AO361" i="1" s="1"/>
  <c r="AN362" i="1"/>
  <c r="AO362" i="1" s="1"/>
  <c r="AN363" i="1"/>
  <c r="AO363" i="1" s="1"/>
  <c r="AN364" i="1"/>
  <c r="AO364" i="1" s="1"/>
  <c r="AN365" i="1"/>
  <c r="AO365" i="1" s="1"/>
  <c r="AN366" i="1"/>
  <c r="AO366" i="1" s="1"/>
  <c r="AN367" i="1"/>
  <c r="AO367" i="1" s="1"/>
  <c r="AN368" i="1"/>
  <c r="AO368" i="1" s="1"/>
  <c r="AN369" i="1"/>
  <c r="AO369" i="1" s="1"/>
  <c r="AN370" i="1"/>
  <c r="AO370" i="1" s="1"/>
  <c r="AN371" i="1"/>
  <c r="AO371" i="1" s="1"/>
  <c r="AN372" i="1"/>
  <c r="AO372" i="1" s="1"/>
  <c r="AN373" i="1"/>
  <c r="AO373" i="1" s="1"/>
  <c r="AN374" i="1"/>
  <c r="AO374" i="1" s="1"/>
  <c r="AN375" i="1"/>
  <c r="AO375" i="1" s="1"/>
  <c r="AN376" i="1"/>
  <c r="AO376" i="1" s="1"/>
  <c r="AN377" i="1"/>
  <c r="AO377" i="1" s="1"/>
  <c r="AN378" i="1"/>
  <c r="AO378" i="1" s="1"/>
  <c r="AN379" i="1"/>
  <c r="AO379" i="1" s="1"/>
  <c r="AN380" i="1"/>
  <c r="AO380" i="1" s="1"/>
  <c r="AN381" i="1"/>
  <c r="AO381" i="1" s="1"/>
  <c r="AN382" i="1"/>
  <c r="AO382" i="1" s="1"/>
  <c r="AN383" i="1"/>
  <c r="AN384" i="1"/>
  <c r="AO384" i="1" s="1"/>
  <c r="AN385" i="1"/>
  <c r="AO385" i="1" s="1"/>
  <c r="AN386" i="1"/>
  <c r="AO386" i="1" s="1"/>
  <c r="AN387" i="1"/>
  <c r="AO387" i="1" s="1"/>
  <c r="AN388" i="1"/>
  <c r="AO388" i="1" s="1"/>
  <c r="AN389" i="1"/>
  <c r="AO389" i="1" s="1"/>
  <c r="AN390" i="1"/>
  <c r="AO390" i="1" s="1"/>
  <c r="AN391" i="1"/>
  <c r="AO391" i="1" s="1"/>
  <c r="AN392" i="1"/>
  <c r="AO392" i="1" s="1"/>
  <c r="AN393" i="1"/>
  <c r="AO393" i="1" s="1"/>
  <c r="AN394" i="1"/>
  <c r="AO394" i="1" s="1"/>
  <c r="AN395" i="1"/>
  <c r="AO395" i="1" s="1"/>
  <c r="AN396" i="1"/>
  <c r="AO396" i="1" s="1"/>
  <c r="AN397" i="1"/>
  <c r="AO397" i="1" s="1"/>
  <c r="AN398" i="1"/>
  <c r="AO398" i="1" s="1"/>
  <c r="AN399" i="1"/>
  <c r="AO399" i="1" s="1"/>
  <c r="AN400" i="1"/>
  <c r="AO400" i="1" s="1"/>
  <c r="AN401" i="1"/>
  <c r="AO401" i="1" s="1"/>
  <c r="AN402" i="1"/>
  <c r="AO402" i="1" s="1"/>
  <c r="AN403" i="1"/>
  <c r="AO403" i="1" s="1"/>
  <c r="AN404" i="1"/>
  <c r="AO404" i="1" s="1"/>
  <c r="AN405" i="1"/>
  <c r="AO405" i="1" s="1"/>
  <c r="AN406" i="1"/>
  <c r="AO406" i="1" s="1"/>
  <c r="AN407" i="1"/>
  <c r="AN408" i="1"/>
  <c r="AO408" i="1" s="1"/>
  <c r="AN409" i="1"/>
  <c r="AO409" i="1" s="1"/>
  <c r="AN410" i="1"/>
  <c r="AO410" i="1" s="1"/>
  <c r="AN411" i="1"/>
  <c r="AO411" i="1" s="1"/>
  <c r="AN412" i="1"/>
  <c r="AO412" i="1" s="1"/>
  <c r="AN413" i="1"/>
  <c r="AO413" i="1" s="1"/>
  <c r="AN414" i="1"/>
  <c r="AO414" i="1" s="1"/>
  <c r="AN415" i="1"/>
  <c r="AO415" i="1" s="1"/>
  <c r="AN416" i="1"/>
  <c r="AO416" i="1" s="1"/>
  <c r="AN417" i="1"/>
  <c r="AO417" i="1" s="1"/>
  <c r="AN418" i="1"/>
  <c r="AO418" i="1" s="1"/>
  <c r="AN419" i="1"/>
  <c r="AO419" i="1" s="1"/>
  <c r="AN420" i="1"/>
  <c r="AO420" i="1" s="1"/>
  <c r="AN421" i="1"/>
  <c r="AO421" i="1" s="1"/>
  <c r="AN422" i="1"/>
  <c r="AO422" i="1" s="1"/>
  <c r="AN423" i="1"/>
  <c r="AO423" i="1" s="1"/>
  <c r="AN424" i="1"/>
  <c r="AO424" i="1" s="1"/>
  <c r="AN425" i="1"/>
  <c r="AO425" i="1" s="1"/>
  <c r="AN426" i="1"/>
  <c r="AO426" i="1" s="1"/>
  <c r="AN427" i="1"/>
  <c r="AO427" i="1" s="1"/>
  <c r="AN428" i="1"/>
  <c r="AO428" i="1" s="1"/>
  <c r="AN429" i="1"/>
  <c r="AO429" i="1" s="1"/>
  <c r="AN430" i="1"/>
  <c r="AO430" i="1" s="1"/>
  <c r="AN431" i="1"/>
  <c r="AN432" i="1"/>
  <c r="AO432" i="1" s="1"/>
  <c r="AN433" i="1"/>
  <c r="AO433" i="1" s="1"/>
  <c r="AN434" i="1"/>
  <c r="AO434" i="1" s="1"/>
  <c r="AN435" i="1"/>
  <c r="AO435" i="1" s="1"/>
  <c r="AN436" i="1"/>
  <c r="AO436" i="1" s="1"/>
  <c r="AN437" i="1"/>
  <c r="AO437" i="1" s="1"/>
  <c r="AN438" i="1"/>
  <c r="AO438" i="1" s="1"/>
  <c r="AN439" i="1"/>
  <c r="AN440" i="1"/>
  <c r="AO440" i="1" s="1"/>
  <c r="AN441" i="1"/>
  <c r="AO441" i="1" s="1"/>
  <c r="AN442" i="1"/>
  <c r="AO442" i="1" s="1"/>
  <c r="AN443" i="1"/>
  <c r="AO443" i="1" s="1"/>
  <c r="AN444" i="1"/>
  <c r="AO444" i="1" s="1"/>
  <c r="AN445" i="1"/>
  <c r="AO445" i="1" s="1"/>
  <c r="AN446" i="1"/>
  <c r="AO446" i="1" s="1"/>
  <c r="AN447" i="1"/>
  <c r="AO447" i="1" s="1"/>
  <c r="AN448" i="1"/>
  <c r="AO448" i="1" s="1"/>
  <c r="AN449" i="1"/>
  <c r="AO449" i="1" s="1"/>
  <c r="AN450" i="1"/>
  <c r="AO450" i="1" s="1"/>
  <c r="AN451" i="1"/>
  <c r="AO451" i="1" s="1"/>
  <c r="AN452" i="1"/>
  <c r="AO452" i="1" s="1"/>
  <c r="AN453" i="1"/>
  <c r="AO453" i="1" s="1"/>
  <c r="AN454" i="1"/>
  <c r="AO454" i="1" s="1"/>
  <c r="AN455" i="1"/>
  <c r="AN456" i="1"/>
  <c r="AO456" i="1" s="1"/>
  <c r="AN457" i="1"/>
  <c r="AO457" i="1" s="1"/>
  <c r="AN458" i="1"/>
  <c r="AO458" i="1" s="1"/>
  <c r="AN459" i="1"/>
  <c r="AO459" i="1" s="1"/>
  <c r="AN460" i="1"/>
  <c r="AO460" i="1" s="1"/>
  <c r="AN461" i="1"/>
  <c r="AO461" i="1" s="1"/>
  <c r="AN462" i="1"/>
  <c r="AO462" i="1" s="1"/>
  <c r="AN463" i="1"/>
  <c r="AO463" i="1" s="1"/>
  <c r="AN464" i="1"/>
  <c r="AO464" i="1" s="1"/>
  <c r="AN465" i="1"/>
  <c r="AO465" i="1" s="1"/>
  <c r="AN466" i="1"/>
  <c r="AO466" i="1" s="1"/>
  <c r="AN467" i="1"/>
  <c r="AO467" i="1" s="1"/>
  <c r="AN468" i="1"/>
  <c r="AO468" i="1" s="1"/>
  <c r="AN469" i="1"/>
  <c r="AO469" i="1" s="1"/>
  <c r="AN470" i="1"/>
  <c r="AO470" i="1" s="1"/>
  <c r="AN471" i="1"/>
  <c r="AO471" i="1" s="1"/>
  <c r="AN472" i="1"/>
  <c r="AO472" i="1" s="1"/>
  <c r="AN473" i="1"/>
  <c r="AO473" i="1" s="1"/>
  <c r="AN474" i="1"/>
  <c r="AO474" i="1" s="1"/>
  <c r="AN475" i="1"/>
  <c r="AO475" i="1" s="1"/>
  <c r="AN476" i="1"/>
  <c r="AO476" i="1" s="1"/>
  <c r="AN477" i="1"/>
  <c r="AO477" i="1" s="1"/>
  <c r="AN478" i="1"/>
  <c r="AO478" i="1" s="1"/>
  <c r="AN479" i="1"/>
  <c r="AN480" i="1"/>
  <c r="AO480" i="1" s="1"/>
  <c r="AN481" i="1"/>
  <c r="AO481" i="1" s="1"/>
  <c r="AN482" i="1"/>
  <c r="AO482" i="1" s="1"/>
  <c r="AN483" i="1"/>
  <c r="AO483" i="1" s="1"/>
  <c r="AN484" i="1"/>
  <c r="AO484" i="1" s="1"/>
  <c r="AN485" i="1"/>
  <c r="AO485" i="1" s="1"/>
  <c r="AN486" i="1"/>
  <c r="AO486" i="1" s="1"/>
  <c r="AN487" i="1"/>
  <c r="AO487" i="1" s="1"/>
  <c r="AN488" i="1"/>
  <c r="AO488" i="1" s="1"/>
  <c r="AN489" i="1"/>
  <c r="AO489" i="1" s="1"/>
  <c r="AN490" i="1"/>
  <c r="AO490" i="1" s="1"/>
  <c r="AN491" i="1"/>
  <c r="AO491" i="1" s="1"/>
  <c r="AN492" i="1"/>
  <c r="AO492" i="1" s="1"/>
  <c r="AN493" i="1"/>
  <c r="AO493" i="1" s="1"/>
  <c r="AN494" i="1"/>
  <c r="AO494" i="1" s="1"/>
  <c r="AN495" i="1"/>
  <c r="AO495" i="1" s="1"/>
  <c r="AN496" i="1"/>
  <c r="AO496" i="1" s="1"/>
  <c r="AN497" i="1"/>
  <c r="AO497" i="1" s="1"/>
  <c r="AN498" i="1"/>
  <c r="AO498" i="1" s="1"/>
  <c r="AN499" i="1"/>
  <c r="AO499" i="1" s="1"/>
  <c r="AN500" i="1"/>
  <c r="AO500" i="1" s="1"/>
  <c r="AN501" i="1"/>
  <c r="AO501" i="1" s="1"/>
  <c r="AN502" i="1"/>
  <c r="AO502" i="1" s="1"/>
  <c r="AN503" i="1"/>
  <c r="AN504" i="1"/>
  <c r="AO504" i="1" s="1"/>
  <c r="AN505" i="1"/>
  <c r="AO505" i="1" s="1"/>
  <c r="AN506" i="1"/>
  <c r="AO506" i="1" s="1"/>
  <c r="AN507" i="1"/>
  <c r="AO507" i="1" s="1"/>
  <c r="AN508" i="1"/>
  <c r="AO508" i="1" s="1"/>
  <c r="AN509" i="1"/>
  <c r="AO509" i="1" s="1"/>
  <c r="AN510" i="1"/>
  <c r="AO510" i="1" s="1"/>
  <c r="AN511" i="1"/>
  <c r="AO511" i="1" s="1"/>
  <c r="AN512" i="1"/>
  <c r="AO512" i="1" s="1"/>
  <c r="AN513" i="1"/>
  <c r="AO513" i="1" s="1"/>
  <c r="AN514" i="1"/>
  <c r="AO514" i="1" s="1"/>
  <c r="AN515" i="1"/>
  <c r="AO515" i="1" s="1"/>
  <c r="AN516" i="1"/>
  <c r="AO516" i="1" s="1"/>
  <c r="AN517" i="1"/>
  <c r="AO517" i="1" s="1"/>
  <c r="AN518" i="1"/>
  <c r="AO518" i="1" s="1"/>
  <c r="AN519" i="1"/>
  <c r="AO519" i="1" s="1"/>
  <c r="AN520" i="1"/>
  <c r="AO520" i="1" s="1"/>
  <c r="AN521" i="1"/>
  <c r="AO521" i="1" s="1"/>
  <c r="AN522" i="1"/>
  <c r="AO522" i="1" s="1"/>
  <c r="AN523" i="1"/>
  <c r="AO523" i="1" s="1"/>
  <c r="AN524" i="1"/>
  <c r="AO524" i="1" s="1"/>
  <c r="AN525" i="1"/>
  <c r="AO525" i="1" s="1"/>
  <c r="AN526" i="1"/>
  <c r="AO526" i="1" s="1"/>
  <c r="AN527" i="1"/>
  <c r="AN528" i="1"/>
  <c r="AO528" i="1" s="1"/>
  <c r="AN529" i="1"/>
  <c r="AO529" i="1" s="1"/>
  <c r="AN530" i="1"/>
  <c r="AO530" i="1" s="1"/>
  <c r="AN531" i="1"/>
  <c r="AO531" i="1" s="1"/>
  <c r="AN532" i="1"/>
  <c r="AO532" i="1" s="1"/>
  <c r="AN533" i="1"/>
  <c r="AO533" i="1" s="1"/>
  <c r="AN534" i="1"/>
  <c r="AO534" i="1" s="1"/>
  <c r="AN535" i="1"/>
  <c r="AO535" i="1" s="1"/>
  <c r="AO7" i="1"/>
  <c r="AO22" i="1"/>
  <c r="AO23" i="1"/>
  <c r="AO35" i="1"/>
  <c r="AO36" i="1"/>
  <c r="AO47" i="1"/>
  <c r="AO55" i="1"/>
  <c r="AO70" i="1"/>
  <c r="AO71" i="1"/>
  <c r="AO79" i="1"/>
  <c r="AO86" i="1"/>
  <c r="AO87" i="1"/>
  <c r="AO93" i="1"/>
  <c r="AO94" i="1"/>
  <c r="AO95" i="1"/>
  <c r="AO119" i="1"/>
  <c r="AO143" i="1"/>
  <c r="AO159" i="1"/>
  <c r="AO167" i="1"/>
  <c r="AO191" i="1"/>
  <c r="AO215" i="1"/>
  <c r="AO223" i="1"/>
  <c r="AO229" i="1"/>
  <c r="AO239" i="1"/>
  <c r="AO246" i="1"/>
  <c r="AO263" i="1"/>
  <c r="AO279" i="1"/>
  <c r="AO311" i="1"/>
  <c r="AO335" i="1"/>
  <c r="AO359" i="1"/>
  <c r="AO383" i="1"/>
  <c r="AO407" i="1"/>
  <c r="AO431" i="1"/>
  <c r="AO439" i="1"/>
  <c r="AO455" i="1"/>
  <c r="AO479" i="1"/>
  <c r="AO503" i="1"/>
  <c r="AO527" i="1"/>
  <c r="J9" i="37" l="1"/>
  <c r="B10" i="37"/>
  <c r="F9" i="37"/>
  <c r="D9" i="37"/>
  <c r="E9" i="37" s="1" a="1"/>
  <c r="E9" i="37" s="1"/>
  <c r="C11" i="35"/>
  <c r="B11" i="35"/>
  <c r="C10" i="35"/>
  <c r="B10" i="35"/>
  <c r="O11" i="35"/>
  <c r="N11" i="35"/>
  <c r="J11" i="35"/>
  <c r="AF10" i="35"/>
  <c r="AE10" i="35"/>
  <c r="T10" i="35"/>
  <c r="S10" i="35"/>
  <c r="J10" i="37" l="1"/>
  <c r="B11" i="37"/>
  <c r="F10" i="37"/>
  <c r="D10" i="37"/>
  <c r="E10" i="37" s="1" a="1"/>
  <c r="E10" i="37" s="1"/>
  <c r="C43" i="15"/>
  <c r="C37" i="15"/>
  <c r="J11" i="37" l="1"/>
  <c r="B12" i="37"/>
  <c r="D11" i="37"/>
  <c r="E11" i="37" s="1" a="1"/>
  <c r="E11" i="37" s="1"/>
  <c r="F11" i="37"/>
  <c r="B10" i="15"/>
  <c r="C32" i="15"/>
  <c r="C34" i="15" s="1"/>
  <c r="J12" i="37" l="1"/>
  <c r="B13" i="37"/>
  <c r="F12" i="37"/>
  <c r="D12" i="37"/>
  <c r="E12" i="37" s="1" a="1"/>
  <c r="E12" i="37" s="1"/>
  <c r="C33" i="15"/>
  <c r="C35" i="15" s="1"/>
  <c r="L6" i="4"/>
  <c r="B14" i="11"/>
  <c r="B9" i="14"/>
  <c r="G6" i="4"/>
  <c r="V301" i="1"/>
  <c r="R301" i="1"/>
  <c r="V300" i="1"/>
  <c r="R300" i="1"/>
  <c r="V299" i="1"/>
  <c r="R299" i="1"/>
  <c r="V298" i="1"/>
  <c r="R298" i="1"/>
  <c r="V297" i="1"/>
  <c r="R297" i="1"/>
  <c r="V296" i="1"/>
  <c r="R296" i="1"/>
  <c r="V295" i="1"/>
  <c r="R295" i="1"/>
  <c r="V294" i="1"/>
  <c r="R294" i="1"/>
  <c r="V293" i="1"/>
  <c r="R293" i="1"/>
  <c r="V292" i="1"/>
  <c r="R292" i="1"/>
  <c r="V291" i="1"/>
  <c r="R291" i="1"/>
  <c r="V290" i="1"/>
  <c r="U290" i="1"/>
  <c r="R290" i="1"/>
  <c r="V289" i="1"/>
  <c r="U289" i="1"/>
  <c r="R289" i="1"/>
  <c r="V288" i="1"/>
  <c r="U288" i="1"/>
  <c r="R288" i="1"/>
  <c r="V287" i="1"/>
  <c r="U287" i="1"/>
  <c r="R287" i="1"/>
  <c r="V286" i="1"/>
  <c r="U286" i="1"/>
  <c r="R286" i="1"/>
  <c r="V285" i="1"/>
  <c r="U285" i="1"/>
  <c r="R285" i="1"/>
  <c r="V284" i="1"/>
  <c r="U284" i="1"/>
  <c r="R284" i="1"/>
  <c r="V283" i="1"/>
  <c r="R283" i="1"/>
  <c r="V282" i="1"/>
  <c r="T282" i="1"/>
  <c r="U282" i="1" s="1"/>
  <c r="R282" i="1"/>
  <c r="V281" i="1"/>
  <c r="U281" i="1"/>
  <c r="R281" i="1"/>
  <c r="V280" i="1"/>
  <c r="U280" i="1"/>
  <c r="R280" i="1"/>
  <c r="V279" i="1"/>
  <c r="U279" i="1"/>
  <c r="R279" i="1"/>
  <c r="V278" i="1"/>
  <c r="U278" i="1"/>
  <c r="R278" i="1"/>
  <c r="V277" i="1"/>
  <c r="U277" i="1"/>
  <c r="R277" i="1"/>
  <c r="V276" i="1"/>
  <c r="U276" i="1"/>
  <c r="R276" i="1"/>
  <c r="V275" i="1"/>
  <c r="U275" i="1"/>
  <c r="R275" i="1"/>
  <c r="V274" i="1"/>
  <c r="U274" i="1"/>
  <c r="R274" i="1"/>
  <c r="V273" i="1"/>
  <c r="U273" i="1"/>
  <c r="R273" i="1"/>
  <c r="V272" i="1"/>
  <c r="U272" i="1"/>
  <c r="R272" i="1"/>
  <c r="V271" i="1"/>
  <c r="U271" i="1"/>
  <c r="R271" i="1"/>
  <c r="V270" i="1"/>
  <c r="U270" i="1"/>
  <c r="R270" i="1"/>
  <c r="V269" i="1"/>
  <c r="U269" i="1"/>
  <c r="R269" i="1"/>
  <c r="V268" i="1"/>
  <c r="U268" i="1"/>
  <c r="R268" i="1"/>
  <c r="V267" i="1"/>
  <c r="U267" i="1"/>
  <c r="R267" i="1"/>
  <c r="V266" i="1"/>
  <c r="U266" i="1"/>
  <c r="R266" i="1"/>
  <c r="V265" i="1"/>
  <c r="U265" i="1"/>
  <c r="R265" i="1"/>
  <c r="V264" i="1"/>
  <c r="U264" i="1"/>
  <c r="R264" i="1"/>
  <c r="V263" i="1"/>
  <c r="U263" i="1"/>
  <c r="R263" i="1"/>
  <c r="V262" i="1"/>
  <c r="U262" i="1"/>
  <c r="R262" i="1"/>
  <c r="V261" i="1"/>
  <c r="U261" i="1"/>
  <c r="R261" i="1"/>
  <c r="V260" i="1"/>
  <c r="U260" i="1"/>
  <c r="R260" i="1"/>
  <c r="V259" i="1"/>
  <c r="U259" i="1"/>
  <c r="R259" i="1"/>
  <c r="V258" i="1"/>
  <c r="U258" i="1"/>
  <c r="R258" i="1"/>
  <c r="V257" i="1"/>
  <c r="U257" i="1"/>
  <c r="R257" i="1"/>
  <c r="V256" i="1"/>
  <c r="U256" i="1"/>
  <c r="R256" i="1"/>
  <c r="V255" i="1"/>
  <c r="U255" i="1"/>
  <c r="R255" i="1"/>
  <c r="V254" i="1"/>
  <c r="U254" i="1"/>
  <c r="R254" i="1"/>
  <c r="V253" i="1"/>
  <c r="U253" i="1"/>
  <c r="R253" i="1"/>
  <c r="V252" i="1"/>
  <c r="U252" i="1"/>
  <c r="R252" i="1"/>
  <c r="V251" i="1"/>
  <c r="U251" i="1"/>
  <c r="R251" i="1"/>
  <c r="V250" i="1"/>
  <c r="U250" i="1"/>
  <c r="R250" i="1"/>
  <c r="V249" i="1"/>
  <c r="U249" i="1"/>
  <c r="R249" i="1"/>
  <c r="V248" i="1"/>
  <c r="U248" i="1"/>
  <c r="R248" i="1"/>
  <c r="V247" i="1"/>
  <c r="U247" i="1"/>
  <c r="R247" i="1"/>
  <c r="V246" i="1"/>
  <c r="U246" i="1"/>
  <c r="R246" i="1"/>
  <c r="V245" i="1"/>
  <c r="U245" i="1"/>
  <c r="R245" i="1"/>
  <c r="V244" i="1"/>
  <c r="U244" i="1"/>
  <c r="R244" i="1"/>
  <c r="V243" i="1"/>
  <c r="U243" i="1"/>
  <c r="R243" i="1"/>
  <c r="V242" i="1"/>
  <c r="U242" i="1"/>
  <c r="R242" i="1"/>
  <c r="V241" i="1"/>
  <c r="U241" i="1"/>
  <c r="R241" i="1"/>
  <c r="V240" i="1"/>
  <c r="U240" i="1"/>
  <c r="R240" i="1"/>
  <c r="V239" i="1"/>
  <c r="U239" i="1"/>
  <c r="R239" i="1"/>
  <c r="V238" i="1"/>
  <c r="U238" i="1"/>
  <c r="R238" i="1"/>
  <c r="V237" i="1"/>
  <c r="U237" i="1"/>
  <c r="R237" i="1"/>
  <c r="V236" i="1"/>
  <c r="U236" i="1"/>
  <c r="R236" i="1"/>
  <c r="V235" i="1"/>
  <c r="U235" i="1"/>
  <c r="R235" i="1"/>
  <c r="V234" i="1"/>
  <c r="U234" i="1"/>
  <c r="R234" i="1"/>
  <c r="V233" i="1"/>
  <c r="U233" i="1"/>
  <c r="R233" i="1"/>
  <c r="V232" i="1"/>
  <c r="U232" i="1"/>
  <c r="R232" i="1"/>
  <c r="V231" i="1"/>
  <c r="U231" i="1"/>
  <c r="R231" i="1"/>
  <c r="V230" i="1"/>
  <c r="U230" i="1"/>
  <c r="R230" i="1"/>
  <c r="V229" i="1"/>
  <c r="U229" i="1"/>
  <c r="R229" i="1"/>
  <c r="V228" i="1"/>
  <c r="U228" i="1"/>
  <c r="R228" i="1"/>
  <c r="V227" i="1"/>
  <c r="U227" i="1"/>
  <c r="R227" i="1"/>
  <c r="V226" i="1"/>
  <c r="U226" i="1"/>
  <c r="R226" i="1"/>
  <c r="V225" i="1"/>
  <c r="U225" i="1"/>
  <c r="R225" i="1"/>
  <c r="V224" i="1"/>
  <c r="U224" i="1"/>
  <c r="R224" i="1"/>
  <c r="V223" i="1"/>
  <c r="U223" i="1"/>
  <c r="R223" i="1"/>
  <c r="V222" i="1"/>
  <c r="U222" i="1"/>
  <c r="R222" i="1"/>
  <c r="V221" i="1"/>
  <c r="U221" i="1"/>
  <c r="R221" i="1"/>
  <c r="V220" i="1"/>
  <c r="U220" i="1"/>
  <c r="R220" i="1"/>
  <c r="V219" i="1"/>
  <c r="U219" i="1"/>
  <c r="R219" i="1"/>
  <c r="V218" i="1"/>
  <c r="U218" i="1"/>
  <c r="R218" i="1"/>
  <c r="V217" i="1"/>
  <c r="U217" i="1"/>
  <c r="R217" i="1"/>
  <c r="V216" i="1"/>
  <c r="U216" i="1"/>
  <c r="R216" i="1"/>
  <c r="V215" i="1"/>
  <c r="U215" i="1"/>
  <c r="R215" i="1"/>
  <c r="V214" i="1"/>
  <c r="U214" i="1"/>
  <c r="R214" i="1"/>
  <c r="V213" i="1"/>
  <c r="U213" i="1"/>
  <c r="R213" i="1"/>
  <c r="V212" i="1"/>
  <c r="U212" i="1"/>
  <c r="R212" i="1"/>
  <c r="V211" i="1"/>
  <c r="U211" i="1"/>
  <c r="R211" i="1"/>
  <c r="V210" i="1"/>
  <c r="U210" i="1"/>
  <c r="R210" i="1"/>
  <c r="V209" i="1"/>
  <c r="U209" i="1"/>
  <c r="R209" i="1"/>
  <c r="V208" i="1"/>
  <c r="U208" i="1"/>
  <c r="R208" i="1"/>
  <c r="V207" i="1"/>
  <c r="U207" i="1"/>
  <c r="R207" i="1"/>
  <c r="V206" i="1"/>
  <c r="U206" i="1"/>
  <c r="R206" i="1"/>
  <c r="V205" i="1"/>
  <c r="U205" i="1"/>
  <c r="R205" i="1"/>
  <c r="V204" i="1"/>
  <c r="U204" i="1"/>
  <c r="R204" i="1"/>
  <c r="V203" i="1"/>
  <c r="U203" i="1"/>
  <c r="R203" i="1"/>
  <c r="V202" i="1"/>
  <c r="U202" i="1"/>
  <c r="R202" i="1"/>
  <c r="V201" i="1"/>
  <c r="U201" i="1"/>
  <c r="R201" i="1"/>
  <c r="V200" i="1"/>
  <c r="U200" i="1"/>
  <c r="R200" i="1"/>
  <c r="V199" i="1"/>
  <c r="U199" i="1"/>
  <c r="R199" i="1"/>
  <c r="V198" i="1"/>
  <c r="U198" i="1"/>
  <c r="R198" i="1"/>
  <c r="V197" i="1"/>
  <c r="U197" i="1"/>
  <c r="R197" i="1"/>
  <c r="V196" i="1"/>
  <c r="U196" i="1"/>
  <c r="R196" i="1"/>
  <c r="V195" i="1"/>
  <c r="U195" i="1"/>
  <c r="R195" i="1"/>
  <c r="V194" i="1"/>
  <c r="U194" i="1"/>
  <c r="R194" i="1"/>
  <c r="V193" i="1"/>
  <c r="U193" i="1"/>
  <c r="R193" i="1"/>
  <c r="V192" i="1"/>
  <c r="U192" i="1"/>
  <c r="R192" i="1"/>
  <c r="V191" i="1"/>
  <c r="U191" i="1"/>
  <c r="R191" i="1"/>
  <c r="V190" i="1"/>
  <c r="U190" i="1"/>
  <c r="R190" i="1"/>
  <c r="V189" i="1"/>
  <c r="U189" i="1"/>
  <c r="R189" i="1"/>
  <c r="V188" i="1"/>
  <c r="U188" i="1"/>
  <c r="R188" i="1"/>
  <c r="V187" i="1"/>
  <c r="U187" i="1"/>
  <c r="R187" i="1"/>
  <c r="V186" i="1"/>
  <c r="U186" i="1"/>
  <c r="R186" i="1"/>
  <c r="V185" i="1"/>
  <c r="U185" i="1"/>
  <c r="R185" i="1"/>
  <c r="V184" i="1"/>
  <c r="U184" i="1"/>
  <c r="R184" i="1"/>
  <c r="V183" i="1"/>
  <c r="U183" i="1"/>
  <c r="R183" i="1"/>
  <c r="V182" i="1"/>
  <c r="U182" i="1"/>
  <c r="R182" i="1"/>
  <c r="V181" i="1"/>
  <c r="U181" i="1"/>
  <c r="R181" i="1"/>
  <c r="V180" i="1"/>
  <c r="U180" i="1"/>
  <c r="R180" i="1"/>
  <c r="V179" i="1"/>
  <c r="U179" i="1"/>
  <c r="R179" i="1"/>
  <c r="V178" i="1"/>
  <c r="U178" i="1"/>
  <c r="R178" i="1"/>
  <c r="V177" i="1"/>
  <c r="U177" i="1"/>
  <c r="R177" i="1"/>
  <c r="V176" i="1"/>
  <c r="U176" i="1"/>
  <c r="R176" i="1"/>
  <c r="V175" i="1"/>
  <c r="U175" i="1"/>
  <c r="R175" i="1"/>
  <c r="V174" i="1"/>
  <c r="U174" i="1"/>
  <c r="R174" i="1"/>
  <c r="V173" i="1"/>
  <c r="U173" i="1"/>
  <c r="R173" i="1"/>
  <c r="V172" i="1"/>
  <c r="U172" i="1"/>
  <c r="R172" i="1"/>
  <c r="V171" i="1"/>
  <c r="U171" i="1"/>
  <c r="R171" i="1"/>
  <c r="V170" i="1"/>
  <c r="U170" i="1"/>
  <c r="R170" i="1"/>
  <c r="V169" i="1"/>
  <c r="U169" i="1"/>
  <c r="R169" i="1"/>
  <c r="V168" i="1"/>
  <c r="U168" i="1"/>
  <c r="R168" i="1"/>
  <c r="V167" i="1"/>
  <c r="U167" i="1"/>
  <c r="R167" i="1"/>
  <c r="V166" i="1"/>
  <c r="U166" i="1"/>
  <c r="R166" i="1"/>
  <c r="V165" i="1"/>
  <c r="U165" i="1"/>
  <c r="R165" i="1"/>
  <c r="V164" i="1"/>
  <c r="U164" i="1"/>
  <c r="R164" i="1"/>
  <c r="V163" i="1"/>
  <c r="U163" i="1"/>
  <c r="R163" i="1"/>
  <c r="V162" i="1"/>
  <c r="U162" i="1"/>
  <c r="R162" i="1"/>
  <c r="V161" i="1"/>
  <c r="U161" i="1"/>
  <c r="R161" i="1"/>
  <c r="V160" i="1"/>
  <c r="U160" i="1"/>
  <c r="R160" i="1"/>
  <c r="V159" i="1"/>
  <c r="U159" i="1"/>
  <c r="R159" i="1"/>
  <c r="V158" i="1"/>
  <c r="U158" i="1"/>
  <c r="R158" i="1"/>
  <c r="V157" i="1"/>
  <c r="U157" i="1"/>
  <c r="R157" i="1"/>
  <c r="V156" i="1"/>
  <c r="U156" i="1"/>
  <c r="R156" i="1"/>
  <c r="V155" i="1"/>
  <c r="U155" i="1"/>
  <c r="R155" i="1"/>
  <c r="V154" i="1"/>
  <c r="U154" i="1"/>
  <c r="R154" i="1"/>
  <c r="V153" i="1"/>
  <c r="U153" i="1"/>
  <c r="R153" i="1"/>
  <c r="V152" i="1"/>
  <c r="U152" i="1"/>
  <c r="R152" i="1"/>
  <c r="V151" i="1"/>
  <c r="U151" i="1"/>
  <c r="R151" i="1"/>
  <c r="V150" i="1"/>
  <c r="U150" i="1"/>
  <c r="R150" i="1"/>
  <c r="V149" i="1"/>
  <c r="U149" i="1"/>
  <c r="R149" i="1"/>
  <c r="V148" i="1"/>
  <c r="U148" i="1"/>
  <c r="R148" i="1"/>
  <c r="V147" i="1"/>
  <c r="U147" i="1"/>
  <c r="R147" i="1"/>
  <c r="V146" i="1"/>
  <c r="U146" i="1"/>
  <c r="R146" i="1"/>
  <c r="V145" i="1"/>
  <c r="U145" i="1"/>
  <c r="R145" i="1"/>
  <c r="V144" i="1"/>
  <c r="U144" i="1"/>
  <c r="R144" i="1"/>
  <c r="V143" i="1"/>
  <c r="U143" i="1"/>
  <c r="R143" i="1"/>
  <c r="V142" i="1"/>
  <c r="U142" i="1"/>
  <c r="R142" i="1"/>
  <c r="V141" i="1"/>
  <c r="U141" i="1"/>
  <c r="R141" i="1"/>
  <c r="V140" i="1"/>
  <c r="U140" i="1"/>
  <c r="R140" i="1"/>
  <c r="V139" i="1"/>
  <c r="U139" i="1"/>
  <c r="R139" i="1"/>
  <c r="V138" i="1"/>
  <c r="U138" i="1"/>
  <c r="R138" i="1"/>
  <c r="V137" i="1"/>
  <c r="U137" i="1"/>
  <c r="R137" i="1"/>
  <c r="V136" i="1"/>
  <c r="U136" i="1"/>
  <c r="R136" i="1"/>
  <c r="V135" i="1"/>
  <c r="U135" i="1"/>
  <c r="R135" i="1"/>
  <c r="V134" i="1"/>
  <c r="U134" i="1"/>
  <c r="R134" i="1"/>
  <c r="V133" i="1"/>
  <c r="U133" i="1"/>
  <c r="R133" i="1"/>
  <c r="V132" i="1"/>
  <c r="U132" i="1"/>
  <c r="R132" i="1"/>
  <c r="V131" i="1"/>
  <c r="U131" i="1"/>
  <c r="R131" i="1"/>
  <c r="V130" i="1"/>
  <c r="U130" i="1"/>
  <c r="R130" i="1"/>
  <c r="V129" i="1"/>
  <c r="U129" i="1"/>
  <c r="R129" i="1"/>
  <c r="V128" i="1"/>
  <c r="U128" i="1"/>
  <c r="R128" i="1"/>
  <c r="V127" i="1"/>
  <c r="U127" i="1"/>
  <c r="R127" i="1"/>
  <c r="V126" i="1"/>
  <c r="U126" i="1"/>
  <c r="R126" i="1"/>
  <c r="V125" i="1"/>
  <c r="U125" i="1"/>
  <c r="R125" i="1"/>
  <c r="V124" i="1"/>
  <c r="U124" i="1"/>
  <c r="R124" i="1"/>
  <c r="V123" i="1"/>
  <c r="U123" i="1"/>
  <c r="R123" i="1"/>
  <c r="V122" i="1"/>
  <c r="U122" i="1"/>
  <c r="R122" i="1"/>
  <c r="V121" i="1"/>
  <c r="U121" i="1"/>
  <c r="R121" i="1"/>
  <c r="V120" i="1"/>
  <c r="U120" i="1"/>
  <c r="R120" i="1"/>
  <c r="V119" i="1"/>
  <c r="U119" i="1"/>
  <c r="R119" i="1"/>
  <c r="V118" i="1"/>
  <c r="U118" i="1"/>
  <c r="R118" i="1"/>
  <c r="V117" i="1"/>
  <c r="U117" i="1"/>
  <c r="R117" i="1"/>
  <c r="V116" i="1"/>
  <c r="U116" i="1"/>
  <c r="R116" i="1"/>
  <c r="V115" i="1"/>
  <c r="U115" i="1"/>
  <c r="R115" i="1"/>
  <c r="V114" i="1"/>
  <c r="U114" i="1"/>
  <c r="R114" i="1"/>
  <c r="V113" i="1"/>
  <c r="U113" i="1"/>
  <c r="R113" i="1"/>
  <c r="V112" i="1"/>
  <c r="U112" i="1"/>
  <c r="R112" i="1"/>
  <c r="V111" i="1"/>
  <c r="U111" i="1"/>
  <c r="R111" i="1"/>
  <c r="V110" i="1"/>
  <c r="U110" i="1"/>
  <c r="R110" i="1"/>
  <c r="V109" i="1"/>
  <c r="U109" i="1"/>
  <c r="R109" i="1"/>
  <c r="V108" i="1"/>
  <c r="U108" i="1"/>
  <c r="R108" i="1"/>
  <c r="V107" i="1"/>
  <c r="U107" i="1"/>
  <c r="R107" i="1"/>
  <c r="V106" i="1"/>
  <c r="U106" i="1"/>
  <c r="R106" i="1"/>
  <c r="V105" i="1"/>
  <c r="U105" i="1"/>
  <c r="R105" i="1"/>
  <c r="V104" i="1"/>
  <c r="U104" i="1"/>
  <c r="R104" i="1"/>
  <c r="V103" i="1"/>
  <c r="U103" i="1"/>
  <c r="R103" i="1"/>
  <c r="V102" i="1"/>
  <c r="U102" i="1"/>
  <c r="R102" i="1"/>
  <c r="V101" i="1"/>
  <c r="U101" i="1"/>
  <c r="R101" i="1"/>
  <c r="V100" i="1"/>
  <c r="U100" i="1"/>
  <c r="R100" i="1"/>
  <c r="V99" i="1"/>
  <c r="U99" i="1"/>
  <c r="R99" i="1"/>
  <c r="V98" i="1"/>
  <c r="U98" i="1"/>
  <c r="R98" i="1"/>
  <c r="V97" i="1"/>
  <c r="U97" i="1"/>
  <c r="R97" i="1"/>
  <c r="V96" i="1"/>
  <c r="U96" i="1"/>
  <c r="R96" i="1"/>
  <c r="V95" i="1"/>
  <c r="U95" i="1"/>
  <c r="R95" i="1"/>
  <c r="V94" i="1"/>
  <c r="U94" i="1"/>
  <c r="R94" i="1"/>
  <c r="V93" i="1"/>
  <c r="U93" i="1"/>
  <c r="R93" i="1"/>
  <c r="V92" i="1"/>
  <c r="U92" i="1"/>
  <c r="R92" i="1"/>
  <c r="V91" i="1"/>
  <c r="U91" i="1"/>
  <c r="R91" i="1"/>
  <c r="V90" i="1"/>
  <c r="U90" i="1"/>
  <c r="R90" i="1"/>
  <c r="V89" i="1"/>
  <c r="U89" i="1"/>
  <c r="R89" i="1"/>
  <c r="V88" i="1"/>
  <c r="U88" i="1"/>
  <c r="R88" i="1"/>
  <c r="V87" i="1"/>
  <c r="U87" i="1"/>
  <c r="R87" i="1"/>
  <c r="V86" i="1"/>
  <c r="U86" i="1"/>
  <c r="R86" i="1"/>
  <c r="V85" i="1"/>
  <c r="U85" i="1"/>
  <c r="R85" i="1"/>
  <c r="V84" i="1"/>
  <c r="U84" i="1"/>
  <c r="R84" i="1"/>
  <c r="V83" i="1"/>
  <c r="U83" i="1"/>
  <c r="R83" i="1"/>
  <c r="V82" i="1"/>
  <c r="U82" i="1"/>
  <c r="R82" i="1"/>
  <c r="V81" i="1"/>
  <c r="U81" i="1"/>
  <c r="R81" i="1"/>
  <c r="V80" i="1"/>
  <c r="U80" i="1"/>
  <c r="R80" i="1"/>
  <c r="V79" i="1"/>
  <c r="U79" i="1"/>
  <c r="R79" i="1"/>
  <c r="V78" i="1"/>
  <c r="U78" i="1"/>
  <c r="R78" i="1"/>
  <c r="V77" i="1"/>
  <c r="U77" i="1"/>
  <c r="R77" i="1"/>
  <c r="V76" i="1"/>
  <c r="U76" i="1"/>
  <c r="R76" i="1"/>
  <c r="V75" i="1"/>
  <c r="U75" i="1"/>
  <c r="R75" i="1"/>
  <c r="V74" i="1"/>
  <c r="U74" i="1"/>
  <c r="R74" i="1"/>
  <c r="V73" i="1"/>
  <c r="U73" i="1"/>
  <c r="R73" i="1"/>
  <c r="V72" i="1"/>
  <c r="U72" i="1"/>
  <c r="R72" i="1"/>
  <c r="V71" i="1"/>
  <c r="U71" i="1"/>
  <c r="R71" i="1"/>
  <c r="V70" i="1"/>
  <c r="U70" i="1"/>
  <c r="R70" i="1"/>
  <c r="V69" i="1"/>
  <c r="U69" i="1"/>
  <c r="R69" i="1"/>
  <c r="V68" i="1"/>
  <c r="U68" i="1"/>
  <c r="R68" i="1"/>
  <c r="V67" i="1"/>
  <c r="U67" i="1"/>
  <c r="R67" i="1"/>
  <c r="V66" i="1"/>
  <c r="U66" i="1"/>
  <c r="R66" i="1"/>
  <c r="V65" i="1"/>
  <c r="U65" i="1"/>
  <c r="R65" i="1"/>
  <c r="V64" i="1"/>
  <c r="U64" i="1"/>
  <c r="R64" i="1"/>
  <c r="V63" i="1"/>
  <c r="U63" i="1"/>
  <c r="R63" i="1"/>
  <c r="V62" i="1"/>
  <c r="U62" i="1"/>
  <c r="R62" i="1"/>
  <c r="V61" i="1"/>
  <c r="U61" i="1"/>
  <c r="R61" i="1"/>
  <c r="V60" i="1"/>
  <c r="U60" i="1"/>
  <c r="R60" i="1"/>
  <c r="V59" i="1"/>
  <c r="U59" i="1"/>
  <c r="R59" i="1"/>
  <c r="V58" i="1"/>
  <c r="U58" i="1"/>
  <c r="R58" i="1"/>
  <c r="V57" i="1"/>
  <c r="U57" i="1"/>
  <c r="R57" i="1"/>
  <c r="V56" i="1"/>
  <c r="U56" i="1"/>
  <c r="R56" i="1"/>
  <c r="V55" i="1"/>
  <c r="U55" i="1"/>
  <c r="R55" i="1"/>
  <c r="V54" i="1"/>
  <c r="U54" i="1"/>
  <c r="R54" i="1"/>
  <c r="V53" i="1"/>
  <c r="U53" i="1"/>
  <c r="R53" i="1"/>
  <c r="V52" i="1"/>
  <c r="U52" i="1"/>
  <c r="R52" i="1"/>
  <c r="V51" i="1"/>
  <c r="U51" i="1"/>
  <c r="R51" i="1"/>
  <c r="V50" i="1"/>
  <c r="U50" i="1"/>
  <c r="R50" i="1"/>
  <c r="V49" i="1"/>
  <c r="U49" i="1"/>
  <c r="R49" i="1"/>
  <c r="V48" i="1"/>
  <c r="U48" i="1"/>
  <c r="R48" i="1"/>
  <c r="V47" i="1"/>
  <c r="U47" i="1"/>
  <c r="R47" i="1"/>
  <c r="V46" i="1"/>
  <c r="U46" i="1"/>
  <c r="R46" i="1"/>
  <c r="V45" i="1"/>
  <c r="U45" i="1"/>
  <c r="R45" i="1"/>
  <c r="V44" i="1"/>
  <c r="U44" i="1"/>
  <c r="R44" i="1"/>
  <c r="V43" i="1"/>
  <c r="U43" i="1"/>
  <c r="R43" i="1"/>
  <c r="V42" i="1"/>
  <c r="U42" i="1"/>
  <c r="R42" i="1"/>
  <c r="V41" i="1"/>
  <c r="U41" i="1"/>
  <c r="R41" i="1"/>
  <c r="V40" i="1"/>
  <c r="U40" i="1"/>
  <c r="R40" i="1"/>
  <c r="V39" i="1"/>
  <c r="U39" i="1"/>
  <c r="R39" i="1"/>
  <c r="V38" i="1"/>
  <c r="U38" i="1"/>
  <c r="R38" i="1"/>
  <c r="V37" i="1"/>
  <c r="U37" i="1"/>
  <c r="R37" i="1"/>
  <c r="V36" i="1"/>
  <c r="U36" i="1"/>
  <c r="R36" i="1"/>
  <c r="V35" i="1"/>
  <c r="U35" i="1"/>
  <c r="R35" i="1"/>
  <c r="V34" i="1"/>
  <c r="U34" i="1"/>
  <c r="R34" i="1"/>
  <c r="V33" i="1"/>
  <c r="U33" i="1"/>
  <c r="R33" i="1"/>
  <c r="V32" i="1"/>
  <c r="U32" i="1"/>
  <c r="R32" i="1"/>
  <c r="V31" i="1"/>
  <c r="U31" i="1"/>
  <c r="R31" i="1"/>
  <c r="V30" i="1"/>
  <c r="U30" i="1"/>
  <c r="R30" i="1"/>
  <c r="V29" i="1"/>
  <c r="U29" i="1"/>
  <c r="R29" i="1"/>
  <c r="V28" i="1"/>
  <c r="U28" i="1"/>
  <c r="R28" i="1"/>
  <c r="V27" i="1"/>
  <c r="U27" i="1"/>
  <c r="R27" i="1"/>
  <c r="V26" i="1"/>
  <c r="U26" i="1"/>
  <c r="R26" i="1"/>
  <c r="V25" i="1"/>
  <c r="U25" i="1"/>
  <c r="R25" i="1"/>
  <c r="V24" i="1"/>
  <c r="U24" i="1"/>
  <c r="R24" i="1"/>
  <c r="V23" i="1"/>
  <c r="U23" i="1"/>
  <c r="R23" i="1"/>
  <c r="V22" i="1"/>
  <c r="U22" i="1"/>
  <c r="R22" i="1"/>
  <c r="V21" i="1"/>
  <c r="U21" i="1"/>
  <c r="R21" i="1"/>
  <c r="V20" i="1"/>
  <c r="U20" i="1"/>
  <c r="R20" i="1"/>
  <c r="V19" i="1"/>
  <c r="U19" i="1"/>
  <c r="R19" i="1"/>
  <c r="V18" i="1"/>
  <c r="U18" i="1"/>
  <c r="R18" i="1"/>
  <c r="V17" i="1"/>
  <c r="U17" i="1"/>
  <c r="R17" i="1"/>
  <c r="V16" i="1"/>
  <c r="U16" i="1"/>
  <c r="R16" i="1"/>
  <c r="V15" i="1"/>
  <c r="U15" i="1"/>
  <c r="R15" i="1"/>
  <c r="V14" i="1"/>
  <c r="U14" i="1"/>
  <c r="R14" i="1"/>
  <c r="V13" i="1"/>
  <c r="U13" i="1"/>
  <c r="R13" i="1"/>
  <c r="V12" i="1"/>
  <c r="U12" i="1"/>
  <c r="R12" i="1"/>
  <c r="V11" i="1"/>
  <c r="U11" i="1"/>
  <c r="R11" i="1"/>
  <c r="V10" i="1"/>
  <c r="U10" i="1"/>
  <c r="R10" i="1"/>
  <c r="V9" i="1"/>
  <c r="U9" i="1"/>
  <c r="R9" i="1"/>
  <c r="V8" i="1"/>
  <c r="U8" i="1"/>
  <c r="R8" i="1"/>
  <c r="V7" i="1"/>
  <c r="U7" i="1"/>
  <c r="R7" i="1"/>
  <c r="V6" i="1"/>
  <c r="U6" i="1"/>
  <c r="R6" i="1"/>
  <c r="V5" i="1"/>
  <c r="U5" i="1"/>
  <c r="R5" i="1"/>
  <c r="V4" i="1"/>
  <c r="U4" i="1"/>
  <c r="R4" i="1"/>
  <c r="AH3" i="1" a="1"/>
  <c r="AH3" i="1" s="1"/>
  <c r="AI3" i="1" s="1"/>
  <c r="AE3" i="1" a="1"/>
  <c r="AE3" i="1" s="1"/>
  <c r="AF3" i="1" s="1"/>
  <c r="AD3" i="1"/>
  <c r="V3" i="1"/>
  <c r="U3" i="1"/>
  <c r="R3" i="1"/>
  <c r="C3" i="1" a="1"/>
  <c r="C3" i="1" s="1"/>
  <c r="V2" i="1"/>
  <c r="R2" i="1"/>
  <c r="AS1" i="1" a="1"/>
  <c r="AS1" i="1" s="1"/>
  <c r="C10" i="26" s="1" a="1"/>
  <c r="C10" i="26" s="1"/>
  <c r="K11" i="27"/>
  <c r="E10" i="27"/>
  <c r="E9" i="27" s="1"/>
  <c r="E8" i="27"/>
  <c r="E11" i="27" s="1"/>
  <c r="H7" i="27"/>
  <c r="E7" i="27"/>
  <c r="K10" i="27" s="1"/>
  <c r="K12" i="27" s="1"/>
  <c r="K101" i="36"/>
  <c r="K100" i="36"/>
  <c r="K99" i="36"/>
  <c r="K98" i="36"/>
  <c r="K97" i="36"/>
  <c r="K96" i="36"/>
  <c r="K95" i="36"/>
  <c r="K94" i="36"/>
  <c r="K93" i="36"/>
  <c r="K92" i="36"/>
  <c r="K91" i="36"/>
  <c r="K90" i="36"/>
  <c r="K89" i="36"/>
  <c r="K88" i="36"/>
  <c r="K87" i="36"/>
  <c r="K86" i="36"/>
  <c r="K85" i="36"/>
  <c r="K84" i="36"/>
  <c r="K83" i="36"/>
  <c r="K82" i="36"/>
  <c r="K81" i="36"/>
  <c r="K80" i="36"/>
  <c r="K79" i="36"/>
  <c r="K78" i="36"/>
  <c r="K77" i="36"/>
  <c r="K76" i="36"/>
  <c r="K75" i="36"/>
  <c r="K74" i="36"/>
  <c r="K73" i="36"/>
  <c r="K72" i="36"/>
  <c r="K71" i="36"/>
  <c r="K70" i="36"/>
  <c r="K69" i="36"/>
  <c r="K68" i="36"/>
  <c r="K67" i="36"/>
  <c r="K66" i="36"/>
  <c r="K65" i="36"/>
  <c r="K64" i="36"/>
  <c r="K63" i="36"/>
  <c r="K62" i="36"/>
  <c r="K61" i="36"/>
  <c r="K60" i="36"/>
  <c r="K59" i="36"/>
  <c r="K58" i="36"/>
  <c r="K57" i="36"/>
  <c r="K56" i="36"/>
  <c r="K55" i="36"/>
  <c r="K54" i="36"/>
  <c r="K53" i="36"/>
  <c r="K52" i="36"/>
  <c r="K51" i="36"/>
  <c r="K50" i="36"/>
  <c r="K49" i="36"/>
  <c r="K48" i="36"/>
  <c r="K47" i="36"/>
  <c r="K46" i="36"/>
  <c r="K45" i="36"/>
  <c r="K44" i="36"/>
  <c r="K43" i="36"/>
  <c r="K42" i="36"/>
  <c r="K41" i="36"/>
  <c r="K40" i="36"/>
  <c r="K39" i="36"/>
  <c r="K38" i="36"/>
  <c r="K37" i="36"/>
  <c r="K36" i="36"/>
  <c r="K35" i="36"/>
  <c r="K34" i="36"/>
  <c r="K33" i="36"/>
  <c r="K32" i="36"/>
  <c r="K31" i="36"/>
  <c r="K30" i="36"/>
  <c r="K29" i="36"/>
  <c r="K28" i="36"/>
  <c r="K27" i="36"/>
  <c r="K26" i="36"/>
  <c r="K25" i="36"/>
  <c r="K24" i="36"/>
  <c r="K23" i="36"/>
  <c r="K22" i="36"/>
  <c r="K21" i="36"/>
  <c r="K20" i="36"/>
  <c r="K19" i="36"/>
  <c r="K18" i="36"/>
  <c r="K17" i="36"/>
  <c r="K16" i="36"/>
  <c r="K15" i="36"/>
  <c r="K14" i="36"/>
  <c r="K13" i="36"/>
  <c r="B13" i="36"/>
  <c r="L98" i="36" s="1"/>
  <c r="K12" i="36"/>
  <c r="K11" i="36"/>
  <c r="K10" i="36"/>
  <c r="B10" i="36"/>
  <c r="K9" i="36"/>
  <c r="K8" i="36"/>
  <c r="K7" i="36"/>
  <c r="B7" i="36"/>
  <c r="B14" i="36" s="1"/>
  <c r="K6" i="36"/>
  <c r="K5" i="36"/>
  <c r="K4" i="36"/>
  <c r="K3" i="36"/>
  <c r="D2" i="36" a="1"/>
  <c r="D2" i="36" s="1"/>
  <c r="F2" i="36" s="1" a="1"/>
  <c r="F2" i="36" s="1"/>
  <c r="B13" i="11"/>
  <c r="B10" i="11"/>
  <c r="D2" i="11" a="1"/>
  <c r="D2" i="11" s="1"/>
  <c r="F2" i="11" s="1" a="1"/>
  <c r="F2" i="11" s="1"/>
  <c r="E2" i="11" s="1" a="1"/>
  <c r="E2" i="11" s="1"/>
  <c r="B20" i="14"/>
  <c r="B14" i="14"/>
  <c r="B4" i="14"/>
  <c r="AC3" i="14"/>
  <c r="AD3" i="14" s="1"/>
  <c r="AC2" i="14"/>
  <c r="AD2" i="14" s="1"/>
  <c r="I26" i="15"/>
  <c r="I27" i="15" s="1"/>
  <c r="F18" i="15"/>
  <c r="F17" i="15"/>
  <c r="O13" i="15"/>
  <c r="I13" i="15"/>
  <c r="I14" i="15" s="1"/>
  <c r="J14" i="15" s="1"/>
  <c r="O10" i="15"/>
  <c r="P10" i="15" s="1"/>
  <c r="I10" i="15"/>
  <c r="C10" i="15"/>
  <c r="R3" i="15"/>
  <c r="O25" i="15" s="1"/>
  <c r="O26" i="15" s="1"/>
  <c r="O27" i="15" s="1"/>
  <c r="I12" i="15"/>
  <c r="L17" i="4"/>
  <c r="L16" i="4"/>
  <c r="B16" i="4"/>
  <c r="L15" i="4"/>
  <c r="L18" i="4" s="1"/>
  <c r="B6" i="4"/>
  <c r="F5" i="26"/>
  <c r="C5" i="26"/>
  <c r="L4" i="26"/>
  <c r="I4" i="26"/>
  <c r="I7" i="26" s="1"/>
  <c r="I10" i="26" s="1"/>
  <c r="Z62" i="35"/>
  <c r="Z61" i="35"/>
  <c r="AO15" i="35"/>
  <c r="AN15" i="35"/>
  <c r="AO14" i="35"/>
  <c r="AN14" i="35"/>
  <c r="AO13" i="35"/>
  <c r="AN13" i="35"/>
  <c r="AO12" i="35"/>
  <c r="AN12" i="35"/>
  <c r="AO11" i="35"/>
  <c r="AN11" i="35"/>
  <c r="AO10" i="35"/>
  <c r="AN10" i="35"/>
  <c r="O10" i="35"/>
  <c r="N10" i="35"/>
  <c r="N3" i="35" s="1"/>
  <c r="J10" i="35"/>
  <c r="AG9" i="35"/>
  <c r="P9" i="35"/>
  <c r="K6" i="35"/>
  <c r="K5" i="35" s="1"/>
  <c r="L5" i="35"/>
  <c r="P11" i="35" a="1"/>
  <c r="H2" i="11"/>
  <c r="AG11" i="35" a="1"/>
  <c r="J13" i="37" l="1"/>
  <c r="B14" i="37"/>
  <c r="F13" i="37"/>
  <c r="D13" i="37"/>
  <c r="E13" i="37" s="1" a="1"/>
  <c r="E13" i="37" s="1"/>
  <c r="L98" i="11"/>
  <c r="AH4" i="1" a="1"/>
  <c r="AH4" i="1" s="1"/>
  <c r="AI4" i="1" s="1"/>
  <c r="B18" i="14"/>
  <c r="D2" i="14" a="1"/>
  <c r="D2" i="14" s="1"/>
  <c r="F2" i="14" s="1" a="1"/>
  <c r="L6" i="14" s="1"/>
  <c r="AG11" i="35"/>
  <c r="P11" i="35"/>
  <c r="L12" i="11"/>
  <c r="L77" i="36"/>
  <c r="L63" i="36"/>
  <c r="L17" i="36"/>
  <c r="L57" i="36"/>
  <c r="L71" i="36"/>
  <c r="L20" i="36"/>
  <c r="L7" i="36"/>
  <c r="L93" i="36"/>
  <c r="L100" i="36"/>
  <c r="L88" i="36"/>
  <c r="L22" i="36"/>
  <c r="L37" i="36"/>
  <c r="L12" i="36"/>
  <c r="L40" i="36"/>
  <c r="L56" i="11"/>
  <c r="L94" i="11"/>
  <c r="L20" i="11"/>
  <c r="L71" i="11"/>
  <c r="L4" i="11"/>
  <c r="L95" i="11"/>
  <c r="L54" i="11"/>
  <c r="L86" i="11"/>
  <c r="L3" i="36"/>
  <c r="L8" i="36"/>
  <c r="L40" i="11"/>
  <c r="L46" i="11"/>
  <c r="L11" i="11"/>
  <c r="L16" i="11"/>
  <c r="L28" i="11"/>
  <c r="L92" i="11"/>
  <c r="L87" i="36"/>
  <c r="L92" i="36"/>
  <c r="L7" i="11"/>
  <c r="L23" i="11"/>
  <c r="L55" i="11"/>
  <c r="L61" i="11"/>
  <c r="L81" i="11"/>
  <c r="L87" i="11"/>
  <c r="L25" i="36"/>
  <c r="L46" i="36"/>
  <c r="L3" i="11"/>
  <c r="L8" i="11"/>
  <c r="L25" i="11"/>
  <c r="L39" i="11"/>
  <c r="L45" i="11"/>
  <c r="L63" i="11"/>
  <c r="L77" i="11"/>
  <c r="L89" i="11"/>
  <c r="L101" i="11"/>
  <c r="L11" i="36"/>
  <c r="L16" i="36"/>
  <c r="L56" i="36"/>
  <c r="L89" i="36"/>
  <c r="L94" i="36"/>
  <c r="L31" i="36"/>
  <c r="L62" i="36"/>
  <c r="L4" i="36"/>
  <c r="L29" i="36"/>
  <c r="L30" i="11"/>
  <c r="L9" i="36"/>
  <c r="L24" i="36"/>
  <c r="L48" i="36"/>
  <c r="L72" i="36"/>
  <c r="L78" i="36"/>
  <c r="L54" i="36"/>
  <c r="L30" i="36"/>
  <c r="L61" i="36"/>
  <c r="L24" i="11"/>
  <c r="L29" i="11"/>
  <c r="L60" i="11"/>
  <c r="L65" i="11"/>
  <c r="L14" i="36"/>
  <c r="L19" i="36"/>
  <c r="L33" i="36"/>
  <c r="L39" i="36"/>
  <c r="L45" i="36"/>
  <c r="L65" i="36"/>
  <c r="L81" i="36"/>
  <c r="L68" i="36"/>
  <c r="L84" i="36"/>
  <c r="L6" i="36"/>
  <c r="L13" i="36"/>
  <c r="L69" i="36"/>
  <c r="L80" i="36"/>
  <c r="L23" i="36"/>
  <c r="L28" i="36"/>
  <c r="L49" i="36"/>
  <c r="L55" i="36"/>
  <c r="L60" i="36"/>
  <c r="L86" i="36"/>
  <c r="L95" i="36"/>
  <c r="L101" i="36"/>
  <c r="L52" i="11"/>
  <c r="L6" i="11"/>
  <c r="L13" i="11"/>
  <c r="L37" i="11"/>
  <c r="L48" i="11"/>
  <c r="L68" i="11"/>
  <c r="L84" i="11"/>
  <c r="L14" i="11"/>
  <c r="L19" i="11"/>
  <c r="L33" i="11"/>
  <c r="L49" i="11"/>
  <c r="L69" i="11"/>
  <c r="L80" i="11"/>
  <c r="L100" i="11"/>
  <c r="L36" i="36"/>
  <c r="L52" i="36"/>
  <c r="L97" i="36"/>
  <c r="U283" i="1"/>
  <c r="AE4" i="1" a="1"/>
  <c r="AE4" i="1" s="1"/>
  <c r="AF4" i="1" s="1"/>
  <c r="L36" i="11"/>
  <c r="L97" i="11"/>
  <c r="L9" i="11"/>
  <c r="L17" i="11"/>
  <c r="L22" i="11"/>
  <c r="L31" i="11"/>
  <c r="L57" i="11"/>
  <c r="L62" i="11"/>
  <c r="L72" i="11"/>
  <c r="L78" i="11"/>
  <c r="L88" i="11"/>
  <c r="L93" i="11"/>
  <c r="AD4" i="1"/>
  <c r="L5" i="11"/>
  <c r="L32" i="36"/>
  <c r="L38" i="36"/>
  <c r="L44" i="36"/>
  <c r="L64" i="36"/>
  <c r="L70" i="36"/>
  <c r="L76" i="36"/>
  <c r="L96" i="36"/>
  <c r="L32" i="11"/>
  <c r="L38" i="11"/>
  <c r="L44" i="11"/>
  <c r="L64" i="11"/>
  <c r="L70" i="11"/>
  <c r="L76" i="11"/>
  <c r="L96" i="11"/>
  <c r="L5" i="36"/>
  <c r="O11" i="15"/>
  <c r="P11" i="15" s="1"/>
  <c r="L10" i="11"/>
  <c r="L15" i="11"/>
  <c r="L41" i="11"/>
  <c r="L47" i="11"/>
  <c r="L53" i="11"/>
  <c r="L73" i="11"/>
  <c r="L79" i="11"/>
  <c r="L85" i="11"/>
  <c r="L10" i="36"/>
  <c r="L15" i="36"/>
  <c r="L41" i="36"/>
  <c r="L47" i="36"/>
  <c r="L53" i="36"/>
  <c r="L73" i="36"/>
  <c r="L79" i="36"/>
  <c r="L85" i="36"/>
  <c r="J13" i="15"/>
  <c r="G14" i="4"/>
  <c r="G21" i="4"/>
  <c r="L14" i="4"/>
  <c r="L20" i="4" s="1"/>
  <c r="L19" i="4"/>
  <c r="I19" i="15"/>
  <c r="J19" i="15" s="1"/>
  <c r="J20" i="15" s="1"/>
  <c r="O12" i="15"/>
  <c r="L6" i="15"/>
  <c r="R6" i="15"/>
  <c r="O19" i="15"/>
  <c r="P19" i="15" s="1"/>
  <c r="P20" i="15" s="1"/>
  <c r="I28" i="15"/>
  <c r="I29" i="15" s="1"/>
  <c r="B19" i="15"/>
  <c r="B13" i="4"/>
  <c r="B9" i="4" s="1" a="1"/>
  <c r="B9" i="4" s="1"/>
  <c r="B14" i="4"/>
  <c r="B19" i="4"/>
  <c r="D6" i="15"/>
  <c r="K15" i="27"/>
  <c r="K14" i="27"/>
  <c r="AG3" i="1"/>
  <c r="N4" i="35"/>
  <c r="N5" i="35" s="1"/>
  <c r="N6" i="35"/>
  <c r="O14" i="15"/>
  <c r="P14" i="15" s="1"/>
  <c r="P13" i="15"/>
  <c r="G2" i="11" a="1"/>
  <c r="L2" i="11"/>
  <c r="E2" i="36" a="1"/>
  <c r="E2" i="36" s="1"/>
  <c r="G2" i="36" a="1"/>
  <c r="G2" i="36" s="1"/>
  <c r="L2" i="36"/>
  <c r="I11" i="15"/>
  <c r="J11" i="15" s="1"/>
  <c r="J10" i="15"/>
  <c r="G13" i="4"/>
  <c r="F8" i="26"/>
  <c r="F9" i="26" s="1"/>
  <c r="L13" i="4"/>
  <c r="L9" i="4" s="1" a="1"/>
  <c r="L9" i="4" s="1"/>
  <c r="L18" i="11"/>
  <c r="L21" i="11"/>
  <c r="L27" i="11"/>
  <c r="L35" i="11"/>
  <c r="L43" i="11"/>
  <c r="L51" i="11"/>
  <c r="L59" i="11"/>
  <c r="L67" i="11"/>
  <c r="L75" i="11"/>
  <c r="L83" i="11"/>
  <c r="L91" i="11"/>
  <c r="L99" i="11"/>
  <c r="L18" i="36"/>
  <c r="L21" i="36"/>
  <c r="L27" i="36"/>
  <c r="L35" i="36"/>
  <c r="L43" i="36"/>
  <c r="L51" i="36"/>
  <c r="L59" i="36"/>
  <c r="L67" i="36"/>
  <c r="L75" i="36"/>
  <c r="L83" i="36"/>
  <c r="L91" i="36"/>
  <c r="L99" i="36"/>
  <c r="L26" i="11"/>
  <c r="L34" i="11"/>
  <c r="L42" i="11"/>
  <c r="L50" i="11"/>
  <c r="L58" i="11"/>
  <c r="L66" i="11"/>
  <c r="L74" i="11"/>
  <c r="L82" i="11"/>
  <c r="L90" i="11"/>
  <c r="L26" i="36"/>
  <c r="L34" i="36"/>
  <c r="L42" i="36"/>
  <c r="L50" i="36"/>
  <c r="L58" i="36"/>
  <c r="L66" i="36"/>
  <c r="L74" i="36"/>
  <c r="L82" i="36"/>
  <c r="L90" i="36"/>
  <c r="O28" i="15"/>
  <c r="O29" i="15" s="1"/>
  <c r="U291" i="1"/>
  <c r="I22" i="36" a="1"/>
  <c r="I22" i="11" a="1"/>
  <c r="I83" i="11" a="1"/>
  <c r="I94" i="36" a="1"/>
  <c r="I75" i="11" a="1"/>
  <c r="I77" i="11" a="1"/>
  <c r="I11" i="36" a="1"/>
  <c r="I9" i="36" a="1"/>
  <c r="I18" i="11" a="1"/>
  <c r="I95" i="11" a="1"/>
  <c r="I44" i="11" a="1"/>
  <c r="I101" i="36" a="1"/>
  <c r="I100" i="11" a="1"/>
  <c r="I69" i="36" a="1"/>
  <c r="I26" i="36" a="1"/>
  <c r="I90" i="11" a="1"/>
  <c r="I97" i="36" a="1"/>
  <c r="I72" i="11" a="1"/>
  <c r="I86" i="36" a="1"/>
  <c r="I90" i="36" a="1"/>
  <c r="I26" i="11" a="1"/>
  <c r="I53" i="11" a="1"/>
  <c r="I84" i="36" a="1"/>
  <c r="I28" i="11" a="1"/>
  <c r="I57" i="11" a="1"/>
  <c r="I48" i="11" a="1"/>
  <c r="I41" i="36" a="1"/>
  <c r="I27" i="11" a="1"/>
  <c r="I55" i="11" a="1"/>
  <c r="I79" i="36" a="1"/>
  <c r="I95" i="36" a="1"/>
  <c r="I41" i="11" a="1"/>
  <c r="I35" i="11" a="1"/>
  <c r="I51" i="36" a="1"/>
  <c r="I39" i="11" a="1"/>
  <c r="I98" i="11" a="1"/>
  <c r="I9" i="11" a="1"/>
  <c r="I5" i="11" a="1"/>
  <c r="I56" i="11" a="1"/>
  <c r="I60" i="11" a="1"/>
  <c r="B10" i="4" a="1"/>
  <c r="I35" i="36" a="1"/>
  <c r="I80" i="11" a="1"/>
  <c r="I93" i="11" a="1"/>
  <c r="I99" i="11" a="1"/>
  <c r="I54" i="11" a="1"/>
  <c r="I67" i="36" a="1"/>
  <c r="I23" i="36" a="1"/>
  <c r="I8" i="36" a="1"/>
  <c r="I42" i="36" a="1"/>
  <c r="I17" i="11" a="1"/>
  <c r="I69" i="11" a="1"/>
  <c r="I57" i="36" a="1"/>
  <c r="I66" i="36" a="1"/>
  <c r="I14" i="11" a="1"/>
  <c r="I68" i="36" a="1"/>
  <c r="I100" i="36" a="1"/>
  <c r="I59" i="11" a="1"/>
  <c r="G10" i="4" a="1"/>
  <c r="I33" i="11" a="1"/>
  <c r="I40" i="36" a="1"/>
  <c r="I85" i="11" a="1"/>
  <c r="I23" i="11" a="1"/>
  <c r="I38" i="36" a="1"/>
  <c r="I83" i="36" a="1"/>
  <c r="I73" i="11" a="1"/>
  <c r="I5" i="36" a="1"/>
  <c r="I61" i="36" a="1"/>
  <c r="I71" i="11" a="1"/>
  <c r="I63" i="36" a="1"/>
  <c r="I46" i="11" a="1"/>
  <c r="I24" i="36" a="1"/>
  <c r="I87" i="11" a="1"/>
  <c r="I29" i="11" a="1"/>
  <c r="I52" i="11" a="1"/>
  <c r="I92" i="11" a="1"/>
  <c r="I24" i="11" a="1"/>
  <c r="I11" i="11" a="1"/>
  <c r="I15" i="11" a="1"/>
  <c r="I10" i="11" a="1"/>
  <c r="L10" i="4" a="1"/>
  <c r="I54" i="36" a="1"/>
  <c r="I27" i="36" a="1"/>
  <c r="I34" i="36" a="1"/>
  <c r="I68" i="11" a="1"/>
  <c r="I2" i="36" a="1"/>
  <c r="I89" i="11" a="1"/>
  <c r="I37" i="36" a="1"/>
  <c r="I81" i="11" a="1"/>
  <c r="I58" i="11" a="1"/>
  <c r="I49" i="11" a="1"/>
  <c r="I10" i="36" a="1"/>
  <c r="I85" i="36" a="1"/>
  <c r="I101" i="11" a="1"/>
  <c r="I13" i="36" a="1"/>
  <c r="I21" i="36" a="1"/>
  <c r="I64" i="36" a="1"/>
  <c r="I82" i="36" a="1"/>
  <c r="I20" i="11" a="1"/>
  <c r="I61" i="11" a="1"/>
  <c r="I4" i="11" a="1"/>
  <c r="I13" i="11" a="1"/>
  <c r="I74" i="36" a="1"/>
  <c r="I20" i="36" a="1"/>
  <c r="I37" i="11" a="1"/>
  <c r="I17" i="36" a="1"/>
  <c r="I77" i="36" a="1"/>
  <c r="I30" i="36" a="1"/>
  <c r="I42" i="11" a="1"/>
  <c r="I49" i="36" a="1"/>
  <c r="I96" i="36" a="1"/>
  <c r="I4" i="36" a="1"/>
  <c r="I25" i="36" a="1"/>
  <c r="I62" i="11" a="1"/>
  <c r="I63" i="11" a="1"/>
  <c r="I30" i="11" a="1"/>
  <c r="I28" i="36" a="1"/>
  <c r="I16" i="36" a="1"/>
  <c r="I34" i="11" a="1"/>
  <c r="I91" i="36" a="1"/>
  <c r="I78" i="11" a="1"/>
  <c r="I12" i="36" a="1"/>
  <c r="I12" i="11" a="1"/>
  <c r="I99" i="36" a="1"/>
  <c r="I64" i="11" a="1"/>
  <c r="I53" i="36" a="1"/>
  <c r="I70" i="11" a="1"/>
  <c r="I45" i="36" a="1"/>
  <c r="I25" i="11" a="1"/>
  <c r="I8" i="11" a="1"/>
  <c r="I66" i="11" a="1"/>
  <c r="I82" i="11" a="1"/>
  <c r="I93" i="36" a="1"/>
  <c r="I58" i="36" a="1"/>
  <c r="I19" i="11" a="1"/>
  <c r="I36" i="11" a="1"/>
  <c r="I96" i="11" a="1"/>
  <c r="I75" i="36" a="1"/>
  <c r="I7" i="11" a="1"/>
  <c r="I29" i="36" a="1"/>
  <c r="I21" i="11" a="1"/>
  <c r="I76" i="36" a="1"/>
  <c r="I40" i="11" a="1"/>
  <c r="I81" i="36" a="1"/>
  <c r="I97" i="11" a="1"/>
  <c r="I33" i="36" a="1"/>
  <c r="I98" i="36" a="1"/>
  <c r="I73" i="36" a="1"/>
  <c r="I94" i="11" a="1"/>
  <c r="I72" i="36" a="1"/>
  <c r="I15" i="36" a="1"/>
  <c r="I50" i="11" a="1"/>
  <c r="I92" i="36" a="1"/>
  <c r="I46" i="36" a="1"/>
  <c r="I47" i="36" a="1"/>
  <c r="I51" i="11" a="1"/>
  <c r="I32" i="36" a="1"/>
  <c r="I65" i="36" a="1"/>
  <c r="I31" i="36" a="1"/>
  <c r="I50" i="36" a="1"/>
  <c r="I7" i="36" a="1"/>
  <c r="I6" i="11" a="1"/>
  <c r="I14" i="36" a="1"/>
  <c r="I19" i="36" a="1"/>
  <c r="I88" i="36" a="1"/>
  <c r="I55" i="36" a="1"/>
  <c r="I86" i="11" a="1"/>
  <c r="I78" i="36" a="1"/>
  <c r="I84" i="11" a="1"/>
  <c r="I43" i="11" a="1"/>
  <c r="I91" i="11" a="1"/>
  <c r="I88" i="11" a="1"/>
  <c r="I32" i="11" a="1"/>
  <c r="I67" i="11" a="1"/>
  <c r="I80" i="36" a="1"/>
  <c r="I43" i="36" a="1"/>
  <c r="I3" i="36" a="1"/>
  <c r="I47" i="11" a="1"/>
  <c r="I60" i="36" a="1"/>
  <c r="I76" i="11" a="1"/>
  <c r="I70" i="36" a="1"/>
  <c r="I56" i="36" a="1"/>
  <c r="I59" i="36" a="1"/>
  <c r="I87" i="36" a="1"/>
  <c r="I62" i="36" a="1"/>
  <c r="I89" i="36" a="1"/>
  <c r="I74" i="11" a="1"/>
  <c r="I44" i="36" a="1"/>
  <c r="I48" i="36" a="1"/>
  <c r="I65" i="11" a="1"/>
  <c r="I31" i="11" a="1"/>
  <c r="I6" i="36" a="1"/>
  <c r="I18" i="36" a="1"/>
  <c r="I71" i="36" a="1"/>
  <c r="I52" i="36" a="1"/>
  <c r="I45" i="11" a="1"/>
  <c r="I38" i="11" a="1"/>
  <c r="I36" i="36" a="1"/>
  <c r="I3" i="11" a="1"/>
  <c r="I79" i="11" a="1"/>
  <c r="I39" i="36" a="1"/>
  <c r="I16" i="11" a="1"/>
  <c r="H2" i="36"/>
  <c r="P10" i="35" a="1"/>
  <c r="AG10" i="35" a="1"/>
  <c r="L21" i="4" l="1"/>
  <c r="J14" i="37"/>
  <c r="B15" i="37"/>
  <c r="F14" i="37"/>
  <c r="D14" i="37"/>
  <c r="E14" i="37" s="1" a="1"/>
  <c r="E14" i="37" s="1"/>
  <c r="B10" i="4"/>
  <c r="AE5" i="1" a="1"/>
  <c r="AE5" i="1" s="1"/>
  <c r="AF5" i="1" s="1"/>
  <c r="AG10" i="35"/>
  <c r="I50" i="11"/>
  <c r="R50" i="11" s="1"/>
  <c r="I52" i="36"/>
  <c r="R52" i="36" s="1"/>
  <c r="I65" i="11"/>
  <c r="R65" i="11" s="1"/>
  <c r="I89" i="11"/>
  <c r="R89" i="11" s="1"/>
  <c r="I13" i="36"/>
  <c r="R13" i="36" s="1"/>
  <c r="I56" i="36"/>
  <c r="R56" i="36" s="1"/>
  <c r="I23" i="11"/>
  <c r="R23" i="11" s="1"/>
  <c r="I21" i="36"/>
  <c r="R21" i="36" s="1"/>
  <c r="I84" i="36"/>
  <c r="R84" i="36" s="1"/>
  <c r="I25" i="11"/>
  <c r="R25" i="11" s="1"/>
  <c r="I86" i="11"/>
  <c r="R86" i="11" s="1"/>
  <c r="I9" i="11"/>
  <c r="R9" i="11" s="1"/>
  <c r="I30" i="36"/>
  <c r="R30" i="36" s="1"/>
  <c r="I70" i="36"/>
  <c r="R70" i="36" s="1"/>
  <c r="I39" i="11"/>
  <c r="R39" i="11" s="1"/>
  <c r="I63" i="36"/>
  <c r="R63" i="36" s="1"/>
  <c r="I3" i="36"/>
  <c r="R3" i="36" s="1"/>
  <c r="I4" i="11"/>
  <c r="R4" i="11" s="1"/>
  <c r="I5" i="36"/>
  <c r="R5" i="36" s="1"/>
  <c r="I13" i="11"/>
  <c r="R13" i="11" s="1"/>
  <c r="I59" i="11"/>
  <c r="R59" i="11" s="1"/>
  <c r="I41" i="36"/>
  <c r="R41" i="36" s="1"/>
  <c r="I71" i="11"/>
  <c r="R71" i="11" s="1"/>
  <c r="I17" i="36"/>
  <c r="R17" i="36" s="1"/>
  <c r="I89" i="36"/>
  <c r="R89" i="36" s="1"/>
  <c r="I73" i="36"/>
  <c r="R73" i="36" s="1"/>
  <c r="I77" i="11"/>
  <c r="R77" i="11" s="1"/>
  <c r="I21" i="11"/>
  <c r="R21" i="11" s="1"/>
  <c r="I60" i="11"/>
  <c r="R60" i="11" s="1"/>
  <c r="I6" i="36"/>
  <c r="R6" i="36" s="1"/>
  <c r="I38" i="36"/>
  <c r="R38" i="36" s="1"/>
  <c r="I49" i="11"/>
  <c r="R49" i="11" s="1"/>
  <c r="I28" i="11"/>
  <c r="R28" i="11" s="1"/>
  <c r="I43" i="36"/>
  <c r="R43" i="36" s="1"/>
  <c r="I83" i="11"/>
  <c r="R83" i="11" s="1"/>
  <c r="I86" i="36"/>
  <c r="R86" i="36" s="1"/>
  <c r="I41" i="11"/>
  <c r="R41" i="11" s="1"/>
  <c r="I67" i="36"/>
  <c r="R67" i="36" s="1"/>
  <c r="I6" i="11"/>
  <c r="R6" i="11" s="1"/>
  <c r="I95" i="11"/>
  <c r="I59" i="36"/>
  <c r="R59" i="36" s="1"/>
  <c r="I97" i="11"/>
  <c r="R97" i="11" s="1"/>
  <c r="I46" i="11"/>
  <c r="R46" i="11" s="1"/>
  <c r="I100" i="11"/>
  <c r="R100" i="11" s="1"/>
  <c r="I48" i="11"/>
  <c r="R48" i="11" s="1"/>
  <c r="I57" i="11"/>
  <c r="R57" i="11" s="1"/>
  <c r="I10" i="36"/>
  <c r="R10" i="36" s="1"/>
  <c r="I52" i="11"/>
  <c r="R52" i="11" s="1"/>
  <c r="I56" i="11"/>
  <c r="R56" i="11" s="1"/>
  <c r="I15" i="36"/>
  <c r="R15" i="36" s="1"/>
  <c r="I17" i="11"/>
  <c r="R17" i="11" s="1"/>
  <c r="I82" i="36"/>
  <c r="R82" i="36" s="1"/>
  <c r="I53" i="36"/>
  <c r="R53" i="36" s="1"/>
  <c r="I51" i="36"/>
  <c r="I24" i="36"/>
  <c r="R24" i="36" s="1"/>
  <c r="I42" i="11"/>
  <c r="R42" i="11" s="1"/>
  <c r="I14" i="11"/>
  <c r="R14" i="11" s="1"/>
  <c r="I88" i="36"/>
  <c r="R88" i="36" s="1"/>
  <c r="I25" i="36"/>
  <c r="R25" i="36" s="1"/>
  <c r="I37" i="36"/>
  <c r="R37" i="36" s="1"/>
  <c r="I74" i="11"/>
  <c r="R74" i="11" s="1"/>
  <c r="I64" i="11"/>
  <c r="R64" i="11" s="1"/>
  <c r="I53" i="11"/>
  <c r="R53" i="11" s="1"/>
  <c r="I5" i="11"/>
  <c r="R5" i="11" s="1"/>
  <c r="I81" i="36"/>
  <c r="I62" i="36"/>
  <c r="R62" i="36" s="1"/>
  <c r="I38" i="11"/>
  <c r="R38" i="11" s="1"/>
  <c r="I31" i="36"/>
  <c r="R31" i="36" s="1"/>
  <c r="I58" i="11"/>
  <c r="R58" i="11" s="1"/>
  <c r="I48" i="36"/>
  <c r="R48" i="36" s="1"/>
  <c r="I87" i="11"/>
  <c r="R87" i="11" s="1"/>
  <c r="I26" i="36"/>
  <c r="R26" i="36" s="1"/>
  <c r="I43" i="11"/>
  <c r="R43" i="11" s="1"/>
  <c r="I78" i="36"/>
  <c r="R78" i="36" s="1"/>
  <c r="I14" i="36"/>
  <c r="R14" i="36" s="1"/>
  <c r="I29" i="11"/>
  <c r="R29" i="11" s="1"/>
  <c r="I96" i="11"/>
  <c r="R96" i="11" s="1"/>
  <c r="I30" i="11"/>
  <c r="R30" i="11" s="1"/>
  <c r="I36" i="36"/>
  <c r="R36" i="36" s="1"/>
  <c r="I33" i="11"/>
  <c r="R33" i="11" s="1"/>
  <c r="I81" i="11"/>
  <c r="R81" i="11" s="1"/>
  <c r="I44" i="36"/>
  <c r="R44" i="36" s="1"/>
  <c r="I99" i="36"/>
  <c r="R99" i="36" s="1"/>
  <c r="I27" i="36"/>
  <c r="R27" i="36" s="1"/>
  <c r="I91" i="36"/>
  <c r="I36" i="11"/>
  <c r="R36" i="11" s="1"/>
  <c r="I101" i="36"/>
  <c r="R101" i="36" s="1"/>
  <c r="I47" i="36"/>
  <c r="R47" i="36" s="1"/>
  <c r="I96" i="36"/>
  <c r="R96" i="36" s="1"/>
  <c r="I66" i="11"/>
  <c r="R66" i="11" s="1"/>
  <c r="I49" i="36"/>
  <c r="R49" i="36" s="1"/>
  <c r="I99" i="11"/>
  <c r="R99" i="11" s="1"/>
  <c r="I62" i="11"/>
  <c r="R62" i="11" s="1"/>
  <c r="I66" i="36"/>
  <c r="R66" i="36" s="1"/>
  <c r="I64" i="36"/>
  <c r="R64" i="36" s="1"/>
  <c r="I87" i="36"/>
  <c r="R87" i="36" s="1"/>
  <c r="I54" i="36"/>
  <c r="R54" i="36" s="1"/>
  <c r="I9" i="36"/>
  <c r="R9" i="36" s="1"/>
  <c r="I16" i="11"/>
  <c r="R16" i="11" s="1"/>
  <c r="I100" i="36"/>
  <c r="R100" i="36" s="1"/>
  <c r="I93" i="36"/>
  <c r="R93" i="36" s="1"/>
  <c r="I32" i="11"/>
  <c r="R32" i="11" s="1"/>
  <c r="I20" i="36"/>
  <c r="R20" i="36" s="1"/>
  <c r="I31" i="11"/>
  <c r="R31" i="11" s="1"/>
  <c r="I11" i="36"/>
  <c r="R11" i="36" s="1"/>
  <c r="I94" i="11"/>
  <c r="R94" i="11" s="1"/>
  <c r="I65" i="36"/>
  <c r="R65" i="36" s="1"/>
  <c r="I54" i="11"/>
  <c r="R54" i="11" s="1"/>
  <c r="I78" i="11"/>
  <c r="I4" i="36"/>
  <c r="R4" i="36" s="1"/>
  <c r="I88" i="11"/>
  <c r="R88" i="11" s="1"/>
  <c r="I61" i="36"/>
  <c r="I91" i="11"/>
  <c r="R91" i="11" s="1"/>
  <c r="I42" i="36"/>
  <c r="R42" i="36" s="1"/>
  <c r="I75" i="11"/>
  <c r="R75" i="11" s="1"/>
  <c r="I60" i="36"/>
  <c r="R60" i="36" s="1"/>
  <c r="I63" i="11"/>
  <c r="R63" i="11" s="1"/>
  <c r="I55" i="36"/>
  <c r="R55" i="36" s="1"/>
  <c r="I47" i="11"/>
  <c r="R47" i="11" s="1"/>
  <c r="I70" i="11"/>
  <c r="R70" i="11" s="1"/>
  <c r="I12" i="11"/>
  <c r="R12" i="11" s="1"/>
  <c r="I26" i="11"/>
  <c r="I77" i="36"/>
  <c r="R77" i="36" s="1"/>
  <c r="I40" i="11"/>
  <c r="R40" i="11" s="1"/>
  <c r="I71" i="36"/>
  <c r="R71" i="36" s="1"/>
  <c r="I44" i="11"/>
  <c r="R44" i="11" s="1"/>
  <c r="I82" i="11"/>
  <c r="R82" i="11" s="1"/>
  <c r="I67" i="11"/>
  <c r="R67" i="11" s="1"/>
  <c r="I22" i="36"/>
  <c r="R22" i="36" s="1"/>
  <c r="I7" i="36"/>
  <c r="R7" i="36" s="1"/>
  <c r="I23" i="36"/>
  <c r="R23" i="36" s="1"/>
  <c r="I18" i="36"/>
  <c r="R18" i="36" s="1"/>
  <c r="I79" i="11"/>
  <c r="R79" i="11" s="1"/>
  <c r="I19" i="11"/>
  <c r="R19" i="11" s="1"/>
  <c r="I85" i="11"/>
  <c r="R85" i="11" s="1"/>
  <c r="I34" i="11"/>
  <c r="R34" i="11" s="1"/>
  <c r="I72" i="36"/>
  <c r="R72" i="36" s="1"/>
  <c r="I73" i="11"/>
  <c r="R73" i="11" s="1"/>
  <c r="I45" i="36"/>
  <c r="R45" i="36" s="1"/>
  <c r="I74" i="36"/>
  <c r="R74" i="36" s="1"/>
  <c r="I68" i="36"/>
  <c r="R68" i="36" s="1"/>
  <c r="I29" i="36"/>
  <c r="I7" i="11"/>
  <c r="R7" i="11" s="1"/>
  <c r="I98" i="11"/>
  <c r="R98" i="11" s="1"/>
  <c r="I46" i="36"/>
  <c r="R46" i="36" s="1"/>
  <c r="I20" i="11"/>
  <c r="R20" i="11" s="1"/>
  <c r="I27" i="11"/>
  <c r="R27" i="11" s="1"/>
  <c r="I50" i="36"/>
  <c r="R50" i="36" s="1"/>
  <c r="I76" i="36"/>
  <c r="R76" i="36" s="1"/>
  <c r="I40" i="36"/>
  <c r="I16" i="36"/>
  <c r="R16" i="36" s="1"/>
  <c r="I94" i="36"/>
  <c r="R94" i="36" s="1"/>
  <c r="I80" i="11"/>
  <c r="R80" i="11" s="1"/>
  <c r="I32" i="36"/>
  <c r="R32" i="36" s="1"/>
  <c r="I15" i="11"/>
  <c r="R15" i="11" s="1"/>
  <c r="I90" i="11"/>
  <c r="R90" i="11" s="1"/>
  <c r="I37" i="11"/>
  <c r="R37" i="11" s="1"/>
  <c r="I12" i="36"/>
  <c r="R12" i="36" s="1"/>
  <c r="I84" i="11"/>
  <c r="I93" i="11"/>
  <c r="I98" i="36"/>
  <c r="R98" i="36" s="1"/>
  <c r="I92" i="36"/>
  <c r="R92" i="36" s="1"/>
  <c r="I90" i="36"/>
  <c r="R90" i="36" s="1"/>
  <c r="I10" i="11"/>
  <c r="R10" i="11" s="1"/>
  <c r="I8" i="36"/>
  <c r="R8" i="36" s="1"/>
  <c r="I92" i="11"/>
  <c r="R92" i="11" s="1"/>
  <c r="I55" i="11"/>
  <c r="R55" i="11" s="1"/>
  <c r="I95" i="36"/>
  <c r="R95" i="36" s="1"/>
  <c r="I8" i="11"/>
  <c r="R8" i="11" s="1"/>
  <c r="I19" i="36"/>
  <c r="R19" i="36" s="1"/>
  <c r="I39" i="36"/>
  <c r="R39" i="36" s="1"/>
  <c r="I58" i="36"/>
  <c r="R58" i="36" s="1"/>
  <c r="I24" i="11"/>
  <c r="R24" i="11" s="1"/>
  <c r="I76" i="11"/>
  <c r="R76" i="11" s="1"/>
  <c r="I97" i="36"/>
  <c r="R97" i="36" s="1"/>
  <c r="I35" i="36"/>
  <c r="R35" i="36" s="1"/>
  <c r="I101" i="11"/>
  <c r="R101" i="11" s="1"/>
  <c r="I72" i="11"/>
  <c r="I33" i="36"/>
  <c r="R33" i="36" s="1"/>
  <c r="I34" i="36"/>
  <c r="R34" i="36" s="1"/>
  <c r="I57" i="36"/>
  <c r="R57" i="36" s="1"/>
  <c r="I35" i="11"/>
  <c r="R35" i="11" s="1"/>
  <c r="I80" i="36"/>
  <c r="I11" i="11"/>
  <c r="R11" i="11" s="1"/>
  <c r="I83" i="36"/>
  <c r="R83" i="36" s="1"/>
  <c r="I22" i="11"/>
  <c r="R22" i="11" s="1"/>
  <c r="I68" i="11"/>
  <c r="R68" i="11" s="1"/>
  <c r="I79" i="36"/>
  <c r="R79" i="36" s="1"/>
  <c r="I69" i="36"/>
  <c r="R69" i="36" s="1"/>
  <c r="I18" i="11"/>
  <c r="R18" i="11" s="1"/>
  <c r="I69" i="11"/>
  <c r="R69" i="11" s="1"/>
  <c r="I75" i="36"/>
  <c r="R75" i="36" s="1"/>
  <c r="I51" i="11"/>
  <c r="R51" i="11" s="1"/>
  <c r="I28" i="36"/>
  <c r="R28" i="36" s="1"/>
  <c r="I61" i="11"/>
  <c r="R61" i="11" s="1"/>
  <c r="I85" i="36"/>
  <c r="R85" i="36" s="1"/>
  <c r="I45" i="11"/>
  <c r="R45" i="11" s="1"/>
  <c r="I3" i="11"/>
  <c r="R3" i="11" s="1"/>
  <c r="G2" i="11"/>
  <c r="J2" i="11" s="1"/>
  <c r="L99" i="14"/>
  <c r="L91" i="14"/>
  <c r="L83" i="14"/>
  <c r="L75" i="14"/>
  <c r="L67" i="14"/>
  <c r="L59" i="14"/>
  <c r="L51" i="14"/>
  <c r="L43" i="14"/>
  <c r="L35" i="14"/>
  <c r="L27" i="14"/>
  <c r="L19" i="14"/>
  <c r="L11" i="14"/>
  <c r="L3" i="14"/>
  <c r="L98" i="14"/>
  <c r="L90" i="14"/>
  <c r="L82" i="14"/>
  <c r="L74" i="14"/>
  <c r="L66" i="14"/>
  <c r="L58" i="14"/>
  <c r="L50" i="14"/>
  <c r="L42" i="14"/>
  <c r="L34" i="14"/>
  <c r="L26" i="14"/>
  <c r="L18" i="14"/>
  <c r="L10" i="14"/>
  <c r="L97" i="14"/>
  <c r="L89" i="14"/>
  <c r="L81" i="14"/>
  <c r="L73" i="14"/>
  <c r="L65" i="14"/>
  <c r="L57" i="14"/>
  <c r="L49" i="14"/>
  <c r="L41" i="14"/>
  <c r="L33" i="14"/>
  <c r="L25" i="14"/>
  <c r="L17" i="14"/>
  <c r="L9" i="14"/>
  <c r="L96" i="14"/>
  <c r="L88" i="14"/>
  <c r="L80" i="14"/>
  <c r="L72" i="14"/>
  <c r="L64" i="14"/>
  <c r="L56" i="14"/>
  <c r="L48" i="14"/>
  <c r="L40" i="14"/>
  <c r="L32" i="14"/>
  <c r="L24" i="14"/>
  <c r="L16" i="14"/>
  <c r="L8" i="14"/>
  <c r="L95" i="14"/>
  <c r="L87" i="14"/>
  <c r="L79" i="14"/>
  <c r="L71" i="14"/>
  <c r="L63" i="14"/>
  <c r="L55" i="14"/>
  <c r="L47" i="14"/>
  <c r="L39" i="14"/>
  <c r="L31" i="14"/>
  <c r="L23" i="14"/>
  <c r="L15" i="14"/>
  <c r="L7" i="14"/>
  <c r="L94" i="14"/>
  <c r="L86" i="14"/>
  <c r="L78" i="14"/>
  <c r="L70" i="14"/>
  <c r="L62" i="14"/>
  <c r="L54" i="14"/>
  <c r="L46" i="14"/>
  <c r="L38" i="14"/>
  <c r="L30" i="14"/>
  <c r="L22" i="14"/>
  <c r="L14" i="14"/>
  <c r="L101" i="14"/>
  <c r="L93" i="14"/>
  <c r="L85" i="14"/>
  <c r="L77" i="14"/>
  <c r="L69" i="14"/>
  <c r="L61" i="14"/>
  <c r="L53" i="14"/>
  <c r="L45" i="14"/>
  <c r="L37" i="14"/>
  <c r="L29" i="14"/>
  <c r="L21" i="14"/>
  <c r="L13" i="14"/>
  <c r="L5" i="14"/>
  <c r="L100" i="14"/>
  <c r="L92" i="14"/>
  <c r="L84" i="14"/>
  <c r="L76" i="14"/>
  <c r="L68" i="14"/>
  <c r="L60" i="14"/>
  <c r="L52" i="14"/>
  <c r="L44" i="14"/>
  <c r="L36" i="14"/>
  <c r="L28" i="14"/>
  <c r="L20" i="14"/>
  <c r="L12" i="14"/>
  <c r="L4" i="14"/>
  <c r="F2" i="14"/>
  <c r="L2" i="14" s="1"/>
  <c r="P10" i="35"/>
  <c r="AD5" i="1"/>
  <c r="AH5" i="1" a="1"/>
  <c r="AH5" i="1" s="1"/>
  <c r="AI5" i="1" s="1"/>
  <c r="L10" i="4"/>
  <c r="I2" i="36"/>
  <c r="G10" i="4"/>
  <c r="J2" i="36"/>
  <c r="O2" i="36"/>
  <c r="N2" i="36"/>
  <c r="S100" i="11"/>
  <c r="S92" i="11"/>
  <c r="S84" i="11"/>
  <c r="S76" i="11"/>
  <c r="S68" i="11"/>
  <c r="S60" i="11"/>
  <c r="S52" i="11"/>
  <c r="S44" i="11"/>
  <c r="S36" i="11"/>
  <c r="S28" i="11"/>
  <c r="S19" i="11"/>
  <c r="S70" i="11"/>
  <c r="S46" i="11"/>
  <c r="S14" i="11"/>
  <c r="S97" i="11"/>
  <c r="S95" i="11"/>
  <c r="S87" i="11"/>
  <c r="S79" i="11"/>
  <c r="S71" i="11"/>
  <c r="S63" i="11"/>
  <c r="S55" i="11"/>
  <c r="S47" i="11"/>
  <c r="S39" i="11"/>
  <c r="S31" i="11"/>
  <c r="S23" i="11"/>
  <c r="S16" i="11"/>
  <c r="S98" i="11"/>
  <c r="S90" i="11"/>
  <c r="S82" i="11"/>
  <c r="S74" i="11"/>
  <c r="S66" i="11"/>
  <c r="S58" i="11"/>
  <c r="S50" i="11"/>
  <c r="S42" i="11"/>
  <c r="S34" i="11"/>
  <c r="S26" i="11"/>
  <c r="S12" i="11"/>
  <c r="S9" i="11"/>
  <c r="S6" i="11"/>
  <c r="S101" i="11"/>
  <c r="S93" i="11"/>
  <c r="S85" i="11"/>
  <c r="S77" i="11"/>
  <c r="S69" i="11"/>
  <c r="S61" i="11"/>
  <c r="S53" i="11"/>
  <c r="S45" i="11"/>
  <c r="S37" i="11"/>
  <c r="S29" i="11"/>
  <c r="S20" i="11"/>
  <c r="S17" i="11"/>
  <c r="S94" i="11"/>
  <c r="S78" i="11"/>
  <c r="S38" i="11"/>
  <c r="S89" i="11"/>
  <c r="S96" i="11"/>
  <c r="S88" i="11"/>
  <c r="S80" i="11"/>
  <c r="S72" i="11"/>
  <c r="S64" i="11"/>
  <c r="S56" i="11"/>
  <c r="S48" i="11"/>
  <c r="S40" i="11"/>
  <c r="S32" i="11"/>
  <c r="S24" i="11"/>
  <c r="S13" i="11"/>
  <c r="S10" i="11"/>
  <c r="S7" i="11"/>
  <c r="S99" i="11"/>
  <c r="S83" i="11"/>
  <c r="S75" i="11"/>
  <c r="S67" i="11"/>
  <c r="S59" i="11"/>
  <c r="S35" i="11"/>
  <c r="S21" i="11"/>
  <c r="S18" i="11"/>
  <c r="S62" i="11"/>
  <c r="S54" i="11"/>
  <c r="S30" i="11"/>
  <c r="S91" i="11"/>
  <c r="S51" i="11"/>
  <c r="S43" i="11"/>
  <c r="S27" i="11"/>
  <c r="S86" i="11"/>
  <c r="S81" i="11"/>
  <c r="S49" i="11"/>
  <c r="S22" i="11"/>
  <c r="S15" i="11"/>
  <c r="S73" i="11"/>
  <c r="S41" i="11"/>
  <c r="S8" i="11"/>
  <c r="S65" i="11"/>
  <c r="S33" i="11"/>
  <c r="S11" i="11"/>
  <c r="S57" i="11"/>
  <c r="S25" i="11"/>
  <c r="AG4" i="1"/>
  <c r="U292" i="1"/>
  <c r="S100" i="36"/>
  <c r="S92" i="36"/>
  <c r="S84" i="36"/>
  <c r="S76" i="36"/>
  <c r="S68" i="36"/>
  <c r="S60" i="36"/>
  <c r="S52" i="36"/>
  <c r="S44" i="36"/>
  <c r="S36" i="36"/>
  <c r="S28" i="36"/>
  <c r="S19" i="36"/>
  <c r="S46" i="36"/>
  <c r="S30" i="36"/>
  <c r="S65" i="36"/>
  <c r="S11" i="36"/>
  <c r="S8" i="36"/>
  <c r="S95" i="36"/>
  <c r="S87" i="36"/>
  <c r="S79" i="36"/>
  <c r="S71" i="36"/>
  <c r="S63" i="36"/>
  <c r="S55" i="36"/>
  <c r="S47" i="36"/>
  <c r="S39" i="36"/>
  <c r="S31" i="36"/>
  <c r="S23" i="36"/>
  <c r="S16" i="36"/>
  <c r="S3" i="36"/>
  <c r="S98" i="36"/>
  <c r="S90" i="36"/>
  <c r="S82" i="36"/>
  <c r="S74" i="36"/>
  <c r="S66" i="36"/>
  <c r="S58" i="36"/>
  <c r="S50" i="36"/>
  <c r="S42" i="36"/>
  <c r="S34" i="36"/>
  <c r="S26" i="36"/>
  <c r="S12" i="36"/>
  <c r="S9" i="36"/>
  <c r="S6" i="36"/>
  <c r="S101" i="36"/>
  <c r="S93" i="36"/>
  <c r="S85" i="36"/>
  <c r="S77" i="36"/>
  <c r="S69" i="36"/>
  <c r="S61" i="36"/>
  <c r="S53" i="36"/>
  <c r="S45" i="36"/>
  <c r="S37" i="36"/>
  <c r="S29" i="36"/>
  <c r="S20" i="36"/>
  <c r="S17" i="36"/>
  <c r="S86" i="36"/>
  <c r="S70" i="36"/>
  <c r="S62" i="36"/>
  <c r="S54" i="36"/>
  <c r="S2" i="36"/>
  <c r="S97" i="36"/>
  <c r="S57" i="36"/>
  <c r="S41" i="36"/>
  <c r="S96" i="36"/>
  <c r="S88" i="36"/>
  <c r="S80" i="36"/>
  <c r="S72" i="36"/>
  <c r="S64" i="36"/>
  <c r="S56" i="36"/>
  <c r="S48" i="36"/>
  <c r="S40" i="36"/>
  <c r="S32" i="36"/>
  <c r="S24" i="36"/>
  <c r="S13" i="36"/>
  <c r="S10" i="36"/>
  <c r="S7" i="36"/>
  <c r="S4" i="36"/>
  <c r="S99" i="36"/>
  <c r="S35" i="36"/>
  <c r="S89" i="36"/>
  <c r="S81" i="36"/>
  <c r="S25" i="36"/>
  <c r="S22" i="36"/>
  <c r="S5" i="36"/>
  <c r="S91" i="36"/>
  <c r="S83" i="36"/>
  <c r="S75" i="36"/>
  <c r="S67" i="36"/>
  <c r="S59" i="36"/>
  <c r="S51" i="36"/>
  <c r="S43" i="36"/>
  <c r="S27" i="36"/>
  <c r="S21" i="36"/>
  <c r="S18" i="36"/>
  <c r="S94" i="36"/>
  <c r="S78" i="36"/>
  <c r="S38" i="36"/>
  <c r="S14" i="36"/>
  <c r="S73" i="36"/>
  <c r="S49" i="36"/>
  <c r="S33" i="36"/>
  <c r="S15" i="36"/>
  <c r="C19" i="15"/>
  <c r="C20" i="15" s="1"/>
  <c r="B25" i="15"/>
  <c r="N8" i="4"/>
  <c r="M8" i="4"/>
  <c r="C8" i="4"/>
  <c r="B24" i="4"/>
  <c r="B23" i="4"/>
  <c r="D8" i="4"/>
  <c r="G17" i="4"/>
  <c r="G16" i="4"/>
  <c r="H8" i="4"/>
  <c r="I8" i="4"/>
  <c r="I2" i="11" a="1"/>
  <c r="H3" i="36"/>
  <c r="H3" i="11"/>
  <c r="J15" i="37" l="1"/>
  <c r="B16" i="37"/>
  <c r="F15" i="37"/>
  <c r="D15" i="37"/>
  <c r="E15" i="37" s="1" a="1"/>
  <c r="E15" i="37" s="1"/>
  <c r="AH6" i="1" a="1"/>
  <c r="AH6" i="1" s="1"/>
  <c r="AI6" i="1" s="1"/>
  <c r="M26" i="11"/>
  <c r="M44" i="36"/>
  <c r="M37" i="36"/>
  <c r="M54" i="11"/>
  <c r="M79" i="11"/>
  <c r="M31" i="36"/>
  <c r="M16" i="11"/>
  <c r="M22" i="11"/>
  <c r="M50" i="36"/>
  <c r="M78" i="11"/>
  <c r="M59" i="11"/>
  <c r="R78" i="11"/>
  <c r="M60" i="11"/>
  <c r="M42" i="36"/>
  <c r="M30" i="36"/>
  <c r="M17" i="11"/>
  <c r="M84" i="11"/>
  <c r="M71" i="36"/>
  <c r="M11" i="36"/>
  <c r="M79" i="36"/>
  <c r="M13" i="11"/>
  <c r="M21" i="11"/>
  <c r="M19" i="36"/>
  <c r="M73" i="11"/>
  <c r="R26" i="11"/>
  <c r="M66" i="11"/>
  <c r="M52" i="36"/>
  <c r="M44" i="11"/>
  <c r="M97" i="11"/>
  <c r="M32" i="36"/>
  <c r="M74" i="36"/>
  <c r="M93" i="36"/>
  <c r="M91" i="36"/>
  <c r="M101" i="11"/>
  <c r="M43" i="36"/>
  <c r="M76" i="36"/>
  <c r="M51" i="36"/>
  <c r="M58" i="11"/>
  <c r="M83" i="11"/>
  <c r="M49" i="36"/>
  <c r="M63" i="11"/>
  <c r="R84" i="11"/>
  <c r="M66" i="36"/>
  <c r="M46" i="11"/>
  <c r="M23" i="11"/>
  <c r="M24" i="36"/>
  <c r="R91" i="36"/>
  <c r="M74" i="11"/>
  <c r="M89" i="11"/>
  <c r="M80" i="36"/>
  <c r="M94" i="11"/>
  <c r="M61" i="36"/>
  <c r="M95" i="11"/>
  <c r="M70" i="36"/>
  <c r="R29" i="36"/>
  <c r="M56" i="36"/>
  <c r="M5" i="36"/>
  <c r="M13" i="36"/>
  <c r="M30" i="11"/>
  <c r="M41" i="11"/>
  <c r="M14" i="36"/>
  <c r="M53" i="36"/>
  <c r="M55" i="11"/>
  <c r="R93" i="11"/>
  <c r="M95" i="36"/>
  <c r="M40" i="36"/>
  <c r="M37" i="11"/>
  <c r="M67" i="11"/>
  <c r="M6" i="11"/>
  <c r="M70" i="11"/>
  <c r="M8" i="36"/>
  <c r="M86" i="36"/>
  <c r="M38" i="11"/>
  <c r="M80" i="11"/>
  <c r="M82" i="36"/>
  <c r="R80" i="36"/>
  <c r="M34" i="11"/>
  <c r="M36" i="36"/>
  <c r="M10" i="36"/>
  <c r="M32" i="11"/>
  <c r="M27" i="36"/>
  <c r="R61" i="36"/>
  <c r="M88" i="36"/>
  <c r="M42" i="11"/>
  <c r="M49" i="11"/>
  <c r="M26" i="36"/>
  <c r="M87" i="36"/>
  <c r="M94" i="36"/>
  <c r="R95" i="11"/>
  <c r="M64" i="36"/>
  <c r="M96" i="11"/>
  <c r="M63" i="36"/>
  <c r="M62" i="36"/>
  <c r="M19" i="11"/>
  <c r="M9" i="36"/>
  <c r="M15" i="36"/>
  <c r="M18" i="36"/>
  <c r="M33" i="11"/>
  <c r="M50" i="11"/>
  <c r="M71" i="11"/>
  <c r="M85" i="36"/>
  <c r="M12" i="36"/>
  <c r="M3" i="36"/>
  <c r="M89" i="36"/>
  <c r="M18" i="11"/>
  <c r="M81" i="36"/>
  <c r="M23" i="36"/>
  <c r="M12" i="11"/>
  <c r="M87" i="11"/>
  <c r="M86" i="11"/>
  <c r="M56" i="11"/>
  <c r="M91" i="11"/>
  <c r="M58" i="36"/>
  <c r="M96" i="36"/>
  <c r="M43" i="11"/>
  <c r="M77" i="11"/>
  <c r="M46" i="36"/>
  <c r="M92" i="36"/>
  <c r="M72" i="36"/>
  <c r="M17" i="36"/>
  <c r="M99" i="36"/>
  <c r="M47" i="11"/>
  <c r="M98" i="36"/>
  <c r="M101" i="36"/>
  <c r="M82" i="11"/>
  <c r="M38" i="36"/>
  <c r="M55" i="36"/>
  <c r="M7" i="11"/>
  <c r="M45" i="36"/>
  <c r="M60" i="36"/>
  <c r="M8" i="11"/>
  <c r="M75" i="36"/>
  <c r="M21" i="36"/>
  <c r="M14" i="11"/>
  <c r="M53" i="11"/>
  <c r="M35" i="36"/>
  <c r="M97" i="36"/>
  <c r="M36" i="11"/>
  <c r="M22" i="36"/>
  <c r="M35" i="11"/>
  <c r="M85" i="11"/>
  <c r="M16" i="36"/>
  <c r="M29" i="11"/>
  <c r="R51" i="36"/>
  <c r="M88" i="11"/>
  <c r="M40" i="11"/>
  <c r="M52" i="11"/>
  <c r="R40" i="36"/>
  <c r="M25" i="11"/>
  <c r="M72" i="11"/>
  <c r="M15" i="11"/>
  <c r="R81" i="36"/>
  <c r="M39" i="11"/>
  <c r="M81" i="11"/>
  <c r="M65" i="36"/>
  <c r="M39" i="36"/>
  <c r="M25" i="36"/>
  <c r="M69" i="36"/>
  <c r="M48" i="11"/>
  <c r="M41" i="36"/>
  <c r="M73" i="36"/>
  <c r="M47" i="36"/>
  <c r="M24" i="11"/>
  <c r="G2" i="14" a="1"/>
  <c r="R289" i="14" s="1"/>
  <c r="M68" i="11"/>
  <c r="M92" i="11"/>
  <c r="M67" i="36"/>
  <c r="M5" i="11"/>
  <c r="S5" i="11" s="1"/>
  <c r="M4" i="36"/>
  <c r="M93" i="11"/>
  <c r="M28" i="11"/>
  <c r="M45" i="11"/>
  <c r="M64" i="11"/>
  <c r="M69" i="11"/>
  <c r="M84" i="36"/>
  <c r="M90" i="11"/>
  <c r="M65" i="11"/>
  <c r="M9" i="11"/>
  <c r="M11" i="11"/>
  <c r="M57" i="36"/>
  <c r="M6" i="36"/>
  <c r="M100" i="36"/>
  <c r="M59" i="36"/>
  <c r="M98" i="11"/>
  <c r="M7" i="36"/>
  <c r="M10" i="11"/>
  <c r="M33" i="36"/>
  <c r="M54" i="36"/>
  <c r="M99" i="11"/>
  <c r="M61" i="11"/>
  <c r="M76" i="11"/>
  <c r="M78" i="36"/>
  <c r="M100" i="11"/>
  <c r="M28" i="36"/>
  <c r="M34" i="36"/>
  <c r="M20" i="11"/>
  <c r="M51" i="11"/>
  <c r="M83" i="36"/>
  <c r="R72" i="11"/>
  <c r="M75" i="11"/>
  <c r="M48" i="36"/>
  <c r="M31" i="11"/>
  <c r="M57" i="11"/>
  <c r="M68" i="36"/>
  <c r="M29" i="36"/>
  <c r="M27" i="11"/>
  <c r="M90" i="36"/>
  <c r="M77" i="36"/>
  <c r="M62" i="11"/>
  <c r="M20" i="36"/>
  <c r="M4" i="11"/>
  <c r="S4" i="11" s="1"/>
  <c r="I2" i="11"/>
  <c r="M3" i="11" s="1"/>
  <c r="S3" i="11" s="1"/>
  <c r="O2" i="11"/>
  <c r="N2" i="11"/>
  <c r="E2" i="14" a="1"/>
  <c r="J3" i="36"/>
  <c r="N3" i="36"/>
  <c r="P3" i="36" s="1"/>
  <c r="O3" i="36"/>
  <c r="Q3" i="36" s="1"/>
  <c r="R2" i="36"/>
  <c r="J3" i="11"/>
  <c r="K3" i="11" s="1"/>
  <c r="N3" i="11"/>
  <c r="O3" i="11"/>
  <c r="AD6" i="1"/>
  <c r="AE6" i="1" a="1"/>
  <c r="AE6" i="1" s="1"/>
  <c r="AF6" i="1" s="1"/>
  <c r="G19" i="4"/>
  <c r="G18" i="4"/>
  <c r="B26" i="15"/>
  <c r="B27" i="15" s="1"/>
  <c r="B28" i="15"/>
  <c r="B22" i="36"/>
  <c r="U293" i="1"/>
  <c r="AG5" i="1"/>
  <c r="H4" i="36"/>
  <c r="H4" i="11"/>
  <c r="J16" i="37" l="1"/>
  <c r="B17" i="37"/>
  <c r="F16" i="37"/>
  <c r="D16" i="37"/>
  <c r="E16" i="37" s="1" a="1"/>
  <c r="E16" i="37" s="1"/>
  <c r="AH7" i="1" a="1"/>
  <c r="AH7" i="1" s="1"/>
  <c r="AI7" i="1" s="1"/>
  <c r="R260" i="14"/>
  <c r="M152" i="14"/>
  <c r="M58" i="14"/>
  <c r="R253" i="14"/>
  <c r="R108" i="14"/>
  <c r="R61" i="14"/>
  <c r="M273" i="14"/>
  <c r="M263" i="14"/>
  <c r="R195" i="14"/>
  <c r="S195" i="14" s="1"/>
  <c r="M274" i="14"/>
  <c r="S274" i="14" s="1"/>
  <c r="M178" i="14"/>
  <c r="M40" i="14"/>
  <c r="S40" i="14" s="1"/>
  <c r="R98" i="14"/>
  <c r="M87" i="14"/>
  <c r="M172" i="14"/>
  <c r="R194" i="14"/>
  <c r="R200" i="14"/>
  <c r="R19" i="14"/>
  <c r="M285" i="14"/>
  <c r="S285" i="14" s="1"/>
  <c r="R12" i="14"/>
  <c r="S12" i="14" s="1"/>
  <c r="R60" i="14"/>
  <c r="S60" i="14" s="1"/>
  <c r="M17" i="14"/>
  <c r="S17" i="14" s="1"/>
  <c r="R142" i="14"/>
  <c r="M143" i="14"/>
  <c r="M67" i="14"/>
  <c r="M290" i="14"/>
  <c r="M109" i="14"/>
  <c r="R298" i="14"/>
  <c r="M68" i="14"/>
  <c r="M256" i="14"/>
  <c r="R104" i="14"/>
  <c r="M22" i="14"/>
  <c r="S22" i="14" s="1"/>
  <c r="M289" i="14"/>
  <c r="S289" i="14" s="1"/>
  <c r="M198" i="14"/>
  <c r="S198" i="14" s="1"/>
  <c r="R41" i="14"/>
  <c r="M287" i="14"/>
  <c r="S287" i="14" s="1"/>
  <c r="R228" i="14"/>
  <c r="M9" i="14"/>
  <c r="R252" i="14"/>
  <c r="R55" i="14"/>
  <c r="R42" i="14"/>
  <c r="R122" i="14"/>
  <c r="M205" i="14"/>
  <c r="M30" i="14"/>
  <c r="M5" i="14"/>
  <c r="R77" i="14"/>
  <c r="M176" i="14"/>
  <c r="R277" i="14"/>
  <c r="S277" i="14" s="1"/>
  <c r="M258" i="14"/>
  <c r="R112" i="14"/>
  <c r="M219" i="14"/>
  <c r="M37" i="14"/>
  <c r="R174" i="14"/>
  <c r="M70" i="14"/>
  <c r="R75" i="14"/>
  <c r="M206" i="14"/>
  <c r="M72" i="14"/>
  <c r="M204" i="14"/>
  <c r="S204" i="14" s="1"/>
  <c r="R21" i="14"/>
  <c r="M271" i="14"/>
  <c r="R52" i="14"/>
  <c r="M49" i="14"/>
  <c r="M138" i="14"/>
  <c r="R109" i="14"/>
  <c r="S109" i="14" s="1"/>
  <c r="R301" i="14"/>
  <c r="R144" i="14"/>
  <c r="M85" i="14"/>
  <c r="M226" i="14"/>
  <c r="M246" i="14"/>
  <c r="S246" i="14" s="1"/>
  <c r="R113" i="14"/>
  <c r="S113" i="14" s="1"/>
  <c r="R100" i="14"/>
  <c r="S100" i="14" s="1"/>
  <c r="R28" i="14"/>
  <c r="R58" i="14"/>
  <c r="M245" i="14"/>
  <c r="R22" i="14"/>
  <c r="R213" i="14"/>
  <c r="M47" i="14"/>
  <c r="R86" i="14"/>
  <c r="M270" i="14"/>
  <c r="R249" i="14"/>
  <c r="R5" i="14"/>
  <c r="R140" i="14"/>
  <c r="M295" i="14"/>
  <c r="M75" i="14"/>
  <c r="S75" i="14" s="1"/>
  <c r="R156" i="14"/>
  <c r="R255" i="14"/>
  <c r="R74" i="14"/>
  <c r="M157" i="14"/>
  <c r="R250" i="14"/>
  <c r="M162" i="14"/>
  <c r="M28" i="14"/>
  <c r="R117" i="14"/>
  <c r="M216" i="14"/>
  <c r="S216" i="14" s="1"/>
  <c r="R63" i="14"/>
  <c r="S63" i="14" s="1"/>
  <c r="R48" i="14"/>
  <c r="R152" i="14"/>
  <c r="S152" i="14" s="1"/>
  <c r="R272" i="14"/>
  <c r="M93" i="14"/>
  <c r="R222" i="14"/>
  <c r="M250" i="14"/>
  <c r="M142" i="14"/>
  <c r="R275" i="14"/>
  <c r="R121" i="14"/>
  <c r="M260" i="14"/>
  <c r="S260" i="14" s="1"/>
  <c r="M83" i="14"/>
  <c r="M14" i="14"/>
  <c r="S14" i="14" s="1"/>
  <c r="M94" i="14"/>
  <c r="M149" i="14"/>
  <c r="M237" i="14"/>
  <c r="R16" i="14"/>
  <c r="M208" i="14"/>
  <c r="R40" i="14"/>
  <c r="R248" i="14"/>
  <c r="R214" i="14"/>
  <c r="R115" i="14"/>
  <c r="S115" i="14" s="1"/>
  <c r="M244" i="14"/>
  <c r="S244" i="14" s="1"/>
  <c r="R44" i="14"/>
  <c r="M103" i="14"/>
  <c r="S103" i="14" s="1"/>
  <c r="M135" i="14"/>
  <c r="R143" i="14"/>
  <c r="R154" i="14"/>
  <c r="R151" i="14"/>
  <c r="M112" i="14"/>
  <c r="M54" i="14"/>
  <c r="M147" i="14"/>
  <c r="M267" i="14"/>
  <c r="M217" i="14"/>
  <c r="R239" i="14"/>
  <c r="M118" i="14"/>
  <c r="S118" i="14" s="1"/>
  <c r="M116" i="14"/>
  <c r="R15" i="14"/>
  <c r="M183" i="14"/>
  <c r="S183" i="14" s="1"/>
  <c r="M51" i="14"/>
  <c r="M239" i="14"/>
  <c r="M199" i="14"/>
  <c r="M266" i="14"/>
  <c r="R82" i="14"/>
  <c r="R162" i="14"/>
  <c r="M261" i="14"/>
  <c r="R183" i="14"/>
  <c r="R29" i="14"/>
  <c r="M128" i="14"/>
  <c r="S128" i="14" s="1"/>
  <c r="R221" i="14"/>
  <c r="R71" i="14"/>
  <c r="M63" i="14"/>
  <c r="M155" i="14"/>
  <c r="M275" i="14"/>
  <c r="R94" i="14"/>
  <c r="M225" i="14"/>
  <c r="R14" i="14"/>
  <c r="R147" i="14"/>
  <c r="M278" i="14"/>
  <c r="M132" i="14"/>
  <c r="S132" i="14" s="1"/>
  <c r="R265" i="14"/>
  <c r="S265" i="14" s="1"/>
  <c r="R76" i="14"/>
  <c r="M151" i="14"/>
  <c r="S151" i="14" s="1"/>
  <c r="R31" i="14"/>
  <c r="M197" i="14"/>
  <c r="R50" i="14"/>
  <c r="R165" i="14"/>
  <c r="R191" i="14"/>
  <c r="M203" i="14"/>
  <c r="M145" i="14"/>
  <c r="S145" i="14" s="1"/>
  <c r="R67" i="14"/>
  <c r="S67" i="14" s="1"/>
  <c r="R177" i="14"/>
  <c r="M159" i="14"/>
  <c r="S159" i="14" s="1"/>
  <c r="M207" i="14"/>
  <c r="R300" i="14"/>
  <c r="R84" i="14"/>
  <c r="M38" i="14"/>
  <c r="R24" i="14"/>
  <c r="M117" i="14"/>
  <c r="R202" i="14"/>
  <c r="R13" i="14"/>
  <c r="M65" i="14"/>
  <c r="R69" i="14"/>
  <c r="S69" i="14" s="1"/>
  <c r="R173" i="14"/>
  <c r="R261" i="14"/>
  <c r="R223" i="14"/>
  <c r="M107" i="14"/>
  <c r="S107" i="14" s="1"/>
  <c r="R208" i="14"/>
  <c r="R23" i="14"/>
  <c r="M161" i="14"/>
  <c r="M62" i="14"/>
  <c r="M74" i="14"/>
  <c r="R203" i="14"/>
  <c r="M48" i="14"/>
  <c r="R201" i="14"/>
  <c r="M125" i="14"/>
  <c r="S125" i="14" s="1"/>
  <c r="M165" i="14"/>
  <c r="S165" i="14" s="1"/>
  <c r="M213" i="14"/>
  <c r="S213" i="14" s="1"/>
  <c r="R266" i="14"/>
  <c r="R39" i="14"/>
  <c r="M194" i="14"/>
  <c r="R6" i="14"/>
  <c r="M36" i="14"/>
  <c r="M84" i="14"/>
  <c r="R133" i="14"/>
  <c r="R181" i="14"/>
  <c r="M224" i="14"/>
  <c r="S224" i="14" s="1"/>
  <c r="M280" i="14"/>
  <c r="S280" i="14" s="1"/>
  <c r="M78" i="14"/>
  <c r="R295" i="14"/>
  <c r="M71" i="14"/>
  <c r="S71" i="14" s="1"/>
  <c r="M115" i="14"/>
  <c r="R168" i="14"/>
  <c r="R232" i="14"/>
  <c r="R280" i="14"/>
  <c r="R46" i="14"/>
  <c r="M101" i="14"/>
  <c r="M177" i="14"/>
  <c r="M249" i="14"/>
  <c r="S249" i="14" s="1"/>
  <c r="R87" i="14"/>
  <c r="S87" i="14" s="1"/>
  <c r="M24" i="14"/>
  <c r="S24" i="14" s="1"/>
  <c r="M82" i="14"/>
  <c r="S82" i="14" s="1"/>
  <c r="M150" i="14"/>
  <c r="S150" i="14" s="1"/>
  <c r="M230" i="14"/>
  <c r="R291" i="14"/>
  <c r="R73" i="14"/>
  <c r="R137" i="14"/>
  <c r="R209" i="14"/>
  <c r="R281" i="14"/>
  <c r="M127" i="14"/>
  <c r="S127" i="14" s="1"/>
  <c r="R180" i="14"/>
  <c r="R204" i="14"/>
  <c r="R124" i="14"/>
  <c r="R172" i="14"/>
  <c r="S172" i="14" s="1"/>
  <c r="R92" i="14"/>
  <c r="M91" i="14"/>
  <c r="R10" i="14"/>
  <c r="R167" i="14"/>
  <c r="R26" i="14"/>
  <c r="M89" i="14"/>
  <c r="R130" i="14"/>
  <c r="R170" i="14"/>
  <c r="S170" i="14" s="1"/>
  <c r="R226" i="14"/>
  <c r="M269" i="14"/>
  <c r="S269" i="14" s="1"/>
  <c r="M46" i="14"/>
  <c r="S46" i="14" s="1"/>
  <c r="R247" i="14"/>
  <c r="S247" i="14" s="1"/>
  <c r="M10" i="14"/>
  <c r="S10" i="14" s="1"/>
  <c r="R37" i="14"/>
  <c r="R93" i="14"/>
  <c r="R141" i="14"/>
  <c r="M184" i="14"/>
  <c r="M240" i="14"/>
  <c r="R285" i="14"/>
  <c r="M106" i="14"/>
  <c r="R20" i="14"/>
  <c r="R72" i="14"/>
  <c r="R120" i="14"/>
  <c r="M179" i="14"/>
  <c r="M235" i="14"/>
  <c r="M283" i="14"/>
  <c r="M53" i="14"/>
  <c r="M121" i="14"/>
  <c r="R182" i="14"/>
  <c r="R254" i="14"/>
  <c r="R111" i="14"/>
  <c r="M26" i="14"/>
  <c r="M102" i="14"/>
  <c r="R163" i="14"/>
  <c r="S163" i="14" s="1"/>
  <c r="R235" i="14"/>
  <c r="M294" i="14"/>
  <c r="M80" i="14"/>
  <c r="S80" i="14" s="1"/>
  <c r="R153" i="14"/>
  <c r="M212" i="14"/>
  <c r="M292" i="14"/>
  <c r="M247" i="14"/>
  <c r="R212" i="14"/>
  <c r="R90" i="14"/>
  <c r="M277" i="14"/>
  <c r="R189" i="14"/>
  <c r="S189" i="14" s="1"/>
  <c r="M257" i="14"/>
  <c r="M35" i="14"/>
  <c r="S35" i="14" s="1"/>
  <c r="M223" i="14"/>
  <c r="S223" i="14" s="1"/>
  <c r="M167" i="14"/>
  <c r="S167" i="14" s="1"/>
  <c r="M215" i="14"/>
  <c r="M111" i="14"/>
  <c r="R8" i="14"/>
  <c r="M210" i="14"/>
  <c r="R34" i="14"/>
  <c r="M133" i="14"/>
  <c r="S133" i="14" s="1"/>
  <c r="M173" i="14"/>
  <c r="M229" i="14"/>
  <c r="R79" i="14"/>
  <c r="R263" i="14"/>
  <c r="R11" i="14"/>
  <c r="R45" i="14"/>
  <c r="M100" i="14"/>
  <c r="M144" i="14"/>
  <c r="R245" i="14"/>
  <c r="M288" i="14"/>
  <c r="M130" i="14"/>
  <c r="M31" i="14"/>
  <c r="S31" i="14" s="1"/>
  <c r="M79" i="14"/>
  <c r="M123" i="14"/>
  <c r="R184" i="14"/>
  <c r="S184" i="14" s="1"/>
  <c r="R240" i="14"/>
  <c r="R7" i="14"/>
  <c r="R54" i="14"/>
  <c r="R126" i="14"/>
  <c r="M185" i="14"/>
  <c r="R199" i="14"/>
  <c r="R35" i="14"/>
  <c r="R107" i="14"/>
  <c r="M166" i="14"/>
  <c r="M238" i="14"/>
  <c r="R17" i="14"/>
  <c r="R81" i="14"/>
  <c r="M164" i="14"/>
  <c r="R217" i="14"/>
  <c r="R297" i="14"/>
  <c r="S297" i="14" s="1"/>
  <c r="M99" i="14"/>
  <c r="R244" i="14"/>
  <c r="M43" i="14"/>
  <c r="M231" i="14"/>
  <c r="R236" i="14"/>
  <c r="R196" i="14"/>
  <c r="M255" i="14"/>
  <c r="S255" i="14" s="1"/>
  <c r="M25" i="14"/>
  <c r="R231" i="14"/>
  <c r="S231" i="14" s="1"/>
  <c r="M41" i="14"/>
  <c r="M97" i="14"/>
  <c r="S97" i="14" s="1"/>
  <c r="R138" i="14"/>
  <c r="S138" i="14" s="1"/>
  <c r="M189" i="14"/>
  <c r="R234" i="14"/>
  <c r="R282" i="14"/>
  <c r="M114" i="14"/>
  <c r="R287" i="14"/>
  <c r="M15" i="14"/>
  <c r="M60" i="14"/>
  <c r="R101" i="14"/>
  <c r="S101" i="14" s="1"/>
  <c r="R149" i="14"/>
  <c r="R205" i="14"/>
  <c r="M248" i="14"/>
  <c r="S248" i="14" s="1"/>
  <c r="R293" i="14"/>
  <c r="S293" i="14" s="1"/>
  <c r="M170" i="14"/>
  <c r="M39" i="14"/>
  <c r="R80" i="14"/>
  <c r="M139" i="14"/>
  <c r="M187" i="14"/>
  <c r="M243" i="14"/>
  <c r="M11" i="14"/>
  <c r="M61" i="14"/>
  <c r="S61" i="14" s="1"/>
  <c r="M129" i="14"/>
  <c r="S129" i="14" s="1"/>
  <c r="M209" i="14"/>
  <c r="S209" i="14" s="1"/>
  <c r="R270" i="14"/>
  <c r="R215" i="14"/>
  <c r="S215" i="14" s="1"/>
  <c r="M42" i="14"/>
  <c r="M110" i="14"/>
  <c r="M182" i="14"/>
  <c r="R243" i="14"/>
  <c r="R33" i="14"/>
  <c r="M88" i="14"/>
  <c r="R169" i="14"/>
  <c r="R241" i="14"/>
  <c r="M300" i="14"/>
  <c r="R296" i="14"/>
  <c r="S296" i="14" s="1"/>
  <c r="R25" i="14"/>
  <c r="R62" i="14"/>
  <c r="S62" i="14" s="1"/>
  <c r="R110" i="14"/>
  <c r="R150" i="14"/>
  <c r="R190" i="14"/>
  <c r="R238" i="14"/>
  <c r="R278" i="14"/>
  <c r="M122" i="14"/>
  <c r="M298" i="14"/>
  <c r="S298" i="14" s="1"/>
  <c r="R43" i="14"/>
  <c r="S43" i="14" s="1"/>
  <c r="R83" i="14"/>
  <c r="R131" i="14"/>
  <c r="R171" i="14"/>
  <c r="R211" i="14"/>
  <c r="R259" i="14"/>
  <c r="R299" i="14"/>
  <c r="R49" i="14"/>
  <c r="R97" i="14"/>
  <c r="M140" i="14"/>
  <c r="M180" i="14"/>
  <c r="M228" i="14"/>
  <c r="S228" i="14" s="1"/>
  <c r="M268" i="14"/>
  <c r="M27" i="14"/>
  <c r="S27" i="14" s="1"/>
  <c r="R116" i="14"/>
  <c r="S116" i="14" s="1"/>
  <c r="M119" i="14"/>
  <c r="R164" i="14"/>
  <c r="R188" i="14"/>
  <c r="M279" i="14"/>
  <c r="R132" i="14"/>
  <c r="M191" i="14"/>
  <c r="R284" i="14"/>
  <c r="R119" i="14"/>
  <c r="M282" i="14"/>
  <c r="M57" i="14"/>
  <c r="R106" i="14"/>
  <c r="M141" i="14"/>
  <c r="S141" i="14" s="1"/>
  <c r="M181" i="14"/>
  <c r="R218" i="14"/>
  <c r="S218" i="14" s="1"/>
  <c r="M253" i="14"/>
  <c r="R290" i="14"/>
  <c r="M86" i="14"/>
  <c r="M202" i="14"/>
  <c r="R66" i="14"/>
  <c r="M19" i="14"/>
  <c r="S19" i="14" s="1"/>
  <c r="M52" i="14"/>
  <c r="S52" i="14" s="1"/>
  <c r="R85" i="14"/>
  <c r="S85" i="14" s="1"/>
  <c r="M120" i="14"/>
  <c r="R157" i="14"/>
  <c r="S157" i="14" s="1"/>
  <c r="M192" i="14"/>
  <c r="S192" i="14" s="1"/>
  <c r="R229" i="14"/>
  <c r="R269" i="14"/>
  <c r="M7" i="14"/>
  <c r="M146" i="14"/>
  <c r="M8" i="14"/>
  <c r="M55" i="14"/>
  <c r="R88" i="14"/>
  <c r="R128" i="14"/>
  <c r="M171" i="14"/>
  <c r="M211" i="14"/>
  <c r="M251" i="14"/>
  <c r="S251" i="14" s="1"/>
  <c r="M299" i="14"/>
  <c r="M29" i="14"/>
  <c r="M69" i="14"/>
  <c r="M113" i="14"/>
  <c r="M153" i="14"/>
  <c r="M193" i="14"/>
  <c r="M241" i="14"/>
  <c r="M281" i="14"/>
  <c r="S281" i="14" s="1"/>
  <c r="R135" i="14"/>
  <c r="R4" i="14"/>
  <c r="M50" i="14"/>
  <c r="S50" i="14" s="1"/>
  <c r="M90" i="14"/>
  <c r="M134" i="14"/>
  <c r="M174" i="14"/>
  <c r="S174" i="14" s="1"/>
  <c r="M214" i="14"/>
  <c r="M262" i="14"/>
  <c r="G2" i="14"/>
  <c r="M3" i="14" s="1"/>
  <c r="M56" i="14"/>
  <c r="R105" i="14"/>
  <c r="R145" i="14"/>
  <c r="R185" i="14"/>
  <c r="R233" i="14"/>
  <c r="S233" i="14" s="1"/>
  <c r="R273" i="14"/>
  <c r="R186" i="14"/>
  <c r="S186" i="14" s="1"/>
  <c r="M221" i="14"/>
  <c r="S221" i="14" s="1"/>
  <c r="R258" i="14"/>
  <c r="S258" i="14" s="1"/>
  <c r="M293" i="14"/>
  <c r="R103" i="14"/>
  <c r="M218" i="14"/>
  <c r="M301" i="14"/>
  <c r="M21" i="14"/>
  <c r="R53" i="14"/>
  <c r="M92" i="14"/>
  <c r="R125" i="14"/>
  <c r="M160" i="14"/>
  <c r="S160" i="14" s="1"/>
  <c r="R197" i="14"/>
  <c r="S197" i="14" s="1"/>
  <c r="R237" i="14"/>
  <c r="S237" i="14" s="1"/>
  <c r="M272" i="14"/>
  <c r="S272" i="14" s="1"/>
  <c r="M12" i="14"/>
  <c r="R159" i="14"/>
  <c r="M13" i="14"/>
  <c r="R56" i="14"/>
  <c r="M95" i="14"/>
  <c r="R136" i="14"/>
  <c r="R176" i="14"/>
  <c r="R216" i="14"/>
  <c r="R264" i="14"/>
  <c r="S264" i="14" s="1"/>
  <c r="M6" i="14"/>
  <c r="R30" i="14"/>
  <c r="R78" i="14"/>
  <c r="R118" i="14"/>
  <c r="R158" i="14"/>
  <c r="R206" i="14"/>
  <c r="R246" i="14"/>
  <c r="R286" i="14"/>
  <c r="M186" i="14"/>
  <c r="R9" i="14"/>
  <c r="S9" i="14" s="1"/>
  <c r="R51" i="14"/>
  <c r="S51" i="14" s="1"/>
  <c r="R99" i="14"/>
  <c r="S99" i="14" s="1"/>
  <c r="R139" i="14"/>
  <c r="R179" i="14"/>
  <c r="R227" i="14"/>
  <c r="S227" i="14" s="1"/>
  <c r="R267" i="14"/>
  <c r="R3" i="14"/>
  <c r="R65" i="14"/>
  <c r="M108" i="14"/>
  <c r="M148" i="14"/>
  <c r="M196" i="14"/>
  <c r="S196" i="14" s="1"/>
  <c r="M236" i="14"/>
  <c r="M276" i="14"/>
  <c r="E2" i="14"/>
  <c r="R102" i="14"/>
  <c r="R134" i="14"/>
  <c r="R166" i="14"/>
  <c r="R198" i="14"/>
  <c r="R230" i="14"/>
  <c r="R262" i="14"/>
  <c r="R294" i="14"/>
  <c r="M154" i="14"/>
  <c r="R271" i="14"/>
  <c r="R27" i="14"/>
  <c r="R59" i="14"/>
  <c r="R91" i="14"/>
  <c r="R123" i="14"/>
  <c r="R155" i="14"/>
  <c r="S155" i="14" s="1"/>
  <c r="R187" i="14"/>
  <c r="R219" i="14"/>
  <c r="R251" i="14"/>
  <c r="R283" i="14"/>
  <c r="M20" i="14"/>
  <c r="R57" i="14"/>
  <c r="R89" i="14"/>
  <c r="M124" i="14"/>
  <c r="M156" i="14"/>
  <c r="M188" i="14"/>
  <c r="S188" i="14" s="1"/>
  <c r="M220" i="14"/>
  <c r="S220" i="14" s="1"/>
  <c r="M252" i="14"/>
  <c r="S252" i="14" s="1"/>
  <c r="M284" i="14"/>
  <c r="S284" i="14" s="1"/>
  <c r="R160" i="14"/>
  <c r="R192" i="14"/>
  <c r="R224" i="14"/>
  <c r="R256" i="14"/>
  <c r="R288" i="14"/>
  <c r="M16" i="14"/>
  <c r="R38" i="14"/>
  <c r="R70" i="14"/>
  <c r="R276" i="14"/>
  <c r="M59" i="14"/>
  <c r="S59" i="14" s="1"/>
  <c r="R36" i="14"/>
  <c r="S36" i="14" s="1"/>
  <c r="R268" i="14"/>
  <c r="R292" i="14"/>
  <c r="R68" i="14"/>
  <c r="M4" i="14"/>
  <c r="M175" i="14"/>
  <c r="R148" i="14"/>
  <c r="R220" i="14"/>
  <c r="R47" i="14"/>
  <c r="S47" i="14" s="1"/>
  <c r="M242" i="14"/>
  <c r="S242" i="14" s="1"/>
  <c r="M33" i="14"/>
  <c r="S33" i="14" s="1"/>
  <c r="M81" i="14"/>
  <c r="S81" i="14" s="1"/>
  <c r="R114" i="14"/>
  <c r="S114" i="14" s="1"/>
  <c r="R146" i="14"/>
  <c r="R178" i="14"/>
  <c r="R210" i="14"/>
  <c r="R242" i="14"/>
  <c r="R274" i="14"/>
  <c r="M23" i="14"/>
  <c r="R127" i="14"/>
  <c r="M234" i="14"/>
  <c r="S234" i="14" s="1"/>
  <c r="M73" i="14"/>
  <c r="S73" i="14" s="1"/>
  <c r="R18" i="14"/>
  <c r="M44" i="14"/>
  <c r="S44" i="14" s="1"/>
  <c r="M76" i="14"/>
  <c r="S76" i="14" s="1"/>
  <c r="M104" i="14"/>
  <c r="S104" i="14" s="1"/>
  <c r="M136" i="14"/>
  <c r="M168" i="14"/>
  <c r="S168" i="14" s="1"/>
  <c r="M200" i="14"/>
  <c r="M232" i="14"/>
  <c r="M264" i="14"/>
  <c r="M296" i="14"/>
  <c r="R95" i="14"/>
  <c r="R207" i="14"/>
  <c r="R32" i="14"/>
  <c r="S32" i="14" s="1"/>
  <c r="R64" i="14"/>
  <c r="S64" i="14" s="1"/>
  <c r="R96" i="14"/>
  <c r="S96" i="14" s="1"/>
  <c r="M131" i="14"/>
  <c r="S131" i="14" s="1"/>
  <c r="M163" i="14"/>
  <c r="M195" i="14"/>
  <c r="M227" i="14"/>
  <c r="M259" i="14"/>
  <c r="M291" i="14"/>
  <c r="M18" i="14"/>
  <c r="M45" i="14"/>
  <c r="M77" i="14"/>
  <c r="M105" i="14"/>
  <c r="S105" i="14" s="1"/>
  <c r="M137" i="14"/>
  <c r="S137" i="14" s="1"/>
  <c r="M169" i="14"/>
  <c r="M201" i="14"/>
  <c r="S201" i="14" s="1"/>
  <c r="M233" i="14"/>
  <c r="M265" i="14"/>
  <c r="M297" i="14"/>
  <c r="R175" i="14"/>
  <c r="R279" i="14"/>
  <c r="M34" i="14"/>
  <c r="M66" i="14"/>
  <c r="M98" i="14"/>
  <c r="S98" i="14" s="1"/>
  <c r="M126" i="14"/>
  <c r="S126" i="14" s="1"/>
  <c r="M158" i="14"/>
  <c r="S158" i="14" s="1"/>
  <c r="M190" i="14"/>
  <c r="S190" i="14" s="1"/>
  <c r="M222" i="14"/>
  <c r="S222" i="14" s="1"/>
  <c r="M254" i="14"/>
  <c r="M286" i="14"/>
  <c r="M32" i="14"/>
  <c r="M64" i="14"/>
  <c r="M96" i="14"/>
  <c r="R129" i="14"/>
  <c r="R161" i="14"/>
  <c r="R193" i="14"/>
  <c r="R225" i="14"/>
  <c r="S225" i="14" s="1"/>
  <c r="R257" i="14"/>
  <c r="P3" i="11"/>
  <c r="R2" i="11"/>
  <c r="Q3" i="11"/>
  <c r="S93" i="14"/>
  <c r="N4" i="11"/>
  <c r="J4" i="11"/>
  <c r="K4" i="11" s="1"/>
  <c r="O4" i="11"/>
  <c r="J4" i="36"/>
  <c r="N4" i="36"/>
  <c r="P4" i="36" s="1"/>
  <c r="O4" i="36"/>
  <c r="Q4" i="36" s="1"/>
  <c r="AD7" i="1"/>
  <c r="AE7" i="1" a="1"/>
  <c r="AE7" i="1" s="1"/>
  <c r="AF7" i="1" s="1"/>
  <c r="U294" i="1"/>
  <c r="B29" i="15"/>
  <c r="AG6" i="1"/>
  <c r="H2" i="14"/>
  <c r="H5" i="36"/>
  <c r="H5" i="11"/>
  <c r="J17" i="37" l="1"/>
  <c r="B18" i="37"/>
  <c r="F17" i="37"/>
  <c r="D17" i="37"/>
  <c r="E17" i="37" s="1" a="1"/>
  <c r="E17" i="37" s="1"/>
  <c r="J2" i="14"/>
  <c r="Q4" i="11"/>
  <c r="P4" i="11"/>
  <c r="AD8" i="1"/>
  <c r="S66" i="14"/>
  <c r="S181" i="14"/>
  <c r="S15" i="14"/>
  <c r="S178" i="14"/>
  <c r="S39" i="14"/>
  <c r="S194" i="14"/>
  <c r="S68" i="14"/>
  <c r="S154" i="14"/>
  <c r="S259" i="14"/>
  <c r="S210" i="14"/>
  <c r="S283" i="14"/>
  <c r="S153" i="14"/>
  <c r="S162" i="14"/>
  <c r="S13" i="14"/>
  <c r="S84" i="14"/>
  <c r="S42" i="14"/>
  <c r="S58" i="14"/>
  <c r="S110" i="14"/>
  <c r="S148" i="14"/>
  <c r="S232" i="14"/>
  <c r="S108" i="14"/>
  <c r="S8" i="14"/>
  <c r="S37" i="14"/>
  <c r="S253" i="14"/>
  <c r="S95" i="14"/>
  <c r="S65" i="14"/>
  <c r="S88" i="14"/>
  <c r="S256" i="14"/>
  <c r="S86" i="14"/>
  <c r="S292" i="14"/>
  <c r="S275" i="14"/>
  <c r="S112" i="14"/>
  <c r="S208" i="14"/>
  <c r="S219" i="14"/>
  <c r="S53" i="14"/>
  <c r="S279" i="14"/>
  <c r="S291" i="14"/>
  <c r="S23" i="14"/>
  <c r="S288" i="14"/>
  <c r="S286" i="14"/>
  <c r="S241" i="14"/>
  <c r="S55" i="14"/>
  <c r="S130" i="14"/>
  <c r="S212" i="14"/>
  <c r="S254" i="14"/>
  <c r="S74" i="14"/>
  <c r="S147" i="14"/>
  <c r="S142" i="14"/>
  <c r="S193" i="14"/>
  <c r="S161" i="14"/>
  <c r="S111" i="14"/>
  <c r="S16" i="14"/>
  <c r="S179" i="14"/>
  <c r="S295" i="14"/>
  <c r="S57" i="14"/>
  <c r="S123" i="14"/>
  <c r="S278" i="14"/>
  <c r="S117" i="14"/>
  <c r="S206" i="14"/>
  <c r="S177" i="14"/>
  <c r="S250" i="14"/>
  <c r="S21" i="14"/>
  <c r="S54" i="14"/>
  <c r="S146" i="14"/>
  <c r="S182" i="14"/>
  <c r="S199" i="14"/>
  <c r="S164" i="14"/>
  <c r="S56" i="14"/>
  <c r="S245" i="14"/>
  <c r="S290" i="14"/>
  <c r="S143" i="14"/>
  <c r="S41" i="14"/>
  <c r="S211" i="14"/>
  <c r="S257" i="14"/>
  <c r="S77" i="14"/>
  <c r="S25" i="14"/>
  <c r="S229" i="14"/>
  <c r="S226" i="14"/>
  <c r="S30" i="14"/>
  <c r="S263" i="14"/>
  <c r="S45" i="14"/>
  <c r="S124" i="14"/>
  <c r="S236" i="14"/>
  <c r="S92" i="14"/>
  <c r="S135" i="14"/>
  <c r="S282" i="14"/>
  <c r="S169" i="14"/>
  <c r="S11" i="14"/>
  <c r="S238" i="14"/>
  <c r="S79" i="14"/>
  <c r="S173" i="14"/>
  <c r="S26" i="14"/>
  <c r="S106" i="14"/>
  <c r="S48" i="14"/>
  <c r="S261" i="14"/>
  <c r="S217" i="14"/>
  <c r="S28" i="14"/>
  <c r="S270" i="14"/>
  <c r="S205" i="14"/>
  <c r="S273" i="14"/>
  <c r="S34" i="14"/>
  <c r="S18" i="14"/>
  <c r="S136" i="14"/>
  <c r="S180" i="14"/>
  <c r="S243" i="14"/>
  <c r="S203" i="14"/>
  <c r="S267" i="14"/>
  <c r="S214" i="14"/>
  <c r="S120" i="14"/>
  <c r="S72" i="14"/>
  <c r="S207" i="14"/>
  <c r="S140" i="14"/>
  <c r="S187" i="14"/>
  <c r="S202" i="14"/>
  <c r="S200" i="14"/>
  <c r="S171" i="14"/>
  <c r="S149" i="14"/>
  <c r="S29" i="14"/>
  <c r="S276" i="14"/>
  <c r="S78" i="14"/>
  <c r="S300" i="14"/>
  <c r="S83" i="14"/>
  <c r="S268" i="14"/>
  <c r="S20" i="14"/>
  <c r="S235" i="14"/>
  <c r="S271" i="14"/>
  <c r="S134" i="14"/>
  <c r="S299" i="14"/>
  <c r="S119" i="14"/>
  <c r="S294" i="14"/>
  <c r="S94" i="14"/>
  <c r="S176" i="14"/>
  <c r="S175" i="14"/>
  <c r="S301" i="14"/>
  <c r="S191" i="14"/>
  <c r="S139" i="14"/>
  <c r="S266" i="14"/>
  <c r="S122" i="14"/>
  <c r="S240" i="14"/>
  <c r="S121" i="14"/>
  <c r="S166" i="14"/>
  <c r="S185" i="14"/>
  <c r="S144" i="14"/>
  <c r="S38" i="14"/>
  <c r="S239" i="14"/>
  <c r="S49" i="14"/>
  <c r="S102" i="14"/>
  <c r="S90" i="14"/>
  <c r="S70" i="14"/>
  <c r="S89" i="14"/>
  <c r="S262" i="14"/>
  <c r="S91" i="14"/>
  <c r="S230" i="14"/>
  <c r="S156" i="14"/>
  <c r="S6" i="14"/>
  <c r="S7" i="14"/>
  <c r="S3" i="14"/>
  <c r="R2" i="14"/>
  <c r="S5" i="14"/>
  <c r="S4" i="14"/>
  <c r="N2" i="14"/>
  <c r="O2" i="14"/>
  <c r="J5" i="11"/>
  <c r="K5" i="11" s="1"/>
  <c r="N5" i="11"/>
  <c r="O5" i="11"/>
  <c r="N5" i="36"/>
  <c r="P5" i="36" s="1"/>
  <c r="J5" i="36"/>
  <c r="O5" i="36"/>
  <c r="Q5" i="36" s="1"/>
  <c r="AH8" i="1" a="1"/>
  <c r="AH8" i="1" s="1"/>
  <c r="AI8" i="1" s="1"/>
  <c r="AE8" i="1" a="1"/>
  <c r="AE8" i="1" s="1"/>
  <c r="AF8" i="1" s="1"/>
  <c r="AG7" i="1"/>
  <c r="U295" i="1"/>
  <c r="T296" i="1"/>
  <c r="H3" i="14"/>
  <c r="H6" i="11"/>
  <c r="H4" i="14"/>
  <c r="H6" i="36"/>
  <c r="O3" i="14" l="1"/>
  <c r="J3" i="14"/>
  <c r="K3" i="14" s="1"/>
  <c r="N3" i="14"/>
  <c r="J18" i="37"/>
  <c r="B19" i="37"/>
  <c r="F18" i="37"/>
  <c r="D18" i="37"/>
  <c r="E18" i="37" s="1" a="1"/>
  <c r="E18" i="37" s="1"/>
  <c r="AE9" i="1" a="1"/>
  <c r="AE9" i="1" s="1"/>
  <c r="AF9" i="1" s="1"/>
  <c r="P5" i="11"/>
  <c r="Q5" i="11"/>
  <c r="AD9" i="1"/>
  <c r="AH9" i="1" a="1"/>
  <c r="AH9" i="1" s="1"/>
  <c r="AI9" i="1" s="1"/>
  <c r="J4" i="14"/>
  <c r="K4" i="14" s="1"/>
  <c r="O4" i="14"/>
  <c r="N4" i="14"/>
  <c r="J12" i="15"/>
  <c r="I15" i="15" s="1"/>
  <c r="I16" i="15" s="1"/>
  <c r="J21" i="15" s="1"/>
  <c r="L5" i="15" s="1"/>
  <c r="L7" i="15" s="1"/>
  <c r="P19" i="14"/>
  <c r="P28" i="14"/>
  <c r="P26" i="14"/>
  <c r="P15" i="14"/>
  <c r="P30" i="14"/>
  <c r="P22" i="14"/>
  <c r="P33" i="14"/>
  <c r="P11" i="14"/>
  <c r="P27" i="14"/>
  <c r="P32" i="14"/>
  <c r="P18" i="14"/>
  <c r="P35" i="14"/>
  <c r="P24" i="14"/>
  <c r="P21" i="14"/>
  <c r="P25" i="14"/>
  <c r="P16" i="14"/>
  <c r="P23" i="14"/>
  <c r="P20" i="14"/>
  <c r="P13" i="14"/>
  <c r="P29" i="14"/>
  <c r="P34" i="14"/>
  <c r="P17" i="14"/>
  <c r="P14" i="14"/>
  <c r="P31" i="14"/>
  <c r="P12" i="14"/>
  <c r="P3" i="14"/>
  <c r="N6" i="11"/>
  <c r="J6" i="11"/>
  <c r="K6" i="11" s="1"/>
  <c r="O6" i="11"/>
  <c r="O6" i="36"/>
  <c r="Q6" i="36" s="1"/>
  <c r="N6" i="36"/>
  <c r="P6" i="36" s="1"/>
  <c r="J6" i="36"/>
  <c r="AG8" i="1"/>
  <c r="U296" i="1"/>
  <c r="T297" i="1"/>
  <c r="P12" i="15" s="1"/>
  <c r="O15" i="15" s="1"/>
  <c r="O16" i="15" s="1"/>
  <c r="P21" i="15" s="1"/>
  <c r="R5" i="15" s="1"/>
  <c r="R7" i="15" s="1"/>
  <c r="R8" i="15" s="1"/>
  <c r="H7" i="11"/>
  <c r="H5" i="14"/>
  <c r="H7" i="36"/>
  <c r="Q3" i="14" l="1"/>
  <c r="J19" i="37"/>
  <c r="B20" i="37"/>
  <c r="D19" i="37"/>
  <c r="E19" i="37" s="1" a="1"/>
  <c r="E19" i="37" s="1"/>
  <c r="F19" i="37"/>
  <c r="AE10" i="1" a="1"/>
  <c r="AE10" i="1" s="1"/>
  <c r="AF10" i="1" s="1"/>
  <c r="P4" i="14"/>
  <c r="Q4" i="14"/>
  <c r="Q6" i="11"/>
  <c r="P6" i="11"/>
  <c r="AH10" i="1" a="1"/>
  <c r="AH10" i="1" s="1"/>
  <c r="AI10" i="1" s="1"/>
  <c r="AD10" i="1"/>
  <c r="C11" i="15"/>
  <c r="C15" i="15" s="1"/>
  <c r="C16" i="15" s="1"/>
  <c r="C21" i="15" s="1"/>
  <c r="D5" i="15" s="1"/>
  <c r="F3" i="15" s="1"/>
  <c r="F5" i="15" s="1"/>
  <c r="O5" i="14"/>
  <c r="N5" i="14"/>
  <c r="J5" i="14"/>
  <c r="K5" i="14" s="1"/>
  <c r="P38" i="14"/>
  <c r="P37" i="14"/>
  <c r="O7" i="11"/>
  <c r="N7" i="11"/>
  <c r="J7" i="11"/>
  <c r="K7" i="11" s="1"/>
  <c r="O7" i="36"/>
  <c r="Q7" i="36" s="1"/>
  <c r="J7" i="36"/>
  <c r="N7" i="36"/>
  <c r="P7" i="36" s="1"/>
  <c r="T298" i="1"/>
  <c r="U297" i="1"/>
  <c r="AG9" i="1"/>
  <c r="H6" i="14"/>
  <c r="H8" i="11"/>
  <c r="H8" i="36"/>
  <c r="J20" i="37" l="1"/>
  <c r="B21" i="37"/>
  <c r="F20" i="37"/>
  <c r="D20" i="37"/>
  <c r="E20" i="37" s="1" a="1"/>
  <c r="E20" i="37" s="1"/>
  <c r="AH11" i="1" a="1"/>
  <c r="AH11" i="1" s="1"/>
  <c r="AI11" i="1" s="1"/>
  <c r="P7" i="11"/>
  <c r="Q7" i="11"/>
  <c r="C36" i="15"/>
  <c r="C38" i="15" s="1"/>
  <c r="C40" i="15" s="1"/>
  <c r="C39" i="15" s="1"/>
  <c r="C41" i="15" s="1"/>
  <c r="AD11" i="1"/>
  <c r="AE11" i="1" a="1"/>
  <c r="AE11" i="1" s="1"/>
  <c r="AF11" i="1" s="1"/>
  <c r="N6" i="14"/>
  <c r="O6" i="14"/>
  <c r="J6" i="14"/>
  <c r="K6" i="14" s="1"/>
  <c r="P5" i="14"/>
  <c r="Q5" i="14"/>
  <c r="P39" i="14"/>
  <c r="O8" i="11"/>
  <c r="N8" i="11"/>
  <c r="J8" i="11"/>
  <c r="K8" i="11" s="1"/>
  <c r="N8" i="36"/>
  <c r="P8" i="36" s="1"/>
  <c r="O8" i="36"/>
  <c r="Q8" i="36" s="1"/>
  <c r="J8" i="36"/>
  <c r="AG10" i="1"/>
  <c r="U298" i="1"/>
  <c r="T299" i="1"/>
  <c r="H7" i="14"/>
  <c r="H9" i="11"/>
  <c r="H9" i="36"/>
  <c r="J21" i="37" l="1"/>
  <c r="B22" i="37"/>
  <c r="F21" i="37"/>
  <c r="D21" i="37"/>
  <c r="E21" i="37" s="1" a="1"/>
  <c r="E21" i="37" s="1"/>
  <c r="AD12" i="1"/>
  <c r="AD13" i="1" s="1"/>
  <c r="P6" i="14"/>
  <c r="C42" i="15"/>
  <c r="C44" i="15" s="1"/>
  <c r="P8" i="11"/>
  <c r="Q8" i="11"/>
  <c r="AE12" i="1" a="1"/>
  <c r="AE12" i="1" s="1"/>
  <c r="AF12" i="1" s="1"/>
  <c r="AH12" i="1" a="1"/>
  <c r="AH12" i="1" s="1"/>
  <c r="AI12" i="1" s="1"/>
  <c r="Q6" i="14"/>
  <c r="J7" i="14"/>
  <c r="K7" i="14" s="1"/>
  <c r="O7" i="14"/>
  <c r="N7" i="14"/>
  <c r="P40" i="14"/>
  <c r="O9" i="11"/>
  <c r="N9" i="11"/>
  <c r="J9" i="11"/>
  <c r="K9" i="11" s="1"/>
  <c r="N9" i="36"/>
  <c r="P9" i="36" s="1"/>
  <c r="J9" i="36"/>
  <c r="O9" i="36"/>
  <c r="Q9" i="36" s="1"/>
  <c r="U299" i="1"/>
  <c r="T300" i="1"/>
  <c r="AG11" i="1"/>
  <c r="H10" i="11"/>
  <c r="H10" i="36"/>
  <c r="H8" i="14"/>
  <c r="J22" i="37" l="1"/>
  <c r="B23" i="37"/>
  <c r="F22" i="37"/>
  <c r="D22" i="37"/>
  <c r="E22" i="37" s="1" a="1"/>
  <c r="E22" i="37" s="1"/>
  <c r="AH13" i="1" a="1"/>
  <c r="AH13" i="1" s="1"/>
  <c r="AI13" i="1" s="1"/>
  <c r="AE13" i="1" a="1"/>
  <c r="AE13" i="1" s="1"/>
  <c r="AF13" i="1" s="1"/>
  <c r="P7" i="14"/>
  <c r="P9" i="11"/>
  <c r="Q9" i="11"/>
  <c r="O8" i="14"/>
  <c r="N8" i="14"/>
  <c r="J8" i="14"/>
  <c r="K8" i="14" s="1"/>
  <c r="Q7" i="14"/>
  <c r="P41" i="14"/>
  <c r="N10" i="11"/>
  <c r="J10" i="11"/>
  <c r="K10" i="11" s="1"/>
  <c r="O10" i="11"/>
  <c r="J10" i="36"/>
  <c r="O10" i="36"/>
  <c r="Q10" i="36" s="1"/>
  <c r="N10" i="36"/>
  <c r="P10" i="36" s="1"/>
  <c r="AG12" i="1"/>
  <c r="AD14" i="1"/>
  <c r="U300" i="1"/>
  <c r="T301" i="1"/>
  <c r="U301" i="1" s="1"/>
  <c r="H9" i="14"/>
  <c r="H11" i="36"/>
  <c r="H11" i="11"/>
  <c r="J23" i="37" l="1"/>
  <c r="B24" i="37"/>
  <c r="F23" i="37"/>
  <c r="D23" i="37"/>
  <c r="E23" i="37" s="1" a="1"/>
  <c r="E23" i="37" s="1"/>
  <c r="AH14" i="1" a="1"/>
  <c r="AH14" i="1" s="1"/>
  <c r="AI14" i="1" s="1"/>
  <c r="AE14" i="1" a="1"/>
  <c r="AE14" i="1" s="1"/>
  <c r="AF14" i="1" s="1"/>
  <c r="P8" i="14"/>
  <c r="Q10" i="11"/>
  <c r="P10" i="11"/>
  <c r="Q8" i="14"/>
  <c r="N9" i="14"/>
  <c r="O9" i="14"/>
  <c r="J9" i="14"/>
  <c r="K9" i="14" s="1"/>
  <c r="P9" i="14" s="1"/>
  <c r="P42" i="14"/>
  <c r="P43" i="14"/>
  <c r="J11" i="11"/>
  <c r="K11" i="11" s="1"/>
  <c r="O11" i="11"/>
  <c r="N11" i="11"/>
  <c r="J11" i="36"/>
  <c r="O11" i="36"/>
  <c r="Q11" i="36" s="1"/>
  <c r="N11" i="36"/>
  <c r="P11" i="36" s="1"/>
  <c r="AD15" i="1"/>
  <c r="AH15" i="1" a="1"/>
  <c r="AH15" i="1" s="1"/>
  <c r="AG13" i="1"/>
  <c r="H12" i="11"/>
  <c r="H13" i="11"/>
  <c r="H10" i="14"/>
  <c r="H12" i="36"/>
  <c r="J24" i="37" l="1"/>
  <c r="B25" i="37"/>
  <c r="F24" i="37"/>
  <c r="D24" i="37"/>
  <c r="E24" i="37" s="1" a="1"/>
  <c r="E24" i="37" s="1"/>
  <c r="AI15" i="1"/>
  <c r="AE15" i="1" a="1"/>
  <c r="AE15" i="1" s="1"/>
  <c r="AF15" i="1" s="1"/>
  <c r="P11" i="11"/>
  <c r="Q11" i="11"/>
  <c r="O12" i="11"/>
  <c r="N12" i="11"/>
  <c r="J12" i="11"/>
  <c r="K12" i="11" s="1"/>
  <c r="Q9" i="14"/>
  <c r="J10" i="14"/>
  <c r="K10" i="14" s="1"/>
  <c r="P10" i="14" s="1"/>
  <c r="O10" i="14"/>
  <c r="N10" i="14"/>
  <c r="J12" i="36"/>
  <c r="O12" i="36"/>
  <c r="Q12" i="36" s="1"/>
  <c r="N12" i="36"/>
  <c r="P12" i="36" s="1"/>
  <c r="O13" i="11"/>
  <c r="N13" i="11"/>
  <c r="J13" i="11"/>
  <c r="K13" i="11" s="1"/>
  <c r="AG14" i="1"/>
  <c r="AD16" i="1"/>
  <c r="AH16" i="1" a="1"/>
  <c r="AH16" i="1" s="1"/>
  <c r="AI16" i="1" s="1"/>
  <c r="H14" i="11"/>
  <c r="H13" i="36"/>
  <c r="H11" i="14"/>
  <c r="J25" i="37" l="1"/>
  <c r="B26" i="37"/>
  <c r="F25" i="37"/>
  <c r="D25" i="37"/>
  <c r="E25" i="37" s="1" a="1"/>
  <c r="E25" i="37" s="1"/>
  <c r="AE16" i="1" a="1"/>
  <c r="AE16" i="1" s="1"/>
  <c r="AF16" i="1" s="1"/>
  <c r="Q13" i="11"/>
  <c r="P13" i="11"/>
  <c r="P12" i="11"/>
  <c r="Q12" i="11"/>
  <c r="O11" i="14"/>
  <c r="J11" i="14"/>
  <c r="K11" i="14" s="1"/>
  <c r="N11" i="14"/>
  <c r="Q10" i="14"/>
  <c r="P45" i="14"/>
  <c r="J13" i="36"/>
  <c r="O13" i="36"/>
  <c r="Q13" i="36" s="1"/>
  <c r="N13" i="36"/>
  <c r="P13" i="36" s="1"/>
  <c r="N14" i="11"/>
  <c r="J14" i="11"/>
  <c r="K14" i="11" s="1"/>
  <c r="O14" i="11"/>
  <c r="AG15" i="1"/>
  <c r="AH17" i="1" a="1"/>
  <c r="AH17" i="1" s="1"/>
  <c r="AI17" i="1" s="1"/>
  <c r="AD17" i="1"/>
  <c r="H14" i="36"/>
  <c r="H12" i="14"/>
  <c r="H15" i="11"/>
  <c r="J26" i="37" l="1"/>
  <c r="B27" i="37"/>
  <c r="F26" i="37"/>
  <c r="D26" i="37"/>
  <c r="E26" i="37" s="1" a="1"/>
  <c r="E26" i="37" s="1"/>
  <c r="AE17" i="1" a="1"/>
  <c r="AE17" i="1" s="1"/>
  <c r="AF17" i="1" s="1"/>
  <c r="Q14" i="11"/>
  <c r="P14" i="11"/>
  <c r="Q11" i="14"/>
  <c r="J12" i="14"/>
  <c r="K12" i="14" s="1"/>
  <c r="O12" i="14"/>
  <c r="N12" i="14"/>
  <c r="P46" i="14"/>
  <c r="N14" i="36"/>
  <c r="P14" i="36" s="1"/>
  <c r="J14" i="36"/>
  <c r="O14" i="36"/>
  <c r="Q14" i="36" s="1"/>
  <c r="J15" i="11"/>
  <c r="K15" i="11" s="1"/>
  <c r="O15" i="11"/>
  <c r="N15" i="11"/>
  <c r="AD18" i="1"/>
  <c r="AH18" i="1" a="1"/>
  <c r="AH18" i="1" s="1"/>
  <c r="AI18" i="1" s="1"/>
  <c r="AG16" i="1"/>
  <c r="H15" i="36"/>
  <c r="H16" i="11"/>
  <c r="H13" i="14"/>
  <c r="J27" i="37" l="1"/>
  <c r="B28" i="37"/>
  <c r="D27" i="37"/>
  <c r="E27" i="37" s="1" a="1"/>
  <c r="E27" i="37" s="1"/>
  <c r="F27" i="37"/>
  <c r="AE18" i="1" a="1"/>
  <c r="AE18" i="1" s="1"/>
  <c r="AF18" i="1" s="1"/>
  <c r="Q15" i="11"/>
  <c r="P15" i="11"/>
  <c r="N13" i="14"/>
  <c r="O13" i="14"/>
  <c r="J13" i="14"/>
  <c r="K13" i="14" s="1"/>
  <c r="Q12" i="14"/>
  <c r="P47" i="14"/>
  <c r="J15" i="36"/>
  <c r="O15" i="36"/>
  <c r="Q15" i="36" s="1"/>
  <c r="N15" i="36"/>
  <c r="P15" i="36" s="1"/>
  <c r="O16" i="11"/>
  <c r="J16" i="11"/>
  <c r="K16" i="11" s="1"/>
  <c r="N16" i="11"/>
  <c r="AG17" i="1"/>
  <c r="AH19" i="1" a="1"/>
  <c r="AH19" i="1" s="1"/>
  <c r="AI19" i="1" s="1"/>
  <c r="AE19" i="1" a="1"/>
  <c r="AE19" i="1" s="1"/>
  <c r="AD19" i="1"/>
  <c r="H14" i="14"/>
  <c r="H16" i="36"/>
  <c r="H17" i="11"/>
  <c r="H17" i="36"/>
  <c r="J28" i="37" l="1"/>
  <c r="B29" i="37"/>
  <c r="F28" i="37"/>
  <c r="D28" i="37"/>
  <c r="E28" i="37" s="1" a="1"/>
  <c r="E28" i="37" s="1"/>
  <c r="P16" i="11"/>
  <c r="Q16" i="11"/>
  <c r="Q13" i="14"/>
  <c r="N14" i="14"/>
  <c r="J14" i="14"/>
  <c r="K14" i="14" s="1"/>
  <c r="O14" i="14"/>
  <c r="P49" i="14"/>
  <c r="P48" i="14"/>
  <c r="J16" i="36"/>
  <c r="O16" i="36"/>
  <c r="Q16" i="36" s="1"/>
  <c r="N16" i="36"/>
  <c r="P16" i="36" s="1"/>
  <c r="O17" i="36"/>
  <c r="Q17" i="36" s="1"/>
  <c r="J17" i="36"/>
  <c r="N17" i="36"/>
  <c r="P17" i="36" s="1"/>
  <c r="N17" i="11"/>
  <c r="J17" i="11"/>
  <c r="K17" i="11" s="1"/>
  <c r="O17" i="11"/>
  <c r="AD20" i="1"/>
  <c r="AH20" i="1" a="1"/>
  <c r="AH20" i="1" s="1"/>
  <c r="AI20" i="1" s="1"/>
  <c r="AE20" i="1" a="1"/>
  <c r="AE20" i="1" s="1"/>
  <c r="AF19" i="1"/>
  <c r="AG18" i="1"/>
  <c r="H18" i="11"/>
  <c r="H15" i="14"/>
  <c r="H18" i="36"/>
  <c r="J29" i="37" l="1"/>
  <c r="B30" i="37"/>
  <c r="F29" i="37"/>
  <c r="D29" i="37"/>
  <c r="E29" i="37" s="1" a="1"/>
  <c r="E29" i="37" s="1"/>
  <c r="Q17" i="11"/>
  <c r="P17" i="11"/>
  <c r="Q14" i="14"/>
  <c r="N15" i="14"/>
  <c r="J15" i="14"/>
  <c r="K15" i="14" s="1"/>
  <c r="O15" i="14"/>
  <c r="P36" i="14"/>
  <c r="P50" i="14"/>
  <c r="O18" i="36"/>
  <c r="Q18" i="36" s="1"/>
  <c r="J18" i="36"/>
  <c r="N18" i="36"/>
  <c r="P18" i="36" s="1"/>
  <c r="N18" i="11"/>
  <c r="J18" i="11"/>
  <c r="K18" i="11" s="1"/>
  <c r="O18" i="11"/>
  <c r="AG19" i="1"/>
  <c r="AF20" i="1"/>
  <c r="AE21" i="1" a="1"/>
  <c r="AE21" i="1" s="1"/>
  <c r="AD21" i="1"/>
  <c r="AH21" i="1" a="1"/>
  <c r="AH21" i="1" s="1"/>
  <c r="AI21" i="1" s="1"/>
  <c r="H19" i="36"/>
  <c r="H19" i="11"/>
  <c r="H16" i="14"/>
  <c r="J30" i="37" l="1"/>
  <c r="B31" i="37"/>
  <c r="F30" i="37"/>
  <c r="D30" i="37"/>
  <c r="E30" i="37" s="1" a="1"/>
  <c r="E30" i="37" s="1"/>
  <c r="Q18" i="11"/>
  <c r="P18" i="11"/>
  <c r="N16" i="14"/>
  <c r="O16" i="14"/>
  <c r="J16" i="14"/>
  <c r="K16" i="14" s="1"/>
  <c r="Q15" i="14"/>
  <c r="P51" i="14"/>
  <c r="N19" i="36"/>
  <c r="P19" i="36" s="1"/>
  <c r="J19" i="36"/>
  <c r="O19" i="36"/>
  <c r="Q19" i="36" s="1"/>
  <c r="J19" i="11"/>
  <c r="K19" i="11" s="1"/>
  <c r="N19" i="11"/>
  <c r="O19" i="11"/>
  <c r="AH22" i="1" a="1"/>
  <c r="AH22" i="1" s="1"/>
  <c r="AI22" i="1" s="1"/>
  <c r="AE22" i="1" a="1"/>
  <c r="AE22" i="1" s="1"/>
  <c r="AD22" i="1"/>
  <c r="AF21" i="1"/>
  <c r="AG20" i="1"/>
  <c r="H20" i="11"/>
  <c r="H17" i="14"/>
  <c r="H20" i="36"/>
  <c r="J31" i="37" l="1"/>
  <c r="B32" i="37"/>
  <c r="F31" i="37"/>
  <c r="D31" i="37"/>
  <c r="E31" i="37" s="1" a="1"/>
  <c r="E31" i="37" s="1"/>
  <c r="P19" i="11"/>
  <c r="Q19" i="11"/>
  <c r="O20" i="36"/>
  <c r="Q20" i="36" s="1"/>
  <c r="N20" i="36"/>
  <c r="P20" i="36" s="1"/>
  <c r="J20" i="36"/>
  <c r="Q16" i="14"/>
  <c r="N17" i="14"/>
  <c r="O17" i="14"/>
  <c r="J17" i="14"/>
  <c r="K17" i="14" s="1"/>
  <c r="P53" i="14"/>
  <c r="P52" i="14"/>
  <c r="O20" i="11"/>
  <c r="J20" i="11"/>
  <c r="K20" i="11" s="1"/>
  <c r="N20" i="11"/>
  <c r="AF22" i="1"/>
  <c r="AG21" i="1"/>
  <c r="AE23" i="1" a="1"/>
  <c r="AE23" i="1" s="1"/>
  <c r="AD23" i="1"/>
  <c r="AH23" i="1" a="1"/>
  <c r="AH23" i="1" s="1"/>
  <c r="AI23" i="1" s="1"/>
  <c r="H18" i="14"/>
  <c r="H21" i="11"/>
  <c r="H21" i="36"/>
  <c r="H22" i="36"/>
  <c r="J32" i="37" l="1"/>
  <c r="B33" i="37"/>
  <c r="F32" i="37"/>
  <c r="D32" i="37"/>
  <c r="E32" i="37" s="1" a="1"/>
  <c r="E32" i="37" s="1"/>
  <c r="N21" i="36"/>
  <c r="P21" i="36" s="1"/>
  <c r="O21" i="36"/>
  <c r="Q21" i="36" s="1"/>
  <c r="J21" i="36"/>
  <c r="P20" i="11"/>
  <c r="Q20" i="11"/>
  <c r="Q17" i="14"/>
  <c r="N18" i="14"/>
  <c r="O18" i="14"/>
  <c r="J18" i="14"/>
  <c r="K18" i="14" s="1"/>
  <c r="P54" i="14"/>
  <c r="O22" i="36"/>
  <c r="Q22" i="36" s="1"/>
  <c r="N22" i="36"/>
  <c r="P22" i="36" s="1"/>
  <c r="J22" i="36"/>
  <c r="O21" i="11"/>
  <c r="J21" i="11"/>
  <c r="K21" i="11" s="1"/>
  <c r="N21" i="11"/>
  <c r="AG22" i="1"/>
  <c r="AF23" i="1"/>
  <c r="AE24" i="1" a="1"/>
  <c r="AE24" i="1" s="1"/>
  <c r="AD24" i="1"/>
  <c r="AH24" i="1" a="1"/>
  <c r="AH24" i="1" s="1"/>
  <c r="AI24" i="1" s="1"/>
  <c r="H23" i="36"/>
  <c r="H19" i="14"/>
  <c r="H22" i="11"/>
  <c r="J33" i="37" l="1"/>
  <c r="B34" i="37"/>
  <c r="F33" i="37"/>
  <c r="D33" i="37"/>
  <c r="E33" i="37" s="1" a="1"/>
  <c r="E33" i="37" s="1"/>
  <c r="P21" i="11"/>
  <c r="Q21" i="11"/>
  <c r="Q18" i="14"/>
  <c r="O23" i="36"/>
  <c r="Q23" i="36" s="1"/>
  <c r="N23" i="36"/>
  <c r="P23" i="36" s="1"/>
  <c r="J23" i="36"/>
  <c r="J19" i="14"/>
  <c r="K19" i="14" s="1"/>
  <c r="N19" i="14"/>
  <c r="O19" i="14"/>
  <c r="P55" i="14"/>
  <c r="O22" i="11"/>
  <c r="N22" i="11"/>
  <c r="J22" i="11"/>
  <c r="K22" i="11" s="1"/>
  <c r="AH25" i="1" a="1"/>
  <c r="AH25" i="1" s="1"/>
  <c r="AI25" i="1" s="1"/>
  <c r="AE25" i="1" a="1"/>
  <c r="AE25" i="1" s="1"/>
  <c r="AD25" i="1"/>
  <c r="AF24" i="1"/>
  <c r="AG23" i="1"/>
  <c r="H24" i="36"/>
  <c r="H25" i="36"/>
  <c r="H20" i="14"/>
  <c r="H23" i="11"/>
  <c r="J34" i="37" l="1"/>
  <c r="B35" i="37"/>
  <c r="F34" i="37"/>
  <c r="D34" i="37"/>
  <c r="E34" i="37" s="1" a="1"/>
  <c r="E34" i="37" s="1"/>
  <c r="P22" i="11"/>
  <c r="Q22" i="11"/>
  <c r="O24" i="36"/>
  <c r="Q24" i="36" s="1"/>
  <c r="N24" i="36"/>
  <c r="P24" i="36" s="1"/>
  <c r="J24" i="36"/>
  <c r="N20" i="14"/>
  <c r="J20" i="14"/>
  <c r="K20" i="14" s="1"/>
  <c r="O20" i="14"/>
  <c r="Q19" i="14"/>
  <c r="P56" i="14"/>
  <c r="N25" i="36"/>
  <c r="P25" i="36" s="1"/>
  <c r="O25" i="36"/>
  <c r="Q25" i="36" s="1"/>
  <c r="J25" i="36"/>
  <c r="N23" i="11"/>
  <c r="J23" i="11"/>
  <c r="K23" i="11" s="1"/>
  <c r="O23" i="11"/>
  <c r="AG24" i="1"/>
  <c r="AF25" i="1"/>
  <c r="AE26" i="1" a="1"/>
  <c r="AE26" i="1" s="1"/>
  <c r="AD26" i="1"/>
  <c r="AH26" i="1" a="1"/>
  <c r="AH26" i="1" s="1"/>
  <c r="AI26" i="1" s="1"/>
  <c r="H21" i="14"/>
  <c r="H26" i="36"/>
  <c r="H24" i="11"/>
  <c r="J35" i="37" l="1"/>
  <c r="B36" i="37"/>
  <c r="D35" i="37"/>
  <c r="E35" i="37" s="1" a="1"/>
  <c r="E35" i="37" s="1"/>
  <c r="F35" i="37"/>
  <c r="Q23" i="11"/>
  <c r="P23" i="11"/>
  <c r="N21" i="14"/>
  <c r="J21" i="14"/>
  <c r="K21" i="14" s="1"/>
  <c r="O21" i="14"/>
  <c r="Q20" i="14"/>
  <c r="P57" i="14"/>
  <c r="N26" i="36"/>
  <c r="P26" i="36" s="1"/>
  <c r="J26" i="36"/>
  <c r="O26" i="36"/>
  <c r="Q26" i="36" s="1"/>
  <c r="J24" i="11"/>
  <c r="K24" i="11" s="1"/>
  <c r="O24" i="11"/>
  <c r="N24" i="11"/>
  <c r="AG25" i="1"/>
  <c r="AF26" i="1"/>
  <c r="AH27" i="1" a="1"/>
  <c r="AH27" i="1" s="1"/>
  <c r="AI27" i="1" s="1"/>
  <c r="AE27" i="1" a="1"/>
  <c r="AE27" i="1" s="1"/>
  <c r="AD27" i="1"/>
  <c r="H25" i="11"/>
  <c r="H22" i="14"/>
  <c r="H27" i="36"/>
  <c r="J36" i="37" l="1"/>
  <c r="B37" i="37"/>
  <c r="F36" i="37"/>
  <c r="D36" i="37"/>
  <c r="E36" i="37" s="1" a="1"/>
  <c r="E36" i="37" s="1"/>
  <c r="P24" i="11"/>
  <c r="Q24" i="11"/>
  <c r="N22" i="14"/>
  <c r="J22" i="14"/>
  <c r="K22" i="14" s="1"/>
  <c r="O22" i="14"/>
  <c r="Q21" i="14"/>
  <c r="P58" i="14"/>
  <c r="O27" i="36"/>
  <c r="Q27" i="36" s="1"/>
  <c r="J27" i="36"/>
  <c r="N27" i="36"/>
  <c r="P27" i="36" s="1"/>
  <c r="J25" i="11"/>
  <c r="K25" i="11" s="1"/>
  <c r="O25" i="11"/>
  <c r="N25" i="11"/>
  <c r="AD28" i="1"/>
  <c r="AH28" i="1" a="1"/>
  <c r="AH28" i="1" s="1"/>
  <c r="AI28" i="1" s="1"/>
  <c r="AE28" i="1" a="1"/>
  <c r="AE28" i="1" s="1"/>
  <c r="AF27" i="1"/>
  <c r="AG26" i="1"/>
  <c r="H28" i="36"/>
  <c r="H23" i="14"/>
  <c r="H26" i="11"/>
  <c r="J37" i="37" l="1"/>
  <c r="B38" i="37"/>
  <c r="F37" i="37"/>
  <c r="D37" i="37"/>
  <c r="E37" i="37" s="1" a="1"/>
  <c r="E37" i="37" s="1"/>
  <c r="Q25" i="11"/>
  <c r="P25" i="11"/>
  <c r="O23" i="14"/>
  <c r="N23" i="14"/>
  <c r="J23" i="14"/>
  <c r="K23" i="14" s="1"/>
  <c r="Q22" i="14"/>
  <c r="P59" i="14"/>
  <c r="N28" i="36"/>
  <c r="P28" i="36" s="1"/>
  <c r="O28" i="36"/>
  <c r="Q28" i="36" s="1"/>
  <c r="J28" i="36"/>
  <c r="O26" i="11"/>
  <c r="N26" i="11"/>
  <c r="J26" i="11"/>
  <c r="K26" i="11" s="1"/>
  <c r="AG27" i="1"/>
  <c r="AF28" i="1"/>
  <c r="AE29" i="1" a="1"/>
  <c r="AE29" i="1" s="1"/>
  <c r="AD29" i="1"/>
  <c r="AH29" i="1" a="1"/>
  <c r="AH29" i="1" s="1"/>
  <c r="AI29" i="1" s="1"/>
  <c r="H24" i="14"/>
  <c r="H29" i="36"/>
  <c r="H27" i="11"/>
  <c r="H25" i="14"/>
  <c r="H26" i="14"/>
  <c r="J38" i="37" l="1"/>
  <c r="B39" i="37"/>
  <c r="F38" i="37"/>
  <c r="D38" i="37"/>
  <c r="E38" i="37" s="1" a="1"/>
  <c r="E38" i="37" s="1"/>
  <c r="J26" i="14"/>
  <c r="K26" i="14" s="1"/>
  <c r="O26" i="14"/>
  <c r="N26" i="14"/>
  <c r="O25" i="14"/>
  <c r="N25" i="14"/>
  <c r="J25" i="14"/>
  <c r="K25" i="14" s="1"/>
  <c r="N24" i="14"/>
  <c r="O24" i="14"/>
  <c r="J24" i="14"/>
  <c r="K24" i="14" s="1"/>
  <c r="P44" i="14"/>
  <c r="Q23" i="14"/>
  <c r="P26" i="11"/>
  <c r="Q26" i="11"/>
  <c r="P60" i="14"/>
  <c r="O29" i="36"/>
  <c r="Q29" i="36" s="1"/>
  <c r="J29" i="36"/>
  <c r="N29" i="36"/>
  <c r="P29" i="36" s="1"/>
  <c r="P61" i="14"/>
  <c r="O27" i="11"/>
  <c r="N27" i="11"/>
  <c r="J27" i="11"/>
  <c r="K27" i="11" s="1"/>
  <c r="AH30" i="1" a="1"/>
  <c r="AH30" i="1" s="1"/>
  <c r="AI30" i="1" s="1"/>
  <c r="AE30" i="1" a="1"/>
  <c r="AE30" i="1" s="1"/>
  <c r="AD30" i="1"/>
  <c r="AF29" i="1"/>
  <c r="AG28" i="1"/>
  <c r="H27" i="14"/>
  <c r="H29" i="14"/>
  <c r="H28" i="11"/>
  <c r="H28" i="14"/>
  <c r="H30" i="36"/>
  <c r="N27" i="14" l="1"/>
  <c r="J27" i="14"/>
  <c r="K27" i="14" s="1"/>
  <c r="O27" i="14"/>
  <c r="J39" i="37"/>
  <c r="B40" i="37"/>
  <c r="D39" i="37"/>
  <c r="E39" i="37" s="1" a="1"/>
  <c r="E39" i="37" s="1"/>
  <c r="F39" i="37"/>
  <c r="J29" i="14"/>
  <c r="K29" i="14" s="1"/>
  <c r="O29" i="14"/>
  <c r="N29" i="14"/>
  <c r="N28" i="14"/>
  <c r="J28" i="14"/>
  <c r="K28" i="14" s="1"/>
  <c r="O28" i="14"/>
  <c r="Q25" i="14"/>
  <c r="Q24" i="14"/>
  <c r="Q26" i="14"/>
  <c r="Q27" i="11"/>
  <c r="P27" i="11"/>
  <c r="J30" i="36"/>
  <c r="O30" i="36"/>
  <c r="Q30" i="36" s="1"/>
  <c r="N30" i="36"/>
  <c r="P30" i="36" s="1"/>
  <c r="P62" i="14"/>
  <c r="N28" i="11"/>
  <c r="J28" i="11"/>
  <c r="K28" i="11" s="1"/>
  <c r="O28" i="11"/>
  <c r="AF30" i="1"/>
  <c r="AG29" i="1"/>
  <c r="AE31" i="1" a="1"/>
  <c r="AE31" i="1" s="1"/>
  <c r="AD31" i="1"/>
  <c r="AH31" i="1" a="1"/>
  <c r="AH31" i="1" s="1"/>
  <c r="AI31" i="1" s="1"/>
  <c r="H31" i="36"/>
  <c r="H29" i="11"/>
  <c r="H30" i="14"/>
  <c r="Q27" i="14" l="1"/>
  <c r="J40" i="37"/>
  <c r="B41" i="37"/>
  <c r="F40" i="37"/>
  <c r="D40" i="37"/>
  <c r="E40" i="37" s="1" a="1"/>
  <c r="E40" i="37" s="1"/>
  <c r="Q28" i="14"/>
  <c r="Q29" i="14"/>
  <c r="J30" i="14"/>
  <c r="K30" i="14" s="1"/>
  <c r="O30" i="14"/>
  <c r="N30" i="14"/>
  <c r="J31" i="36"/>
  <c r="O31" i="36"/>
  <c r="Q31" i="36" s="1"/>
  <c r="N31" i="36"/>
  <c r="P31" i="36" s="1"/>
  <c r="Q28" i="11"/>
  <c r="P28" i="11"/>
  <c r="P63" i="14"/>
  <c r="J29" i="11"/>
  <c r="K29" i="11" s="1"/>
  <c r="N29" i="11"/>
  <c r="O29" i="11"/>
  <c r="AH32" i="1" a="1"/>
  <c r="AH32" i="1" s="1"/>
  <c r="AI32" i="1" s="1"/>
  <c r="AE32" i="1" a="1"/>
  <c r="AE32" i="1" s="1"/>
  <c r="AD32" i="1"/>
  <c r="AG30" i="1"/>
  <c r="AF31" i="1"/>
  <c r="H32" i="36"/>
  <c r="H30" i="11"/>
  <c r="H31" i="14"/>
  <c r="H33" i="36"/>
  <c r="N32" i="36" l="1"/>
  <c r="P32" i="36" s="1"/>
  <c r="O32" i="36"/>
  <c r="Q32" i="36" s="1"/>
  <c r="J32" i="36"/>
  <c r="J41" i="37"/>
  <c r="B42" i="37"/>
  <c r="F41" i="37"/>
  <c r="D41" i="37"/>
  <c r="E41" i="37" s="1" a="1"/>
  <c r="E41" i="37" s="1"/>
  <c r="Q30" i="14"/>
  <c r="N31" i="14"/>
  <c r="J31" i="14"/>
  <c r="K31" i="14" s="1"/>
  <c r="O31" i="14"/>
  <c r="Q29" i="11"/>
  <c r="P29" i="11"/>
  <c r="O33" i="36"/>
  <c r="Q33" i="36" s="1"/>
  <c r="N33" i="36"/>
  <c r="P33" i="36" s="1"/>
  <c r="J33" i="36"/>
  <c r="P64" i="14"/>
  <c r="N30" i="11"/>
  <c r="J30" i="11"/>
  <c r="K30" i="11" s="1"/>
  <c r="O30" i="11"/>
  <c r="AF32" i="1"/>
  <c r="AG31" i="1"/>
  <c r="AD33" i="1"/>
  <c r="AH33" i="1" a="1"/>
  <c r="AH33" i="1" s="1"/>
  <c r="AI33" i="1" s="1"/>
  <c r="AE33" i="1" a="1"/>
  <c r="AE33" i="1" s="1"/>
  <c r="H34" i="36"/>
  <c r="H31" i="11"/>
  <c r="H32" i="14"/>
  <c r="J42" i="37" l="1"/>
  <c r="B43" i="37"/>
  <c r="F42" i="37"/>
  <c r="D42" i="37"/>
  <c r="E42" i="37" s="1" a="1"/>
  <c r="E42" i="37" s="1"/>
  <c r="N32" i="14"/>
  <c r="J32" i="14"/>
  <c r="K32" i="14" s="1"/>
  <c r="O32" i="14"/>
  <c r="Q31" i="14"/>
  <c r="O34" i="36"/>
  <c r="Q34" i="36" s="1"/>
  <c r="J34" i="36"/>
  <c r="N34" i="36"/>
  <c r="P34" i="36" s="1"/>
  <c r="P30" i="11"/>
  <c r="Q30" i="11"/>
  <c r="P65" i="14"/>
  <c r="N31" i="11"/>
  <c r="J31" i="11"/>
  <c r="K31" i="11" s="1"/>
  <c r="O31" i="11"/>
  <c r="AE34" i="1" a="1"/>
  <c r="AE34" i="1" s="1"/>
  <c r="AD34" i="1"/>
  <c r="AH34" i="1" a="1"/>
  <c r="AH34" i="1" s="1"/>
  <c r="AI34" i="1" s="1"/>
  <c r="AG32" i="1"/>
  <c r="AF33" i="1"/>
  <c r="H33" i="14"/>
  <c r="H35" i="36"/>
  <c r="H32" i="11"/>
  <c r="H36" i="36"/>
  <c r="J43" i="37" l="1"/>
  <c r="B44" i="37"/>
  <c r="D43" i="37"/>
  <c r="E43" i="37" s="1" a="1"/>
  <c r="E43" i="37" s="1"/>
  <c r="F43" i="37"/>
  <c r="J35" i="36"/>
  <c r="O35" i="36"/>
  <c r="Q35" i="36" s="1"/>
  <c r="N35" i="36"/>
  <c r="P35" i="36" s="1"/>
  <c r="N33" i="14"/>
  <c r="J33" i="14"/>
  <c r="K33" i="14" s="1"/>
  <c r="O33" i="14"/>
  <c r="Q31" i="11"/>
  <c r="Q32" i="14"/>
  <c r="P31" i="11"/>
  <c r="N36" i="36"/>
  <c r="P36" i="36" s="1"/>
  <c r="J36" i="36"/>
  <c r="O36" i="36"/>
  <c r="Q36" i="36" s="1"/>
  <c r="P66" i="14"/>
  <c r="J32" i="11"/>
  <c r="K32" i="11" s="1"/>
  <c r="O32" i="11"/>
  <c r="N32" i="11"/>
  <c r="AH35" i="1" a="1"/>
  <c r="AH35" i="1" s="1"/>
  <c r="AI35" i="1" s="1"/>
  <c r="AE35" i="1" a="1"/>
  <c r="AE35" i="1" s="1"/>
  <c r="AD35" i="1"/>
  <c r="AF34" i="1"/>
  <c r="AG33" i="1"/>
  <c r="H37" i="36"/>
  <c r="H33" i="11"/>
  <c r="H34" i="14"/>
  <c r="J44" i="37" l="1"/>
  <c r="B45" i="37"/>
  <c r="F44" i="37"/>
  <c r="D44" i="37"/>
  <c r="E44" i="37" s="1" a="1"/>
  <c r="E44" i="37" s="1"/>
  <c r="Q33" i="14"/>
  <c r="O34" i="14"/>
  <c r="N34" i="14"/>
  <c r="J34" i="14"/>
  <c r="K34" i="14" s="1"/>
  <c r="N37" i="36"/>
  <c r="P37" i="36" s="1"/>
  <c r="J37" i="36"/>
  <c r="O37" i="36"/>
  <c r="Q37" i="36" s="1"/>
  <c r="P32" i="11"/>
  <c r="Q32" i="11"/>
  <c r="J33" i="11"/>
  <c r="K33" i="11" s="1"/>
  <c r="N33" i="11"/>
  <c r="O33" i="11"/>
  <c r="P67" i="14"/>
  <c r="AF35" i="1"/>
  <c r="AG34" i="1"/>
  <c r="AD36" i="1"/>
  <c r="AE36" i="1" a="1"/>
  <c r="AE36" i="1" s="1"/>
  <c r="AH36" i="1" a="1"/>
  <c r="AH36" i="1" s="1"/>
  <c r="AI36" i="1" s="1"/>
  <c r="H35" i="14"/>
  <c r="H34" i="11"/>
  <c r="H38" i="36"/>
  <c r="J45" i="37" l="1"/>
  <c r="B46" i="37"/>
  <c r="F45" i="37"/>
  <c r="D45" i="37"/>
  <c r="E45" i="37" s="1" a="1"/>
  <c r="E45" i="37" s="1"/>
  <c r="O35" i="14"/>
  <c r="N35" i="14"/>
  <c r="J35" i="14"/>
  <c r="K35" i="14" s="1"/>
  <c r="Q34" i="14"/>
  <c r="O38" i="36"/>
  <c r="Q38" i="36" s="1"/>
  <c r="J38" i="36"/>
  <c r="N38" i="36"/>
  <c r="P38" i="36" s="1"/>
  <c r="P33" i="11"/>
  <c r="Q33" i="11"/>
  <c r="J34" i="11"/>
  <c r="K34" i="11" s="1"/>
  <c r="N34" i="11"/>
  <c r="O34" i="11"/>
  <c r="P68" i="14"/>
  <c r="AE37" i="1" a="1"/>
  <c r="AE37" i="1" s="1"/>
  <c r="AD37" i="1"/>
  <c r="AH37" i="1" a="1"/>
  <c r="AH37" i="1" s="1"/>
  <c r="AI37" i="1" s="1"/>
  <c r="AG35" i="1"/>
  <c r="AF36" i="1"/>
  <c r="H39" i="36"/>
  <c r="H35" i="11"/>
  <c r="H36" i="14"/>
  <c r="J39" i="36" l="1"/>
  <c r="N39" i="36"/>
  <c r="P39" i="36" s="1"/>
  <c r="O39" i="36"/>
  <c r="Q39" i="36" s="1"/>
  <c r="J46" i="37"/>
  <c r="B47" i="37"/>
  <c r="F46" i="37"/>
  <c r="D46" i="37"/>
  <c r="E46" i="37" s="1" a="1"/>
  <c r="E46" i="37" s="1"/>
  <c r="Q35" i="14"/>
  <c r="N36" i="14"/>
  <c r="O36" i="14"/>
  <c r="J36" i="14"/>
  <c r="K36" i="14" s="1"/>
  <c r="Q34" i="11"/>
  <c r="P34" i="11"/>
  <c r="P69" i="14"/>
  <c r="J35" i="11"/>
  <c r="K35" i="11" s="1"/>
  <c r="O35" i="11"/>
  <c r="N35" i="11"/>
  <c r="AF37" i="1"/>
  <c r="AG36" i="1"/>
  <c r="AH38" i="1" a="1"/>
  <c r="AH38" i="1" s="1"/>
  <c r="AI38" i="1" s="1"/>
  <c r="AE38" i="1" a="1"/>
  <c r="AE38" i="1" s="1"/>
  <c r="AD38" i="1"/>
  <c r="H40" i="36"/>
  <c r="H36" i="11"/>
  <c r="H37" i="14"/>
  <c r="H41" i="36"/>
  <c r="H42" i="36"/>
  <c r="H43" i="36"/>
  <c r="O42" i="36" l="1"/>
  <c r="Q42" i="36" s="1"/>
  <c r="J42" i="36"/>
  <c r="N42" i="36"/>
  <c r="P42" i="36" s="1"/>
  <c r="J41" i="36"/>
  <c r="O41" i="36"/>
  <c r="Q41" i="36" s="1"/>
  <c r="N41" i="36"/>
  <c r="P41" i="36" s="1"/>
  <c r="J40" i="36"/>
  <c r="N40" i="36"/>
  <c r="P40" i="36" s="1"/>
  <c r="O40" i="36"/>
  <c r="Q40" i="36" s="1"/>
  <c r="J47" i="37"/>
  <c r="B48" i="37"/>
  <c r="D47" i="37"/>
  <c r="E47" i="37" s="1" a="1"/>
  <c r="E47" i="37" s="1"/>
  <c r="F47" i="37"/>
  <c r="Q36" i="14"/>
  <c r="O37" i="14"/>
  <c r="N37" i="14"/>
  <c r="J37" i="14"/>
  <c r="K37" i="14" s="1"/>
  <c r="J43" i="36"/>
  <c r="N43" i="36"/>
  <c r="P43" i="36" s="1"/>
  <c r="O43" i="36"/>
  <c r="Q43" i="36" s="1"/>
  <c r="P35" i="11"/>
  <c r="Q35" i="11"/>
  <c r="O36" i="11"/>
  <c r="N36" i="11"/>
  <c r="J36" i="11"/>
  <c r="K36" i="11" s="1"/>
  <c r="P70" i="14"/>
  <c r="AE39" i="1" a="1"/>
  <c r="AE39" i="1" s="1"/>
  <c r="AD39" i="1"/>
  <c r="AH39" i="1" a="1"/>
  <c r="AH39" i="1" s="1"/>
  <c r="AI39" i="1" s="1"/>
  <c r="AF38" i="1"/>
  <c r="AG37" i="1"/>
  <c r="H38" i="14"/>
  <c r="H37" i="11"/>
  <c r="H44" i="36"/>
  <c r="H45" i="36" s="1"/>
  <c r="J48" i="37" l="1"/>
  <c r="B49" i="37"/>
  <c r="F48" i="37"/>
  <c r="D48" i="37"/>
  <c r="E48" i="37" s="1" a="1"/>
  <c r="E48" i="37" s="1"/>
  <c r="Q37" i="14"/>
  <c r="O38" i="14"/>
  <c r="J38" i="14"/>
  <c r="K38" i="14" s="1"/>
  <c r="N38" i="14"/>
  <c r="N44" i="36"/>
  <c r="P44" i="36" s="1"/>
  <c r="J44" i="36"/>
  <c r="O44" i="36"/>
  <c r="Q44" i="36" s="1"/>
  <c r="P36" i="11"/>
  <c r="Q36" i="11"/>
  <c r="N45" i="36"/>
  <c r="P45" i="36" s="1"/>
  <c r="O45" i="36"/>
  <c r="Q45" i="36" s="1"/>
  <c r="J45" i="36"/>
  <c r="J37" i="11"/>
  <c r="K37" i="11" s="1"/>
  <c r="O37" i="11"/>
  <c r="N37" i="11"/>
  <c r="P71" i="14"/>
  <c r="AG38" i="1"/>
  <c r="AF39" i="1"/>
  <c r="AE40" i="1" a="1"/>
  <c r="AE40" i="1" s="1"/>
  <c r="AD40" i="1"/>
  <c r="AH40" i="1" a="1"/>
  <c r="AH40" i="1" s="1"/>
  <c r="AI40" i="1" s="1"/>
  <c r="H39" i="14"/>
  <c r="H38" i="11"/>
  <c r="H46" i="36"/>
  <c r="H47" i="36" s="1"/>
  <c r="J49" i="37" l="1"/>
  <c r="B50" i="37"/>
  <c r="F49" i="37"/>
  <c r="D49" i="37"/>
  <c r="E49" i="37" s="1" a="1"/>
  <c r="E49" i="37" s="1"/>
  <c r="O39" i="14"/>
  <c r="J39" i="14"/>
  <c r="K39" i="14" s="1"/>
  <c r="N39" i="14"/>
  <c r="Q38" i="14"/>
  <c r="O46" i="36"/>
  <c r="Q46" i="36" s="1"/>
  <c r="N46" i="36"/>
  <c r="P46" i="36" s="1"/>
  <c r="J46" i="36"/>
  <c r="P37" i="11"/>
  <c r="Q37" i="11"/>
  <c r="N38" i="11"/>
  <c r="J38" i="11"/>
  <c r="K38" i="11" s="1"/>
  <c r="O38" i="11"/>
  <c r="O47" i="36"/>
  <c r="Q47" i="36" s="1"/>
  <c r="N47" i="36"/>
  <c r="P47" i="36" s="1"/>
  <c r="J47" i="36"/>
  <c r="P72" i="14"/>
  <c r="AF40" i="1"/>
  <c r="AG39" i="1"/>
  <c r="AH41" i="1" a="1"/>
  <c r="AH41" i="1" s="1"/>
  <c r="AI41" i="1" s="1"/>
  <c r="AD41" i="1"/>
  <c r="AE41" i="1" a="1"/>
  <c r="AE41" i="1" s="1"/>
  <c r="H48" i="36"/>
  <c r="H40" i="14"/>
  <c r="H39" i="11"/>
  <c r="J50" i="37" l="1"/>
  <c r="B51" i="37"/>
  <c r="F50" i="37"/>
  <c r="D50" i="37"/>
  <c r="E50" i="37" s="1" a="1"/>
  <c r="E50" i="37" s="1"/>
  <c r="O40" i="14"/>
  <c r="N40" i="14"/>
  <c r="J40" i="14"/>
  <c r="K40" i="14" s="1"/>
  <c r="Q39" i="14"/>
  <c r="Q38" i="11"/>
  <c r="P38" i="11"/>
  <c r="J48" i="36"/>
  <c r="N48" i="36"/>
  <c r="P48" i="36" s="1"/>
  <c r="O48" i="36"/>
  <c r="Q48" i="36" s="1"/>
  <c r="O39" i="11"/>
  <c r="N39" i="11"/>
  <c r="J39" i="11"/>
  <c r="K39" i="11" s="1"/>
  <c r="P73" i="14"/>
  <c r="AE42" i="1" a="1"/>
  <c r="AE42" i="1" s="1"/>
  <c r="AD42" i="1"/>
  <c r="AH42" i="1" a="1"/>
  <c r="AH42" i="1" s="1"/>
  <c r="AI42" i="1" s="1"/>
  <c r="AG40" i="1"/>
  <c r="AF41" i="1"/>
  <c r="H49" i="36"/>
  <c r="H41" i="14"/>
  <c r="H40" i="11"/>
  <c r="J51" i="37" l="1"/>
  <c r="B52" i="37"/>
  <c r="D51" i="37"/>
  <c r="E51" i="37" s="1" a="1"/>
  <c r="E51" i="37" s="1"/>
  <c r="F51" i="37"/>
  <c r="Q40" i="14"/>
  <c r="J41" i="14"/>
  <c r="K41" i="14" s="1"/>
  <c r="N41" i="14"/>
  <c r="O41" i="14"/>
  <c r="P39" i="11"/>
  <c r="Q39" i="11"/>
  <c r="J49" i="36"/>
  <c r="O49" i="36"/>
  <c r="Q49" i="36" s="1"/>
  <c r="N49" i="36"/>
  <c r="P49" i="36" s="1"/>
  <c r="O40" i="11"/>
  <c r="N40" i="11"/>
  <c r="J40" i="11"/>
  <c r="K40" i="11" s="1"/>
  <c r="P74" i="14"/>
  <c r="AG41" i="1"/>
  <c r="AF42" i="1"/>
  <c r="AH43" i="1" a="1"/>
  <c r="AH43" i="1" s="1"/>
  <c r="AI43" i="1" s="1"/>
  <c r="AE43" i="1" a="1"/>
  <c r="AE43" i="1" s="1"/>
  <c r="AD43" i="1"/>
  <c r="H50" i="36"/>
  <c r="H41" i="11"/>
  <c r="H51" i="36"/>
  <c r="H42" i="14"/>
  <c r="O50" i="36" l="1"/>
  <c r="Q50" i="36" s="1"/>
  <c r="N50" i="36"/>
  <c r="P50" i="36" s="1"/>
  <c r="J50" i="36"/>
  <c r="J52" i="37"/>
  <c r="B53" i="37"/>
  <c r="F52" i="37"/>
  <c r="D52" i="37"/>
  <c r="E52" i="37" s="1" a="1"/>
  <c r="E52" i="37" s="1"/>
  <c r="Q41" i="14"/>
  <c r="J42" i="14"/>
  <c r="K42" i="14" s="1"/>
  <c r="O42" i="14"/>
  <c r="N42" i="14"/>
  <c r="J41" i="11"/>
  <c r="K41" i="11" s="1"/>
  <c r="O41" i="11"/>
  <c r="N41" i="11"/>
  <c r="P41" i="11" s="1"/>
  <c r="Q40" i="11"/>
  <c r="P40" i="11"/>
  <c r="O51" i="36"/>
  <c r="Q51" i="36" s="1"/>
  <c r="N51" i="36"/>
  <c r="P51" i="36" s="1"/>
  <c r="J51" i="36"/>
  <c r="P75" i="14"/>
  <c r="AD44" i="1"/>
  <c r="AH44" i="1" a="1"/>
  <c r="AH44" i="1" s="1"/>
  <c r="AI44" i="1" s="1"/>
  <c r="AE44" i="1" a="1"/>
  <c r="AE44" i="1" s="1"/>
  <c r="AF43" i="1"/>
  <c r="AG42" i="1"/>
  <c r="H43" i="14"/>
  <c r="H52" i="36"/>
  <c r="H42" i="11"/>
  <c r="H43" i="11"/>
  <c r="J53" i="37" l="1"/>
  <c r="B54" i="37"/>
  <c r="F53" i="37"/>
  <c r="D53" i="37"/>
  <c r="E53" i="37" s="1" a="1"/>
  <c r="E53" i="37" s="1"/>
  <c r="Q42" i="14"/>
  <c r="J42" i="11"/>
  <c r="K42" i="11" s="1"/>
  <c r="O42" i="11"/>
  <c r="N42" i="11"/>
  <c r="P42" i="11" s="1"/>
  <c r="J43" i="14"/>
  <c r="K43" i="14" s="1"/>
  <c r="O43" i="14"/>
  <c r="N43" i="14"/>
  <c r="Q41" i="11"/>
  <c r="P76" i="14"/>
  <c r="O52" i="36"/>
  <c r="Q52" i="36" s="1"/>
  <c r="J52" i="36"/>
  <c r="N52" i="36"/>
  <c r="P52" i="36" s="1"/>
  <c r="O43" i="11"/>
  <c r="J43" i="11"/>
  <c r="K43" i="11" s="1"/>
  <c r="N43" i="11"/>
  <c r="AG43" i="1"/>
  <c r="AF44" i="1"/>
  <c r="AE45" i="1" a="1"/>
  <c r="AE45" i="1" s="1"/>
  <c r="AD45" i="1"/>
  <c r="AH45" i="1" a="1"/>
  <c r="AH45" i="1" s="1"/>
  <c r="AI45" i="1" s="1"/>
  <c r="H44" i="14"/>
  <c r="H53" i="36"/>
  <c r="H44" i="11"/>
  <c r="J54" i="37" l="1"/>
  <c r="B55" i="37"/>
  <c r="F54" i="37"/>
  <c r="D54" i="37"/>
  <c r="E54" i="37" s="1" a="1"/>
  <c r="E54" i="37" s="1"/>
  <c r="Q43" i="14"/>
  <c r="Q42" i="11"/>
  <c r="N44" i="14"/>
  <c r="O44" i="14"/>
  <c r="J44" i="14"/>
  <c r="K44" i="14" s="1"/>
  <c r="Q43" i="11"/>
  <c r="P43" i="11"/>
  <c r="N53" i="36"/>
  <c r="P53" i="36" s="1"/>
  <c r="J53" i="36"/>
  <c r="O53" i="36"/>
  <c r="Q53" i="36" s="1"/>
  <c r="P77" i="14"/>
  <c r="N44" i="11"/>
  <c r="J44" i="11"/>
  <c r="K44" i="11" s="1"/>
  <c r="O44" i="11"/>
  <c r="AH46" i="1" a="1"/>
  <c r="AH46" i="1" s="1"/>
  <c r="AI46" i="1" s="1"/>
  <c r="AE46" i="1" a="1"/>
  <c r="AE46" i="1" s="1"/>
  <c r="AD46" i="1"/>
  <c r="AF45" i="1"/>
  <c r="AG44" i="1"/>
  <c r="H54" i="36"/>
  <c r="H45" i="11"/>
  <c r="H45" i="14"/>
  <c r="J55" i="37" l="1"/>
  <c r="B56" i="37"/>
  <c r="F55" i="37"/>
  <c r="D55" i="37"/>
  <c r="E55" i="37" s="1" a="1"/>
  <c r="E55" i="37" s="1"/>
  <c r="O45" i="14"/>
  <c r="N45" i="14"/>
  <c r="J45" i="14"/>
  <c r="K45" i="14" s="1"/>
  <c r="Q44" i="14"/>
  <c r="Q44" i="11"/>
  <c r="P44" i="11"/>
  <c r="J54" i="36"/>
  <c r="O54" i="36"/>
  <c r="Q54" i="36" s="1"/>
  <c r="N54" i="36"/>
  <c r="P54" i="36" s="1"/>
  <c r="P78" i="14"/>
  <c r="J45" i="11"/>
  <c r="K45" i="11" s="1"/>
  <c r="N45" i="11"/>
  <c r="O45" i="11"/>
  <c r="AE47" i="1" a="1"/>
  <c r="AE47" i="1" s="1"/>
  <c r="AD47" i="1"/>
  <c r="AH47" i="1" a="1"/>
  <c r="AH47" i="1" s="1"/>
  <c r="AI47" i="1" s="1"/>
  <c r="AF46" i="1"/>
  <c r="AG45" i="1"/>
  <c r="H55" i="36"/>
  <c r="H46" i="14"/>
  <c r="H46" i="11"/>
  <c r="J56" i="37" l="1"/>
  <c r="B57" i="37"/>
  <c r="F56" i="37"/>
  <c r="D56" i="37"/>
  <c r="E56" i="37" s="1" a="1"/>
  <c r="E56" i="37" s="1"/>
  <c r="Q45" i="14"/>
  <c r="O46" i="14"/>
  <c r="N46" i="14"/>
  <c r="J46" i="14"/>
  <c r="K46" i="14" s="1"/>
  <c r="Q45" i="11"/>
  <c r="P45" i="11"/>
  <c r="O55" i="36"/>
  <c r="Q55" i="36" s="1"/>
  <c r="J55" i="36"/>
  <c r="N55" i="36"/>
  <c r="P55" i="36" s="1"/>
  <c r="P79" i="14"/>
  <c r="N46" i="11"/>
  <c r="J46" i="11"/>
  <c r="K46" i="11" s="1"/>
  <c r="O46" i="11"/>
  <c r="AG46" i="1"/>
  <c r="AF47" i="1"/>
  <c r="AE48" i="1" a="1"/>
  <c r="AE48" i="1" s="1"/>
  <c r="AD48" i="1"/>
  <c r="AH48" i="1" a="1"/>
  <c r="AH48" i="1" s="1"/>
  <c r="AI48" i="1" s="1"/>
  <c r="H47" i="14"/>
  <c r="H47" i="11"/>
  <c r="H56" i="36"/>
  <c r="J57" i="37" l="1"/>
  <c r="B58" i="37"/>
  <c r="F57" i="37"/>
  <c r="D57" i="37"/>
  <c r="E57" i="37" s="1" a="1"/>
  <c r="E57" i="37" s="1"/>
  <c r="J47" i="14"/>
  <c r="K47" i="14" s="1"/>
  <c r="O47" i="14"/>
  <c r="N47" i="14"/>
  <c r="Q46" i="14"/>
  <c r="N56" i="36"/>
  <c r="P56" i="36" s="1"/>
  <c r="O56" i="36"/>
  <c r="Q56" i="36" s="1"/>
  <c r="J56" i="36"/>
  <c r="Q46" i="11"/>
  <c r="P46" i="11"/>
  <c r="P80" i="14"/>
  <c r="J47" i="11"/>
  <c r="K47" i="11" s="1"/>
  <c r="N47" i="11"/>
  <c r="O47" i="11"/>
  <c r="AH49" i="1" a="1"/>
  <c r="AH49" i="1" s="1"/>
  <c r="AI49" i="1" s="1"/>
  <c r="AD49" i="1"/>
  <c r="AE49" i="1" a="1"/>
  <c r="AE49" i="1" s="1"/>
  <c r="AF48" i="1"/>
  <c r="AG47" i="1"/>
  <c r="H57" i="36"/>
  <c r="H48" i="11"/>
  <c r="H48" i="14"/>
  <c r="H58" i="36"/>
  <c r="O57" i="36" l="1"/>
  <c r="Q57" i="36" s="1"/>
  <c r="J57" i="36"/>
  <c r="N57" i="36"/>
  <c r="P57" i="36" s="1"/>
  <c r="J58" i="37"/>
  <c r="B59" i="37"/>
  <c r="F58" i="37"/>
  <c r="D58" i="37"/>
  <c r="E58" i="37" s="1" a="1"/>
  <c r="E58" i="37" s="1"/>
  <c r="Q47" i="14"/>
  <c r="J48" i="14"/>
  <c r="K48" i="14" s="1"/>
  <c r="O48" i="14"/>
  <c r="N48" i="14"/>
  <c r="P47" i="11"/>
  <c r="Q47" i="11"/>
  <c r="J58" i="36"/>
  <c r="O58" i="36"/>
  <c r="Q58" i="36" s="1"/>
  <c r="N58" i="36"/>
  <c r="P58" i="36" s="1"/>
  <c r="P81" i="14"/>
  <c r="J48" i="11"/>
  <c r="K48" i="11" s="1"/>
  <c r="O48" i="11"/>
  <c r="N48" i="11"/>
  <c r="AG48" i="1"/>
  <c r="AF49" i="1"/>
  <c r="AE50" i="1" a="1"/>
  <c r="AE50" i="1" s="1"/>
  <c r="AD50" i="1"/>
  <c r="AH50" i="1" a="1"/>
  <c r="AH50" i="1" s="1"/>
  <c r="AI50" i="1" s="1"/>
  <c r="H49" i="11"/>
  <c r="H59" i="36"/>
  <c r="H49" i="14"/>
  <c r="J59" i="37" l="1"/>
  <c r="B60" i="37"/>
  <c r="D59" i="37"/>
  <c r="E59" i="37" s="1" a="1"/>
  <c r="E59" i="37" s="1"/>
  <c r="F59" i="37"/>
  <c r="Q48" i="14"/>
  <c r="N49" i="14"/>
  <c r="J49" i="14"/>
  <c r="K49" i="14" s="1"/>
  <c r="O49" i="14"/>
  <c r="P48" i="11"/>
  <c r="Q48" i="11"/>
  <c r="P82" i="14"/>
  <c r="O59" i="36"/>
  <c r="Q59" i="36" s="1"/>
  <c r="N59" i="36"/>
  <c r="P59" i="36" s="1"/>
  <c r="J59" i="36"/>
  <c r="O49" i="11"/>
  <c r="J49" i="11"/>
  <c r="K49" i="11" s="1"/>
  <c r="N49" i="11"/>
  <c r="AH51" i="1" a="1"/>
  <c r="AH51" i="1" s="1"/>
  <c r="AI51" i="1" s="1"/>
  <c r="AE51" i="1" a="1"/>
  <c r="AE51" i="1" s="1"/>
  <c r="AD51" i="1"/>
  <c r="AG49" i="1"/>
  <c r="AF50" i="1"/>
  <c r="H50" i="11"/>
  <c r="H60" i="36"/>
  <c r="H50" i="14"/>
  <c r="J60" i="37" l="1"/>
  <c r="B61" i="37"/>
  <c r="F60" i="37"/>
  <c r="D60" i="37"/>
  <c r="E60" i="37" s="1" a="1"/>
  <c r="E60" i="37" s="1"/>
  <c r="J50" i="14"/>
  <c r="K50" i="14" s="1"/>
  <c r="O50" i="14"/>
  <c r="N50" i="14"/>
  <c r="Q49" i="14"/>
  <c r="Q49" i="11"/>
  <c r="P49" i="11"/>
  <c r="N60" i="36"/>
  <c r="P60" i="36" s="1"/>
  <c r="O60" i="36"/>
  <c r="Q60" i="36" s="1"/>
  <c r="J60" i="36"/>
  <c r="P83" i="14"/>
  <c r="J50" i="11"/>
  <c r="K50" i="11" s="1"/>
  <c r="N50" i="11"/>
  <c r="O50" i="11"/>
  <c r="AF51" i="1"/>
  <c r="AG50" i="1"/>
  <c r="AD52" i="1"/>
  <c r="AH52" i="1" a="1"/>
  <c r="AH52" i="1" s="1"/>
  <c r="AI52" i="1" s="1"/>
  <c r="AE52" i="1" a="1"/>
  <c r="AE52" i="1" s="1"/>
  <c r="H61" i="36"/>
  <c r="H51" i="11"/>
  <c r="H51" i="14"/>
  <c r="J61" i="37" l="1"/>
  <c r="B62" i="37"/>
  <c r="F61" i="37"/>
  <c r="D61" i="37"/>
  <c r="E61" i="37" s="1" a="1"/>
  <c r="E61" i="37" s="1"/>
  <c r="Q50" i="14"/>
  <c r="J51" i="14"/>
  <c r="K51" i="14" s="1"/>
  <c r="N51" i="14"/>
  <c r="O51" i="14"/>
  <c r="Q50" i="11"/>
  <c r="P50" i="11"/>
  <c r="J61" i="36"/>
  <c r="O61" i="36"/>
  <c r="Q61" i="36" s="1"/>
  <c r="N61" i="36"/>
  <c r="P61" i="36" s="1"/>
  <c r="P84" i="14"/>
  <c r="J51" i="11"/>
  <c r="K51" i="11" s="1"/>
  <c r="O51" i="11"/>
  <c r="N51" i="11"/>
  <c r="AE53" i="1" a="1"/>
  <c r="AE53" i="1" s="1"/>
  <c r="AD53" i="1"/>
  <c r="AH53" i="1" a="1"/>
  <c r="AH53" i="1" s="1"/>
  <c r="AI53" i="1" s="1"/>
  <c r="AG51" i="1"/>
  <c r="AF52" i="1"/>
  <c r="H52" i="14"/>
  <c r="H62" i="36"/>
  <c r="H52" i="11"/>
  <c r="J62" i="37" l="1"/>
  <c r="B63" i="37"/>
  <c r="F62" i="37"/>
  <c r="D62" i="37"/>
  <c r="E62" i="37" s="1" a="1"/>
  <c r="E62" i="37" s="1"/>
  <c r="O52" i="14"/>
  <c r="N52" i="14"/>
  <c r="J52" i="14"/>
  <c r="K52" i="14" s="1"/>
  <c r="Q51" i="14"/>
  <c r="Q51" i="11"/>
  <c r="P51" i="11"/>
  <c r="O62" i="36"/>
  <c r="Q62" i="36" s="1"/>
  <c r="N62" i="36"/>
  <c r="P62" i="36" s="1"/>
  <c r="J62" i="36"/>
  <c r="P85" i="14"/>
  <c r="N52" i="11"/>
  <c r="J52" i="11"/>
  <c r="K52" i="11" s="1"/>
  <c r="O52" i="11"/>
  <c r="AF53" i="1"/>
  <c r="AG52" i="1"/>
  <c r="AH54" i="1" a="1"/>
  <c r="AH54" i="1" s="1"/>
  <c r="AI54" i="1" s="1"/>
  <c r="AE54" i="1" a="1"/>
  <c r="AE54" i="1" s="1"/>
  <c r="AD54" i="1"/>
  <c r="H63" i="36"/>
  <c r="H53" i="11"/>
  <c r="H53" i="14"/>
  <c r="J63" i="37" l="1"/>
  <c r="B64" i="37"/>
  <c r="D63" i="37"/>
  <c r="E63" i="37" s="1" a="1"/>
  <c r="E63" i="37" s="1"/>
  <c r="F63" i="37"/>
  <c r="Q52" i="14"/>
  <c r="O53" i="14"/>
  <c r="N53" i="14"/>
  <c r="J53" i="14"/>
  <c r="K53" i="14" s="1"/>
  <c r="J63" i="36"/>
  <c r="N63" i="36"/>
  <c r="P63" i="36" s="1"/>
  <c r="O63" i="36"/>
  <c r="Q63" i="36" s="1"/>
  <c r="Q52" i="11"/>
  <c r="P52" i="11"/>
  <c r="P86" i="14"/>
  <c r="J53" i="11"/>
  <c r="K53" i="11" s="1"/>
  <c r="N53" i="11"/>
  <c r="O53" i="11"/>
  <c r="AE55" i="1" a="1"/>
  <c r="AE55" i="1" s="1"/>
  <c r="AD55" i="1"/>
  <c r="AH55" i="1" a="1"/>
  <c r="AH55" i="1" s="1"/>
  <c r="AI55" i="1" s="1"/>
  <c r="AG53" i="1"/>
  <c r="AF54" i="1"/>
  <c r="H54" i="14"/>
  <c r="H64" i="36"/>
  <c r="H54" i="11"/>
  <c r="H65" i="36"/>
  <c r="H66" i="36" s="1"/>
  <c r="J64" i="37" l="1"/>
  <c r="B65" i="37"/>
  <c r="F64" i="37"/>
  <c r="D64" i="37"/>
  <c r="E64" i="37" s="1" a="1"/>
  <c r="E64" i="37" s="1"/>
  <c r="J65" i="36"/>
  <c r="O65" i="36"/>
  <c r="Q65" i="36" s="1"/>
  <c r="N65" i="36"/>
  <c r="P65" i="36" s="1"/>
  <c r="O64" i="36"/>
  <c r="Q64" i="36" s="1"/>
  <c r="N64" i="36"/>
  <c r="P64" i="36" s="1"/>
  <c r="J64" i="36"/>
  <c r="N54" i="14"/>
  <c r="J54" i="14"/>
  <c r="K54" i="14" s="1"/>
  <c r="O54" i="14"/>
  <c r="Q53" i="14"/>
  <c r="N66" i="36"/>
  <c r="P66" i="36" s="1"/>
  <c r="O66" i="36"/>
  <c r="Q66" i="36" s="1"/>
  <c r="J66" i="36"/>
  <c r="Q53" i="11"/>
  <c r="P53" i="11"/>
  <c r="N54" i="11"/>
  <c r="O54" i="11"/>
  <c r="J54" i="11"/>
  <c r="K54" i="11" s="1"/>
  <c r="P87" i="14"/>
  <c r="AG54" i="1"/>
  <c r="AF55" i="1"/>
  <c r="AE56" i="1" a="1"/>
  <c r="AE56" i="1" s="1"/>
  <c r="AD56" i="1"/>
  <c r="AH56" i="1" a="1"/>
  <c r="AH56" i="1" s="1"/>
  <c r="AI56" i="1" s="1"/>
  <c r="H55" i="11"/>
  <c r="H67" i="36"/>
  <c r="H55" i="14"/>
  <c r="J65" i="37" l="1"/>
  <c r="B66" i="37"/>
  <c r="F65" i="37"/>
  <c r="D65" i="37"/>
  <c r="E65" i="37" s="1" a="1"/>
  <c r="E65" i="37" s="1"/>
  <c r="N55" i="14"/>
  <c r="J55" i="14"/>
  <c r="K55" i="14" s="1"/>
  <c r="O55" i="14"/>
  <c r="Q54" i="14"/>
  <c r="N67" i="36"/>
  <c r="P67" i="36" s="1"/>
  <c r="O67" i="36"/>
  <c r="Q67" i="36" s="1"/>
  <c r="J67" i="36"/>
  <c r="Q54" i="11"/>
  <c r="P54" i="11"/>
  <c r="N55" i="11"/>
  <c r="J55" i="11"/>
  <c r="K55" i="11" s="1"/>
  <c r="O55" i="11"/>
  <c r="P88" i="14"/>
  <c r="AH57" i="1" a="1"/>
  <c r="AH57" i="1" s="1"/>
  <c r="AI57" i="1" s="1"/>
  <c r="AD57" i="1"/>
  <c r="AE57" i="1" a="1"/>
  <c r="AE57" i="1" s="1"/>
  <c r="AF56" i="1"/>
  <c r="AG55" i="1"/>
  <c r="H68" i="36"/>
  <c r="H56" i="11"/>
  <c r="H56" i="14"/>
  <c r="H69" i="36"/>
  <c r="O68" i="36" l="1"/>
  <c r="Q68" i="36" s="1"/>
  <c r="J68" i="36"/>
  <c r="N68" i="36"/>
  <c r="P68" i="36" s="1"/>
  <c r="J66" i="37"/>
  <c r="B67" i="37"/>
  <c r="F66" i="37"/>
  <c r="D66" i="37"/>
  <c r="E66" i="37" s="1" a="1"/>
  <c r="E66" i="37" s="1"/>
  <c r="J56" i="14"/>
  <c r="K56" i="14" s="1"/>
  <c r="O56" i="14"/>
  <c r="N56" i="14"/>
  <c r="Q55" i="14"/>
  <c r="P55" i="11"/>
  <c r="Q55" i="11"/>
  <c r="O69" i="36"/>
  <c r="Q69" i="36" s="1"/>
  <c r="J69" i="36"/>
  <c r="N69" i="36"/>
  <c r="P69" i="36" s="1"/>
  <c r="O56" i="11"/>
  <c r="N56" i="11"/>
  <c r="J56" i="11"/>
  <c r="K56" i="11" s="1"/>
  <c r="P89" i="14"/>
  <c r="AG56" i="1"/>
  <c r="AF57" i="1"/>
  <c r="AE58" i="1" a="1"/>
  <c r="AE58" i="1" s="1"/>
  <c r="AD58" i="1"/>
  <c r="AH58" i="1" a="1"/>
  <c r="AH58" i="1" s="1"/>
  <c r="AI58" i="1" s="1"/>
  <c r="H57" i="14"/>
  <c r="H57" i="11"/>
  <c r="H70" i="36"/>
  <c r="J67" i="37" l="1"/>
  <c r="B68" i="37"/>
  <c r="D67" i="37"/>
  <c r="E67" i="37" s="1" a="1"/>
  <c r="E67" i="37" s="1"/>
  <c r="F67" i="37"/>
  <c r="Q56" i="14"/>
  <c r="N57" i="14"/>
  <c r="O57" i="14"/>
  <c r="J57" i="14"/>
  <c r="K57" i="14" s="1"/>
  <c r="O70" i="36"/>
  <c r="Q70" i="36" s="1"/>
  <c r="J70" i="36"/>
  <c r="N70" i="36"/>
  <c r="P70" i="36" s="1"/>
  <c r="P56" i="11"/>
  <c r="Q56" i="11"/>
  <c r="J57" i="11"/>
  <c r="K57" i="11" s="1"/>
  <c r="O57" i="11"/>
  <c r="N57" i="11"/>
  <c r="P90" i="14"/>
  <c r="AG57" i="1"/>
  <c r="AF58" i="1"/>
  <c r="AH59" i="1" a="1"/>
  <c r="AH59" i="1" s="1"/>
  <c r="AI59" i="1" s="1"/>
  <c r="AE59" i="1" a="1"/>
  <c r="AE59" i="1" s="1"/>
  <c r="AD59" i="1"/>
  <c r="H71" i="36"/>
  <c r="H58" i="11"/>
  <c r="H72" i="36"/>
  <c r="H58" i="14"/>
  <c r="N71" i="36" l="1"/>
  <c r="P71" i="36" s="1"/>
  <c r="O71" i="36"/>
  <c r="Q71" i="36" s="1"/>
  <c r="J71" i="36"/>
  <c r="J68" i="37"/>
  <c r="B69" i="37"/>
  <c r="F68" i="37"/>
  <c r="D68" i="37"/>
  <c r="E68" i="37" s="1" a="1"/>
  <c r="E68" i="37" s="1"/>
  <c r="Q57" i="14"/>
  <c r="O58" i="14"/>
  <c r="N58" i="14"/>
  <c r="J58" i="14"/>
  <c r="K58" i="14" s="1"/>
  <c r="Q57" i="11"/>
  <c r="P57" i="11"/>
  <c r="O58" i="11"/>
  <c r="N58" i="11"/>
  <c r="J58" i="11"/>
  <c r="K58" i="11" s="1"/>
  <c r="J72" i="36"/>
  <c r="N72" i="36"/>
  <c r="P72" i="36" s="1"/>
  <c r="O72" i="36"/>
  <c r="Q72" i="36" s="1"/>
  <c r="P91" i="14"/>
  <c r="AD60" i="1"/>
  <c r="AH60" i="1" a="1"/>
  <c r="AH60" i="1" s="1"/>
  <c r="AI60" i="1" s="1"/>
  <c r="AE60" i="1" a="1"/>
  <c r="AE60" i="1" s="1"/>
  <c r="AF59" i="1"/>
  <c r="AG58" i="1"/>
  <c r="H59" i="11"/>
  <c r="H73" i="36"/>
  <c r="H59" i="14"/>
  <c r="J69" i="37" l="1"/>
  <c r="B70" i="37"/>
  <c r="F69" i="37"/>
  <c r="D69" i="37"/>
  <c r="E69" i="37" s="1" a="1"/>
  <c r="E69" i="37" s="1"/>
  <c r="Q58" i="14"/>
  <c r="J59" i="14"/>
  <c r="K59" i="14" s="1"/>
  <c r="O59" i="14"/>
  <c r="N59" i="14"/>
  <c r="Q58" i="11"/>
  <c r="P58" i="11"/>
  <c r="P92" i="14"/>
  <c r="J59" i="11"/>
  <c r="K59" i="11" s="1"/>
  <c r="O59" i="11"/>
  <c r="N59" i="11"/>
  <c r="O73" i="36"/>
  <c r="Q73" i="36" s="1"/>
  <c r="J73" i="36"/>
  <c r="N73" i="36"/>
  <c r="P73" i="36" s="1"/>
  <c r="AG59" i="1"/>
  <c r="AF60" i="1"/>
  <c r="AE61" i="1" a="1"/>
  <c r="AE61" i="1" s="1"/>
  <c r="AD61" i="1"/>
  <c r="AH61" i="1" a="1"/>
  <c r="AH61" i="1" s="1"/>
  <c r="AI61" i="1" s="1"/>
  <c r="H74" i="36"/>
  <c r="H60" i="11"/>
  <c r="H60" i="14"/>
  <c r="H61" i="14"/>
  <c r="H62" i="14" s="1"/>
  <c r="H63" i="14" s="1"/>
  <c r="H64" i="14" s="1"/>
  <c r="H65" i="14" s="1"/>
  <c r="H66" i="14" s="1"/>
  <c r="H67" i="14" s="1"/>
  <c r="H68" i="14" s="1"/>
  <c r="H69" i="14" s="1"/>
  <c r="H70" i="14" s="1"/>
  <c r="H71" i="14" s="1"/>
  <c r="H72" i="14" s="1"/>
  <c r="H73" i="14" s="1"/>
  <c r="H74" i="14" s="1"/>
  <c r="H75" i="14" s="1"/>
  <c r="H76" i="14" s="1"/>
  <c r="H77" i="14"/>
  <c r="H78" i="14" s="1"/>
  <c r="H79" i="14" s="1"/>
  <c r="H80" i="14" s="1"/>
  <c r="H81" i="14" s="1"/>
  <c r="H82" i="14" s="1"/>
  <c r="H83" i="14" s="1"/>
  <c r="H84" i="14" s="1"/>
  <c r="H85" i="14" s="1"/>
  <c r="H86" i="14" s="1"/>
  <c r="H87" i="14" s="1"/>
  <c r="H88" i="14" s="1"/>
  <c r="H89" i="14" s="1"/>
  <c r="H90" i="14" s="1"/>
  <c r="H91" i="14" s="1"/>
  <c r="H92" i="14" s="1"/>
  <c r="H93" i="14" s="1"/>
  <c r="H94" i="14" s="1"/>
  <c r="J70" i="37" l="1"/>
  <c r="B71" i="37"/>
  <c r="F70" i="37"/>
  <c r="D70" i="37"/>
  <c r="E70" i="37" s="1" a="1"/>
  <c r="E70" i="37" s="1"/>
  <c r="Q59" i="14"/>
  <c r="J93" i="14"/>
  <c r="K93" i="14" s="1"/>
  <c r="O93" i="14"/>
  <c r="N93" i="14"/>
  <c r="J92" i="14"/>
  <c r="K92" i="14" s="1"/>
  <c r="O92" i="14"/>
  <c r="N92" i="14"/>
  <c r="O91" i="14"/>
  <c r="N91" i="14"/>
  <c r="J91" i="14"/>
  <c r="K91" i="14" s="1"/>
  <c r="N90" i="14"/>
  <c r="J90" i="14"/>
  <c r="K90" i="14" s="1"/>
  <c r="O90" i="14"/>
  <c r="N89" i="14"/>
  <c r="J89" i="14"/>
  <c r="K89" i="14" s="1"/>
  <c r="O89" i="14"/>
  <c r="J88" i="14"/>
  <c r="K88" i="14" s="1"/>
  <c r="O88" i="14"/>
  <c r="N88" i="14"/>
  <c r="O87" i="14"/>
  <c r="J87" i="14"/>
  <c r="K87" i="14" s="1"/>
  <c r="N87" i="14"/>
  <c r="J86" i="14"/>
  <c r="K86" i="14" s="1"/>
  <c r="O86" i="14"/>
  <c r="N86" i="14"/>
  <c r="J85" i="14"/>
  <c r="K85" i="14" s="1"/>
  <c r="O85" i="14"/>
  <c r="N85" i="14"/>
  <c r="J84" i="14"/>
  <c r="K84" i="14" s="1"/>
  <c r="N84" i="14"/>
  <c r="O84" i="14"/>
  <c r="J83" i="14"/>
  <c r="K83" i="14" s="1"/>
  <c r="O83" i="14"/>
  <c r="N83" i="14"/>
  <c r="N82" i="14"/>
  <c r="O82" i="14"/>
  <c r="J82" i="14"/>
  <c r="K82" i="14" s="1"/>
  <c r="N81" i="14"/>
  <c r="J81" i="14"/>
  <c r="K81" i="14" s="1"/>
  <c r="O81" i="14"/>
  <c r="J80" i="14"/>
  <c r="K80" i="14" s="1"/>
  <c r="N80" i="14"/>
  <c r="O80" i="14"/>
  <c r="J79" i="14"/>
  <c r="K79" i="14" s="1"/>
  <c r="O79" i="14"/>
  <c r="N79" i="14"/>
  <c r="J78" i="14"/>
  <c r="K78" i="14" s="1"/>
  <c r="N78" i="14"/>
  <c r="O78" i="14"/>
  <c r="N77" i="14"/>
  <c r="J77" i="14"/>
  <c r="K77" i="14" s="1"/>
  <c r="O77" i="14"/>
  <c r="O76" i="14"/>
  <c r="N76" i="14"/>
  <c r="J76" i="14"/>
  <c r="K76" i="14" s="1"/>
  <c r="J75" i="14"/>
  <c r="K75" i="14" s="1"/>
  <c r="O75" i="14"/>
  <c r="N75" i="14"/>
  <c r="N74" i="14"/>
  <c r="O74" i="14"/>
  <c r="J74" i="14"/>
  <c r="K74" i="14" s="1"/>
  <c r="J73" i="14"/>
  <c r="K73" i="14" s="1"/>
  <c r="O73" i="14"/>
  <c r="N73" i="14"/>
  <c r="N72" i="14"/>
  <c r="J72" i="14"/>
  <c r="K72" i="14" s="1"/>
  <c r="O72" i="14"/>
  <c r="O71" i="14"/>
  <c r="J71" i="14"/>
  <c r="K71" i="14" s="1"/>
  <c r="N71" i="14"/>
  <c r="O70" i="14"/>
  <c r="J70" i="14"/>
  <c r="K70" i="14" s="1"/>
  <c r="N70" i="14"/>
  <c r="N69" i="14"/>
  <c r="J69" i="14"/>
  <c r="K69" i="14" s="1"/>
  <c r="O69" i="14"/>
  <c r="J68" i="14"/>
  <c r="K68" i="14" s="1"/>
  <c r="O68" i="14"/>
  <c r="N68" i="14"/>
  <c r="N67" i="14"/>
  <c r="J67" i="14"/>
  <c r="K67" i="14" s="1"/>
  <c r="O67" i="14"/>
  <c r="N66" i="14"/>
  <c r="O66" i="14"/>
  <c r="J66" i="14"/>
  <c r="K66" i="14" s="1"/>
  <c r="O65" i="14"/>
  <c r="J65" i="14"/>
  <c r="K65" i="14" s="1"/>
  <c r="N65" i="14"/>
  <c r="J64" i="14"/>
  <c r="K64" i="14" s="1"/>
  <c r="O64" i="14"/>
  <c r="N64" i="14"/>
  <c r="N63" i="14"/>
  <c r="O63" i="14"/>
  <c r="J63" i="14"/>
  <c r="K63" i="14" s="1"/>
  <c r="J62" i="14"/>
  <c r="K62" i="14" s="1"/>
  <c r="O62" i="14"/>
  <c r="N62" i="14"/>
  <c r="J61" i="14"/>
  <c r="K61" i="14" s="1"/>
  <c r="N61" i="14"/>
  <c r="O61" i="14"/>
  <c r="N60" i="14"/>
  <c r="O60" i="14"/>
  <c r="J60" i="14"/>
  <c r="K60" i="14" s="1"/>
  <c r="Q59" i="11"/>
  <c r="P59" i="11"/>
  <c r="N60" i="11"/>
  <c r="J60" i="11"/>
  <c r="K60" i="11" s="1"/>
  <c r="O60" i="11"/>
  <c r="O74" i="36"/>
  <c r="Q74" i="36" s="1"/>
  <c r="N74" i="36"/>
  <c r="P74" i="36" s="1"/>
  <c r="J74" i="36"/>
  <c r="P93" i="14"/>
  <c r="O94" i="14"/>
  <c r="N94" i="14"/>
  <c r="J94" i="14"/>
  <c r="K94" i="14" s="1"/>
  <c r="AF61" i="1"/>
  <c r="AG60" i="1"/>
  <c r="AH62" i="1" a="1"/>
  <c r="AH62" i="1" s="1"/>
  <c r="AI62" i="1" s="1"/>
  <c r="AE62" i="1" a="1"/>
  <c r="AE62" i="1" s="1"/>
  <c r="AD62" i="1"/>
  <c r="H95" i="14"/>
  <c r="H61" i="11"/>
  <c r="H75" i="36"/>
  <c r="J71" i="37" l="1"/>
  <c r="B72" i="37"/>
  <c r="D71" i="37"/>
  <c r="E71" i="37" s="1" a="1"/>
  <c r="E71" i="37" s="1"/>
  <c r="F71" i="37"/>
  <c r="Q93" i="14"/>
  <c r="Q60" i="14"/>
  <c r="Q65" i="14"/>
  <c r="Q69" i="14"/>
  <c r="Q61" i="14"/>
  <c r="Q72" i="14"/>
  <c r="Q85" i="14"/>
  <c r="Q80" i="14"/>
  <c r="Q62" i="14"/>
  <c r="Q76" i="14"/>
  <c r="Q81" i="14"/>
  <c r="Q86" i="14"/>
  <c r="Q89" i="14"/>
  <c r="Q63" i="14"/>
  <c r="Q79" i="14"/>
  <c r="Q90" i="14"/>
  <c r="Q91" i="14"/>
  <c r="Q70" i="14"/>
  <c r="Q75" i="14"/>
  <c r="Q83" i="14"/>
  <c r="Q64" i="14"/>
  <c r="Q88" i="14"/>
  <c r="Q78" i="14"/>
  <c r="Q73" i="14"/>
  <c r="Q67" i="14"/>
  <c r="Q66" i="14"/>
  <c r="Q68" i="14"/>
  <c r="Q71" i="14"/>
  <c r="Q74" i="14"/>
  <c r="Q82" i="14"/>
  <c r="Q84" i="14"/>
  <c r="Q87" i="14"/>
  <c r="Q92" i="14"/>
  <c r="Q77" i="14"/>
  <c r="Q60" i="11"/>
  <c r="P60" i="11"/>
  <c r="P94" i="14"/>
  <c r="J61" i="11"/>
  <c r="K61" i="11" s="1"/>
  <c r="N61" i="11"/>
  <c r="O61" i="11"/>
  <c r="J75" i="36"/>
  <c r="O75" i="36"/>
  <c r="Q75" i="36" s="1"/>
  <c r="N75" i="36"/>
  <c r="P75" i="36" s="1"/>
  <c r="Q94" i="14"/>
  <c r="J95" i="14"/>
  <c r="K95" i="14" s="1"/>
  <c r="O95" i="14"/>
  <c r="N95" i="14"/>
  <c r="AE63" i="1" a="1"/>
  <c r="AE63" i="1" s="1"/>
  <c r="AD63" i="1"/>
  <c r="AH63" i="1" a="1"/>
  <c r="AH63" i="1" s="1"/>
  <c r="AI63" i="1" s="1"/>
  <c r="AF62" i="1"/>
  <c r="AG61" i="1"/>
  <c r="H96" i="14"/>
  <c r="H62" i="11"/>
  <c r="H76" i="36"/>
  <c r="H63" i="11"/>
  <c r="J72" i="37" l="1"/>
  <c r="B73" i="37"/>
  <c r="F72" i="37"/>
  <c r="D72" i="37"/>
  <c r="E72" i="37" s="1" a="1"/>
  <c r="E72" i="37" s="1"/>
  <c r="N62" i="11"/>
  <c r="J62" i="11"/>
  <c r="K62" i="11" s="1"/>
  <c r="O62" i="11"/>
  <c r="P61" i="11"/>
  <c r="Q61" i="11"/>
  <c r="N76" i="36"/>
  <c r="P76" i="36" s="1"/>
  <c r="O76" i="36"/>
  <c r="Q76" i="36" s="1"/>
  <c r="J76" i="36"/>
  <c r="P95" i="14"/>
  <c r="O96" i="14"/>
  <c r="N96" i="14"/>
  <c r="J96" i="14"/>
  <c r="K96" i="14" s="1"/>
  <c r="J63" i="11"/>
  <c r="K63" i="11" s="1"/>
  <c r="N63" i="11"/>
  <c r="O63" i="11"/>
  <c r="Q95" i="14"/>
  <c r="AG62" i="1"/>
  <c r="AF63" i="1"/>
  <c r="AE64" i="1" a="1"/>
  <c r="AE64" i="1" s="1"/>
  <c r="AD64" i="1"/>
  <c r="AH64" i="1" a="1"/>
  <c r="AH64" i="1" s="1"/>
  <c r="AI64" i="1" s="1"/>
  <c r="H97" i="14"/>
  <c r="H64" i="11"/>
  <c r="H77" i="36"/>
  <c r="H78" i="36"/>
  <c r="Q62" i="11" l="1"/>
  <c r="P62" i="11"/>
  <c r="J73" i="37"/>
  <c r="B74" i="37"/>
  <c r="F73" i="37"/>
  <c r="D73" i="37"/>
  <c r="E73" i="37" s="1" a="1"/>
  <c r="E73" i="37" s="1"/>
  <c r="P63" i="11"/>
  <c r="Q63" i="11"/>
  <c r="O77" i="36"/>
  <c r="Q77" i="36" s="1"/>
  <c r="J77" i="36"/>
  <c r="N77" i="36"/>
  <c r="P77" i="36" s="1"/>
  <c r="O78" i="36"/>
  <c r="Q78" i="36" s="1"/>
  <c r="J78" i="36"/>
  <c r="N78" i="36"/>
  <c r="P78" i="36" s="1"/>
  <c r="P96" i="14"/>
  <c r="N97" i="14"/>
  <c r="O97" i="14"/>
  <c r="J97" i="14"/>
  <c r="K97" i="14" s="1"/>
  <c r="Q96" i="14"/>
  <c r="J64" i="11"/>
  <c r="K64" i="11" s="1"/>
  <c r="O64" i="11"/>
  <c r="N64" i="11"/>
  <c r="AH65" i="1" a="1"/>
  <c r="AH65" i="1" s="1"/>
  <c r="AI65" i="1" s="1"/>
  <c r="AE65" i="1" a="1"/>
  <c r="AE65" i="1" s="1"/>
  <c r="AD65" i="1"/>
  <c r="AF64" i="1"/>
  <c r="AG63" i="1"/>
  <c r="H65" i="11"/>
  <c r="H79" i="36"/>
  <c r="H98" i="14"/>
  <c r="J74" i="37" l="1"/>
  <c r="B75" i="37"/>
  <c r="F74" i="37"/>
  <c r="D74" i="37"/>
  <c r="E74" i="37" s="1" a="1"/>
  <c r="E74" i="37" s="1"/>
  <c r="P64" i="11"/>
  <c r="Q64" i="11"/>
  <c r="N79" i="36"/>
  <c r="P79" i="36" s="1"/>
  <c r="O79" i="36"/>
  <c r="Q79" i="36" s="1"/>
  <c r="J79" i="36"/>
  <c r="P97" i="14"/>
  <c r="O98" i="14"/>
  <c r="J98" i="14"/>
  <c r="K98" i="14" s="1"/>
  <c r="N98" i="14"/>
  <c r="Q97" i="14"/>
  <c r="O65" i="11"/>
  <c r="J65" i="11"/>
  <c r="K65" i="11" s="1"/>
  <c r="N65" i="11"/>
  <c r="AG64" i="1"/>
  <c r="AF65" i="1"/>
  <c r="AE66" i="1" a="1"/>
  <c r="AE66" i="1" s="1"/>
  <c r="AD66" i="1"/>
  <c r="AH66" i="1" a="1"/>
  <c r="AH66" i="1" s="1"/>
  <c r="AI66" i="1" s="1"/>
  <c r="H99" i="14"/>
  <c r="H80" i="36"/>
  <c r="H66" i="11"/>
  <c r="J75" i="37" l="1"/>
  <c r="B76" i="37"/>
  <c r="D75" i="37"/>
  <c r="E75" i="37" s="1" a="1"/>
  <c r="E75" i="37" s="1"/>
  <c r="F75" i="37"/>
  <c r="P65" i="11"/>
  <c r="O80" i="36"/>
  <c r="Q80" i="36" s="1"/>
  <c r="J80" i="36"/>
  <c r="N80" i="36"/>
  <c r="P80" i="36" s="1"/>
  <c r="Q65" i="11"/>
  <c r="P98" i="14"/>
  <c r="J99" i="14"/>
  <c r="K99" i="14" s="1"/>
  <c r="O99" i="14"/>
  <c r="N99" i="14"/>
  <c r="Q98" i="14"/>
  <c r="O66" i="11"/>
  <c r="N66" i="11"/>
  <c r="J66" i="11"/>
  <c r="K66" i="11" s="1"/>
  <c r="AH67" i="1" a="1"/>
  <c r="AH67" i="1" s="1"/>
  <c r="AI67" i="1" s="1"/>
  <c r="AE67" i="1" a="1"/>
  <c r="AE67" i="1" s="1"/>
  <c r="AD67" i="1"/>
  <c r="AG65" i="1"/>
  <c r="AF66" i="1"/>
  <c r="H67" i="11"/>
  <c r="H81" i="36"/>
  <c r="H100" i="14"/>
  <c r="H82" i="36"/>
  <c r="J76" i="37" l="1"/>
  <c r="B77" i="37"/>
  <c r="F76" i="37"/>
  <c r="D76" i="37"/>
  <c r="E76" i="37" s="1" a="1"/>
  <c r="E76" i="37" s="1"/>
  <c r="J81" i="36"/>
  <c r="N81" i="36"/>
  <c r="P81" i="36" s="1"/>
  <c r="O81" i="36"/>
  <c r="Q81" i="36" s="1"/>
  <c r="O82" i="36"/>
  <c r="Q82" i="36" s="1"/>
  <c r="J82" i="36"/>
  <c r="N82" i="36"/>
  <c r="P82" i="36" s="1"/>
  <c r="P66" i="11"/>
  <c r="Q66" i="11"/>
  <c r="P99" i="14"/>
  <c r="O100" i="14"/>
  <c r="N100" i="14"/>
  <c r="J100" i="14"/>
  <c r="K100" i="14" s="1"/>
  <c r="P100" i="14" s="1"/>
  <c r="Q99" i="14"/>
  <c r="O67" i="11"/>
  <c r="N67" i="11"/>
  <c r="J67" i="11"/>
  <c r="K67" i="11" s="1"/>
  <c r="AF67" i="1"/>
  <c r="AG66" i="1"/>
  <c r="AD68" i="1"/>
  <c r="AH68" i="1" a="1"/>
  <c r="AH68" i="1" s="1"/>
  <c r="AI68" i="1" s="1"/>
  <c r="AE68" i="1" a="1"/>
  <c r="AE68" i="1" s="1"/>
  <c r="H83" i="36"/>
  <c r="H84" i="36"/>
  <c r="H68" i="11"/>
  <c r="H101" i="14"/>
  <c r="O83" i="36" l="1"/>
  <c r="Q83" i="36" s="1"/>
  <c r="N83" i="36"/>
  <c r="P83" i="36" s="1"/>
  <c r="J83" i="36"/>
  <c r="J77" i="37"/>
  <c r="B78" i="37"/>
  <c r="F77" i="37"/>
  <c r="D77" i="37"/>
  <c r="E77" i="37" s="1" a="1"/>
  <c r="E77" i="37" s="1"/>
  <c r="P67" i="11"/>
  <c r="Q67" i="11"/>
  <c r="O84" i="36"/>
  <c r="Q84" i="36" s="1"/>
  <c r="J84" i="36"/>
  <c r="N84" i="36"/>
  <c r="P84" i="36" s="1"/>
  <c r="J101" i="14"/>
  <c r="K101" i="14" s="1"/>
  <c r="O101" i="14"/>
  <c r="N101" i="14"/>
  <c r="Q100" i="14"/>
  <c r="N68" i="11"/>
  <c r="J68" i="11"/>
  <c r="K68" i="11" s="1"/>
  <c r="O68" i="11"/>
  <c r="AE69" i="1" a="1"/>
  <c r="AE69" i="1" s="1"/>
  <c r="AD69" i="1"/>
  <c r="AH69" i="1" a="1"/>
  <c r="AH69" i="1" s="1"/>
  <c r="AI69" i="1" s="1"/>
  <c r="AG67" i="1"/>
  <c r="AF68" i="1"/>
  <c r="H85" i="36"/>
  <c r="H69" i="11"/>
  <c r="J78" i="37" l="1"/>
  <c r="B79" i="37"/>
  <c r="F78" i="37"/>
  <c r="D78" i="37"/>
  <c r="E78" i="37" s="1" a="1"/>
  <c r="E78" i="37" s="1"/>
  <c r="Q68" i="11"/>
  <c r="P68" i="11"/>
  <c r="P101" i="14"/>
  <c r="J85" i="36"/>
  <c r="O85" i="36"/>
  <c r="Q85" i="36" s="1"/>
  <c r="N85" i="36"/>
  <c r="P85" i="36" s="1"/>
  <c r="Q101" i="14"/>
  <c r="J69" i="11"/>
  <c r="K69" i="11" s="1"/>
  <c r="N69" i="11"/>
  <c r="O69" i="11"/>
  <c r="AF69" i="1"/>
  <c r="AG68" i="1"/>
  <c r="AH70" i="1" a="1"/>
  <c r="AH70" i="1" s="1"/>
  <c r="AI70" i="1" s="1"/>
  <c r="AE70" i="1" a="1"/>
  <c r="AE70" i="1" s="1"/>
  <c r="AD70" i="1"/>
  <c r="H70" i="11"/>
  <c r="H86" i="36"/>
  <c r="J79" i="37" l="1"/>
  <c r="B80" i="37"/>
  <c r="F79" i="37"/>
  <c r="D79" i="37"/>
  <c r="E79" i="37" s="1" a="1"/>
  <c r="E79" i="37" s="1"/>
  <c r="Q69" i="11"/>
  <c r="P69" i="11"/>
  <c r="O86" i="36"/>
  <c r="Q86" i="36" s="1"/>
  <c r="J86" i="36"/>
  <c r="N86" i="36"/>
  <c r="P86" i="36" s="1"/>
  <c r="N70" i="11"/>
  <c r="J70" i="11"/>
  <c r="K70" i="11" s="1"/>
  <c r="O70" i="11"/>
  <c r="AE71" i="1" a="1"/>
  <c r="AE71" i="1" s="1"/>
  <c r="AD71" i="1"/>
  <c r="AH71" i="1" a="1"/>
  <c r="AH71" i="1" s="1"/>
  <c r="AI71" i="1" s="1"/>
  <c r="AF70" i="1"/>
  <c r="AG69" i="1"/>
  <c r="H71" i="11"/>
  <c r="H87" i="36"/>
  <c r="J80" i="37" l="1"/>
  <c r="B81" i="37"/>
  <c r="F80" i="37"/>
  <c r="D80" i="37"/>
  <c r="E80" i="37" s="1" a="1"/>
  <c r="E80" i="37" s="1"/>
  <c r="J87" i="36"/>
  <c r="O87" i="36"/>
  <c r="Q87" i="36" s="1"/>
  <c r="N87" i="36"/>
  <c r="P87" i="36" s="1"/>
  <c r="Q70" i="11"/>
  <c r="P70" i="11"/>
  <c r="J71" i="11"/>
  <c r="K71" i="11" s="1"/>
  <c r="N71" i="11"/>
  <c r="O71" i="11"/>
  <c r="AG70" i="1"/>
  <c r="AF71" i="1"/>
  <c r="AH72" i="1" a="1"/>
  <c r="AH72" i="1" s="1"/>
  <c r="AI72" i="1" s="1"/>
  <c r="AE72" i="1" a="1"/>
  <c r="AE72" i="1" s="1"/>
  <c r="AD72" i="1"/>
  <c r="H88" i="36"/>
  <c r="H72" i="11"/>
  <c r="H89" i="36"/>
  <c r="H90" i="36" s="1"/>
  <c r="J81" i="37" l="1"/>
  <c r="B82" i="37"/>
  <c r="F81" i="37"/>
  <c r="D81" i="37"/>
  <c r="E81" i="37" s="1" a="1"/>
  <c r="E81" i="37" s="1"/>
  <c r="N89" i="36"/>
  <c r="P89" i="36" s="1"/>
  <c r="O89" i="36"/>
  <c r="Q89" i="36" s="1"/>
  <c r="J89" i="36"/>
  <c r="O88" i="36"/>
  <c r="Q88" i="36" s="1"/>
  <c r="N88" i="36"/>
  <c r="P88" i="36" s="1"/>
  <c r="J88" i="36"/>
  <c r="Q71" i="11"/>
  <c r="P71" i="11"/>
  <c r="O90" i="36"/>
  <c r="Q90" i="36" s="1"/>
  <c r="J90" i="36"/>
  <c r="N90" i="36"/>
  <c r="P90" i="36" s="1"/>
  <c r="J72" i="11"/>
  <c r="K72" i="11" s="1"/>
  <c r="N72" i="11"/>
  <c r="O72" i="11"/>
  <c r="AD73" i="1"/>
  <c r="AH73" i="1" a="1"/>
  <c r="AH73" i="1" s="1"/>
  <c r="AI73" i="1" s="1"/>
  <c r="AE73" i="1" a="1"/>
  <c r="AE73" i="1" s="1"/>
  <c r="AF72" i="1"/>
  <c r="AG71" i="1"/>
  <c r="H91" i="36"/>
  <c r="H73" i="11"/>
  <c r="J82" i="37" l="1"/>
  <c r="B83" i="37"/>
  <c r="F82" i="37"/>
  <c r="D82" i="37"/>
  <c r="E82" i="37" s="1" a="1"/>
  <c r="E82" i="37" s="1"/>
  <c r="Q72" i="11"/>
  <c r="P72" i="11"/>
  <c r="O91" i="36"/>
  <c r="Q91" i="36" s="1"/>
  <c r="N91" i="36"/>
  <c r="P91" i="36" s="1"/>
  <c r="J91" i="36"/>
  <c r="N73" i="11"/>
  <c r="O73" i="11"/>
  <c r="J73" i="11"/>
  <c r="K73" i="11" s="1"/>
  <c r="AG72" i="1"/>
  <c r="AF73" i="1"/>
  <c r="AE74" i="1" a="1"/>
  <c r="AE74" i="1" s="1"/>
  <c r="AD74" i="1"/>
  <c r="AH74" i="1" a="1"/>
  <c r="AH74" i="1" s="1"/>
  <c r="AI74" i="1" s="1"/>
  <c r="H92" i="36"/>
  <c r="H74" i="11"/>
  <c r="J83" i="37" l="1"/>
  <c r="B84" i="37"/>
  <c r="D83" i="37"/>
  <c r="E83" i="37" s="1" a="1"/>
  <c r="E83" i="37" s="1"/>
  <c r="F83" i="37"/>
  <c r="Q73" i="11"/>
  <c r="P73" i="11"/>
  <c r="J92" i="36"/>
  <c r="O92" i="36"/>
  <c r="Q92" i="36" s="1"/>
  <c r="N92" i="36"/>
  <c r="P92" i="36" s="1"/>
  <c r="O74" i="11"/>
  <c r="N74" i="11"/>
  <c r="J74" i="11"/>
  <c r="K74" i="11" s="1"/>
  <c r="AH75" i="1" a="1"/>
  <c r="AH75" i="1" s="1"/>
  <c r="AI75" i="1" s="1"/>
  <c r="AE75" i="1" a="1"/>
  <c r="AE75" i="1" s="1"/>
  <c r="AD75" i="1"/>
  <c r="AF74" i="1"/>
  <c r="AG73" i="1"/>
  <c r="H75" i="11"/>
  <c r="H93" i="36"/>
  <c r="H94" i="36" s="1"/>
  <c r="J84" i="37" l="1"/>
  <c r="B85" i="37"/>
  <c r="F84" i="37"/>
  <c r="D84" i="37"/>
  <c r="E84" i="37" s="1" a="1"/>
  <c r="E84" i="37" s="1"/>
  <c r="O93" i="36"/>
  <c r="Q93" i="36" s="1"/>
  <c r="J93" i="36"/>
  <c r="N93" i="36"/>
  <c r="P93" i="36" s="1"/>
  <c r="P74" i="11"/>
  <c r="Q74" i="11"/>
  <c r="O94" i="36"/>
  <c r="Q94" i="36" s="1"/>
  <c r="J94" i="36"/>
  <c r="N94" i="36"/>
  <c r="P94" i="36" s="1"/>
  <c r="J75" i="11"/>
  <c r="K75" i="11" s="1"/>
  <c r="O75" i="11"/>
  <c r="N75" i="11"/>
  <c r="AF75" i="1"/>
  <c r="AG74" i="1"/>
  <c r="AD76" i="1"/>
  <c r="AE76" i="1" a="1"/>
  <c r="AE76" i="1" s="1"/>
  <c r="AH76" i="1" a="1"/>
  <c r="AH76" i="1" s="1"/>
  <c r="AI76" i="1" s="1"/>
  <c r="H95" i="36"/>
  <c r="H76" i="11"/>
  <c r="J85" i="37" l="1"/>
  <c r="B86" i="37"/>
  <c r="F85" i="37"/>
  <c r="D85" i="37"/>
  <c r="E85" i="37" s="1" a="1"/>
  <c r="E85" i="37" s="1"/>
  <c r="P75" i="11"/>
  <c r="Q75" i="11"/>
  <c r="J95" i="36"/>
  <c r="O95" i="36"/>
  <c r="Q95" i="36" s="1"/>
  <c r="N95" i="36"/>
  <c r="P95" i="36" s="1"/>
  <c r="N76" i="11"/>
  <c r="J76" i="11"/>
  <c r="K76" i="11" s="1"/>
  <c r="O76" i="11"/>
  <c r="AE77" i="1" a="1"/>
  <c r="AE77" i="1" s="1"/>
  <c r="AD77" i="1"/>
  <c r="AH77" i="1" a="1"/>
  <c r="AH77" i="1" s="1"/>
  <c r="AI77" i="1" s="1"/>
  <c r="AG75" i="1"/>
  <c r="AF76" i="1"/>
  <c r="H96" i="36"/>
  <c r="H77" i="11"/>
  <c r="J86" i="37" l="1"/>
  <c r="B87" i="37"/>
  <c r="F86" i="37"/>
  <c r="D86" i="37"/>
  <c r="E86" i="37" s="1" a="1"/>
  <c r="E86" i="37" s="1"/>
  <c r="P76" i="11"/>
  <c r="Q76" i="11"/>
  <c r="N96" i="36"/>
  <c r="P96" i="36" s="1"/>
  <c r="O96" i="36"/>
  <c r="Q96" i="36" s="1"/>
  <c r="J96" i="36"/>
  <c r="J77" i="11"/>
  <c r="K77" i="11" s="1"/>
  <c r="O77" i="11"/>
  <c r="N77" i="11"/>
  <c r="AF77" i="1"/>
  <c r="AG76" i="1"/>
  <c r="AH78" i="1" a="1"/>
  <c r="AH78" i="1" s="1"/>
  <c r="AI78" i="1" s="1"/>
  <c r="AE78" i="1" a="1"/>
  <c r="AE78" i="1" s="1"/>
  <c r="AD78" i="1"/>
  <c r="H97" i="36"/>
  <c r="H78" i="11"/>
  <c r="J87" i="37" l="1"/>
  <c r="B88" i="37"/>
  <c r="F87" i="37"/>
  <c r="D87" i="37"/>
  <c r="E87" i="37" s="1" a="1"/>
  <c r="E87" i="37" s="1"/>
  <c r="P77" i="11"/>
  <c r="Q77" i="11"/>
  <c r="O78" i="11"/>
  <c r="N78" i="11"/>
  <c r="J78" i="11"/>
  <c r="K78" i="11" s="1"/>
  <c r="N97" i="36"/>
  <c r="P97" i="36" s="1"/>
  <c r="O97" i="36"/>
  <c r="Q97" i="36" s="1"/>
  <c r="J97" i="36"/>
  <c r="AE79" i="1" a="1"/>
  <c r="AE79" i="1" s="1"/>
  <c r="AD79" i="1"/>
  <c r="AH79" i="1" a="1"/>
  <c r="AH79" i="1" s="1"/>
  <c r="AI79" i="1" s="1"/>
  <c r="AF78" i="1"/>
  <c r="AG77" i="1"/>
  <c r="H98" i="36"/>
  <c r="H99" i="36"/>
  <c r="H79" i="11"/>
  <c r="H80" i="11" s="1"/>
  <c r="J88" i="37" l="1"/>
  <c r="B89" i="37"/>
  <c r="F88" i="37"/>
  <c r="D88" i="37"/>
  <c r="E88" i="37" s="1" a="1"/>
  <c r="E88" i="37" s="1"/>
  <c r="J79" i="11"/>
  <c r="K79" i="11" s="1"/>
  <c r="O79" i="11"/>
  <c r="N79" i="11"/>
  <c r="N98" i="36"/>
  <c r="P98" i="36" s="1"/>
  <c r="O98" i="36"/>
  <c r="Q98" i="36" s="1"/>
  <c r="J98" i="36"/>
  <c r="P78" i="11"/>
  <c r="Q78" i="11"/>
  <c r="N99" i="36"/>
  <c r="P99" i="36" s="1"/>
  <c r="J99" i="36"/>
  <c r="O99" i="36"/>
  <c r="Q99" i="36" s="1"/>
  <c r="J80" i="11"/>
  <c r="K80" i="11" s="1"/>
  <c r="O80" i="11"/>
  <c r="N80" i="11"/>
  <c r="AG78" i="1"/>
  <c r="AF79" i="1"/>
  <c r="AE80" i="1" a="1"/>
  <c r="AE80" i="1" s="1"/>
  <c r="AD80" i="1"/>
  <c r="AH80" i="1" a="1"/>
  <c r="AH80" i="1" s="1"/>
  <c r="AI80" i="1" s="1"/>
  <c r="H81" i="11"/>
  <c r="H100" i="36"/>
  <c r="J89" i="37" l="1"/>
  <c r="B90" i="37"/>
  <c r="F89" i="37"/>
  <c r="D89" i="37"/>
  <c r="E89" i="37" s="1" a="1"/>
  <c r="E89" i="37" s="1"/>
  <c r="P79" i="11"/>
  <c r="Q79" i="11"/>
  <c r="P80" i="11"/>
  <c r="Q80" i="11"/>
  <c r="O100" i="36"/>
  <c r="Q100" i="36" s="1"/>
  <c r="N100" i="36"/>
  <c r="P100" i="36" s="1"/>
  <c r="J100" i="36"/>
  <c r="O81" i="11"/>
  <c r="N81" i="11"/>
  <c r="J81" i="11"/>
  <c r="K81" i="11" s="1"/>
  <c r="AH81" i="1" a="1"/>
  <c r="AH81" i="1" s="1"/>
  <c r="AI81" i="1" s="1"/>
  <c r="AE81" i="1" a="1"/>
  <c r="AE81" i="1" s="1"/>
  <c r="AD81" i="1"/>
  <c r="AF80" i="1"/>
  <c r="AG79" i="1"/>
  <c r="H82" i="11"/>
  <c r="H101" i="36"/>
  <c r="J90" i="37" l="1"/>
  <c r="B91" i="37"/>
  <c r="F90" i="37"/>
  <c r="D90" i="37"/>
  <c r="E90" i="37" s="1" a="1"/>
  <c r="E90" i="37" s="1"/>
  <c r="Q81" i="11"/>
  <c r="P81" i="11"/>
  <c r="N101" i="36"/>
  <c r="P101" i="36" s="1"/>
  <c r="J101" i="36"/>
  <c r="O101" i="36"/>
  <c r="Q101" i="36" s="1"/>
  <c r="J82" i="11"/>
  <c r="K82" i="11" s="1"/>
  <c r="N82" i="11"/>
  <c r="O82" i="11"/>
  <c r="AG80" i="1"/>
  <c r="AF81" i="1"/>
  <c r="AE82" i="1" a="1"/>
  <c r="AE82" i="1" s="1"/>
  <c r="AD82" i="1"/>
  <c r="AH82" i="1" a="1"/>
  <c r="AH82" i="1" s="1"/>
  <c r="AI82" i="1" s="1"/>
  <c r="H83" i="11"/>
  <c r="J91" i="37" l="1"/>
  <c r="B92" i="37"/>
  <c r="D91" i="37"/>
  <c r="E91" i="37" s="1" a="1"/>
  <c r="E91" i="37" s="1"/>
  <c r="F91" i="37"/>
  <c r="Q82" i="11"/>
  <c r="P82" i="11"/>
  <c r="O83" i="11"/>
  <c r="N83" i="11"/>
  <c r="J83" i="11"/>
  <c r="K83" i="11" s="1"/>
  <c r="AH83" i="1" a="1"/>
  <c r="AH83" i="1" s="1"/>
  <c r="AI83" i="1" s="1"/>
  <c r="AE83" i="1" a="1"/>
  <c r="AE83" i="1" s="1"/>
  <c r="AD83" i="1"/>
  <c r="AG81" i="1"/>
  <c r="AF82" i="1"/>
  <c r="H84" i="11"/>
  <c r="J92" i="37" l="1"/>
  <c r="B93" i="37"/>
  <c r="F92" i="37"/>
  <c r="D92" i="37"/>
  <c r="E92" i="37" s="1" a="1"/>
  <c r="E92" i="37" s="1"/>
  <c r="P83" i="11"/>
  <c r="Q83" i="11"/>
  <c r="N84" i="11"/>
  <c r="J84" i="11"/>
  <c r="K84" i="11" s="1"/>
  <c r="O84" i="11"/>
  <c r="AF83" i="1"/>
  <c r="AG82" i="1"/>
  <c r="AD84" i="1"/>
  <c r="AH84" i="1" a="1"/>
  <c r="AH84" i="1" s="1"/>
  <c r="AI84" i="1" s="1"/>
  <c r="AE84" i="1" a="1"/>
  <c r="AE84" i="1" s="1"/>
  <c r="H85" i="11"/>
  <c r="J93" i="37" l="1"/>
  <c r="B94" i="37"/>
  <c r="F93" i="37"/>
  <c r="D93" i="37"/>
  <c r="E93" i="37" s="1" a="1"/>
  <c r="E93" i="37" s="1"/>
  <c r="Q84" i="11"/>
  <c r="P84" i="11"/>
  <c r="J85" i="11"/>
  <c r="K85" i="11" s="1"/>
  <c r="O85" i="11"/>
  <c r="Q85" i="11" s="1"/>
  <c r="N85" i="11"/>
  <c r="AE85" i="1" a="1"/>
  <c r="AE85" i="1" s="1"/>
  <c r="AD85" i="1"/>
  <c r="AH85" i="1" a="1"/>
  <c r="AH85" i="1" s="1"/>
  <c r="AI85" i="1" s="1"/>
  <c r="AG83" i="1"/>
  <c r="AF84" i="1"/>
  <c r="H86" i="11"/>
  <c r="J94" i="37" l="1"/>
  <c r="B95" i="37"/>
  <c r="F94" i="37"/>
  <c r="D94" i="37"/>
  <c r="E94" i="37" s="1" a="1"/>
  <c r="E94" i="37" s="1"/>
  <c r="P85" i="11"/>
  <c r="O86" i="11"/>
  <c r="N86" i="11"/>
  <c r="J86" i="11"/>
  <c r="K86" i="11" s="1"/>
  <c r="AF85" i="1"/>
  <c r="AG84" i="1"/>
  <c r="AH86" i="1" a="1"/>
  <c r="AH86" i="1" s="1"/>
  <c r="AI86" i="1" s="1"/>
  <c r="AE86" i="1" a="1"/>
  <c r="AE86" i="1" s="1"/>
  <c r="AD86" i="1"/>
  <c r="H87" i="11"/>
  <c r="J95" i="37" l="1"/>
  <c r="B96" i="37"/>
  <c r="F95" i="37"/>
  <c r="D95" i="37"/>
  <c r="E95" i="37" s="1" a="1"/>
  <c r="E95" i="37" s="1"/>
  <c r="P86" i="11"/>
  <c r="Q86" i="11"/>
  <c r="J87" i="11"/>
  <c r="K87" i="11" s="1"/>
  <c r="N87" i="11"/>
  <c r="O87" i="11"/>
  <c r="AE87" i="1" a="1"/>
  <c r="AE87" i="1" s="1"/>
  <c r="AD87" i="1"/>
  <c r="AH87" i="1" a="1"/>
  <c r="AH87" i="1" s="1"/>
  <c r="AI87" i="1" s="1"/>
  <c r="AF86" i="1"/>
  <c r="AG85" i="1"/>
  <c r="H88" i="11"/>
  <c r="J96" i="37" l="1"/>
  <c r="B97" i="37"/>
  <c r="F96" i="37"/>
  <c r="D96" i="37"/>
  <c r="E96" i="37" s="1" a="1"/>
  <c r="E96" i="37" s="1"/>
  <c r="P87" i="11"/>
  <c r="Q87" i="11"/>
  <c r="J88" i="11"/>
  <c r="K88" i="11" s="1"/>
  <c r="O88" i="11"/>
  <c r="N88" i="11"/>
  <c r="AG86" i="1"/>
  <c r="AF87" i="1"/>
  <c r="AE88" i="1" a="1"/>
  <c r="AE88" i="1" s="1"/>
  <c r="AD88" i="1"/>
  <c r="AH88" i="1" a="1"/>
  <c r="AH88" i="1" s="1"/>
  <c r="AI88" i="1" s="1"/>
  <c r="H89" i="11"/>
  <c r="J97" i="37" l="1"/>
  <c r="B98" i="37"/>
  <c r="F97" i="37"/>
  <c r="D97" i="37"/>
  <c r="E97" i="37" s="1" a="1"/>
  <c r="E97" i="37" s="1"/>
  <c r="P88" i="11"/>
  <c r="Q88" i="11"/>
  <c r="O89" i="11"/>
  <c r="N89" i="11"/>
  <c r="J89" i="11"/>
  <c r="K89" i="11" s="1"/>
  <c r="AF88" i="1"/>
  <c r="AG87" i="1"/>
  <c r="AH89" i="1" a="1"/>
  <c r="AH89" i="1" s="1"/>
  <c r="AI89" i="1" s="1"/>
  <c r="AD89" i="1"/>
  <c r="AE89" i="1" a="1"/>
  <c r="AE89" i="1" s="1"/>
  <c r="H90" i="11"/>
  <c r="J98" i="37" l="1"/>
  <c r="B99" i="37"/>
  <c r="F98" i="37"/>
  <c r="D98" i="37"/>
  <c r="E98" i="37" s="1" a="1"/>
  <c r="E98" i="37" s="1"/>
  <c r="P89" i="11"/>
  <c r="Q89" i="11"/>
  <c r="J90" i="11"/>
  <c r="K90" i="11" s="1"/>
  <c r="N90" i="11"/>
  <c r="O90" i="11"/>
  <c r="AG88" i="1"/>
  <c r="AF89" i="1"/>
  <c r="AE90" i="1" a="1"/>
  <c r="AE90" i="1" s="1"/>
  <c r="AD90" i="1"/>
  <c r="AH90" i="1" a="1"/>
  <c r="AH90" i="1" s="1"/>
  <c r="AI90" i="1" s="1"/>
  <c r="H91" i="11"/>
  <c r="J99" i="37" l="1"/>
  <c r="B100" i="37"/>
  <c r="D99" i="37"/>
  <c r="E99" i="37" s="1" a="1"/>
  <c r="E99" i="37" s="1"/>
  <c r="F99" i="37"/>
  <c r="Q90" i="11"/>
  <c r="P90" i="11"/>
  <c r="O91" i="11"/>
  <c r="N91" i="11"/>
  <c r="J91" i="11"/>
  <c r="K91" i="11" s="1"/>
  <c r="AG89" i="1"/>
  <c r="AF90" i="1"/>
  <c r="AH91" i="1" a="1"/>
  <c r="AH91" i="1" s="1"/>
  <c r="AI91" i="1" s="1"/>
  <c r="AE91" i="1" a="1"/>
  <c r="AE91" i="1" s="1"/>
  <c r="AD91" i="1"/>
  <c r="H92" i="11"/>
  <c r="J100" i="37" l="1"/>
  <c r="B101" i="37"/>
  <c r="F100" i="37"/>
  <c r="D100" i="37"/>
  <c r="E100" i="37" s="1" a="1"/>
  <c r="E100" i="37" s="1"/>
  <c r="Q91" i="11"/>
  <c r="P91" i="11"/>
  <c r="N92" i="11"/>
  <c r="J92" i="11"/>
  <c r="K92" i="11" s="1"/>
  <c r="O92" i="11"/>
  <c r="AD92" i="1"/>
  <c r="AH92" i="1" a="1"/>
  <c r="AH92" i="1" s="1"/>
  <c r="AI92" i="1" s="1"/>
  <c r="AE92" i="1" a="1"/>
  <c r="AE92" i="1" s="1"/>
  <c r="AF91" i="1"/>
  <c r="AG90" i="1"/>
  <c r="H93" i="11"/>
  <c r="J101" i="37" l="1"/>
  <c r="B102" i="37"/>
  <c r="F101" i="37"/>
  <c r="D101" i="37"/>
  <c r="E101" i="37" s="1" a="1"/>
  <c r="E101" i="37" s="1"/>
  <c r="Q92" i="11"/>
  <c r="P92" i="11"/>
  <c r="O93" i="11"/>
  <c r="J93" i="11"/>
  <c r="K93" i="11" s="1"/>
  <c r="N93" i="11"/>
  <c r="AG91" i="1"/>
  <c r="AF92" i="1"/>
  <c r="AE93" i="1" a="1"/>
  <c r="AE93" i="1" s="1"/>
  <c r="AD93" i="1"/>
  <c r="AH93" i="1" a="1"/>
  <c r="AH93" i="1" s="1"/>
  <c r="AI93" i="1" s="1"/>
  <c r="H94" i="11"/>
  <c r="J102" i="37" l="1"/>
  <c r="B103" i="37"/>
  <c r="F102" i="37"/>
  <c r="D102" i="37"/>
  <c r="E102" i="37" s="1" a="1"/>
  <c r="E102" i="37" s="1"/>
  <c r="P93" i="11"/>
  <c r="Q93" i="11"/>
  <c r="J94" i="11"/>
  <c r="K94" i="11" s="1"/>
  <c r="O94" i="11"/>
  <c r="N94" i="11"/>
  <c r="AH94" i="1" a="1"/>
  <c r="AH94" i="1" s="1"/>
  <c r="AI94" i="1" s="1"/>
  <c r="AE94" i="1" a="1"/>
  <c r="AE94" i="1" s="1"/>
  <c r="AD94" i="1"/>
  <c r="AF93" i="1"/>
  <c r="AG92" i="1"/>
  <c r="H95" i="11"/>
  <c r="J103" i="37" l="1"/>
  <c r="B104" i="37"/>
  <c r="D103" i="37"/>
  <c r="E103" i="37" s="1" a="1"/>
  <c r="E103" i="37" s="1"/>
  <c r="F103" i="37"/>
  <c r="P94" i="11"/>
  <c r="Q94" i="11"/>
  <c r="J95" i="11"/>
  <c r="K95" i="11" s="1"/>
  <c r="O95" i="11"/>
  <c r="N95" i="11"/>
  <c r="AE95" i="1" a="1"/>
  <c r="AE95" i="1" s="1"/>
  <c r="AD95" i="1"/>
  <c r="AH95" i="1" a="1"/>
  <c r="AH95" i="1" s="1"/>
  <c r="AI95" i="1" s="1"/>
  <c r="AF94" i="1"/>
  <c r="AG93" i="1"/>
  <c r="H96" i="11"/>
  <c r="J104" i="37" l="1"/>
  <c r="B105" i="37"/>
  <c r="F104" i="37"/>
  <c r="D104" i="37"/>
  <c r="E104" i="37" s="1" a="1"/>
  <c r="E104" i="37" s="1"/>
  <c r="P95" i="11"/>
  <c r="Q95" i="11"/>
  <c r="J96" i="11"/>
  <c r="K96" i="11" s="1"/>
  <c r="O96" i="11"/>
  <c r="N96" i="11"/>
  <c r="AG94" i="1"/>
  <c r="AF95" i="1"/>
  <c r="AE96" i="1" a="1"/>
  <c r="AE96" i="1" s="1"/>
  <c r="AD96" i="1"/>
  <c r="AH96" i="1" a="1"/>
  <c r="AH96" i="1" s="1"/>
  <c r="AI96" i="1" s="1"/>
  <c r="H97" i="11"/>
  <c r="J105" i="37" l="1"/>
  <c r="B106" i="37"/>
  <c r="F105" i="37"/>
  <c r="D105" i="37"/>
  <c r="E105" i="37" s="1" a="1"/>
  <c r="E105" i="37" s="1"/>
  <c r="P96" i="11"/>
  <c r="Q96" i="11"/>
  <c r="N97" i="11"/>
  <c r="J97" i="11"/>
  <c r="K97" i="11" s="1"/>
  <c r="O97" i="11"/>
  <c r="AH97" i="1" a="1"/>
  <c r="AH97" i="1" s="1"/>
  <c r="AI97" i="1" s="1"/>
  <c r="AD97" i="1"/>
  <c r="AE97" i="1" a="1"/>
  <c r="AE97" i="1" s="1"/>
  <c r="AF96" i="1"/>
  <c r="AG95" i="1"/>
  <c r="H98" i="11"/>
  <c r="J106" i="37" l="1"/>
  <c r="B107" i="37"/>
  <c r="F106" i="37"/>
  <c r="D106" i="37"/>
  <c r="E106" i="37" s="1" a="1"/>
  <c r="E106" i="37" s="1"/>
  <c r="Q97" i="11"/>
  <c r="P97" i="11"/>
  <c r="J98" i="11"/>
  <c r="K98" i="11" s="1"/>
  <c r="O98" i="11"/>
  <c r="N98" i="11"/>
  <c r="AG96" i="1"/>
  <c r="AF97" i="1"/>
  <c r="AE98" i="1" a="1"/>
  <c r="AE98" i="1" s="1"/>
  <c r="AD98" i="1"/>
  <c r="AH98" i="1" a="1"/>
  <c r="AH98" i="1" s="1"/>
  <c r="AI98" i="1" s="1"/>
  <c r="H99" i="11"/>
  <c r="J107" i="37" l="1"/>
  <c r="B108" i="37"/>
  <c r="D107" i="37"/>
  <c r="E107" i="37" s="1" a="1"/>
  <c r="E107" i="37" s="1"/>
  <c r="F107" i="37"/>
  <c r="P98" i="11"/>
  <c r="Q98" i="11"/>
  <c r="O99" i="11"/>
  <c r="N99" i="11"/>
  <c r="J99" i="11"/>
  <c r="K99" i="11" s="1"/>
  <c r="AG97" i="1"/>
  <c r="AF98" i="1"/>
  <c r="AH99" i="1" a="1"/>
  <c r="AH99" i="1" s="1"/>
  <c r="AI99" i="1" s="1"/>
  <c r="AE99" i="1" a="1"/>
  <c r="AE99" i="1" s="1"/>
  <c r="AD99" i="1"/>
  <c r="H100" i="11"/>
  <c r="J108" i="37" l="1"/>
  <c r="B109" i="37"/>
  <c r="F108" i="37"/>
  <c r="D108" i="37"/>
  <c r="E108" i="37" s="1" a="1"/>
  <c r="E108" i="37" s="1"/>
  <c r="P99" i="11"/>
  <c r="Q99" i="11"/>
  <c r="J100" i="11"/>
  <c r="K100" i="11" s="1"/>
  <c r="O100" i="11"/>
  <c r="N100" i="11"/>
  <c r="AD100" i="1"/>
  <c r="AH100" i="1" a="1"/>
  <c r="AH100" i="1" s="1"/>
  <c r="AI100" i="1" s="1"/>
  <c r="AE100" i="1" a="1"/>
  <c r="AE100" i="1" s="1"/>
  <c r="AF99" i="1"/>
  <c r="AG98" i="1"/>
  <c r="H101" i="11"/>
  <c r="J109" i="37" l="1"/>
  <c r="B110" i="37"/>
  <c r="F109" i="37"/>
  <c r="D109" i="37"/>
  <c r="E109" i="37" s="1" a="1"/>
  <c r="E109" i="37" s="1"/>
  <c r="P100" i="11"/>
  <c r="Q100" i="11"/>
  <c r="O101" i="11"/>
  <c r="N101" i="11"/>
  <c r="J101" i="11"/>
  <c r="K101" i="11" s="1"/>
  <c r="AG99" i="1"/>
  <c r="AF100" i="1"/>
  <c r="AE101" i="1" a="1"/>
  <c r="AE101" i="1" s="1"/>
  <c r="AD101" i="1"/>
  <c r="AH101" i="1" a="1"/>
  <c r="AH101" i="1" s="1"/>
  <c r="AI101" i="1" s="1"/>
  <c r="J110" i="37" l="1"/>
  <c r="B111" i="37"/>
  <c r="F110" i="37"/>
  <c r="D110" i="37"/>
  <c r="E110" i="37" s="1" a="1"/>
  <c r="E110" i="37" s="1"/>
  <c r="P101" i="11"/>
  <c r="Q101" i="11"/>
  <c r="AH102" i="1" a="1"/>
  <c r="AH102" i="1" s="1"/>
  <c r="AI102" i="1" s="1"/>
  <c r="AE102" i="1" a="1"/>
  <c r="AE102" i="1" s="1"/>
  <c r="AD102" i="1"/>
  <c r="AF101" i="1"/>
  <c r="AG100" i="1"/>
  <c r="J111" i="37" l="1"/>
  <c r="B112" i="37"/>
  <c r="D111" i="37"/>
  <c r="E111" i="37" s="1" a="1"/>
  <c r="E111" i="37" s="1"/>
  <c r="F111" i="37"/>
  <c r="AG101" i="1"/>
  <c r="AF102" i="1"/>
  <c r="AE103" i="1" a="1"/>
  <c r="AE103" i="1" s="1"/>
  <c r="AD103" i="1"/>
  <c r="AH103" i="1" a="1"/>
  <c r="AH103" i="1" s="1"/>
  <c r="AI103" i="1" s="1"/>
  <c r="J112" i="37" l="1"/>
  <c r="B113" i="37"/>
  <c r="F112" i="37"/>
  <c r="D112" i="37"/>
  <c r="E112" i="37" s="1" a="1"/>
  <c r="E112" i="37" s="1"/>
  <c r="AE104" i="1" a="1"/>
  <c r="AE104" i="1" s="1"/>
  <c r="AD104" i="1"/>
  <c r="AH104" i="1" a="1"/>
  <c r="AH104" i="1" s="1"/>
  <c r="AI104" i="1" s="1"/>
  <c r="AG102" i="1"/>
  <c r="AF103" i="1"/>
  <c r="J113" i="37" l="1"/>
  <c r="B114" i="37"/>
  <c r="F113" i="37"/>
  <c r="D113" i="37"/>
  <c r="E113" i="37" s="1" a="1"/>
  <c r="E113" i="37" s="1"/>
  <c r="AF104" i="1"/>
  <c r="AG103" i="1"/>
  <c r="AH105" i="1" a="1"/>
  <c r="AH105" i="1" s="1"/>
  <c r="AI105" i="1" s="1"/>
  <c r="AD105" i="1"/>
  <c r="AE105" i="1" a="1"/>
  <c r="AE105" i="1" s="1"/>
  <c r="J114" i="37" l="1"/>
  <c r="B115" i="37"/>
  <c r="F114" i="37"/>
  <c r="D114" i="37"/>
  <c r="E114" i="37" s="1" a="1"/>
  <c r="E114" i="37" s="1"/>
  <c r="AE106" i="1" a="1"/>
  <c r="AE106" i="1" s="1"/>
  <c r="AD106" i="1"/>
  <c r="AH106" i="1" a="1"/>
  <c r="AH106" i="1" s="1"/>
  <c r="AI106" i="1" s="1"/>
  <c r="AG104" i="1"/>
  <c r="AF105" i="1"/>
  <c r="J115" i="37" l="1"/>
  <c r="B116" i="37"/>
  <c r="D115" i="37"/>
  <c r="E115" i="37" s="1" a="1"/>
  <c r="E115" i="37" s="1"/>
  <c r="F115" i="37"/>
  <c r="AG105" i="1"/>
  <c r="AF106" i="1"/>
  <c r="AH107" i="1" a="1"/>
  <c r="AH107" i="1" s="1"/>
  <c r="AI107" i="1" s="1"/>
  <c r="AE107" i="1" a="1"/>
  <c r="AE107" i="1" s="1"/>
  <c r="AD107" i="1"/>
  <c r="J116" i="37" l="1"/>
  <c r="B117" i="37"/>
  <c r="F116" i="37"/>
  <c r="D116" i="37"/>
  <c r="E116" i="37" s="1" a="1"/>
  <c r="E116" i="37" s="1"/>
  <c r="AD108" i="1"/>
  <c r="AH108" i="1" a="1"/>
  <c r="AH108" i="1" s="1"/>
  <c r="AI108" i="1" s="1"/>
  <c r="AE108" i="1" a="1"/>
  <c r="AE108" i="1" s="1"/>
  <c r="AF107" i="1"/>
  <c r="AG106" i="1"/>
  <c r="J117" i="37" l="1"/>
  <c r="B118" i="37"/>
  <c r="F117" i="37"/>
  <c r="D117" i="37"/>
  <c r="E117" i="37" s="1" a="1"/>
  <c r="E117" i="37" s="1"/>
  <c r="AG107" i="1"/>
  <c r="AF108" i="1"/>
  <c r="AE109" i="1" a="1"/>
  <c r="AE109" i="1" s="1"/>
  <c r="AD109" i="1"/>
  <c r="AH109" i="1" a="1"/>
  <c r="AH109" i="1" s="1"/>
  <c r="AI109" i="1" s="1"/>
  <c r="J118" i="37" l="1"/>
  <c r="B119" i="37"/>
  <c r="F118" i="37"/>
  <c r="D118" i="37"/>
  <c r="E118" i="37" s="1" a="1"/>
  <c r="E118" i="37" s="1"/>
  <c r="AH110" i="1" a="1"/>
  <c r="AH110" i="1" s="1"/>
  <c r="AI110" i="1" s="1"/>
  <c r="AE110" i="1" a="1"/>
  <c r="AE110" i="1" s="1"/>
  <c r="AD110" i="1"/>
  <c r="AF109" i="1"/>
  <c r="AG108" i="1"/>
  <c r="J119" i="37" l="1"/>
  <c r="B120" i="37"/>
  <c r="F119" i="37"/>
  <c r="D119" i="37"/>
  <c r="E119" i="37" s="1" a="1"/>
  <c r="E119" i="37" s="1"/>
  <c r="AF110" i="1"/>
  <c r="AG109" i="1"/>
  <c r="AE111" i="1" a="1"/>
  <c r="AE111" i="1" s="1"/>
  <c r="AD111" i="1"/>
  <c r="AH111" i="1" a="1"/>
  <c r="AH111" i="1" s="1"/>
  <c r="AI111" i="1" s="1"/>
  <c r="J120" i="37" l="1"/>
  <c r="B121" i="37"/>
  <c r="F120" i="37"/>
  <c r="D120" i="37"/>
  <c r="E120" i="37" s="1" a="1"/>
  <c r="E120" i="37" s="1"/>
  <c r="AE112" i="1" a="1"/>
  <c r="AE112" i="1" s="1"/>
  <c r="AD112" i="1"/>
  <c r="AH112" i="1" a="1"/>
  <c r="AH112" i="1" s="1"/>
  <c r="AI112" i="1" s="1"/>
  <c r="AG110" i="1"/>
  <c r="AF111" i="1"/>
  <c r="J121" i="37" l="1"/>
  <c r="B122" i="37"/>
  <c r="F121" i="37"/>
  <c r="D121" i="37"/>
  <c r="E121" i="37" s="1" a="1"/>
  <c r="E121" i="37" s="1"/>
  <c r="AF112" i="1"/>
  <c r="AG111" i="1"/>
  <c r="AH113" i="1" a="1"/>
  <c r="AH113" i="1" s="1"/>
  <c r="AI113" i="1" s="1"/>
  <c r="AD113" i="1"/>
  <c r="AE113" i="1" a="1"/>
  <c r="AE113" i="1" s="1"/>
  <c r="J122" i="37" l="1"/>
  <c r="B123" i="37"/>
  <c r="F122" i="37"/>
  <c r="D122" i="37"/>
  <c r="E122" i="37" s="1" a="1"/>
  <c r="E122" i="37" s="1"/>
  <c r="AE114" i="1" a="1"/>
  <c r="AE114" i="1" s="1"/>
  <c r="AD114" i="1"/>
  <c r="AH114" i="1" a="1"/>
  <c r="AH114" i="1" s="1"/>
  <c r="AI114" i="1" s="1"/>
  <c r="AG112" i="1"/>
  <c r="AF113" i="1"/>
  <c r="J123" i="37" l="1"/>
  <c r="B124" i="37"/>
  <c r="D123" i="37"/>
  <c r="E123" i="37" s="1" a="1"/>
  <c r="E123" i="37" s="1"/>
  <c r="F123" i="37"/>
  <c r="AG113" i="1"/>
  <c r="AF114" i="1"/>
  <c r="AH115" i="1" a="1"/>
  <c r="AH115" i="1" s="1"/>
  <c r="AI115" i="1" s="1"/>
  <c r="AE115" i="1" a="1"/>
  <c r="AE115" i="1" s="1"/>
  <c r="AD115" i="1"/>
  <c r="J124" i="37" l="1"/>
  <c r="B125" i="37"/>
  <c r="F124" i="37"/>
  <c r="D124" i="37"/>
  <c r="E124" i="37" s="1" a="1"/>
  <c r="E124" i="37" s="1"/>
  <c r="AD116" i="1"/>
  <c r="AH116" i="1" a="1"/>
  <c r="AH116" i="1" s="1"/>
  <c r="AI116" i="1" s="1"/>
  <c r="AE116" i="1" a="1"/>
  <c r="AE116" i="1" s="1"/>
  <c r="AF115" i="1"/>
  <c r="AG114" i="1"/>
  <c r="J125" i="37" l="1"/>
  <c r="B126" i="37"/>
  <c r="F125" i="37"/>
  <c r="D125" i="37"/>
  <c r="E125" i="37" s="1" a="1"/>
  <c r="E125" i="37" s="1"/>
  <c r="AG115" i="1"/>
  <c r="AF116" i="1"/>
  <c r="AE117" i="1" a="1"/>
  <c r="AE117" i="1" s="1"/>
  <c r="AD117" i="1"/>
  <c r="AH117" i="1" a="1"/>
  <c r="AH117" i="1" s="1"/>
  <c r="AI117" i="1" s="1"/>
  <c r="J126" i="37" l="1"/>
  <c r="B127" i="37"/>
  <c r="F126" i="37"/>
  <c r="D126" i="37"/>
  <c r="E126" i="37" s="1" a="1"/>
  <c r="E126" i="37" s="1"/>
  <c r="AH118" i="1" a="1"/>
  <c r="AH118" i="1" s="1"/>
  <c r="AI118" i="1" s="1"/>
  <c r="AE118" i="1" a="1"/>
  <c r="AE118" i="1" s="1"/>
  <c r="AD118" i="1"/>
  <c r="AF117" i="1"/>
  <c r="AG116" i="1"/>
  <c r="J127" i="37" l="1"/>
  <c r="B128" i="37"/>
  <c r="D127" i="37"/>
  <c r="E127" i="37" s="1" a="1"/>
  <c r="E127" i="37" s="1"/>
  <c r="F127" i="37"/>
  <c r="AF118" i="1"/>
  <c r="AG117" i="1"/>
  <c r="AE119" i="1" a="1"/>
  <c r="AE119" i="1" s="1"/>
  <c r="AD119" i="1"/>
  <c r="AH119" i="1" a="1"/>
  <c r="AH119" i="1" s="1"/>
  <c r="AI119" i="1" s="1"/>
  <c r="J128" i="37" l="1"/>
  <c r="B129" i="37"/>
  <c r="F128" i="37"/>
  <c r="D128" i="37"/>
  <c r="E128" i="37" s="1" a="1"/>
  <c r="E128" i="37" s="1"/>
  <c r="AE120" i="1" a="1"/>
  <c r="AE120" i="1" s="1"/>
  <c r="AD120" i="1"/>
  <c r="AH120" i="1" a="1"/>
  <c r="AH120" i="1" s="1"/>
  <c r="AI120" i="1" s="1"/>
  <c r="AG118" i="1"/>
  <c r="AF119" i="1"/>
  <c r="J129" i="37" l="1"/>
  <c r="B130" i="37"/>
  <c r="F129" i="37"/>
  <c r="D129" i="37"/>
  <c r="E129" i="37" s="1" a="1"/>
  <c r="E129" i="37" s="1"/>
  <c r="AF120" i="1"/>
  <c r="AG119" i="1"/>
  <c r="AH121" i="1" a="1"/>
  <c r="AH121" i="1" s="1"/>
  <c r="AI121" i="1" s="1"/>
  <c r="AD121" i="1"/>
  <c r="AE121" i="1" a="1"/>
  <c r="AE121" i="1" s="1"/>
  <c r="J130" i="37" l="1"/>
  <c r="B131" i="37"/>
  <c r="F130" i="37"/>
  <c r="D130" i="37"/>
  <c r="E130" i="37" s="1" a="1"/>
  <c r="E130" i="37" s="1"/>
  <c r="AE122" i="1" a="1"/>
  <c r="AE122" i="1" s="1"/>
  <c r="AD122" i="1"/>
  <c r="AH122" i="1" a="1"/>
  <c r="AH122" i="1" s="1"/>
  <c r="AI122" i="1" s="1"/>
  <c r="AG120" i="1"/>
  <c r="AF121" i="1"/>
  <c r="J131" i="37" l="1"/>
  <c r="B132" i="37"/>
  <c r="D131" i="37"/>
  <c r="E131" i="37" s="1" a="1"/>
  <c r="E131" i="37" s="1"/>
  <c r="F131" i="37"/>
  <c r="AG121" i="1"/>
  <c r="AF122" i="1"/>
  <c r="AH123" i="1" a="1"/>
  <c r="AH123" i="1" s="1"/>
  <c r="AI123" i="1" s="1"/>
  <c r="AE123" i="1" a="1"/>
  <c r="AE123" i="1" s="1"/>
  <c r="AD123" i="1"/>
  <c r="J132" i="37" l="1"/>
  <c r="B133" i="37"/>
  <c r="F132" i="37"/>
  <c r="D132" i="37"/>
  <c r="E132" i="37" s="1" a="1"/>
  <c r="E132" i="37" s="1"/>
  <c r="AD124" i="1"/>
  <c r="AH124" i="1" a="1"/>
  <c r="AH124" i="1" s="1"/>
  <c r="AI124" i="1" s="1"/>
  <c r="AE124" i="1" a="1"/>
  <c r="AE124" i="1" s="1"/>
  <c r="AF123" i="1"/>
  <c r="AG122" i="1"/>
  <c r="J133" i="37" l="1"/>
  <c r="B134" i="37"/>
  <c r="F133" i="37"/>
  <c r="D133" i="37"/>
  <c r="E133" i="37" s="1" a="1"/>
  <c r="E133" i="37" s="1"/>
  <c r="AG123" i="1"/>
  <c r="AF124" i="1"/>
  <c r="AE125" i="1" a="1"/>
  <c r="AE125" i="1" s="1"/>
  <c r="AD125" i="1"/>
  <c r="AH125" i="1" a="1"/>
  <c r="AH125" i="1" s="1"/>
  <c r="AI125" i="1" s="1"/>
  <c r="J134" i="37" l="1"/>
  <c r="B135" i="37"/>
  <c r="F134" i="37"/>
  <c r="D134" i="37"/>
  <c r="E134" i="37" s="1" a="1"/>
  <c r="E134" i="37" s="1"/>
  <c r="AH126" i="1" a="1"/>
  <c r="AH126" i="1" s="1"/>
  <c r="AI126" i="1" s="1"/>
  <c r="AE126" i="1" a="1"/>
  <c r="AE126" i="1" s="1"/>
  <c r="AD126" i="1"/>
  <c r="AF125" i="1"/>
  <c r="AG124" i="1"/>
  <c r="J135" i="37" l="1"/>
  <c r="B136" i="37"/>
  <c r="D135" i="37"/>
  <c r="E135" i="37" s="1" a="1"/>
  <c r="E135" i="37" s="1"/>
  <c r="F135" i="37"/>
  <c r="AF126" i="1"/>
  <c r="AG125" i="1"/>
  <c r="AE127" i="1" a="1"/>
  <c r="AE127" i="1" s="1"/>
  <c r="AD127" i="1"/>
  <c r="AH127" i="1" a="1"/>
  <c r="AH127" i="1" s="1"/>
  <c r="AI127" i="1" s="1"/>
  <c r="J136" i="37" l="1"/>
  <c r="B137" i="37"/>
  <c r="F136" i="37"/>
  <c r="D136" i="37"/>
  <c r="E136" i="37" s="1" a="1"/>
  <c r="E136" i="37" s="1"/>
  <c r="AE128" i="1" a="1"/>
  <c r="AE128" i="1" s="1"/>
  <c r="AD128" i="1"/>
  <c r="AH128" i="1" a="1"/>
  <c r="AH128" i="1" s="1"/>
  <c r="AI128" i="1" s="1"/>
  <c r="AG126" i="1"/>
  <c r="AF127" i="1"/>
  <c r="J137" i="37" l="1"/>
  <c r="B138" i="37"/>
  <c r="F137" i="37"/>
  <c r="D137" i="37"/>
  <c r="E137" i="37" s="1" a="1"/>
  <c r="E137" i="37" s="1"/>
  <c r="AF128" i="1"/>
  <c r="AG127" i="1"/>
  <c r="AH129" i="1" a="1"/>
  <c r="AH129" i="1" s="1"/>
  <c r="AI129" i="1" s="1"/>
  <c r="AD129" i="1"/>
  <c r="AE129" i="1" a="1"/>
  <c r="AE129" i="1" s="1"/>
  <c r="J138" i="37" l="1"/>
  <c r="B139" i="37"/>
  <c r="F138" i="37"/>
  <c r="D138" i="37"/>
  <c r="E138" i="37" s="1" a="1"/>
  <c r="E138" i="37" s="1"/>
  <c r="AE130" i="1" a="1"/>
  <c r="AE130" i="1" s="1"/>
  <c r="AD130" i="1"/>
  <c r="AH130" i="1" a="1"/>
  <c r="AH130" i="1" s="1"/>
  <c r="AI130" i="1" s="1"/>
  <c r="AG128" i="1"/>
  <c r="AF129" i="1"/>
  <c r="J139" i="37" l="1"/>
  <c r="B140" i="37"/>
  <c r="D139" i="37"/>
  <c r="E139" i="37" s="1" a="1"/>
  <c r="E139" i="37" s="1"/>
  <c r="F139" i="37"/>
  <c r="AG129" i="1"/>
  <c r="AF130" i="1"/>
  <c r="AH131" i="1" a="1"/>
  <c r="AH131" i="1" s="1"/>
  <c r="AI131" i="1" s="1"/>
  <c r="AE131" i="1" a="1"/>
  <c r="AE131" i="1" s="1"/>
  <c r="AD131" i="1"/>
  <c r="J140" i="37" l="1"/>
  <c r="B141" i="37"/>
  <c r="F140" i="37"/>
  <c r="D140" i="37"/>
  <c r="E140" i="37" s="1" a="1"/>
  <c r="E140" i="37" s="1"/>
  <c r="AD132" i="1"/>
  <c r="AH132" i="1" a="1"/>
  <c r="AH132" i="1" s="1"/>
  <c r="AI132" i="1" s="1"/>
  <c r="AE132" i="1" a="1"/>
  <c r="AE132" i="1" s="1"/>
  <c r="AF131" i="1"/>
  <c r="AG130" i="1"/>
  <c r="J141" i="37" l="1"/>
  <c r="B142" i="37"/>
  <c r="F141" i="37"/>
  <c r="D141" i="37"/>
  <c r="E141" i="37" s="1" a="1"/>
  <c r="E141" i="37" s="1"/>
  <c r="AG131" i="1"/>
  <c r="AF132" i="1"/>
  <c r="AE133" i="1" a="1"/>
  <c r="AE133" i="1" s="1"/>
  <c r="AD133" i="1"/>
  <c r="AH133" i="1" a="1"/>
  <c r="AH133" i="1" s="1"/>
  <c r="AI133" i="1" s="1"/>
  <c r="J142" i="37" l="1"/>
  <c r="B143" i="37"/>
  <c r="F142" i="37"/>
  <c r="D142" i="37"/>
  <c r="E142" i="37" s="1" a="1"/>
  <c r="E142" i="37" s="1"/>
  <c r="AF133" i="1"/>
  <c r="AG132" i="1"/>
  <c r="AH134" i="1" a="1"/>
  <c r="AH134" i="1" s="1"/>
  <c r="AI134" i="1" s="1"/>
  <c r="AE134" i="1" a="1"/>
  <c r="AE134" i="1" s="1"/>
  <c r="AD134" i="1"/>
  <c r="J143" i="37" l="1"/>
  <c r="B144" i="37"/>
  <c r="F143" i="37"/>
  <c r="D143" i="37"/>
  <c r="E143" i="37" s="1" a="1"/>
  <c r="E143" i="37" s="1"/>
  <c r="AE135" i="1" a="1"/>
  <c r="AE135" i="1" s="1"/>
  <c r="AD135" i="1"/>
  <c r="AH135" i="1" a="1"/>
  <c r="AH135" i="1" s="1"/>
  <c r="AI135" i="1" s="1"/>
  <c r="AF134" i="1"/>
  <c r="AG133" i="1"/>
  <c r="J144" i="37" l="1"/>
  <c r="B145" i="37"/>
  <c r="F144" i="37"/>
  <c r="D144" i="37"/>
  <c r="E144" i="37" s="1" a="1"/>
  <c r="E144" i="37" s="1"/>
  <c r="AG134" i="1"/>
  <c r="AF135" i="1"/>
  <c r="AE136" i="1" a="1"/>
  <c r="AE136" i="1" s="1"/>
  <c r="AD136" i="1"/>
  <c r="AH136" i="1" a="1"/>
  <c r="AH136" i="1" s="1"/>
  <c r="AI136" i="1" s="1"/>
  <c r="J145" i="37" l="1"/>
  <c r="B146" i="37"/>
  <c r="F145" i="37"/>
  <c r="D145" i="37"/>
  <c r="E145" i="37" s="1" a="1"/>
  <c r="E145" i="37" s="1"/>
  <c r="AH137" i="1" a="1"/>
  <c r="AH137" i="1" s="1"/>
  <c r="AI137" i="1" s="1"/>
  <c r="AE137" i="1" a="1"/>
  <c r="AE137" i="1" s="1"/>
  <c r="AD137" i="1"/>
  <c r="AF136" i="1"/>
  <c r="AG135" i="1"/>
  <c r="J146" i="37" l="1"/>
  <c r="B147" i="37"/>
  <c r="F146" i="37"/>
  <c r="D146" i="37"/>
  <c r="E146" i="37" s="1" a="1"/>
  <c r="E146" i="37" s="1"/>
  <c r="AE138" i="1" a="1"/>
  <c r="AE138" i="1" s="1"/>
  <c r="AD138" i="1"/>
  <c r="AH138" i="1" a="1"/>
  <c r="AH138" i="1" s="1"/>
  <c r="AI138" i="1" s="1"/>
  <c r="AG136" i="1"/>
  <c r="AF137" i="1"/>
  <c r="J147" i="37" l="1"/>
  <c r="B148" i="37"/>
  <c r="D147" i="37"/>
  <c r="E147" i="37" s="1" a="1"/>
  <c r="E147" i="37" s="1"/>
  <c r="F147" i="37"/>
  <c r="AG137" i="1"/>
  <c r="AF138" i="1"/>
  <c r="AH139" i="1" a="1"/>
  <c r="AH139" i="1" s="1"/>
  <c r="AI139" i="1" s="1"/>
  <c r="AE139" i="1" a="1"/>
  <c r="AE139" i="1" s="1"/>
  <c r="AD139" i="1"/>
  <c r="J148" i="37" l="1"/>
  <c r="B149" i="37"/>
  <c r="F148" i="37"/>
  <c r="D148" i="37"/>
  <c r="E148" i="37" s="1" a="1"/>
  <c r="E148" i="37" s="1"/>
  <c r="AD140" i="1"/>
  <c r="AH140" i="1" a="1"/>
  <c r="AH140" i="1" s="1"/>
  <c r="AI140" i="1" s="1"/>
  <c r="AE140" i="1" a="1"/>
  <c r="AE140" i="1" s="1"/>
  <c r="AF139" i="1"/>
  <c r="AG138" i="1"/>
  <c r="J149" i="37" l="1"/>
  <c r="B150" i="37"/>
  <c r="F149" i="37"/>
  <c r="D149" i="37"/>
  <c r="E149" i="37" s="1" a="1"/>
  <c r="E149" i="37" s="1"/>
  <c r="AG139" i="1"/>
  <c r="AF140" i="1"/>
  <c r="AE141" i="1" a="1"/>
  <c r="AE141" i="1" s="1"/>
  <c r="AD141" i="1"/>
  <c r="AH141" i="1" a="1"/>
  <c r="AH141" i="1" s="1"/>
  <c r="AI141" i="1" s="1"/>
  <c r="J150" i="37" l="1"/>
  <c r="B151" i="37"/>
  <c r="F150" i="37"/>
  <c r="D150" i="37"/>
  <c r="E150" i="37" s="1" a="1"/>
  <c r="E150" i="37" s="1"/>
  <c r="AH142" i="1" a="1"/>
  <c r="AH142" i="1" s="1"/>
  <c r="AI142" i="1" s="1"/>
  <c r="AE142" i="1" a="1"/>
  <c r="AE142" i="1" s="1"/>
  <c r="AD142" i="1"/>
  <c r="AF141" i="1"/>
  <c r="AG140" i="1"/>
  <c r="J151" i="37" l="1"/>
  <c r="B152" i="37"/>
  <c r="F151" i="37"/>
  <c r="D151" i="37"/>
  <c r="E151" i="37" s="1" a="1"/>
  <c r="E151" i="37" s="1"/>
  <c r="AF142" i="1"/>
  <c r="AG141" i="1"/>
  <c r="AE143" i="1" a="1"/>
  <c r="AE143" i="1" s="1"/>
  <c r="AD143" i="1"/>
  <c r="AH143" i="1" a="1"/>
  <c r="AH143" i="1" s="1"/>
  <c r="AI143" i="1" s="1"/>
  <c r="J152" i="37" l="1"/>
  <c r="B153" i="37"/>
  <c r="F152" i="37"/>
  <c r="D152" i="37"/>
  <c r="E152" i="37" s="1" a="1"/>
  <c r="E152" i="37" s="1"/>
  <c r="AE144" i="1" a="1"/>
  <c r="AE144" i="1" s="1"/>
  <c r="AD144" i="1"/>
  <c r="AH144" i="1" a="1"/>
  <c r="AH144" i="1" s="1"/>
  <c r="AI144" i="1" s="1"/>
  <c r="AG142" i="1"/>
  <c r="AF143" i="1"/>
  <c r="J153" i="37" l="1"/>
  <c r="B154" i="37"/>
  <c r="F153" i="37"/>
  <c r="D153" i="37"/>
  <c r="E153" i="37" s="1" a="1"/>
  <c r="E153" i="37" s="1"/>
  <c r="AF144" i="1"/>
  <c r="AG143" i="1"/>
  <c r="AH145" i="1" a="1"/>
  <c r="AH145" i="1" s="1"/>
  <c r="AI145" i="1" s="1"/>
  <c r="AD145" i="1"/>
  <c r="AE145" i="1" a="1"/>
  <c r="AE145" i="1" s="1"/>
  <c r="J154" i="37" l="1"/>
  <c r="B155" i="37"/>
  <c r="F154" i="37"/>
  <c r="D154" i="37"/>
  <c r="E154" i="37" s="1" a="1"/>
  <c r="E154" i="37" s="1"/>
  <c r="AE146" i="1" a="1"/>
  <c r="AE146" i="1" s="1"/>
  <c r="AD146" i="1"/>
  <c r="AH146" i="1" a="1"/>
  <c r="AH146" i="1" s="1"/>
  <c r="AI146" i="1" s="1"/>
  <c r="AG144" i="1"/>
  <c r="AF145" i="1"/>
  <c r="J155" i="37" l="1"/>
  <c r="B156" i="37"/>
  <c r="D155" i="37"/>
  <c r="E155" i="37" s="1" a="1"/>
  <c r="E155" i="37" s="1"/>
  <c r="F155" i="37"/>
  <c r="AG145" i="1"/>
  <c r="AF146" i="1"/>
  <c r="AH147" i="1" a="1"/>
  <c r="AH147" i="1" s="1"/>
  <c r="AI147" i="1" s="1"/>
  <c r="AE147" i="1" a="1"/>
  <c r="AE147" i="1" s="1"/>
  <c r="AD147" i="1"/>
  <c r="J156" i="37" l="1"/>
  <c r="B157" i="37"/>
  <c r="F156" i="37"/>
  <c r="D156" i="37"/>
  <c r="E156" i="37" s="1" a="1"/>
  <c r="E156" i="37" s="1"/>
  <c r="AF147" i="1"/>
  <c r="AG146" i="1"/>
  <c r="AD148" i="1"/>
  <c r="AH148" i="1" a="1"/>
  <c r="AH148" i="1" s="1"/>
  <c r="AI148" i="1" s="1"/>
  <c r="AE148" i="1" a="1"/>
  <c r="AE148" i="1" s="1"/>
  <c r="J157" i="37" l="1"/>
  <c r="B158" i="37"/>
  <c r="F157" i="37"/>
  <c r="D157" i="37"/>
  <c r="E157" i="37" s="1" a="1"/>
  <c r="E157" i="37" s="1"/>
  <c r="AE149" i="1" a="1"/>
  <c r="AE149" i="1" s="1"/>
  <c r="AD149" i="1"/>
  <c r="AH149" i="1" a="1"/>
  <c r="AH149" i="1" s="1"/>
  <c r="AI149" i="1" s="1"/>
  <c r="AG147" i="1"/>
  <c r="AF148" i="1"/>
  <c r="J158" i="37" l="1"/>
  <c r="B159" i="37"/>
  <c r="F158" i="37"/>
  <c r="D158" i="37"/>
  <c r="E158" i="37" s="1" a="1"/>
  <c r="E158" i="37" s="1"/>
  <c r="AF149" i="1"/>
  <c r="AG148" i="1"/>
  <c r="AH150" i="1" a="1"/>
  <c r="AH150" i="1" s="1"/>
  <c r="AI150" i="1" s="1"/>
  <c r="AE150" i="1" a="1"/>
  <c r="AE150" i="1" s="1"/>
  <c r="AD150" i="1"/>
  <c r="J159" i="37" l="1"/>
  <c r="B160" i="37"/>
  <c r="F159" i="37"/>
  <c r="D159" i="37"/>
  <c r="E159" i="37" s="1" a="1"/>
  <c r="E159" i="37" s="1"/>
  <c r="AE151" i="1" a="1"/>
  <c r="AE151" i="1" s="1"/>
  <c r="AD151" i="1"/>
  <c r="AH151" i="1" a="1"/>
  <c r="AH151" i="1" s="1"/>
  <c r="AI151" i="1" s="1"/>
  <c r="AF150" i="1"/>
  <c r="AG149" i="1"/>
  <c r="J160" i="37" l="1"/>
  <c r="B161" i="37"/>
  <c r="F160" i="37"/>
  <c r="D160" i="37"/>
  <c r="E160" i="37" s="1" a="1"/>
  <c r="E160" i="37" s="1"/>
  <c r="AG150" i="1"/>
  <c r="AF151" i="1"/>
  <c r="AE152" i="1" a="1"/>
  <c r="AE152" i="1" s="1"/>
  <c r="AD152" i="1"/>
  <c r="AH152" i="1" a="1"/>
  <c r="AH152" i="1" s="1"/>
  <c r="AI152" i="1" s="1"/>
  <c r="J161" i="37" l="1"/>
  <c r="B162" i="37"/>
  <c r="F161" i="37"/>
  <c r="D161" i="37"/>
  <c r="E161" i="37" s="1" a="1"/>
  <c r="E161" i="37" s="1"/>
  <c r="AF152" i="1"/>
  <c r="AG151" i="1"/>
  <c r="AH153" i="1" a="1"/>
  <c r="AH153" i="1" s="1"/>
  <c r="AI153" i="1" s="1"/>
  <c r="AD153" i="1"/>
  <c r="AE153" i="1" a="1"/>
  <c r="AE153" i="1" s="1"/>
  <c r="J162" i="37" l="1"/>
  <c r="B163" i="37"/>
  <c r="F162" i="37"/>
  <c r="D162" i="37"/>
  <c r="E162" i="37" s="1" a="1"/>
  <c r="E162" i="37" s="1"/>
  <c r="AE154" i="1" a="1"/>
  <c r="AE154" i="1" s="1"/>
  <c r="AD154" i="1"/>
  <c r="AH154" i="1" a="1"/>
  <c r="AH154" i="1" s="1"/>
  <c r="AI154" i="1" s="1"/>
  <c r="AG152" i="1"/>
  <c r="AF153" i="1"/>
  <c r="J163" i="37" l="1"/>
  <c r="B164" i="37"/>
  <c r="F163" i="37"/>
  <c r="D163" i="37"/>
  <c r="E163" i="37" s="1" a="1"/>
  <c r="E163" i="37" s="1"/>
  <c r="AG153" i="1"/>
  <c r="AF154" i="1"/>
  <c r="AH155" i="1" a="1"/>
  <c r="AH155" i="1" s="1"/>
  <c r="AI155" i="1" s="1"/>
  <c r="AE155" i="1" a="1"/>
  <c r="AE155" i="1" s="1"/>
  <c r="AD155" i="1"/>
  <c r="J164" i="37" l="1"/>
  <c r="B165" i="37"/>
  <c r="F164" i="37"/>
  <c r="D164" i="37"/>
  <c r="E164" i="37" s="1" a="1"/>
  <c r="E164" i="37" s="1"/>
  <c r="AD156" i="1"/>
  <c r="AH156" i="1" a="1"/>
  <c r="AH156" i="1" s="1"/>
  <c r="AI156" i="1" s="1"/>
  <c r="AE156" i="1" a="1"/>
  <c r="AE156" i="1" s="1"/>
  <c r="AF155" i="1"/>
  <c r="AG154" i="1"/>
  <c r="J165" i="37" l="1"/>
  <c r="B166" i="37"/>
  <c r="F165" i="37"/>
  <c r="D165" i="37"/>
  <c r="E165" i="37" s="1" a="1"/>
  <c r="E165" i="37" s="1"/>
  <c r="AG155" i="1"/>
  <c r="AF156" i="1"/>
  <c r="AE157" i="1" a="1"/>
  <c r="AE157" i="1" s="1"/>
  <c r="AD157" i="1"/>
  <c r="AH157" i="1" a="1"/>
  <c r="AH157" i="1" s="1"/>
  <c r="AI157" i="1" s="1"/>
  <c r="J166" i="37" l="1"/>
  <c r="B167" i="37"/>
  <c r="F166" i="37"/>
  <c r="D166" i="37"/>
  <c r="E166" i="37" s="1" a="1"/>
  <c r="E166" i="37" s="1"/>
  <c r="AH158" i="1" a="1"/>
  <c r="AH158" i="1" s="1"/>
  <c r="AI158" i="1" s="1"/>
  <c r="AE158" i="1" a="1"/>
  <c r="AE158" i="1" s="1"/>
  <c r="AD158" i="1"/>
  <c r="AF157" i="1"/>
  <c r="AG156" i="1"/>
  <c r="J167" i="37" l="1"/>
  <c r="B168" i="37"/>
  <c r="F167" i="37"/>
  <c r="D167" i="37"/>
  <c r="E167" i="37" s="1" a="1"/>
  <c r="E167" i="37" s="1"/>
  <c r="AF158" i="1"/>
  <c r="AG157" i="1"/>
  <c r="AE159" i="1" a="1"/>
  <c r="AE159" i="1" s="1"/>
  <c r="AD159" i="1"/>
  <c r="AH159" i="1" a="1"/>
  <c r="AH159" i="1" s="1"/>
  <c r="AI159" i="1" s="1"/>
  <c r="J168" i="37" l="1"/>
  <c r="B169" i="37"/>
  <c r="F168" i="37"/>
  <c r="D168" i="37"/>
  <c r="E168" i="37" s="1" a="1"/>
  <c r="E168" i="37" s="1"/>
  <c r="AG158" i="1"/>
  <c r="AF159" i="1"/>
  <c r="AE160" i="1" a="1"/>
  <c r="AE160" i="1" s="1"/>
  <c r="AD160" i="1"/>
  <c r="AH160" i="1" a="1"/>
  <c r="AH160" i="1" s="1"/>
  <c r="AI160" i="1" s="1"/>
  <c r="J169" i="37" l="1"/>
  <c r="B170" i="37"/>
  <c r="F169" i="37"/>
  <c r="D169" i="37"/>
  <c r="E169" i="37" s="1" a="1"/>
  <c r="E169" i="37" s="1"/>
  <c r="AH161" i="1" a="1"/>
  <c r="AH161" i="1" s="1"/>
  <c r="AI161" i="1" s="1"/>
  <c r="AE161" i="1" a="1"/>
  <c r="AE161" i="1" s="1"/>
  <c r="AD161" i="1"/>
  <c r="AF160" i="1"/>
  <c r="AG159" i="1"/>
  <c r="J170" i="37" l="1"/>
  <c r="B171" i="37"/>
  <c r="F170" i="37"/>
  <c r="D170" i="37"/>
  <c r="E170" i="37" s="1" a="1"/>
  <c r="E170" i="37" s="1"/>
  <c r="AF161" i="1"/>
  <c r="AG160" i="1"/>
  <c r="AE162" i="1" a="1"/>
  <c r="AE162" i="1" s="1"/>
  <c r="AD162" i="1"/>
  <c r="AH162" i="1" a="1"/>
  <c r="AH162" i="1" s="1"/>
  <c r="AI162" i="1" s="1"/>
  <c r="J171" i="37" l="1"/>
  <c r="B172" i="37"/>
  <c r="F171" i="37"/>
  <c r="D171" i="37"/>
  <c r="E171" i="37" s="1" a="1"/>
  <c r="E171" i="37" s="1"/>
  <c r="AF162" i="1"/>
  <c r="AG161" i="1"/>
  <c r="AE163" i="1" a="1"/>
  <c r="AE163" i="1" s="1"/>
  <c r="AH163" i="1" a="1"/>
  <c r="AH163" i="1" s="1"/>
  <c r="AI163" i="1" s="1"/>
  <c r="AD163" i="1"/>
  <c r="J172" i="37" l="1"/>
  <c r="B173" i="37"/>
  <c r="F172" i="37"/>
  <c r="D172" i="37"/>
  <c r="E172" i="37" s="1" a="1"/>
  <c r="E172" i="37" s="1"/>
  <c r="AD164" i="1"/>
  <c r="AH164" i="1" a="1"/>
  <c r="AH164" i="1" s="1"/>
  <c r="AI164" i="1" s="1"/>
  <c r="AE164" i="1" a="1"/>
  <c r="AE164" i="1" s="1"/>
  <c r="AF163" i="1"/>
  <c r="AG162" i="1"/>
  <c r="J173" i="37" l="1"/>
  <c r="B174" i="37"/>
  <c r="F173" i="37"/>
  <c r="D173" i="37"/>
  <c r="E173" i="37" s="1" a="1"/>
  <c r="E173" i="37" s="1"/>
  <c r="AF164" i="1"/>
  <c r="AG163" i="1"/>
  <c r="AE165" i="1" a="1"/>
  <c r="AE165" i="1" s="1"/>
  <c r="AD165" i="1"/>
  <c r="AH165" i="1" a="1"/>
  <c r="AH165" i="1" s="1"/>
  <c r="AI165" i="1" s="1"/>
  <c r="J174" i="37" l="1"/>
  <c r="B175" i="37"/>
  <c r="F174" i="37"/>
  <c r="D174" i="37"/>
  <c r="E174" i="37" s="1" a="1"/>
  <c r="E174" i="37" s="1"/>
  <c r="AH166" i="1" a="1"/>
  <c r="AH166" i="1" s="1"/>
  <c r="AI166" i="1" s="1"/>
  <c r="AE166" i="1" a="1"/>
  <c r="AE166" i="1" s="1"/>
  <c r="AD166" i="1"/>
  <c r="AG164" i="1"/>
  <c r="AF165" i="1"/>
  <c r="J175" i="37" l="1"/>
  <c r="B176" i="37"/>
  <c r="D175" i="37"/>
  <c r="E175" i="37" s="1" a="1"/>
  <c r="E175" i="37" s="1"/>
  <c r="F175" i="37"/>
  <c r="AF166" i="1"/>
  <c r="AG165" i="1"/>
  <c r="AH167" i="1" a="1"/>
  <c r="AH167" i="1" s="1"/>
  <c r="AI167" i="1" s="1"/>
  <c r="AE167" i="1" a="1"/>
  <c r="AE167" i="1" s="1"/>
  <c r="AD167" i="1"/>
  <c r="J176" i="37" l="1"/>
  <c r="B177" i="37"/>
  <c r="F176" i="37"/>
  <c r="D176" i="37"/>
  <c r="E176" i="37" s="1" a="1"/>
  <c r="E176" i="37" s="1"/>
  <c r="AD168" i="1"/>
  <c r="AE168" i="1" a="1"/>
  <c r="AE168" i="1" s="1"/>
  <c r="AH168" i="1" a="1"/>
  <c r="AH168" i="1" s="1"/>
  <c r="AI168" i="1" s="1"/>
  <c r="AF167" i="1"/>
  <c r="AG166" i="1"/>
  <c r="J177" i="37" l="1"/>
  <c r="B178" i="37"/>
  <c r="F177" i="37"/>
  <c r="D177" i="37"/>
  <c r="E177" i="37" s="1" a="1"/>
  <c r="E177" i="37" s="1"/>
  <c r="AF168" i="1"/>
  <c r="AG167" i="1"/>
  <c r="AH169" i="1" a="1"/>
  <c r="AH169" i="1" s="1"/>
  <c r="AI169" i="1" s="1"/>
  <c r="AE169" i="1" a="1"/>
  <c r="AE169" i="1" s="1"/>
  <c r="AD169" i="1"/>
  <c r="J178" i="37" l="1"/>
  <c r="B179" i="37"/>
  <c r="F178" i="37"/>
  <c r="D178" i="37"/>
  <c r="E178" i="37" s="1" a="1"/>
  <c r="E178" i="37" s="1"/>
  <c r="AH170" i="1" a="1"/>
  <c r="AH170" i="1" s="1"/>
  <c r="AI170" i="1" s="1"/>
  <c r="AE170" i="1" a="1"/>
  <c r="AE170" i="1" s="1"/>
  <c r="AD170" i="1"/>
  <c r="AF169" i="1"/>
  <c r="AG168" i="1"/>
  <c r="J179" i="37" l="1"/>
  <c r="B180" i="37"/>
  <c r="F179" i="37"/>
  <c r="D179" i="37"/>
  <c r="E179" i="37" s="1" a="1"/>
  <c r="E179" i="37" s="1"/>
  <c r="AF170" i="1"/>
  <c r="AG169" i="1"/>
  <c r="AE171" i="1" a="1"/>
  <c r="AE171" i="1" s="1"/>
  <c r="AH171" i="1" a="1"/>
  <c r="AH171" i="1" s="1"/>
  <c r="AI171" i="1" s="1"/>
  <c r="AD171" i="1"/>
  <c r="J180" i="37" l="1"/>
  <c r="B181" i="37"/>
  <c r="F180" i="37"/>
  <c r="D180" i="37"/>
  <c r="E180" i="37" s="1" a="1"/>
  <c r="E180" i="37" s="1"/>
  <c r="AD172" i="1"/>
  <c r="AH172" i="1" a="1"/>
  <c r="AH172" i="1" s="1"/>
  <c r="AI172" i="1" s="1"/>
  <c r="AE172" i="1" a="1"/>
  <c r="AE172" i="1" s="1"/>
  <c r="AG170" i="1"/>
  <c r="AF171" i="1"/>
  <c r="J181" i="37" l="1"/>
  <c r="B182" i="37"/>
  <c r="F181" i="37"/>
  <c r="D181" i="37"/>
  <c r="E181" i="37" s="1" a="1"/>
  <c r="E181" i="37" s="1"/>
  <c r="AF172" i="1"/>
  <c r="AG171" i="1"/>
  <c r="AH173" i="1" a="1"/>
  <c r="AH173" i="1" s="1"/>
  <c r="AI173" i="1" s="1"/>
  <c r="AE173" i="1" a="1"/>
  <c r="AE173" i="1" s="1"/>
  <c r="AD173" i="1"/>
  <c r="J182" i="37" l="1"/>
  <c r="B183" i="37"/>
  <c r="F182" i="37"/>
  <c r="D182" i="37"/>
  <c r="E182" i="37" s="1" a="1"/>
  <c r="E182" i="37" s="1"/>
  <c r="AE174" i="1" a="1"/>
  <c r="AE174" i="1" s="1"/>
  <c r="AD174" i="1"/>
  <c r="AH174" i="1" a="1"/>
  <c r="AH174" i="1" s="1"/>
  <c r="AI174" i="1" s="1"/>
  <c r="AG172" i="1"/>
  <c r="AF173" i="1"/>
  <c r="J183" i="37" l="1"/>
  <c r="B184" i="37"/>
  <c r="D183" i="37"/>
  <c r="E183" i="37" s="1" a="1"/>
  <c r="E183" i="37" s="1"/>
  <c r="F183" i="37"/>
  <c r="AG173" i="1"/>
  <c r="AF174" i="1"/>
  <c r="AH175" i="1" a="1"/>
  <c r="AH175" i="1" s="1"/>
  <c r="AI175" i="1" s="1"/>
  <c r="AE175" i="1" a="1"/>
  <c r="AE175" i="1" s="1"/>
  <c r="AD175" i="1"/>
  <c r="J184" i="37" l="1"/>
  <c r="B185" i="37"/>
  <c r="F184" i="37"/>
  <c r="D184" i="37"/>
  <c r="E184" i="37" s="1" a="1"/>
  <c r="E184" i="37" s="1"/>
  <c r="AD176" i="1"/>
  <c r="AH176" i="1" a="1"/>
  <c r="AH176" i="1" s="1"/>
  <c r="AI176" i="1" s="1"/>
  <c r="AE176" i="1" a="1"/>
  <c r="AE176" i="1" s="1"/>
  <c r="AF175" i="1"/>
  <c r="AG174" i="1"/>
  <c r="J185" i="37" l="1"/>
  <c r="B186" i="37"/>
  <c r="F185" i="37"/>
  <c r="D185" i="37"/>
  <c r="E185" i="37" s="1" a="1"/>
  <c r="E185" i="37" s="1"/>
  <c r="AF176" i="1"/>
  <c r="AG175" i="1"/>
  <c r="AH177" i="1" a="1"/>
  <c r="AH177" i="1" s="1"/>
  <c r="AI177" i="1" s="1"/>
  <c r="AE177" i="1" a="1"/>
  <c r="AE177" i="1" s="1"/>
  <c r="AD177" i="1"/>
  <c r="J186" i="37" l="1"/>
  <c r="B187" i="37"/>
  <c r="F186" i="37"/>
  <c r="D186" i="37"/>
  <c r="E186" i="37" s="1" a="1"/>
  <c r="E186" i="37" s="1"/>
  <c r="AD178" i="1"/>
  <c r="AH178" i="1" a="1"/>
  <c r="AH178" i="1" s="1"/>
  <c r="AI178" i="1" s="1"/>
  <c r="AE178" i="1" a="1"/>
  <c r="AE178" i="1" s="1"/>
  <c r="AF177" i="1"/>
  <c r="AG176" i="1"/>
  <c r="J187" i="37" l="1"/>
  <c r="B188" i="37"/>
  <c r="F187" i="37"/>
  <c r="D187" i="37"/>
  <c r="E187" i="37" s="1" a="1"/>
  <c r="E187" i="37" s="1"/>
  <c r="AF178" i="1"/>
  <c r="AG177" i="1"/>
  <c r="AE179" i="1" a="1"/>
  <c r="AE179" i="1" s="1"/>
  <c r="AH179" i="1" a="1"/>
  <c r="AH179" i="1" s="1"/>
  <c r="AI179" i="1" s="1"/>
  <c r="AD179" i="1"/>
  <c r="J188" i="37" l="1"/>
  <c r="B189" i="37"/>
  <c r="F188" i="37"/>
  <c r="D188" i="37"/>
  <c r="E188" i="37" s="1" a="1"/>
  <c r="E188" i="37" s="1"/>
  <c r="AD180" i="1"/>
  <c r="AH180" i="1" a="1"/>
  <c r="AH180" i="1" s="1"/>
  <c r="AI180" i="1" s="1"/>
  <c r="AE180" i="1" a="1"/>
  <c r="AE180" i="1" s="1"/>
  <c r="AF179" i="1"/>
  <c r="AG178" i="1"/>
  <c r="J189" i="37" l="1"/>
  <c r="B190" i="37"/>
  <c r="F189" i="37"/>
  <c r="D189" i="37"/>
  <c r="E189" i="37" s="1" a="1"/>
  <c r="E189" i="37" s="1"/>
  <c r="AF180" i="1"/>
  <c r="AG179" i="1"/>
  <c r="AE181" i="1" a="1"/>
  <c r="AE181" i="1" s="1"/>
  <c r="AD181" i="1"/>
  <c r="AH181" i="1" a="1"/>
  <c r="AH181" i="1" s="1"/>
  <c r="AI181" i="1" s="1"/>
  <c r="J190" i="37" l="1"/>
  <c r="B191" i="37"/>
  <c r="F190" i="37"/>
  <c r="D190" i="37"/>
  <c r="E190" i="37" s="1" a="1"/>
  <c r="E190" i="37" s="1"/>
  <c r="AE182" i="1" a="1"/>
  <c r="AE182" i="1" s="1"/>
  <c r="AD182" i="1"/>
  <c r="AH182" i="1" a="1"/>
  <c r="AH182" i="1" s="1"/>
  <c r="AI182" i="1" s="1"/>
  <c r="AG180" i="1"/>
  <c r="AF181" i="1"/>
  <c r="J191" i="37" l="1"/>
  <c r="B192" i="37"/>
  <c r="D191" i="37"/>
  <c r="E191" i="37" s="1" a="1"/>
  <c r="E191" i="37" s="1"/>
  <c r="F191" i="37"/>
  <c r="AG181" i="1"/>
  <c r="AF182" i="1"/>
  <c r="AH183" i="1" a="1"/>
  <c r="AH183" i="1" s="1"/>
  <c r="AI183" i="1" s="1"/>
  <c r="AE183" i="1" a="1"/>
  <c r="AE183" i="1" s="1"/>
  <c r="AD183" i="1"/>
  <c r="J192" i="37" l="1"/>
  <c r="B193" i="37"/>
  <c r="F192" i="37"/>
  <c r="D192" i="37"/>
  <c r="E192" i="37" s="1" a="1"/>
  <c r="E192" i="37" s="1"/>
  <c r="AD184" i="1"/>
  <c r="AH184" i="1" a="1"/>
  <c r="AH184" i="1" s="1"/>
  <c r="AI184" i="1" s="1"/>
  <c r="AE184" i="1" a="1"/>
  <c r="AE184" i="1" s="1"/>
  <c r="AG182" i="1"/>
  <c r="AF183" i="1"/>
  <c r="J193" i="37" l="1"/>
  <c r="B194" i="37"/>
  <c r="F193" i="37"/>
  <c r="D193" i="37"/>
  <c r="E193" i="37" s="1" a="1"/>
  <c r="E193" i="37" s="1"/>
  <c r="AG183" i="1"/>
  <c r="AF184" i="1"/>
  <c r="AH185" i="1" a="1"/>
  <c r="AH185" i="1" s="1"/>
  <c r="AI185" i="1" s="1"/>
  <c r="AE185" i="1" a="1"/>
  <c r="AE185" i="1" s="1"/>
  <c r="AD185" i="1"/>
  <c r="J194" i="37" l="1"/>
  <c r="B195" i="37"/>
  <c r="F194" i="37"/>
  <c r="D194" i="37"/>
  <c r="E194" i="37" s="1" a="1"/>
  <c r="E194" i="37" s="1"/>
  <c r="AF185" i="1"/>
  <c r="AG184" i="1"/>
  <c r="AD186" i="1"/>
  <c r="AE186" i="1" a="1"/>
  <c r="AE186" i="1" s="1"/>
  <c r="AH186" i="1" a="1"/>
  <c r="AH186" i="1" s="1"/>
  <c r="AI186" i="1" s="1"/>
  <c r="J195" i="37" l="1"/>
  <c r="B196" i="37"/>
  <c r="F195" i="37"/>
  <c r="D195" i="37"/>
  <c r="E195" i="37" s="1" a="1"/>
  <c r="E195" i="37" s="1"/>
  <c r="AF186" i="1"/>
  <c r="AG185" i="1"/>
  <c r="AE187" i="1" a="1"/>
  <c r="AE187" i="1" s="1"/>
  <c r="AH187" i="1" a="1"/>
  <c r="AH187" i="1" s="1"/>
  <c r="AI187" i="1" s="1"/>
  <c r="AD187" i="1"/>
  <c r="J196" i="37" l="1"/>
  <c r="B197" i="37"/>
  <c r="F196" i="37"/>
  <c r="D196" i="37"/>
  <c r="E196" i="37" s="1" a="1"/>
  <c r="E196" i="37" s="1"/>
  <c r="AD188" i="1"/>
  <c r="AH188" i="1" a="1"/>
  <c r="AH188" i="1" s="1"/>
  <c r="AI188" i="1" s="1"/>
  <c r="AE188" i="1" a="1"/>
  <c r="AE188" i="1" s="1"/>
  <c r="AF187" i="1"/>
  <c r="AG186" i="1"/>
  <c r="J197" i="37" l="1"/>
  <c r="B198" i="37"/>
  <c r="F197" i="37"/>
  <c r="D197" i="37"/>
  <c r="E197" i="37" s="1" a="1"/>
  <c r="E197" i="37" s="1"/>
  <c r="AF188" i="1"/>
  <c r="AG187" i="1"/>
  <c r="AE189" i="1" a="1"/>
  <c r="AE189" i="1" s="1"/>
  <c r="AH189" i="1" a="1"/>
  <c r="AH189" i="1" s="1"/>
  <c r="AI189" i="1" s="1"/>
  <c r="AD189" i="1"/>
  <c r="J198" i="37" l="1"/>
  <c r="B199" i="37"/>
  <c r="F198" i="37"/>
  <c r="D198" i="37"/>
  <c r="E198" i="37" s="1" a="1"/>
  <c r="E198" i="37" s="1"/>
  <c r="AH190" i="1" a="1"/>
  <c r="AH190" i="1" s="1"/>
  <c r="AI190" i="1" s="1"/>
  <c r="AE190" i="1" a="1"/>
  <c r="AE190" i="1" s="1"/>
  <c r="AD190" i="1"/>
  <c r="AG188" i="1"/>
  <c r="AF189" i="1"/>
  <c r="J199" i="37" l="1"/>
  <c r="B200" i="37"/>
  <c r="D199" i="37"/>
  <c r="E199" i="37" s="1" a="1"/>
  <c r="E199" i="37" s="1"/>
  <c r="F199" i="37"/>
  <c r="AF190" i="1"/>
  <c r="AG189" i="1"/>
  <c r="AH191" i="1" a="1"/>
  <c r="AH191" i="1" s="1"/>
  <c r="AI191" i="1" s="1"/>
  <c r="AE191" i="1" a="1"/>
  <c r="AE191" i="1" s="1"/>
  <c r="AD191" i="1"/>
  <c r="J200" i="37" l="1"/>
  <c r="B201" i="37"/>
  <c r="F200" i="37"/>
  <c r="D200" i="37"/>
  <c r="E200" i="37" s="1" a="1"/>
  <c r="E200" i="37" s="1"/>
  <c r="AD192" i="1"/>
  <c r="AE192" i="1" a="1"/>
  <c r="AE192" i="1" s="1"/>
  <c r="AH192" i="1" a="1"/>
  <c r="AH192" i="1" s="1"/>
  <c r="AI192" i="1" s="1"/>
  <c r="AG190" i="1"/>
  <c r="AF191" i="1"/>
  <c r="J201" i="37" l="1"/>
  <c r="B202" i="37"/>
  <c r="F201" i="37"/>
  <c r="D201" i="37"/>
  <c r="E201" i="37" s="1" a="1"/>
  <c r="E201" i="37" s="1"/>
  <c r="AF192" i="1"/>
  <c r="AG191" i="1"/>
  <c r="AH193" i="1" a="1"/>
  <c r="AH193" i="1" s="1"/>
  <c r="AI193" i="1" s="1"/>
  <c r="AE193" i="1" a="1"/>
  <c r="AE193" i="1" s="1"/>
  <c r="AD193" i="1"/>
  <c r="J202" i="37" l="1"/>
  <c r="B203" i="37"/>
  <c r="F202" i="37"/>
  <c r="D202" i="37"/>
  <c r="E202" i="37" s="1" a="1"/>
  <c r="E202" i="37" s="1"/>
  <c r="AD194" i="1"/>
  <c r="AH194" i="1" a="1"/>
  <c r="AH194" i="1" s="1"/>
  <c r="AI194" i="1" s="1"/>
  <c r="AE194" i="1" a="1"/>
  <c r="AE194" i="1" s="1"/>
  <c r="AF193" i="1"/>
  <c r="AG192" i="1"/>
  <c r="J203" i="37" l="1"/>
  <c r="B204" i="37"/>
  <c r="F203" i="37"/>
  <c r="D203" i="37"/>
  <c r="E203" i="37" s="1" a="1"/>
  <c r="E203" i="37" s="1"/>
  <c r="AF194" i="1"/>
  <c r="AG193" i="1"/>
  <c r="AE195" i="1" a="1"/>
  <c r="AE195" i="1" s="1"/>
  <c r="AH195" i="1" a="1"/>
  <c r="AH195" i="1" s="1"/>
  <c r="AI195" i="1" s="1"/>
  <c r="AD195" i="1"/>
  <c r="J204" i="37" l="1"/>
  <c r="B205" i="37"/>
  <c r="F204" i="37"/>
  <c r="D204" i="37"/>
  <c r="E204" i="37" s="1" a="1"/>
  <c r="E204" i="37" s="1"/>
  <c r="AD196" i="1"/>
  <c r="AE196" i="1" a="1"/>
  <c r="AE196" i="1" s="1"/>
  <c r="AH196" i="1" a="1"/>
  <c r="AH196" i="1" s="1"/>
  <c r="AI196" i="1" s="1"/>
  <c r="AF195" i="1"/>
  <c r="AG194" i="1"/>
  <c r="J205" i="37" l="1"/>
  <c r="B206" i="37"/>
  <c r="F205" i="37"/>
  <c r="D205" i="37"/>
  <c r="E205" i="37" s="1" a="1"/>
  <c r="E205" i="37" s="1"/>
  <c r="AE197" i="1" a="1"/>
  <c r="AE197" i="1" s="1"/>
  <c r="AD197" i="1"/>
  <c r="AH197" i="1" a="1"/>
  <c r="AH197" i="1" s="1"/>
  <c r="AI197" i="1" s="1"/>
  <c r="AF196" i="1"/>
  <c r="AG195" i="1"/>
  <c r="J206" i="37" l="1"/>
  <c r="B207" i="37"/>
  <c r="F206" i="37"/>
  <c r="D206" i="37"/>
  <c r="E206" i="37" s="1" a="1"/>
  <c r="E206" i="37" s="1"/>
  <c r="AG196" i="1"/>
  <c r="AF197" i="1"/>
  <c r="AH198" i="1" a="1"/>
  <c r="AH198" i="1" s="1"/>
  <c r="AI198" i="1" s="1"/>
  <c r="AD198" i="1"/>
  <c r="AE198" i="1" a="1"/>
  <c r="AE198" i="1" s="1"/>
  <c r="J207" i="37" l="1"/>
  <c r="B208" i="37"/>
  <c r="F207" i="37"/>
  <c r="D207" i="37"/>
  <c r="E207" i="37" s="1" a="1"/>
  <c r="E207" i="37" s="1"/>
  <c r="AH199" i="1" a="1"/>
  <c r="AH199" i="1" s="1"/>
  <c r="AI199" i="1" s="1"/>
  <c r="AE199" i="1" a="1"/>
  <c r="AE199" i="1" s="1"/>
  <c r="AD199" i="1"/>
  <c r="AF198" i="1"/>
  <c r="AG197" i="1"/>
  <c r="J208" i="37" l="1"/>
  <c r="B209" i="37"/>
  <c r="F208" i="37"/>
  <c r="D208" i="37"/>
  <c r="E208" i="37" s="1" a="1"/>
  <c r="E208" i="37" s="1"/>
  <c r="AG198" i="1"/>
  <c r="AF199" i="1"/>
  <c r="AD200" i="1"/>
  <c r="AH200" i="1" a="1"/>
  <c r="AH200" i="1" s="1"/>
  <c r="AI200" i="1" s="1"/>
  <c r="AE200" i="1" a="1"/>
  <c r="AE200" i="1" s="1"/>
  <c r="J209" i="37" l="1"/>
  <c r="B210" i="37"/>
  <c r="F209" i="37"/>
  <c r="D209" i="37"/>
  <c r="E209" i="37" s="1" a="1"/>
  <c r="E209" i="37" s="1"/>
  <c r="AH201" i="1" a="1"/>
  <c r="AH201" i="1" s="1"/>
  <c r="AI201" i="1" s="1"/>
  <c r="AE201" i="1" a="1"/>
  <c r="AE201" i="1" s="1"/>
  <c r="AD201" i="1"/>
  <c r="AG199" i="1"/>
  <c r="AF200" i="1"/>
  <c r="J210" i="37" l="1"/>
  <c r="B211" i="37"/>
  <c r="F210" i="37"/>
  <c r="D210" i="37"/>
  <c r="E210" i="37" s="1" a="1"/>
  <c r="E210" i="37" s="1"/>
  <c r="AF201" i="1"/>
  <c r="AG200" i="1"/>
  <c r="AH202" i="1" a="1"/>
  <c r="AH202" i="1" s="1"/>
  <c r="AI202" i="1" s="1"/>
  <c r="AD202" i="1"/>
  <c r="AE202" i="1" a="1"/>
  <c r="AE202" i="1" s="1"/>
  <c r="J211" i="37" l="1"/>
  <c r="B212" i="37"/>
  <c r="F211" i="37"/>
  <c r="D211" i="37"/>
  <c r="E211" i="37" s="1" a="1"/>
  <c r="E211" i="37" s="1"/>
  <c r="AE203" i="1" a="1"/>
  <c r="AE203" i="1" s="1"/>
  <c r="AD203" i="1"/>
  <c r="AH203" i="1" a="1"/>
  <c r="AH203" i="1" s="1"/>
  <c r="AI203" i="1" s="1"/>
  <c r="AG201" i="1"/>
  <c r="AF202" i="1"/>
  <c r="J212" i="37" l="1"/>
  <c r="B213" i="37"/>
  <c r="F212" i="37"/>
  <c r="D212" i="37"/>
  <c r="E212" i="37" s="1" a="1"/>
  <c r="E212" i="37" s="1"/>
  <c r="AF203" i="1"/>
  <c r="AG202" i="1"/>
  <c r="AD204" i="1"/>
  <c r="AH204" i="1" a="1"/>
  <c r="AH204" i="1" s="1"/>
  <c r="AI204" i="1" s="1"/>
  <c r="AE204" i="1" a="1"/>
  <c r="AE204" i="1" s="1"/>
  <c r="J213" i="37" l="1"/>
  <c r="B214" i="37"/>
  <c r="F213" i="37"/>
  <c r="D213" i="37"/>
  <c r="E213" i="37" s="1" a="1"/>
  <c r="E213" i="37" s="1"/>
  <c r="AE205" i="1" a="1"/>
  <c r="AE205" i="1" s="1"/>
  <c r="AH205" i="1" a="1"/>
  <c r="AH205" i="1" s="1"/>
  <c r="AI205" i="1" s="1"/>
  <c r="AD205" i="1"/>
  <c r="AF204" i="1"/>
  <c r="AG203" i="1"/>
  <c r="J214" i="37" l="1"/>
  <c r="B215" i="37"/>
  <c r="F214" i="37"/>
  <c r="D214" i="37"/>
  <c r="E214" i="37" s="1" a="1"/>
  <c r="E214" i="37" s="1"/>
  <c r="AG204" i="1"/>
  <c r="AF205" i="1"/>
  <c r="AE206" i="1" a="1"/>
  <c r="AE206" i="1" s="1"/>
  <c r="AH206" i="1" a="1"/>
  <c r="AH206" i="1" s="1"/>
  <c r="AI206" i="1" s="1"/>
  <c r="AD206" i="1"/>
  <c r="J215" i="37" l="1"/>
  <c r="B216" i="37"/>
  <c r="F215" i="37"/>
  <c r="D215" i="37"/>
  <c r="E215" i="37" s="1" a="1"/>
  <c r="E215" i="37" s="1"/>
  <c r="AH207" i="1" a="1"/>
  <c r="AH207" i="1" s="1"/>
  <c r="AI207" i="1" s="1"/>
  <c r="AE207" i="1" a="1"/>
  <c r="AE207" i="1" s="1"/>
  <c r="AD207" i="1"/>
  <c r="AG205" i="1"/>
  <c r="AF206" i="1"/>
  <c r="J216" i="37" l="1"/>
  <c r="B217" i="37"/>
  <c r="F216" i="37"/>
  <c r="D216" i="37"/>
  <c r="E216" i="37" s="1" a="1"/>
  <c r="E216" i="37" s="1"/>
  <c r="AG206" i="1"/>
  <c r="AF207" i="1"/>
  <c r="AD208" i="1"/>
  <c r="AH208" i="1" a="1"/>
  <c r="AH208" i="1" s="1"/>
  <c r="AI208" i="1" s="1"/>
  <c r="AE208" i="1" a="1"/>
  <c r="AE208" i="1" s="1"/>
  <c r="J217" i="37" l="1"/>
  <c r="B218" i="37"/>
  <c r="F217" i="37"/>
  <c r="D217" i="37"/>
  <c r="E217" i="37" s="1" a="1"/>
  <c r="E217" i="37" s="1"/>
  <c r="AH209" i="1" a="1"/>
  <c r="AH209" i="1" s="1"/>
  <c r="AI209" i="1" s="1"/>
  <c r="AE209" i="1" a="1"/>
  <c r="AE209" i="1" s="1"/>
  <c r="AD209" i="1"/>
  <c r="AG207" i="1"/>
  <c r="AF208" i="1"/>
  <c r="J218" i="37" l="1"/>
  <c r="B219" i="37"/>
  <c r="F218" i="37"/>
  <c r="D218" i="37"/>
  <c r="E218" i="37" s="1" a="1"/>
  <c r="E218" i="37" s="1"/>
  <c r="AF209" i="1"/>
  <c r="AG208" i="1"/>
  <c r="AH210" i="1" a="1"/>
  <c r="AH210" i="1" s="1"/>
  <c r="AI210" i="1" s="1"/>
  <c r="AD210" i="1"/>
  <c r="AE210" i="1" a="1"/>
  <c r="AE210" i="1" s="1"/>
  <c r="J219" i="37" l="1"/>
  <c r="B220" i="37"/>
  <c r="F219" i="37"/>
  <c r="D219" i="37"/>
  <c r="E219" i="37" s="1" a="1"/>
  <c r="E219" i="37" s="1"/>
  <c r="AE211" i="1" a="1"/>
  <c r="AE211" i="1" s="1"/>
  <c r="AD211" i="1"/>
  <c r="AH211" i="1" a="1"/>
  <c r="AH211" i="1" s="1"/>
  <c r="AI211" i="1" s="1"/>
  <c r="AF210" i="1"/>
  <c r="AG209" i="1"/>
  <c r="J220" i="37" l="1"/>
  <c r="B221" i="37"/>
  <c r="F220" i="37"/>
  <c r="D220" i="37"/>
  <c r="E220" i="37" s="1" a="1"/>
  <c r="E220" i="37" s="1"/>
  <c r="AF211" i="1"/>
  <c r="AG210" i="1"/>
  <c r="AD212" i="1"/>
  <c r="AH212" i="1" a="1"/>
  <c r="AH212" i="1" s="1"/>
  <c r="AI212" i="1" s="1"/>
  <c r="AE212" i="1" a="1"/>
  <c r="AE212" i="1" s="1"/>
  <c r="J221" i="37" l="1"/>
  <c r="B222" i="37"/>
  <c r="F221" i="37"/>
  <c r="D221" i="37"/>
  <c r="E221" i="37" s="1" a="1"/>
  <c r="E221" i="37" s="1"/>
  <c r="AF212" i="1"/>
  <c r="AG211" i="1"/>
  <c r="AE213" i="1" a="1"/>
  <c r="AE213" i="1" s="1"/>
  <c r="AD213" i="1"/>
  <c r="AH213" i="1" a="1"/>
  <c r="AH213" i="1" s="1"/>
  <c r="AI213" i="1" s="1"/>
  <c r="J222" i="37" l="1"/>
  <c r="B223" i="37"/>
  <c r="F222" i="37"/>
  <c r="D222" i="37"/>
  <c r="E222" i="37" s="1" a="1"/>
  <c r="E222" i="37" s="1"/>
  <c r="AE214" i="1" a="1"/>
  <c r="AE214" i="1" s="1"/>
  <c r="AH214" i="1" a="1"/>
  <c r="AH214" i="1" s="1"/>
  <c r="AI214" i="1" s="1"/>
  <c r="AD214" i="1"/>
  <c r="AG212" i="1"/>
  <c r="AF213" i="1"/>
  <c r="J223" i="37" l="1"/>
  <c r="B224" i="37"/>
  <c r="F223" i="37"/>
  <c r="D223" i="37"/>
  <c r="E223" i="37" s="1" a="1"/>
  <c r="E223" i="37" s="1"/>
  <c r="AG213" i="1"/>
  <c r="AF214" i="1"/>
  <c r="AH215" i="1" a="1"/>
  <c r="AH215" i="1" s="1"/>
  <c r="AI215" i="1" s="1"/>
  <c r="AE215" i="1" a="1"/>
  <c r="AE215" i="1" s="1"/>
  <c r="AD215" i="1"/>
  <c r="J224" i="37" l="1"/>
  <c r="B225" i="37"/>
  <c r="F224" i="37"/>
  <c r="D224" i="37"/>
  <c r="E224" i="37" s="1" a="1"/>
  <c r="E224" i="37" s="1"/>
  <c r="AD216" i="1"/>
  <c r="AH216" i="1" a="1"/>
  <c r="AH216" i="1" s="1"/>
  <c r="AI216" i="1" s="1"/>
  <c r="AE216" i="1" a="1"/>
  <c r="AE216" i="1" s="1"/>
  <c r="AG214" i="1"/>
  <c r="AF215" i="1"/>
  <c r="J225" i="37" l="1"/>
  <c r="B226" i="37"/>
  <c r="F225" i="37"/>
  <c r="D225" i="37"/>
  <c r="E225" i="37" s="1" a="1"/>
  <c r="E225" i="37" s="1"/>
  <c r="AG215" i="1"/>
  <c r="AF216" i="1"/>
  <c r="AH217" i="1" a="1"/>
  <c r="AH217" i="1" s="1"/>
  <c r="AI217" i="1" s="1"/>
  <c r="AE217" i="1" a="1"/>
  <c r="AE217" i="1" s="1"/>
  <c r="AD217" i="1"/>
  <c r="J226" i="37" l="1"/>
  <c r="B227" i="37"/>
  <c r="F226" i="37"/>
  <c r="D226" i="37"/>
  <c r="E226" i="37" s="1" a="1"/>
  <c r="E226" i="37" s="1"/>
  <c r="AF217" i="1"/>
  <c r="AG216" i="1"/>
  <c r="AH218" i="1" a="1"/>
  <c r="AH218" i="1" s="1"/>
  <c r="AI218" i="1" s="1"/>
  <c r="AD218" i="1"/>
  <c r="AE218" i="1" a="1"/>
  <c r="AE218" i="1" s="1"/>
  <c r="J227" i="37" l="1"/>
  <c r="B228" i="37"/>
  <c r="F227" i="37"/>
  <c r="D227" i="37"/>
  <c r="E227" i="37" s="1" a="1"/>
  <c r="E227" i="37" s="1"/>
  <c r="AE219" i="1" a="1"/>
  <c r="AE219" i="1" s="1"/>
  <c r="AD219" i="1"/>
  <c r="AH219" i="1" a="1"/>
  <c r="AH219" i="1" s="1"/>
  <c r="AI219" i="1" s="1"/>
  <c r="AF218" i="1"/>
  <c r="AG217" i="1"/>
  <c r="J228" i="37" l="1"/>
  <c r="B229" i="37"/>
  <c r="F228" i="37"/>
  <c r="D228" i="37"/>
  <c r="E228" i="37" s="1" a="1"/>
  <c r="E228" i="37" s="1"/>
  <c r="AF219" i="1"/>
  <c r="AG218" i="1"/>
  <c r="AD220" i="1"/>
  <c r="AH220" i="1" a="1"/>
  <c r="AH220" i="1" s="1"/>
  <c r="AI220" i="1" s="1"/>
  <c r="AE220" i="1" a="1"/>
  <c r="AE220" i="1" s="1"/>
  <c r="J229" i="37" l="1"/>
  <c r="B230" i="37"/>
  <c r="F229" i="37"/>
  <c r="D229" i="37"/>
  <c r="E229" i="37" s="1" a="1"/>
  <c r="E229" i="37" s="1"/>
  <c r="AF220" i="1"/>
  <c r="AG219" i="1"/>
  <c r="AE221" i="1" a="1"/>
  <c r="AE221" i="1" s="1"/>
  <c r="AH221" i="1" a="1"/>
  <c r="AH221" i="1" s="1"/>
  <c r="AI221" i="1" s="1"/>
  <c r="AD221" i="1"/>
  <c r="J230" i="37" l="1"/>
  <c r="B231" i="37"/>
  <c r="F230" i="37"/>
  <c r="D230" i="37"/>
  <c r="E230" i="37" s="1" a="1"/>
  <c r="E230" i="37" s="1"/>
  <c r="AE222" i="1" a="1"/>
  <c r="AE222" i="1" s="1"/>
  <c r="AH222" i="1" a="1"/>
  <c r="AH222" i="1" s="1"/>
  <c r="AI222" i="1" s="1"/>
  <c r="AD222" i="1"/>
  <c r="AG220" i="1"/>
  <c r="AF221" i="1"/>
  <c r="J231" i="37" l="1"/>
  <c r="B232" i="37"/>
  <c r="F231" i="37"/>
  <c r="D231" i="37"/>
  <c r="E231" i="37" s="1" a="1"/>
  <c r="E231" i="37" s="1"/>
  <c r="AG221" i="1"/>
  <c r="AF222" i="1"/>
  <c r="AH223" i="1" a="1"/>
  <c r="AH223" i="1" s="1"/>
  <c r="AI223" i="1" s="1"/>
  <c r="AE223" i="1" a="1"/>
  <c r="AE223" i="1" s="1"/>
  <c r="AD223" i="1"/>
  <c r="J232" i="37" l="1"/>
  <c r="B233" i="37"/>
  <c r="F232" i="37"/>
  <c r="D232" i="37"/>
  <c r="E232" i="37" s="1" a="1"/>
  <c r="E232" i="37" s="1"/>
  <c r="AD224" i="1"/>
  <c r="AH224" i="1" a="1"/>
  <c r="AH224" i="1" s="1"/>
  <c r="AI224" i="1" s="1"/>
  <c r="AE224" i="1" a="1"/>
  <c r="AE224" i="1" s="1"/>
  <c r="AG222" i="1"/>
  <c r="AF223" i="1"/>
  <c r="J233" i="37" l="1"/>
  <c r="B234" i="37"/>
  <c r="F233" i="37"/>
  <c r="D233" i="37"/>
  <c r="E233" i="37" s="1" a="1"/>
  <c r="E233" i="37" s="1"/>
  <c r="AG223" i="1"/>
  <c r="AF224" i="1"/>
  <c r="AH225" i="1" a="1"/>
  <c r="AH225" i="1" s="1"/>
  <c r="AI225" i="1" s="1"/>
  <c r="AE225" i="1" a="1"/>
  <c r="AE225" i="1" s="1"/>
  <c r="AD225" i="1"/>
  <c r="J234" i="37" l="1"/>
  <c r="B235" i="37"/>
  <c r="F234" i="37"/>
  <c r="D234" i="37"/>
  <c r="E234" i="37" s="1" a="1"/>
  <c r="E234" i="37" s="1"/>
  <c r="AH226" i="1" a="1"/>
  <c r="AH226" i="1" s="1"/>
  <c r="AI226" i="1" s="1"/>
  <c r="AD226" i="1"/>
  <c r="AE226" i="1" a="1"/>
  <c r="AE226" i="1" s="1"/>
  <c r="AF225" i="1"/>
  <c r="AG224" i="1"/>
  <c r="J235" i="37" l="1"/>
  <c r="B236" i="37"/>
  <c r="F235" i="37"/>
  <c r="D235" i="37"/>
  <c r="E235" i="37" s="1" a="1"/>
  <c r="E235" i="37" s="1"/>
  <c r="AF226" i="1"/>
  <c r="AG225" i="1"/>
  <c r="AE227" i="1" a="1"/>
  <c r="AE227" i="1" s="1"/>
  <c r="AD227" i="1"/>
  <c r="AH227" i="1" a="1"/>
  <c r="AH227" i="1" s="1"/>
  <c r="AI227" i="1" s="1"/>
  <c r="J236" i="37" l="1"/>
  <c r="B237" i="37"/>
  <c r="F236" i="37"/>
  <c r="D236" i="37"/>
  <c r="E236" i="37" s="1" a="1"/>
  <c r="E236" i="37" s="1"/>
  <c r="AF227" i="1"/>
  <c r="AG226" i="1"/>
  <c r="AD228" i="1"/>
  <c r="AH228" i="1" a="1"/>
  <c r="AH228" i="1" s="1"/>
  <c r="AI228" i="1" s="1"/>
  <c r="AE228" i="1" a="1"/>
  <c r="AE228" i="1" s="1"/>
  <c r="J237" i="37" l="1"/>
  <c r="B238" i="37"/>
  <c r="F237" i="37"/>
  <c r="D237" i="37"/>
  <c r="E237" i="37" s="1" a="1"/>
  <c r="E237" i="37" s="1"/>
  <c r="AE229" i="1" a="1"/>
  <c r="AE229" i="1" s="1"/>
  <c r="AD229" i="1"/>
  <c r="AH229" i="1" a="1"/>
  <c r="AH229" i="1" s="1"/>
  <c r="AI229" i="1" s="1"/>
  <c r="AF228" i="1"/>
  <c r="AG227" i="1"/>
  <c r="J238" i="37" l="1"/>
  <c r="B239" i="37"/>
  <c r="F238" i="37"/>
  <c r="D238" i="37"/>
  <c r="E238" i="37" s="1" a="1"/>
  <c r="E238" i="37" s="1"/>
  <c r="AG228" i="1"/>
  <c r="AF229" i="1"/>
  <c r="AE230" i="1" a="1"/>
  <c r="AE230" i="1" s="1"/>
  <c r="AH230" i="1" a="1"/>
  <c r="AH230" i="1" s="1"/>
  <c r="AI230" i="1" s="1"/>
  <c r="AD230" i="1"/>
  <c r="J239" i="37" l="1"/>
  <c r="B240" i="37"/>
  <c r="D239" i="37"/>
  <c r="E239" i="37" s="1" a="1"/>
  <c r="E239" i="37" s="1"/>
  <c r="F239" i="37"/>
  <c r="AH231" i="1" a="1"/>
  <c r="AH231" i="1" s="1"/>
  <c r="AI231" i="1" s="1"/>
  <c r="AE231" i="1" a="1"/>
  <c r="AE231" i="1" s="1"/>
  <c r="AD231" i="1"/>
  <c r="AG229" i="1"/>
  <c r="AF230" i="1"/>
  <c r="J240" i="37" l="1"/>
  <c r="B241" i="37"/>
  <c r="F240" i="37"/>
  <c r="D240" i="37"/>
  <c r="E240" i="37" s="1" a="1"/>
  <c r="E240" i="37" s="1"/>
  <c r="AG230" i="1"/>
  <c r="AF231" i="1"/>
  <c r="AD232" i="1"/>
  <c r="AH232" i="1" a="1"/>
  <c r="AH232" i="1" s="1"/>
  <c r="AI232" i="1" s="1"/>
  <c r="AE232" i="1" a="1"/>
  <c r="AE232" i="1" s="1"/>
  <c r="J241" i="37" l="1"/>
  <c r="B242" i="37"/>
  <c r="F241" i="37"/>
  <c r="D241" i="37"/>
  <c r="E241" i="37" s="1" a="1"/>
  <c r="E241" i="37" s="1"/>
  <c r="AG231" i="1"/>
  <c r="AF232" i="1"/>
  <c r="AH233" i="1" a="1"/>
  <c r="AH233" i="1" s="1"/>
  <c r="AI233" i="1" s="1"/>
  <c r="AE233" i="1" a="1"/>
  <c r="AE233" i="1" s="1"/>
  <c r="AD233" i="1"/>
  <c r="J242" i="37" l="1"/>
  <c r="B243" i="37"/>
  <c r="F242" i="37"/>
  <c r="D242" i="37"/>
  <c r="E242" i="37" s="1" a="1"/>
  <c r="E242" i="37" s="1"/>
  <c r="AH234" i="1" a="1"/>
  <c r="AH234" i="1" s="1"/>
  <c r="AI234" i="1" s="1"/>
  <c r="AD234" i="1"/>
  <c r="AE234" i="1" a="1"/>
  <c r="AE234" i="1" s="1"/>
  <c r="AF233" i="1"/>
  <c r="AG232" i="1"/>
  <c r="J243" i="37" l="1"/>
  <c r="B244" i="37"/>
  <c r="F243" i="37"/>
  <c r="D243" i="37"/>
  <c r="E243" i="37" s="1" a="1"/>
  <c r="E243" i="37" s="1"/>
  <c r="AF234" i="1"/>
  <c r="AG233" i="1"/>
  <c r="AE235" i="1" a="1"/>
  <c r="AE235" i="1" s="1"/>
  <c r="AD235" i="1"/>
  <c r="AH235" i="1" a="1"/>
  <c r="AH235" i="1" s="1"/>
  <c r="AI235" i="1" s="1"/>
  <c r="J244" i="37" l="1"/>
  <c r="B245" i="37"/>
  <c r="F244" i="37"/>
  <c r="D244" i="37"/>
  <c r="E244" i="37" s="1" a="1"/>
  <c r="E244" i="37" s="1"/>
  <c r="AD236" i="1"/>
  <c r="AH236" i="1" a="1"/>
  <c r="AH236" i="1" s="1"/>
  <c r="AI236" i="1" s="1"/>
  <c r="AE236" i="1" a="1"/>
  <c r="AE236" i="1" s="1"/>
  <c r="AF235" i="1"/>
  <c r="AG234" i="1"/>
  <c r="J245" i="37" l="1"/>
  <c r="B246" i="37"/>
  <c r="F245" i="37"/>
  <c r="D245" i="37"/>
  <c r="E245" i="37" s="1" a="1"/>
  <c r="E245" i="37" s="1"/>
  <c r="AF236" i="1"/>
  <c r="AG235" i="1"/>
  <c r="AE237" i="1" a="1"/>
  <c r="AE237" i="1" s="1"/>
  <c r="AH237" i="1" a="1"/>
  <c r="AH237" i="1" s="1"/>
  <c r="AI237" i="1" s="1"/>
  <c r="AD237" i="1"/>
  <c r="J246" i="37" l="1"/>
  <c r="B247" i="37"/>
  <c r="F246" i="37"/>
  <c r="D246" i="37"/>
  <c r="E246" i="37" s="1" a="1"/>
  <c r="E246" i="37" s="1"/>
  <c r="AE238" i="1" a="1"/>
  <c r="AE238" i="1" s="1"/>
  <c r="AH238" i="1" a="1"/>
  <c r="AH238" i="1" s="1"/>
  <c r="AI238" i="1" s="1"/>
  <c r="AD238" i="1"/>
  <c r="AG236" i="1"/>
  <c r="AF237" i="1"/>
  <c r="J247" i="37" l="1"/>
  <c r="B248" i="37"/>
  <c r="D247" i="37"/>
  <c r="E247" i="37" s="1" a="1"/>
  <c r="E247" i="37" s="1"/>
  <c r="F247" i="37"/>
  <c r="AG237" i="1"/>
  <c r="AF238" i="1"/>
  <c r="AH239" i="1" a="1"/>
  <c r="AH239" i="1" s="1"/>
  <c r="AI239" i="1" s="1"/>
  <c r="AE239" i="1" a="1"/>
  <c r="AE239" i="1" s="1"/>
  <c r="AD239" i="1"/>
  <c r="J248" i="37" l="1"/>
  <c r="B249" i="37"/>
  <c r="F248" i="37"/>
  <c r="D248" i="37"/>
  <c r="E248" i="37" s="1" a="1"/>
  <c r="E248" i="37" s="1"/>
  <c r="AG238" i="1"/>
  <c r="AF239" i="1"/>
  <c r="AD240" i="1"/>
  <c r="AH240" i="1" a="1"/>
  <c r="AH240" i="1" s="1"/>
  <c r="AI240" i="1" s="1"/>
  <c r="AE240" i="1" a="1"/>
  <c r="AE240" i="1" s="1"/>
  <c r="J249" i="37" l="1"/>
  <c r="B250" i="37"/>
  <c r="F249" i="37"/>
  <c r="D249" i="37"/>
  <c r="E249" i="37" s="1" a="1"/>
  <c r="E249" i="37" s="1"/>
  <c r="AG239" i="1"/>
  <c r="AF240" i="1"/>
  <c r="AD241" i="1"/>
  <c r="AH241" i="1" a="1"/>
  <c r="AH241" i="1" s="1"/>
  <c r="AI241" i="1" s="1"/>
  <c r="AE241" i="1" a="1"/>
  <c r="AE241" i="1" s="1"/>
  <c r="J250" i="37" l="1"/>
  <c r="B251" i="37"/>
  <c r="F250" i="37"/>
  <c r="D250" i="37"/>
  <c r="E250" i="37" s="1" a="1"/>
  <c r="E250" i="37" s="1"/>
  <c r="AH242" i="1" a="1"/>
  <c r="AH242" i="1" s="1"/>
  <c r="AI242" i="1" s="1"/>
  <c r="AD242" i="1"/>
  <c r="AE242" i="1" a="1"/>
  <c r="AE242" i="1" s="1"/>
  <c r="AF241" i="1"/>
  <c r="AG240" i="1"/>
  <c r="J251" i="37" l="1"/>
  <c r="B252" i="37"/>
  <c r="F251" i="37"/>
  <c r="D251" i="37"/>
  <c r="E251" i="37" s="1" a="1"/>
  <c r="E251" i="37" s="1"/>
  <c r="AF242" i="1"/>
  <c r="AG241" i="1"/>
  <c r="AE243" i="1" a="1"/>
  <c r="AE243" i="1" s="1"/>
  <c r="AD243" i="1"/>
  <c r="AH243" i="1" a="1"/>
  <c r="AH243" i="1" s="1"/>
  <c r="AI243" i="1" s="1"/>
  <c r="J252" i="37" l="1"/>
  <c r="B253" i="37"/>
  <c r="F252" i="37"/>
  <c r="D252" i="37"/>
  <c r="E252" i="37" s="1" a="1"/>
  <c r="E252" i="37" s="1"/>
  <c r="AE244" i="1" a="1"/>
  <c r="AE244" i="1" s="1"/>
  <c r="AD244" i="1"/>
  <c r="AH244" i="1" a="1"/>
  <c r="AH244" i="1" s="1"/>
  <c r="AI244" i="1" s="1"/>
  <c r="AF243" i="1"/>
  <c r="AG242" i="1"/>
  <c r="J253" i="37" l="1"/>
  <c r="B254" i="37"/>
  <c r="F253" i="37"/>
  <c r="D253" i="37"/>
  <c r="E253" i="37" s="1" a="1"/>
  <c r="E253" i="37" s="1"/>
  <c r="AF244" i="1"/>
  <c r="AG243" i="1"/>
  <c r="AE245" i="1" a="1"/>
  <c r="AE245" i="1" s="1"/>
  <c r="AH245" i="1" a="1"/>
  <c r="AH245" i="1" s="1"/>
  <c r="AI245" i="1" s="1"/>
  <c r="AD245" i="1"/>
  <c r="J254" i="37" l="1"/>
  <c r="B255" i="37"/>
  <c r="F254" i="37"/>
  <c r="D254" i="37"/>
  <c r="E254" i="37" s="1" a="1"/>
  <c r="E254" i="37" s="1"/>
  <c r="AE246" i="1" a="1"/>
  <c r="AE246" i="1" s="1"/>
  <c r="AD246" i="1"/>
  <c r="AH246" i="1" a="1"/>
  <c r="AH246" i="1" s="1"/>
  <c r="AI246" i="1" s="1"/>
  <c r="AG244" i="1"/>
  <c r="AF245" i="1"/>
  <c r="J255" i="37" l="1"/>
  <c r="B256" i="37"/>
  <c r="D255" i="37"/>
  <c r="E255" i="37" s="1" a="1"/>
  <c r="E255" i="37" s="1"/>
  <c r="F255" i="37"/>
  <c r="AG245" i="1"/>
  <c r="AF246" i="1"/>
  <c r="AH247" i="1" a="1"/>
  <c r="AH247" i="1" s="1"/>
  <c r="AI247" i="1" s="1"/>
  <c r="AE247" i="1" a="1"/>
  <c r="AE247" i="1" s="1"/>
  <c r="AD247" i="1"/>
  <c r="J256" i="37" l="1"/>
  <c r="B257" i="37"/>
  <c r="F256" i="37"/>
  <c r="D256" i="37"/>
  <c r="E256" i="37" s="1" a="1"/>
  <c r="E256" i="37" s="1"/>
  <c r="AD248" i="1"/>
  <c r="AH248" i="1" a="1"/>
  <c r="AH248" i="1" s="1"/>
  <c r="AI248" i="1" s="1"/>
  <c r="AE248" i="1" a="1"/>
  <c r="AE248" i="1" s="1"/>
  <c r="AG246" i="1"/>
  <c r="AF247" i="1"/>
  <c r="J257" i="37" l="1"/>
  <c r="B258" i="37"/>
  <c r="F257" i="37"/>
  <c r="D257" i="37"/>
  <c r="E257" i="37" s="1" a="1"/>
  <c r="E257" i="37" s="1"/>
  <c r="AG247" i="1"/>
  <c r="AF248" i="1"/>
  <c r="AD249" i="1"/>
  <c r="AH249" i="1" a="1"/>
  <c r="AH249" i="1" s="1"/>
  <c r="AI249" i="1" s="1"/>
  <c r="AE249" i="1" a="1"/>
  <c r="AE249" i="1" s="1"/>
  <c r="G3" i="37" l="1"/>
  <c r="M3" i="37" s="1"/>
  <c r="J258" i="37"/>
  <c r="F258" i="37"/>
  <c r="D258" i="37"/>
  <c r="E258" i="37" s="1" a="1"/>
  <c r="E258" i="37" s="1"/>
  <c r="AH250" i="1" a="1"/>
  <c r="AH250" i="1" s="1"/>
  <c r="AI250" i="1" s="1"/>
  <c r="AD250" i="1"/>
  <c r="AE250" i="1" a="1"/>
  <c r="AE250" i="1" s="1"/>
  <c r="AF249" i="1"/>
  <c r="AG248" i="1"/>
  <c r="AF250" i="1" l="1"/>
  <c r="AG249" i="1"/>
  <c r="AE251" i="1" a="1"/>
  <c r="AE251" i="1" s="1"/>
  <c r="AD251" i="1"/>
  <c r="AH251" i="1" a="1"/>
  <c r="AH251" i="1" s="1"/>
  <c r="AI251" i="1" s="1"/>
  <c r="AE252" i="1" l="1" a="1"/>
  <c r="AE252" i="1" s="1"/>
  <c r="AD252" i="1"/>
  <c r="AH252" i="1" a="1"/>
  <c r="AH252" i="1" s="1"/>
  <c r="AI252" i="1" s="1"/>
  <c r="AF251" i="1"/>
  <c r="AG250" i="1"/>
  <c r="AF252" i="1" l="1"/>
  <c r="AG251" i="1"/>
  <c r="AE253" i="1" a="1"/>
  <c r="AE253" i="1" s="1"/>
  <c r="AH253" i="1" a="1"/>
  <c r="AH253" i="1" s="1"/>
  <c r="AI253" i="1" s="1"/>
  <c r="AD253" i="1"/>
  <c r="AE254" i="1" l="1" a="1"/>
  <c r="AE254" i="1" s="1"/>
  <c r="AH254" i="1" a="1"/>
  <c r="AH254" i="1" s="1"/>
  <c r="AI254" i="1" s="1"/>
  <c r="AD254" i="1"/>
  <c r="AG252" i="1"/>
  <c r="AF253" i="1"/>
  <c r="AG253" i="1" l="1"/>
  <c r="AF254" i="1"/>
  <c r="AH255" i="1" a="1"/>
  <c r="AH255" i="1" s="1"/>
  <c r="AI255" i="1" s="1"/>
  <c r="AE255" i="1" a="1"/>
  <c r="AE255" i="1" s="1"/>
  <c r="AD255" i="1"/>
  <c r="AD256" i="1" l="1"/>
  <c r="AH256" i="1" a="1"/>
  <c r="AH256" i="1" s="1"/>
  <c r="AI256" i="1" s="1"/>
  <c r="AE256" i="1" a="1"/>
  <c r="AE256" i="1" s="1"/>
  <c r="AG254" i="1"/>
  <c r="AF255" i="1"/>
  <c r="AG255" i="1" l="1"/>
  <c r="AF256" i="1"/>
  <c r="AD257" i="1"/>
  <c r="AH257" i="1" a="1"/>
  <c r="AH257" i="1" s="1"/>
  <c r="AI257" i="1" s="1"/>
  <c r="AE257" i="1" a="1"/>
  <c r="AE257" i="1" s="1"/>
  <c r="AF257" i="1" l="1"/>
  <c r="AG256" i="1"/>
  <c r="AH258" i="1" a="1"/>
  <c r="AH258" i="1" s="1"/>
  <c r="AI258" i="1" s="1"/>
  <c r="AE258" i="1" a="1"/>
  <c r="AE258" i="1" s="1"/>
  <c r="AD258" i="1"/>
  <c r="AE259" i="1" l="1" a="1"/>
  <c r="AE259" i="1" s="1"/>
  <c r="AD259" i="1"/>
  <c r="AH259" i="1" a="1"/>
  <c r="AH259" i="1" s="1"/>
  <c r="AI259" i="1" s="1"/>
  <c r="AF258" i="1"/>
  <c r="AG257" i="1"/>
  <c r="AF259" i="1" l="1"/>
  <c r="AG258" i="1"/>
  <c r="AE260" i="1" a="1"/>
  <c r="AE260" i="1" s="1"/>
  <c r="AD260" i="1"/>
  <c r="AH260" i="1" a="1"/>
  <c r="AH260" i="1" s="1"/>
  <c r="AI260" i="1" s="1"/>
  <c r="AE261" i="1" l="1" a="1"/>
  <c r="AE261" i="1" s="1"/>
  <c r="AH261" i="1" a="1"/>
  <c r="AH261" i="1" s="1"/>
  <c r="AI261" i="1" s="1"/>
  <c r="AD261" i="1"/>
  <c r="AF260" i="1"/>
  <c r="AG259" i="1"/>
  <c r="AG260" i="1" l="1"/>
  <c r="AF261" i="1"/>
  <c r="AE262" i="1" a="1"/>
  <c r="AE262" i="1" s="1"/>
  <c r="AH262" i="1" a="1"/>
  <c r="AH262" i="1" s="1"/>
  <c r="AI262" i="1" s="1"/>
  <c r="AD262" i="1"/>
  <c r="AH263" i="1" l="1" a="1"/>
  <c r="AH263" i="1" s="1"/>
  <c r="AI263" i="1" s="1"/>
  <c r="AE263" i="1" a="1"/>
  <c r="AE263" i="1" s="1"/>
  <c r="AD263" i="1"/>
  <c r="AG261" i="1"/>
  <c r="AF262" i="1"/>
  <c r="AG262" i="1" l="1"/>
  <c r="AF263" i="1"/>
  <c r="AD264" i="1"/>
  <c r="AH264" i="1" a="1"/>
  <c r="AH264" i="1" s="1"/>
  <c r="AI264" i="1" s="1"/>
  <c r="AE264" i="1" a="1"/>
  <c r="AE264" i="1" s="1"/>
  <c r="AD265" i="1" l="1"/>
  <c r="AH265" i="1" a="1"/>
  <c r="AH265" i="1" s="1"/>
  <c r="AI265" i="1" s="1"/>
  <c r="AE265" i="1" a="1"/>
  <c r="AE265" i="1" s="1"/>
  <c r="AG263" i="1"/>
  <c r="AF264" i="1"/>
  <c r="AF265" i="1" l="1"/>
  <c r="AG264" i="1"/>
  <c r="AH266" i="1" a="1"/>
  <c r="AH266" i="1" s="1"/>
  <c r="AI266" i="1" s="1"/>
  <c r="AE266" i="1" a="1"/>
  <c r="AE266" i="1" s="1"/>
  <c r="AD266" i="1"/>
  <c r="AF266" i="1" l="1"/>
  <c r="AG265" i="1"/>
  <c r="AE267" i="1" a="1"/>
  <c r="AE267" i="1" s="1"/>
  <c r="AD267" i="1"/>
  <c r="AH267" i="1" a="1"/>
  <c r="AH267" i="1" s="1"/>
  <c r="AI267" i="1" s="1"/>
  <c r="AE268" i="1" l="1" a="1"/>
  <c r="AE268" i="1" s="1"/>
  <c r="AD268" i="1"/>
  <c r="AH268" i="1" a="1"/>
  <c r="AH268" i="1" s="1"/>
  <c r="AI268" i="1" s="1"/>
  <c r="AF267" i="1"/>
  <c r="AG266" i="1"/>
  <c r="AF268" i="1" l="1"/>
  <c r="AG267" i="1"/>
  <c r="AE269" i="1" a="1"/>
  <c r="AE269" i="1" s="1"/>
  <c r="AH269" i="1" a="1"/>
  <c r="AH269" i="1" s="1"/>
  <c r="AI269" i="1" s="1"/>
  <c r="AD269" i="1"/>
  <c r="AE270" i="1" l="1" a="1"/>
  <c r="AE270" i="1" s="1"/>
  <c r="AH270" i="1" a="1"/>
  <c r="AH270" i="1" s="1"/>
  <c r="AI270" i="1" s="1"/>
  <c r="AD270" i="1"/>
  <c r="AG268" i="1"/>
  <c r="AF269" i="1"/>
  <c r="AG269" i="1" l="1"/>
  <c r="AF270" i="1"/>
  <c r="AH271" i="1" a="1"/>
  <c r="AH271" i="1" s="1"/>
  <c r="AI271" i="1" s="1"/>
  <c r="AE271" i="1" a="1"/>
  <c r="AE271" i="1" s="1"/>
  <c r="AD271" i="1"/>
  <c r="AG270" i="1" l="1"/>
  <c r="AF271" i="1"/>
  <c r="AD272" i="1"/>
  <c r="AH272" i="1" a="1"/>
  <c r="AH272" i="1" s="1"/>
  <c r="AI272" i="1" s="1"/>
  <c r="AE272" i="1" a="1"/>
  <c r="AE272" i="1" s="1"/>
  <c r="AG271" i="1" l="1"/>
  <c r="AF272" i="1"/>
  <c r="AD273" i="1"/>
  <c r="AH273" i="1" a="1"/>
  <c r="AH273" i="1" s="1"/>
  <c r="AI273" i="1" s="1"/>
  <c r="AE273" i="1" a="1"/>
  <c r="AE273" i="1" s="1"/>
  <c r="AH274" i="1" l="1" a="1"/>
  <c r="AH274" i="1" s="1"/>
  <c r="AI274" i="1" s="1"/>
  <c r="AE274" i="1" a="1"/>
  <c r="AE274" i="1" s="1"/>
  <c r="AD274" i="1"/>
  <c r="AF273" i="1"/>
  <c r="AG272" i="1"/>
  <c r="AF274" i="1" l="1"/>
  <c r="AG273" i="1"/>
  <c r="AE275" i="1" a="1"/>
  <c r="AE275" i="1" s="1"/>
  <c r="AD275" i="1"/>
  <c r="AH275" i="1" a="1"/>
  <c r="AH275" i="1" s="1"/>
  <c r="AI275" i="1" s="1"/>
  <c r="AE276" i="1" l="1" a="1"/>
  <c r="AE276" i="1" s="1"/>
  <c r="AD276" i="1"/>
  <c r="AH276" i="1" a="1"/>
  <c r="AH276" i="1" s="1"/>
  <c r="AI276" i="1" s="1"/>
  <c r="AF275" i="1"/>
  <c r="AG274" i="1"/>
  <c r="AE277" i="1" l="1" a="1"/>
  <c r="AE277" i="1" s="1"/>
  <c r="AH277" i="1" a="1"/>
  <c r="AH277" i="1" s="1"/>
  <c r="AI277" i="1" s="1"/>
  <c r="AD277" i="1"/>
  <c r="AF276" i="1"/>
  <c r="AG275" i="1"/>
  <c r="AG276" i="1" l="1"/>
  <c r="AF277" i="1"/>
  <c r="AE278" i="1" a="1"/>
  <c r="AE278" i="1" s="1"/>
  <c r="AH278" i="1" a="1"/>
  <c r="AH278" i="1" s="1"/>
  <c r="AI278" i="1" s="1"/>
  <c r="AD278" i="1"/>
  <c r="AH279" i="1" l="1" a="1"/>
  <c r="AH279" i="1" s="1"/>
  <c r="AI279" i="1" s="1"/>
  <c r="AE279" i="1" a="1"/>
  <c r="AE279" i="1" s="1"/>
  <c r="AD279" i="1"/>
  <c r="AG277" i="1"/>
  <c r="AF278" i="1"/>
  <c r="AG278" i="1" l="1"/>
  <c r="AF279" i="1"/>
  <c r="AD280" i="1"/>
  <c r="AH280" i="1" a="1"/>
  <c r="AH280" i="1" s="1"/>
  <c r="AI280" i="1" s="1"/>
  <c r="AE280" i="1" a="1"/>
  <c r="AE280" i="1" s="1"/>
  <c r="AG279" i="1" l="1"/>
  <c r="AF280" i="1"/>
  <c r="AD281" i="1"/>
  <c r="AH281" i="1" a="1"/>
  <c r="AH281" i="1" s="1"/>
  <c r="AI281" i="1" s="1"/>
  <c r="AE281" i="1" a="1"/>
  <c r="AE281" i="1" s="1"/>
  <c r="AH282" i="1" l="1" a="1"/>
  <c r="AH282" i="1" s="1"/>
  <c r="AI282" i="1" s="1"/>
  <c r="AE282" i="1" a="1"/>
  <c r="AE282" i="1" s="1"/>
  <c r="AD282" i="1"/>
  <c r="AF281" i="1"/>
  <c r="AG280" i="1"/>
  <c r="AF282" i="1" l="1"/>
  <c r="AG281" i="1"/>
  <c r="AD283" i="1"/>
  <c r="AH283" i="1" a="1"/>
  <c r="AH283" i="1" s="1"/>
  <c r="AI283" i="1" s="1"/>
  <c r="AE283" i="1" a="1"/>
  <c r="AE283" i="1" s="1"/>
  <c r="AD284" i="1" l="1"/>
  <c r="AH284" i="1" a="1"/>
  <c r="AH284" i="1" s="1"/>
  <c r="AI284" i="1" s="1"/>
  <c r="AE284" i="1" a="1"/>
  <c r="AE284" i="1" s="1"/>
  <c r="AG282" i="1"/>
  <c r="AF283" i="1"/>
  <c r="AF284" i="1" l="1"/>
  <c r="AG283" i="1"/>
  <c r="AH285" i="1" a="1"/>
  <c r="AH285" i="1" s="1"/>
  <c r="AI285" i="1" s="1"/>
  <c r="AE285" i="1" a="1"/>
  <c r="AE285" i="1" s="1"/>
  <c r="AD285" i="1"/>
  <c r="AE286" i="1" l="1" a="1"/>
  <c r="AE286" i="1" s="1"/>
  <c r="AD286" i="1"/>
  <c r="AH286" i="1" a="1"/>
  <c r="AH286" i="1" s="1"/>
  <c r="AI286" i="1" s="1"/>
  <c r="AF285" i="1"/>
  <c r="AG284" i="1"/>
  <c r="AF286" i="1" l="1"/>
  <c r="AG285" i="1"/>
  <c r="AE287" i="1" a="1"/>
  <c r="AE287" i="1" s="1"/>
  <c r="AD287" i="1"/>
  <c r="AH287" i="1" a="1"/>
  <c r="AH287" i="1" s="1"/>
  <c r="AI287" i="1" s="1"/>
  <c r="AF287" i="1" l="1"/>
  <c r="AG286" i="1"/>
  <c r="AE288" i="1" a="1"/>
  <c r="AE288" i="1" s="1"/>
  <c r="AD288" i="1"/>
  <c r="AH288" i="1" a="1"/>
  <c r="AH288" i="1" s="1"/>
  <c r="AI288" i="1" s="1"/>
  <c r="AE289" i="1" l="1" a="1"/>
  <c r="AE289" i="1" s="1"/>
  <c r="AH289" i="1" a="1"/>
  <c r="AH289" i="1" s="1"/>
  <c r="AI289" i="1" s="1"/>
  <c r="AD289" i="1"/>
  <c r="AG287" i="1"/>
  <c r="AF288" i="1"/>
  <c r="AG288" i="1" l="1"/>
  <c r="AF289" i="1"/>
  <c r="AH290" i="1" a="1"/>
  <c r="AH290" i="1" s="1"/>
  <c r="AI290" i="1" s="1"/>
  <c r="AE290" i="1" a="1"/>
  <c r="AE290" i="1" s="1"/>
  <c r="AD290" i="1"/>
  <c r="AE291" i="1" l="1" a="1"/>
  <c r="AE291" i="1" s="1"/>
  <c r="AH291" i="1" a="1"/>
  <c r="AH291" i="1" s="1"/>
  <c r="AI291" i="1" s="1"/>
  <c r="AD291" i="1"/>
  <c r="AG289" i="1"/>
  <c r="AF290" i="1"/>
  <c r="AE292" i="1" l="1" a="1"/>
  <c r="AE292" i="1" s="1"/>
  <c r="AD292" i="1"/>
  <c r="AH292" i="1" a="1"/>
  <c r="AH292" i="1" s="1"/>
  <c r="AI292" i="1" s="1"/>
  <c r="AG290" i="1"/>
  <c r="AF291" i="1"/>
  <c r="AG291" i="1" l="1"/>
  <c r="AF292" i="1"/>
  <c r="AD293" i="1"/>
  <c r="AH293" i="1" a="1"/>
  <c r="AH293" i="1" s="1"/>
  <c r="AI293" i="1" s="1"/>
  <c r="AE293" i="1" a="1"/>
  <c r="AE293" i="1" s="1"/>
  <c r="AF293" i="1" l="1"/>
  <c r="AG292" i="1"/>
  <c r="AH294" i="1" a="1"/>
  <c r="AH294" i="1" s="1"/>
  <c r="AI294" i="1" s="1"/>
  <c r="AE294" i="1" a="1"/>
  <c r="AE294" i="1" s="1"/>
  <c r="AD294" i="1"/>
  <c r="AE295" i="1" l="1" a="1"/>
  <c r="AE295" i="1" s="1"/>
  <c r="AH295" i="1" a="1"/>
  <c r="AH295" i="1" s="1"/>
  <c r="AI295" i="1" s="1"/>
  <c r="AD295" i="1"/>
  <c r="AG293" i="1"/>
  <c r="AF294" i="1"/>
  <c r="AG294" i="1" l="1"/>
  <c r="AF295" i="1"/>
  <c r="AE296" i="1" a="1"/>
  <c r="AE296" i="1" s="1"/>
  <c r="AD296" i="1"/>
  <c r="AH296" i="1" a="1"/>
  <c r="AH296" i="1" s="1"/>
  <c r="AI296" i="1" s="1"/>
  <c r="AG295" i="1" l="1"/>
  <c r="AF296" i="1"/>
  <c r="AD297" i="1"/>
  <c r="AH297" i="1" a="1"/>
  <c r="AH297" i="1" s="1"/>
  <c r="AI297" i="1" s="1"/>
  <c r="AE297" i="1" a="1"/>
  <c r="AE297" i="1" s="1"/>
  <c r="AH298" i="1" l="1" a="1"/>
  <c r="AH298" i="1" s="1"/>
  <c r="AI298" i="1" s="1"/>
  <c r="AE298" i="1" a="1"/>
  <c r="AE298" i="1" s="1"/>
  <c r="AD298" i="1"/>
  <c r="AF297" i="1"/>
  <c r="AG296" i="1"/>
  <c r="AG297" i="1" l="1"/>
  <c r="AF298" i="1"/>
  <c r="AE299" i="1" a="1"/>
  <c r="AE299" i="1" s="1"/>
  <c r="AD299" i="1"/>
  <c r="AH299" i="1" a="1"/>
  <c r="AH299" i="1" s="1"/>
  <c r="AI299" i="1" s="1"/>
  <c r="AE300" i="1" l="1" a="1"/>
  <c r="AE300" i="1" s="1"/>
  <c r="AD300" i="1"/>
  <c r="AH300" i="1" a="1"/>
  <c r="AH300" i="1" s="1"/>
  <c r="AI300" i="1" s="1"/>
  <c r="AG298" i="1"/>
  <c r="AF299" i="1"/>
  <c r="AG299" i="1" l="1"/>
  <c r="AF300" i="1"/>
  <c r="AD301" i="1"/>
  <c r="AH301" i="1" a="1"/>
  <c r="AH301" i="1" s="1"/>
  <c r="AI301" i="1" s="1"/>
  <c r="AE301" i="1" a="1"/>
  <c r="AE301" i="1" s="1"/>
  <c r="AE302" i="1" l="1" a="1"/>
  <c r="AE302" i="1" s="1"/>
  <c r="AD302" i="1"/>
  <c r="AH302" i="1" a="1"/>
  <c r="AH302" i="1" s="1"/>
  <c r="AI302" i="1" s="1"/>
  <c r="AF301" i="1"/>
  <c r="AG300" i="1"/>
  <c r="AF302" i="1" l="1"/>
  <c r="AG301" i="1"/>
  <c r="AE303" i="1" a="1"/>
  <c r="AE303" i="1" s="1"/>
  <c r="AD303" i="1"/>
  <c r="AH303" i="1" a="1"/>
  <c r="AH303" i="1" s="1"/>
  <c r="AI303" i="1" s="1"/>
  <c r="AH304" i="1" l="1" a="1"/>
  <c r="AH304" i="1" s="1"/>
  <c r="AI304" i="1" s="1"/>
  <c r="AE304" i="1" a="1"/>
  <c r="AE304" i="1" s="1"/>
  <c r="AD304" i="1"/>
  <c r="AF303" i="1"/>
  <c r="AG302" i="1"/>
  <c r="AG303" i="1" l="1"/>
  <c r="AF304" i="1"/>
  <c r="AD305" i="1"/>
  <c r="AH305" i="1" a="1"/>
  <c r="AH305" i="1" s="1"/>
  <c r="AI305" i="1" s="1"/>
  <c r="AE305" i="1" a="1"/>
  <c r="AE305" i="1" s="1"/>
  <c r="AF305" i="1" l="1"/>
  <c r="AG304" i="1"/>
  <c r="AE306" i="1" a="1"/>
  <c r="AE306" i="1" s="1"/>
  <c r="AD306" i="1"/>
  <c r="AH306" i="1" a="1"/>
  <c r="AH306" i="1" s="1"/>
  <c r="AI306" i="1" s="1"/>
  <c r="AE307" i="1" l="1" a="1"/>
  <c r="AE307" i="1" s="1"/>
  <c r="AH307" i="1" a="1"/>
  <c r="AH307" i="1" s="1"/>
  <c r="AI307" i="1" s="1"/>
  <c r="AD307" i="1"/>
  <c r="AF306" i="1"/>
  <c r="AG305" i="1"/>
  <c r="AF307" i="1" l="1"/>
  <c r="AG306" i="1"/>
  <c r="AH308" i="1" a="1"/>
  <c r="AH308" i="1" s="1"/>
  <c r="AI308" i="1" s="1"/>
  <c r="AE308" i="1" a="1"/>
  <c r="AE308" i="1" s="1"/>
  <c r="AD308" i="1"/>
  <c r="AD309" i="1" l="1"/>
  <c r="AH309" i="1" a="1"/>
  <c r="AH309" i="1" s="1"/>
  <c r="AI309" i="1" s="1"/>
  <c r="AE309" i="1" a="1"/>
  <c r="AE309" i="1" s="1"/>
  <c r="AG307" i="1"/>
  <c r="AF308" i="1"/>
  <c r="AF309" i="1" l="1"/>
  <c r="AG308" i="1"/>
  <c r="AE310" i="1" a="1"/>
  <c r="AE310" i="1" s="1"/>
  <c r="AD310" i="1"/>
  <c r="AH310" i="1" a="1"/>
  <c r="AH310" i="1" s="1"/>
  <c r="AI310" i="1" s="1"/>
  <c r="AE311" i="1" l="1" a="1"/>
  <c r="AE311" i="1" s="1"/>
  <c r="AH311" i="1" a="1"/>
  <c r="AH311" i="1" s="1"/>
  <c r="AI311" i="1" s="1"/>
  <c r="AD311" i="1"/>
  <c r="AF310" i="1"/>
  <c r="AG309" i="1"/>
  <c r="AF311" i="1" l="1"/>
  <c r="AG310" i="1"/>
  <c r="AH312" i="1" a="1"/>
  <c r="AH312" i="1" s="1"/>
  <c r="AI312" i="1" s="1"/>
  <c r="AE312" i="1" a="1"/>
  <c r="AE312" i="1" s="1"/>
  <c r="AD312" i="1"/>
  <c r="AD313" i="1" l="1"/>
  <c r="AH313" i="1" a="1"/>
  <c r="AH313" i="1" s="1"/>
  <c r="AI313" i="1" s="1"/>
  <c r="AE313" i="1" a="1"/>
  <c r="AE313" i="1" s="1"/>
  <c r="AG311" i="1"/>
  <c r="AF312" i="1"/>
  <c r="AF313" i="1" l="1"/>
  <c r="AG312" i="1"/>
  <c r="AE314" i="1" a="1"/>
  <c r="AE314" i="1" s="1"/>
  <c r="AD314" i="1"/>
  <c r="AH314" i="1" a="1"/>
  <c r="AH314" i="1" s="1"/>
  <c r="AI314" i="1" s="1"/>
  <c r="AE315" i="1" l="1" a="1"/>
  <c r="AE315" i="1" s="1"/>
  <c r="AD315" i="1"/>
  <c r="AH315" i="1" a="1"/>
  <c r="AH315" i="1" s="1"/>
  <c r="AI315" i="1" s="1"/>
  <c r="AF314" i="1"/>
  <c r="AG313" i="1"/>
  <c r="AF315" i="1" l="1"/>
  <c r="AG314" i="1"/>
  <c r="AH316" i="1" a="1"/>
  <c r="AH316" i="1" s="1"/>
  <c r="AI316" i="1" s="1"/>
  <c r="AE316" i="1" a="1"/>
  <c r="AE316" i="1" s="1"/>
  <c r="AD316" i="1"/>
  <c r="AD317" i="1" l="1"/>
  <c r="AH317" i="1" a="1"/>
  <c r="AH317" i="1" s="1"/>
  <c r="AI317" i="1" s="1"/>
  <c r="AE317" i="1" a="1"/>
  <c r="AE317" i="1" s="1"/>
  <c r="AG315" i="1"/>
  <c r="AF316" i="1"/>
  <c r="AF317" i="1" l="1"/>
  <c r="AG316" i="1"/>
  <c r="AE318" i="1" a="1"/>
  <c r="AE318" i="1" s="1"/>
  <c r="AD318" i="1"/>
  <c r="AH318" i="1" a="1"/>
  <c r="AH318" i="1" s="1"/>
  <c r="AI318" i="1" s="1"/>
  <c r="AE319" i="1" l="1" a="1"/>
  <c r="AE319" i="1" s="1"/>
  <c r="AH319" i="1" a="1"/>
  <c r="AH319" i="1" s="1"/>
  <c r="AI319" i="1" s="1"/>
  <c r="AD319" i="1"/>
  <c r="AF318" i="1"/>
  <c r="AG317" i="1"/>
  <c r="AF319" i="1" l="1"/>
  <c r="AG318" i="1"/>
  <c r="AH320" i="1" a="1"/>
  <c r="AH320" i="1" s="1"/>
  <c r="AI320" i="1" s="1"/>
  <c r="AE320" i="1" a="1"/>
  <c r="AE320" i="1" s="1"/>
  <c r="AD320" i="1"/>
  <c r="AD321" i="1" l="1"/>
  <c r="AH321" i="1" a="1"/>
  <c r="AH321" i="1" s="1"/>
  <c r="AI321" i="1" s="1"/>
  <c r="AE321" i="1" a="1"/>
  <c r="AE321" i="1" s="1"/>
  <c r="AG319" i="1"/>
  <c r="AF320" i="1"/>
  <c r="AF321" i="1" l="1"/>
  <c r="AG320" i="1"/>
  <c r="AE322" i="1" a="1"/>
  <c r="AE322" i="1" s="1"/>
  <c r="AD322" i="1"/>
  <c r="AH322" i="1" a="1"/>
  <c r="AH322" i="1" s="1"/>
  <c r="AI322" i="1" s="1"/>
  <c r="AE323" i="1" l="1" a="1"/>
  <c r="AE323" i="1" s="1"/>
  <c r="AH323" i="1" a="1"/>
  <c r="AH323" i="1" s="1"/>
  <c r="AI323" i="1" s="1"/>
  <c r="AD323" i="1"/>
  <c r="AF322" i="1"/>
  <c r="AG321" i="1"/>
  <c r="AF323" i="1" l="1"/>
  <c r="AG322" i="1"/>
  <c r="AH324" i="1" a="1"/>
  <c r="AH324" i="1" s="1"/>
  <c r="AI324" i="1" s="1"/>
  <c r="AE324" i="1" a="1"/>
  <c r="AE324" i="1" s="1"/>
  <c r="AD324" i="1"/>
  <c r="AD325" i="1" l="1"/>
  <c r="AH325" i="1" a="1"/>
  <c r="AH325" i="1" s="1"/>
  <c r="AI325" i="1" s="1"/>
  <c r="AE325" i="1" a="1"/>
  <c r="AE325" i="1" s="1"/>
  <c r="AG323" i="1"/>
  <c r="AF324" i="1"/>
  <c r="AF325" i="1" l="1"/>
  <c r="AG324" i="1"/>
  <c r="AE326" i="1" a="1"/>
  <c r="AE326" i="1" s="1"/>
  <c r="AD326" i="1"/>
  <c r="AH326" i="1" a="1"/>
  <c r="AH326" i="1" s="1"/>
  <c r="AI326" i="1" s="1"/>
  <c r="AE327" i="1" l="1" a="1"/>
  <c r="AE327" i="1" s="1"/>
  <c r="AH327" i="1" a="1"/>
  <c r="AH327" i="1" s="1"/>
  <c r="AI327" i="1" s="1"/>
  <c r="AD327" i="1"/>
  <c r="AF326" i="1"/>
  <c r="AG325" i="1"/>
  <c r="AH328" i="1" l="1" a="1"/>
  <c r="AH328" i="1" s="1"/>
  <c r="AI328" i="1" s="1"/>
  <c r="AE328" i="1" a="1"/>
  <c r="AE328" i="1" s="1"/>
  <c r="AD328" i="1"/>
  <c r="AF327" i="1"/>
  <c r="AG326" i="1"/>
  <c r="AG327" i="1" l="1"/>
  <c r="AF328" i="1"/>
  <c r="AD329" i="1"/>
  <c r="AH329" i="1" a="1"/>
  <c r="AH329" i="1" s="1"/>
  <c r="AI329" i="1" s="1"/>
  <c r="AE329" i="1" a="1"/>
  <c r="AE329" i="1" s="1"/>
  <c r="AF329" i="1" l="1"/>
  <c r="AG328" i="1"/>
  <c r="AE330" i="1" a="1"/>
  <c r="AE330" i="1" s="1"/>
  <c r="AD330" i="1"/>
  <c r="AH330" i="1" a="1"/>
  <c r="AH330" i="1" s="1"/>
  <c r="AI330" i="1" s="1"/>
  <c r="AE331" i="1" l="1" a="1"/>
  <c r="AE331" i="1" s="1"/>
  <c r="AH331" i="1" a="1"/>
  <c r="AH331" i="1" s="1"/>
  <c r="AI331" i="1" s="1"/>
  <c r="AD331" i="1"/>
  <c r="AF330" i="1"/>
  <c r="AG329" i="1"/>
  <c r="AH332" i="1" l="1" a="1"/>
  <c r="AH332" i="1" s="1"/>
  <c r="AI332" i="1" s="1"/>
  <c r="AE332" i="1" a="1"/>
  <c r="AE332" i="1" s="1"/>
  <c r="AD332" i="1"/>
  <c r="AF331" i="1"/>
  <c r="AG330" i="1"/>
  <c r="AG331" i="1" l="1"/>
  <c r="AF332" i="1"/>
  <c r="AD333" i="1"/>
  <c r="AH333" i="1" a="1"/>
  <c r="AH333" i="1" s="1"/>
  <c r="AI333" i="1" s="1"/>
  <c r="AE333" i="1" a="1"/>
  <c r="AE333" i="1" s="1"/>
  <c r="AE334" i="1" l="1" a="1"/>
  <c r="AE334" i="1" s="1"/>
  <c r="AD334" i="1"/>
  <c r="AH334" i="1" a="1"/>
  <c r="AH334" i="1" s="1"/>
  <c r="AI334" i="1" s="1"/>
  <c r="AF333" i="1"/>
  <c r="AG332" i="1"/>
  <c r="AF334" i="1" l="1"/>
  <c r="AG333" i="1"/>
  <c r="AE335" i="1" a="1"/>
  <c r="AE335" i="1" s="1"/>
  <c r="AD335" i="1"/>
  <c r="AH335" i="1" a="1"/>
  <c r="AH335" i="1" s="1"/>
  <c r="AI335" i="1" s="1"/>
  <c r="AH336" i="1" l="1" a="1"/>
  <c r="AH336" i="1" s="1"/>
  <c r="AI336" i="1" s="1"/>
  <c r="AE336" i="1" a="1"/>
  <c r="AE336" i="1" s="1"/>
  <c r="AD336" i="1"/>
  <c r="AF335" i="1"/>
  <c r="AG334" i="1"/>
  <c r="AG335" i="1" l="1"/>
  <c r="AF336" i="1"/>
  <c r="AD337" i="1"/>
  <c r="AH337" i="1" a="1"/>
  <c r="AH337" i="1" s="1"/>
  <c r="AI337" i="1" s="1"/>
  <c r="AE337" i="1" a="1"/>
  <c r="AE337" i="1" s="1"/>
  <c r="AE338" i="1" l="1" a="1"/>
  <c r="AE338" i="1" s="1"/>
  <c r="AD338" i="1"/>
  <c r="AH338" i="1" a="1"/>
  <c r="AH338" i="1" s="1"/>
  <c r="AI338" i="1" s="1"/>
  <c r="AF337" i="1"/>
  <c r="AG336" i="1"/>
  <c r="AF338" i="1" l="1"/>
  <c r="AG337" i="1"/>
  <c r="AE339" i="1" a="1"/>
  <c r="AE339" i="1" s="1"/>
  <c r="AH339" i="1" a="1"/>
  <c r="AH339" i="1" s="1"/>
  <c r="AI339" i="1" s="1"/>
  <c r="AD339" i="1"/>
  <c r="AH340" i="1" l="1" a="1"/>
  <c r="AH340" i="1" s="1"/>
  <c r="AI340" i="1" s="1"/>
  <c r="AE340" i="1" a="1"/>
  <c r="AE340" i="1" s="1"/>
  <c r="AD340" i="1"/>
  <c r="AF339" i="1"/>
  <c r="AG338" i="1"/>
  <c r="AD341" i="1" l="1"/>
  <c r="AH341" i="1" a="1"/>
  <c r="AH341" i="1" s="1"/>
  <c r="AI341" i="1" s="1"/>
  <c r="AE341" i="1" a="1"/>
  <c r="AE341" i="1" s="1"/>
  <c r="AG339" i="1"/>
  <c r="AF340" i="1"/>
  <c r="AF341" i="1" l="1"/>
  <c r="AG340" i="1"/>
  <c r="AE342" i="1" a="1"/>
  <c r="AE342" i="1" s="1"/>
  <c r="AD342" i="1"/>
  <c r="AH342" i="1" a="1"/>
  <c r="AH342" i="1" s="1"/>
  <c r="AI342" i="1" s="1"/>
  <c r="AE343" i="1" l="1" a="1"/>
  <c r="AE343" i="1" s="1"/>
  <c r="AH343" i="1" a="1"/>
  <c r="AH343" i="1" s="1"/>
  <c r="AI343" i="1" s="1"/>
  <c r="AD343" i="1"/>
  <c r="AF342" i="1"/>
  <c r="AG341" i="1"/>
  <c r="AF343" i="1" l="1"/>
  <c r="AG342" i="1"/>
  <c r="AH344" i="1" a="1"/>
  <c r="AH344" i="1" s="1"/>
  <c r="AI344" i="1" s="1"/>
  <c r="AE344" i="1" a="1"/>
  <c r="AE344" i="1" s="1"/>
  <c r="AD344" i="1"/>
  <c r="AD345" i="1" l="1"/>
  <c r="AH345" i="1" a="1"/>
  <c r="AH345" i="1" s="1"/>
  <c r="AI345" i="1" s="1"/>
  <c r="AE345" i="1" a="1"/>
  <c r="AE345" i="1" s="1"/>
  <c r="AG343" i="1"/>
  <c r="AF344" i="1"/>
  <c r="AF345" i="1" l="1"/>
  <c r="AG344" i="1"/>
  <c r="AE346" i="1" a="1"/>
  <c r="AE346" i="1" s="1"/>
  <c r="AD346" i="1"/>
  <c r="AH346" i="1" a="1"/>
  <c r="AH346" i="1" s="1"/>
  <c r="AI346" i="1" s="1"/>
  <c r="AE347" i="1" l="1" a="1"/>
  <c r="AE347" i="1" s="1"/>
  <c r="AD347" i="1"/>
  <c r="AH347" i="1" a="1"/>
  <c r="AH347" i="1" s="1"/>
  <c r="AI347" i="1" s="1"/>
  <c r="AF346" i="1"/>
  <c r="AG345" i="1"/>
  <c r="AF347" i="1" l="1"/>
  <c r="AG346" i="1"/>
  <c r="AH348" i="1" a="1"/>
  <c r="AH348" i="1" s="1"/>
  <c r="AI348" i="1" s="1"/>
  <c r="AE348" i="1" a="1"/>
  <c r="AE348" i="1" s="1"/>
  <c r="AD348" i="1"/>
  <c r="AD349" i="1" l="1"/>
  <c r="AH349" i="1" a="1"/>
  <c r="AH349" i="1" s="1"/>
  <c r="AI349" i="1" s="1"/>
  <c r="AE349" i="1" a="1"/>
  <c r="AE349" i="1" s="1"/>
  <c r="AG347" i="1"/>
  <c r="AF348" i="1"/>
  <c r="AF349" i="1" l="1"/>
  <c r="AG348" i="1"/>
  <c r="AE350" i="1" a="1"/>
  <c r="AE350" i="1" s="1"/>
  <c r="AD350" i="1"/>
  <c r="AH350" i="1" a="1"/>
  <c r="AH350" i="1" s="1"/>
  <c r="AI350" i="1" s="1"/>
  <c r="AE351" i="1" l="1" a="1"/>
  <c r="AE351" i="1" s="1"/>
  <c r="AH351" i="1" a="1"/>
  <c r="AH351" i="1" s="1"/>
  <c r="AI351" i="1" s="1"/>
  <c r="AD351" i="1"/>
  <c r="AF350" i="1"/>
  <c r="AG349" i="1"/>
  <c r="AF351" i="1" l="1"/>
  <c r="AG350" i="1"/>
  <c r="AH352" i="1" a="1"/>
  <c r="AH352" i="1" s="1"/>
  <c r="AI352" i="1" s="1"/>
  <c r="AE352" i="1" a="1"/>
  <c r="AE352" i="1" s="1"/>
  <c r="AD352" i="1"/>
  <c r="AD353" i="1" l="1"/>
  <c r="AH353" i="1" a="1"/>
  <c r="AH353" i="1" s="1"/>
  <c r="AI353" i="1" s="1"/>
  <c r="AE353" i="1" a="1"/>
  <c r="AE353" i="1" s="1"/>
  <c r="AG351" i="1"/>
  <c r="AF352" i="1"/>
  <c r="AF353" i="1" l="1"/>
  <c r="AG352" i="1"/>
  <c r="AE354" i="1" a="1"/>
  <c r="AE354" i="1" s="1"/>
  <c r="AD354" i="1"/>
  <c r="AH354" i="1" a="1"/>
  <c r="AH354" i="1" s="1"/>
  <c r="AI354" i="1" s="1"/>
  <c r="AE355" i="1" l="1" a="1"/>
  <c r="AE355" i="1" s="1"/>
  <c r="AH355" i="1" a="1"/>
  <c r="AH355" i="1" s="1"/>
  <c r="AI355" i="1" s="1"/>
  <c r="AD355" i="1"/>
  <c r="AF354" i="1"/>
  <c r="AG353" i="1"/>
  <c r="AF355" i="1" l="1"/>
  <c r="AG354" i="1"/>
  <c r="AH356" i="1" a="1"/>
  <c r="AH356" i="1" s="1"/>
  <c r="AI356" i="1" s="1"/>
  <c r="AE356" i="1" a="1"/>
  <c r="AE356" i="1" s="1"/>
  <c r="AD356" i="1"/>
  <c r="AD357" i="1" l="1"/>
  <c r="AH357" i="1" a="1"/>
  <c r="AH357" i="1" s="1"/>
  <c r="AI357" i="1" s="1"/>
  <c r="AE357" i="1" a="1"/>
  <c r="AE357" i="1" s="1"/>
  <c r="AG355" i="1"/>
  <c r="AF356" i="1"/>
  <c r="AF357" i="1" l="1"/>
  <c r="AG356" i="1"/>
  <c r="AE358" i="1" a="1"/>
  <c r="AE358" i="1" s="1"/>
  <c r="AD358" i="1"/>
  <c r="AH358" i="1" a="1"/>
  <c r="AH358" i="1" s="1"/>
  <c r="AI358" i="1" s="1"/>
  <c r="AE359" i="1" l="1" a="1"/>
  <c r="AE359" i="1" s="1"/>
  <c r="AH359" i="1" a="1"/>
  <c r="AH359" i="1" s="1"/>
  <c r="AI359" i="1" s="1"/>
  <c r="AD359" i="1"/>
  <c r="AF358" i="1"/>
  <c r="AG357" i="1"/>
  <c r="AH360" i="1" l="1" a="1"/>
  <c r="AH360" i="1" s="1"/>
  <c r="AI360" i="1" s="1"/>
  <c r="AE360" i="1" a="1"/>
  <c r="AE360" i="1" s="1"/>
  <c r="AD360" i="1"/>
  <c r="AF359" i="1"/>
  <c r="AG358" i="1"/>
  <c r="AD361" i="1" l="1"/>
  <c r="AH361" i="1" a="1"/>
  <c r="AH361" i="1" s="1"/>
  <c r="AI361" i="1" s="1"/>
  <c r="AE361" i="1" a="1"/>
  <c r="AE361" i="1" s="1"/>
  <c r="AG359" i="1"/>
  <c r="AF360" i="1"/>
  <c r="AF361" i="1" l="1"/>
  <c r="AG360" i="1"/>
  <c r="AE362" i="1" a="1"/>
  <c r="AE362" i="1" s="1"/>
  <c r="AD362" i="1"/>
  <c r="AH362" i="1" a="1"/>
  <c r="AH362" i="1" s="1"/>
  <c r="AI362" i="1" s="1"/>
  <c r="AE363" i="1" l="1" a="1"/>
  <c r="AE363" i="1" s="1"/>
  <c r="AH363" i="1" a="1"/>
  <c r="AH363" i="1" s="1"/>
  <c r="AI363" i="1" s="1"/>
  <c r="AD363" i="1"/>
  <c r="AF362" i="1"/>
  <c r="AG361" i="1"/>
  <c r="AF363" i="1" l="1"/>
  <c r="AG362" i="1"/>
  <c r="AH364" i="1" a="1"/>
  <c r="AH364" i="1" s="1"/>
  <c r="AI364" i="1" s="1"/>
  <c r="AE364" i="1" a="1"/>
  <c r="AE364" i="1" s="1"/>
  <c r="AD364" i="1"/>
  <c r="AD365" i="1" l="1"/>
  <c r="AH365" i="1" a="1"/>
  <c r="AH365" i="1" s="1"/>
  <c r="AI365" i="1" s="1"/>
  <c r="AE365" i="1" a="1"/>
  <c r="AE365" i="1" s="1"/>
  <c r="AG363" i="1"/>
  <c r="AF364" i="1"/>
  <c r="AF365" i="1" l="1"/>
  <c r="AG364" i="1"/>
  <c r="AE366" i="1" a="1"/>
  <c r="AE366" i="1" s="1"/>
  <c r="AD366" i="1"/>
  <c r="AH366" i="1" a="1"/>
  <c r="AH366" i="1" s="1"/>
  <c r="AI366" i="1" s="1"/>
  <c r="AE367" i="1" l="1" a="1"/>
  <c r="AE367" i="1" s="1"/>
  <c r="AD367" i="1"/>
  <c r="AH367" i="1" a="1"/>
  <c r="AH367" i="1" s="1"/>
  <c r="AI367" i="1" s="1"/>
  <c r="AF366" i="1"/>
  <c r="AG365" i="1"/>
  <c r="AF367" i="1" l="1"/>
  <c r="AG366" i="1"/>
  <c r="AH368" i="1" a="1"/>
  <c r="AH368" i="1" s="1"/>
  <c r="AI368" i="1" s="1"/>
  <c r="AE368" i="1" a="1"/>
  <c r="AE368" i="1" s="1"/>
  <c r="AD368" i="1"/>
  <c r="AG367" i="1" l="1"/>
  <c r="AF368" i="1"/>
  <c r="AD369" i="1"/>
  <c r="AH369" i="1" a="1"/>
  <c r="AH369" i="1" s="1"/>
  <c r="AI369" i="1" s="1"/>
  <c r="AE369" i="1" a="1"/>
  <c r="AE369" i="1" s="1"/>
  <c r="AE370" i="1" l="1" a="1"/>
  <c r="AE370" i="1" s="1"/>
  <c r="AD370" i="1"/>
  <c r="AH370" i="1" a="1"/>
  <c r="AH370" i="1" s="1"/>
  <c r="AI370" i="1" s="1"/>
  <c r="AF369" i="1"/>
  <c r="AG368" i="1"/>
  <c r="AF370" i="1" l="1"/>
  <c r="AG369" i="1"/>
  <c r="AE371" i="1" a="1"/>
  <c r="AE371" i="1" s="1"/>
  <c r="AH371" i="1" a="1"/>
  <c r="AH371" i="1" s="1"/>
  <c r="AI371" i="1" s="1"/>
  <c r="AD371" i="1"/>
  <c r="AH372" i="1" l="1" a="1"/>
  <c r="AH372" i="1" s="1"/>
  <c r="AI372" i="1" s="1"/>
  <c r="AE372" i="1" a="1"/>
  <c r="AE372" i="1" s="1"/>
  <c r="AD372" i="1"/>
  <c r="AF371" i="1"/>
  <c r="AG370" i="1"/>
  <c r="AD373" i="1" l="1"/>
  <c r="AH373" i="1" a="1"/>
  <c r="AH373" i="1" s="1"/>
  <c r="AI373" i="1" s="1"/>
  <c r="AE373" i="1" a="1"/>
  <c r="AE373" i="1" s="1"/>
  <c r="AG371" i="1"/>
  <c r="AF372" i="1"/>
  <c r="AF373" i="1" l="1"/>
  <c r="AG372" i="1"/>
  <c r="AE374" i="1" a="1"/>
  <c r="AE374" i="1" s="1"/>
  <c r="AD374" i="1"/>
  <c r="AH374" i="1" a="1"/>
  <c r="AH374" i="1" s="1"/>
  <c r="AI374" i="1" s="1"/>
  <c r="AE375" i="1" l="1" a="1"/>
  <c r="AE375" i="1" s="1"/>
  <c r="AH375" i="1" a="1"/>
  <c r="AH375" i="1" s="1"/>
  <c r="AI375" i="1" s="1"/>
  <c r="AD375" i="1"/>
  <c r="AF374" i="1"/>
  <c r="AG373" i="1"/>
  <c r="AF375" i="1" l="1"/>
  <c r="AG374" i="1"/>
  <c r="AH376" i="1" a="1"/>
  <c r="AH376" i="1" s="1"/>
  <c r="AI376" i="1" s="1"/>
  <c r="AE376" i="1" a="1"/>
  <c r="AE376" i="1" s="1"/>
  <c r="AD376" i="1"/>
  <c r="AD377" i="1" l="1"/>
  <c r="AH377" i="1" a="1"/>
  <c r="AH377" i="1" s="1"/>
  <c r="AI377" i="1" s="1"/>
  <c r="AE377" i="1" a="1"/>
  <c r="AE377" i="1" s="1"/>
  <c r="AG375" i="1"/>
  <c r="AF376" i="1"/>
  <c r="AF377" i="1" l="1"/>
  <c r="AG376" i="1"/>
  <c r="AE378" i="1" a="1"/>
  <c r="AE378" i="1" s="1"/>
  <c r="AD378" i="1"/>
  <c r="AH378" i="1" a="1"/>
  <c r="AH378" i="1" s="1"/>
  <c r="AI378" i="1" s="1"/>
  <c r="AE379" i="1" l="1" a="1"/>
  <c r="AE379" i="1" s="1"/>
  <c r="AD379" i="1"/>
  <c r="AH379" i="1" a="1"/>
  <c r="AH379" i="1" s="1"/>
  <c r="AI379" i="1" s="1"/>
  <c r="AF378" i="1"/>
  <c r="AG377" i="1"/>
  <c r="AF379" i="1" l="1"/>
  <c r="AG378" i="1"/>
  <c r="AH380" i="1" a="1"/>
  <c r="AH380" i="1" s="1"/>
  <c r="AI380" i="1" s="1"/>
  <c r="AE380" i="1" a="1"/>
  <c r="AE380" i="1" s="1"/>
  <c r="AD380" i="1"/>
  <c r="AD381" i="1" l="1"/>
  <c r="AH381" i="1" a="1"/>
  <c r="AH381" i="1" s="1"/>
  <c r="AI381" i="1" s="1"/>
  <c r="AE381" i="1" a="1"/>
  <c r="AE381" i="1" s="1"/>
  <c r="AG379" i="1"/>
  <c r="AF380" i="1"/>
  <c r="AF381" i="1" l="1"/>
  <c r="AG380" i="1"/>
  <c r="AE382" i="1" a="1"/>
  <c r="AE382" i="1" s="1"/>
  <c r="AD382" i="1"/>
  <c r="AH382" i="1" a="1"/>
  <c r="AH382" i="1" s="1"/>
  <c r="AI382" i="1" s="1"/>
  <c r="AE383" i="1" l="1" a="1"/>
  <c r="AE383" i="1" s="1"/>
  <c r="AH383" i="1" a="1"/>
  <c r="AH383" i="1" s="1"/>
  <c r="AI383" i="1" s="1"/>
  <c r="AD383" i="1"/>
  <c r="AF382" i="1"/>
  <c r="AG381" i="1"/>
  <c r="AF383" i="1" l="1"/>
  <c r="AG382" i="1"/>
  <c r="AH384" i="1" a="1"/>
  <c r="AH384" i="1" s="1"/>
  <c r="AI384" i="1" s="1"/>
  <c r="AE384" i="1" a="1"/>
  <c r="AE384" i="1" s="1"/>
  <c r="AD384" i="1"/>
  <c r="AD385" i="1" l="1"/>
  <c r="AH385" i="1" a="1"/>
  <c r="AH385" i="1" s="1"/>
  <c r="AI385" i="1" s="1"/>
  <c r="AE385" i="1" a="1"/>
  <c r="AE385" i="1" s="1"/>
  <c r="AG383" i="1"/>
  <c r="AF384" i="1"/>
  <c r="AF385" i="1" l="1"/>
  <c r="AG384" i="1"/>
  <c r="AE386" i="1" a="1"/>
  <c r="AE386" i="1" s="1"/>
  <c r="AD386" i="1"/>
  <c r="AH386" i="1" a="1"/>
  <c r="AH386" i="1" s="1"/>
  <c r="AI386" i="1" s="1"/>
  <c r="AE387" i="1" l="1" a="1"/>
  <c r="AE387" i="1" s="1"/>
  <c r="AH387" i="1" a="1"/>
  <c r="AH387" i="1" s="1"/>
  <c r="AI387" i="1" s="1"/>
  <c r="AD387" i="1"/>
  <c r="AF386" i="1"/>
  <c r="AG385" i="1"/>
  <c r="AF387" i="1" l="1"/>
  <c r="AG386" i="1"/>
  <c r="AH388" i="1" a="1"/>
  <c r="AH388" i="1" s="1"/>
  <c r="AI388" i="1" s="1"/>
  <c r="AE388" i="1" a="1"/>
  <c r="AE388" i="1" s="1"/>
  <c r="AD388" i="1"/>
  <c r="AD389" i="1" l="1"/>
  <c r="AH389" i="1" a="1"/>
  <c r="AH389" i="1" s="1"/>
  <c r="AI389" i="1" s="1"/>
  <c r="AE389" i="1" a="1"/>
  <c r="AE389" i="1" s="1"/>
  <c r="AG387" i="1"/>
  <c r="AF388" i="1"/>
  <c r="AF389" i="1" l="1"/>
  <c r="AG388" i="1"/>
  <c r="AE390" i="1" a="1"/>
  <c r="AE390" i="1" s="1"/>
  <c r="AD390" i="1"/>
  <c r="AH390" i="1" a="1"/>
  <c r="AH390" i="1" s="1"/>
  <c r="AI390" i="1" s="1"/>
  <c r="AE391" i="1" l="1" a="1"/>
  <c r="AE391" i="1" s="1"/>
  <c r="AH391" i="1" a="1"/>
  <c r="AH391" i="1" s="1"/>
  <c r="AI391" i="1" s="1"/>
  <c r="AD391" i="1"/>
  <c r="AF390" i="1"/>
  <c r="AG389" i="1"/>
  <c r="AF391" i="1" l="1"/>
  <c r="AG390" i="1"/>
  <c r="AH392" i="1" a="1"/>
  <c r="AH392" i="1" s="1"/>
  <c r="AI392" i="1" s="1"/>
  <c r="AE392" i="1" a="1"/>
  <c r="AE392" i="1" s="1"/>
  <c r="AD392" i="1"/>
  <c r="AD393" i="1" l="1"/>
  <c r="AH393" i="1" a="1"/>
  <c r="AH393" i="1" s="1"/>
  <c r="AI393" i="1" s="1"/>
  <c r="AE393" i="1" a="1"/>
  <c r="AE393" i="1" s="1"/>
  <c r="AG391" i="1"/>
  <c r="AF392" i="1"/>
  <c r="AF393" i="1" l="1"/>
  <c r="AG392" i="1"/>
  <c r="AE394" i="1" a="1"/>
  <c r="AE394" i="1" s="1"/>
  <c r="AD394" i="1"/>
  <c r="AH394" i="1" a="1"/>
  <c r="AH394" i="1" s="1"/>
  <c r="AI394" i="1" s="1"/>
  <c r="AE395" i="1" l="1" a="1"/>
  <c r="AE395" i="1" s="1"/>
  <c r="AH395" i="1" a="1"/>
  <c r="AH395" i="1" s="1"/>
  <c r="AI395" i="1" s="1"/>
  <c r="AD395" i="1"/>
  <c r="AF394" i="1"/>
  <c r="AG393" i="1"/>
  <c r="AF395" i="1" l="1"/>
  <c r="AG394" i="1"/>
  <c r="AH396" i="1" a="1"/>
  <c r="AH396" i="1" s="1"/>
  <c r="AI396" i="1" s="1"/>
  <c r="AE396" i="1" a="1"/>
  <c r="AE396" i="1" s="1"/>
  <c r="AD396" i="1"/>
  <c r="AD397" i="1" l="1"/>
  <c r="AH397" i="1" a="1"/>
  <c r="AH397" i="1" s="1"/>
  <c r="AI397" i="1" s="1"/>
  <c r="AE397" i="1" a="1"/>
  <c r="AE397" i="1" s="1"/>
  <c r="AG395" i="1"/>
  <c r="AF396" i="1"/>
  <c r="AF397" i="1" l="1"/>
  <c r="AG396" i="1"/>
  <c r="AE398" i="1" a="1"/>
  <c r="AE398" i="1" s="1"/>
  <c r="AD398" i="1"/>
  <c r="AH398" i="1" a="1"/>
  <c r="AH398" i="1" s="1"/>
  <c r="AI398" i="1" s="1"/>
  <c r="AE399" i="1" l="1" a="1"/>
  <c r="AE399" i="1" s="1"/>
  <c r="AD399" i="1"/>
  <c r="AH399" i="1" a="1"/>
  <c r="AH399" i="1" s="1"/>
  <c r="AI399" i="1" s="1"/>
  <c r="AF398" i="1"/>
  <c r="AG397" i="1"/>
  <c r="AF399" i="1" l="1"/>
  <c r="AG398" i="1"/>
  <c r="AH400" i="1" a="1"/>
  <c r="AH400" i="1" s="1"/>
  <c r="AI400" i="1" s="1"/>
  <c r="AE400" i="1" a="1"/>
  <c r="AE400" i="1" s="1"/>
  <c r="AD400" i="1"/>
  <c r="AD401" i="1" l="1"/>
  <c r="AH401" i="1" a="1"/>
  <c r="AH401" i="1" s="1"/>
  <c r="AI401" i="1" s="1"/>
  <c r="AE401" i="1" a="1"/>
  <c r="AE401" i="1" s="1"/>
  <c r="AG399" i="1"/>
  <c r="AF400" i="1"/>
  <c r="AF401" i="1" l="1"/>
  <c r="AG400" i="1"/>
  <c r="AE402" i="1" a="1"/>
  <c r="AE402" i="1" s="1"/>
  <c r="AD402" i="1"/>
  <c r="AH402" i="1" a="1"/>
  <c r="AH402" i="1" s="1"/>
  <c r="AI402" i="1" s="1"/>
  <c r="AE403" i="1" l="1" a="1"/>
  <c r="AE403" i="1" s="1"/>
  <c r="AH403" i="1" a="1"/>
  <c r="AH403" i="1" s="1"/>
  <c r="AI403" i="1" s="1"/>
  <c r="AD403" i="1"/>
  <c r="AF402" i="1"/>
  <c r="AG401" i="1"/>
  <c r="AF403" i="1" l="1"/>
  <c r="AG402" i="1"/>
  <c r="AH404" i="1" a="1"/>
  <c r="AH404" i="1" s="1"/>
  <c r="AI404" i="1" s="1"/>
  <c r="AE404" i="1" a="1"/>
  <c r="AE404" i="1" s="1"/>
  <c r="AD404" i="1"/>
  <c r="AD405" i="1" l="1"/>
  <c r="AH405" i="1" a="1"/>
  <c r="AH405" i="1" s="1"/>
  <c r="AI405" i="1" s="1"/>
  <c r="AE405" i="1" a="1"/>
  <c r="AE405" i="1" s="1"/>
  <c r="AG403" i="1"/>
  <c r="AF404" i="1"/>
  <c r="AF405" i="1" l="1"/>
  <c r="AG404" i="1"/>
  <c r="AE406" i="1" a="1"/>
  <c r="AE406" i="1" s="1"/>
  <c r="AD406" i="1"/>
  <c r="AH406" i="1" a="1"/>
  <c r="AH406" i="1" s="1"/>
  <c r="AI406" i="1" s="1"/>
  <c r="AE407" i="1" l="1" a="1"/>
  <c r="AE407" i="1" s="1"/>
  <c r="AH407" i="1" a="1"/>
  <c r="AH407" i="1" s="1"/>
  <c r="AI407" i="1" s="1"/>
  <c r="AD407" i="1"/>
  <c r="AF406" i="1"/>
  <c r="AG405" i="1"/>
  <c r="AF407" i="1" l="1"/>
  <c r="AG406" i="1"/>
  <c r="AH408" i="1" a="1"/>
  <c r="AH408" i="1" s="1"/>
  <c r="AI408" i="1" s="1"/>
  <c r="AE408" i="1" a="1"/>
  <c r="AE408" i="1" s="1"/>
  <c r="AD408" i="1"/>
  <c r="AD409" i="1" l="1"/>
  <c r="AH409" i="1" a="1"/>
  <c r="AH409" i="1" s="1"/>
  <c r="AI409" i="1" s="1"/>
  <c r="AE409" i="1" a="1"/>
  <c r="AE409" i="1" s="1"/>
  <c r="AG407" i="1"/>
  <c r="AF408" i="1"/>
  <c r="AF409" i="1" l="1"/>
  <c r="AG408" i="1"/>
  <c r="AE410" i="1" a="1"/>
  <c r="AE410" i="1" s="1"/>
  <c r="AD410" i="1"/>
  <c r="AH410" i="1" a="1"/>
  <c r="AH410" i="1" s="1"/>
  <c r="AI410" i="1" s="1"/>
  <c r="AE411" i="1" l="1" a="1"/>
  <c r="AE411" i="1" s="1"/>
  <c r="AD411" i="1"/>
  <c r="AH411" i="1" a="1"/>
  <c r="AH411" i="1" s="1"/>
  <c r="AI411" i="1" s="1"/>
  <c r="AF410" i="1"/>
  <c r="AG409" i="1"/>
  <c r="AF411" i="1" l="1"/>
  <c r="AG410" i="1"/>
  <c r="AH412" i="1" a="1"/>
  <c r="AH412" i="1" s="1"/>
  <c r="AI412" i="1" s="1"/>
  <c r="AE412" i="1" a="1"/>
  <c r="AE412" i="1" s="1"/>
  <c r="AD412" i="1"/>
  <c r="AG411" i="1" l="1"/>
  <c r="AF412" i="1"/>
  <c r="AD413" i="1"/>
  <c r="AH413" i="1" a="1"/>
  <c r="AH413" i="1" s="1"/>
  <c r="AI413" i="1" s="1"/>
  <c r="AE413" i="1" a="1"/>
  <c r="AE413" i="1" s="1"/>
  <c r="AE414" i="1" l="1" a="1"/>
  <c r="AE414" i="1" s="1"/>
  <c r="AD414" i="1"/>
  <c r="AH414" i="1" a="1"/>
  <c r="AH414" i="1" s="1"/>
  <c r="AI414" i="1" s="1"/>
  <c r="AF413" i="1"/>
  <c r="AG412" i="1"/>
  <c r="AF414" i="1" l="1"/>
  <c r="AG413" i="1"/>
  <c r="AE415" i="1" a="1"/>
  <c r="AE415" i="1" s="1"/>
  <c r="AH415" i="1" a="1"/>
  <c r="AH415" i="1" s="1"/>
  <c r="AI415" i="1" s="1"/>
  <c r="AD415" i="1"/>
  <c r="AH416" i="1" l="1" a="1"/>
  <c r="AH416" i="1" s="1"/>
  <c r="AI416" i="1" s="1"/>
  <c r="AE416" i="1" a="1"/>
  <c r="AE416" i="1" s="1"/>
  <c r="AD416" i="1"/>
  <c r="AF415" i="1"/>
  <c r="AG414" i="1"/>
  <c r="AG415" i="1" l="1"/>
  <c r="AF416" i="1"/>
  <c r="AD417" i="1"/>
  <c r="AH417" i="1" a="1"/>
  <c r="AH417" i="1" s="1"/>
  <c r="AI417" i="1" s="1"/>
  <c r="AE417" i="1" a="1"/>
  <c r="AE417" i="1" s="1"/>
  <c r="AE418" i="1" l="1" a="1"/>
  <c r="AE418" i="1" s="1"/>
  <c r="AD418" i="1"/>
  <c r="AH418" i="1" a="1"/>
  <c r="AH418" i="1" s="1"/>
  <c r="AI418" i="1" s="1"/>
  <c r="AF417" i="1"/>
  <c r="AG416" i="1"/>
  <c r="AF418" i="1" l="1"/>
  <c r="AG417" i="1"/>
  <c r="AE419" i="1" a="1"/>
  <c r="AE419" i="1" s="1"/>
  <c r="AH419" i="1" a="1"/>
  <c r="AH419" i="1" s="1"/>
  <c r="AI419" i="1" s="1"/>
  <c r="AD419" i="1"/>
  <c r="AH420" i="1" l="1" a="1"/>
  <c r="AH420" i="1" s="1"/>
  <c r="AI420" i="1" s="1"/>
  <c r="AE420" i="1" a="1"/>
  <c r="AE420" i="1" s="1"/>
  <c r="AD420" i="1"/>
  <c r="AF419" i="1"/>
  <c r="AG418" i="1"/>
  <c r="AG419" i="1" l="1"/>
  <c r="AF420" i="1"/>
  <c r="AD421" i="1"/>
  <c r="AH421" i="1" a="1"/>
  <c r="AH421" i="1" s="1"/>
  <c r="AI421" i="1" s="1"/>
  <c r="AE421" i="1" a="1"/>
  <c r="AE421" i="1" s="1"/>
  <c r="AE422" i="1" l="1" a="1"/>
  <c r="AE422" i="1" s="1"/>
  <c r="AD422" i="1"/>
  <c r="AH422" i="1" a="1"/>
  <c r="AH422" i="1" s="1"/>
  <c r="AI422" i="1" s="1"/>
  <c r="AF421" i="1"/>
  <c r="AG420" i="1"/>
  <c r="AF422" i="1" l="1"/>
  <c r="AG421" i="1"/>
  <c r="AE423" i="1" a="1"/>
  <c r="AE423" i="1" s="1"/>
  <c r="AH423" i="1" a="1"/>
  <c r="AH423" i="1" s="1"/>
  <c r="AI423" i="1" s="1"/>
  <c r="AD423" i="1"/>
  <c r="AH424" i="1" l="1" a="1"/>
  <c r="AH424" i="1" s="1"/>
  <c r="AI424" i="1" s="1"/>
  <c r="AE424" i="1" a="1"/>
  <c r="AE424" i="1" s="1"/>
  <c r="AD424" i="1"/>
  <c r="AF423" i="1"/>
  <c r="AG422" i="1"/>
  <c r="AD425" i="1" l="1"/>
  <c r="AH425" i="1" a="1"/>
  <c r="AH425" i="1" s="1"/>
  <c r="AI425" i="1" s="1"/>
  <c r="AE425" i="1" a="1"/>
  <c r="AE425" i="1" s="1"/>
  <c r="AG423" i="1"/>
  <c r="AF424" i="1"/>
  <c r="AF425" i="1" l="1"/>
  <c r="AG424" i="1"/>
  <c r="AE426" i="1" a="1"/>
  <c r="AE426" i="1" s="1"/>
  <c r="AD426" i="1"/>
  <c r="AH426" i="1" a="1"/>
  <c r="AH426" i="1" s="1"/>
  <c r="AI426" i="1" s="1"/>
  <c r="AE427" i="1" l="1" a="1"/>
  <c r="AE427" i="1" s="1"/>
  <c r="AH427" i="1" a="1"/>
  <c r="AH427" i="1" s="1"/>
  <c r="AI427" i="1" s="1"/>
  <c r="AD427" i="1"/>
  <c r="AF426" i="1"/>
  <c r="AG425" i="1"/>
  <c r="AF427" i="1" l="1"/>
  <c r="AG426" i="1"/>
  <c r="AH428" i="1" a="1"/>
  <c r="AH428" i="1" s="1"/>
  <c r="AI428" i="1" s="1"/>
  <c r="AE428" i="1" a="1"/>
  <c r="AE428" i="1" s="1"/>
  <c r="AD428" i="1"/>
  <c r="AD429" i="1" l="1"/>
  <c r="AH429" i="1" a="1"/>
  <c r="AH429" i="1" s="1"/>
  <c r="AI429" i="1" s="1"/>
  <c r="AE429" i="1" a="1"/>
  <c r="AE429" i="1" s="1"/>
  <c r="AG427" i="1"/>
  <c r="AF428" i="1"/>
  <c r="AF429" i="1" l="1"/>
  <c r="AG428" i="1"/>
  <c r="AE430" i="1" a="1"/>
  <c r="AE430" i="1" s="1"/>
  <c r="AD430" i="1"/>
  <c r="AH430" i="1" a="1"/>
  <c r="AH430" i="1" s="1"/>
  <c r="AI430" i="1" s="1"/>
  <c r="AF430" i="1" l="1"/>
  <c r="AG429" i="1"/>
  <c r="AE431" i="1" a="1"/>
  <c r="AE431" i="1" s="1"/>
  <c r="AD431" i="1"/>
  <c r="AH431" i="1" a="1"/>
  <c r="AH431" i="1" s="1"/>
  <c r="AI431" i="1" s="1"/>
  <c r="AH432" i="1" l="1" a="1"/>
  <c r="AH432" i="1" s="1"/>
  <c r="AI432" i="1" s="1"/>
  <c r="AE432" i="1" a="1"/>
  <c r="AE432" i="1" s="1"/>
  <c r="AD432" i="1"/>
  <c r="AF431" i="1"/>
  <c r="AG430" i="1"/>
  <c r="AG431" i="1" l="1"/>
  <c r="AF432" i="1"/>
  <c r="AD433" i="1"/>
  <c r="AH433" i="1" a="1"/>
  <c r="AH433" i="1" s="1"/>
  <c r="AI433" i="1" s="1"/>
  <c r="AE433" i="1" a="1"/>
  <c r="AE433" i="1" s="1"/>
  <c r="AE434" i="1" l="1" a="1"/>
  <c r="AE434" i="1" s="1"/>
  <c r="AD434" i="1"/>
  <c r="AH434" i="1" a="1"/>
  <c r="AH434" i="1" s="1"/>
  <c r="AI434" i="1" s="1"/>
  <c r="AF433" i="1"/>
  <c r="AG432" i="1"/>
  <c r="AF434" i="1" l="1"/>
  <c r="AG433" i="1"/>
  <c r="AE435" i="1" a="1"/>
  <c r="AE435" i="1" s="1"/>
  <c r="AH435" i="1" a="1"/>
  <c r="AH435" i="1" s="1"/>
  <c r="AI435" i="1" s="1"/>
  <c r="AD435" i="1"/>
  <c r="AH436" i="1" l="1" a="1"/>
  <c r="AH436" i="1" s="1"/>
  <c r="AI436" i="1" s="1"/>
  <c r="AE436" i="1" a="1"/>
  <c r="AE436" i="1" s="1"/>
  <c r="AD436" i="1"/>
  <c r="AF435" i="1"/>
  <c r="AG434" i="1"/>
  <c r="AG435" i="1" l="1"/>
  <c r="AF436" i="1"/>
  <c r="AD437" i="1"/>
  <c r="AH437" i="1" a="1"/>
  <c r="AH437" i="1" s="1"/>
  <c r="AI437" i="1" s="1"/>
  <c r="AE437" i="1" a="1"/>
  <c r="AE437" i="1" s="1"/>
  <c r="AE438" i="1" l="1" a="1"/>
  <c r="AE438" i="1" s="1"/>
  <c r="AD438" i="1"/>
  <c r="AH438" i="1" a="1"/>
  <c r="AH438" i="1" s="1"/>
  <c r="AI438" i="1" s="1"/>
  <c r="AF437" i="1"/>
  <c r="AG436" i="1"/>
  <c r="AF438" i="1" l="1"/>
  <c r="AG437" i="1"/>
  <c r="AE439" i="1" a="1"/>
  <c r="AE439" i="1" s="1"/>
  <c r="AH439" i="1" a="1"/>
  <c r="AH439" i="1" s="1"/>
  <c r="AI439" i="1" s="1"/>
  <c r="AD439" i="1"/>
  <c r="AH440" i="1" l="1" a="1"/>
  <c r="AH440" i="1" s="1"/>
  <c r="AI440" i="1" s="1"/>
  <c r="AE440" i="1" a="1"/>
  <c r="AE440" i="1" s="1"/>
  <c r="AD440" i="1"/>
  <c r="AF439" i="1"/>
  <c r="AG438" i="1"/>
  <c r="AG439" i="1" l="1"/>
  <c r="AF440" i="1"/>
  <c r="AD441" i="1"/>
  <c r="AH441" i="1" a="1"/>
  <c r="AH441" i="1" s="1"/>
  <c r="AI441" i="1" s="1"/>
  <c r="AE441" i="1" a="1"/>
  <c r="AE441" i="1" s="1"/>
  <c r="AF441" i="1" l="1"/>
  <c r="AG440" i="1"/>
  <c r="AE442" i="1" a="1"/>
  <c r="AE442" i="1" s="1"/>
  <c r="AD442" i="1"/>
  <c r="AH442" i="1" a="1"/>
  <c r="AH442" i="1" s="1"/>
  <c r="AI442" i="1" s="1"/>
  <c r="AE443" i="1" l="1" a="1"/>
  <c r="AE443" i="1" s="1"/>
  <c r="AD443" i="1"/>
  <c r="AH443" i="1" a="1"/>
  <c r="AH443" i="1" s="1"/>
  <c r="AI443" i="1" s="1"/>
  <c r="AF442" i="1"/>
  <c r="AG441" i="1"/>
  <c r="AF443" i="1" l="1"/>
  <c r="AG442" i="1"/>
  <c r="AH444" i="1" a="1"/>
  <c r="AH444" i="1" s="1"/>
  <c r="AI444" i="1" s="1"/>
  <c r="AE444" i="1" a="1"/>
  <c r="AE444" i="1" s="1"/>
  <c r="AD444" i="1"/>
  <c r="AD445" i="1" l="1"/>
  <c r="AH445" i="1" a="1"/>
  <c r="AH445" i="1" s="1"/>
  <c r="AI445" i="1" s="1"/>
  <c r="AE445" i="1" a="1"/>
  <c r="AE445" i="1" s="1"/>
  <c r="AG443" i="1"/>
  <c r="AF444" i="1"/>
  <c r="AF445" i="1" l="1"/>
  <c r="AG444" i="1"/>
  <c r="AE446" i="1" a="1"/>
  <c r="AE446" i="1" s="1"/>
  <c r="AD446" i="1"/>
  <c r="AH446" i="1" a="1"/>
  <c r="AH446" i="1" s="1"/>
  <c r="AI446" i="1" s="1"/>
  <c r="AE447" i="1" l="1" a="1"/>
  <c r="AE447" i="1" s="1"/>
  <c r="AH447" i="1" a="1"/>
  <c r="AH447" i="1" s="1"/>
  <c r="AI447" i="1" s="1"/>
  <c r="AD447" i="1"/>
  <c r="AF446" i="1"/>
  <c r="AG445" i="1"/>
  <c r="AF447" i="1" l="1"/>
  <c r="AG446" i="1"/>
  <c r="AH448" i="1" a="1"/>
  <c r="AH448" i="1" s="1"/>
  <c r="AI448" i="1" s="1"/>
  <c r="AE448" i="1" a="1"/>
  <c r="AE448" i="1" s="1"/>
  <c r="AD448" i="1"/>
  <c r="AD449" i="1" l="1"/>
  <c r="AH449" i="1" a="1"/>
  <c r="AH449" i="1" s="1"/>
  <c r="AI449" i="1" s="1"/>
  <c r="AE449" i="1" a="1"/>
  <c r="AE449" i="1" s="1"/>
  <c r="AG447" i="1"/>
  <c r="AF448" i="1"/>
  <c r="AF449" i="1" l="1"/>
  <c r="AG448" i="1"/>
  <c r="AE450" i="1" a="1"/>
  <c r="AE450" i="1" s="1"/>
  <c r="AD450" i="1"/>
  <c r="AH450" i="1" a="1"/>
  <c r="AH450" i="1" s="1"/>
  <c r="AI450" i="1" s="1"/>
  <c r="AE451" i="1" l="1" a="1"/>
  <c r="AE451" i="1" s="1"/>
  <c r="AH451" i="1" a="1"/>
  <c r="AH451" i="1" s="1"/>
  <c r="AI451" i="1" s="1"/>
  <c r="AD451" i="1"/>
  <c r="AF450" i="1"/>
  <c r="AG449" i="1"/>
  <c r="AF451" i="1" l="1"/>
  <c r="AG450" i="1"/>
  <c r="AH452" i="1" a="1"/>
  <c r="AH452" i="1" s="1"/>
  <c r="AI452" i="1" s="1"/>
  <c r="AE452" i="1" a="1"/>
  <c r="AE452" i="1" s="1"/>
  <c r="AD452" i="1"/>
  <c r="AD453" i="1" l="1"/>
  <c r="AH453" i="1" a="1"/>
  <c r="AH453" i="1" s="1"/>
  <c r="AI453" i="1" s="1"/>
  <c r="AE453" i="1" a="1"/>
  <c r="AE453" i="1" s="1"/>
  <c r="AG451" i="1"/>
  <c r="AF452" i="1"/>
  <c r="AF453" i="1" l="1"/>
  <c r="AG452" i="1"/>
  <c r="AE454" i="1" a="1"/>
  <c r="AE454" i="1" s="1"/>
  <c r="AD454" i="1"/>
  <c r="AH454" i="1" a="1"/>
  <c r="AH454" i="1" s="1"/>
  <c r="AI454" i="1" s="1"/>
  <c r="AE455" i="1" l="1" a="1"/>
  <c r="AE455" i="1" s="1"/>
  <c r="AH455" i="1" a="1"/>
  <c r="AH455" i="1" s="1"/>
  <c r="AI455" i="1" s="1"/>
  <c r="AD455" i="1"/>
  <c r="AF454" i="1"/>
  <c r="AG453" i="1"/>
  <c r="AF455" i="1" l="1"/>
  <c r="AG454" i="1"/>
  <c r="AH456" i="1" a="1"/>
  <c r="AH456" i="1" s="1"/>
  <c r="AI456" i="1" s="1"/>
  <c r="AE456" i="1" a="1"/>
  <c r="AE456" i="1" s="1"/>
  <c r="AD456" i="1"/>
  <c r="AG455" i="1" l="1"/>
  <c r="AF456" i="1"/>
  <c r="AD457" i="1"/>
  <c r="AH457" i="1" a="1"/>
  <c r="AH457" i="1" s="1"/>
  <c r="AI457" i="1" s="1"/>
  <c r="AE457" i="1" a="1"/>
  <c r="AE457" i="1" s="1"/>
  <c r="AE458" i="1" l="1" a="1"/>
  <c r="AE458" i="1" s="1"/>
  <c r="AD458" i="1"/>
  <c r="AH458" i="1" a="1"/>
  <c r="AH458" i="1" s="1"/>
  <c r="AI458" i="1" s="1"/>
  <c r="AF457" i="1"/>
  <c r="AG456" i="1"/>
  <c r="AF458" i="1" l="1"/>
  <c r="AG457" i="1"/>
  <c r="AH459" i="1" a="1"/>
  <c r="AH459" i="1" s="1"/>
  <c r="AI459" i="1" s="1"/>
  <c r="AE459" i="1" a="1"/>
  <c r="AE459" i="1" s="1"/>
  <c r="AD459" i="1"/>
  <c r="AH460" i="1" l="1" a="1"/>
  <c r="AH460" i="1" s="1"/>
  <c r="AI460" i="1" s="1"/>
  <c r="AE460" i="1" a="1"/>
  <c r="AE460" i="1" s="1"/>
  <c r="AD460" i="1"/>
  <c r="AF459" i="1"/>
  <c r="AG458" i="1"/>
  <c r="AF460" i="1" l="1"/>
  <c r="AG459" i="1"/>
  <c r="AE461" i="1" a="1"/>
  <c r="AE461" i="1" s="1"/>
  <c r="AD461" i="1"/>
  <c r="AH461" i="1" a="1"/>
  <c r="AH461" i="1" s="1"/>
  <c r="AI461" i="1" s="1"/>
  <c r="AE462" i="1" l="1" a="1"/>
  <c r="AE462" i="1" s="1"/>
  <c r="AD462" i="1"/>
  <c r="AH462" i="1" a="1"/>
  <c r="AH462" i="1" s="1"/>
  <c r="AI462" i="1" s="1"/>
  <c r="AF461" i="1"/>
  <c r="AG460" i="1"/>
  <c r="AF462" i="1" l="1"/>
  <c r="AG461" i="1"/>
  <c r="AH463" i="1" a="1"/>
  <c r="AH463" i="1" s="1"/>
  <c r="AI463" i="1" s="1"/>
  <c r="AE463" i="1" a="1"/>
  <c r="AE463" i="1" s="1"/>
  <c r="AD463" i="1"/>
  <c r="AH464" i="1" l="1" a="1"/>
  <c r="AH464" i="1" s="1"/>
  <c r="AI464" i="1" s="1"/>
  <c r="AE464" i="1" a="1"/>
  <c r="AE464" i="1" s="1"/>
  <c r="AD464" i="1"/>
  <c r="AF463" i="1"/>
  <c r="AG462" i="1"/>
  <c r="AF464" i="1" l="1"/>
  <c r="AG463" i="1"/>
  <c r="AE465" i="1" a="1"/>
  <c r="AE465" i="1" s="1"/>
  <c r="AD465" i="1"/>
  <c r="AH465" i="1" a="1"/>
  <c r="AH465" i="1" s="1"/>
  <c r="AI465" i="1" s="1"/>
  <c r="AE466" i="1" l="1" a="1"/>
  <c r="AE466" i="1" s="1"/>
  <c r="AD466" i="1"/>
  <c r="AH466" i="1" a="1"/>
  <c r="AH466" i="1" s="1"/>
  <c r="AI466" i="1" s="1"/>
  <c r="AF465" i="1"/>
  <c r="AG464" i="1"/>
  <c r="AF466" i="1" l="1"/>
  <c r="AG465" i="1"/>
  <c r="AH467" i="1" a="1"/>
  <c r="AH467" i="1" s="1"/>
  <c r="AI467" i="1" s="1"/>
  <c r="AE467" i="1" a="1"/>
  <c r="AE467" i="1" s="1"/>
  <c r="AD467" i="1"/>
  <c r="AH468" i="1" l="1" a="1"/>
  <c r="AH468" i="1" s="1"/>
  <c r="AI468" i="1" s="1"/>
  <c r="AE468" i="1" a="1"/>
  <c r="AE468" i="1" s="1"/>
  <c r="AD468" i="1"/>
  <c r="AF467" i="1"/>
  <c r="AG466" i="1"/>
  <c r="AF468" i="1" l="1"/>
  <c r="AG467" i="1"/>
  <c r="AE469" i="1" a="1"/>
  <c r="AE469" i="1" s="1"/>
  <c r="AD469" i="1"/>
  <c r="AH469" i="1" a="1"/>
  <c r="AH469" i="1" s="1"/>
  <c r="AI469" i="1" s="1"/>
  <c r="AE470" i="1" l="1" a="1"/>
  <c r="AE470" i="1" s="1"/>
  <c r="AD470" i="1"/>
  <c r="AH470" i="1" a="1"/>
  <c r="AH470" i="1" s="1"/>
  <c r="AI470" i="1" s="1"/>
  <c r="AF469" i="1"/>
  <c r="AG468" i="1"/>
  <c r="AF470" i="1" l="1"/>
  <c r="AG469" i="1"/>
  <c r="AH471" i="1" a="1"/>
  <c r="AH471" i="1" s="1"/>
  <c r="AI471" i="1" s="1"/>
  <c r="AE471" i="1" a="1"/>
  <c r="AE471" i="1" s="1"/>
  <c r="AD471" i="1"/>
  <c r="AH472" i="1" l="1" a="1"/>
  <c r="AH472" i="1" s="1"/>
  <c r="AI472" i="1" s="1"/>
  <c r="AE472" i="1" a="1"/>
  <c r="AE472" i="1" s="1"/>
  <c r="AD472" i="1"/>
  <c r="AF471" i="1"/>
  <c r="AG470" i="1"/>
  <c r="AF472" i="1" l="1"/>
  <c r="AG471" i="1"/>
  <c r="AE473" i="1" a="1"/>
  <c r="AE473" i="1" s="1"/>
  <c r="AD473" i="1"/>
  <c r="AH473" i="1" a="1"/>
  <c r="AH473" i="1" s="1"/>
  <c r="AI473" i="1" s="1"/>
  <c r="AE474" i="1" l="1" a="1"/>
  <c r="AE474" i="1" s="1"/>
  <c r="AD474" i="1"/>
  <c r="AH474" i="1" a="1"/>
  <c r="AH474" i="1" s="1"/>
  <c r="AI474" i="1" s="1"/>
  <c r="AF473" i="1"/>
  <c r="AG472" i="1"/>
  <c r="AF474" i="1" l="1"/>
  <c r="AG473" i="1"/>
  <c r="AH475" i="1" a="1"/>
  <c r="AH475" i="1" s="1"/>
  <c r="AI475" i="1" s="1"/>
  <c r="AE475" i="1" a="1"/>
  <c r="AE475" i="1" s="1"/>
  <c r="AD475" i="1"/>
  <c r="AH476" i="1" l="1" a="1"/>
  <c r="AH476" i="1" s="1"/>
  <c r="AI476" i="1" s="1"/>
  <c r="AE476" i="1" a="1"/>
  <c r="AE476" i="1" s="1"/>
  <c r="AD476" i="1"/>
  <c r="AF475" i="1"/>
  <c r="AG474" i="1"/>
  <c r="AF476" i="1" l="1"/>
  <c r="AG475" i="1"/>
  <c r="AE477" i="1" a="1"/>
  <c r="AE477" i="1" s="1"/>
  <c r="AD477" i="1"/>
  <c r="AH477" i="1" a="1"/>
  <c r="AH477" i="1" s="1"/>
  <c r="AI477" i="1" s="1"/>
  <c r="AE478" i="1" l="1" a="1"/>
  <c r="AE478" i="1" s="1"/>
  <c r="AD478" i="1"/>
  <c r="AH478" i="1" a="1"/>
  <c r="AH478" i="1" s="1"/>
  <c r="AI478" i="1" s="1"/>
  <c r="AF477" i="1"/>
  <c r="AG476" i="1"/>
  <c r="AF478" i="1" l="1"/>
  <c r="AG477" i="1"/>
  <c r="AH479" i="1" a="1"/>
  <c r="AH479" i="1" s="1"/>
  <c r="AI479" i="1" s="1"/>
  <c r="AE479" i="1" a="1"/>
  <c r="AE479" i="1" s="1"/>
  <c r="AD479" i="1"/>
  <c r="AH480" i="1" l="1" a="1"/>
  <c r="AH480" i="1" s="1"/>
  <c r="AI480" i="1" s="1"/>
  <c r="AE480" i="1" a="1"/>
  <c r="AE480" i="1" s="1"/>
  <c r="AD480" i="1"/>
  <c r="AF479" i="1"/>
  <c r="AG478" i="1"/>
  <c r="AF480" i="1" l="1"/>
  <c r="AG479" i="1"/>
  <c r="AE481" i="1" a="1"/>
  <c r="AE481" i="1" s="1"/>
  <c r="AD481" i="1"/>
  <c r="AH481" i="1" a="1"/>
  <c r="AH481" i="1" s="1"/>
  <c r="AI481" i="1" s="1"/>
  <c r="AE482" i="1" l="1" a="1"/>
  <c r="AE482" i="1" s="1"/>
  <c r="AD482" i="1"/>
  <c r="AH482" i="1" a="1"/>
  <c r="AH482" i="1" s="1"/>
  <c r="AI482" i="1" s="1"/>
  <c r="AF481" i="1"/>
  <c r="AG480" i="1"/>
  <c r="AF482" i="1" l="1"/>
  <c r="AG481" i="1"/>
  <c r="AH483" i="1" a="1"/>
  <c r="AH483" i="1" s="1"/>
  <c r="AI483" i="1" s="1"/>
  <c r="AE483" i="1" a="1"/>
  <c r="AE483" i="1" s="1"/>
  <c r="AD483" i="1"/>
  <c r="AH484" i="1" l="1" a="1"/>
  <c r="AH484" i="1" s="1"/>
  <c r="AI484" i="1" s="1"/>
  <c r="AE484" i="1" a="1"/>
  <c r="AE484" i="1" s="1"/>
  <c r="AD484" i="1"/>
  <c r="AF483" i="1"/>
  <c r="AG482" i="1"/>
  <c r="AE485" i="1" l="1" a="1"/>
  <c r="AE485" i="1" s="1"/>
  <c r="AD485" i="1"/>
  <c r="AH485" i="1" a="1"/>
  <c r="AH485" i="1" s="1"/>
  <c r="AI485" i="1" s="1"/>
  <c r="AF484" i="1"/>
  <c r="AG483" i="1"/>
  <c r="AF485" i="1" l="1"/>
  <c r="AG484" i="1"/>
  <c r="AE486" i="1" a="1"/>
  <c r="AE486" i="1" s="1"/>
  <c r="AD486" i="1"/>
  <c r="AH486" i="1" a="1"/>
  <c r="AH486" i="1" s="1"/>
  <c r="AI486" i="1" s="1"/>
  <c r="AH487" i="1" l="1" a="1"/>
  <c r="AH487" i="1" s="1"/>
  <c r="AI487" i="1" s="1"/>
  <c r="AE487" i="1" a="1"/>
  <c r="AE487" i="1" s="1"/>
  <c r="AD487" i="1"/>
  <c r="AF486" i="1"/>
  <c r="AG485" i="1"/>
  <c r="AF487" i="1" l="1"/>
  <c r="AG486" i="1"/>
  <c r="AH488" i="1" a="1"/>
  <c r="AH488" i="1" s="1"/>
  <c r="AI488" i="1" s="1"/>
  <c r="AE488" i="1" a="1"/>
  <c r="AE488" i="1" s="1"/>
  <c r="AD488" i="1"/>
  <c r="AE489" i="1" l="1" a="1"/>
  <c r="AE489" i="1" s="1"/>
  <c r="AD489" i="1"/>
  <c r="AH489" i="1" a="1"/>
  <c r="AH489" i="1" s="1"/>
  <c r="AI489" i="1" s="1"/>
  <c r="AF488" i="1"/>
  <c r="AG487" i="1"/>
  <c r="AF489" i="1" l="1"/>
  <c r="AG488" i="1"/>
  <c r="AE490" i="1" a="1"/>
  <c r="AE490" i="1" s="1"/>
  <c r="AD490" i="1"/>
  <c r="AH490" i="1" a="1"/>
  <c r="AH490" i="1" s="1"/>
  <c r="AI490" i="1" s="1"/>
  <c r="AH491" i="1" l="1" a="1"/>
  <c r="AH491" i="1" s="1"/>
  <c r="AI491" i="1" s="1"/>
  <c r="AE491" i="1" a="1"/>
  <c r="AE491" i="1" s="1"/>
  <c r="AD491" i="1"/>
  <c r="AF490" i="1"/>
  <c r="AG489" i="1"/>
  <c r="AF491" i="1" l="1"/>
  <c r="AG490" i="1"/>
  <c r="AH492" i="1" a="1"/>
  <c r="AH492" i="1" s="1"/>
  <c r="AI492" i="1" s="1"/>
  <c r="AE492" i="1" a="1"/>
  <c r="AE492" i="1" s="1"/>
  <c r="AD492" i="1"/>
  <c r="AE493" i="1" l="1" a="1"/>
  <c r="AE493" i="1" s="1"/>
  <c r="AD493" i="1"/>
  <c r="AH493" i="1" a="1"/>
  <c r="AH493" i="1" s="1"/>
  <c r="AI493" i="1" s="1"/>
  <c r="AF492" i="1"/>
  <c r="AG491" i="1"/>
  <c r="AF493" i="1" l="1"/>
  <c r="AG492" i="1"/>
  <c r="AE494" i="1" a="1"/>
  <c r="AE494" i="1" s="1"/>
  <c r="AD494" i="1"/>
  <c r="AH494" i="1" a="1"/>
  <c r="AH494" i="1" s="1"/>
  <c r="AI494" i="1" s="1"/>
  <c r="AH495" i="1" l="1" a="1"/>
  <c r="AH495" i="1" s="1"/>
  <c r="AI495" i="1" s="1"/>
  <c r="AE495" i="1" a="1"/>
  <c r="AE495" i="1" s="1"/>
  <c r="AD495" i="1"/>
  <c r="AF494" i="1"/>
  <c r="AG493" i="1"/>
  <c r="AF495" i="1" l="1"/>
  <c r="AG494" i="1"/>
  <c r="AH496" i="1" a="1"/>
  <c r="AH496" i="1" s="1"/>
  <c r="AI496" i="1" s="1"/>
  <c r="AE496" i="1" a="1"/>
  <c r="AE496" i="1" s="1"/>
  <c r="AD496" i="1"/>
  <c r="AE497" i="1" l="1" a="1"/>
  <c r="AE497" i="1" s="1"/>
  <c r="AD497" i="1"/>
  <c r="AH497" i="1" a="1"/>
  <c r="AH497" i="1" s="1"/>
  <c r="AI497" i="1" s="1"/>
  <c r="AF496" i="1"/>
  <c r="AG495" i="1"/>
  <c r="AF497" i="1" l="1"/>
  <c r="AG496" i="1"/>
  <c r="AE498" i="1" a="1"/>
  <c r="AE498" i="1" s="1"/>
  <c r="AD498" i="1"/>
  <c r="AH498" i="1" a="1"/>
  <c r="AH498" i="1" s="1"/>
  <c r="AI498" i="1" s="1"/>
  <c r="AH499" i="1" l="1" a="1"/>
  <c r="AH499" i="1" s="1"/>
  <c r="AI499" i="1" s="1"/>
  <c r="AE499" i="1" a="1"/>
  <c r="AE499" i="1" s="1"/>
  <c r="AD499" i="1"/>
  <c r="AF498" i="1"/>
  <c r="AG497" i="1"/>
  <c r="AF499" i="1" l="1"/>
  <c r="AG498" i="1"/>
  <c r="AH500" i="1" a="1"/>
  <c r="AH500" i="1" s="1"/>
  <c r="AI500" i="1" s="1"/>
  <c r="AE500" i="1" a="1"/>
  <c r="AE500" i="1" s="1"/>
  <c r="AD500" i="1"/>
  <c r="AE501" i="1" l="1" a="1"/>
  <c r="AE501" i="1" s="1"/>
  <c r="AD501" i="1"/>
  <c r="AH501" i="1" a="1"/>
  <c r="AH501" i="1" s="1"/>
  <c r="AI501" i="1" s="1"/>
  <c r="AF500" i="1"/>
  <c r="AG499" i="1"/>
  <c r="AF501" i="1" l="1"/>
  <c r="AG500" i="1"/>
  <c r="AE502" i="1" a="1"/>
  <c r="AE502" i="1" s="1"/>
  <c r="AD502" i="1"/>
  <c r="AH502" i="1" a="1"/>
  <c r="AH502" i="1" s="1"/>
  <c r="AI502" i="1" s="1"/>
  <c r="AH503" i="1" l="1" a="1"/>
  <c r="AH503" i="1" s="1"/>
  <c r="AI503" i="1" s="1"/>
  <c r="AE503" i="1" a="1"/>
  <c r="AE503" i="1" s="1"/>
  <c r="AD503" i="1"/>
  <c r="AF502" i="1"/>
  <c r="AG501" i="1"/>
  <c r="AF503" i="1" l="1"/>
  <c r="AG502" i="1"/>
  <c r="AH504" i="1" a="1"/>
  <c r="AH504" i="1" s="1"/>
  <c r="AI504" i="1" s="1"/>
  <c r="AE504" i="1" a="1"/>
  <c r="AE504" i="1" s="1"/>
  <c r="AD504" i="1"/>
  <c r="AE505" i="1" l="1" a="1"/>
  <c r="AE505" i="1" s="1"/>
  <c r="AD505" i="1"/>
  <c r="AH505" i="1" a="1"/>
  <c r="AH505" i="1" s="1"/>
  <c r="AI505" i="1" s="1"/>
  <c r="AF504" i="1"/>
  <c r="AG503" i="1"/>
  <c r="AF505" i="1" l="1"/>
  <c r="AG504" i="1"/>
  <c r="AE506" i="1" a="1"/>
  <c r="AE506" i="1" s="1"/>
  <c r="AD506" i="1"/>
  <c r="AH506" i="1" a="1"/>
  <c r="AH506" i="1" s="1"/>
  <c r="AI506" i="1" s="1"/>
  <c r="AH507" i="1" l="1" a="1"/>
  <c r="AH507" i="1" s="1"/>
  <c r="AI507" i="1" s="1"/>
  <c r="AE507" i="1" a="1"/>
  <c r="AE507" i="1" s="1"/>
  <c r="AD507" i="1"/>
  <c r="AF506" i="1"/>
  <c r="AG505" i="1"/>
  <c r="AF507" i="1" l="1"/>
  <c r="AG506" i="1"/>
  <c r="AH508" i="1" a="1"/>
  <c r="AH508" i="1" s="1"/>
  <c r="AI508" i="1" s="1"/>
  <c r="AE508" i="1" a="1"/>
  <c r="AE508" i="1" s="1"/>
  <c r="AD508" i="1"/>
  <c r="AE509" i="1" l="1" a="1"/>
  <c r="AE509" i="1" s="1"/>
  <c r="AD509" i="1"/>
  <c r="AH509" i="1" a="1"/>
  <c r="AH509" i="1" s="1"/>
  <c r="AI509" i="1" s="1"/>
  <c r="AF508" i="1"/>
  <c r="AG507" i="1"/>
  <c r="AF509" i="1" l="1"/>
  <c r="AG508" i="1"/>
  <c r="AE510" i="1" a="1"/>
  <c r="AE510" i="1" s="1"/>
  <c r="AD510" i="1"/>
  <c r="AH510" i="1" a="1"/>
  <c r="AH510" i="1" s="1"/>
  <c r="AI510" i="1" s="1"/>
  <c r="AH511" i="1" l="1" a="1"/>
  <c r="AH511" i="1" s="1"/>
  <c r="AI511" i="1" s="1"/>
  <c r="AE511" i="1" a="1"/>
  <c r="AE511" i="1" s="1"/>
  <c r="AD511" i="1"/>
  <c r="AF510" i="1"/>
  <c r="AG509" i="1"/>
  <c r="AF511" i="1" l="1"/>
  <c r="AG510" i="1"/>
  <c r="AH512" i="1" a="1"/>
  <c r="AH512" i="1" s="1"/>
  <c r="AI512" i="1" s="1"/>
  <c r="AE512" i="1" a="1"/>
  <c r="AE512" i="1" s="1"/>
  <c r="AD512" i="1"/>
  <c r="AE513" i="1" l="1" a="1"/>
  <c r="AE513" i="1" s="1"/>
  <c r="AD513" i="1"/>
  <c r="AH513" i="1" a="1"/>
  <c r="AH513" i="1" s="1"/>
  <c r="AI513" i="1" s="1"/>
  <c r="AF512" i="1"/>
  <c r="AG511" i="1"/>
  <c r="AF513" i="1" l="1"/>
  <c r="AG512" i="1"/>
  <c r="AE514" i="1" a="1"/>
  <c r="AE514" i="1" s="1"/>
  <c r="AD514" i="1"/>
  <c r="AH514" i="1" a="1"/>
  <c r="AH514" i="1" s="1"/>
  <c r="AI514" i="1" s="1"/>
  <c r="AH515" i="1" l="1" a="1"/>
  <c r="AH515" i="1" s="1"/>
  <c r="AI515" i="1" s="1"/>
  <c r="AE515" i="1" a="1"/>
  <c r="AE515" i="1" s="1"/>
  <c r="AD515" i="1"/>
  <c r="AF514" i="1"/>
  <c r="AG513" i="1"/>
  <c r="AF515" i="1" l="1"/>
  <c r="AG514" i="1"/>
  <c r="AH516" i="1" a="1"/>
  <c r="AH516" i="1" s="1"/>
  <c r="AI516" i="1" s="1"/>
  <c r="AE516" i="1" a="1"/>
  <c r="AE516" i="1" s="1"/>
  <c r="AD516" i="1"/>
  <c r="AE517" i="1" l="1" a="1"/>
  <c r="AE517" i="1" s="1"/>
  <c r="AD517" i="1"/>
  <c r="AH517" i="1" a="1"/>
  <c r="AH517" i="1" s="1"/>
  <c r="AI517" i="1" s="1"/>
  <c r="AF516" i="1"/>
  <c r="AG515" i="1"/>
  <c r="AF517" i="1" l="1"/>
  <c r="AG516" i="1"/>
  <c r="AE518" i="1" a="1"/>
  <c r="AE518" i="1" s="1"/>
  <c r="AD518" i="1"/>
  <c r="AH518" i="1" a="1"/>
  <c r="AH518" i="1" s="1"/>
  <c r="AI518" i="1" s="1"/>
  <c r="AF518" i="1" l="1"/>
  <c r="AG517" i="1"/>
  <c r="AH519" i="1" a="1"/>
  <c r="AH519" i="1" s="1"/>
  <c r="AI519" i="1" s="1"/>
  <c r="AE519" i="1" a="1"/>
  <c r="AE519" i="1" s="1"/>
  <c r="AD519" i="1"/>
  <c r="AH520" i="1" l="1" a="1"/>
  <c r="AH520" i="1" s="1"/>
  <c r="AI520" i="1" s="1"/>
  <c r="AE520" i="1" a="1"/>
  <c r="AE520" i="1" s="1"/>
  <c r="AD520" i="1"/>
  <c r="AF519" i="1"/>
  <c r="AG518" i="1"/>
  <c r="AF520" i="1" l="1"/>
  <c r="AG519" i="1"/>
  <c r="AE521" i="1" a="1"/>
  <c r="AE521" i="1" s="1"/>
  <c r="AD521" i="1"/>
  <c r="AH521" i="1" a="1"/>
  <c r="AH521" i="1" s="1"/>
  <c r="AI521" i="1" s="1"/>
  <c r="AE522" i="1" l="1" a="1"/>
  <c r="AE522" i="1" s="1"/>
  <c r="AD522" i="1"/>
  <c r="AH522" i="1" a="1"/>
  <c r="AH522" i="1" s="1"/>
  <c r="AI522" i="1" s="1"/>
  <c r="AF521" i="1"/>
  <c r="AG520" i="1"/>
  <c r="AF522" i="1" l="1"/>
  <c r="AG521" i="1"/>
  <c r="AH523" i="1" a="1"/>
  <c r="AH523" i="1" s="1"/>
  <c r="AI523" i="1" s="1"/>
  <c r="AE523" i="1" a="1"/>
  <c r="AE523" i="1" s="1"/>
  <c r="AD523" i="1"/>
  <c r="AH524" i="1" l="1" a="1"/>
  <c r="AH524" i="1" s="1"/>
  <c r="AI524" i="1" s="1"/>
  <c r="AE524" i="1" a="1"/>
  <c r="AE524" i="1" s="1"/>
  <c r="AD524" i="1"/>
  <c r="AF523" i="1"/>
  <c r="AG522" i="1"/>
  <c r="AF524" i="1" l="1"/>
  <c r="AG523" i="1"/>
  <c r="AE525" i="1" a="1"/>
  <c r="AE525" i="1" s="1"/>
  <c r="AD525" i="1"/>
  <c r="AH525" i="1" a="1"/>
  <c r="AH525" i="1" s="1"/>
  <c r="AI525" i="1" s="1"/>
  <c r="AE526" i="1" l="1" a="1"/>
  <c r="AE526" i="1" s="1"/>
  <c r="AD526" i="1"/>
  <c r="AH526" i="1" a="1"/>
  <c r="AH526" i="1" s="1"/>
  <c r="AI526" i="1" s="1"/>
  <c r="AF525" i="1"/>
  <c r="AG524" i="1"/>
  <c r="AF526" i="1" l="1"/>
  <c r="AG525" i="1"/>
  <c r="AH527" i="1" a="1"/>
  <c r="AH527" i="1" s="1"/>
  <c r="AI527" i="1" s="1"/>
  <c r="AE527" i="1" a="1"/>
  <c r="AE527" i="1" s="1"/>
  <c r="AD527" i="1"/>
  <c r="AH528" i="1" l="1" a="1"/>
  <c r="AH528" i="1" s="1"/>
  <c r="AI528" i="1" s="1"/>
  <c r="AE528" i="1" a="1"/>
  <c r="AE528" i="1" s="1"/>
  <c r="AD528" i="1"/>
  <c r="AF527" i="1"/>
  <c r="AG526" i="1"/>
  <c r="AE529" i="1" l="1" a="1"/>
  <c r="AE529" i="1" s="1"/>
  <c r="AD529" i="1"/>
  <c r="AH529" i="1" a="1"/>
  <c r="AH529" i="1" s="1"/>
  <c r="AI529" i="1" s="1"/>
  <c r="AF528" i="1"/>
  <c r="AG527" i="1"/>
  <c r="AF529" i="1" l="1"/>
  <c r="AG528" i="1"/>
  <c r="AE530" i="1" a="1"/>
  <c r="AE530" i="1" s="1"/>
  <c r="AD530" i="1"/>
  <c r="AH530" i="1" a="1"/>
  <c r="AH530" i="1" s="1"/>
  <c r="AI530" i="1" s="1"/>
  <c r="AH531" i="1" l="1" a="1"/>
  <c r="AH531" i="1" s="1"/>
  <c r="AI531" i="1" s="1"/>
  <c r="AE531" i="1" a="1"/>
  <c r="AE531" i="1" s="1"/>
  <c r="AD531" i="1"/>
  <c r="AF530" i="1"/>
  <c r="AG529" i="1"/>
  <c r="AF531" i="1" l="1"/>
  <c r="AG530" i="1"/>
  <c r="AH532" i="1" a="1"/>
  <c r="AH532" i="1" s="1"/>
  <c r="AI532" i="1" s="1"/>
  <c r="AE532" i="1" a="1"/>
  <c r="AE532" i="1" s="1"/>
  <c r="AD532" i="1"/>
  <c r="AH533" i="1" l="1" a="1"/>
  <c r="AH533" i="1" s="1"/>
  <c r="AI533" i="1" s="1"/>
  <c r="AE533" i="1" a="1"/>
  <c r="AE533" i="1" s="1"/>
  <c r="AD533" i="1"/>
  <c r="AF532" i="1"/>
  <c r="AG531" i="1"/>
  <c r="AG532" i="1" l="1"/>
  <c r="AF533" i="1"/>
  <c r="AH534" i="1" a="1"/>
  <c r="AH534" i="1" s="1"/>
  <c r="AI534" i="1" s="1"/>
  <c r="AE534" i="1" a="1"/>
  <c r="AE534" i="1" s="1"/>
  <c r="AD534" i="1"/>
  <c r="AH535" i="1" l="1" a="1"/>
  <c r="AH535" i="1" s="1"/>
  <c r="AI535" i="1" s="1"/>
  <c r="AE535" i="1" a="1"/>
  <c r="AE535" i="1" s="1"/>
  <c r="AD535" i="1"/>
  <c r="AG533" i="1"/>
  <c r="AF534" i="1"/>
  <c r="AG534" i="1" l="1"/>
  <c r="AF535" i="1"/>
  <c r="AH536" i="1" a="1"/>
  <c r="AH536" i="1" s="1"/>
  <c r="AI536" i="1" s="1"/>
  <c r="AE536" i="1" a="1"/>
  <c r="AE536" i="1" s="1"/>
  <c r="AD536" i="1"/>
  <c r="AG535" i="1" l="1"/>
  <c r="AF536" i="1"/>
  <c r="AH537" i="1" a="1"/>
  <c r="AH537" i="1" s="1"/>
  <c r="AI537" i="1" s="1"/>
  <c r="AE537" i="1" a="1"/>
  <c r="AE537" i="1" s="1"/>
  <c r="AD537" i="1"/>
  <c r="AH538" i="1" l="1" a="1"/>
  <c r="AH538" i="1" s="1"/>
  <c r="AI538" i="1" s="1"/>
  <c r="AE538" i="1" a="1"/>
  <c r="AE538" i="1" s="1"/>
  <c r="AD538" i="1"/>
  <c r="AG536" i="1"/>
  <c r="AF537" i="1"/>
  <c r="AG537" i="1" l="1"/>
  <c r="AF538" i="1"/>
  <c r="AH539" i="1" a="1"/>
  <c r="AH539" i="1" s="1"/>
  <c r="AI539" i="1" s="1"/>
  <c r="AE539" i="1" a="1"/>
  <c r="AE539" i="1" s="1"/>
  <c r="AD539" i="1"/>
  <c r="AH540" i="1" l="1" a="1"/>
  <c r="AH540" i="1" s="1"/>
  <c r="AI540" i="1" s="1"/>
  <c r="AE540" i="1" a="1"/>
  <c r="AE540" i="1" s="1"/>
  <c r="AD540" i="1"/>
  <c r="AG538" i="1"/>
  <c r="AF539" i="1"/>
  <c r="AG539" i="1" l="1"/>
  <c r="AF540" i="1"/>
  <c r="AH541" i="1" a="1"/>
  <c r="AH541" i="1" s="1"/>
  <c r="AI541" i="1" s="1"/>
  <c r="AE541" i="1" a="1"/>
  <c r="AE541" i="1" s="1"/>
  <c r="AD541" i="1"/>
  <c r="AH542" i="1" l="1" a="1"/>
  <c r="AH542" i="1" s="1"/>
  <c r="AI542" i="1" s="1"/>
  <c r="AE542" i="1" a="1"/>
  <c r="AE542" i="1" s="1"/>
  <c r="AD542" i="1"/>
  <c r="AG540" i="1"/>
  <c r="AF541" i="1"/>
  <c r="AG541" i="1" l="1"/>
  <c r="AF542" i="1"/>
  <c r="AH543" i="1" a="1"/>
  <c r="AH543" i="1" s="1"/>
  <c r="AI543" i="1" s="1"/>
  <c r="AE543" i="1" a="1"/>
  <c r="AE543" i="1" s="1"/>
  <c r="AD543" i="1"/>
  <c r="AH544" i="1" l="1" a="1"/>
  <c r="AH544" i="1" s="1"/>
  <c r="AI544" i="1" s="1"/>
  <c r="AE544" i="1" a="1"/>
  <c r="AE544" i="1" s="1"/>
  <c r="AD544" i="1"/>
  <c r="AG542" i="1"/>
  <c r="AF543" i="1"/>
  <c r="AG543" i="1" l="1"/>
  <c r="AF544" i="1"/>
  <c r="AH545" i="1" a="1"/>
  <c r="AH545" i="1" s="1"/>
  <c r="AI545" i="1" s="1"/>
  <c r="AE545" i="1" a="1"/>
  <c r="AE545" i="1" s="1"/>
  <c r="AD545" i="1"/>
  <c r="AH546" i="1" l="1" a="1"/>
  <c r="AH546" i="1" s="1"/>
  <c r="AI546" i="1" s="1"/>
  <c r="AE546" i="1" a="1"/>
  <c r="AE546" i="1" s="1"/>
  <c r="AD546" i="1"/>
  <c r="AG544" i="1"/>
  <c r="AF545" i="1"/>
  <c r="AG545" i="1" l="1"/>
  <c r="AF546" i="1"/>
  <c r="AH547" i="1" a="1"/>
  <c r="AH547" i="1" s="1"/>
  <c r="AI547" i="1" s="1"/>
  <c r="AE547" i="1" a="1"/>
  <c r="AE547" i="1" s="1"/>
  <c r="AD547" i="1"/>
  <c r="AH548" i="1" l="1" a="1"/>
  <c r="AH548" i="1" s="1"/>
  <c r="AI548" i="1" s="1"/>
  <c r="AE548" i="1" a="1"/>
  <c r="AE548" i="1" s="1"/>
  <c r="AD548" i="1"/>
  <c r="AG546" i="1"/>
  <c r="AF547" i="1"/>
  <c r="AG547" i="1" l="1"/>
  <c r="AF548" i="1"/>
  <c r="AH549" i="1" a="1"/>
  <c r="AH549" i="1" s="1"/>
  <c r="AI549" i="1" s="1"/>
  <c r="AE549" i="1" a="1"/>
  <c r="AE549" i="1" s="1"/>
  <c r="AD549" i="1"/>
  <c r="AH550" i="1" l="1" a="1"/>
  <c r="AH550" i="1" s="1"/>
  <c r="AI550" i="1" s="1"/>
  <c r="AE550" i="1" a="1"/>
  <c r="AE550" i="1" s="1"/>
  <c r="AD550" i="1"/>
  <c r="AG548" i="1"/>
  <c r="AF549" i="1"/>
  <c r="AG549" i="1" l="1"/>
  <c r="AF550" i="1"/>
  <c r="AH551" i="1" a="1"/>
  <c r="AH551" i="1" s="1"/>
  <c r="AI551" i="1" s="1"/>
  <c r="AE551" i="1" a="1"/>
  <c r="AE551" i="1" s="1"/>
  <c r="AD551" i="1"/>
  <c r="AH552" i="1" l="1" a="1"/>
  <c r="AH552" i="1" s="1"/>
  <c r="AI552" i="1" s="1"/>
  <c r="AE552" i="1" a="1"/>
  <c r="AE552" i="1" s="1"/>
  <c r="AD552" i="1"/>
  <c r="AG550" i="1"/>
  <c r="AF551" i="1"/>
  <c r="AG551" i="1" l="1"/>
  <c r="AF552" i="1"/>
  <c r="AH553" i="1" a="1"/>
  <c r="AH553" i="1" s="1"/>
  <c r="AI553" i="1" s="1"/>
  <c r="AE553" i="1" a="1"/>
  <c r="AE553" i="1" s="1"/>
  <c r="AD553" i="1"/>
  <c r="AG552" i="1" l="1"/>
  <c r="AF553" i="1"/>
  <c r="AH554" i="1" a="1"/>
  <c r="AH554" i="1" s="1"/>
  <c r="AI554" i="1" s="1"/>
  <c r="AE554" i="1" a="1"/>
  <c r="AE554" i="1" s="1"/>
  <c r="AD554" i="1"/>
  <c r="AG553" i="1" l="1"/>
  <c r="AF554" i="1"/>
  <c r="AH555" i="1" a="1"/>
  <c r="AH555" i="1" s="1"/>
  <c r="AI555" i="1" s="1"/>
  <c r="AE555" i="1" a="1"/>
  <c r="AE555" i="1" s="1"/>
  <c r="AD555" i="1"/>
  <c r="AH556" i="1" l="1" a="1"/>
  <c r="AH556" i="1" s="1"/>
  <c r="AI556" i="1" s="1"/>
  <c r="AE556" i="1" a="1"/>
  <c r="AE556" i="1" s="1"/>
  <c r="AD556" i="1"/>
  <c r="AG554" i="1"/>
  <c r="AF555" i="1"/>
  <c r="AG555" i="1" l="1"/>
  <c r="AF556" i="1"/>
  <c r="AH557" i="1" a="1"/>
  <c r="AH557" i="1" s="1"/>
  <c r="AI557" i="1" s="1"/>
  <c r="AE557" i="1" a="1"/>
  <c r="AE557" i="1" s="1"/>
  <c r="AD557" i="1"/>
  <c r="AH558" i="1" l="1" a="1"/>
  <c r="AH558" i="1" s="1"/>
  <c r="AI558" i="1" s="1"/>
  <c r="AE558" i="1" a="1"/>
  <c r="AE558" i="1" s="1"/>
  <c r="AD558" i="1"/>
  <c r="AG556" i="1"/>
  <c r="AF557" i="1"/>
  <c r="AG557" i="1" l="1"/>
  <c r="AF558" i="1"/>
  <c r="AH559" i="1" a="1"/>
  <c r="AH559" i="1" s="1"/>
  <c r="AI559" i="1" s="1"/>
  <c r="AE559" i="1" a="1"/>
  <c r="AE559" i="1" s="1"/>
  <c r="AD559" i="1"/>
  <c r="AG558" i="1" l="1"/>
  <c r="AF559" i="1"/>
  <c r="AH560" i="1" a="1"/>
  <c r="AH560" i="1" s="1"/>
  <c r="AI560" i="1" s="1"/>
  <c r="AE560" i="1" a="1"/>
  <c r="AE560" i="1" s="1"/>
  <c r="AD560" i="1"/>
  <c r="AH561" i="1" l="1" a="1"/>
  <c r="AH561" i="1" s="1"/>
  <c r="AI561" i="1" s="1"/>
  <c r="AE561" i="1" a="1"/>
  <c r="AE561" i="1" s="1"/>
  <c r="AD561" i="1"/>
  <c r="AG559" i="1"/>
  <c r="AF560" i="1"/>
  <c r="AG560" i="1" l="1"/>
  <c r="AF561" i="1"/>
  <c r="AH562" i="1" a="1"/>
  <c r="AH562" i="1" s="1"/>
  <c r="AI562" i="1" s="1"/>
  <c r="AE562" i="1" a="1"/>
  <c r="AE562" i="1" s="1"/>
  <c r="AD562" i="1"/>
  <c r="AH563" i="1" l="1" a="1"/>
  <c r="AH563" i="1" s="1"/>
  <c r="AI563" i="1" s="1"/>
  <c r="AE563" i="1" a="1"/>
  <c r="AE563" i="1" s="1"/>
  <c r="AD563" i="1"/>
  <c r="AG561" i="1"/>
  <c r="AF562" i="1"/>
  <c r="AG562" i="1" l="1"/>
  <c r="AF563" i="1"/>
  <c r="AH564" i="1" a="1"/>
  <c r="AH564" i="1" s="1"/>
  <c r="AI564" i="1" s="1"/>
  <c r="AE564" i="1" a="1"/>
  <c r="AE564" i="1" s="1"/>
  <c r="AD564" i="1"/>
  <c r="AH565" i="1" l="1" a="1"/>
  <c r="AH565" i="1" s="1"/>
  <c r="AI565" i="1" s="1"/>
  <c r="AE565" i="1" a="1"/>
  <c r="AE565" i="1" s="1"/>
  <c r="AD565" i="1"/>
  <c r="AG563" i="1"/>
  <c r="AF564" i="1"/>
  <c r="AG564" i="1" l="1"/>
  <c r="AF565" i="1"/>
  <c r="AH566" i="1" a="1"/>
  <c r="AH566" i="1" s="1"/>
  <c r="AI566" i="1" s="1"/>
  <c r="AE566" i="1" a="1"/>
  <c r="AE566" i="1" s="1"/>
  <c r="AD566" i="1"/>
  <c r="AH567" i="1" l="1" a="1"/>
  <c r="AH567" i="1" s="1"/>
  <c r="AI567" i="1" s="1"/>
  <c r="AE567" i="1" a="1"/>
  <c r="AE567" i="1" s="1"/>
  <c r="AD567" i="1"/>
  <c r="AG565" i="1"/>
  <c r="AF566" i="1"/>
  <c r="AG566" i="1" l="1"/>
  <c r="AF567" i="1"/>
  <c r="AH568" i="1" a="1"/>
  <c r="AH568" i="1" s="1"/>
  <c r="AI568" i="1" s="1"/>
  <c r="AE568" i="1" a="1"/>
  <c r="AE568" i="1" s="1"/>
  <c r="AD568" i="1"/>
  <c r="AG567" i="1" l="1"/>
  <c r="AF568" i="1"/>
  <c r="AH569" i="1" a="1"/>
  <c r="AH569" i="1" s="1"/>
  <c r="AI569" i="1" s="1"/>
  <c r="AE569" i="1" a="1"/>
  <c r="AE569" i="1" s="1"/>
  <c r="AD569" i="1"/>
  <c r="AH570" i="1" l="1" a="1"/>
  <c r="AH570" i="1" s="1"/>
  <c r="AI570" i="1" s="1"/>
  <c r="AE570" i="1" a="1"/>
  <c r="AE570" i="1" s="1"/>
  <c r="AD570" i="1"/>
  <c r="AG568" i="1"/>
  <c r="AF569" i="1"/>
  <c r="AG569" i="1" l="1"/>
  <c r="AF570" i="1"/>
  <c r="AH571" i="1" a="1"/>
  <c r="AH571" i="1" s="1"/>
  <c r="AI571" i="1" s="1"/>
  <c r="AE571" i="1" a="1"/>
  <c r="AE571" i="1" s="1"/>
  <c r="AD571" i="1"/>
  <c r="AH572" i="1" l="1" a="1"/>
  <c r="AH572" i="1" s="1"/>
  <c r="AI572" i="1" s="1"/>
  <c r="AE572" i="1" a="1"/>
  <c r="AE572" i="1" s="1"/>
  <c r="AD572" i="1"/>
  <c r="AG570" i="1"/>
  <c r="AF571" i="1"/>
  <c r="AG571" i="1" l="1"/>
  <c r="AF572" i="1"/>
  <c r="AH573" i="1" a="1"/>
  <c r="AH573" i="1" s="1"/>
  <c r="AI573" i="1" s="1"/>
  <c r="AE573" i="1" a="1"/>
  <c r="AE573" i="1" s="1"/>
  <c r="AD573" i="1"/>
  <c r="AH574" i="1" l="1" a="1"/>
  <c r="AH574" i="1" s="1"/>
  <c r="AI574" i="1" s="1"/>
  <c r="AE574" i="1" a="1"/>
  <c r="AE574" i="1" s="1"/>
  <c r="AD574" i="1"/>
  <c r="AG572" i="1"/>
  <c r="AF573" i="1"/>
  <c r="AG573" i="1" l="1"/>
  <c r="AF574" i="1"/>
  <c r="AH575" i="1" a="1"/>
  <c r="AH575" i="1" s="1"/>
  <c r="AI575" i="1" s="1"/>
  <c r="AE575" i="1" a="1"/>
  <c r="AE575" i="1" s="1"/>
  <c r="AD575" i="1"/>
  <c r="AH576" i="1" l="1" a="1"/>
  <c r="AH576" i="1" s="1"/>
  <c r="AI576" i="1" s="1"/>
  <c r="AE576" i="1" a="1"/>
  <c r="AE576" i="1" s="1"/>
  <c r="AD576" i="1"/>
  <c r="AG574" i="1"/>
  <c r="AF575" i="1"/>
  <c r="AG575" i="1" l="1"/>
  <c r="AF576" i="1"/>
  <c r="AH577" i="1" a="1"/>
  <c r="AH577" i="1" s="1"/>
  <c r="AI577" i="1" s="1"/>
  <c r="AE577" i="1" a="1"/>
  <c r="AE577" i="1" s="1"/>
  <c r="AD577" i="1"/>
  <c r="AH578" i="1" l="1" a="1"/>
  <c r="AH578" i="1" s="1"/>
  <c r="AI578" i="1" s="1"/>
  <c r="AE578" i="1" a="1"/>
  <c r="AE578" i="1" s="1"/>
  <c r="AD578" i="1"/>
  <c r="AG576" i="1"/>
  <c r="AF577" i="1"/>
  <c r="AG577" i="1" l="1"/>
  <c r="AF578" i="1"/>
  <c r="AH579" i="1" a="1"/>
  <c r="AH579" i="1" s="1"/>
  <c r="AI579" i="1" s="1"/>
  <c r="AE579" i="1" a="1"/>
  <c r="AE579" i="1" s="1"/>
  <c r="AD579" i="1"/>
  <c r="AH580" i="1" l="1" a="1"/>
  <c r="AH580" i="1" s="1"/>
  <c r="AI580" i="1" s="1"/>
  <c r="AE580" i="1" a="1"/>
  <c r="AE580" i="1" s="1"/>
  <c r="AD580" i="1"/>
  <c r="AG578" i="1"/>
  <c r="AF579" i="1"/>
  <c r="AG579" i="1" l="1"/>
  <c r="AF580" i="1"/>
  <c r="AH581" i="1" a="1"/>
  <c r="AH581" i="1" s="1"/>
  <c r="AI581" i="1" s="1"/>
  <c r="AE581" i="1" a="1"/>
  <c r="AE581" i="1" s="1"/>
  <c r="AD581" i="1"/>
  <c r="AH582" i="1" l="1" a="1"/>
  <c r="AH582" i="1" s="1"/>
  <c r="AI582" i="1" s="1"/>
  <c r="AE582" i="1" a="1"/>
  <c r="AE582" i="1" s="1"/>
  <c r="AD582" i="1"/>
  <c r="AG580" i="1"/>
  <c r="AF581" i="1"/>
  <c r="AG581" i="1" l="1"/>
  <c r="AF582" i="1"/>
  <c r="AH583" i="1" a="1"/>
  <c r="AH583" i="1" s="1"/>
  <c r="AI583" i="1" s="1"/>
  <c r="AE583" i="1" a="1"/>
  <c r="AE583" i="1" s="1"/>
  <c r="AD583" i="1"/>
  <c r="AH584" i="1" l="1" a="1"/>
  <c r="AH584" i="1" s="1"/>
  <c r="AI584" i="1" s="1"/>
  <c r="AE584" i="1" a="1"/>
  <c r="AE584" i="1" s="1"/>
  <c r="AD584" i="1"/>
  <c r="AG582" i="1"/>
  <c r="AF583" i="1"/>
  <c r="AG583" i="1" l="1"/>
  <c r="AF584" i="1"/>
  <c r="AH585" i="1" a="1"/>
  <c r="AH585" i="1" s="1"/>
  <c r="AI585" i="1" s="1"/>
  <c r="AE585" i="1" a="1"/>
  <c r="AE585" i="1" s="1"/>
  <c r="AD585" i="1"/>
  <c r="AH586" i="1" l="1" a="1"/>
  <c r="AH586" i="1" s="1"/>
  <c r="AI586" i="1" s="1"/>
  <c r="AE586" i="1" a="1"/>
  <c r="AE586" i="1" s="1"/>
  <c r="AD586" i="1"/>
  <c r="AG584" i="1"/>
  <c r="AF585" i="1"/>
  <c r="AG585" i="1" l="1"/>
  <c r="AF586" i="1"/>
  <c r="AH587" i="1" a="1"/>
  <c r="AH587" i="1" s="1"/>
  <c r="AI587" i="1" s="1"/>
  <c r="AE587" i="1" a="1"/>
  <c r="AE587" i="1" s="1"/>
  <c r="AD587" i="1"/>
  <c r="AH588" i="1" l="1" a="1"/>
  <c r="AH588" i="1" s="1"/>
  <c r="AI588" i="1" s="1"/>
  <c r="AE588" i="1" a="1"/>
  <c r="AE588" i="1" s="1"/>
  <c r="AD588" i="1"/>
  <c r="AG586" i="1"/>
  <c r="AF587" i="1"/>
  <c r="AG587" i="1" l="1"/>
  <c r="AF588" i="1"/>
  <c r="AH589" i="1" a="1"/>
  <c r="AH589" i="1" s="1"/>
  <c r="AI589" i="1" s="1"/>
  <c r="AE589" i="1" a="1"/>
  <c r="AE589" i="1" s="1"/>
  <c r="AD589" i="1"/>
  <c r="AG588" i="1" l="1"/>
  <c r="AF589" i="1"/>
  <c r="AH590" i="1" a="1"/>
  <c r="AH590" i="1" s="1"/>
  <c r="AI590" i="1" s="1"/>
  <c r="AE590" i="1" a="1"/>
  <c r="AE590" i="1" s="1"/>
  <c r="AD590" i="1"/>
  <c r="AH591" i="1" l="1" a="1"/>
  <c r="AH591" i="1" s="1"/>
  <c r="AI591" i="1" s="1"/>
  <c r="AE591" i="1" a="1"/>
  <c r="AE591" i="1" s="1"/>
  <c r="AD591" i="1"/>
  <c r="AG589" i="1"/>
  <c r="AF590" i="1"/>
  <c r="AG590" i="1" l="1"/>
  <c r="AF591" i="1"/>
  <c r="AH592" i="1" a="1"/>
  <c r="AH592" i="1" s="1"/>
  <c r="AI592" i="1" s="1"/>
  <c r="AE592" i="1" a="1"/>
  <c r="AE592" i="1" s="1"/>
  <c r="AD592" i="1"/>
  <c r="AG591" i="1" l="1"/>
  <c r="AF592" i="1"/>
  <c r="AH593" i="1" a="1"/>
  <c r="AH593" i="1" s="1"/>
  <c r="AI593" i="1" s="1"/>
  <c r="AE593" i="1" a="1"/>
  <c r="AE593" i="1" s="1"/>
  <c r="AD593" i="1"/>
  <c r="AG592" i="1" l="1"/>
  <c r="AF593" i="1"/>
  <c r="AH594" i="1" a="1"/>
  <c r="AH594" i="1" s="1"/>
  <c r="AI594" i="1" s="1"/>
  <c r="AE594" i="1" a="1"/>
  <c r="AE594" i="1" s="1"/>
  <c r="AD594" i="1"/>
  <c r="AG593" i="1" l="1"/>
  <c r="AF594" i="1"/>
  <c r="AH595" i="1" a="1"/>
  <c r="AH595" i="1" s="1"/>
  <c r="AI595" i="1" s="1"/>
  <c r="AE595" i="1" a="1"/>
  <c r="AE595" i="1" s="1"/>
  <c r="AD595" i="1"/>
  <c r="AG594" i="1" l="1"/>
  <c r="AF595" i="1"/>
  <c r="AH596" i="1" a="1"/>
  <c r="AH596" i="1" s="1"/>
  <c r="AI596" i="1" s="1"/>
  <c r="AE596" i="1" a="1"/>
  <c r="AE596" i="1" s="1"/>
  <c r="AD596" i="1"/>
  <c r="AH597" i="1" l="1" a="1"/>
  <c r="AH597" i="1" s="1"/>
  <c r="AI597" i="1" s="1"/>
  <c r="AE597" i="1" a="1"/>
  <c r="AE597" i="1" s="1"/>
  <c r="AD597" i="1"/>
  <c r="AG595" i="1"/>
  <c r="AF596" i="1"/>
  <c r="AG596" i="1" l="1"/>
  <c r="AF597" i="1"/>
  <c r="AH598" i="1" a="1"/>
  <c r="AH598" i="1" s="1"/>
  <c r="AI598" i="1" s="1"/>
  <c r="AE598" i="1" a="1"/>
  <c r="AE598" i="1" s="1"/>
  <c r="AD598" i="1"/>
  <c r="AG597" i="1" l="1"/>
  <c r="AF598" i="1"/>
  <c r="AH599" i="1" a="1"/>
  <c r="AH599" i="1" s="1"/>
  <c r="AI599" i="1" s="1"/>
  <c r="AE599" i="1" a="1"/>
  <c r="AE599" i="1" s="1"/>
  <c r="AD599" i="1"/>
  <c r="AH600" i="1" l="1" a="1"/>
  <c r="AH600" i="1" s="1"/>
  <c r="AI600" i="1" s="1"/>
  <c r="AE600" i="1" a="1"/>
  <c r="AE600" i="1" s="1"/>
  <c r="AD600" i="1"/>
  <c r="AG598" i="1"/>
  <c r="AF599" i="1"/>
  <c r="AG599" i="1" l="1"/>
  <c r="AF600" i="1"/>
  <c r="AH601" i="1" a="1"/>
  <c r="AH601" i="1" s="1"/>
  <c r="AI601" i="1" s="1"/>
  <c r="AE601" i="1" a="1"/>
  <c r="AE601" i="1" s="1"/>
  <c r="AD601" i="1"/>
  <c r="AH602" i="1" l="1" a="1"/>
  <c r="AH602" i="1" s="1"/>
  <c r="AI602" i="1" s="1"/>
  <c r="AE602" i="1" a="1"/>
  <c r="AE602" i="1" s="1"/>
  <c r="AD602" i="1"/>
  <c r="AG600" i="1"/>
  <c r="AF601" i="1"/>
  <c r="AG601" i="1" l="1"/>
  <c r="AF602" i="1"/>
  <c r="AH603" i="1" a="1"/>
  <c r="AH603" i="1" s="1"/>
  <c r="AI603" i="1" s="1"/>
  <c r="AE603" i="1" a="1"/>
  <c r="AE603" i="1" s="1"/>
  <c r="AD603" i="1"/>
  <c r="AH604" i="1" l="1" a="1"/>
  <c r="AH604" i="1" s="1"/>
  <c r="AI604" i="1" s="1"/>
  <c r="AE604" i="1" a="1"/>
  <c r="AE604" i="1" s="1"/>
  <c r="AD604" i="1"/>
  <c r="AG602" i="1"/>
  <c r="AF603" i="1"/>
  <c r="AG603" i="1" l="1"/>
  <c r="AF604" i="1"/>
  <c r="AH605" i="1" a="1"/>
  <c r="AH605" i="1" s="1"/>
  <c r="AI605" i="1" s="1"/>
  <c r="AE605" i="1" a="1"/>
  <c r="AE605" i="1" s="1"/>
  <c r="AD605" i="1"/>
  <c r="AG604" i="1" l="1"/>
  <c r="AF605" i="1"/>
  <c r="AH606" i="1" a="1"/>
  <c r="AH606" i="1" s="1"/>
  <c r="AI606" i="1" s="1"/>
  <c r="AE606" i="1" a="1"/>
  <c r="AE606" i="1" s="1"/>
  <c r="AD606" i="1"/>
  <c r="AH607" i="1" l="1" a="1"/>
  <c r="AH607" i="1" s="1"/>
  <c r="AI607" i="1" s="1"/>
  <c r="AE607" i="1" a="1"/>
  <c r="AE607" i="1" s="1"/>
  <c r="AD607" i="1"/>
  <c r="AG605" i="1"/>
  <c r="AF606" i="1"/>
  <c r="AG606" i="1" l="1"/>
  <c r="AF607" i="1"/>
  <c r="AH608" i="1" a="1"/>
  <c r="AH608" i="1" s="1"/>
  <c r="AI608" i="1" s="1"/>
  <c r="AE608" i="1" a="1"/>
  <c r="AE608" i="1" s="1"/>
  <c r="AD608" i="1"/>
  <c r="AH609" i="1" l="1" a="1"/>
  <c r="AH609" i="1" s="1"/>
  <c r="AI609" i="1" s="1"/>
  <c r="AE609" i="1" a="1"/>
  <c r="AE609" i="1" s="1"/>
  <c r="AD609" i="1"/>
  <c r="AG607" i="1"/>
  <c r="AF608" i="1"/>
  <c r="AG608" i="1" l="1"/>
  <c r="AF609" i="1"/>
  <c r="AH610" i="1" a="1"/>
  <c r="AH610" i="1" s="1"/>
  <c r="AI610" i="1" s="1"/>
  <c r="AE610" i="1" a="1"/>
  <c r="AE610" i="1" s="1"/>
  <c r="AD610" i="1"/>
  <c r="AH611" i="1" l="1" a="1"/>
  <c r="AH611" i="1" s="1"/>
  <c r="AI611" i="1" s="1"/>
  <c r="AE611" i="1" a="1"/>
  <c r="AE611" i="1" s="1"/>
  <c r="AD611" i="1"/>
  <c r="AG609" i="1"/>
  <c r="AF610" i="1"/>
  <c r="AG610" i="1" l="1"/>
  <c r="AF611" i="1"/>
  <c r="AH612" i="1" a="1"/>
  <c r="AH612" i="1" s="1"/>
  <c r="AI612" i="1" s="1"/>
  <c r="AE612" i="1" a="1"/>
  <c r="AE612" i="1" s="1"/>
  <c r="AD612" i="1"/>
  <c r="AG611" i="1" l="1"/>
  <c r="AF612" i="1"/>
  <c r="AH613" i="1" a="1"/>
  <c r="AH613" i="1" s="1"/>
  <c r="AI613" i="1" s="1"/>
  <c r="AE613" i="1" a="1"/>
  <c r="AE613" i="1" s="1"/>
  <c r="AD613" i="1"/>
  <c r="AH614" i="1" l="1" a="1"/>
  <c r="AH614" i="1" s="1"/>
  <c r="AI614" i="1" s="1"/>
  <c r="AE614" i="1" a="1"/>
  <c r="AE614" i="1" s="1"/>
  <c r="AD614" i="1"/>
  <c r="AG612" i="1"/>
  <c r="AF613" i="1"/>
  <c r="AG613" i="1" l="1"/>
  <c r="AF614" i="1"/>
  <c r="AH615" i="1" a="1"/>
  <c r="AH615" i="1" s="1"/>
  <c r="AI615" i="1" s="1"/>
  <c r="AE615" i="1" a="1"/>
  <c r="AE615" i="1" s="1"/>
  <c r="AD615" i="1"/>
  <c r="AH616" i="1" l="1" a="1"/>
  <c r="AH616" i="1" s="1"/>
  <c r="AI616" i="1" s="1"/>
  <c r="AE616" i="1" a="1"/>
  <c r="AE616" i="1" s="1"/>
  <c r="AD616" i="1"/>
  <c r="AG614" i="1"/>
  <c r="AF615" i="1"/>
  <c r="AG615" i="1" l="1"/>
  <c r="AF616" i="1"/>
  <c r="AH617" i="1" a="1"/>
  <c r="AH617" i="1" s="1"/>
  <c r="AI617" i="1" s="1"/>
  <c r="AE617" i="1" a="1"/>
  <c r="AE617" i="1" s="1"/>
  <c r="AD617" i="1"/>
  <c r="AG616" i="1" l="1"/>
  <c r="AF617" i="1"/>
  <c r="AH618" i="1" a="1"/>
  <c r="AH618" i="1" s="1"/>
  <c r="AI618" i="1" s="1"/>
  <c r="AE618" i="1" a="1"/>
  <c r="AE618" i="1" s="1"/>
  <c r="AD618" i="1"/>
  <c r="AH619" i="1" l="1" a="1"/>
  <c r="AH619" i="1" s="1"/>
  <c r="AI619" i="1" s="1"/>
  <c r="AE619" i="1" a="1"/>
  <c r="AE619" i="1" s="1"/>
  <c r="AD619" i="1"/>
  <c r="AG617" i="1"/>
  <c r="AF618" i="1"/>
  <c r="AG618" i="1" l="1"/>
  <c r="AF619" i="1"/>
  <c r="AH620" i="1" a="1"/>
  <c r="AH620" i="1" s="1"/>
  <c r="AI620" i="1" s="1"/>
  <c r="AE620" i="1" a="1"/>
  <c r="AE620" i="1" s="1"/>
  <c r="AD620" i="1"/>
  <c r="AG619" i="1" l="1"/>
  <c r="AF620" i="1"/>
  <c r="AH621" i="1" a="1"/>
  <c r="AH621" i="1" s="1"/>
  <c r="AI621" i="1" s="1"/>
  <c r="AE621" i="1" a="1"/>
  <c r="AE621" i="1" s="1"/>
  <c r="AD621" i="1"/>
  <c r="AG620" i="1" l="1"/>
  <c r="AF621" i="1"/>
  <c r="AH622" i="1" a="1"/>
  <c r="AH622" i="1" s="1"/>
  <c r="AI622" i="1" s="1"/>
  <c r="AE622" i="1" a="1"/>
  <c r="AE622" i="1" s="1"/>
  <c r="AD622" i="1"/>
  <c r="AH623" i="1" l="1" a="1"/>
  <c r="AH623" i="1" s="1"/>
  <c r="AI623" i="1" s="1"/>
  <c r="AE623" i="1" a="1"/>
  <c r="AE623" i="1" s="1"/>
  <c r="AD623" i="1"/>
  <c r="AG621" i="1"/>
  <c r="AF622" i="1"/>
  <c r="AG622" i="1" l="1"/>
  <c r="AF623" i="1"/>
  <c r="AH624" i="1" a="1"/>
  <c r="AH624" i="1" s="1"/>
  <c r="AI624" i="1" s="1"/>
  <c r="AE624" i="1" a="1"/>
  <c r="AE624" i="1" s="1"/>
  <c r="AD624" i="1"/>
  <c r="AH625" i="1" l="1" a="1"/>
  <c r="AH625" i="1" s="1"/>
  <c r="AI625" i="1" s="1"/>
  <c r="AE625" i="1" a="1"/>
  <c r="AE625" i="1" s="1"/>
  <c r="AD625" i="1"/>
  <c r="AG623" i="1"/>
  <c r="AF624" i="1"/>
  <c r="AG624" i="1" l="1"/>
  <c r="AF625" i="1"/>
  <c r="AH626" i="1" a="1"/>
  <c r="AH626" i="1" s="1"/>
  <c r="AI626" i="1" s="1"/>
  <c r="AE626" i="1" a="1"/>
  <c r="AE626" i="1" s="1"/>
  <c r="AD626" i="1"/>
  <c r="AH627" i="1" l="1" a="1"/>
  <c r="AH627" i="1" s="1"/>
  <c r="AI627" i="1" s="1"/>
  <c r="AE627" i="1" a="1"/>
  <c r="AE627" i="1" s="1"/>
  <c r="AD627" i="1"/>
  <c r="AG625" i="1"/>
  <c r="AF626" i="1"/>
  <c r="AG626" i="1" l="1"/>
  <c r="AF627" i="1"/>
  <c r="AH628" i="1" a="1"/>
  <c r="AH628" i="1" s="1"/>
  <c r="AI628" i="1" s="1"/>
  <c r="AE628" i="1" a="1"/>
  <c r="AE628" i="1" s="1"/>
  <c r="AD628" i="1"/>
  <c r="AH629" i="1" l="1" a="1"/>
  <c r="AH629" i="1" s="1"/>
  <c r="AI629" i="1" s="1"/>
  <c r="AE629" i="1" a="1"/>
  <c r="AE629" i="1" s="1"/>
  <c r="AD629" i="1"/>
  <c r="AG627" i="1"/>
  <c r="AF628" i="1"/>
  <c r="AG628" i="1" l="1"/>
  <c r="AF629" i="1"/>
  <c r="AH630" i="1" a="1"/>
  <c r="AH630" i="1" s="1"/>
  <c r="AI630" i="1" s="1"/>
  <c r="AE630" i="1" a="1"/>
  <c r="AE630" i="1" s="1"/>
  <c r="AD630" i="1"/>
  <c r="AG629" i="1" l="1"/>
  <c r="AF630" i="1"/>
  <c r="AH631" i="1" a="1"/>
  <c r="AH631" i="1" s="1"/>
  <c r="AI631" i="1" s="1"/>
  <c r="AE631" i="1" a="1"/>
  <c r="AE631" i="1" s="1"/>
  <c r="AD631" i="1"/>
  <c r="AG630" i="1" l="1"/>
  <c r="AF631" i="1"/>
  <c r="AH632" i="1" a="1"/>
  <c r="AH632" i="1" s="1"/>
  <c r="AI632" i="1" s="1"/>
  <c r="AE632" i="1" a="1"/>
  <c r="AE632" i="1" s="1"/>
  <c r="AD632" i="1"/>
  <c r="AH633" i="1" l="1" a="1"/>
  <c r="AH633" i="1" s="1"/>
  <c r="AI633" i="1" s="1"/>
  <c r="AE633" i="1" a="1"/>
  <c r="AE633" i="1" s="1"/>
  <c r="AD633" i="1"/>
  <c r="AG631" i="1"/>
  <c r="AF632" i="1"/>
  <c r="AG632" i="1" l="1"/>
  <c r="AF633" i="1"/>
  <c r="AH634" i="1" a="1"/>
  <c r="AH634" i="1" s="1"/>
  <c r="AI634" i="1" s="1"/>
  <c r="AE634" i="1" a="1"/>
  <c r="AE634" i="1" s="1"/>
  <c r="AD634" i="1"/>
  <c r="AH635" i="1" l="1" a="1"/>
  <c r="AH635" i="1" s="1"/>
  <c r="AI635" i="1" s="1"/>
  <c r="AE635" i="1" a="1"/>
  <c r="AE635" i="1" s="1"/>
  <c r="AD635" i="1"/>
  <c r="AG633" i="1"/>
  <c r="AF634" i="1"/>
  <c r="AG634" i="1" l="1"/>
  <c r="AF635" i="1"/>
  <c r="AH636" i="1" a="1"/>
  <c r="AH636" i="1" s="1"/>
  <c r="AI636" i="1" s="1"/>
  <c r="AE636" i="1" a="1"/>
  <c r="AE636" i="1" s="1"/>
  <c r="AD636" i="1"/>
  <c r="AH637" i="1" l="1" a="1"/>
  <c r="AH637" i="1" s="1"/>
  <c r="AI637" i="1" s="1"/>
  <c r="AE637" i="1" a="1"/>
  <c r="AE637" i="1" s="1"/>
  <c r="AD637" i="1"/>
  <c r="AG635" i="1"/>
  <c r="AF636" i="1"/>
  <c r="AG636" i="1" l="1"/>
  <c r="AF637" i="1"/>
  <c r="AH638" i="1" a="1"/>
  <c r="AH638" i="1" s="1"/>
  <c r="AI638" i="1" s="1"/>
  <c r="AE638" i="1" a="1"/>
  <c r="AE638" i="1" s="1"/>
  <c r="AD638" i="1"/>
  <c r="AH639" i="1" l="1" a="1"/>
  <c r="AH639" i="1" s="1"/>
  <c r="AI639" i="1" s="1"/>
  <c r="AE639" i="1" a="1"/>
  <c r="AE639" i="1" s="1"/>
  <c r="AD639" i="1"/>
  <c r="AG637" i="1"/>
  <c r="AF638" i="1"/>
  <c r="AG638" i="1" l="1"/>
  <c r="AF639" i="1"/>
  <c r="AH640" i="1" a="1"/>
  <c r="AH640" i="1" s="1"/>
  <c r="AI640" i="1" s="1"/>
  <c r="AE640" i="1" a="1"/>
  <c r="AE640" i="1" s="1"/>
  <c r="AD640" i="1"/>
  <c r="AG639" i="1" l="1"/>
  <c r="AF640" i="1"/>
  <c r="AH641" i="1" a="1"/>
  <c r="AH641" i="1" s="1"/>
  <c r="AI641" i="1" s="1"/>
  <c r="AE641" i="1" a="1"/>
  <c r="AE641" i="1" s="1"/>
  <c r="AD641" i="1"/>
  <c r="AH642" i="1" l="1" a="1"/>
  <c r="AH642" i="1" s="1"/>
  <c r="AI642" i="1" s="1"/>
  <c r="AE642" i="1" a="1"/>
  <c r="AE642" i="1" s="1"/>
  <c r="AD642" i="1"/>
  <c r="AG640" i="1"/>
  <c r="AF641" i="1"/>
  <c r="AG641" i="1" l="1"/>
  <c r="AF642" i="1"/>
  <c r="AH643" i="1" a="1"/>
  <c r="AH643" i="1" s="1"/>
  <c r="AI643" i="1" s="1"/>
  <c r="AE643" i="1" a="1"/>
  <c r="AE643" i="1" s="1"/>
  <c r="AD643" i="1"/>
  <c r="AH644" i="1" l="1" a="1"/>
  <c r="AH644" i="1" s="1"/>
  <c r="AI644" i="1" s="1"/>
  <c r="AE644" i="1" a="1"/>
  <c r="AE644" i="1" s="1"/>
  <c r="AD644" i="1"/>
  <c r="AG642" i="1"/>
  <c r="AF643" i="1"/>
  <c r="AG643" i="1" l="1"/>
  <c r="AF644" i="1"/>
  <c r="AH645" i="1" a="1"/>
  <c r="AH645" i="1" s="1"/>
  <c r="AI645" i="1" s="1"/>
  <c r="AE645" i="1" a="1"/>
  <c r="AE645" i="1" s="1"/>
  <c r="AD645" i="1"/>
  <c r="AH646" i="1" l="1" a="1"/>
  <c r="AH646" i="1" s="1"/>
  <c r="AI646" i="1" s="1"/>
  <c r="AE646" i="1" a="1"/>
  <c r="AE646" i="1" s="1"/>
  <c r="AD646" i="1"/>
  <c r="AG644" i="1"/>
  <c r="AF645" i="1"/>
  <c r="AG645" i="1" l="1"/>
  <c r="AF646" i="1"/>
  <c r="AH647" i="1" a="1"/>
  <c r="AH647" i="1" s="1"/>
  <c r="AI647" i="1" s="1"/>
  <c r="AE647" i="1" a="1"/>
  <c r="AE647" i="1" s="1"/>
  <c r="AD647" i="1"/>
  <c r="AH648" i="1" l="1" a="1"/>
  <c r="AH648" i="1" s="1"/>
  <c r="AI648" i="1" s="1"/>
  <c r="AE648" i="1" a="1"/>
  <c r="AE648" i="1" s="1"/>
  <c r="AD648" i="1"/>
  <c r="AG646" i="1"/>
  <c r="AF647" i="1"/>
  <c r="AG647" i="1" l="1"/>
  <c r="AF648" i="1"/>
  <c r="AH649" i="1" a="1"/>
  <c r="AH649" i="1" s="1"/>
  <c r="AI649" i="1" s="1"/>
  <c r="AE649" i="1" a="1"/>
  <c r="AE649" i="1" s="1"/>
  <c r="AD649" i="1"/>
  <c r="AH650" i="1" l="1" a="1"/>
  <c r="AH650" i="1" s="1"/>
  <c r="AI650" i="1" s="1"/>
  <c r="AE650" i="1" a="1"/>
  <c r="AE650" i="1" s="1"/>
  <c r="AD650" i="1"/>
  <c r="AG648" i="1"/>
  <c r="AF649" i="1"/>
  <c r="AG649" i="1" l="1"/>
  <c r="AF650" i="1"/>
  <c r="AH651" i="1" a="1"/>
  <c r="AH651" i="1" s="1"/>
  <c r="AI651" i="1" s="1"/>
  <c r="AE651" i="1" a="1"/>
  <c r="AE651" i="1" s="1"/>
  <c r="AD651" i="1"/>
  <c r="AH652" i="1" l="1" a="1"/>
  <c r="AH652" i="1" s="1"/>
  <c r="AI652" i="1" s="1"/>
  <c r="AE652" i="1" a="1"/>
  <c r="AE652" i="1" s="1"/>
  <c r="AD652" i="1"/>
  <c r="AG650" i="1"/>
  <c r="AF651" i="1"/>
  <c r="AG651" i="1" l="1"/>
  <c r="AF652" i="1"/>
  <c r="AH653" i="1" a="1"/>
  <c r="AH653" i="1" s="1"/>
  <c r="AI653" i="1" s="1"/>
  <c r="AE653" i="1" a="1"/>
  <c r="AE653" i="1" s="1"/>
  <c r="AD653" i="1"/>
  <c r="AH654" i="1" l="1" a="1"/>
  <c r="AH654" i="1" s="1"/>
  <c r="AI654" i="1" s="1"/>
  <c r="AE654" i="1" a="1"/>
  <c r="AE654" i="1" s="1"/>
  <c r="AD654" i="1"/>
  <c r="AG652" i="1"/>
  <c r="AF653" i="1"/>
  <c r="AG653" i="1" l="1"/>
  <c r="AF654" i="1"/>
  <c r="AH655" i="1" a="1"/>
  <c r="AH655" i="1" s="1"/>
  <c r="AI655" i="1" s="1"/>
  <c r="AE655" i="1" a="1"/>
  <c r="AE655" i="1" s="1"/>
  <c r="AD655" i="1"/>
  <c r="AH656" i="1" l="1" a="1"/>
  <c r="AH656" i="1" s="1"/>
  <c r="AI656" i="1" s="1"/>
  <c r="AE656" i="1" a="1"/>
  <c r="AE656" i="1" s="1"/>
  <c r="AD656" i="1"/>
  <c r="AG654" i="1"/>
  <c r="AF655" i="1"/>
  <c r="AG655" i="1" l="1"/>
  <c r="AF656" i="1"/>
  <c r="AH657" i="1" a="1"/>
  <c r="AH657" i="1" s="1"/>
  <c r="AI657" i="1" s="1"/>
  <c r="AE657" i="1" a="1"/>
  <c r="AE657" i="1" s="1"/>
  <c r="AD657" i="1"/>
  <c r="AG656" i="1" l="1"/>
  <c r="AF657" i="1"/>
  <c r="AH658" i="1" a="1"/>
  <c r="AH658" i="1" s="1"/>
  <c r="AI658" i="1" s="1"/>
  <c r="AE658" i="1" a="1"/>
  <c r="AE658" i="1" s="1"/>
  <c r="AD658" i="1"/>
  <c r="AH659" i="1" l="1" a="1"/>
  <c r="AH659" i="1" s="1"/>
  <c r="AI659" i="1" s="1"/>
  <c r="AE659" i="1" a="1"/>
  <c r="AE659" i="1" s="1"/>
  <c r="AD659" i="1"/>
  <c r="AG657" i="1"/>
  <c r="AF658" i="1"/>
  <c r="AG658" i="1" l="1"/>
  <c r="AF659" i="1"/>
  <c r="AH660" i="1" a="1"/>
  <c r="AH660" i="1" s="1"/>
  <c r="AI660" i="1" s="1"/>
  <c r="AE660" i="1" a="1"/>
  <c r="AE660" i="1" s="1"/>
  <c r="AD660" i="1"/>
  <c r="AH661" i="1" l="1" a="1"/>
  <c r="AH661" i="1" s="1"/>
  <c r="AI661" i="1" s="1"/>
  <c r="AE661" i="1" a="1"/>
  <c r="AE661" i="1" s="1"/>
  <c r="AD661" i="1"/>
  <c r="AG659" i="1"/>
  <c r="AF660" i="1"/>
  <c r="AG660" i="1" l="1"/>
  <c r="AF661" i="1"/>
  <c r="AH662" i="1" a="1"/>
  <c r="AH662" i="1" s="1"/>
  <c r="AI662" i="1" s="1"/>
  <c r="AE662" i="1" a="1"/>
  <c r="AE662" i="1" s="1"/>
  <c r="AD662" i="1"/>
  <c r="AG661" i="1" l="1"/>
  <c r="AF662" i="1"/>
  <c r="AH663" i="1" a="1"/>
  <c r="AH663" i="1" s="1"/>
  <c r="AI663" i="1" s="1"/>
  <c r="AE663" i="1" a="1"/>
  <c r="AE663" i="1" s="1"/>
  <c r="AD663" i="1"/>
  <c r="AH664" i="1" l="1" a="1"/>
  <c r="AH664" i="1" s="1"/>
  <c r="AI664" i="1" s="1"/>
  <c r="AE664" i="1" a="1"/>
  <c r="AE664" i="1" s="1"/>
  <c r="AD664" i="1"/>
  <c r="AG662" i="1"/>
  <c r="AF663" i="1"/>
  <c r="AH665" i="1" l="1" a="1"/>
  <c r="AH665" i="1" s="1"/>
  <c r="AI665" i="1" s="1"/>
  <c r="AE665" i="1" a="1"/>
  <c r="AE665" i="1" s="1"/>
  <c r="AD665" i="1"/>
  <c r="AG663" i="1"/>
  <c r="AF664" i="1"/>
  <c r="AG664" i="1" l="1"/>
  <c r="AF665" i="1"/>
  <c r="AH666" i="1" a="1"/>
  <c r="AH666" i="1" s="1"/>
  <c r="AI666" i="1" s="1"/>
  <c r="AE666" i="1" a="1"/>
  <c r="AE666" i="1" s="1"/>
  <c r="AD666" i="1"/>
  <c r="AH667" i="1" l="1" a="1"/>
  <c r="AH667" i="1" s="1"/>
  <c r="AI667" i="1" s="1"/>
  <c r="AE667" i="1" a="1"/>
  <c r="AE667" i="1" s="1"/>
  <c r="AD667" i="1"/>
  <c r="AG665" i="1"/>
  <c r="AF666" i="1"/>
  <c r="AG666" i="1" l="1"/>
  <c r="AF667" i="1"/>
  <c r="AH668" i="1" a="1"/>
  <c r="AH668" i="1" s="1"/>
  <c r="AI668" i="1" s="1"/>
  <c r="AE668" i="1" a="1"/>
  <c r="AE668" i="1" s="1"/>
  <c r="AD668" i="1"/>
  <c r="AH669" i="1" l="1" a="1"/>
  <c r="AH669" i="1" s="1"/>
  <c r="AI669" i="1" s="1"/>
  <c r="AE669" i="1" a="1"/>
  <c r="AE669" i="1" s="1"/>
  <c r="AD669" i="1"/>
  <c r="AG667" i="1"/>
  <c r="AF668" i="1"/>
  <c r="AG668" i="1" l="1"/>
  <c r="AF669" i="1"/>
  <c r="AH670" i="1" a="1"/>
  <c r="AH670" i="1" s="1"/>
  <c r="AI670" i="1" s="1"/>
  <c r="AE670" i="1" a="1"/>
  <c r="AE670" i="1" s="1"/>
  <c r="AD670" i="1"/>
  <c r="AH671" i="1" l="1" a="1"/>
  <c r="AH671" i="1" s="1"/>
  <c r="AI671" i="1" s="1"/>
  <c r="AE671" i="1" a="1"/>
  <c r="AE671" i="1" s="1"/>
  <c r="AD671" i="1"/>
  <c r="AG669" i="1"/>
  <c r="AF670" i="1"/>
  <c r="AG670" i="1" l="1"/>
  <c r="AF671" i="1"/>
  <c r="AH672" i="1" a="1"/>
  <c r="AH672" i="1" s="1"/>
  <c r="AI672" i="1" s="1"/>
  <c r="AE672" i="1" a="1"/>
  <c r="AE672" i="1" s="1"/>
  <c r="AD672" i="1"/>
  <c r="AH673" i="1" l="1" a="1"/>
  <c r="AH673" i="1" s="1"/>
  <c r="AI673" i="1" s="1"/>
  <c r="AE673" i="1" a="1"/>
  <c r="AE673" i="1" s="1"/>
  <c r="AD673" i="1"/>
  <c r="AG671" i="1"/>
  <c r="AF672" i="1"/>
  <c r="AG672" i="1" l="1"/>
  <c r="AF673" i="1"/>
  <c r="AH674" i="1" a="1"/>
  <c r="AH674" i="1" s="1"/>
  <c r="AI674" i="1" s="1"/>
  <c r="AE674" i="1" a="1"/>
  <c r="AE674" i="1" s="1"/>
  <c r="AD674" i="1"/>
  <c r="AH675" i="1" l="1" a="1"/>
  <c r="AH675" i="1" s="1"/>
  <c r="AI675" i="1" s="1"/>
  <c r="AE675" i="1" a="1"/>
  <c r="AE675" i="1" s="1"/>
  <c r="AD675" i="1"/>
  <c r="AG673" i="1"/>
  <c r="AF674" i="1"/>
  <c r="AG674" i="1" l="1"/>
  <c r="AF675" i="1"/>
  <c r="AH676" i="1" a="1"/>
  <c r="AH676" i="1" s="1"/>
  <c r="AI676" i="1" s="1"/>
  <c r="AE676" i="1" a="1"/>
  <c r="AE676" i="1" s="1"/>
  <c r="AD676" i="1"/>
  <c r="AH677" i="1" l="1" a="1"/>
  <c r="AH677" i="1" s="1"/>
  <c r="AI677" i="1" s="1"/>
  <c r="AE677" i="1" a="1"/>
  <c r="AE677" i="1" s="1"/>
  <c r="AD677" i="1"/>
  <c r="AG675" i="1"/>
  <c r="AF676" i="1"/>
  <c r="AG676" i="1" l="1"/>
  <c r="AF677" i="1"/>
  <c r="AH678" i="1" a="1"/>
  <c r="AH678" i="1" s="1"/>
  <c r="AI678" i="1" s="1"/>
  <c r="AE678" i="1" a="1"/>
  <c r="AE678" i="1" s="1"/>
  <c r="AD678" i="1"/>
  <c r="AH679" i="1" l="1" a="1"/>
  <c r="AH679" i="1" s="1"/>
  <c r="AI679" i="1" s="1"/>
  <c r="AE679" i="1" a="1"/>
  <c r="AE679" i="1" s="1"/>
  <c r="AD679" i="1"/>
  <c r="AG677" i="1"/>
  <c r="AF678" i="1"/>
  <c r="AG678" i="1" l="1"/>
  <c r="AF679" i="1"/>
  <c r="AH680" i="1" a="1"/>
  <c r="AH680" i="1" s="1"/>
  <c r="AI680" i="1" s="1"/>
  <c r="AE680" i="1" a="1"/>
  <c r="AE680" i="1" s="1"/>
  <c r="AD680" i="1"/>
  <c r="AH681" i="1" l="1" a="1"/>
  <c r="AH681" i="1" s="1"/>
  <c r="AI681" i="1" s="1"/>
  <c r="AE681" i="1" a="1"/>
  <c r="AE681" i="1" s="1"/>
  <c r="AD681" i="1"/>
  <c r="AG679" i="1"/>
  <c r="AF680" i="1"/>
  <c r="AG680" i="1" l="1"/>
  <c r="AF681" i="1"/>
  <c r="AH682" i="1" a="1"/>
  <c r="AH682" i="1" s="1"/>
  <c r="AI682" i="1" s="1"/>
  <c r="AE682" i="1" a="1"/>
  <c r="AE682" i="1" s="1"/>
  <c r="AD682" i="1"/>
  <c r="AG681" i="1" l="1"/>
  <c r="AF682" i="1"/>
  <c r="AH683" i="1" a="1"/>
  <c r="AH683" i="1" s="1"/>
  <c r="AI683" i="1" s="1"/>
  <c r="AE683" i="1" a="1"/>
  <c r="AE683" i="1" s="1"/>
  <c r="AD683" i="1"/>
  <c r="AH684" i="1" l="1" a="1"/>
  <c r="AH684" i="1" s="1"/>
  <c r="AI684" i="1" s="1"/>
  <c r="AE684" i="1" a="1"/>
  <c r="AE684" i="1" s="1"/>
  <c r="AD684" i="1"/>
  <c r="AG682" i="1"/>
  <c r="AF683" i="1"/>
  <c r="AG683" i="1" l="1"/>
  <c r="AF684" i="1"/>
  <c r="AH685" i="1" a="1"/>
  <c r="AH685" i="1" s="1"/>
  <c r="AI685" i="1" s="1"/>
  <c r="AE685" i="1" a="1"/>
  <c r="AE685" i="1" s="1"/>
  <c r="AD685" i="1"/>
  <c r="AH686" i="1" l="1" a="1"/>
  <c r="AH686" i="1" s="1"/>
  <c r="AI686" i="1" s="1"/>
  <c r="AE686" i="1" a="1"/>
  <c r="AE686" i="1" s="1"/>
  <c r="AD686" i="1"/>
  <c r="AG684" i="1"/>
  <c r="AF685" i="1"/>
  <c r="AG685" i="1" l="1"/>
  <c r="AF686" i="1"/>
  <c r="AH687" i="1" a="1"/>
  <c r="AH687" i="1" s="1"/>
  <c r="AI687" i="1" s="1"/>
  <c r="AE687" i="1" a="1"/>
  <c r="AE687" i="1" s="1"/>
  <c r="AD687" i="1"/>
  <c r="AH688" i="1" l="1" a="1"/>
  <c r="AH688" i="1" s="1"/>
  <c r="AI688" i="1" s="1"/>
  <c r="AE688" i="1" a="1"/>
  <c r="AE688" i="1" s="1"/>
  <c r="AD688" i="1"/>
  <c r="AG686" i="1"/>
  <c r="AF687" i="1"/>
  <c r="AG687" i="1" l="1"/>
  <c r="AF688" i="1"/>
  <c r="AH689" i="1" a="1"/>
  <c r="AH689" i="1" s="1"/>
  <c r="AI689" i="1" s="1"/>
  <c r="AE689" i="1" a="1"/>
  <c r="AE689" i="1" s="1"/>
  <c r="AD689" i="1"/>
  <c r="AH690" i="1" l="1" a="1"/>
  <c r="AH690" i="1" s="1"/>
  <c r="AI690" i="1" s="1"/>
  <c r="AE690" i="1" a="1"/>
  <c r="AE690" i="1" s="1"/>
  <c r="AD690" i="1"/>
  <c r="AG688" i="1"/>
  <c r="AF689" i="1"/>
  <c r="AG689" i="1" l="1"/>
  <c r="AF690" i="1"/>
  <c r="AH691" i="1" a="1"/>
  <c r="AH691" i="1" s="1"/>
  <c r="AI691" i="1" s="1"/>
  <c r="AE691" i="1" a="1"/>
  <c r="AE691" i="1" s="1"/>
  <c r="AD691" i="1"/>
  <c r="AH692" i="1" l="1" a="1"/>
  <c r="AH692" i="1" s="1"/>
  <c r="AI692" i="1" s="1"/>
  <c r="AE692" i="1" a="1"/>
  <c r="AE692" i="1" s="1"/>
  <c r="AD692" i="1"/>
  <c r="AG690" i="1"/>
  <c r="AF691" i="1"/>
  <c r="AG691" i="1" l="1"/>
  <c r="AF692" i="1"/>
  <c r="AH693" i="1" a="1"/>
  <c r="AH693" i="1" s="1"/>
  <c r="AI693" i="1" s="1"/>
  <c r="AE693" i="1" a="1"/>
  <c r="AE693" i="1" s="1"/>
  <c r="AD693" i="1"/>
  <c r="AH694" i="1" l="1" a="1"/>
  <c r="AH694" i="1" s="1"/>
  <c r="AI694" i="1" s="1"/>
  <c r="AE694" i="1" a="1"/>
  <c r="AE694" i="1" s="1"/>
  <c r="AD694" i="1"/>
  <c r="AG692" i="1"/>
  <c r="AF693" i="1"/>
  <c r="AG693" i="1" l="1"/>
  <c r="AF694" i="1"/>
  <c r="AH695" i="1" a="1"/>
  <c r="AH695" i="1" s="1"/>
  <c r="AI695" i="1" s="1"/>
  <c r="AE695" i="1" a="1"/>
  <c r="AE695" i="1" s="1"/>
  <c r="AD695" i="1"/>
  <c r="AH696" i="1" l="1" a="1"/>
  <c r="AH696" i="1" s="1"/>
  <c r="AI696" i="1" s="1"/>
  <c r="AE696" i="1" a="1"/>
  <c r="AE696" i="1" s="1"/>
  <c r="AD696" i="1"/>
  <c r="AG694" i="1"/>
  <c r="AF695" i="1"/>
  <c r="AG695" i="1" l="1"/>
  <c r="AF696" i="1"/>
  <c r="AH697" i="1" a="1"/>
  <c r="AH697" i="1" s="1"/>
  <c r="AI697" i="1" s="1"/>
  <c r="AE697" i="1" a="1"/>
  <c r="AE697" i="1" s="1"/>
  <c r="AD697" i="1"/>
  <c r="AH698" i="1" l="1" a="1"/>
  <c r="AH698" i="1" s="1"/>
  <c r="AI698" i="1" s="1"/>
  <c r="AE698" i="1" a="1"/>
  <c r="AE698" i="1" s="1"/>
  <c r="AD698" i="1"/>
  <c r="AG696" i="1"/>
  <c r="AF697" i="1"/>
  <c r="AG697" i="1" l="1"/>
  <c r="AF698" i="1"/>
  <c r="AH699" i="1" a="1"/>
  <c r="AH699" i="1" s="1"/>
  <c r="AI699" i="1" s="1"/>
  <c r="AE699" i="1" a="1"/>
  <c r="AE699" i="1" s="1"/>
  <c r="AD699" i="1"/>
  <c r="AH700" i="1" l="1" a="1"/>
  <c r="AH700" i="1" s="1"/>
  <c r="AI700" i="1" s="1"/>
  <c r="AE700" i="1" a="1"/>
  <c r="AE700" i="1" s="1"/>
  <c r="AD700" i="1"/>
  <c r="AG698" i="1"/>
  <c r="AF699" i="1"/>
  <c r="AG699" i="1" l="1"/>
  <c r="AF700" i="1"/>
  <c r="AH701" i="1" a="1"/>
  <c r="AH701" i="1" s="1"/>
  <c r="AI701" i="1" s="1"/>
  <c r="AE701" i="1" a="1"/>
  <c r="AE701" i="1" s="1"/>
  <c r="AD701" i="1"/>
  <c r="AH702" i="1" l="1" a="1"/>
  <c r="AH702" i="1" s="1"/>
  <c r="AI702" i="1" s="1"/>
  <c r="AE702" i="1" a="1"/>
  <c r="AE702" i="1" s="1"/>
  <c r="AD702" i="1"/>
  <c r="AG700" i="1"/>
  <c r="AF701" i="1"/>
  <c r="AG701" i="1" l="1"/>
  <c r="AF702" i="1"/>
  <c r="AH703" i="1" a="1"/>
  <c r="AH703" i="1" s="1"/>
  <c r="AI703" i="1" s="1"/>
  <c r="AE703" i="1" a="1"/>
  <c r="AE703" i="1" s="1"/>
  <c r="AD703" i="1"/>
  <c r="AH704" i="1" l="1" a="1"/>
  <c r="AH704" i="1" s="1"/>
  <c r="AI704" i="1" s="1"/>
  <c r="AE704" i="1" a="1"/>
  <c r="AE704" i="1" s="1"/>
  <c r="AD704" i="1"/>
  <c r="AG702" i="1"/>
  <c r="AF703" i="1"/>
  <c r="AG703" i="1" l="1"/>
  <c r="AF704" i="1"/>
  <c r="AH705" i="1" a="1"/>
  <c r="AH705" i="1" s="1"/>
  <c r="AI705" i="1" s="1"/>
  <c r="AE705" i="1" a="1"/>
  <c r="AE705" i="1" s="1"/>
  <c r="AD705" i="1"/>
  <c r="AH706" i="1" l="1" a="1"/>
  <c r="AH706" i="1" s="1"/>
  <c r="AI706" i="1" s="1"/>
  <c r="AE706" i="1" a="1"/>
  <c r="AE706" i="1" s="1"/>
  <c r="AD706" i="1"/>
  <c r="AG704" i="1"/>
  <c r="AF705" i="1"/>
  <c r="AG705" i="1" l="1"/>
  <c r="AF706" i="1"/>
  <c r="AH707" i="1" a="1"/>
  <c r="AH707" i="1" s="1"/>
  <c r="AI707" i="1" s="1"/>
  <c r="AE707" i="1" a="1"/>
  <c r="AE707" i="1" s="1"/>
  <c r="AD707" i="1"/>
  <c r="AH708" i="1" l="1" a="1"/>
  <c r="AH708" i="1" s="1"/>
  <c r="AI708" i="1" s="1"/>
  <c r="AE708" i="1" a="1"/>
  <c r="AE708" i="1" s="1"/>
  <c r="AD708" i="1"/>
  <c r="AG706" i="1"/>
  <c r="AF707" i="1"/>
  <c r="AG707" i="1" l="1"/>
  <c r="AF708" i="1"/>
  <c r="AH709" i="1" a="1"/>
  <c r="AH709" i="1" s="1"/>
  <c r="AI709" i="1" s="1"/>
  <c r="AE709" i="1" a="1"/>
  <c r="AE709" i="1" s="1"/>
  <c r="AD709" i="1"/>
  <c r="AG708" i="1" l="1"/>
  <c r="AF709" i="1"/>
  <c r="AH710" i="1" a="1"/>
  <c r="AH710" i="1" s="1"/>
  <c r="AI710" i="1" s="1"/>
  <c r="AE710" i="1" a="1"/>
  <c r="AE710" i="1" s="1"/>
  <c r="AD710" i="1"/>
  <c r="AH711" i="1" l="1" a="1"/>
  <c r="AH711" i="1" s="1"/>
  <c r="AI711" i="1" s="1"/>
  <c r="AE711" i="1" a="1"/>
  <c r="AE711" i="1" s="1"/>
  <c r="AD711" i="1"/>
  <c r="AG709" i="1"/>
  <c r="AF710" i="1"/>
  <c r="AG710" i="1" l="1"/>
  <c r="AF711" i="1"/>
  <c r="AH712" i="1" a="1"/>
  <c r="AH712" i="1" s="1"/>
  <c r="AI712" i="1" s="1"/>
  <c r="AE712" i="1" a="1"/>
  <c r="AE712" i="1" s="1"/>
  <c r="AD712" i="1"/>
  <c r="AH713" i="1" l="1" a="1"/>
  <c r="AH713" i="1" s="1"/>
  <c r="AI713" i="1" s="1"/>
  <c r="AE713" i="1" a="1"/>
  <c r="AE713" i="1" s="1"/>
  <c r="AD713" i="1"/>
  <c r="AG711" i="1"/>
  <c r="AF712" i="1"/>
  <c r="AG712" i="1" l="1"/>
  <c r="AF713" i="1"/>
  <c r="AH714" i="1" a="1"/>
  <c r="AH714" i="1" s="1"/>
  <c r="AI714" i="1" s="1"/>
  <c r="AE714" i="1" a="1"/>
  <c r="AE714" i="1" s="1"/>
  <c r="AD714" i="1"/>
  <c r="AH715" i="1" l="1" a="1"/>
  <c r="AH715" i="1" s="1"/>
  <c r="AI715" i="1" s="1"/>
  <c r="AE715" i="1" a="1"/>
  <c r="AE715" i="1" s="1"/>
  <c r="AD715" i="1"/>
  <c r="AG713" i="1"/>
  <c r="AF714" i="1"/>
  <c r="AG714" i="1" l="1"/>
  <c r="AF715" i="1"/>
  <c r="AH716" i="1" a="1"/>
  <c r="AH716" i="1" s="1"/>
  <c r="AI716" i="1" s="1"/>
  <c r="AE716" i="1" a="1"/>
  <c r="AE716" i="1" s="1"/>
  <c r="AD716" i="1"/>
  <c r="AH717" i="1" l="1" a="1"/>
  <c r="AH717" i="1" s="1"/>
  <c r="AI717" i="1" s="1"/>
  <c r="AE717" i="1" a="1"/>
  <c r="AE717" i="1" s="1"/>
  <c r="AD717" i="1"/>
  <c r="AG715" i="1"/>
  <c r="AF716" i="1"/>
  <c r="AG716" i="1" l="1"/>
  <c r="AF717" i="1"/>
  <c r="AH718" i="1" a="1"/>
  <c r="AH718" i="1" s="1"/>
  <c r="AI718" i="1" s="1"/>
  <c r="AE718" i="1" a="1"/>
  <c r="AE718" i="1" s="1"/>
  <c r="AD718" i="1"/>
  <c r="AH719" i="1" l="1" a="1"/>
  <c r="AH719" i="1" s="1"/>
  <c r="AI719" i="1" s="1"/>
  <c r="AE719" i="1" a="1"/>
  <c r="AE719" i="1" s="1"/>
  <c r="AD719" i="1"/>
  <c r="AG717" i="1"/>
  <c r="AF718" i="1"/>
  <c r="AG718" i="1" l="1"/>
  <c r="AF719" i="1"/>
  <c r="AH720" i="1" a="1"/>
  <c r="AH720" i="1" s="1"/>
  <c r="AI720" i="1" s="1"/>
  <c r="AE720" i="1" a="1"/>
  <c r="AE720" i="1" s="1"/>
  <c r="AD720" i="1"/>
  <c r="AG719" i="1" l="1"/>
  <c r="AF720" i="1"/>
  <c r="AH721" i="1" a="1"/>
  <c r="AH721" i="1" s="1"/>
  <c r="AI721" i="1" s="1"/>
  <c r="AE721" i="1" a="1"/>
  <c r="AE721" i="1" s="1"/>
  <c r="AD721" i="1"/>
  <c r="AH722" i="1" l="1" a="1"/>
  <c r="AH722" i="1" s="1"/>
  <c r="AI722" i="1" s="1"/>
  <c r="AE722" i="1" a="1"/>
  <c r="AE722" i="1" s="1"/>
  <c r="AD722" i="1"/>
  <c r="AG720" i="1"/>
  <c r="AF721" i="1"/>
  <c r="AG721" i="1" l="1"/>
  <c r="AF722" i="1"/>
  <c r="AH723" i="1" a="1"/>
  <c r="AH723" i="1" s="1"/>
  <c r="AI723" i="1" s="1"/>
  <c r="AE723" i="1" a="1"/>
  <c r="AE723" i="1" s="1"/>
  <c r="AD723" i="1"/>
  <c r="AH724" i="1" l="1" a="1"/>
  <c r="AH724" i="1" s="1"/>
  <c r="AI724" i="1" s="1"/>
  <c r="AE724" i="1" a="1"/>
  <c r="AE724" i="1" s="1"/>
  <c r="AD724" i="1"/>
  <c r="AG722" i="1"/>
  <c r="AF723" i="1"/>
  <c r="AG723" i="1" l="1"/>
  <c r="AF724" i="1"/>
  <c r="AH725" i="1" a="1"/>
  <c r="AH725" i="1" s="1"/>
  <c r="AI725" i="1" s="1"/>
  <c r="AE725" i="1" a="1"/>
  <c r="AE725" i="1" s="1"/>
  <c r="AD725" i="1"/>
  <c r="AG724" i="1" l="1"/>
  <c r="AF725" i="1"/>
  <c r="AH726" i="1" a="1"/>
  <c r="AH726" i="1" s="1"/>
  <c r="AI726" i="1" s="1"/>
  <c r="AE726" i="1" a="1"/>
  <c r="AE726" i="1" s="1"/>
  <c r="AD726" i="1"/>
  <c r="AH727" i="1" l="1" a="1"/>
  <c r="AH727" i="1" s="1"/>
  <c r="AI727" i="1" s="1"/>
  <c r="AE727" i="1" a="1"/>
  <c r="AE727" i="1" s="1"/>
  <c r="AD727" i="1"/>
  <c r="AG725" i="1"/>
  <c r="AF726" i="1"/>
  <c r="AG726" i="1" l="1"/>
  <c r="AF727" i="1"/>
  <c r="AH728" i="1" a="1"/>
  <c r="AH728" i="1" s="1"/>
  <c r="AI728" i="1" s="1"/>
  <c r="AE728" i="1" a="1"/>
  <c r="AE728" i="1" s="1"/>
  <c r="AD728" i="1"/>
  <c r="AH729" i="1" l="1" a="1"/>
  <c r="AH729" i="1" s="1"/>
  <c r="AI729" i="1" s="1"/>
  <c r="AE729" i="1" a="1"/>
  <c r="AE729" i="1" s="1"/>
  <c r="AD729" i="1"/>
  <c r="AG727" i="1"/>
  <c r="AF728" i="1"/>
  <c r="AG728" i="1" l="1"/>
  <c r="AF729" i="1"/>
  <c r="AH730" i="1" a="1"/>
  <c r="AH730" i="1" s="1"/>
  <c r="AI730" i="1" s="1"/>
  <c r="AE730" i="1" a="1"/>
  <c r="AE730" i="1" s="1"/>
  <c r="AD730" i="1"/>
  <c r="AH731" i="1" l="1" a="1"/>
  <c r="AH731" i="1" s="1"/>
  <c r="AI731" i="1" s="1"/>
  <c r="AE731" i="1" a="1"/>
  <c r="AE731" i="1" s="1"/>
  <c r="AD731" i="1"/>
  <c r="AG729" i="1"/>
  <c r="AF730" i="1"/>
  <c r="AG730" i="1" l="1"/>
  <c r="AF731" i="1"/>
  <c r="AH732" i="1" a="1"/>
  <c r="AH732" i="1" s="1"/>
  <c r="AI732" i="1" s="1"/>
  <c r="AE732" i="1" a="1"/>
  <c r="AE732" i="1" s="1"/>
  <c r="AD732" i="1"/>
  <c r="AG731" i="1" l="1"/>
  <c r="AF732" i="1"/>
  <c r="AH733" i="1" a="1"/>
  <c r="AH733" i="1" s="1"/>
  <c r="AI733" i="1" s="1"/>
  <c r="AE733" i="1" a="1"/>
  <c r="AE733" i="1" s="1"/>
  <c r="AD733" i="1"/>
  <c r="AH734" i="1" l="1" a="1"/>
  <c r="AH734" i="1" s="1"/>
  <c r="AI734" i="1" s="1"/>
  <c r="AE734" i="1" a="1"/>
  <c r="AE734" i="1" s="1"/>
  <c r="AD734" i="1"/>
  <c r="AG732" i="1"/>
  <c r="AF733" i="1"/>
  <c r="AG733" i="1" l="1"/>
  <c r="AF734" i="1"/>
  <c r="AH735" i="1" a="1"/>
  <c r="AH735" i="1" s="1"/>
  <c r="AI735" i="1" s="1"/>
  <c r="AE735" i="1" a="1"/>
  <c r="AE735" i="1" s="1"/>
  <c r="AD735" i="1"/>
  <c r="AH736" i="1" l="1" a="1"/>
  <c r="AH736" i="1" s="1"/>
  <c r="AI736" i="1" s="1"/>
  <c r="AE736" i="1" a="1"/>
  <c r="AE736" i="1" s="1"/>
  <c r="AD736" i="1"/>
  <c r="AG734" i="1"/>
  <c r="AF735" i="1"/>
  <c r="AG735" i="1" l="1"/>
  <c r="AF736" i="1"/>
  <c r="AH737" i="1" a="1"/>
  <c r="AH737" i="1" s="1"/>
  <c r="AI737" i="1" s="1"/>
  <c r="AE737" i="1" a="1"/>
  <c r="AE737" i="1" s="1"/>
  <c r="AD737" i="1"/>
  <c r="AH738" i="1" l="1" a="1"/>
  <c r="AH738" i="1" s="1"/>
  <c r="AI738" i="1" s="1"/>
  <c r="AE738" i="1" a="1"/>
  <c r="AE738" i="1" s="1"/>
  <c r="AD738" i="1"/>
  <c r="AG736" i="1"/>
  <c r="AF737" i="1"/>
  <c r="AG737" i="1" l="1"/>
  <c r="AF738" i="1"/>
  <c r="AH739" i="1" a="1"/>
  <c r="AH739" i="1" s="1"/>
  <c r="AI739" i="1" s="1"/>
  <c r="AE739" i="1" a="1"/>
  <c r="AE739" i="1" s="1"/>
  <c r="AD739" i="1"/>
  <c r="AH740" i="1" l="1" a="1"/>
  <c r="AH740" i="1" s="1"/>
  <c r="AI740" i="1" s="1"/>
  <c r="AE740" i="1" a="1"/>
  <c r="AE740" i="1" s="1"/>
  <c r="AD740" i="1"/>
  <c r="AG738" i="1"/>
  <c r="AF739" i="1"/>
  <c r="AG739" i="1" l="1"/>
  <c r="AF740" i="1"/>
  <c r="AH741" i="1" a="1"/>
  <c r="AH741" i="1" s="1"/>
  <c r="AI741" i="1" s="1"/>
  <c r="AE741" i="1" a="1"/>
  <c r="AE741" i="1" s="1"/>
  <c r="AD741" i="1"/>
  <c r="AH742" i="1" l="1" a="1"/>
  <c r="AH742" i="1" s="1"/>
  <c r="AI742" i="1" s="1"/>
  <c r="AE742" i="1" a="1"/>
  <c r="AE742" i="1" s="1"/>
  <c r="AD742" i="1"/>
  <c r="AG740" i="1"/>
  <c r="AF741" i="1"/>
  <c r="AG741" i="1" l="1"/>
  <c r="AF742" i="1"/>
  <c r="AH743" i="1" a="1"/>
  <c r="AH743" i="1" s="1"/>
  <c r="AI743" i="1" s="1"/>
  <c r="AE743" i="1" a="1"/>
  <c r="AE743" i="1" s="1"/>
  <c r="AD743" i="1"/>
  <c r="AH744" i="1" l="1" a="1"/>
  <c r="AH744" i="1" s="1"/>
  <c r="AI744" i="1" s="1"/>
  <c r="AE744" i="1" a="1"/>
  <c r="AE744" i="1" s="1"/>
  <c r="AD744" i="1"/>
  <c r="AG742" i="1"/>
  <c r="AF743" i="1"/>
  <c r="AG743" i="1" l="1"/>
  <c r="AF744" i="1"/>
  <c r="AH745" i="1" a="1"/>
  <c r="AH745" i="1" s="1"/>
  <c r="AI745" i="1" s="1"/>
  <c r="AE745" i="1" a="1"/>
  <c r="AE745" i="1" s="1"/>
  <c r="AD745" i="1"/>
  <c r="AG744" i="1" l="1"/>
  <c r="AF745" i="1"/>
  <c r="AH746" i="1" a="1"/>
  <c r="AH746" i="1" s="1"/>
  <c r="AI746" i="1" s="1"/>
  <c r="AE746" i="1" a="1"/>
  <c r="AE746" i="1" s="1"/>
  <c r="AD746" i="1"/>
  <c r="AH747" i="1" l="1" a="1"/>
  <c r="AH747" i="1" s="1"/>
  <c r="AI747" i="1" s="1"/>
  <c r="AE747" i="1" a="1"/>
  <c r="AE747" i="1" s="1"/>
  <c r="AD747" i="1"/>
  <c r="AG745" i="1"/>
  <c r="AF746" i="1"/>
  <c r="AG746" i="1" l="1"/>
  <c r="AF747" i="1"/>
  <c r="AH748" i="1" a="1"/>
  <c r="AH748" i="1" s="1"/>
  <c r="AI748" i="1" s="1"/>
  <c r="AE748" i="1" a="1"/>
  <c r="AE748" i="1" s="1"/>
  <c r="AD748" i="1"/>
  <c r="AH749" i="1" l="1" a="1"/>
  <c r="AH749" i="1" s="1"/>
  <c r="AI749" i="1" s="1"/>
  <c r="AE749" i="1" a="1"/>
  <c r="AE749" i="1" s="1"/>
  <c r="AD749" i="1"/>
  <c r="AG747" i="1"/>
  <c r="AF748" i="1"/>
  <c r="AG748" i="1" l="1"/>
  <c r="AF749" i="1"/>
  <c r="AH750" i="1" a="1"/>
  <c r="AH750" i="1" s="1"/>
  <c r="AI750" i="1" s="1"/>
  <c r="AE750" i="1" a="1"/>
  <c r="AE750" i="1" s="1"/>
  <c r="AD750" i="1"/>
  <c r="AG749" i="1" l="1"/>
  <c r="AF750" i="1"/>
  <c r="AH751" i="1" a="1"/>
  <c r="AH751" i="1" s="1"/>
  <c r="AI751" i="1" s="1"/>
  <c r="AE751" i="1" a="1"/>
  <c r="AE751" i="1" s="1"/>
  <c r="AD751" i="1"/>
  <c r="AG750" i="1" l="1"/>
  <c r="AF751" i="1"/>
  <c r="AH752" i="1" a="1"/>
  <c r="AH752" i="1" s="1"/>
  <c r="AI752" i="1" s="1"/>
  <c r="AE752" i="1" a="1"/>
  <c r="AE752" i="1" s="1"/>
  <c r="AD752" i="1"/>
  <c r="AH753" i="1" l="1" a="1"/>
  <c r="AH753" i="1" s="1"/>
  <c r="AI753" i="1" s="1"/>
  <c r="AE753" i="1" a="1"/>
  <c r="AE753" i="1" s="1"/>
  <c r="AD753" i="1"/>
  <c r="AG751" i="1"/>
  <c r="AF752" i="1"/>
  <c r="AG752" i="1" l="1"/>
  <c r="AF753" i="1"/>
  <c r="AH754" i="1" a="1"/>
  <c r="AH754" i="1" s="1"/>
  <c r="AI754" i="1" s="1"/>
  <c r="AE754" i="1" a="1"/>
  <c r="AE754" i="1" s="1"/>
  <c r="AD754" i="1"/>
  <c r="AH755" i="1" l="1" a="1"/>
  <c r="AH755" i="1" s="1"/>
  <c r="AI755" i="1" s="1"/>
  <c r="AE755" i="1" a="1"/>
  <c r="AE755" i="1" s="1"/>
  <c r="AD755" i="1"/>
  <c r="AG753" i="1"/>
  <c r="AF754" i="1"/>
  <c r="AG754" i="1" l="1"/>
  <c r="AF755" i="1"/>
  <c r="AH756" i="1" a="1"/>
  <c r="AH756" i="1" s="1"/>
  <c r="AI756" i="1" s="1"/>
  <c r="AE756" i="1" a="1"/>
  <c r="AE756" i="1" s="1"/>
  <c r="AD756" i="1"/>
  <c r="AH757" i="1" l="1" a="1"/>
  <c r="AH757" i="1" s="1"/>
  <c r="AI757" i="1" s="1"/>
  <c r="AE757" i="1" a="1"/>
  <c r="AE757" i="1" s="1"/>
  <c r="AD757" i="1"/>
  <c r="AG755" i="1"/>
  <c r="AF756" i="1"/>
  <c r="AG756" i="1" l="1"/>
  <c r="AF757" i="1"/>
  <c r="AH758" i="1" a="1"/>
  <c r="AH758" i="1" s="1"/>
  <c r="AI758" i="1" s="1"/>
  <c r="AE758" i="1" a="1"/>
  <c r="AE758" i="1" s="1"/>
  <c r="AD758" i="1"/>
  <c r="AH759" i="1" l="1" a="1"/>
  <c r="AH759" i="1" s="1"/>
  <c r="AI759" i="1" s="1"/>
  <c r="AE759" i="1" a="1"/>
  <c r="AE759" i="1" s="1"/>
  <c r="AD759" i="1"/>
  <c r="AG757" i="1"/>
  <c r="AF758" i="1"/>
  <c r="AG758" i="1" l="1"/>
  <c r="AF759" i="1"/>
  <c r="AH760" i="1" a="1"/>
  <c r="AH760" i="1" s="1"/>
  <c r="AI760" i="1" s="1"/>
  <c r="AE760" i="1" a="1"/>
  <c r="AE760" i="1" s="1"/>
  <c r="AD760" i="1"/>
  <c r="AH761" i="1" l="1" a="1"/>
  <c r="AH761" i="1" s="1"/>
  <c r="AI761" i="1" s="1"/>
  <c r="AE761" i="1" a="1"/>
  <c r="AE761" i="1" s="1"/>
  <c r="AD761" i="1"/>
  <c r="AG759" i="1"/>
  <c r="AF760" i="1"/>
  <c r="AG760" i="1" l="1"/>
  <c r="AF761" i="1"/>
  <c r="AH762" i="1" a="1"/>
  <c r="AH762" i="1" s="1"/>
  <c r="AI762" i="1" s="1"/>
  <c r="AE762" i="1" a="1"/>
  <c r="AE762" i="1" s="1"/>
  <c r="AD762" i="1"/>
  <c r="AH763" i="1" l="1" a="1"/>
  <c r="AH763" i="1" s="1"/>
  <c r="AI763" i="1" s="1"/>
  <c r="AE763" i="1" a="1"/>
  <c r="AE763" i="1" s="1"/>
  <c r="AD763" i="1"/>
  <c r="AG761" i="1"/>
  <c r="AF762" i="1"/>
  <c r="AG762" i="1" l="1"/>
  <c r="AF763" i="1"/>
  <c r="AH764" i="1" a="1"/>
  <c r="AH764" i="1" s="1"/>
  <c r="AI764" i="1" s="1"/>
  <c r="AE764" i="1" a="1"/>
  <c r="AE764" i="1" s="1"/>
  <c r="AD764" i="1"/>
  <c r="AG763" i="1" l="1"/>
  <c r="AF764" i="1"/>
  <c r="AH765" i="1" a="1"/>
  <c r="AH765" i="1" s="1"/>
  <c r="AI765" i="1" s="1"/>
  <c r="AE765" i="1" a="1"/>
  <c r="AE765" i="1" s="1"/>
  <c r="AD765" i="1"/>
  <c r="AG764" i="1" l="1"/>
  <c r="AF765" i="1"/>
  <c r="AH766" i="1" a="1"/>
  <c r="AH766" i="1" s="1"/>
  <c r="AI766" i="1" s="1"/>
  <c r="AE766" i="1" a="1"/>
  <c r="AE766" i="1" s="1"/>
  <c r="AD766" i="1"/>
  <c r="AG765" i="1" l="1"/>
  <c r="AF766" i="1"/>
  <c r="AH767" i="1" a="1"/>
  <c r="AH767" i="1" s="1"/>
  <c r="AI767" i="1" s="1"/>
  <c r="AE767" i="1" a="1"/>
  <c r="AE767" i="1" s="1"/>
  <c r="AD767" i="1"/>
  <c r="AH768" i="1" l="1" a="1"/>
  <c r="AH768" i="1" s="1"/>
  <c r="AI768" i="1" s="1"/>
  <c r="AE768" i="1" a="1"/>
  <c r="AE768" i="1" s="1"/>
  <c r="AD768" i="1"/>
  <c r="AG766" i="1"/>
  <c r="AF767" i="1"/>
  <c r="AG767" i="1" l="1"/>
  <c r="AF768" i="1"/>
  <c r="AH769" i="1" a="1"/>
  <c r="AH769" i="1" s="1"/>
  <c r="AI769" i="1" s="1"/>
  <c r="AE769" i="1" a="1"/>
  <c r="AE769" i="1" s="1"/>
  <c r="AD769" i="1"/>
  <c r="AG768" i="1" l="1"/>
  <c r="AF769" i="1"/>
  <c r="AH770" i="1" a="1"/>
  <c r="AH770" i="1" s="1"/>
  <c r="AI770" i="1" s="1"/>
  <c r="AE770" i="1" a="1"/>
  <c r="AE770" i="1" s="1"/>
  <c r="AD770" i="1"/>
  <c r="AG769" i="1" l="1"/>
  <c r="AF770" i="1"/>
  <c r="AH771" i="1" a="1"/>
  <c r="AH771" i="1" s="1"/>
  <c r="AI771" i="1" s="1"/>
  <c r="AE771" i="1" a="1"/>
  <c r="AE771" i="1" s="1"/>
  <c r="AD771" i="1"/>
  <c r="AH772" i="1" l="1" a="1"/>
  <c r="AH772" i="1" s="1"/>
  <c r="AI772" i="1" s="1"/>
  <c r="AE772" i="1" a="1"/>
  <c r="AE772" i="1" s="1"/>
  <c r="AD772" i="1"/>
  <c r="AG770" i="1"/>
  <c r="AF771" i="1"/>
  <c r="AG771" i="1" l="1"/>
  <c r="AF772" i="1"/>
  <c r="AH773" i="1" a="1"/>
  <c r="AH773" i="1" s="1"/>
  <c r="AI773" i="1" s="1"/>
  <c r="AE773" i="1" a="1"/>
  <c r="AE773" i="1" s="1"/>
  <c r="AD773" i="1"/>
  <c r="AH774" i="1" l="1" a="1"/>
  <c r="AH774" i="1" s="1"/>
  <c r="AI774" i="1" s="1"/>
  <c r="AE774" i="1" a="1"/>
  <c r="AE774" i="1" s="1"/>
  <c r="AD774" i="1"/>
  <c r="AG772" i="1"/>
  <c r="AF773" i="1"/>
  <c r="AG773" i="1" l="1"/>
  <c r="AF774" i="1"/>
  <c r="AH775" i="1" a="1"/>
  <c r="AH775" i="1" s="1"/>
  <c r="AI775" i="1" s="1"/>
  <c r="AE775" i="1" a="1"/>
  <c r="AE775" i="1" s="1"/>
  <c r="AD775" i="1"/>
  <c r="AH776" i="1" l="1" a="1"/>
  <c r="AH776" i="1" s="1"/>
  <c r="AI776" i="1" s="1"/>
  <c r="AE776" i="1" a="1"/>
  <c r="AE776" i="1" s="1"/>
  <c r="AD776" i="1"/>
  <c r="AG774" i="1"/>
  <c r="AF775" i="1"/>
  <c r="AG775" i="1" l="1"/>
  <c r="AF776" i="1"/>
  <c r="AH777" i="1" a="1"/>
  <c r="AH777" i="1" s="1"/>
  <c r="AI777" i="1" s="1"/>
  <c r="AE777" i="1" a="1"/>
  <c r="AE777" i="1" s="1"/>
  <c r="AD777" i="1"/>
  <c r="AH778" i="1" l="1" a="1"/>
  <c r="AH778" i="1" s="1"/>
  <c r="AI778" i="1" s="1"/>
  <c r="AE778" i="1" a="1"/>
  <c r="AE778" i="1" s="1"/>
  <c r="AD778" i="1"/>
  <c r="AG776" i="1"/>
  <c r="AF777" i="1"/>
  <c r="AG777" i="1" l="1"/>
  <c r="AF778" i="1"/>
  <c r="AH779" i="1" a="1"/>
  <c r="AH779" i="1" s="1"/>
  <c r="AI779" i="1" s="1"/>
  <c r="AE779" i="1" a="1"/>
  <c r="AE779" i="1" s="1"/>
  <c r="AD779" i="1"/>
  <c r="AH780" i="1" l="1" a="1"/>
  <c r="AH780" i="1" s="1"/>
  <c r="AI780" i="1" s="1"/>
  <c r="AE780" i="1" a="1"/>
  <c r="AE780" i="1" s="1"/>
  <c r="AD780" i="1"/>
  <c r="AG778" i="1"/>
  <c r="AF779" i="1"/>
  <c r="AG779" i="1" l="1"/>
  <c r="AF780" i="1"/>
  <c r="AH781" i="1" a="1"/>
  <c r="AH781" i="1" s="1"/>
  <c r="AI781" i="1" s="1"/>
  <c r="AE781" i="1" a="1"/>
  <c r="AE781" i="1" s="1"/>
  <c r="AD781" i="1"/>
  <c r="AG780" i="1" l="1"/>
  <c r="AF781" i="1"/>
  <c r="AH782" i="1" a="1"/>
  <c r="AH782" i="1" s="1"/>
  <c r="AI782" i="1" s="1"/>
  <c r="AE782" i="1" a="1"/>
  <c r="AE782" i="1" s="1"/>
  <c r="AD782" i="1"/>
  <c r="AH783" i="1" l="1" a="1"/>
  <c r="AH783" i="1" s="1"/>
  <c r="AI783" i="1" s="1"/>
  <c r="AE783" i="1" a="1"/>
  <c r="AE783" i="1" s="1"/>
  <c r="AD783" i="1"/>
  <c r="AG781" i="1"/>
  <c r="AF782" i="1"/>
  <c r="AG782" i="1" l="1"/>
  <c r="AF783" i="1"/>
  <c r="AH784" i="1" a="1"/>
  <c r="AH784" i="1" s="1"/>
  <c r="AI784" i="1" s="1"/>
  <c r="AE784" i="1" a="1"/>
  <c r="AE784" i="1" s="1"/>
  <c r="AD784" i="1"/>
  <c r="AH785" i="1" l="1" a="1"/>
  <c r="AH785" i="1" s="1"/>
  <c r="AI785" i="1" s="1"/>
  <c r="AE785" i="1" a="1"/>
  <c r="AE785" i="1" s="1"/>
  <c r="AD785" i="1"/>
  <c r="AG783" i="1"/>
  <c r="AF784" i="1"/>
  <c r="AG784" i="1" l="1"/>
  <c r="AF785" i="1"/>
  <c r="AH786" i="1" a="1"/>
  <c r="AH786" i="1" s="1"/>
  <c r="AI786" i="1" s="1"/>
  <c r="AE786" i="1" a="1"/>
  <c r="AE786" i="1" s="1"/>
  <c r="AD786" i="1"/>
  <c r="AG785" i="1" l="1"/>
  <c r="AF786" i="1"/>
  <c r="AH787" i="1" a="1"/>
  <c r="AH787" i="1" s="1"/>
  <c r="AI787" i="1" s="1"/>
  <c r="AE787" i="1" a="1"/>
  <c r="AE787" i="1" s="1"/>
  <c r="AD787" i="1"/>
  <c r="AH788" i="1" l="1" a="1"/>
  <c r="AH788" i="1" s="1"/>
  <c r="AI788" i="1" s="1"/>
  <c r="AE788" i="1" a="1"/>
  <c r="AE788" i="1" s="1"/>
  <c r="AD788" i="1"/>
  <c r="AG786" i="1"/>
  <c r="AF787" i="1"/>
  <c r="AG787" i="1" l="1"/>
  <c r="AF788" i="1"/>
  <c r="AH789" i="1" a="1"/>
  <c r="AH789" i="1" s="1"/>
  <c r="AI789" i="1" s="1"/>
  <c r="AE789" i="1" a="1"/>
  <c r="AE789" i="1" s="1"/>
  <c r="AD789" i="1"/>
  <c r="AH790" i="1" l="1" a="1"/>
  <c r="AH790" i="1" s="1"/>
  <c r="AI790" i="1" s="1"/>
  <c r="AE790" i="1" a="1"/>
  <c r="AE790" i="1" s="1"/>
  <c r="AD790" i="1"/>
  <c r="AG788" i="1"/>
  <c r="AF789" i="1"/>
  <c r="AG789" i="1" l="1"/>
  <c r="AF790" i="1"/>
  <c r="AH791" i="1" a="1"/>
  <c r="AH791" i="1" s="1"/>
  <c r="AI791" i="1" s="1"/>
  <c r="AE791" i="1" a="1"/>
  <c r="AE791" i="1" s="1"/>
  <c r="AD791" i="1"/>
  <c r="AG790" i="1" l="1"/>
  <c r="AF791" i="1"/>
  <c r="AH792" i="1" a="1"/>
  <c r="AH792" i="1" s="1"/>
  <c r="AI792" i="1" s="1"/>
  <c r="AE792" i="1" a="1"/>
  <c r="AE792" i="1" s="1"/>
  <c r="AD792" i="1"/>
  <c r="AH793" i="1" l="1" a="1"/>
  <c r="AH793" i="1" s="1"/>
  <c r="AI793" i="1" s="1"/>
  <c r="AE793" i="1" a="1"/>
  <c r="AE793" i="1" s="1"/>
  <c r="AD793" i="1"/>
  <c r="AG791" i="1"/>
  <c r="AF792" i="1"/>
  <c r="AG792" i="1" l="1"/>
  <c r="AF793" i="1"/>
  <c r="AH794" i="1" a="1"/>
  <c r="AH794" i="1" s="1"/>
  <c r="AI794" i="1" s="1"/>
  <c r="AE794" i="1" a="1"/>
  <c r="AE794" i="1" s="1"/>
  <c r="AD794" i="1"/>
  <c r="AH795" i="1" l="1" a="1"/>
  <c r="AH795" i="1" s="1"/>
  <c r="AI795" i="1" s="1"/>
  <c r="AE795" i="1" a="1"/>
  <c r="AE795" i="1" s="1"/>
  <c r="AD795" i="1"/>
  <c r="AG793" i="1"/>
  <c r="AF794" i="1"/>
  <c r="AG794" i="1" l="1"/>
  <c r="AF795" i="1"/>
  <c r="AH796" i="1" a="1"/>
  <c r="AH796" i="1" s="1"/>
  <c r="AI796" i="1" s="1"/>
  <c r="AE796" i="1" a="1"/>
  <c r="AE796" i="1" s="1"/>
  <c r="AD796" i="1"/>
  <c r="AH797" i="1" l="1" a="1"/>
  <c r="AH797" i="1" s="1"/>
  <c r="AI797" i="1" s="1"/>
  <c r="AE797" i="1" a="1"/>
  <c r="AE797" i="1" s="1"/>
  <c r="AD797" i="1"/>
  <c r="AG795" i="1"/>
  <c r="AF796" i="1"/>
  <c r="AG796" i="1" l="1"/>
  <c r="AF797" i="1"/>
  <c r="AH798" i="1" a="1"/>
  <c r="AH798" i="1" s="1"/>
  <c r="AI798" i="1" s="1"/>
  <c r="AE798" i="1" a="1"/>
  <c r="AE798" i="1" s="1"/>
  <c r="AD798" i="1"/>
  <c r="AH799" i="1" l="1" a="1"/>
  <c r="AH799" i="1" s="1"/>
  <c r="AI799" i="1" s="1"/>
  <c r="AE799" i="1" a="1"/>
  <c r="AE799" i="1" s="1"/>
  <c r="AD799" i="1"/>
  <c r="AG797" i="1"/>
  <c r="AF798" i="1"/>
  <c r="AG798" i="1" l="1"/>
  <c r="AF799" i="1"/>
  <c r="AH800" i="1" a="1"/>
  <c r="AH800" i="1" s="1"/>
  <c r="AI800" i="1" s="1"/>
  <c r="AE800" i="1" a="1"/>
  <c r="AE800" i="1" s="1"/>
  <c r="AD800" i="1"/>
  <c r="AH801" i="1" l="1" a="1"/>
  <c r="AH801" i="1" s="1"/>
  <c r="AI801" i="1" s="1"/>
  <c r="AE801" i="1" a="1"/>
  <c r="AE801" i="1" s="1"/>
  <c r="AD801" i="1"/>
  <c r="AG799" i="1"/>
  <c r="AF800" i="1"/>
  <c r="AG800" i="1" l="1"/>
  <c r="AF801" i="1"/>
  <c r="AH802" i="1" a="1"/>
  <c r="AH802" i="1" s="1"/>
  <c r="AI802" i="1" s="1"/>
  <c r="AE802" i="1" a="1"/>
  <c r="AE802" i="1" s="1"/>
  <c r="AD802" i="1"/>
  <c r="AH803" i="1" l="1" a="1"/>
  <c r="AH803" i="1" s="1"/>
  <c r="AI803" i="1" s="1"/>
  <c r="AE803" i="1" a="1"/>
  <c r="AE803" i="1" s="1"/>
  <c r="AD803" i="1"/>
  <c r="AG801" i="1"/>
  <c r="AF802" i="1"/>
  <c r="AG802" i="1" l="1"/>
  <c r="AF803" i="1"/>
  <c r="AH804" i="1" a="1"/>
  <c r="AH804" i="1" s="1"/>
  <c r="AI804" i="1" s="1"/>
  <c r="AE804" i="1" a="1"/>
  <c r="AE804" i="1" s="1"/>
  <c r="AD804" i="1"/>
  <c r="AH805" i="1" l="1" a="1"/>
  <c r="AH805" i="1" s="1"/>
  <c r="AI805" i="1" s="1"/>
  <c r="AE805" i="1" a="1"/>
  <c r="AE805" i="1" s="1"/>
  <c r="AD805" i="1"/>
  <c r="AG803" i="1"/>
  <c r="AF804" i="1"/>
  <c r="AG804" i="1" l="1"/>
  <c r="AF805" i="1"/>
  <c r="AH806" i="1" a="1"/>
  <c r="AH806" i="1" s="1"/>
  <c r="AI806" i="1" s="1"/>
  <c r="AE806" i="1" a="1"/>
  <c r="AE806" i="1" s="1"/>
  <c r="AD806" i="1"/>
  <c r="AH807" i="1" l="1" a="1"/>
  <c r="AH807" i="1" s="1"/>
  <c r="AI807" i="1" s="1"/>
  <c r="AE807" i="1" a="1"/>
  <c r="AE807" i="1" s="1"/>
  <c r="AD807" i="1"/>
  <c r="AG805" i="1"/>
  <c r="AF806" i="1"/>
  <c r="AG806" i="1" l="1"/>
  <c r="AF807" i="1"/>
  <c r="AH808" i="1" a="1"/>
  <c r="AH808" i="1" s="1"/>
  <c r="AI808" i="1" s="1"/>
  <c r="AE808" i="1" a="1"/>
  <c r="AE808" i="1" s="1"/>
  <c r="AD808" i="1"/>
  <c r="AH809" i="1" l="1" a="1"/>
  <c r="AH809" i="1" s="1"/>
  <c r="AI809" i="1" s="1"/>
  <c r="AE809" i="1" a="1"/>
  <c r="AE809" i="1" s="1"/>
  <c r="AD809" i="1"/>
  <c r="AG807" i="1"/>
  <c r="AF808" i="1"/>
  <c r="AG808" i="1" l="1"/>
  <c r="AF809" i="1"/>
  <c r="AH810" i="1" a="1"/>
  <c r="AH810" i="1" s="1"/>
  <c r="AI810" i="1" s="1"/>
  <c r="AE810" i="1" a="1"/>
  <c r="AE810" i="1" s="1"/>
  <c r="AD810" i="1"/>
  <c r="AH811" i="1" l="1" a="1"/>
  <c r="AH811" i="1" s="1"/>
  <c r="AI811" i="1" s="1"/>
  <c r="AE811" i="1" a="1"/>
  <c r="AE811" i="1" s="1"/>
  <c r="AD811" i="1"/>
  <c r="AG809" i="1"/>
  <c r="AF810" i="1"/>
  <c r="AG810" i="1" l="1"/>
  <c r="AF811" i="1"/>
  <c r="AH812" i="1" a="1"/>
  <c r="AH812" i="1" s="1"/>
  <c r="AI812" i="1" s="1"/>
  <c r="AE812" i="1" a="1"/>
  <c r="AE812" i="1" s="1"/>
  <c r="AD812" i="1"/>
  <c r="AH813" i="1" l="1" a="1"/>
  <c r="AH813" i="1" s="1"/>
  <c r="AI813" i="1" s="1"/>
  <c r="AE813" i="1" a="1"/>
  <c r="AE813" i="1" s="1"/>
  <c r="AD813" i="1"/>
  <c r="AG811" i="1"/>
  <c r="AF812" i="1"/>
  <c r="AG812" i="1" l="1"/>
  <c r="AF813" i="1"/>
  <c r="AH814" i="1" a="1"/>
  <c r="AH814" i="1" s="1"/>
  <c r="AI814" i="1" s="1"/>
  <c r="AE814" i="1" a="1"/>
  <c r="AE814" i="1" s="1"/>
  <c r="AD814" i="1"/>
  <c r="AH815" i="1" l="1" a="1"/>
  <c r="AH815" i="1" s="1"/>
  <c r="AI815" i="1" s="1"/>
  <c r="AE815" i="1" a="1"/>
  <c r="AE815" i="1" s="1"/>
  <c r="AD815" i="1"/>
  <c r="AG813" i="1"/>
  <c r="AF814" i="1"/>
  <c r="AG814" i="1" l="1"/>
  <c r="AF815" i="1"/>
  <c r="AH816" i="1" a="1"/>
  <c r="AH816" i="1" s="1"/>
  <c r="AI816" i="1" s="1"/>
  <c r="AE816" i="1" a="1"/>
  <c r="AE816" i="1" s="1"/>
  <c r="AD816" i="1"/>
  <c r="AH817" i="1" l="1" a="1"/>
  <c r="AH817" i="1" s="1"/>
  <c r="AI817" i="1" s="1"/>
  <c r="AE817" i="1" a="1"/>
  <c r="AE817" i="1" s="1"/>
  <c r="AD817" i="1"/>
  <c r="AG815" i="1"/>
  <c r="AF816" i="1"/>
  <c r="AG816" i="1" l="1"/>
  <c r="AF817" i="1"/>
  <c r="AH818" i="1" a="1"/>
  <c r="AH818" i="1" s="1"/>
  <c r="AI818" i="1" s="1"/>
  <c r="AE818" i="1" a="1"/>
  <c r="AE818" i="1" s="1"/>
  <c r="AD818" i="1"/>
  <c r="AG817" i="1" l="1"/>
  <c r="AF818" i="1"/>
  <c r="AH819" i="1" a="1"/>
  <c r="AH819" i="1" s="1"/>
  <c r="AI819" i="1" s="1"/>
  <c r="AE819" i="1" a="1"/>
  <c r="AE819" i="1" s="1"/>
  <c r="AD819" i="1"/>
  <c r="AH820" i="1" l="1" a="1"/>
  <c r="AH820" i="1" s="1"/>
  <c r="AI820" i="1" s="1"/>
  <c r="AE820" i="1" a="1"/>
  <c r="AE820" i="1" s="1"/>
  <c r="AD820" i="1"/>
  <c r="AG818" i="1"/>
  <c r="AF819" i="1"/>
  <c r="AG819" i="1" l="1"/>
  <c r="AF820" i="1"/>
  <c r="AH821" i="1" a="1"/>
  <c r="AH821" i="1" s="1"/>
  <c r="AI821" i="1" s="1"/>
  <c r="AE821" i="1" a="1"/>
  <c r="AE821" i="1" s="1"/>
  <c r="AD821" i="1"/>
  <c r="AH822" i="1" l="1" a="1"/>
  <c r="AH822" i="1" s="1"/>
  <c r="AI822" i="1" s="1"/>
  <c r="AE822" i="1" a="1"/>
  <c r="AE822" i="1" s="1"/>
  <c r="AD822" i="1"/>
  <c r="AG820" i="1"/>
  <c r="AF821" i="1"/>
  <c r="AG821" i="1" l="1"/>
  <c r="AF822" i="1"/>
  <c r="AH823" i="1" a="1"/>
  <c r="AH823" i="1" s="1"/>
  <c r="AI823" i="1" s="1"/>
  <c r="AE823" i="1" a="1"/>
  <c r="AE823" i="1" s="1"/>
  <c r="AD823" i="1"/>
  <c r="AH824" i="1" l="1" a="1"/>
  <c r="AH824" i="1" s="1"/>
  <c r="AI824" i="1" s="1"/>
  <c r="AE824" i="1" a="1"/>
  <c r="AE824" i="1" s="1"/>
  <c r="AD824" i="1"/>
  <c r="AG822" i="1"/>
  <c r="AF823" i="1"/>
  <c r="AG823" i="1" l="1"/>
  <c r="AF824" i="1"/>
  <c r="AH825" i="1" a="1"/>
  <c r="AH825" i="1" s="1"/>
  <c r="AI825" i="1" s="1"/>
  <c r="AE825" i="1" a="1"/>
  <c r="AE825" i="1" s="1"/>
  <c r="AD825" i="1"/>
  <c r="AH826" i="1" l="1" a="1"/>
  <c r="AH826" i="1" s="1"/>
  <c r="AI826" i="1" s="1"/>
  <c r="AE826" i="1" a="1"/>
  <c r="AE826" i="1" s="1"/>
  <c r="AD826" i="1"/>
  <c r="AG824" i="1"/>
  <c r="AF825" i="1"/>
  <c r="AG825" i="1" l="1"/>
  <c r="AF826" i="1"/>
  <c r="AH827" i="1" a="1"/>
  <c r="AH827" i="1" s="1"/>
  <c r="AI827" i="1" s="1"/>
  <c r="AE827" i="1" a="1"/>
  <c r="AE827" i="1" s="1"/>
  <c r="AD827" i="1"/>
  <c r="AH828" i="1" l="1" a="1"/>
  <c r="AH828" i="1" s="1"/>
  <c r="AI828" i="1" s="1"/>
  <c r="AE828" i="1" a="1"/>
  <c r="AE828" i="1" s="1"/>
  <c r="AD828" i="1"/>
  <c r="AG826" i="1"/>
  <c r="AF827" i="1"/>
  <c r="AG827" i="1" l="1"/>
  <c r="AF828" i="1"/>
  <c r="AH829" i="1" a="1"/>
  <c r="AH829" i="1" s="1"/>
  <c r="AI829" i="1" s="1"/>
  <c r="AE829" i="1" a="1"/>
  <c r="AE829" i="1" s="1"/>
  <c r="AD829" i="1"/>
  <c r="AG828" i="1" l="1"/>
  <c r="AF829" i="1"/>
  <c r="AH830" i="1" a="1"/>
  <c r="AH830" i="1" s="1"/>
  <c r="AI830" i="1" s="1"/>
  <c r="AE830" i="1" a="1"/>
  <c r="AE830" i="1" s="1"/>
  <c r="AD830" i="1"/>
  <c r="AG829" i="1" l="1"/>
  <c r="AF830" i="1"/>
  <c r="AH831" i="1" a="1"/>
  <c r="AH831" i="1" s="1"/>
  <c r="AI831" i="1" s="1"/>
  <c r="AE831" i="1" a="1"/>
  <c r="AE831" i="1" s="1"/>
  <c r="AD831" i="1"/>
  <c r="AH832" i="1" l="1" a="1"/>
  <c r="AH832" i="1" s="1"/>
  <c r="AI832" i="1" s="1"/>
  <c r="AE832" i="1" a="1"/>
  <c r="AE832" i="1" s="1"/>
  <c r="AD832" i="1"/>
  <c r="AG830" i="1"/>
  <c r="AF831" i="1"/>
  <c r="AG831" i="1" l="1"/>
  <c r="AF832" i="1"/>
  <c r="AH833" i="1" a="1"/>
  <c r="AH833" i="1" s="1"/>
  <c r="AI833" i="1" s="1"/>
  <c r="AE833" i="1" a="1"/>
  <c r="AE833" i="1" s="1"/>
  <c r="AD833" i="1"/>
  <c r="AH834" i="1" l="1" a="1"/>
  <c r="AH834" i="1" s="1"/>
  <c r="AI834" i="1" s="1"/>
  <c r="AE834" i="1" a="1"/>
  <c r="AE834" i="1" s="1"/>
  <c r="AD834" i="1"/>
  <c r="AG832" i="1"/>
  <c r="AF833" i="1"/>
  <c r="AG833" i="1" l="1"/>
  <c r="AF834" i="1"/>
  <c r="AH835" i="1" a="1"/>
  <c r="AH835" i="1" s="1"/>
  <c r="AI835" i="1" s="1"/>
  <c r="AE835" i="1" a="1"/>
  <c r="AE835" i="1" s="1"/>
  <c r="AD835" i="1"/>
  <c r="AH836" i="1" l="1" a="1"/>
  <c r="AH836" i="1" s="1"/>
  <c r="AI836" i="1" s="1"/>
  <c r="AE836" i="1" a="1"/>
  <c r="AE836" i="1" s="1"/>
  <c r="AD836" i="1"/>
  <c r="AG834" i="1"/>
  <c r="AF835" i="1"/>
  <c r="AG835" i="1" l="1"/>
  <c r="AF836" i="1"/>
  <c r="AH837" i="1" a="1"/>
  <c r="AH837" i="1" s="1"/>
  <c r="AI837" i="1" s="1"/>
  <c r="AE837" i="1" a="1"/>
  <c r="AE837" i="1" s="1"/>
  <c r="AD837" i="1"/>
  <c r="AG836" i="1" l="1"/>
  <c r="AF837" i="1"/>
  <c r="AH838" i="1" a="1"/>
  <c r="AH838" i="1" s="1"/>
  <c r="AI838" i="1" s="1"/>
  <c r="AE838" i="1" a="1"/>
  <c r="AE838" i="1" s="1"/>
  <c r="AD838" i="1"/>
  <c r="AH839" i="1" l="1" a="1"/>
  <c r="AH839" i="1" s="1"/>
  <c r="AI839" i="1" s="1"/>
  <c r="AE839" i="1" a="1"/>
  <c r="AE839" i="1" s="1"/>
  <c r="AD839" i="1"/>
  <c r="AG837" i="1"/>
  <c r="AF838" i="1"/>
  <c r="AG838" i="1" l="1"/>
  <c r="AF839" i="1"/>
  <c r="AH840" i="1" a="1"/>
  <c r="AH840" i="1" s="1"/>
  <c r="AI840" i="1" s="1"/>
  <c r="AE840" i="1" a="1"/>
  <c r="AE840" i="1" s="1"/>
  <c r="AD840" i="1"/>
  <c r="AG839" i="1" l="1"/>
  <c r="AF840" i="1"/>
  <c r="AH841" i="1" a="1"/>
  <c r="AH841" i="1" s="1"/>
  <c r="AI841" i="1" s="1"/>
  <c r="AE841" i="1" a="1"/>
  <c r="AE841" i="1" s="1"/>
  <c r="AD841" i="1"/>
  <c r="AH842" i="1" l="1" a="1"/>
  <c r="AH842" i="1" s="1"/>
  <c r="AI842" i="1" s="1"/>
  <c r="AE842" i="1" a="1"/>
  <c r="AE842" i="1" s="1"/>
  <c r="AD842" i="1"/>
  <c r="AG840" i="1"/>
  <c r="AF841" i="1"/>
  <c r="AG841" i="1" l="1"/>
  <c r="AF842" i="1"/>
  <c r="AH843" i="1" a="1"/>
  <c r="AH843" i="1" s="1"/>
  <c r="AI843" i="1" s="1"/>
  <c r="AE843" i="1" a="1"/>
  <c r="AE843" i="1" s="1"/>
  <c r="AD843" i="1"/>
  <c r="AH844" i="1" l="1" a="1"/>
  <c r="AH844" i="1" s="1"/>
  <c r="AI844" i="1" s="1"/>
  <c r="AE844" i="1" a="1"/>
  <c r="AE844" i="1" s="1"/>
  <c r="AD844" i="1"/>
  <c r="AG842" i="1"/>
  <c r="AF843" i="1"/>
  <c r="AG843" i="1" l="1"/>
  <c r="AF844" i="1"/>
  <c r="AH845" i="1" a="1"/>
  <c r="AH845" i="1" s="1"/>
  <c r="AI845" i="1" s="1"/>
  <c r="AE845" i="1" a="1"/>
  <c r="AE845" i="1" s="1"/>
  <c r="AD845" i="1"/>
  <c r="AH846" i="1" l="1" a="1"/>
  <c r="AH846" i="1" s="1"/>
  <c r="AI846" i="1" s="1"/>
  <c r="AE846" i="1" a="1"/>
  <c r="AE846" i="1" s="1"/>
  <c r="AD846" i="1"/>
  <c r="AG844" i="1"/>
  <c r="AF845" i="1"/>
  <c r="AG845" i="1" l="1"/>
  <c r="AF846" i="1"/>
  <c r="AH847" i="1" a="1"/>
  <c r="AH847" i="1" s="1"/>
  <c r="AI847" i="1" s="1"/>
  <c r="AE847" i="1" a="1"/>
  <c r="AE847" i="1" s="1"/>
  <c r="AD847" i="1"/>
  <c r="AH848" i="1" l="1" a="1"/>
  <c r="AH848" i="1" s="1"/>
  <c r="AI848" i="1" s="1"/>
  <c r="AE848" i="1" a="1"/>
  <c r="AE848" i="1" s="1"/>
  <c r="AD848" i="1"/>
  <c r="AG846" i="1"/>
  <c r="AF847" i="1"/>
  <c r="AG847" i="1" l="1"/>
  <c r="AF848" i="1"/>
  <c r="AH849" i="1" a="1"/>
  <c r="AH849" i="1" s="1"/>
  <c r="AI849" i="1" s="1"/>
  <c r="AE849" i="1" a="1"/>
  <c r="AE849" i="1" s="1"/>
  <c r="AD849" i="1"/>
  <c r="AG848" i="1" l="1"/>
  <c r="AF849" i="1"/>
  <c r="AH850" i="1" a="1"/>
  <c r="AH850" i="1" s="1"/>
  <c r="AI850" i="1" s="1"/>
  <c r="AE850" i="1" a="1"/>
  <c r="AE850" i="1" s="1"/>
  <c r="AD850" i="1"/>
  <c r="AH851" i="1" l="1" a="1"/>
  <c r="AH851" i="1" s="1"/>
  <c r="AI851" i="1" s="1"/>
  <c r="AE851" i="1" a="1"/>
  <c r="AE851" i="1" s="1"/>
  <c r="AD851" i="1"/>
  <c r="AG849" i="1"/>
  <c r="AF850" i="1"/>
  <c r="AG850" i="1" l="1"/>
  <c r="AF851" i="1"/>
  <c r="AH852" i="1" a="1"/>
  <c r="AH852" i="1" s="1"/>
  <c r="AI852" i="1" s="1"/>
  <c r="AE852" i="1" a="1"/>
  <c r="AE852" i="1" s="1"/>
  <c r="AD852" i="1"/>
  <c r="AH853" i="1" l="1" a="1"/>
  <c r="AH853" i="1" s="1"/>
  <c r="AI853" i="1" s="1"/>
  <c r="AE853" i="1" a="1"/>
  <c r="AE853" i="1" s="1"/>
  <c r="AD853" i="1"/>
  <c r="AG851" i="1"/>
  <c r="AF852" i="1"/>
  <c r="AG852" i="1" l="1"/>
  <c r="AF853" i="1"/>
  <c r="AH854" i="1" a="1"/>
  <c r="AH854" i="1" s="1"/>
  <c r="AI854" i="1" s="1"/>
  <c r="AE854" i="1" a="1"/>
  <c r="AE854" i="1" s="1"/>
  <c r="AD854" i="1"/>
  <c r="AG853" i="1" l="1"/>
  <c r="AF854" i="1"/>
  <c r="AH855" i="1" a="1"/>
  <c r="AH855" i="1" s="1"/>
  <c r="AI855" i="1" s="1"/>
  <c r="AE855" i="1" a="1"/>
  <c r="AE855" i="1" s="1"/>
  <c r="AD855" i="1"/>
  <c r="AG854" i="1" l="1"/>
  <c r="AF855" i="1"/>
  <c r="AH856" i="1" a="1"/>
  <c r="AH856" i="1" s="1"/>
  <c r="AI856" i="1" s="1"/>
  <c r="AE856" i="1" a="1"/>
  <c r="AE856" i="1" s="1"/>
  <c r="AD856" i="1"/>
  <c r="AH857" i="1" l="1" a="1"/>
  <c r="AH857" i="1" s="1"/>
  <c r="AI857" i="1" s="1"/>
  <c r="AE857" i="1" a="1"/>
  <c r="AE857" i="1" s="1"/>
  <c r="AD857" i="1"/>
  <c r="AG855" i="1"/>
  <c r="AF856" i="1"/>
  <c r="AG856" i="1" l="1"/>
  <c r="AF857" i="1"/>
  <c r="AH858" i="1" a="1"/>
  <c r="AH858" i="1" s="1"/>
  <c r="AI858" i="1" s="1"/>
  <c r="AE858" i="1" a="1"/>
  <c r="AE858" i="1" s="1"/>
  <c r="AD858" i="1"/>
  <c r="AH859" i="1" l="1" a="1"/>
  <c r="AH859" i="1" s="1"/>
  <c r="AI859" i="1" s="1"/>
  <c r="AE859" i="1" a="1"/>
  <c r="AE859" i="1" s="1"/>
  <c r="AD859" i="1"/>
  <c r="AG857" i="1"/>
  <c r="AF858" i="1"/>
  <c r="AG858" i="1" l="1"/>
  <c r="AF859" i="1"/>
  <c r="AH860" i="1" a="1"/>
  <c r="AH860" i="1" s="1"/>
  <c r="AI860" i="1" s="1"/>
  <c r="AE860" i="1" a="1"/>
  <c r="AE860" i="1" s="1"/>
  <c r="AD860" i="1"/>
  <c r="AG859" i="1" l="1"/>
  <c r="AF860" i="1"/>
  <c r="AH861" i="1" a="1"/>
  <c r="AH861" i="1" s="1"/>
  <c r="AI861" i="1" s="1"/>
  <c r="AE861" i="1" a="1"/>
  <c r="AE861" i="1" s="1"/>
  <c r="AD861" i="1"/>
  <c r="AH862" i="1" l="1" a="1"/>
  <c r="AH862" i="1" s="1"/>
  <c r="AI862" i="1" s="1"/>
  <c r="AE862" i="1" a="1"/>
  <c r="AE862" i="1" s="1"/>
  <c r="AD862" i="1"/>
  <c r="AG860" i="1"/>
  <c r="AF861" i="1"/>
  <c r="AG861" i="1" l="1"/>
  <c r="AF862" i="1"/>
  <c r="AH863" i="1" a="1"/>
  <c r="AH863" i="1" s="1"/>
  <c r="AI863" i="1" s="1"/>
  <c r="AE863" i="1" a="1"/>
  <c r="AE863" i="1" s="1"/>
  <c r="AD863" i="1"/>
  <c r="AH864" i="1" l="1" a="1"/>
  <c r="AH864" i="1" s="1"/>
  <c r="AI864" i="1" s="1"/>
  <c r="AE864" i="1" a="1"/>
  <c r="AE864" i="1" s="1"/>
  <c r="AD864" i="1"/>
  <c r="AG862" i="1"/>
  <c r="AF863" i="1"/>
  <c r="AG863" i="1" l="1"/>
  <c r="AF864" i="1"/>
  <c r="AH865" i="1" a="1"/>
  <c r="AH865" i="1" s="1"/>
  <c r="AI865" i="1" s="1"/>
  <c r="AE865" i="1" a="1"/>
  <c r="AE865" i="1" s="1"/>
  <c r="AD865" i="1"/>
  <c r="AG864" i="1" l="1"/>
  <c r="AF865" i="1"/>
  <c r="AH866" i="1" a="1"/>
  <c r="AH866" i="1" s="1"/>
  <c r="AI866" i="1" s="1"/>
  <c r="AE866" i="1" a="1"/>
  <c r="AE866" i="1" s="1"/>
  <c r="AD866" i="1"/>
  <c r="AH867" i="1" l="1" a="1"/>
  <c r="AH867" i="1" s="1"/>
  <c r="AI867" i="1" s="1"/>
  <c r="AE867" i="1" a="1"/>
  <c r="AE867" i="1" s="1"/>
  <c r="AD867" i="1"/>
  <c r="AG865" i="1"/>
  <c r="AF866" i="1"/>
  <c r="AG866" i="1" l="1"/>
  <c r="AF867" i="1"/>
  <c r="AH868" i="1" a="1"/>
  <c r="AH868" i="1" s="1"/>
  <c r="AI868" i="1" s="1"/>
  <c r="AE868" i="1" a="1"/>
  <c r="AE868" i="1" s="1"/>
  <c r="AD868" i="1"/>
  <c r="AH869" i="1" l="1" a="1"/>
  <c r="AH869" i="1" s="1"/>
  <c r="AI869" i="1" s="1"/>
  <c r="AE869" i="1" a="1"/>
  <c r="AE869" i="1" s="1"/>
  <c r="AD869" i="1"/>
  <c r="AG867" i="1"/>
  <c r="AF868" i="1"/>
  <c r="AG868" i="1" l="1"/>
  <c r="AF869" i="1"/>
  <c r="AH870" i="1" a="1"/>
  <c r="AH870" i="1" s="1"/>
  <c r="AI870" i="1" s="1"/>
  <c r="AE870" i="1" a="1"/>
  <c r="AE870" i="1" s="1"/>
  <c r="AD870" i="1"/>
  <c r="AH871" i="1" l="1" a="1"/>
  <c r="AH871" i="1" s="1"/>
  <c r="AI871" i="1" s="1"/>
  <c r="AE871" i="1" a="1"/>
  <c r="AE871" i="1" s="1"/>
  <c r="AD871" i="1"/>
  <c r="AG869" i="1"/>
  <c r="AF870" i="1"/>
  <c r="AG870" i="1" l="1"/>
  <c r="AF871" i="1"/>
  <c r="AH872" i="1" a="1"/>
  <c r="AH872" i="1" s="1"/>
  <c r="AI872" i="1" s="1"/>
  <c r="AE872" i="1" a="1"/>
  <c r="AE872" i="1" s="1"/>
  <c r="AD872" i="1"/>
  <c r="AH873" i="1" l="1" a="1"/>
  <c r="AH873" i="1" s="1"/>
  <c r="AI873" i="1" s="1"/>
  <c r="AE873" i="1" a="1"/>
  <c r="AE873" i="1" s="1"/>
  <c r="AD873" i="1"/>
  <c r="AG871" i="1"/>
  <c r="AF872" i="1"/>
  <c r="AG872" i="1" l="1"/>
  <c r="AF873" i="1"/>
  <c r="AH874" i="1" a="1"/>
  <c r="AH874" i="1" s="1"/>
  <c r="AI874" i="1" s="1"/>
  <c r="AE874" i="1" a="1"/>
  <c r="AE874" i="1" s="1"/>
  <c r="AD874" i="1"/>
  <c r="AG873" i="1" l="1"/>
  <c r="AF874" i="1"/>
  <c r="AH875" i="1" a="1"/>
  <c r="AH875" i="1" s="1"/>
  <c r="AI875" i="1" s="1"/>
  <c r="AE875" i="1" a="1"/>
  <c r="AE875" i="1" s="1"/>
  <c r="AD875" i="1"/>
  <c r="AH876" i="1" l="1" a="1"/>
  <c r="AH876" i="1" s="1"/>
  <c r="AI876" i="1" s="1"/>
  <c r="AE876" i="1" a="1"/>
  <c r="AE876" i="1" s="1"/>
  <c r="AD876" i="1"/>
  <c r="AG874" i="1"/>
  <c r="AF875" i="1"/>
  <c r="AG875" i="1" l="1"/>
  <c r="AF876" i="1"/>
  <c r="AH877" i="1" a="1"/>
  <c r="AH877" i="1" s="1"/>
  <c r="AI877" i="1" s="1"/>
  <c r="AE877" i="1" a="1"/>
  <c r="AE877" i="1" s="1"/>
  <c r="AD877" i="1"/>
  <c r="AH878" i="1" l="1" a="1"/>
  <c r="AH878" i="1" s="1"/>
  <c r="AI878" i="1" s="1"/>
  <c r="AE878" i="1" a="1"/>
  <c r="AE878" i="1" s="1"/>
  <c r="AD878" i="1"/>
  <c r="AG876" i="1"/>
  <c r="AF877" i="1"/>
  <c r="AG877" i="1" l="1"/>
  <c r="AF878" i="1"/>
  <c r="AH879" i="1" a="1"/>
  <c r="AH879" i="1" s="1"/>
  <c r="AI879" i="1" s="1"/>
  <c r="AE879" i="1" a="1"/>
  <c r="AE879" i="1" s="1"/>
  <c r="AD879" i="1"/>
  <c r="AH880" i="1" l="1" a="1"/>
  <c r="AH880" i="1" s="1"/>
  <c r="AI880" i="1" s="1"/>
  <c r="AE880" i="1" a="1"/>
  <c r="AE880" i="1" s="1"/>
  <c r="AD880" i="1"/>
  <c r="AG878" i="1"/>
  <c r="AF879" i="1"/>
  <c r="AG879" i="1" l="1"/>
  <c r="AF880" i="1"/>
  <c r="AH881" i="1" a="1"/>
  <c r="AH881" i="1" s="1"/>
  <c r="AI881" i="1" s="1"/>
  <c r="AE881" i="1" a="1"/>
  <c r="AE881" i="1" s="1"/>
  <c r="AD881" i="1"/>
  <c r="AH882" i="1" l="1" a="1"/>
  <c r="AH882" i="1" s="1"/>
  <c r="AI882" i="1" s="1"/>
  <c r="AE882" i="1" a="1"/>
  <c r="AE882" i="1" s="1"/>
  <c r="AD882" i="1"/>
  <c r="AG880" i="1"/>
  <c r="AF881" i="1"/>
  <c r="AG881" i="1" l="1"/>
  <c r="AF882" i="1"/>
  <c r="AH883" i="1" a="1"/>
  <c r="AH883" i="1" s="1"/>
  <c r="AI883" i="1" s="1"/>
  <c r="AE883" i="1" a="1"/>
  <c r="AE883" i="1" s="1"/>
  <c r="AD883" i="1"/>
  <c r="AG882" i="1" l="1"/>
  <c r="AF883" i="1"/>
  <c r="AH884" i="1" a="1"/>
  <c r="AH884" i="1" s="1"/>
  <c r="AI884" i="1" s="1"/>
  <c r="AE884" i="1" a="1"/>
  <c r="AE884" i="1" s="1"/>
  <c r="AD884" i="1"/>
  <c r="AH885" i="1" l="1" a="1"/>
  <c r="AH885" i="1" s="1"/>
  <c r="AI885" i="1" s="1"/>
  <c r="AE885" i="1" a="1"/>
  <c r="AE885" i="1" s="1"/>
  <c r="AD885" i="1"/>
  <c r="AG883" i="1"/>
  <c r="AF884" i="1"/>
  <c r="AG884" i="1" l="1"/>
  <c r="AF885" i="1"/>
  <c r="AH886" i="1" a="1"/>
  <c r="AH886" i="1" s="1"/>
  <c r="AI886" i="1" s="1"/>
  <c r="AE886" i="1" a="1"/>
  <c r="AE886" i="1" s="1"/>
  <c r="AD886" i="1"/>
  <c r="AG885" i="1" l="1"/>
  <c r="AF886" i="1"/>
  <c r="AH887" i="1" a="1"/>
  <c r="AH887" i="1" s="1"/>
  <c r="AI887" i="1" s="1"/>
  <c r="AE887" i="1" a="1"/>
  <c r="AE887" i="1" s="1"/>
  <c r="AD887" i="1"/>
  <c r="AH888" i="1" l="1" a="1"/>
  <c r="AH888" i="1" s="1"/>
  <c r="AI888" i="1" s="1"/>
  <c r="AE888" i="1" a="1"/>
  <c r="AE888" i="1" s="1"/>
  <c r="AD888" i="1"/>
  <c r="AG886" i="1"/>
  <c r="AF887" i="1"/>
  <c r="AG887" i="1" l="1"/>
  <c r="AF888" i="1"/>
  <c r="AH889" i="1" a="1"/>
  <c r="AH889" i="1" s="1"/>
  <c r="AI889" i="1" s="1"/>
  <c r="AE889" i="1" a="1"/>
  <c r="AE889" i="1" s="1"/>
  <c r="AD889" i="1"/>
  <c r="AH890" i="1" l="1" a="1"/>
  <c r="AH890" i="1" s="1"/>
  <c r="AI890" i="1" s="1"/>
  <c r="AE890" i="1" a="1"/>
  <c r="AE890" i="1" s="1"/>
  <c r="AD890" i="1"/>
  <c r="AG888" i="1"/>
  <c r="AF889" i="1"/>
  <c r="AG889" i="1" l="1"/>
  <c r="AF890" i="1"/>
  <c r="AH891" i="1" a="1"/>
  <c r="AH891" i="1" s="1"/>
  <c r="AI891" i="1" s="1"/>
  <c r="AE891" i="1" a="1"/>
  <c r="AE891" i="1" s="1"/>
  <c r="AD891" i="1"/>
  <c r="AH892" i="1" l="1" a="1"/>
  <c r="AH892" i="1" s="1"/>
  <c r="AI892" i="1" s="1"/>
  <c r="AE892" i="1" a="1"/>
  <c r="AE892" i="1" s="1"/>
  <c r="AD892" i="1"/>
  <c r="AG890" i="1"/>
  <c r="AF891" i="1"/>
  <c r="AG891" i="1" l="1"/>
  <c r="AF892" i="1"/>
  <c r="AH893" i="1" a="1"/>
  <c r="AH893" i="1" s="1"/>
  <c r="AI893" i="1" s="1"/>
  <c r="AE893" i="1" a="1"/>
  <c r="AE893" i="1" s="1"/>
  <c r="AD893" i="1"/>
  <c r="AH894" i="1" l="1" a="1"/>
  <c r="AH894" i="1" s="1"/>
  <c r="AI894" i="1" s="1"/>
  <c r="AE894" i="1" a="1"/>
  <c r="AE894" i="1" s="1"/>
  <c r="AD894" i="1"/>
  <c r="AG892" i="1"/>
  <c r="AF893" i="1"/>
  <c r="AG893" i="1" l="1"/>
  <c r="AF894" i="1"/>
  <c r="AH895" i="1" a="1"/>
  <c r="AH895" i="1" s="1"/>
  <c r="AI895" i="1" s="1"/>
  <c r="AE895" i="1" a="1"/>
  <c r="AE895" i="1" s="1"/>
  <c r="AD895" i="1"/>
  <c r="AH896" i="1" l="1" a="1"/>
  <c r="AH896" i="1" s="1"/>
  <c r="AI896" i="1" s="1"/>
  <c r="AE896" i="1" a="1"/>
  <c r="AE896" i="1" s="1"/>
  <c r="AD896" i="1"/>
  <c r="AG894" i="1"/>
  <c r="AF895" i="1"/>
  <c r="AG895" i="1" l="1"/>
  <c r="AF896" i="1"/>
  <c r="AH897" i="1" a="1"/>
  <c r="AH897" i="1" s="1"/>
  <c r="AI897" i="1" s="1"/>
  <c r="AE897" i="1" a="1"/>
  <c r="AE897" i="1" s="1"/>
  <c r="AD897" i="1"/>
  <c r="AH898" i="1" l="1" a="1"/>
  <c r="AH898" i="1" s="1"/>
  <c r="AI898" i="1" s="1"/>
  <c r="AE898" i="1" a="1"/>
  <c r="AE898" i="1" s="1"/>
  <c r="AD898" i="1"/>
  <c r="AG896" i="1"/>
  <c r="AF897" i="1"/>
  <c r="AG897" i="1" l="1"/>
  <c r="AF898" i="1"/>
  <c r="AH899" i="1" a="1"/>
  <c r="AH899" i="1" s="1"/>
  <c r="AI899" i="1" s="1"/>
  <c r="AE899" i="1" a="1"/>
  <c r="AE899" i="1" s="1"/>
  <c r="AD899" i="1"/>
  <c r="AG898" i="1" l="1"/>
  <c r="AF899" i="1"/>
  <c r="AH900" i="1" a="1"/>
  <c r="AH900" i="1" s="1"/>
  <c r="AI900" i="1" s="1"/>
  <c r="AE900" i="1" a="1"/>
  <c r="AE900" i="1" s="1"/>
  <c r="AD900" i="1"/>
  <c r="AH901" i="1" l="1" a="1"/>
  <c r="AH901" i="1" s="1"/>
  <c r="AI901" i="1" s="1"/>
  <c r="AE901" i="1" a="1"/>
  <c r="AE901" i="1" s="1"/>
  <c r="AD901" i="1"/>
  <c r="AG899" i="1"/>
  <c r="AF900" i="1"/>
  <c r="AH902" i="1" l="1" a="1"/>
  <c r="AH902" i="1" s="1"/>
  <c r="AI902" i="1" s="1"/>
  <c r="AE902" i="1" a="1"/>
  <c r="AE902" i="1" s="1"/>
  <c r="AD902" i="1"/>
  <c r="AG900" i="1"/>
  <c r="AF901" i="1"/>
  <c r="AH903" i="1" l="1" a="1"/>
  <c r="AH903" i="1" s="1"/>
  <c r="AI903" i="1" s="1"/>
  <c r="AE903" i="1" a="1"/>
  <c r="AE903" i="1" s="1"/>
  <c r="AD903" i="1"/>
  <c r="AG901" i="1"/>
  <c r="AF902" i="1"/>
  <c r="AH904" i="1" l="1" a="1"/>
  <c r="AH904" i="1" s="1"/>
  <c r="AI904" i="1" s="1"/>
  <c r="AE904" i="1" a="1"/>
  <c r="AE904" i="1" s="1"/>
  <c r="AD904" i="1"/>
  <c r="AG902" i="1"/>
  <c r="AF903" i="1"/>
  <c r="AG903" i="1" l="1"/>
  <c r="AF904" i="1"/>
  <c r="AH905" i="1" a="1"/>
  <c r="AH905" i="1" s="1"/>
  <c r="AI905" i="1" s="1"/>
  <c r="AE905" i="1" a="1"/>
  <c r="AE905" i="1" s="1"/>
  <c r="AD905" i="1"/>
  <c r="AH906" i="1" l="1" a="1"/>
  <c r="AH906" i="1" s="1"/>
  <c r="AI906" i="1" s="1"/>
  <c r="AE906" i="1" a="1"/>
  <c r="AE906" i="1" s="1"/>
  <c r="AD906" i="1"/>
  <c r="AG904" i="1"/>
  <c r="AF905" i="1"/>
  <c r="AG905" i="1" l="1"/>
  <c r="AF906" i="1"/>
  <c r="AH907" i="1" a="1"/>
  <c r="AH907" i="1" s="1"/>
  <c r="AI907" i="1" s="1"/>
  <c r="AE907" i="1" a="1"/>
  <c r="AE907" i="1" s="1"/>
  <c r="AD907" i="1"/>
  <c r="AH908" i="1" l="1" a="1"/>
  <c r="AH908" i="1" s="1"/>
  <c r="AI908" i="1" s="1"/>
  <c r="AE908" i="1" a="1"/>
  <c r="AE908" i="1" s="1"/>
  <c r="AD908" i="1"/>
  <c r="AG906" i="1"/>
  <c r="AF907" i="1"/>
  <c r="AG907" i="1" l="1"/>
  <c r="AF908" i="1"/>
  <c r="AH909" i="1" a="1"/>
  <c r="AH909" i="1" s="1"/>
  <c r="AI909" i="1" s="1"/>
  <c r="AE909" i="1" a="1"/>
  <c r="AE909" i="1" s="1"/>
  <c r="AD909" i="1"/>
  <c r="AG908" i="1" l="1"/>
  <c r="AF909" i="1"/>
  <c r="AH910" i="1" a="1"/>
  <c r="AH910" i="1" s="1"/>
  <c r="AI910" i="1" s="1"/>
  <c r="AE910" i="1" a="1"/>
  <c r="AE910" i="1" s="1"/>
  <c r="AD910" i="1"/>
  <c r="AH911" i="1" l="1" a="1"/>
  <c r="AH911" i="1" s="1"/>
  <c r="AI911" i="1" s="1"/>
  <c r="AE911" i="1" a="1"/>
  <c r="AE911" i="1" s="1"/>
  <c r="AD911" i="1"/>
  <c r="AG909" i="1"/>
  <c r="AF910" i="1"/>
  <c r="AG910" i="1" l="1"/>
  <c r="AF911" i="1"/>
  <c r="AH912" i="1" a="1"/>
  <c r="AH912" i="1" s="1"/>
  <c r="AI912" i="1" s="1"/>
  <c r="AE912" i="1" a="1"/>
  <c r="AE912" i="1" s="1"/>
  <c r="AD912" i="1"/>
  <c r="AH913" i="1" l="1" a="1"/>
  <c r="AH913" i="1" s="1"/>
  <c r="AI913" i="1" s="1"/>
  <c r="AE913" i="1" a="1"/>
  <c r="AE913" i="1" s="1"/>
  <c r="AD913" i="1"/>
  <c r="AG911" i="1"/>
  <c r="AF912" i="1"/>
  <c r="AG912" i="1" l="1"/>
  <c r="AF913" i="1"/>
  <c r="AH914" i="1" a="1"/>
  <c r="AH914" i="1" s="1"/>
  <c r="AI914" i="1" s="1"/>
  <c r="AE914" i="1" a="1"/>
  <c r="AE914" i="1" s="1"/>
  <c r="AD914" i="1"/>
  <c r="AH915" i="1" l="1" a="1"/>
  <c r="AH915" i="1" s="1"/>
  <c r="AI915" i="1" s="1"/>
  <c r="AE915" i="1" a="1"/>
  <c r="AE915" i="1" s="1"/>
  <c r="AD915" i="1"/>
  <c r="AG913" i="1"/>
  <c r="AF914" i="1"/>
  <c r="AG914" i="1" l="1"/>
  <c r="AF915" i="1"/>
  <c r="AH916" i="1" a="1"/>
  <c r="AH916" i="1" s="1"/>
  <c r="AI916" i="1" s="1"/>
  <c r="AE916" i="1" a="1"/>
  <c r="AE916" i="1" s="1"/>
  <c r="AD916" i="1"/>
  <c r="AH917" i="1" l="1" a="1"/>
  <c r="AH917" i="1" s="1"/>
  <c r="AI917" i="1" s="1"/>
  <c r="AE917" i="1" a="1"/>
  <c r="AE917" i="1" s="1"/>
  <c r="AD917" i="1"/>
  <c r="AG915" i="1"/>
  <c r="AF916" i="1"/>
  <c r="AG916" i="1" l="1"/>
  <c r="AF917" i="1"/>
  <c r="AH918" i="1" a="1"/>
  <c r="AH918" i="1" s="1"/>
  <c r="AI918" i="1" s="1"/>
  <c r="AE918" i="1" a="1"/>
  <c r="AE918" i="1" s="1"/>
  <c r="AD918" i="1"/>
  <c r="AH919" i="1" l="1" a="1"/>
  <c r="AH919" i="1" s="1"/>
  <c r="AI919" i="1" s="1"/>
  <c r="AE919" i="1" a="1"/>
  <c r="AE919" i="1" s="1"/>
  <c r="AD919" i="1"/>
  <c r="AG917" i="1"/>
  <c r="AF918" i="1"/>
  <c r="AH920" i="1" l="1" a="1"/>
  <c r="AH920" i="1" s="1"/>
  <c r="AI920" i="1" s="1"/>
  <c r="AE920" i="1" a="1"/>
  <c r="AE920" i="1" s="1"/>
  <c r="AD920" i="1"/>
  <c r="AG918" i="1"/>
  <c r="AF919" i="1"/>
  <c r="AG919" i="1" l="1"/>
  <c r="AF920" i="1"/>
  <c r="AH921" i="1" a="1"/>
  <c r="AH921" i="1" s="1"/>
  <c r="AI921" i="1" s="1"/>
  <c r="AE921" i="1" a="1"/>
  <c r="AE921" i="1" s="1"/>
  <c r="AD921" i="1"/>
  <c r="AH922" i="1" l="1" a="1"/>
  <c r="AH922" i="1" s="1"/>
  <c r="AI922" i="1" s="1"/>
  <c r="AE922" i="1" a="1"/>
  <c r="AE922" i="1" s="1"/>
  <c r="AD922" i="1"/>
  <c r="AG920" i="1"/>
  <c r="AF921" i="1"/>
  <c r="AH923" i="1" l="1" a="1"/>
  <c r="AH923" i="1" s="1"/>
  <c r="AI923" i="1" s="1"/>
  <c r="AE923" i="1" a="1"/>
  <c r="AE923" i="1" s="1"/>
  <c r="AD923" i="1"/>
  <c r="AG921" i="1"/>
  <c r="AF922" i="1"/>
  <c r="AH924" i="1" l="1" a="1"/>
  <c r="AH924" i="1" s="1"/>
  <c r="AI924" i="1" s="1"/>
  <c r="AE924" i="1" a="1"/>
  <c r="AE924" i="1" s="1"/>
  <c r="AD924" i="1"/>
  <c r="AG922" i="1"/>
  <c r="AF923" i="1"/>
  <c r="AH925" i="1" l="1" a="1"/>
  <c r="AH925" i="1" s="1"/>
  <c r="AI925" i="1" s="1"/>
  <c r="AE925" i="1" a="1"/>
  <c r="AE925" i="1" s="1"/>
  <c r="AD925" i="1"/>
  <c r="AG923" i="1"/>
  <c r="AF924" i="1"/>
  <c r="AH926" i="1" l="1" a="1"/>
  <c r="AH926" i="1" s="1"/>
  <c r="AI926" i="1" s="1"/>
  <c r="AE926" i="1" a="1"/>
  <c r="AE926" i="1" s="1"/>
  <c r="AD926" i="1"/>
  <c r="AG924" i="1"/>
  <c r="AF925" i="1"/>
  <c r="AH927" i="1" l="1" a="1"/>
  <c r="AH927" i="1" s="1"/>
  <c r="AI927" i="1" s="1"/>
  <c r="AE927" i="1" a="1"/>
  <c r="AE927" i="1" s="1"/>
  <c r="AD927" i="1"/>
  <c r="AG925" i="1"/>
  <c r="AF926" i="1"/>
  <c r="AG926" i="1" l="1"/>
  <c r="AF927" i="1"/>
  <c r="AH928" i="1" a="1"/>
  <c r="AH928" i="1" s="1"/>
  <c r="AI928" i="1" s="1"/>
  <c r="AE928" i="1" a="1"/>
  <c r="AE928" i="1" s="1"/>
  <c r="AD928" i="1"/>
  <c r="AH929" i="1" l="1" a="1"/>
  <c r="AH929" i="1" s="1"/>
  <c r="AI929" i="1" s="1"/>
  <c r="AE929" i="1" a="1"/>
  <c r="AE929" i="1" s="1"/>
  <c r="AD929" i="1"/>
  <c r="AG927" i="1"/>
  <c r="AF928" i="1"/>
  <c r="AG928" i="1" l="1"/>
  <c r="AF929" i="1"/>
  <c r="AH930" i="1" a="1"/>
  <c r="AH930" i="1" s="1"/>
  <c r="AI930" i="1" s="1"/>
  <c r="AE930" i="1" a="1"/>
  <c r="AE930" i="1" s="1"/>
  <c r="AD930" i="1"/>
  <c r="AH931" i="1" l="1" a="1"/>
  <c r="AH931" i="1" s="1"/>
  <c r="AI931" i="1" s="1"/>
  <c r="AE931" i="1" a="1"/>
  <c r="AE931" i="1" s="1"/>
  <c r="AD931" i="1"/>
  <c r="AG929" i="1"/>
  <c r="AF930" i="1"/>
  <c r="AG930" i="1" l="1"/>
  <c r="AF931" i="1"/>
  <c r="AH932" i="1" a="1"/>
  <c r="AH932" i="1" s="1"/>
  <c r="AI932" i="1" s="1"/>
  <c r="AE932" i="1" a="1"/>
  <c r="AE932" i="1" s="1"/>
  <c r="AD932" i="1"/>
  <c r="AH933" i="1" l="1" a="1"/>
  <c r="AH933" i="1" s="1"/>
  <c r="AI933" i="1" s="1"/>
  <c r="AE933" i="1" a="1"/>
  <c r="AE933" i="1" s="1"/>
  <c r="AD933" i="1"/>
  <c r="AG931" i="1"/>
  <c r="AF932" i="1"/>
  <c r="AG932" i="1" l="1"/>
  <c r="AF933" i="1"/>
  <c r="AH934" i="1" a="1"/>
  <c r="AH934" i="1" s="1"/>
  <c r="AI934" i="1" s="1"/>
  <c r="AE934" i="1" a="1"/>
  <c r="AE934" i="1" s="1"/>
  <c r="AD934" i="1"/>
  <c r="AH935" i="1" l="1" a="1"/>
  <c r="AH935" i="1" s="1"/>
  <c r="AI935" i="1" s="1"/>
  <c r="AE935" i="1" a="1"/>
  <c r="AE935" i="1" s="1"/>
  <c r="AD935" i="1"/>
  <c r="AG933" i="1"/>
  <c r="AF934" i="1"/>
  <c r="AG934" i="1" l="1"/>
  <c r="AF935" i="1"/>
  <c r="AH936" i="1" a="1"/>
  <c r="AH936" i="1" s="1"/>
  <c r="AI936" i="1" s="1"/>
  <c r="AE936" i="1" a="1"/>
  <c r="AE936" i="1" s="1"/>
  <c r="AD936" i="1"/>
  <c r="AH937" i="1" l="1" a="1"/>
  <c r="AH937" i="1" s="1"/>
  <c r="AI937" i="1" s="1"/>
  <c r="AE937" i="1" a="1"/>
  <c r="AE937" i="1" s="1"/>
  <c r="AD937" i="1"/>
  <c r="AG935" i="1"/>
  <c r="AF936" i="1"/>
  <c r="AG936" i="1" l="1"/>
  <c r="AF937" i="1"/>
  <c r="AH938" i="1" a="1"/>
  <c r="AH938" i="1" s="1"/>
  <c r="AI938" i="1" s="1"/>
  <c r="AE938" i="1" a="1"/>
  <c r="AE938" i="1" s="1"/>
  <c r="AD938" i="1"/>
  <c r="AG937" i="1" l="1"/>
  <c r="AF938" i="1"/>
  <c r="AH939" i="1" a="1"/>
  <c r="AH939" i="1" s="1"/>
  <c r="AI939" i="1" s="1"/>
  <c r="AE939" i="1" a="1"/>
  <c r="AE939" i="1" s="1"/>
  <c r="AD939" i="1"/>
  <c r="AH940" i="1" l="1" a="1"/>
  <c r="AH940" i="1" s="1"/>
  <c r="AI940" i="1" s="1"/>
  <c r="AE940" i="1" a="1"/>
  <c r="AE940" i="1" s="1"/>
  <c r="AD940" i="1"/>
  <c r="AG938" i="1"/>
  <c r="AF939" i="1"/>
  <c r="AG939" i="1" l="1"/>
  <c r="AF940" i="1"/>
  <c r="AH941" i="1" a="1"/>
  <c r="AH941" i="1" s="1"/>
  <c r="AI941" i="1" s="1"/>
  <c r="AE941" i="1" a="1"/>
  <c r="AE941" i="1" s="1"/>
  <c r="AD941" i="1"/>
  <c r="AH942" i="1" l="1" a="1"/>
  <c r="AH942" i="1" s="1"/>
  <c r="AI942" i="1" s="1"/>
  <c r="AE942" i="1" a="1"/>
  <c r="AE942" i="1" s="1"/>
  <c r="AD942" i="1"/>
  <c r="AG940" i="1"/>
  <c r="AF941" i="1"/>
  <c r="AG941" i="1" l="1"/>
  <c r="AF942" i="1"/>
  <c r="AH943" i="1" a="1"/>
  <c r="AH943" i="1" s="1"/>
  <c r="AI943" i="1" s="1"/>
  <c r="AE943" i="1" a="1"/>
  <c r="AE943" i="1" s="1"/>
  <c r="AD943" i="1"/>
  <c r="AH944" i="1" l="1" a="1"/>
  <c r="AH944" i="1" s="1"/>
  <c r="AI944" i="1" s="1"/>
  <c r="AE944" i="1" a="1"/>
  <c r="AE944" i="1" s="1"/>
  <c r="AD944" i="1"/>
  <c r="AG942" i="1"/>
  <c r="AF943" i="1"/>
  <c r="AG943" i="1" l="1"/>
  <c r="AF944" i="1"/>
  <c r="AH945" i="1" a="1"/>
  <c r="AH945" i="1" s="1"/>
  <c r="AI945" i="1" s="1"/>
  <c r="AE945" i="1" a="1"/>
  <c r="AE945" i="1" s="1"/>
  <c r="AD945" i="1"/>
  <c r="AH946" i="1" l="1" a="1"/>
  <c r="AH946" i="1" s="1"/>
  <c r="AI946" i="1" s="1"/>
  <c r="AE946" i="1" a="1"/>
  <c r="AE946" i="1" s="1"/>
  <c r="AD946" i="1"/>
  <c r="AG944" i="1"/>
  <c r="AF945" i="1"/>
  <c r="AG945" i="1" l="1"/>
  <c r="AF946" i="1"/>
  <c r="AH947" i="1" a="1"/>
  <c r="AH947" i="1" s="1"/>
  <c r="AI947" i="1" s="1"/>
  <c r="AE947" i="1" a="1"/>
  <c r="AE947" i="1" s="1"/>
  <c r="AD947" i="1"/>
  <c r="AH948" i="1" l="1" a="1"/>
  <c r="AH948" i="1" s="1"/>
  <c r="AI948" i="1" s="1"/>
  <c r="AE948" i="1" a="1"/>
  <c r="AE948" i="1" s="1"/>
  <c r="AD948" i="1"/>
  <c r="AG946" i="1"/>
  <c r="AF947" i="1"/>
  <c r="AH949" i="1" l="1" a="1"/>
  <c r="AH949" i="1" s="1"/>
  <c r="AI949" i="1" s="1"/>
  <c r="AE949" i="1" a="1"/>
  <c r="AE949" i="1" s="1"/>
  <c r="AD949" i="1"/>
  <c r="AG947" i="1"/>
  <c r="AF948" i="1"/>
  <c r="AG948" i="1" l="1"/>
  <c r="AF949" i="1"/>
  <c r="AH950" i="1" a="1"/>
  <c r="AH950" i="1" s="1"/>
  <c r="AI950" i="1" s="1"/>
  <c r="AE950" i="1" a="1"/>
  <c r="AE950" i="1" s="1"/>
  <c r="AD950" i="1"/>
  <c r="AH951" i="1" l="1" a="1"/>
  <c r="AH951" i="1" s="1"/>
  <c r="AI951" i="1" s="1"/>
  <c r="AE951" i="1" a="1"/>
  <c r="AE951" i="1" s="1"/>
  <c r="AD951" i="1"/>
  <c r="AG949" i="1"/>
  <c r="AF950" i="1"/>
  <c r="AG950" i="1" l="1"/>
  <c r="AF951" i="1"/>
  <c r="AH952" i="1" a="1"/>
  <c r="AH952" i="1" s="1"/>
  <c r="AI952" i="1" s="1"/>
  <c r="AE952" i="1" a="1"/>
  <c r="AE952" i="1" s="1"/>
  <c r="AD952" i="1"/>
  <c r="AH953" i="1" l="1" a="1"/>
  <c r="AH953" i="1" s="1"/>
  <c r="AI953" i="1" s="1"/>
  <c r="AE953" i="1" a="1"/>
  <c r="AE953" i="1" s="1"/>
  <c r="AD953" i="1"/>
  <c r="AG951" i="1"/>
  <c r="AF952" i="1"/>
  <c r="AH954" i="1" l="1" a="1"/>
  <c r="AH954" i="1" s="1"/>
  <c r="AI954" i="1" s="1"/>
  <c r="AE954" i="1" a="1"/>
  <c r="AE954" i="1" s="1"/>
  <c r="AD954" i="1"/>
  <c r="AG952" i="1"/>
  <c r="AF953" i="1"/>
  <c r="AG953" i="1" l="1"/>
  <c r="AF954" i="1"/>
  <c r="AH955" i="1" a="1"/>
  <c r="AH955" i="1" s="1"/>
  <c r="AI955" i="1" s="1"/>
  <c r="AE955" i="1" a="1"/>
  <c r="AE955" i="1" s="1"/>
  <c r="AD955" i="1"/>
  <c r="AG954" i="1" l="1"/>
  <c r="AF955" i="1"/>
  <c r="AH956" i="1" a="1"/>
  <c r="AH956" i="1" s="1"/>
  <c r="AI956" i="1" s="1"/>
  <c r="AE956" i="1" a="1"/>
  <c r="AE956" i="1" s="1"/>
  <c r="AD956" i="1"/>
  <c r="AH957" i="1" l="1" a="1"/>
  <c r="AH957" i="1" s="1"/>
  <c r="AI957" i="1" s="1"/>
  <c r="AE957" i="1" a="1"/>
  <c r="AE957" i="1" s="1"/>
  <c r="AD957" i="1"/>
  <c r="AG955" i="1"/>
  <c r="AF956" i="1"/>
  <c r="AH958" i="1" l="1" a="1"/>
  <c r="AH958" i="1" s="1"/>
  <c r="AI958" i="1" s="1"/>
  <c r="AE958" i="1" a="1"/>
  <c r="AE958" i="1" s="1"/>
  <c r="AD958" i="1"/>
  <c r="AG956" i="1"/>
  <c r="AF957" i="1"/>
  <c r="AH959" i="1" l="1" a="1"/>
  <c r="AH959" i="1" s="1"/>
  <c r="AI959" i="1" s="1"/>
  <c r="AE959" i="1" a="1"/>
  <c r="AE959" i="1" s="1"/>
  <c r="AD959" i="1"/>
  <c r="AG957" i="1"/>
  <c r="AF958" i="1"/>
  <c r="AG958" i="1" l="1"/>
  <c r="AF959" i="1"/>
  <c r="AH960" i="1" a="1"/>
  <c r="AH960" i="1" s="1"/>
  <c r="AI960" i="1" s="1"/>
  <c r="AE960" i="1" a="1"/>
  <c r="AE960" i="1" s="1"/>
  <c r="AD960" i="1"/>
  <c r="AH961" i="1" l="1" a="1"/>
  <c r="AH961" i="1" s="1"/>
  <c r="AI961" i="1" s="1"/>
  <c r="AE961" i="1" a="1"/>
  <c r="AE961" i="1" s="1"/>
  <c r="AD961" i="1"/>
  <c r="AG959" i="1"/>
  <c r="AF960" i="1"/>
  <c r="AG960" i="1" l="1"/>
  <c r="AF961" i="1"/>
  <c r="AH962" i="1" a="1"/>
  <c r="AH962" i="1" s="1"/>
  <c r="AI962" i="1" s="1"/>
  <c r="AE962" i="1" a="1"/>
  <c r="AE962" i="1" s="1"/>
  <c r="AD962" i="1"/>
  <c r="AH963" i="1" l="1" a="1"/>
  <c r="AH963" i="1" s="1"/>
  <c r="AI963" i="1" s="1"/>
  <c r="AE963" i="1" a="1"/>
  <c r="AE963" i="1" s="1"/>
  <c r="AD963" i="1"/>
  <c r="AG961" i="1"/>
  <c r="AF962" i="1"/>
  <c r="AG962" i="1" l="1"/>
  <c r="AF963" i="1"/>
  <c r="AH964" i="1" a="1"/>
  <c r="AH964" i="1" s="1"/>
  <c r="AI964" i="1" s="1"/>
  <c r="AE964" i="1" a="1"/>
  <c r="AE964" i="1" s="1"/>
  <c r="AD964" i="1"/>
  <c r="AG963" i="1" l="1"/>
  <c r="AF964" i="1"/>
  <c r="AH965" i="1" a="1"/>
  <c r="AH965" i="1" s="1"/>
  <c r="AI965" i="1" s="1"/>
  <c r="AE965" i="1" a="1"/>
  <c r="AE965" i="1" s="1"/>
  <c r="AD965" i="1"/>
  <c r="AH966" i="1" l="1" a="1"/>
  <c r="AH966" i="1" s="1"/>
  <c r="AI966" i="1" s="1"/>
  <c r="AE966" i="1" a="1"/>
  <c r="AE966" i="1" s="1"/>
  <c r="AD966" i="1"/>
  <c r="AG964" i="1"/>
  <c r="AF965" i="1"/>
  <c r="AH967" i="1" l="1" a="1"/>
  <c r="AH967" i="1" s="1"/>
  <c r="AI967" i="1" s="1"/>
  <c r="AE967" i="1" a="1"/>
  <c r="AE967" i="1" s="1"/>
  <c r="AD967" i="1"/>
  <c r="AG965" i="1"/>
  <c r="AF966" i="1"/>
  <c r="AG966" i="1" l="1"/>
  <c r="AF967" i="1"/>
  <c r="AH968" i="1" a="1"/>
  <c r="AH968" i="1" s="1"/>
  <c r="AI968" i="1" s="1"/>
  <c r="AE968" i="1" a="1"/>
  <c r="AE968" i="1" s="1"/>
  <c r="AD968" i="1"/>
  <c r="AH969" i="1" l="1" a="1"/>
  <c r="AH969" i="1" s="1"/>
  <c r="AI969" i="1" s="1"/>
  <c r="AE969" i="1" a="1"/>
  <c r="AE969" i="1" s="1"/>
  <c r="AD969" i="1"/>
  <c r="AG967" i="1"/>
  <c r="AF968" i="1"/>
  <c r="AG968" i="1" l="1"/>
  <c r="AF969" i="1"/>
  <c r="AH970" i="1" a="1"/>
  <c r="AH970" i="1" s="1"/>
  <c r="AI970" i="1" s="1"/>
  <c r="AE970" i="1" a="1"/>
  <c r="AE970" i="1" s="1"/>
  <c r="AD970" i="1"/>
  <c r="AH971" i="1" l="1" a="1"/>
  <c r="AH971" i="1" s="1"/>
  <c r="AI971" i="1" s="1"/>
  <c r="AE971" i="1" a="1"/>
  <c r="AE971" i="1" s="1"/>
  <c r="AD971" i="1"/>
  <c r="AG969" i="1"/>
  <c r="AF970" i="1"/>
  <c r="AG970" i="1" l="1"/>
  <c r="AF971" i="1"/>
  <c r="AH972" i="1" a="1"/>
  <c r="AH972" i="1" s="1"/>
  <c r="AI972" i="1" s="1"/>
  <c r="AE972" i="1" a="1"/>
  <c r="AE972" i="1" s="1"/>
  <c r="AD972" i="1"/>
  <c r="AH973" i="1" l="1" a="1"/>
  <c r="AH973" i="1" s="1"/>
  <c r="AI973" i="1" s="1"/>
  <c r="AE973" i="1" a="1"/>
  <c r="AE973" i="1" s="1"/>
  <c r="AD973" i="1"/>
  <c r="AG971" i="1"/>
  <c r="AF972" i="1"/>
  <c r="AH974" i="1" l="1" a="1"/>
  <c r="AH974" i="1" s="1"/>
  <c r="AI974" i="1" s="1"/>
  <c r="AE974" i="1" a="1"/>
  <c r="AE974" i="1" s="1"/>
  <c r="AD974" i="1"/>
  <c r="AG972" i="1"/>
  <c r="AF973" i="1"/>
  <c r="AH975" i="1" l="1" a="1"/>
  <c r="AH975" i="1" s="1"/>
  <c r="AI975" i="1" s="1"/>
  <c r="AE975" i="1" a="1"/>
  <c r="AE975" i="1" s="1"/>
  <c r="AD975" i="1"/>
  <c r="AG973" i="1"/>
  <c r="AF974" i="1"/>
  <c r="AH976" i="1" l="1" a="1"/>
  <c r="AH976" i="1" s="1"/>
  <c r="AI976" i="1" s="1"/>
  <c r="AE976" i="1" a="1"/>
  <c r="AE976" i="1" s="1"/>
  <c r="AD976" i="1"/>
  <c r="AG974" i="1"/>
  <c r="AF975" i="1"/>
  <c r="AG975" i="1" l="1"/>
  <c r="AF976" i="1"/>
  <c r="AH977" i="1" a="1"/>
  <c r="AH977" i="1" s="1"/>
  <c r="AI977" i="1" s="1"/>
  <c r="AE977" i="1" a="1"/>
  <c r="AE977" i="1" s="1"/>
  <c r="AD977" i="1"/>
  <c r="AH978" i="1" l="1" a="1"/>
  <c r="AH978" i="1" s="1"/>
  <c r="AI978" i="1" s="1"/>
  <c r="AE978" i="1" a="1"/>
  <c r="AE978" i="1" s="1"/>
  <c r="AD978" i="1"/>
  <c r="AG976" i="1"/>
  <c r="AF977" i="1"/>
  <c r="AG977" i="1" l="1"/>
  <c r="AF978" i="1"/>
  <c r="AH979" i="1" a="1"/>
  <c r="AH979" i="1" s="1"/>
  <c r="AI979" i="1" s="1"/>
  <c r="AE979" i="1" a="1"/>
  <c r="AE979" i="1" s="1"/>
  <c r="AD979" i="1"/>
  <c r="AH980" i="1" l="1" a="1"/>
  <c r="AH980" i="1" s="1"/>
  <c r="AI980" i="1" s="1"/>
  <c r="AE980" i="1" a="1"/>
  <c r="AE980" i="1" s="1"/>
  <c r="AD980" i="1"/>
  <c r="AG978" i="1"/>
  <c r="AF979" i="1"/>
  <c r="AG979" i="1" l="1"/>
  <c r="AF980" i="1"/>
  <c r="AH981" i="1" a="1"/>
  <c r="AH981" i="1" s="1"/>
  <c r="AI981" i="1" s="1"/>
  <c r="AE981" i="1" a="1"/>
  <c r="AE981" i="1" s="1"/>
  <c r="AD981" i="1"/>
  <c r="AH982" i="1" l="1" a="1"/>
  <c r="AH982" i="1" s="1"/>
  <c r="AI982" i="1" s="1"/>
  <c r="AE982" i="1" a="1"/>
  <c r="AE982" i="1" s="1"/>
  <c r="AD982" i="1"/>
  <c r="AG980" i="1"/>
  <c r="AF981" i="1"/>
  <c r="AH983" i="1" l="1" a="1"/>
  <c r="AH983" i="1" s="1"/>
  <c r="AI983" i="1" s="1"/>
  <c r="AE983" i="1" a="1"/>
  <c r="AE983" i="1" s="1"/>
  <c r="AD983" i="1"/>
  <c r="AG981" i="1"/>
  <c r="AF982" i="1"/>
  <c r="AG982" i="1" l="1"/>
  <c r="AF983" i="1"/>
  <c r="AH984" i="1" a="1"/>
  <c r="AH984" i="1" s="1"/>
  <c r="AI984" i="1" s="1"/>
  <c r="AE984" i="1" a="1"/>
  <c r="AE984" i="1" s="1"/>
  <c r="AD984" i="1"/>
  <c r="AG983" i="1" l="1"/>
  <c r="AF984" i="1"/>
  <c r="AH985" i="1" a="1"/>
  <c r="AH985" i="1" s="1"/>
  <c r="AI985" i="1" s="1"/>
  <c r="AE985" i="1" a="1"/>
  <c r="AE985" i="1" s="1"/>
  <c r="AD985" i="1"/>
  <c r="AH986" i="1" l="1" a="1"/>
  <c r="AH986" i="1" s="1"/>
  <c r="AI986" i="1" s="1"/>
  <c r="AE986" i="1" a="1"/>
  <c r="AE986" i="1" s="1"/>
  <c r="AD986" i="1"/>
  <c r="AG984" i="1"/>
  <c r="AF985" i="1"/>
  <c r="AG985" i="1" l="1"/>
  <c r="AF986" i="1"/>
  <c r="AH987" i="1" a="1"/>
  <c r="AH987" i="1" s="1"/>
  <c r="AI987" i="1" s="1"/>
  <c r="AE987" i="1" a="1"/>
  <c r="AE987" i="1" s="1"/>
  <c r="AD987" i="1"/>
  <c r="AH988" i="1" l="1" a="1"/>
  <c r="AH988" i="1" s="1"/>
  <c r="AI988" i="1" s="1"/>
  <c r="AE988" i="1" a="1"/>
  <c r="AE988" i="1" s="1"/>
  <c r="AD988" i="1"/>
  <c r="AG986" i="1"/>
  <c r="AF987" i="1"/>
  <c r="AG987" i="1" l="1"/>
  <c r="AF988" i="1"/>
  <c r="AH989" i="1" a="1"/>
  <c r="AH989" i="1" s="1"/>
  <c r="AI989" i="1" s="1"/>
  <c r="AE989" i="1" a="1"/>
  <c r="AE989" i="1" s="1"/>
  <c r="AD989" i="1"/>
  <c r="AD990" i="1" l="1"/>
  <c r="AH990" i="1" a="1"/>
  <c r="AH990" i="1" s="1"/>
  <c r="AI990" i="1" s="1"/>
  <c r="AE990" i="1" a="1"/>
  <c r="AE990" i="1" s="1"/>
  <c r="AG988" i="1"/>
  <c r="AF989" i="1"/>
  <c r="AG989" i="1" l="1"/>
  <c r="AF990" i="1"/>
  <c r="AE991" i="1" a="1"/>
  <c r="AE991" i="1" s="1"/>
  <c r="AD991" i="1"/>
  <c r="AH991" i="1" a="1"/>
  <c r="AH991" i="1" s="1"/>
  <c r="AI991" i="1" s="1"/>
  <c r="AE992" i="1" l="1" a="1"/>
  <c r="AE992" i="1" s="1"/>
  <c r="AD992" i="1"/>
  <c r="AH992" i="1" a="1"/>
  <c r="AH992" i="1" s="1"/>
  <c r="AI992" i="1" s="1"/>
  <c r="AG990" i="1"/>
  <c r="AF991" i="1"/>
  <c r="AF992" i="1" l="1"/>
  <c r="AG991" i="1"/>
  <c r="AE993" i="1" a="1"/>
  <c r="AE993" i="1" s="1"/>
  <c r="AD993" i="1"/>
  <c r="AH993" i="1" a="1"/>
  <c r="AH993" i="1" s="1"/>
  <c r="AI993" i="1" s="1"/>
  <c r="AF993" i="1" l="1"/>
  <c r="AG992" i="1"/>
  <c r="AH994" i="1" a="1"/>
  <c r="AH994" i="1" s="1"/>
  <c r="AI994" i="1" s="1"/>
  <c r="AE994" i="1" a="1"/>
  <c r="AE994" i="1" s="1"/>
  <c r="AD994" i="1"/>
  <c r="AH995" i="1" l="1" a="1"/>
  <c r="AH995" i="1" s="1"/>
  <c r="AI995" i="1" s="1"/>
  <c r="AE995" i="1" a="1"/>
  <c r="AE995" i="1" s="1"/>
  <c r="AD995" i="1"/>
  <c r="AG993" i="1"/>
  <c r="AF994" i="1"/>
  <c r="AG994" i="1" l="1"/>
  <c r="AF995" i="1"/>
  <c r="AH996" i="1" a="1"/>
  <c r="AH996" i="1" s="1"/>
  <c r="AI996" i="1" s="1"/>
  <c r="AE996" i="1" a="1"/>
  <c r="AE996" i="1" s="1"/>
  <c r="AD996" i="1"/>
  <c r="AH997" i="1" l="1" a="1"/>
  <c r="AH997" i="1" s="1"/>
  <c r="AI997" i="1" s="1"/>
  <c r="AE997" i="1" a="1"/>
  <c r="AE997" i="1" s="1"/>
  <c r="AD997" i="1"/>
  <c r="AG995" i="1"/>
  <c r="AF996" i="1"/>
  <c r="AD998" i="1" l="1"/>
  <c r="AH998" i="1" a="1"/>
  <c r="AH998" i="1" s="1"/>
  <c r="AI998" i="1" s="1"/>
  <c r="AE998" i="1" a="1"/>
  <c r="AE998" i="1" s="1"/>
  <c r="AG996" i="1"/>
  <c r="AF997" i="1"/>
  <c r="AG997" i="1" l="1"/>
  <c r="AF998" i="1"/>
  <c r="AE999" i="1" a="1"/>
  <c r="AE999" i="1" s="1"/>
  <c r="AD999" i="1"/>
  <c r="AH999" i="1" a="1"/>
  <c r="AH999" i="1" s="1"/>
  <c r="AI999" i="1" s="1"/>
  <c r="AE1000" i="1" l="1" a="1"/>
  <c r="AE1000" i="1" s="1"/>
  <c r="AD1000" i="1"/>
  <c r="AH1000" i="1" a="1"/>
  <c r="AH1000" i="1" s="1"/>
  <c r="AI1000" i="1" s="1"/>
  <c r="AG998" i="1"/>
  <c r="AF999" i="1"/>
  <c r="AF1000" i="1" l="1"/>
  <c r="AG999" i="1"/>
  <c r="AE1001" i="1" a="1"/>
  <c r="AE1001" i="1" s="1"/>
  <c r="AD1001" i="1"/>
  <c r="AH1001" i="1" a="1"/>
  <c r="AH1001" i="1" s="1"/>
  <c r="AI1001" i="1" s="1"/>
  <c r="AF1001" i="1" l="1"/>
  <c r="AG1000" i="1"/>
  <c r="AH1002" i="1" a="1"/>
  <c r="AH1002" i="1" s="1"/>
  <c r="AI1002" i="1" s="1"/>
  <c r="AE1002" i="1" a="1"/>
  <c r="AE1002" i="1" s="1"/>
  <c r="AD1002" i="1"/>
  <c r="AH1003" i="1" l="1" a="1"/>
  <c r="AH1003" i="1" s="1"/>
  <c r="AI1003" i="1" s="1"/>
  <c r="AE1003" i="1" a="1"/>
  <c r="AE1003" i="1" s="1"/>
  <c r="AD1003" i="1"/>
  <c r="AG1001" i="1"/>
  <c r="AF1002" i="1"/>
  <c r="AH1004" i="1" l="1" a="1"/>
  <c r="AH1004" i="1" s="1"/>
  <c r="AI1004" i="1" s="1"/>
  <c r="AE1004" i="1" a="1"/>
  <c r="AE1004" i="1" s="1"/>
  <c r="AD1004" i="1"/>
  <c r="AG1002" i="1"/>
  <c r="AF1003" i="1"/>
  <c r="AG1003" i="1" l="1"/>
  <c r="AF1004" i="1"/>
  <c r="AH1005" i="1" a="1"/>
  <c r="AH1005" i="1" s="1"/>
  <c r="AI1005" i="1" s="1"/>
  <c r="AE1005" i="1" a="1"/>
  <c r="AE1005" i="1" s="1"/>
  <c r="AD1005" i="1"/>
  <c r="AD1006" i="1" l="1"/>
  <c r="AH1006" i="1" a="1"/>
  <c r="AH1006" i="1" s="1"/>
  <c r="AI1006" i="1" s="1"/>
  <c r="AE1006" i="1" a="1"/>
  <c r="AE1006" i="1" s="1"/>
  <c r="AG1004" i="1"/>
  <c r="AF1005" i="1"/>
  <c r="AG1005" i="1" l="1"/>
  <c r="AF1006" i="1"/>
  <c r="AE1007" i="1" a="1"/>
  <c r="AE1007" i="1" s="1"/>
  <c r="AD1007" i="1"/>
  <c r="AH1007" i="1" a="1"/>
  <c r="AH1007" i="1" s="1"/>
  <c r="AI1007" i="1" s="1"/>
  <c r="AE1008" i="1" l="1" a="1"/>
  <c r="AE1008" i="1" s="1"/>
  <c r="AD1008" i="1"/>
  <c r="AH1008" i="1" a="1"/>
  <c r="AH1008" i="1" s="1"/>
  <c r="AI1008" i="1" s="1"/>
  <c r="AG1006" i="1"/>
  <c r="AF1007" i="1"/>
  <c r="AF1008" i="1" l="1"/>
  <c r="AG1007" i="1"/>
  <c r="AE1009" i="1" a="1"/>
  <c r="AE1009" i="1" s="1"/>
  <c r="AD1009" i="1"/>
  <c r="AH1009" i="1" a="1"/>
  <c r="AH1009" i="1" s="1"/>
  <c r="AI1009" i="1" s="1"/>
  <c r="AH1010" i="1" l="1" a="1"/>
  <c r="AH1010" i="1" s="1"/>
  <c r="AI1010" i="1" s="1"/>
  <c r="AE1010" i="1" a="1"/>
  <c r="AE1010" i="1" s="1"/>
  <c r="AD1010" i="1"/>
  <c r="AF1009" i="1"/>
  <c r="AG1008" i="1"/>
  <c r="AG1009" i="1" l="1"/>
  <c r="AF1010" i="1"/>
  <c r="AH1011" i="1" a="1"/>
  <c r="AH1011" i="1" s="1"/>
  <c r="AI1011" i="1" s="1"/>
  <c r="AE1011" i="1" a="1"/>
  <c r="AE1011" i="1" s="1"/>
  <c r="AD1011" i="1"/>
  <c r="AH1012" i="1" l="1" a="1"/>
  <c r="AH1012" i="1" s="1"/>
  <c r="AI1012" i="1" s="1"/>
  <c r="AE1012" i="1" a="1"/>
  <c r="AE1012" i="1" s="1"/>
  <c r="AD1012" i="1"/>
  <c r="AG1010" i="1"/>
  <c r="AF1011" i="1"/>
  <c r="AH1013" i="1" l="1" a="1"/>
  <c r="AH1013" i="1" s="1"/>
  <c r="AI1013" i="1" s="1"/>
  <c r="AE1013" i="1" a="1"/>
  <c r="AE1013" i="1" s="1"/>
  <c r="AD1013" i="1"/>
  <c r="AG1011" i="1"/>
  <c r="AF1012" i="1"/>
  <c r="AG1012" i="1" l="1"/>
  <c r="AF1013" i="1"/>
  <c r="AD1014" i="1"/>
  <c r="AH1014" i="1" a="1"/>
  <c r="AH1014" i="1" s="1"/>
  <c r="AI1014" i="1" s="1"/>
  <c r="AE1014" i="1" a="1"/>
  <c r="AE1014" i="1" s="1"/>
  <c r="AE1015" i="1" l="1" a="1"/>
  <c r="AE1015" i="1" s="1"/>
  <c r="AD1015" i="1"/>
  <c r="AH1015" i="1" a="1"/>
  <c r="AH1015" i="1" s="1"/>
  <c r="AI1015" i="1" s="1"/>
  <c r="AG1013" i="1"/>
  <c r="AF1014" i="1"/>
  <c r="AF1015" i="1" l="1"/>
  <c r="AG1014" i="1"/>
  <c r="AH1016" i="1" a="1"/>
  <c r="AH1016" i="1" s="1"/>
  <c r="AI1016" i="1" s="1"/>
  <c r="AE1016" i="1" a="1"/>
  <c r="AE1016" i="1" s="1"/>
  <c r="AD1016" i="1"/>
  <c r="AH1017" i="1" l="1" a="1"/>
  <c r="AH1017" i="1" s="1"/>
  <c r="AI1017" i="1" s="1"/>
  <c r="AE1017" i="1" a="1"/>
  <c r="AE1017" i="1" s="1"/>
  <c r="AD1017" i="1"/>
  <c r="AF1016" i="1"/>
  <c r="AG1015" i="1"/>
  <c r="AG1016" i="1" l="1"/>
  <c r="AF1017" i="1"/>
  <c r="AD1018" i="1"/>
  <c r="AH1018" i="1" a="1"/>
  <c r="AH1018" i="1" s="1"/>
  <c r="AI1018" i="1" s="1"/>
  <c r="AE1018" i="1" a="1"/>
  <c r="AE1018" i="1" s="1"/>
  <c r="AG1017" i="1" l="1"/>
  <c r="AF1018" i="1"/>
  <c r="AE1019" i="1" a="1"/>
  <c r="AE1019" i="1" s="1"/>
  <c r="AD1019" i="1"/>
  <c r="AH1019" i="1" a="1"/>
  <c r="AH1019" i="1" s="1"/>
  <c r="AI1019" i="1" s="1"/>
  <c r="AF1019" i="1" l="1"/>
  <c r="AG1018" i="1"/>
  <c r="AH1020" i="1" a="1"/>
  <c r="AH1020" i="1" s="1"/>
  <c r="AI1020" i="1" s="1"/>
  <c r="AE1020" i="1" a="1"/>
  <c r="AE1020" i="1" s="1"/>
  <c r="AD1020" i="1"/>
  <c r="AH1021" i="1" l="1" a="1"/>
  <c r="AH1021" i="1" s="1"/>
  <c r="AI1021" i="1" s="1"/>
  <c r="AE1021" i="1" a="1"/>
  <c r="AE1021" i="1" s="1"/>
  <c r="AD1021" i="1"/>
  <c r="AF1020" i="1"/>
  <c r="AG1019" i="1"/>
  <c r="AD1022" i="1" l="1"/>
  <c r="AH1022" i="1" a="1"/>
  <c r="AH1022" i="1" s="1"/>
  <c r="AI1022" i="1" s="1"/>
  <c r="AE1022" i="1" a="1"/>
  <c r="AE1022" i="1" s="1"/>
  <c r="AG1020" i="1"/>
  <c r="AF1021" i="1"/>
  <c r="AG1021" i="1" l="1"/>
  <c r="AF1022" i="1"/>
  <c r="AE1023" i="1" a="1"/>
  <c r="AE1023" i="1" s="1"/>
  <c r="AD1023" i="1"/>
  <c r="AH1023" i="1" a="1"/>
  <c r="AH1023" i="1" s="1"/>
  <c r="AI1023" i="1" s="1"/>
  <c r="AF1023" i="1" l="1"/>
  <c r="AG1022" i="1"/>
  <c r="AH1024" i="1" a="1"/>
  <c r="AH1024" i="1" s="1"/>
  <c r="AI1024" i="1" s="1"/>
  <c r="AE1024" i="1" a="1"/>
  <c r="AE1024" i="1" s="1"/>
  <c r="AD1024" i="1"/>
  <c r="AH1025" i="1" l="1" a="1"/>
  <c r="AH1025" i="1" s="1"/>
  <c r="AI1025" i="1" s="1"/>
  <c r="AE1025" i="1" a="1"/>
  <c r="AE1025" i="1" s="1"/>
  <c r="AD1025" i="1"/>
  <c r="AF1024" i="1"/>
  <c r="AG1023" i="1"/>
  <c r="AG1024" i="1" l="1"/>
  <c r="AF1025" i="1"/>
  <c r="AD1026" i="1"/>
  <c r="AH1026" i="1" a="1"/>
  <c r="AH1026" i="1" s="1"/>
  <c r="AI1026" i="1" s="1"/>
  <c r="AE1026" i="1" a="1"/>
  <c r="AE1026" i="1" s="1"/>
  <c r="AE1027" i="1" l="1" a="1"/>
  <c r="AE1027" i="1" s="1"/>
  <c r="AD1027" i="1"/>
  <c r="AH1027" i="1" a="1"/>
  <c r="AH1027" i="1" s="1"/>
  <c r="AI1027" i="1" s="1"/>
  <c r="AG1025" i="1"/>
  <c r="AF1026" i="1"/>
  <c r="AF1027" i="1" l="1"/>
  <c r="AG1026" i="1"/>
  <c r="AH1028" i="1" a="1"/>
  <c r="AH1028" i="1" s="1"/>
  <c r="AI1028" i="1" s="1"/>
  <c r="AE1028" i="1" a="1"/>
  <c r="AE1028" i="1" s="1"/>
  <c r="AD1028" i="1"/>
  <c r="AH1029" i="1" l="1" a="1"/>
  <c r="AH1029" i="1" s="1"/>
  <c r="AI1029" i="1" s="1"/>
  <c r="AE1029" i="1" a="1"/>
  <c r="AE1029" i="1" s="1"/>
  <c r="AD1029" i="1"/>
  <c r="AF1028" i="1"/>
  <c r="AG1027" i="1"/>
  <c r="AG1028" i="1" l="1"/>
  <c r="AF1029" i="1"/>
  <c r="AD1030" i="1"/>
  <c r="AH1030" i="1" a="1"/>
  <c r="AH1030" i="1" s="1"/>
  <c r="AI1030" i="1" s="1"/>
  <c r="AE1030" i="1" a="1"/>
  <c r="AE1030" i="1" s="1"/>
  <c r="AE1031" i="1" l="1" a="1"/>
  <c r="AE1031" i="1" s="1"/>
  <c r="AD1031" i="1"/>
  <c r="AH1031" i="1" a="1"/>
  <c r="AH1031" i="1" s="1"/>
  <c r="AI1031" i="1" s="1"/>
  <c r="AG1029" i="1"/>
  <c r="AF1030" i="1"/>
  <c r="AF1031" i="1" l="1"/>
  <c r="AG1030" i="1"/>
  <c r="AH1032" i="1" a="1"/>
  <c r="AH1032" i="1" s="1"/>
  <c r="AI1032" i="1" s="1"/>
  <c r="AE1032" i="1" a="1"/>
  <c r="AE1032" i="1" s="1"/>
  <c r="AD1032" i="1"/>
  <c r="AH1033" i="1" l="1" a="1"/>
  <c r="AH1033" i="1" s="1"/>
  <c r="AI1033" i="1" s="1"/>
  <c r="AE1033" i="1" a="1"/>
  <c r="AE1033" i="1" s="1"/>
  <c r="AD1033" i="1"/>
  <c r="AF1032" i="1"/>
  <c r="AG1031" i="1"/>
  <c r="AG1032" i="1" l="1"/>
  <c r="AF1033" i="1"/>
  <c r="AD1034" i="1"/>
  <c r="AH1034" i="1" a="1"/>
  <c r="AH1034" i="1" s="1"/>
  <c r="AI1034" i="1" s="1"/>
  <c r="AE1034" i="1" a="1"/>
  <c r="AE1034" i="1" s="1"/>
  <c r="AG1033" i="1" l="1"/>
  <c r="AF1034" i="1"/>
  <c r="AE1035" i="1" a="1"/>
  <c r="AE1035" i="1" s="1"/>
  <c r="AD1035" i="1"/>
  <c r="AH1035" i="1" a="1"/>
  <c r="AH1035" i="1" s="1"/>
  <c r="AI1035" i="1" s="1"/>
  <c r="AH1036" i="1" l="1" a="1"/>
  <c r="AH1036" i="1" s="1"/>
  <c r="AI1036" i="1" s="1"/>
  <c r="AE1036" i="1" a="1"/>
  <c r="AE1036" i="1" s="1"/>
  <c r="AD1036" i="1"/>
  <c r="AF1035" i="1"/>
  <c r="AG1034" i="1"/>
  <c r="AF1036" i="1" l="1"/>
  <c r="AG1035" i="1"/>
  <c r="AH1037" i="1" a="1"/>
  <c r="AH1037" i="1" s="1"/>
  <c r="AI1037" i="1" s="1"/>
  <c r="AE1037" i="1" a="1"/>
  <c r="AE1037" i="1" s="1"/>
  <c r="AD1037" i="1"/>
  <c r="AD1038" i="1" l="1"/>
  <c r="AH1038" i="1" a="1"/>
  <c r="AH1038" i="1" s="1"/>
  <c r="AI1038" i="1" s="1"/>
  <c r="AE1038" i="1" a="1"/>
  <c r="AE1038" i="1" s="1"/>
  <c r="AG1036" i="1"/>
  <c r="AF1037" i="1"/>
  <c r="AG1037" i="1" l="1"/>
  <c r="AF1038" i="1"/>
  <c r="AE1039" i="1" a="1"/>
  <c r="AE1039" i="1" s="1"/>
  <c r="AD1039" i="1"/>
  <c r="AH1039" i="1" a="1"/>
  <c r="AH1039" i="1" s="1"/>
  <c r="AI1039" i="1" s="1"/>
  <c r="AH1040" i="1" l="1" a="1"/>
  <c r="AH1040" i="1" s="1"/>
  <c r="AI1040" i="1" s="1"/>
  <c r="AE1040" i="1" a="1"/>
  <c r="AE1040" i="1" s="1"/>
  <c r="AD1040" i="1"/>
  <c r="AF1039" i="1"/>
  <c r="AG1038" i="1"/>
  <c r="AF1040" i="1" l="1"/>
  <c r="AG1039" i="1"/>
  <c r="AH1041" i="1" a="1"/>
  <c r="AH1041" i="1" s="1"/>
  <c r="AI1041" i="1" s="1"/>
  <c r="AE1041" i="1" a="1"/>
  <c r="AE1041" i="1" s="1"/>
  <c r="AD1041" i="1"/>
  <c r="AD1042" i="1" l="1"/>
  <c r="AH1042" i="1" a="1"/>
  <c r="AH1042" i="1" s="1"/>
  <c r="AI1042" i="1" s="1"/>
  <c r="AE1042" i="1" a="1"/>
  <c r="AE1042" i="1" s="1"/>
  <c r="AG1040" i="1"/>
  <c r="AF1041" i="1"/>
  <c r="AG1041" i="1" l="1"/>
  <c r="AF1042" i="1"/>
  <c r="AE1043" i="1" a="1"/>
  <c r="AE1043" i="1" s="1"/>
  <c r="AD1043" i="1"/>
  <c r="AH1043" i="1" a="1"/>
  <c r="AH1043" i="1" s="1"/>
  <c r="AI1043" i="1" s="1"/>
  <c r="AF1043" i="1" l="1"/>
  <c r="AG1042" i="1"/>
  <c r="AH1044" i="1" a="1"/>
  <c r="AH1044" i="1" s="1"/>
  <c r="AI1044" i="1" s="1"/>
  <c r="AE1044" i="1" a="1"/>
  <c r="AE1044" i="1" s="1"/>
  <c r="AD1044" i="1"/>
  <c r="AH1045" i="1" l="1" a="1"/>
  <c r="AH1045" i="1" s="1"/>
  <c r="AI1045" i="1" s="1"/>
  <c r="AE1045" i="1" a="1"/>
  <c r="AE1045" i="1" s="1"/>
  <c r="AD1045" i="1"/>
  <c r="AF1044" i="1"/>
  <c r="AG1043" i="1"/>
  <c r="AG1044" i="1" l="1"/>
  <c r="AF1045" i="1"/>
  <c r="AD1046" i="1"/>
  <c r="AH1046" i="1" a="1"/>
  <c r="AH1046" i="1" s="1"/>
  <c r="AI1046" i="1" s="1"/>
  <c r="AE1046" i="1" a="1"/>
  <c r="AE1046" i="1" s="1"/>
  <c r="AE1047" i="1" l="1" a="1"/>
  <c r="AE1047" i="1" s="1"/>
  <c r="AD1047" i="1"/>
  <c r="AH1047" i="1" a="1"/>
  <c r="AH1047" i="1" s="1"/>
  <c r="AI1047" i="1" s="1"/>
  <c r="AG1045" i="1"/>
  <c r="AF1046" i="1"/>
  <c r="AF1047" i="1" l="1"/>
  <c r="AG1046" i="1"/>
  <c r="AH1048" i="1" a="1"/>
  <c r="AH1048" i="1" s="1"/>
  <c r="AI1048" i="1" s="1"/>
  <c r="AE1048" i="1" a="1"/>
  <c r="AE1048" i="1" s="1"/>
  <c r="AD1048" i="1"/>
  <c r="AH1049" i="1" l="1" a="1"/>
  <c r="AH1049" i="1" s="1"/>
  <c r="AI1049" i="1" s="1"/>
  <c r="AE1049" i="1" a="1"/>
  <c r="AE1049" i="1" s="1"/>
  <c r="AD1049" i="1"/>
  <c r="AF1048" i="1"/>
  <c r="AG1047" i="1"/>
  <c r="AG1048" i="1" l="1"/>
  <c r="AF1049" i="1"/>
  <c r="AD1050" i="1"/>
  <c r="AH1050" i="1" a="1"/>
  <c r="AH1050" i="1" s="1"/>
  <c r="AI1050" i="1" s="1"/>
  <c r="AE1050" i="1" a="1"/>
  <c r="AE1050" i="1" s="1"/>
  <c r="AE1051" i="1" l="1" a="1"/>
  <c r="AE1051" i="1" s="1"/>
  <c r="AD1051" i="1"/>
  <c r="AH1051" i="1" a="1"/>
  <c r="AH1051" i="1" s="1"/>
  <c r="AI1051" i="1" s="1"/>
  <c r="AG1049" i="1"/>
  <c r="AF1050" i="1"/>
  <c r="AF1051" i="1" l="1"/>
  <c r="AG1050" i="1"/>
  <c r="AH1052" i="1" a="1"/>
  <c r="AH1052" i="1" s="1"/>
  <c r="AI1052" i="1" s="1"/>
  <c r="AE1052" i="1" a="1"/>
  <c r="AE1052" i="1" s="1"/>
  <c r="AD1052" i="1"/>
  <c r="AH1053" i="1" l="1" a="1"/>
  <c r="AH1053" i="1" s="1"/>
  <c r="AI1053" i="1" s="1"/>
  <c r="AE1053" i="1" a="1"/>
  <c r="AE1053" i="1" s="1"/>
  <c r="AD1053" i="1"/>
  <c r="AF1052" i="1"/>
  <c r="AG1051" i="1"/>
  <c r="AG1052" i="1" l="1"/>
  <c r="AF1053" i="1"/>
  <c r="AD1054" i="1"/>
  <c r="AH1054" i="1" a="1"/>
  <c r="AH1054" i="1" s="1"/>
  <c r="AI1054" i="1" s="1"/>
  <c r="AE1054" i="1" a="1"/>
  <c r="AE1054" i="1" s="1"/>
  <c r="AE1055" i="1" l="1" a="1"/>
  <c r="AE1055" i="1" s="1"/>
  <c r="AD1055" i="1"/>
  <c r="AH1055" i="1" a="1"/>
  <c r="AH1055" i="1" s="1"/>
  <c r="AI1055" i="1" s="1"/>
  <c r="AG1053" i="1"/>
  <c r="AF1054" i="1"/>
  <c r="AF1055" i="1" l="1"/>
  <c r="AG1054" i="1"/>
  <c r="AH1056" i="1" a="1"/>
  <c r="AH1056" i="1" s="1"/>
  <c r="AI1056" i="1" s="1"/>
  <c r="AE1056" i="1" a="1"/>
  <c r="AE1056" i="1" s="1"/>
  <c r="AD1056" i="1"/>
  <c r="AH1057" i="1" l="1" a="1"/>
  <c r="AH1057" i="1" s="1"/>
  <c r="AI1057" i="1" s="1"/>
  <c r="AE1057" i="1" a="1"/>
  <c r="AE1057" i="1" s="1"/>
  <c r="AD1057" i="1"/>
  <c r="AF1056" i="1"/>
  <c r="AG1055" i="1"/>
  <c r="AG1056" i="1" l="1"/>
  <c r="AF1057" i="1"/>
  <c r="AD1058" i="1"/>
  <c r="AH1058" i="1" a="1"/>
  <c r="AH1058" i="1" s="1"/>
  <c r="AI1058" i="1" s="1"/>
  <c r="AE1058" i="1" a="1"/>
  <c r="AE1058" i="1" s="1"/>
  <c r="AE1059" i="1" l="1" a="1"/>
  <c r="AE1059" i="1" s="1"/>
  <c r="AD1059" i="1"/>
  <c r="AH1059" i="1" a="1"/>
  <c r="AH1059" i="1" s="1"/>
  <c r="AI1059" i="1" s="1"/>
  <c r="AG1057" i="1"/>
  <c r="AF1058" i="1"/>
  <c r="AF1059" i="1" l="1"/>
  <c r="AG1058" i="1"/>
  <c r="AH1060" i="1" a="1"/>
  <c r="AH1060" i="1" s="1"/>
  <c r="AI1060" i="1" s="1"/>
  <c r="AE1060" i="1" a="1"/>
  <c r="AE1060" i="1" s="1"/>
  <c r="AD1060" i="1"/>
  <c r="AH1061" i="1" l="1" a="1"/>
  <c r="AH1061" i="1" s="1"/>
  <c r="AI1061" i="1" s="1"/>
  <c r="AE1061" i="1" a="1"/>
  <c r="AE1061" i="1" s="1"/>
  <c r="AD1061" i="1"/>
  <c r="AF1060" i="1"/>
  <c r="AG1059" i="1"/>
  <c r="AG1060" i="1" l="1"/>
  <c r="AF1061" i="1"/>
  <c r="AD1062" i="1"/>
  <c r="AH1062" i="1" a="1"/>
  <c r="AH1062" i="1" s="1"/>
  <c r="AI1062" i="1" s="1"/>
  <c r="AE1062" i="1" a="1"/>
  <c r="AE1062" i="1" s="1"/>
  <c r="AE1063" i="1" l="1" a="1"/>
  <c r="AE1063" i="1" s="1"/>
  <c r="AD1063" i="1"/>
  <c r="AH1063" i="1" a="1"/>
  <c r="AH1063" i="1" s="1"/>
  <c r="AI1063" i="1" s="1"/>
  <c r="AG1061" i="1"/>
  <c r="AF1062" i="1"/>
  <c r="AH1064" i="1" l="1" a="1"/>
  <c r="AH1064" i="1" s="1"/>
  <c r="AI1064" i="1" s="1"/>
  <c r="AE1064" i="1" a="1"/>
  <c r="AE1064" i="1" s="1"/>
  <c r="AD1064" i="1"/>
  <c r="AF1063" i="1"/>
  <c r="AG1062" i="1"/>
  <c r="AF1064" i="1" l="1"/>
  <c r="AG1063" i="1"/>
  <c r="AH1065" i="1" a="1"/>
  <c r="AH1065" i="1" s="1"/>
  <c r="AI1065" i="1" s="1"/>
  <c r="AE1065" i="1" a="1"/>
  <c r="AE1065" i="1" s="1"/>
  <c r="AD1065" i="1"/>
  <c r="AD1066" i="1" l="1"/>
  <c r="AH1066" i="1" a="1"/>
  <c r="AH1066" i="1" s="1"/>
  <c r="AI1066" i="1" s="1"/>
  <c r="AE1066" i="1" a="1"/>
  <c r="AE1066" i="1" s="1"/>
  <c r="AG1064" i="1"/>
  <c r="AF1065" i="1"/>
  <c r="AG1065" i="1" l="1"/>
  <c r="AF1066" i="1"/>
  <c r="AE1067" i="1" a="1"/>
  <c r="AE1067" i="1" s="1"/>
  <c r="AD1067" i="1"/>
  <c r="AH1067" i="1" a="1"/>
  <c r="AH1067" i="1" s="1"/>
  <c r="AI1067" i="1" s="1"/>
  <c r="AH1068" i="1" l="1" a="1"/>
  <c r="AH1068" i="1" s="1"/>
  <c r="AI1068" i="1" s="1"/>
  <c r="AE1068" i="1" a="1"/>
  <c r="AE1068" i="1" s="1"/>
  <c r="AD1068" i="1"/>
  <c r="AF1067" i="1"/>
  <c r="AG1066" i="1"/>
  <c r="AF1068" i="1" l="1"/>
  <c r="AG1067" i="1"/>
  <c r="AH1069" i="1" a="1"/>
  <c r="AH1069" i="1" s="1"/>
  <c r="AI1069" i="1" s="1"/>
  <c r="AE1069" i="1" a="1"/>
  <c r="AE1069" i="1" s="1"/>
  <c r="AD1069" i="1"/>
  <c r="AD1070" i="1" l="1"/>
  <c r="AH1070" i="1" a="1"/>
  <c r="AH1070" i="1" s="1"/>
  <c r="AI1070" i="1" s="1"/>
  <c r="AE1070" i="1" a="1"/>
  <c r="AE1070" i="1" s="1"/>
  <c r="AG1068" i="1"/>
  <c r="AF1069" i="1"/>
  <c r="AG1069" i="1" l="1"/>
  <c r="AF1070" i="1"/>
  <c r="AE1071" i="1" a="1"/>
  <c r="AE1071" i="1" s="1"/>
  <c r="AD1071" i="1"/>
  <c r="AH1071" i="1" a="1"/>
  <c r="AH1071" i="1" s="1"/>
  <c r="AI1071" i="1" s="1"/>
  <c r="AH1072" i="1" l="1" a="1"/>
  <c r="AH1072" i="1" s="1"/>
  <c r="AI1072" i="1" s="1"/>
  <c r="AE1072" i="1" a="1"/>
  <c r="AE1072" i="1" s="1"/>
  <c r="AD1072" i="1"/>
  <c r="AF1071" i="1"/>
  <c r="AG1070" i="1"/>
  <c r="AF1072" i="1" l="1"/>
  <c r="AG1071" i="1"/>
  <c r="AH1073" i="1" a="1"/>
  <c r="AH1073" i="1" s="1"/>
  <c r="AI1073" i="1" s="1"/>
  <c r="AE1073" i="1" a="1"/>
  <c r="AE1073" i="1" s="1"/>
  <c r="AD1073" i="1"/>
  <c r="AD1074" i="1" l="1"/>
  <c r="AH1074" i="1" a="1"/>
  <c r="AH1074" i="1" s="1"/>
  <c r="AI1074" i="1" s="1"/>
  <c r="AE1074" i="1" a="1"/>
  <c r="AE1074" i="1" s="1"/>
  <c r="AG1072" i="1"/>
  <c r="AF1073" i="1"/>
  <c r="AG1073" i="1" l="1"/>
  <c r="AF1074" i="1"/>
  <c r="AE1075" i="1" a="1"/>
  <c r="AE1075" i="1" s="1"/>
  <c r="AD1075" i="1"/>
  <c r="AH1075" i="1" a="1"/>
  <c r="AH1075" i="1" s="1"/>
  <c r="AI1075" i="1" s="1"/>
  <c r="AH1076" i="1" l="1" a="1"/>
  <c r="AH1076" i="1" s="1"/>
  <c r="AI1076" i="1" s="1"/>
  <c r="AE1076" i="1" a="1"/>
  <c r="AE1076" i="1" s="1"/>
  <c r="AD1076" i="1"/>
  <c r="AF1075" i="1"/>
  <c r="AG1074" i="1"/>
  <c r="AF1076" i="1" l="1"/>
  <c r="AG1075" i="1"/>
  <c r="AH1077" i="1" a="1"/>
  <c r="AH1077" i="1" s="1"/>
  <c r="AI1077" i="1" s="1"/>
  <c r="AE1077" i="1" a="1"/>
  <c r="AE1077" i="1" s="1"/>
  <c r="AD1077" i="1"/>
  <c r="AD1078" i="1" l="1"/>
  <c r="AH1078" i="1" a="1"/>
  <c r="AH1078" i="1" s="1"/>
  <c r="AI1078" i="1" s="1"/>
  <c r="AE1078" i="1" a="1"/>
  <c r="AE1078" i="1" s="1"/>
  <c r="AG1076" i="1"/>
  <c r="AF1077" i="1"/>
  <c r="AG1077" i="1" l="1"/>
  <c r="AF1078" i="1"/>
  <c r="AE1079" i="1" a="1"/>
  <c r="AE1079" i="1" s="1"/>
  <c r="AD1079" i="1"/>
  <c r="AH1079" i="1" a="1"/>
  <c r="AH1079" i="1" s="1"/>
  <c r="AI1079" i="1" s="1"/>
  <c r="AH1080" i="1" l="1" a="1"/>
  <c r="AH1080" i="1" s="1"/>
  <c r="AI1080" i="1" s="1"/>
  <c r="AE1080" i="1" a="1"/>
  <c r="AE1080" i="1" s="1"/>
  <c r="AD1080" i="1"/>
  <c r="AF1079" i="1"/>
  <c r="AG1078" i="1"/>
  <c r="AF1080" i="1" l="1"/>
  <c r="AG1079" i="1"/>
  <c r="AH1081" i="1" a="1"/>
  <c r="AH1081" i="1" s="1"/>
  <c r="AI1081" i="1" s="1"/>
  <c r="AE1081" i="1" a="1"/>
  <c r="AE1081" i="1" s="1"/>
  <c r="AD1081" i="1"/>
  <c r="AD1082" i="1" l="1"/>
  <c r="AH1082" i="1" a="1"/>
  <c r="AH1082" i="1" s="1"/>
  <c r="AI1082" i="1" s="1"/>
  <c r="AE1082" i="1" a="1"/>
  <c r="AE1082" i="1" s="1"/>
  <c r="AG1080" i="1"/>
  <c r="AF1081" i="1"/>
  <c r="AG1081" i="1" l="1"/>
  <c r="AF1082" i="1"/>
  <c r="AE1083" i="1" a="1"/>
  <c r="AE1083" i="1" s="1"/>
  <c r="AD1083" i="1"/>
  <c r="AH1083" i="1" a="1"/>
  <c r="AH1083" i="1" s="1"/>
  <c r="AI1083" i="1" s="1"/>
  <c r="AH1084" i="1" l="1" a="1"/>
  <c r="AH1084" i="1" s="1"/>
  <c r="AI1084" i="1" s="1"/>
  <c r="AE1084" i="1" a="1"/>
  <c r="AE1084" i="1" s="1"/>
  <c r="AD1084" i="1"/>
  <c r="AF1083" i="1"/>
  <c r="AG1082" i="1"/>
  <c r="AF1084" i="1" l="1"/>
  <c r="AG1083" i="1"/>
  <c r="AH1085" i="1" a="1"/>
  <c r="AH1085" i="1" s="1"/>
  <c r="AI1085" i="1" s="1"/>
  <c r="AE1085" i="1" a="1"/>
  <c r="AE1085" i="1" s="1"/>
  <c r="AD1085" i="1"/>
  <c r="AG1084" i="1" l="1"/>
  <c r="AF1085" i="1"/>
  <c r="AD1086" i="1"/>
  <c r="AH1086" i="1" a="1"/>
  <c r="AH1086" i="1" s="1"/>
  <c r="AI1086" i="1" s="1"/>
  <c r="AE1086" i="1" a="1"/>
  <c r="AE1086" i="1" s="1"/>
  <c r="AE1087" i="1" l="1" a="1"/>
  <c r="AE1087" i="1" s="1"/>
  <c r="AD1087" i="1"/>
  <c r="AH1087" i="1" a="1"/>
  <c r="AH1087" i="1" s="1"/>
  <c r="AI1087" i="1" s="1"/>
  <c r="AG1085" i="1"/>
  <c r="AF1086" i="1"/>
  <c r="AF1087" i="1" l="1"/>
  <c r="AG1086" i="1"/>
  <c r="AH1088" i="1" a="1"/>
  <c r="AH1088" i="1" s="1"/>
  <c r="AI1088" i="1" s="1"/>
  <c r="AE1088" i="1" a="1"/>
  <c r="AE1088" i="1" s="1"/>
  <c r="AD1088" i="1"/>
  <c r="AH1089" i="1" l="1" a="1"/>
  <c r="AH1089" i="1" s="1"/>
  <c r="AI1089" i="1" s="1"/>
  <c r="AE1089" i="1" a="1"/>
  <c r="AE1089" i="1" s="1"/>
  <c r="AD1089" i="1"/>
  <c r="AF1088" i="1"/>
  <c r="AG1087" i="1"/>
  <c r="AG1088" i="1" l="1"/>
  <c r="AF1089" i="1"/>
  <c r="AD1090" i="1"/>
  <c r="AH1090" i="1" a="1"/>
  <c r="AH1090" i="1" s="1"/>
  <c r="AI1090" i="1" s="1"/>
  <c r="AE1090" i="1" a="1"/>
  <c r="AE1090" i="1" s="1"/>
  <c r="AE1091" i="1" l="1" a="1"/>
  <c r="AE1091" i="1" s="1"/>
  <c r="AD1091" i="1"/>
  <c r="AH1091" i="1" a="1"/>
  <c r="AH1091" i="1" s="1"/>
  <c r="AI1091" i="1" s="1"/>
  <c r="AG1089" i="1"/>
  <c r="AF1090" i="1"/>
  <c r="AH1092" i="1" l="1" a="1"/>
  <c r="AH1092" i="1" s="1"/>
  <c r="AI1092" i="1" s="1"/>
  <c r="AE1092" i="1" a="1"/>
  <c r="AE1092" i="1" s="1"/>
  <c r="AD1092" i="1"/>
  <c r="AF1091" i="1"/>
  <c r="AG1090" i="1"/>
  <c r="AF1092" i="1" l="1"/>
  <c r="AG1091" i="1"/>
  <c r="AH1093" i="1" a="1"/>
  <c r="AH1093" i="1" s="1"/>
  <c r="AI1093" i="1" s="1"/>
  <c r="AE1093" i="1" a="1"/>
  <c r="AE1093" i="1" s="1"/>
  <c r="AD1093" i="1"/>
  <c r="AD1094" i="1" l="1"/>
  <c r="AH1094" i="1" a="1"/>
  <c r="AH1094" i="1" s="1"/>
  <c r="AI1094" i="1" s="1"/>
  <c r="AE1094" i="1" a="1"/>
  <c r="AE1094" i="1" s="1"/>
  <c r="AG1092" i="1"/>
  <c r="AF1093" i="1"/>
  <c r="AG1093" i="1" l="1"/>
  <c r="AF1094" i="1"/>
  <c r="AE1095" i="1" a="1"/>
  <c r="AE1095" i="1" s="1"/>
  <c r="AD1095" i="1"/>
  <c r="AH1095" i="1" a="1"/>
  <c r="AH1095" i="1" s="1"/>
  <c r="AI1095" i="1" s="1"/>
  <c r="AH1096" i="1" l="1" a="1"/>
  <c r="AH1096" i="1" s="1"/>
  <c r="AI1096" i="1" s="1"/>
  <c r="AE1096" i="1" a="1"/>
  <c r="AE1096" i="1" s="1"/>
  <c r="AD1096" i="1"/>
  <c r="AF1095" i="1"/>
  <c r="AG1094" i="1"/>
  <c r="AF1096" i="1" l="1"/>
  <c r="AG1095" i="1"/>
  <c r="AH1097" i="1" a="1"/>
  <c r="AH1097" i="1" s="1"/>
  <c r="AI1097" i="1" s="1"/>
  <c r="AE1097" i="1" a="1"/>
  <c r="AE1097" i="1" s="1"/>
  <c r="AD1097" i="1"/>
  <c r="AD1098" i="1" l="1"/>
  <c r="AH1098" i="1" a="1"/>
  <c r="AH1098" i="1" s="1"/>
  <c r="AI1098" i="1" s="1"/>
  <c r="AE1098" i="1" a="1"/>
  <c r="AE1098" i="1" s="1"/>
  <c r="AG1096" i="1"/>
  <c r="AF1097" i="1"/>
  <c r="AG1097" i="1" l="1"/>
  <c r="AF1098" i="1"/>
  <c r="AE1099" i="1" a="1"/>
  <c r="AE1099" i="1" s="1"/>
  <c r="AD1099" i="1"/>
  <c r="AH1099" i="1" a="1"/>
  <c r="AH1099" i="1" s="1"/>
  <c r="AI1099" i="1" s="1"/>
  <c r="AH1100" i="1" l="1" a="1"/>
  <c r="AH1100" i="1" s="1"/>
  <c r="AI1100" i="1" s="1"/>
  <c r="AE1100" i="1" a="1"/>
  <c r="AE1100" i="1" s="1"/>
  <c r="AD1100" i="1"/>
  <c r="AF1099" i="1"/>
  <c r="AG1098" i="1"/>
  <c r="AH1101" i="1" l="1" a="1"/>
  <c r="AH1101" i="1" s="1"/>
  <c r="AI1101" i="1" s="1"/>
  <c r="AE1101" i="1" a="1"/>
  <c r="AE1101" i="1" s="1"/>
  <c r="AD1101" i="1"/>
  <c r="AF1100" i="1"/>
  <c r="AG1099" i="1"/>
  <c r="AG1100" i="1" l="1"/>
  <c r="AF1101" i="1"/>
  <c r="AD1102" i="1"/>
  <c r="AH1102" i="1" a="1"/>
  <c r="AH1102" i="1" s="1"/>
  <c r="AI1102" i="1" s="1"/>
  <c r="AE1102" i="1" a="1"/>
  <c r="AE1102" i="1" s="1"/>
  <c r="AG1101" i="1" l="1"/>
  <c r="AF1102" i="1"/>
  <c r="AE1103" i="1" a="1"/>
  <c r="AE1103" i="1" s="1"/>
  <c r="AD1103" i="1"/>
  <c r="AH1103" i="1" a="1"/>
  <c r="AH1103" i="1" s="1"/>
  <c r="AI1103" i="1" s="1"/>
  <c r="AH1104" i="1" l="1" a="1"/>
  <c r="AH1104" i="1" s="1"/>
  <c r="AI1104" i="1" s="1"/>
  <c r="AE1104" i="1" a="1"/>
  <c r="AE1104" i="1" s="1"/>
  <c r="AD1104" i="1"/>
  <c r="AF1103" i="1"/>
  <c r="AG1102" i="1"/>
  <c r="AF1104" i="1" l="1"/>
  <c r="AG1103" i="1"/>
  <c r="AH1105" i="1" a="1"/>
  <c r="AH1105" i="1" s="1"/>
  <c r="AI1105" i="1" s="1"/>
  <c r="AE1105" i="1" a="1"/>
  <c r="AE1105" i="1" s="1"/>
  <c r="AD1105" i="1"/>
  <c r="AD1106" i="1" l="1"/>
  <c r="AH1106" i="1" a="1"/>
  <c r="AH1106" i="1" s="1"/>
  <c r="AI1106" i="1" s="1"/>
  <c r="AE1106" i="1" a="1"/>
  <c r="AE1106" i="1" s="1"/>
  <c r="AG1104" i="1"/>
  <c r="AF1105" i="1"/>
  <c r="AG1105" i="1" l="1"/>
  <c r="AF1106" i="1"/>
  <c r="AE1107" i="1" a="1"/>
  <c r="AE1107" i="1" s="1"/>
  <c r="AD1107" i="1"/>
  <c r="AH1107" i="1" a="1"/>
  <c r="AH1107" i="1" s="1"/>
  <c r="AI1107" i="1" s="1"/>
  <c r="AH1108" i="1" l="1" a="1"/>
  <c r="AH1108" i="1" s="1"/>
  <c r="AI1108" i="1" s="1"/>
  <c r="AE1108" i="1" a="1"/>
  <c r="AE1108" i="1" s="1"/>
  <c r="AD1108" i="1"/>
  <c r="AF1107" i="1"/>
  <c r="AG1106" i="1"/>
  <c r="AF1108" i="1" l="1"/>
  <c r="AG1107" i="1"/>
  <c r="AH1109" i="1" a="1"/>
  <c r="AH1109" i="1" s="1"/>
  <c r="AI1109" i="1" s="1"/>
  <c r="AE1109" i="1" a="1"/>
  <c r="AE1109" i="1" s="1"/>
  <c r="AD1109" i="1"/>
  <c r="AD1110" i="1" l="1"/>
  <c r="AH1110" i="1" a="1"/>
  <c r="AH1110" i="1" s="1"/>
  <c r="AI1110" i="1" s="1"/>
  <c r="AE1110" i="1" a="1"/>
  <c r="AE1110" i="1" s="1"/>
  <c r="AG1108" i="1"/>
  <c r="AF1109" i="1"/>
  <c r="AE1111" i="1" l="1" a="1"/>
  <c r="AE1111" i="1" s="1"/>
  <c r="AD1111" i="1"/>
  <c r="AH1111" i="1" a="1"/>
  <c r="AH1111" i="1" s="1"/>
  <c r="AI1111" i="1" s="1"/>
  <c r="AG1109" i="1"/>
  <c r="AF1110" i="1"/>
  <c r="AH1112" i="1" l="1" a="1"/>
  <c r="AH1112" i="1" s="1"/>
  <c r="AI1112" i="1" s="1"/>
  <c r="AE1112" i="1" a="1"/>
  <c r="AE1112" i="1" s="1"/>
  <c r="AD1112" i="1"/>
  <c r="AF1111" i="1"/>
  <c r="AG1110" i="1"/>
  <c r="AF1112" i="1" l="1"/>
  <c r="AG1111" i="1"/>
  <c r="AH1113" i="1" a="1"/>
  <c r="AH1113" i="1" s="1"/>
  <c r="AI1113" i="1" s="1"/>
  <c r="AE1113" i="1" a="1"/>
  <c r="AE1113" i="1" s="1"/>
  <c r="AD1113" i="1"/>
  <c r="AD1114" i="1" l="1"/>
  <c r="AH1114" i="1" a="1"/>
  <c r="AH1114" i="1" s="1"/>
  <c r="AI1114" i="1" s="1"/>
  <c r="AE1114" i="1" a="1"/>
  <c r="AE1114" i="1" s="1"/>
  <c r="AG1112" i="1"/>
  <c r="AF1113" i="1"/>
  <c r="AG1113" i="1" l="1"/>
  <c r="AF1114" i="1"/>
  <c r="AE1115" i="1" a="1"/>
  <c r="AE1115" i="1" s="1"/>
  <c r="AD1115" i="1"/>
  <c r="AH1115" i="1" a="1"/>
  <c r="AH1115" i="1" s="1"/>
  <c r="AI1115" i="1" s="1"/>
  <c r="AH1116" i="1" l="1" a="1"/>
  <c r="AH1116" i="1" s="1"/>
  <c r="AI1116" i="1" s="1"/>
  <c r="AE1116" i="1" a="1"/>
  <c r="AE1116" i="1" s="1"/>
  <c r="AD1116" i="1"/>
  <c r="AF1115" i="1"/>
  <c r="AG1114" i="1"/>
  <c r="AF1116" i="1" l="1"/>
  <c r="AG1115" i="1"/>
  <c r="AH1117" i="1" a="1"/>
  <c r="AH1117" i="1" s="1"/>
  <c r="AI1117" i="1" s="1"/>
  <c r="AE1117" i="1" a="1"/>
  <c r="AE1117" i="1" s="1"/>
  <c r="AD1117" i="1"/>
  <c r="AD1118" i="1" l="1"/>
  <c r="AH1118" i="1" a="1"/>
  <c r="AH1118" i="1" s="1"/>
  <c r="AI1118" i="1" s="1"/>
  <c r="AE1118" i="1" a="1"/>
  <c r="AE1118" i="1" s="1"/>
  <c r="AG1116" i="1"/>
  <c r="AF1117" i="1"/>
  <c r="AG1117" i="1" l="1"/>
  <c r="AF1118" i="1"/>
  <c r="AE1119" i="1" a="1"/>
  <c r="AE1119" i="1" s="1"/>
  <c r="AD1119" i="1"/>
  <c r="AH1119" i="1" a="1"/>
  <c r="AH1119" i="1" s="1"/>
  <c r="AI1119" i="1" s="1"/>
  <c r="AH1120" i="1" l="1" a="1"/>
  <c r="AH1120" i="1" s="1"/>
  <c r="AI1120" i="1" s="1"/>
  <c r="AE1120" i="1" a="1"/>
  <c r="AE1120" i="1" s="1"/>
  <c r="AD1120" i="1"/>
  <c r="AF1119" i="1"/>
  <c r="AG1118" i="1"/>
  <c r="AF1120" i="1" l="1"/>
  <c r="AG1119" i="1"/>
  <c r="AH1121" i="1" a="1"/>
  <c r="AH1121" i="1" s="1"/>
  <c r="AI1121" i="1" s="1"/>
  <c r="AE1121" i="1" a="1"/>
  <c r="AE1121" i="1" s="1"/>
  <c r="AD1121" i="1"/>
  <c r="AD1122" i="1" l="1"/>
  <c r="AH1122" i="1" a="1"/>
  <c r="AH1122" i="1" s="1"/>
  <c r="AI1122" i="1" s="1"/>
  <c r="AE1122" i="1" a="1"/>
  <c r="AE1122" i="1" s="1"/>
  <c r="AG1120" i="1"/>
  <c r="AF1121" i="1"/>
  <c r="AG1121" i="1" l="1"/>
  <c r="AF1122" i="1"/>
  <c r="AE1123" i="1" a="1"/>
  <c r="AE1123" i="1" s="1"/>
  <c r="AD1123" i="1"/>
  <c r="AH1123" i="1" a="1"/>
  <c r="AH1123" i="1" s="1"/>
  <c r="AI1123" i="1" s="1"/>
  <c r="AH1124" i="1" l="1" a="1"/>
  <c r="AH1124" i="1" s="1"/>
  <c r="AI1124" i="1" s="1"/>
  <c r="AE1124" i="1" a="1"/>
  <c r="AE1124" i="1" s="1"/>
  <c r="AD1124" i="1"/>
  <c r="AF1123" i="1"/>
  <c r="AG1122" i="1"/>
  <c r="AF1124" i="1" l="1"/>
  <c r="AG1123" i="1"/>
  <c r="AH1125" i="1" a="1"/>
  <c r="AH1125" i="1" s="1"/>
  <c r="AI1125" i="1" s="1"/>
  <c r="AE1125" i="1" a="1"/>
  <c r="AE1125" i="1" s="1"/>
  <c r="AD1125" i="1"/>
  <c r="AD1126" i="1" l="1"/>
  <c r="AH1126" i="1" a="1"/>
  <c r="AH1126" i="1" s="1"/>
  <c r="AI1126" i="1" s="1"/>
  <c r="AE1126" i="1" a="1"/>
  <c r="AE1126" i="1" s="1"/>
  <c r="AG1124" i="1"/>
  <c r="AF1125" i="1"/>
  <c r="AG1125" i="1" l="1"/>
  <c r="AF1126" i="1"/>
  <c r="AE1127" i="1" a="1"/>
  <c r="AE1127" i="1" s="1"/>
  <c r="AD1127" i="1"/>
  <c r="AH1127" i="1" a="1"/>
  <c r="AH1127" i="1" s="1"/>
  <c r="AI1127" i="1" s="1"/>
  <c r="AF1127" i="1" l="1"/>
  <c r="AG1126" i="1"/>
  <c r="AH1128" i="1" a="1"/>
  <c r="AH1128" i="1" s="1"/>
  <c r="AI1128" i="1" s="1"/>
  <c r="AE1128" i="1" a="1"/>
  <c r="AE1128" i="1" s="1"/>
  <c r="AD1128" i="1"/>
  <c r="AH1129" i="1" l="1" a="1"/>
  <c r="AH1129" i="1" s="1"/>
  <c r="AI1129" i="1" s="1"/>
  <c r="AE1129" i="1" a="1"/>
  <c r="AE1129" i="1" s="1"/>
  <c r="AD1129" i="1"/>
  <c r="AF1128" i="1"/>
  <c r="AG1127" i="1"/>
  <c r="AG1128" i="1" l="1"/>
  <c r="AF1129" i="1"/>
  <c r="AD1130" i="1"/>
  <c r="AH1130" i="1" a="1"/>
  <c r="AH1130" i="1" s="1"/>
  <c r="AI1130" i="1" s="1"/>
  <c r="AE1130" i="1" a="1"/>
  <c r="AE1130" i="1" s="1"/>
  <c r="AG1129" i="1" l="1"/>
  <c r="AF1130" i="1"/>
  <c r="AE1131" i="1" a="1"/>
  <c r="AE1131" i="1" s="1"/>
  <c r="AD1131" i="1"/>
  <c r="AH1131" i="1" a="1"/>
  <c r="AH1131" i="1" s="1"/>
  <c r="AI1131" i="1" s="1"/>
  <c r="AH1132" i="1" l="1" a="1"/>
  <c r="AH1132" i="1" s="1"/>
  <c r="AI1132" i="1" s="1"/>
  <c r="AE1132" i="1" a="1"/>
  <c r="AE1132" i="1" s="1"/>
  <c r="AD1132" i="1"/>
  <c r="AF1131" i="1"/>
  <c r="AG1130" i="1"/>
  <c r="AH1133" i="1" l="1" a="1"/>
  <c r="AH1133" i="1" s="1"/>
  <c r="AI1133" i="1" s="1"/>
  <c r="AE1133" i="1" a="1"/>
  <c r="AE1133" i="1" s="1"/>
  <c r="AD1133" i="1"/>
  <c r="AF1132" i="1"/>
  <c r="AG1131" i="1"/>
  <c r="AD1134" i="1" l="1"/>
  <c r="AH1134" i="1" a="1"/>
  <c r="AH1134" i="1" s="1"/>
  <c r="AI1134" i="1" s="1"/>
  <c r="AE1134" i="1" a="1"/>
  <c r="AE1134" i="1" s="1"/>
  <c r="AG1132" i="1"/>
  <c r="AF1133" i="1"/>
  <c r="AG1133" i="1" l="1"/>
  <c r="AF1134" i="1"/>
  <c r="AE1135" i="1" a="1"/>
  <c r="AE1135" i="1" s="1"/>
  <c r="AD1135" i="1"/>
  <c r="AH1135" i="1" a="1"/>
  <c r="AH1135" i="1" s="1"/>
  <c r="AI1135" i="1" s="1"/>
  <c r="AH1136" i="1" l="1" a="1"/>
  <c r="AH1136" i="1" s="1"/>
  <c r="AI1136" i="1" s="1"/>
  <c r="AE1136" i="1" a="1"/>
  <c r="AE1136" i="1" s="1"/>
  <c r="AD1136" i="1"/>
  <c r="AF1135" i="1"/>
  <c r="AG1134" i="1"/>
  <c r="AF1136" i="1" l="1"/>
  <c r="AG1135" i="1"/>
  <c r="AH1137" i="1" a="1"/>
  <c r="AH1137" i="1" s="1"/>
  <c r="AI1137" i="1" s="1"/>
  <c r="AE1137" i="1" a="1"/>
  <c r="AE1137" i="1" s="1"/>
  <c r="AD1137" i="1"/>
  <c r="AD1138" i="1" l="1"/>
  <c r="AH1138" i="1" a="1"/>
  <c r="AH1138" i="1" s="1"/>
  <c r="AI1138" i="1" s="1"/>
  <c r="AE1138" i="1" a="1"/>
  <c r="AE1138" i="1" s="1"/>
  <c r="AG1136" i="1"/>
  <c r="AF1137" i="1"/>
  <c r="AG1137" i="1" l="1"/>
  <c r="AF1138" i="1"/>
  <c r="AE1139" i="1" a="1"/>
  <c r="AE1139" i="1" s="1"/>
  <c r="AD1139" i="1"/>
  <c r="AH1139" i="1" a="1"/>
  <c r="AH1139" i="1" s="1"/>
  <c r="AI1139" i="1" s="1"/>
  <c r="AF1139" i="1" l="1"/>
  <c r="AG1138" i="1"/>
  <c r="AH1140" i="1" a="1"/>
  <c r="AH1140" i="1" s="1"/>
  <c r="AI1140" i="1" s="1"/>
  <c r="AE1140" i="1" a="1"/>
  <c r="AE1140" i="1" s="1"/>
  <c r="AD1140" i="1"/>
  <c r="AH1141" i="1" l="1" a="1"/>
  <c r="AH1141" i="1" s="1"/>
  <c r="AI1141" i="1" s="1"/>
  <c r="AE1141" i="1" a="1"/>
  <c r="AE1141" i="1" s="1"/>
  <c r="AD1141" i="1"/>
  <c r="AF1140" i="1"/>
  <c r="AG1139" i="1"/>
  <c r="AG1140" i="1" l="1"/>
  <c r="AF1141" i="1"/>
  <c r="AD1142" i="1"/>
  <c r="AH1142" i="1" a="1"/>
  <c r="AH1142" i="1" s="1"/>
  <c r="AI1142" i="1" s="1"/>
  <c r="AE1142" i="1" a="1"/>
  <c r="AE1142" i="1" s="1"/>
  <c r="AE1143" i="1" l="1" a="1"/>
  <c r="AE1143" i="1" s="1"/>
  <c r="AD1143" i="1"/>
  <c r="AH1143" i="1" a="1"/>
  <c r="AH1143" i="1" s="1"/>
  <c r="AI1143" i="1" s="1"/>
  <c r="AG1141" i="1"/>
  <c r="AF1142" i="1"/>
  <c r="AF1143" i="1" l="1"/>
  <c r="AG1142" i="1"/>
  <c r="AH1144" i="1" a="1"/>
  <c r="AH1144" i="1" s="1"/>
  <c r="AI1144" i="1" s="1"/>
  <c r="AE1144" i="1" a="1"/>
  <c r="AE1144" i="1" s="1"/>
  <c r="AD1144" i="1"/>
  <c r="AH1145" i="1" l="1" a="1"/>
  <c r="AH1145" i="1" s="1"/>
  <c r="AI1145" i="1" s="1"/>
  <c r="AE1145" i="1" a="1"/>
  <c r="AE1145" i="1" s="1"/>
  <c r="AD1145" i="1"/>
  <c r="AF1144" i="1"/>
  <c r="AG1143" i="1"/>
  <c r="AG1144" i="1" l="1"/>
  <c r="AF1145" i="1"/>
  <c r="AD1146" i="1"/>
  <c r="AH1146" i="1" a="1"/>
  <c r="AH1146" i="1" s="1"/>
  <c r="AI1146" i="1" s="1"/>
  <c r="AE1146" i="1" a="1"/>
  <c r="AE1146" i="1" s="1"/>
  <c r="AE1147" i="1" l="1" a="1"/>
  <c r="AE1147" i="1" s="1"/>
  <c r="AD1147" i="1"/>
  <c r="AH1147" i="1" a="1"/>
  <c r="AH1147" i="1" s="1"/>
  <c r="AI1147" i="1" s="1"/>
  <c r="AG1145" i="1"/>
  <c r="AF1146" i="1"/>
  <c r="AH1148" i="1" l="1" a="1"/>
  <c r="AH1148" i="1" s="1"/>
  <c r="AI1148" i="1" s="1"/>
  <c r="AE1148" i="1" a="1"/>
  <c r="AE1148" i="1" s="1"/>
  <c r="AD1148" i="1"/>
  <c r="AF1147" i="1"/>
  <c r="AG1146" i="1"/>
  <c r="AF1148" i="1" l="1"/>
  <c r="AG1147" i="1"/>
  <c r="AH1149" i="1" a="1"/>
  <c r="AH1149" i="1" s="1"/>
  <c r="AI1149" i="1" s="1"/>
  <c r="AE1149" i="1" a="1"/>
  <c r="AE1149" i="1" s="1"/>
  <c r="AD1149" i="1"/>
  <c r="AD1150" i="1" l="1"/>
  <c r="AH1150" i="1" a="1"/>
  <c r="AH1150" i="1" s="1"/>
  <c r="AI1150" i="1" s="1"/>
  <c r="AE1150" i="1" a="1"/>
  <c r="AE1150" i="1" s="1"/>
  <c r="AG1148" i="1"/>
  <c r="AF1149" i="1"/>
  <c r="AG1149" i="1" l="1"/>
  <c r="AF1150" i="1"/>
  <c r="AE1151" i="1" a="1"/>
  <c r="AE1151" i="1" s="1"/>
  <c r="AD1151" i="1"/>
  <c r="AH1151" i="1" a="1"/>
  <c r="AH1151" i="1" s="1"/>
  <c r="AI1151" i="1" s="1"/>
  <c r="AH1152" i="1" l="1" a="1"/>
  <c r="AH1152" i="1" s="1"/>
  <c r="AI1152" i="1" s="1"/>
  <c r="AE1152" i="1" a="1"/>
  <c r="AE1152" i="1" s="1"/>
  <c r="AD1152" i="1"/>
  <c r="AF1151" i="1"/>
  <c r="AG1150" i="1"/>
  <c r="AF1152" i="1" l="1"/>
  <c r="AG1151" i="1"/>
  <c r="AH1153" i="1" a="1"/>
  <c r="AH1153" i="1" s="1"/>
  <c r="AI1153" i="1" s="1"/>
  <c r="AE1153" i="1" a="1"/>
  <c r="AE1153" i="1" s="1"/>
  <c r="AD1153" i="1"/>
  <c r="AD1154" i="1" l="1"/>
  <c r="AH1154" i="1" a="1"/>
  <c r="AH1154" i="1" s="1"/>
  <c r="AI1154" i="1" s="1"/>
  <c r="AE1154" i="1" a="1"/>
  <c r="AE1154" i="1" s="1"/>
  <c r="AG1152" i="1"/>
  <c r="AF1153" i="1"/>
  <c r="AG1153" i="1" l="1"/>
  <c r="AF1154" i="1"/>
  <c r="AE1155" i="1" a="1"/>
  <c r="AE1155" i="1" s="1"/>
  <c r="AD1155" i="1"/>
  <c r="AH1155" i="1" a="1"/>
  <c r="AH1155" i="1" s="1"/>
  <c r="AI1155" i="1" s="1"/>
  <c r="AF1155" i="1" l="1"/>
  <c r="AG1154" i="1"/>
  <c r="AH1156" i="1" a="1"/>
  <c r="AH1156" i="1" s="1"/>
  <c r="AI1156" i="1" s="1"/>
  <c r="AE1156" i="1" a="1"/>
  <c r="AE1156" i="1" s="1"/>
  <c r="AD1156" i="1"/>
  <c r="AH1157" i="1" l="1" a="1"/>
  <c r="AH1157" i="1" s="1"/>
  <c r="AI1157" i="1" s="1"/>
  <c r="AE1157" i="1" a="1"/>
  <c r="AE1157" i="1" s="1"/>
  <c r="AD1157" i="1"/>
  <c r="AF1156" i="1"/>
  <c r="AG1155" i="1"/>
  <c r="AG1156" i="1" l="1"/>
  <c r="AF1157" i="1"/>
  <c r="AD1158" i="1"/>
  <c r="AH1158" i="1" a="1"/>
  <c r="AH1158" i="1" s="1"/>
  <c r="AI1158" i="1" s="1"/>
  <c r="AE1158" i="1" a="1"/>
  <c r="AE1158" i="1" s="1"/>
  <c r="AE1159" i="1" l="1" a="1"/>
  <c r="AE1159" i="1" s="1"/>
  <c r="AD1159" i="1"/>
  <c r="AH1159" i="1" a="1"/>
  <c r="AH1159" i="1" s="1"/>
  <c r="AI1159" i="1" s="1"/>
  <c r="AG1157" i="1"/>
  <c r="AF1158" i="1"/>
  <c r="AF1159" i="1" l="1"/>
  <c r="AG1158" i="1"/>
  <c r="AH1160" i="1" a="1"/>
  <c r="AH1160" i="1" s="1"/>
  <c r="AI1160" i="1" s="1"/>
  <c r="AE1160" i="1" a="1"/>
  <c r="AE1160" i="1" s="1"/>
  <c r="AD1160" i="1"/>
  <c r="AH1161" i="1" l="1" a="1"/>
  <c r="AH1161" i="1" s="1"/>
  <c r="AI1161" i="1" s="1"/>
  <c r="AE1161" i="1" a="1"/>
  <c r="AE1161" i="1" s="1"/>
  <c r="AD1161" i="1"/>
  <c r="AF1160" i="1"/>
  <c r="AG1159" i="1"/>
  <c r="AG1160" i="1" l="1"/>
  <c r="AF1161" i="1"/>
  <c r="AD1162" i="1"/>
  <c r="AH1162" i="1" a="1"/>
  <c r="AH1162" i="1" s="1"/>
  <c r="AI1162" i="1" s="1"/>
  <c r="AE1162" i="1" a="1"/>
  <c r="AE1162" i="1" s="1"/>
  <c r="AE1163" i="1" l="1" a="1"/>
  <c r="AE1163" i="1" s="1"/>
  <c r="AD1163" i="1"/>
  <c r="AH1163" i="1" a="1"/>
  <c r="AH1163" i="1" s="1"/>
  <c r="AI1163" i="1" s="1"/>
  <c r="AG1161" i="1"/>
  <c r="AF1162" i="1"/>
  <c r="AH1164" i="1" l="1" a="1"/>
  <c r="AH1164" i="1" s="1"/>
  <c r="AI1164" i="1" s="1"/>
  <c r="AE1164" i="1" a="1"/>
  <c r="AE1164" i="1" s="1"/>
  <c r="AD1164" i="1"/>
  <c r="AF1163" i="1"/>
  <c r="AG1162" i="1"/>
  <c r="AF1164" i="1" l="1"/>
  <c r="AG1163" i="1"/>
  <c r="AH1165" i="1" a="1"/>
  <c r="AH1165" i="1" s="1"/>
  <c r="AI1165" i="1" s="1"/>
  <c r="AE1165" i="1" a="1"/>
  <c r="AE1165" i="1" s="1"/>
  <c r="AD1165" i="1"/>
  <c r="AD1166" i="1" l="1"/>
  <c r="AH1166" i="1" a="1"/>
  <c r="AH1166" i="1" s="1"/>
  <c r="AI1166" i="1" s="1"/>
  <c r="AE1166" i="1" a="1"/>
  <c r="AE1166" i="1" s="1"/>
  <c r="AG1164" i="1"/>
  <c r="AF1165" i="1"/>
  <c r="AG1165" i="1" l="1"/>
  <c r="AF1166" i="1"/>
  <c r="AE1167" i="1" a="1"/>
  <c r="AE1167" i="1" s="1"/>
  <c r="AD1167" i="1"/>
  <c r="AH1167" i="1" a="1"/>
  <c r="AH1167" i="1" s="1"/>
  <c r="AI1167" i="1" s="1"/>
  <c r="AH1168" i="1" l="1" a="1"/>
  <c r="AH1168" i="1" s="1"/>
  <c r="AI1168" i="1" s="1"/>
  <c r="AE1168" i="1" a="1"/>
  <c r="AE1168" i="1" s="1"/>
  <c r="AD1168" i="1"/>
  <c r="AF1167" i="1"/>
  <c r="AG1166" i="1"/>
  <c r="AF1168" i="1" l="1"/>
  <c r="AG1167" i="1"/>
  <c r="AH1169" i="1" a="1"/>
  <c r="AH1169" i="1" s="1"/>
  <c r="AI1169" i="1" s="1"/>
  <c r="AE1169" i="1" a="1"/>
  <c r="AE1169" i="1" s="1"/>
  <c r="AD1169" i="1"/>
  <c r="AD1170" i="1" l="1"/>
  <c r="AH1170" i="1" a="1"/>
  <c r="AH1170" i="1" s="1"/>
  <c r="AI1170" i="1" s="1"/>
  <c r="AE1170" i="1" a="1"/>
  <c r="AE1170" i="1" s="1"/>
  <c r="AG1168" i="1"/>
  <c r="AF1169" i="1"/>
  <c r="AG1169" i="1" l="1"/>
  <c r="AF1170" i="1"/>
  <c r="AE1171" i="1" a="1"/>
  <c r="AE1171" i="1" s="1"/>
  <c r="AD1171" i="1"/>
  <c r="AH1171" i="1" a="1"/>
  <c r="AH1171" i="1" s="1"/>
  <c r="AI1171" i="1" s="1"/>
  <c r="AF1171" i="1" l="1"/>
  <c r="AG1170" i="1"/>
  <c r="AH1172" i="1" a="1"/>
  <c r="AH1172" i="1" s="1"/>
  <c r="AI1172" i="1" s="1"/>
  <c r="AE1172" i="1" a="1"/>
  <c r="AE1172" i="1" s="1"/>
  <c r="AD1172" i="1"/>
  <c r="AH1173" i="1" l="1" a="1"/>
  <c r="AH1173" i="1" s="1"/>
  <c r="AI1173" i="1" s="1"/>
  <c r="AE1173" i="1" a="1"/>
  <c r="AE1173" i="1" s="1"/>
  <c r="AD1173" i="1"/>
  <c r="AF1172" i="1"/>
  <c r="AG1171" i="1"/>
  <c r="AG1172" i="1" l="1"/>
  <c r="AF1173" i="1"/>
  <c r="AD1174" i="1"/>
  <c r="AH1174" i="1" a="1"/>
  <c r="AH1174" i="1" s="1"/>
  <c r="AI1174" i="1" s="1"/>
  <c r="AE1174" i="1" a="1"/>
  <c r="AE1174" i="1" s="1"/>
  <c r="AE1175" i="1" l="1" a="1"/>
  <c r="AE1175" i="1" s="1"/>
  <c r="AD1175" i="1"/>
  <c r="AH1175" i="1" a="1"/>
  <c r="AH1175" i="1" s="1"/>
  <c r="AI1175" i="1" s="1"/>
  <c r="AG1173" i="1"/>
  <c r="AF1174" i="1"/>
  <c r="AF1175" i="1" l="1"/>
  <c r="AG1174" i="1"/>
  <c r="AH1176" i="1" a="1"/>
  <c r="AH1176" i="1" s="1"/>
  <c r="AI1176" i="1" s="1"/>
  <c r="AE1176" i="1" a="1"/>
  <c r="AE1176" i="1" s="1"/>
  <c r="AD1176" i="1"/>
  <c r="AF1176" i="1" l="1"/>
  <c r="AG1175" i="1"/>
  <c r="AH1177" i="1" a="1"/>
  <c r="AH1177" i="1" s="1"/>
  <c r="AI1177" i="1" s="1"/>
  <c r="AE1177" i="1" a="1"/>
  <c r="AE1177" i="1" s="1"/>
  <c r="AD1177" i="1"/>
  <c r="AD1178" i="1" l="1"/>
  <c r="AH1178" i="1" a="1"/>
  <c r="AH1178" i="1" s="1"/>
  <c r="AI1178" i="1" s="1"/>
  <c r="AE1178" i="1" a="1"/>
  <c r="AE1178" i="1" s="1"/>
  <c r="AG1176" i="1"/>
  <c r="AF1177" i="1"/>
  <c r="AG1177" i="1" l="1"/>
  <c r="AF1178" i="1"/>
  <c r="AE1179" i="1" a="1"/>
  <c r="AE1179" i="1" s="1"/>
  <c r="AD1179" i="1"/>
  <c r="AH1179" i="1" a="1"/>
  <c r="AH1179" i="1" s="1"/>
  <c r="AI1179" i="1" s="1"/>
  <c r="AH1180" i="1" l="1" a="1"/>
  <c r="AH1180" i="1" s="1"/>
  <c r="AI1180" i="1" s="1"/>
  <c r="AE1180" i="1" a="1"/>
  <c r="AE1180" i="1" s="1"/>
  <c r="AD1180" i="1"/>
  <c r="AF1179" i="1"/>
  <c r="AG1178" i="1"/>
  <c r="AF1180" i="1" l="1"/>
  <c r="AG1179" i="1"/>
  <c r="AH1181" i="1" a="1"/>
  <c r="AH1181" i="1" s="1"/>
  <c r="AI1181" i="1" s="1"/>
  <c r="AE1181" i="1" a="1"/>
  <c r="AE1181" i="1" s="1"/>
  <c r="AD1181" i="1"/>
  <c r="AD1182" i="1" l="1"/>
  <c r="AH1182" i="1" a="1"/>
  <c r="AH1182" i="1" s="1"/>
  <c r="AI1182" i="1" s="1"/>
  <c r="AE1182" i="1" a="1"/>
  <c r="AE1182" i="1" s="1"/>
  <c r="AG1180" i="1"/>
  <c r="AF1181" i="1"/>
  <c r="AG1181" i="1" l="1"/>
  <c r="AF1182" i="1"/>
  <c r="AE1183" i="1" a="1"/>
  <c r="AE1183" i="1" s="1"/>
  <c r="AD1183" i="1"/>
  <c r="AH1183" i="1" a="1"/>
  <c r="AH1183" i="1" s="1"/>
  <c r="AI1183" i="1" s="1"/>
  <c r="AH1184" i="1" l="1" a="1"/>
  <c r="AH1184" i="1" s="1"/>
  <c r="AI1184" i="1" s="1"/>
  <c r="AE1184" i="1" a="1"/>
  <c r="AE1184" i="1" s="1"/>
  <c r="AD1184" i="1"/>
  <c r="AF1183" i="1"/>
  <c r="AG1182" i="1"/>
  <c r="AH1185" i="1" l="1" a="1"/>
  <c r="AH1185" i="1" s="1"/>
  <c r="AI1185" i="1" s="1"/>
  <c r="AE1185" i="1" a="1"/>
  <c r="AE1185" i="1" s="1"/>
  <c r="AD1185" i="1"/>
  <c r="AF1184" i="1"/>
  <c r="AG1183" i="1"/>
  <c r="AG1184" i="1" l="1"/>
  <c r="AF1185" i="1"/>
  <c r="AD1186" i="1"/>
  <c r="AH1186" i="1" a="1"/>
  <c r="AH1186" i="1" s="1"/>
  <c r="AI1186" i="1" s="1"/>
  <c r="AE1186" i="1" a="1"/>
  <c r="AE1186" i="1" s="1"/>
  <c r="AE1187" i="1" l="1" a="1"/>
  <c r="AE1187" i="1" s="1"/>
  <c r="AD1187" i="1"/>
  <c r="AH1187" i="1" a="1"/>
  <c r="AH1187" i="1" s="1"/>
  <c r="AI1187" i="1" s="1"/>
  <c r="AG1185" i="1"/>
  <c r="AF1186" i="1"/>
  <c r="AF1187" i="1" l="1"/>
  <c r="AG1186" i="1"/>
  <c r="AH1188" i="1" a="1"/>
  <c r="AH1188" i="1" s="1"/>
  <c r="AI1188" i="1" s="1"/>
  <c r="AE1188" i="1" a="1"/>
  <c r="AE1188" i="1" s="1"/>
  <c r="AD1188" i="1"/>
  <c r="AH1189" i="1" l="1" a="1"/>
  <c r="AH1189" i="1" s="1"/>
  <c r="AI1189" i="1" s="1"/>
  <c r="AE1189" i="1" a="1"/>
  <c r="AE1189" i="1" s="1"/>
  <c r="AD1189" i="1"/>
  <c r="AF1188" i="1"/>
  <c r="AG1187" i="1"/>
  <c r="AG1188" i="1" l="1"/>
  <c r="AF1189" i="1"/>
  <c r="AD1190" i="1"/>
  <c r="AH1190" i="1" a="1"/>
  <c r="AH1190" i="1" s="1"/>
  <c r="AI1190" i="1" s="1"/>
  <c r="AE1190" i="1" a="1"/>
  <c r="AE1190" i="1" s="1"/>
  <c r="AE1191" i="1" l="1" a="1"/>
  <c r="AE1191" i="1" s="1"/>
  <c r="AD1191" i="1"/>
  <c r="AH1191" i="1" a="1"/>
  <c r="AH1191" i="1" s="1"/>
  <c r="AI1191" i="1" s="1"/>
  <c r="AG1189" i="1"/>
  <c r="AF1190" i="1"/>
  <c r="AF1191" i="1" l="1"/>
  <c r="AG1190" i="1"/>
  <c r="AH1192" i="1" a="1"/>
  <c r="AH1192" i="1" s="1"/>
  <c r="AI1192" i="1" s="1"/>
  <c r="AE1192" i="1" a="1"/>
  <c r="AE1192" i="1" s="1"/>
  <c r="AD1192" i="1"/>
  <c r="AH1193" i="1" l="1" a="1"/>
  <c r="AH1193" i="1" s="1"/>
  <c r="AI1193" i="1" s="1"/>
  <c r="AE1193" i="1" a="1"/>
  <c r="AE1193" i="1" s="1"/>
  <c r="AD1193" i="1"/>
  <c r="AF1192" i="1"/>
  <c r="AG1191" i="1"/>
  <c r="AD1194" i="1" l="1"/>
  <c r="AH1194" i="1" a="1"/>
  <c r="AH1194" i="1" s="1"/>
  <c r="AI1194" i="1" s="1"/>
  <c r="AE1194" i="1" a="1"/>
  <c r="AE1194" i="1" s="1"/>
  <c r="AG1192" i="1"/>
  <c r="AF1193" i="1"/>
  <c r="AG1193" i="1" l="1"/>
  <c r="AF1194" i="1"/>
  <c r="AE1195" i="1" a="1"/>
  <c r="AE1195" i="1" s="1"/>
  <c r="AD1195" i="1"/>
  <c r="AH1195" i="1" a="1"/>
  <c r="AH1195" i="1" s="1"/>
  <c r="AI1195" i="1" s="1"/>
  <c r="AH1196" i="1" l="1" a="1"/>
  <c r="AH1196" i="1" s="1"/>
  <c r="AI1196" i="1" s="1"/>
  <c r="AE1196" i="1" a="1"/>
  <c r="AE1196" i="1" s="1"/>
  <c r="AD1196" i="1"/>
  <c r="AF1195" i="1"/>
  <c r="AG1194" i="1"/>
  <c r="AH1197" i="1" l="1" a="1"/>
  <c r="AH1197" i="1" s="1"/>
  <c r="AI1197" i="1" s="1"/>
  <c r="AE1197" i="1" a="1"/>
  <c r="AE1197" i="1" s="1"/>
  <c r="AD1197" i="1"/>
  <c r="AF1196" i="1"/>
  <c r="AG1195" i="1"/>
  <c r="AG1196" i="1" l="1"/>
  <c r="AF1197" i="1"/>
  <c r="AD1198" i="1"/>
  <c r="AH1198" i="1" a="1"/>
  <c r="AH1198" i="1" s="1"/>
  <c r="AI1198" i="1" s="1"/>
  <c r="AE1198" i="1" a="1"/>
  <c r="AE1198" i="1" s="1"/>
  <c r="AE1199" i="1" l="1" a="1"/>
  <c r="AE1199" i="1" s="1"/>
  <c r="AD1199" i="1"/>
  <c r="AH1199" i="1" a="1"/>
  <c r="AH1199" i="1" s="1"/>
  <c r="AI1199" i="1" s="1"/>
  <c r="AG1197" i="1"/>
  <c r="AF1198" i="1"/>
  <c r="AF1199" i="1" l="1"/>
  <c r="AG1198" i="1"/>
  <c r="AH1200" i="1" a="1"/>
  <c r="AH1200" i="1" s="1"/>
  <c r="AI1200" i="1" s="1"/>
  <c r="AE1200" i="1" a="1"/>
  <c r="AE1200" i="1" s="1"/>
  <c r="AD1200" i="1"/>
  <c r="AH1201" i="1" l="1" a="1"/>
  <c r="AH1201" i="1" s="1"/>
  <c r="AI1201" i="1" s="1"/>
  <c r="AE1201" i="1" a="1"/>
  <c r="AE1201" i="1" s="1"/>
  <c r="AD1201" i="1"/>
  <c r="AF1200" i="1"/>
  <c r="AG1199" i="1"/>
  <c r="AG1200" i="1" l="1"/>
  <c r="AF1201" i="1"/>
  <c r="AD1202" i="1"/>
  <c r="AH1202" i="1" a="1"/>
  <c r="AH1202" i="1" s="1"/>
  <c r="AI1202" i="1" s="1"/>
  <c r="AE1202" i="1" a="1"/>
  <c r="AE1202" i="1" s="1"/>
  <c r="AE1203" i="1" l="1" a="1"/>
  <c r="AE1203" i="1" s="1"/>
  <c r="AD1203" i="1"/>
  <c r="AH1203" i="1" a="1"/>
  <c r="AH1203" i="1" s="1"/>
  <c r="AI1203" i="1" s="1"/>
  <c r="AG1201" i="1"/>
  <c r="AF1202" i="1"/>
  <c r="AF1203" i="1" l="1"/>
  <c r="AG1202" i="1"/>
  <c r="AH1204" i="1" a="1"/>
  <c r="AH1204" i="1" s="1"/>
  <c r="AI1204" i="1" s="1"/>
  <c r="AE1204" i="1" a="1"/>
  <c r="AE1204" i="1" s="1"/>
  <c r="AD1204" i="1"/>
  <c r="AH1205" i="1" l="1" a="1"/>
  <c r="AH1205" i="1" s="1"/>
  <c r="AI1205" i="1" s="1"/>
  <c r="AE1205" i="1" a="1"/>
  <c r="AE1205" i="1" s="1"/>
  <c r="AD1205" i="1"/>
  <c r="AF1204" i="1"/>
  <c r="AG1203" i="1"/>
  <c r="AG1204" i="1" l="1"/>
  <c r="AF1205" i="1"/>
  <c r="AD1206" i="1"/>
  <c r="AH1206" i="1" a="1"/>
  <c r="AH1206" i="1" s="1"/>
  <c r="AI1206" i="1" s="1"/>
  <c r="AE1206" i="1" a="1"/>
  <c r="AE1206" i="1" s="1"/>
  <c r="AE1207" i="1" l="1" a="1"/>
  <c r="AE1207" i="1" s="1"/>
  <c r="AD1207" i="1"/>
  <c r="AH1207" i="1" a="1"/>
  <c r="AH1207" i="1" s="1"/>
  <c r="AI1207" i="1" s="1"/>
  <c r="AG1205" i="1"/>
  <c r="AF1206" i="1"/>
  <c r="AF1207" i="1" l="1"/>
  <c r="AG1206" i="1"/>
  <c r="AH1208" i="1" a="1"/>
  <c r="AH1208" i="1" s="1"/>
  <c r="AI1208" i="1" s="1"/>
  <c r="AE1208" i="1" a="1"/>
  <c r="AE1208" i="1" s="1"/>
  <c r="AD1208" i="1"/>
  <c r="AF1208" i="1" l="1"/>
  <c r="AG1207" i="1"/>
  <c r="AH1209" i="1" a="1"/>
  <c r="AH1209" i="1" s="1"/>
  <c r="AI1209" i="1" s="1"/>
  <c r="AE1209" i="1" a="1"/>
  <c r="AE1209" i="1" s="1"/>
  <c r="AD1209" i="1"/>
  <c r="AD1210" i="1" l="1"/>
  <c r="AH1210" i="1" a="1"/>
  <c r="AH1210" i="1" s="1"/>
  <c r="AI1210" i="1" s="1"/>
  <c r="AE1210" i="1" a="1"/>
  <c r="AE1210" i="1" s="1"/>
  <c r="AG1208" i="1"/>
  <c r="AF1209" i="1"/>
  <c r="AG1209" i="1" l="1"/>
  <c r="AF1210" i="1"/>
  <c r="AE1211" i="1" a="1"/>
  <c r="AE1211" i="1" s="1"/>
  <c r="AD1211" i="1"/>
  <c r="AH1211" i="1" a="1"/>
  <c r="AH1211" i="1" s="1"/>
  <c r="AI1211" i="1" s="1"/>
  <c r="AF1211" i="1" l="1"/>
  <c r="AG1210" i="1"/>
  <c r="AH1212" i="1" a="1"/>
  <c r="AH1212" i="1" s="1"/>
  <c r="AI1212" i="1" s="1"/>
  <c r="AE1212" i="1" a="1"/>
  <c r="AE1212" i="1" s="1"/>
  <c r="AD1212" i="1"/>
  <c r="AH1213" i="1" l="1" a="1"/>
  <c r="AH1213" i="1" s="1"/>
  <c r="AI1213" i="1" s="1"/>
  <c r="AE1213" i="1" a="1"/>
  <c r="AE1213" i="1" s="1"/>
  <c r="AD1213" i="1"/>
  <c r="AF1212" i="1"/>
  <c r="AG1211" i="1"/>
  <c r="AD1214" i="1" l="1"/>
  <c r="AH1214" i="1" a="1"/>
  <c r="AH1214" i="1" s="1"/>
  <c r="AI1214" i="1" s="1"/>
  <c r="AE1214" i="1" a="1"/>
  <c r="AE1214" i="1" s="1"/>
  <c r="AG1212" i="1"/>
  <c r="AF1213" i="1"/>
  <c r="AG1213" i="1" l="1"/>
  <c r="AF1214" i="1"/>
  <c r="AE1215" i="1" a="1"/>
  <c r="AE1215" i="1" s="1"/>
  <c r="AD1215" i="1"/>
  <c r="AH1215" i="1" a="1"/>
  <c r="AH1215" i="1" s="1"/>
  <c r="AI1215" i="1" s="1"/>
  <c r="AH1216" i="1" l="1" a="1"/>
  <c r="AH1216" i="1" s="1"/>
  <c r="AI1216" i="1" s="1"/>
  <c r="AE1216" i="1" a="1"/>
  <c r="AE1216" i="1" s="1"/>
  <c r="AD1216" i="1"/>
  <c r="AF1215" i="1"/>
  <c r="AG1214" i="1"/>
  <c r="AH1217" i="1" l="1" a="1"/>
  <c r="AH1217" i="1" s="1"/>
  <c r="AI1217" i="1" s="1"/>
  <c r="AE1217" i="1" a="1"/>
  <c r="AE1217" i="1" s="1"/>
  <c r="AD1217" i="1"/>
  <c r="AF1216" i="1"/>
  <c r="AG1215" i="1"/>
  <c r="AD1218" i="1" l="1"/>
  <c r="AH1218" i="1" a="1"/>
  <c r="AH1218" i="1" s="1"/>
  <c r="AI1218" i="1" s="1"/>
  <c r="AE1218" i="1" a="1"/>
  <c r="AE1218" i="1" s="1"/>
  <c r="AG1216" i="1"/>
  <c r="AF1217" i="1"/>
  <c r="AG1217" i="1" l="1"/>
  <c r="AF1218" i="1"/>
  <c r="AE1219" i="1" a="1"/>
  <c r="AE1219" i="1" s="1"/>
  <c r="AD1219" i="1"/>
  <c r="AH1219" i="1" a="1"/>
  <c r="AH1219" i="1" s="1"/>
  <c r="AI1219" i="1" s="1"/>
  <c r="AH1220" i="1" l="1" a="1"/>
  <c r="AH1220" i="1" s="1"/>
  <c r="AI1220" i="1" s="1"/>
  <c r="AE1220" i="1" a="1"/>
  <c r="AE1220" i="1" s="1"/>
  <c r="AD1220" i="1"/>
  <c r="AF1219" i="1"/>
  <c r="AG1218" i="1"/>
  <c r="AF1220" i="1" l="1"/>
  <c r="AG1219" i="1"/>
  <c r="AH1221" i="1" a="1"/>
  <c r="AH1221" i="1" s="1"/>
  <c r="AI1221" i="1" s="1"/>
  <c r="AE1221" i="1" a="1"/>
  <c r="AE1221" i="1" s="1"/>
  <c r="AD1221" i="1"/>
  <c r="AG1220" i="1" l="1"/>
  <c r="AF1221" i="1"/>
  <c r="AD1222" i="1"/>
  <c r="AH1222" i="1" a="1"/>
  <c r="AH1222" i="1" s="1"/>
  <c r="AI1222" i="1" s="1"/>
  <c r="AE1222" i="1" a="1"/>
  <c r="AE1222" i="1" s="1"/>
  <c r="AG1221" i="1" l="1"/>
  <c r="AF1222" i="1"/>
  <c r="AE1223" i="1" a="1"/>
  <c r="AE1223" i="1" s="1"/>
  <c r="AD1223" i="1"/>
  <c r="AH1223" i="1" a="1"/>
  <c r="AH1223" i="1" s="1"/>
  <c r="AI1223" i="1" s="1"/>
  <c r="AH1224" i="1" l="1" a="1"/>
  <c r="AH1224" i="1" s="1"/>
  <c r="AI1224" i="1" s="1"/>
  <c r="AE1224" i="1" a="1"/>
  <c r="AE1224" i="1" s="1"/>
  <c r="AD1224" i="1"/>
  <c r="AF1223" i="1"/>
  <c r="AG1222" i="1"/>
  <c r="AF1224" i="1" l="1"/>
  <c r="AG1223" i="1"/>
  <c r="AH1225" i="1" a="1"/>
  <c r="AH1225" i="1" s="1"/>
  <c r="AI1225" i="1" s="1"/>
  <c r="AE1225" i="1" a="1"/>
  <c r="AE1225" i="1" s="1"/>
  <c r="AD1225" i="1"/>
  <c r="AD1226" i="1" l="1"/>
  <c r="AH1226" i="1" a="1"/>
  <c r="AH1226" i="1" s="1"/>
  <c r="AI1226" i="1" s="1"/>
  <c r="AE1226" i="1" a="1"/>
  <c r="AE1226" i="1" s="1"/>
  <c r="AG1224" i="1"/>
  <c r="AF1225" i="1"/>
  <c r="AG1225" i="1" l="1"/>
  <c r="AF1226" i="1"/>
  <c r="AE1227" i="1" a="1"/>
  <c r="AE1227" i="1" s="1"/>
  <c r="AD1227" i="1"/>
  <c r="AH1227" i="1" a="1"/>
  <c r="AH1227" i="1" s="1"/>
  <c r="AI1227" i="1" s="1"/>
  <c r="AH1228" i="1" l="1" a="1"/>
  <c r="AH1228" i="1" s="1"/>
  <c r="AI1228" i="1" s="1"/>
  <c r="AE1228" i="1" a="1"/>
  <c r="AE1228" i="1" s="1"/>
  <c r="AD1228" i="1"/>
  <c r="AF1227" i="1"/>
  <c r="AG1226" i="1"/>
  <c r="AF1228" i="1" l="1"/>
  <c r="AG1227" i="1"/>
  <c r="AH1229" i="1" a="1"/>
  <c r="AH1229" i="1" s="1"/>
  <c r="AI1229" i="1" s="1"/>
  <c r="AE1229" i="1" a="1"/>
  <c r="AE1229" i="1" s="1"/>
  <c r="AD1229" i="1"/>
  <c r="AD1230" i="1" l="1"/>
  <c r="AH1230" i="1" a="1"/>
  <c r="AH1230" i="1" s="1"/>
  <c r="AI1230" i="1" s="1"/>
  <c r="AE1230" i="1" a="1"/>
  <c r="AE1230" i="1" s="1"/>
  <c r="AG1228" i="1"/>
  <c r="AF1229" i="1"/>
  <c r="AG1229" i="1" l="1"/>
  <c r="AF1230" i="1"/>
  <c r="AE1231" i="1" a="1"/>
  <c r="AE1231" i="1" s="1"/>
  <c r="AD1231" i="1"/>
  <c r="AH1231" i="1" a="1"/>
  <c r="AH1231" i="1" s="1"/>
  <c r="AI1231" i="1" s="1"/>
  <c r="AF1231" i="1" l="1"/>
  <c r="AG1230" i="1"/>
  <c r="AH1232" i="1" a="1"/>
  <c r="AH1232" i="1" s="1"/>
  <c r="AI1232" i="1" s="1"/>
  <c r="AE1232" i="1" a="1"/>
  <c r="AE1232" i="1" s="1"/>
  <c r="AD1232" i="1"/>
  <c r="AH1233" i="1" l="1" a="1"/>
  <c r="AH1233" i="1" s="1"/>
  <c r="AI1233" i="1" s="1"/>
  <c r="AE1233" i="1" a="1"/>
  <c r="AE1233" i="1" s="1"/>
  <c r="AD1233" i="1"/>
  <c r="AF1232" i="1"/>
  <c r="AG1231" i="1"/>
  <c r="AG1232" i="1" l="1"/>
  <c r="AF1233" i="1"/>
  <c r="AD1234" i="1"/>
  <c r="AH1234" i="1" a="1"/>
  <c r="AH1234" i="1" s="1"/>
  <c r="AI1234" i="1" s="1"/>
  <c r="AE1234" i="1" a="1"/>
  <c r="AE1234" i="1" s="1"/>
  <c r="AE1235" i="1" l="1" a="1"/>
  <c r="AE1235" i="1" s="1"/>
  <c r="AD1235" i="1"/>
  <c r="AH1235" i="1" a="1"/>
  <c r="AH1235" i="1" s="1"/>
  <c r="AI1235" i="1" s="1"/>
  <c r="AG1233" i="1"/>
  <c r="AF1234" i="1"/>
  <c r="AF1235" i="1" l="1"/>
  <c r="AG1234" i="1"/>
  <c r="AH1236" i="1" a="1"/>
  <c r="AH1236" i="1" s="1"/>
  <c r="AI1236" i="1" s="1"/>
  <c r="AE1236" i="1" a="1"/>
  <c r="AE1236" i="1" s="1"/>
  <c r="AD1236" i="1"/>
  <c r="AH1237" i="1" l="1" a="1"/>
  <c r="AH1237" i="1" s="1"/>
  <c r="AI1237" i="1" s="1"/>
  <c r="AE1237" i="1" a="1"/>
  <c r="AE1237" i="1" s="1"/>
  <c r="AD1237" i="1"/>
  <c r="AF1236" i="1"/>
  <c r="AG1235" i="1"/>
  <c r="AG1236" i="1" l="1"/>
  <c r="AF1237" i="1"/>
  <c r="AD1238" i="1"/>
  <c r="AH1238" i="1" a="1"/>
  <c r="AH1238" i="1" s="1"/>
  <c r="AI1238" i="1" s="1"/>
  <c r="AE1238" i="1" a="1"/>
  <c r="AE1238" i="1" s="1"/>
  <c r="AE1239" i="1" l="1" a="1"/>
  <c r="AE1239" i="1" s="1"/>
  <c r="AD1239" i="1"/>
  <c r="AH1239" i="1" a="1"/>
  <c r="AH1239" i="1" s="1"/>
  <c r="AI1239" i="1" s="1"/>
  <c r="AG1237" i="1"/>
  <c r="AF1238" i="1"/>
  <c r="AF1239" i="1" l="1"/>
  <c r="AG1238" i="1"/>
  <c r="AH1240" i="1" a="1"/>
  <c r="AH1240" i="1" s="1"/>
  <c r="AI1240" i="1" s="1"/>
  <c r="AE1240" i="1" a="1"/>
  <c r="AE1240" i="1" s="1"/>
  <c r="AD1240" i="1"/>
  <c r="AH1241" i="1" l="1" a="1"/>
  <c r="AH1241" i="1" s="1"/>
  <c r="AI1241" i="1" s="1"/>
  <c r="AE1241" i="1" a="1"/>
  <c r="AE1241" i="1" s="1"/>
  <c r="AD1241" i="1"/>
  <c r="AF1240" i="1"/>
  <c r="AG1239" i="1"/>
  <c r="AD1242" i="1" l="1"/>
  <c r="AH1242" i="1" a="1"/>
  <c r="AH1242" i="1" s="1"/>
  <c r="AI1242" i="1" s="1"/>
  <c r="AE1242" i="1" a="1"/>
  <c r="AE1242" i="1" s="1"/>
  <c r="AG1240" i="1"/>
  <c r="AF1241" i="1"/>
  <c r="AG1241" i="1" l="1"/>
  <c r="AF1242" i="1"/>
  <c r="AE1243" i="1" a="1"/>
  <c r="AE1243" i="1" s="1"/>
  <c r="AD1243" i="1"/>
  <c r="AH1243" i="1" a="1"/>
  <c r="AH1243" i="1" s="1"/>
  <c r="AI1243" i="1" s="1"/>
  <c r="AH1244" i="1" l="1" a="1"/>
  <c r="AH1244" i="1" s="1"/>
  <c r="AI1244" i="1" s="1"/>
  <c r="AE1244" i="1" a="1"/>
  <c r="AE1244" i="1" s="1"/>
  <c r="AD1244" i="1"/>
  <c r="AF1243" i="1"/>
  <c r="AG1242" i="1"/>
  <c r="AF1244" i="1" l="1"/>
  <c r="AG1243" i="1"/>
  <c r="AH1245" i="1" a="1"/>
  <c r="AH1245" i="1" s="1"/>
  <c r="AI1245" i="1" s="1"/>
  <c r="AE1245" i="1" a="1"/>
  <c r="AE1245" i="1" s="1"/>
  <c r="AD1245" i="1"/>
  <c r="AD1246" i="1" l="1"/>
  <c r="AH1246" i="1" a="1"/>
  <c r="AH1246" i="1" s="1"/>
  <c r="AI1246" i="1" s="1"/>
  <c r="AE1246" i="1" a="1"/>
  <c r="AE1246" i="1" s="1"/>
  <c r="AG1244" i="1"/>
  <c r="AF1245" i="1"/>
  <c r="AG1245" i="1" l="1"/>
  <c r="AF1246" i="1"/>
  <c r="AE1247" i="1" a="1"/>
  <c r="AE1247" i="1" s="1"/>
  <c r="AD1247" i="1"/>
  <c r="AH1247" i="1" a="1"/>
  <c r="AH1247" i="1" s="1"/>
  <c r="AI1247" i="1" s="1"/>
  <c r="AH1248" i="1" l="1" a="1"/>
  <c r="AH1248" i="1" s="1"/>
  <c r="AI1248" i="1" s="1"/>
  <c r="AE1248" i="1" a="1"/>
  <c r="AE1248" i="1" s="1"/>
  <c r="AD1248" i="1"/>
  <c r="AF1247" i="1"/>
  <c r="AG1246" i="1"/>
  <c r="AF1248" i="1" l="1"/>
  <c r="AG1247" i="1"/>
  <c r="AH1249" i="1" a="1"/>
  <c r="AH1249" i="1" s="1"/>
  <c r="AI1249" i="1" s="1"/>
  <c r="AE1249" i="1" a="1"/>
  <c r="AE1249" i="1" s="1"/>
  <c r="AD1249" i="1"/>
  <c r="AD1250" i="1" l="1"/>
  <c r="AH1250" i="1" a="1"/>
  <c r="AH1250" i="1" s="1"/>
  <c r="AI1250" i="1" s="1"/>
  <c r="AE1250" i="1" a="1"/>
  <c r="AE1250" i="1" s="1"/>
  <c r="AG1248" i="1"/>
  <c r="AF1249" i="1"/>
  <c r="AG1249" i="1" l="1"/>
  <c r="AF1250" i="1"/>
  <c r="AE1251" i="1" a="1"/>
  <c r="AE1251" i="1" s="1"/>
  <c r="AD1251" i="1"/>
  <c r="AH1251" i="1" a="1"/>
  <c r="AH1251" i="1" s="1"/>
  <c r="AI1251" i="1" s="1"/>
  <c r="AH1252" i="1" l="1" a="1"/>
  <c r="AH1252" i="1" s="1"/>
  <c r="AI1252" i="1" s="1"/>
  <c r="AE1252" i="1" a="1"/>
  <c r="AE1252" i="1" s="1"/>
  <c r="AD1252" i="1"/>
  <c r="AF1251" i="1"/>
  <c r="AG1250" i="1"/>
  <c r="AF1252" i="1" l="1"/>
  <c r="AG1251" i="1"/>
  <c r="AH1253" i="1" a="1"/>
  <c r="AH1253" i="1" s="1"/>
  <c r="AI1253" i="1" s="1"/>
  <c r="AE1253" i="1" a="1"/>
  <c r="AE1253" i="1" s="1"/>
  <c r="AD1253" i="1"/>
  <c r="AG1252" i="1" l="1"/>
  <c r="AF1253" i="1"/>
  <c r="AD1254" i="1"/>
  <c r="AH1254" i="1" a="1"/>
  <c r="AH1254" i="1" s="1"/>
  <c r="AI1254" i="1" s="1"/>
  <c r="AE1254" i="1" a="1"/>
  <c r="AE1254" i="1" s="1"/>
  <c r="AE1255" i="1" l="1" a="1"/>
  <c r="AE1255" i="1" s="1"/>
  <c r="AD1255" i="1"/>
  <c r="AH1255" i="1" a="1"/>
  <c r="AH1255" i="1" s="1"/>
  <c r="AI1255" i="1" s="1"/>
  <c r="AG1253" i="1"/>
  <c r="AF1254" i="1"/>
  <c r="AF1255" i="1" l="1"/>
  <c r="AG1254" i="1"/>
  <c r="AH1256" i="1" a="1"/>
  <c r="AH1256" i="1" s="1"/>
  <c r="AI1256" i="1" s="1"/>
  <c r="AE1256" i="1" a="1"/>
  <c r="AE1256" i="1" s="1"/>
  <c r="AD1256" i="1"/>
  <c r="AF1256" i="1" l="1"/>
  <c r="AG1255" i="1"/>
  <c r="AH1257" i="1" a="1"/>
  <c r="AH1257" i="1" s="1"/>
  <c r="AI1257" i="1" s="1"/>
  <c r="AE1257" i="1" a="1"/>
  <c r="AE1257" i="1" s="1"/>
  <c r="AD1257" i="1"/>
  <c r="AD1258" i="1" l="1"/>
  <c r="AH1258" i="1" a="1"/>
  <c r="AH1258" i="1" s="1"/>
  <c r="AI1258" i="1" s="1"/>
  <c r="AE1258" i="1" a="1"/>
  <c r="AE1258" i="1" s="1"/>
  <c r="AG1256" i="1"/>
  <c r="AF1257" i="1"/>
  <c r="AG1257" i="1" l="1"/>
  <c r="AF1258" i="1"/>
  <c r="AE1259" i="1" a="1"/>
  <c r="AE1259" i="1" s="1"/>
  <c r="AD1259" i="1"/>
  <c r="AH1259" i="1" a="1"/>
  <c r="AH1259" i="1" s="1"/>
  <c r="AI1259" i="1" s="1"/>
  <c r="AH1260" i="1" l="1" a="1"/>
  <c r="AH1260" i="1" s="1"/>
  <c r="AI1260" i="1" s="1"/>
  <c r="AE1260" i="1" a="1"/>
  <c r="AE1260" i="1" s="1"/>
  <c r="AD1260" i="1"/>
  <c r="AF1259" i="1"/>
  <c r="AG1258" i="1"/>
  <c r="AF1260" i="1" l="1"/>
  <c r="AG1259" i="1"/>
  <c r="AH1261" i="1" a="1"/>
  <c r="AH1261" i="1" s="1"/>
  <c r="AI1261" i="1" s="1"/>
  <c r="AE1261" i="1" a="1"/>
  <c r="AE1261" i="1" s="1"/>
  <c r="AD1261" i="1"/>
  <c r="AD1262" i="1" l="1"/>
  <c r="AH1262" i="1" a="1"/>
  <c r="AH1262" i="1" s="1"/>
  <c r="AI1262" i="1" s="1"/>
  <c r="AE1262" i="1" a="1"/>
  <c r="AE1262" i="1" s="1"/>
  <c r="AG1260" i="1"/>
  <c r="AF1261" i="1"/>
  <c r="AG1261" i="1" l="1"/>
  <c r="AF1262" i="1"/>
  <c r="AE1263" i="1" a="1"/>
  <c r="AE1263" i="1" s="1"/>
  <c r="AD1263" i="1"/>
  <c r="AH1263" i="1" a="1"/>
  <c r="AH1263" i="1" s="1"/>
  <c r="AI1263" i="1" s="1"/>
  <c r="AH1264" i="1" l="1" a="1"/>
  <c r="AH1264" i="1" s="1"/>
  <c r="AI1264" i="1" s="1"/>
  <c r="AE1264" i="1" a="1"/>
  <c r="AE1264" i="1" s="1"/>
  <c r="AD1264" i="1"/>
  <c r="AF1263" i="1"/>
  <c r="AG1262" i="1"/>
  <c r="AF1264" i="1" l="1"/>
  <c r="AG1263" i="1"/>
  <c r="AH1265" i="1" a="1"/>
  <c r="AH1265" i="1" s="1"/>
  <c r="AI1265" i="1" s="1"/>
  <c r="AE1265" i="1" a="1"/>
  <c r="AE1265" i="1" s="1"/>
  <c r="AD1265" i="1"/>
  <c r="AD1266" i="1" l="1"/>
  <c r="AH1266" i="1" a="1"/>
  <c r="AH1266" i="1" s="1"/>
  <c r="AI1266" i="1" s="1"/>
  <c r="AE1266" i="1" a="1"/>
  <c r="AE1266" i="1" s="1"/>
  <c r="AG1264" i="1"/>
  <c r="AF1265" i="1"/>
  <c r="AG1265" i="1" l="1"/>
  <c r="AF1266" i="1"/>
  <c r="AE1267" i="1" a="1"/>
  <c r="AE1267" i="1" s="1"/>
  <c r="AD1267" i="1"/>
  <c r="AH1267" i="1" a="1"/>
  <c r="AH1267" i="1" s="1"/>
  <c r="AI1267" i="1" s="1"/>
  <c r="AH1268" i="1" l="1" a="1"/>
  <c r="AH1268" i="1" s="1"/>
  <c r="AI1268" i="1" s="1"/>
  <c r="AE1268" i="1" a="1"/>
  <c r="AE1268" i="1" s="1"/>
  <c r="AD1268" i="1"/>
  <c r="AF1267" i="1"/>
  <c r="AG1266" i="1"/>
  <c r="AF1268" i="1" l="1"/>
  <c r="AG1267" i="1"/>
  <c r="AH1269" i="1" a="1"/>
  <c r="AH1269" i="1" s="1"/>
  <c r="AI1269" i="1" s="1"/>
  <c r="AE1269" i="1" a="1"/>
  <c r="AE1269" i="1" s="1"/>
  <c r="AD1269" i="1"/>
  <c r="AD1270" i="1" l="1"/>
  <c r="AH1270" i="1" a="1"/>
  <c r="AH1270" i="1" s="1"/>
  <c r="AI1270" i="1" s="1"/>
  <c r="AE1270" i="1" a="1"/>
  <c r="AE1270" i="1" s="1"/>
  <c r="AG1268" i="1"/>
  <c r="AF1269" i="1"/>
  <c r="AG1269" i="1" l="1"/>
  <c r="AF1270" i="1"/>
  <c r="AE1271" i="1" a="1"/>
  <c r="AE1271" i="1" s="1"/>
  <c r="AD1271" i="1"/>
  <c r="AH1271" i="1" a="1"/>
  <c r="AH1271" i="1" s="1"/>
  <c r="AI1271" i="1" s="1"/>
  <c r="AH1272" i="1" l="1" a="1"/>
  <c r="AH1272" i="1" s="1"/>
  <c r="AI1272" i="1" s="1"/>
  <c r="AE1272" i="1" a="1"/>
  <c r="AE1272" i="1" s="1"/>
  <c r="AD1272" i="1"/>
  <c r="AF1271" i="1"/>
  <c r="AG1270" i="1"/>
  <c r="AF1272" i="1" l="1"/>
  <c r="AG1271" i="1"/>
  <c r="AH1273" i="1" a="1"/>
  <c r="AH1273" i="1" s="1"/>
  <c r="AI1273" i="1" s="1"/>
  <c r="AE1273" i="1" a="1"/>
  <c r="AE1273" i="1" s="1"/>
  <c r="AD1273" i="1"/>
  <c r="AD1274" i="1" l="1"/>
  <c r="AH1274" i="1" a="1"/>
  <c r="AH1274" i="1" s="1"/>
  <c r="AI1274" i="1" s="1"/>
  <c r="AE1274" i="1" a="1"/>
  <c r="AE1274" i="1" s="1"/>
  <c r="AG1272" i="1"/>
  <c r="AF1273" i="1"/>
  <c r="AG1273" i="1" l="1"/>
  <c r="AF1274" i="1"/>
  <c r="AE1275" i="1" a="1"/>
  <c r="AE1275" i="1" s="1"/>
  <c r="AD1275" i="1"/>
  <c r="AH1275" i="1" a="1"/>
  <c r="AH1275" i="1" s="1"/>
  <c r="AI1275" i="1" s="1"/>
  <c r="AH1276" i="1" l="1" a="1"/>
  <c r="AH1276" i="1" s="1"/>
  <c r="AI1276" i="1" s="1"/>
  <c r="AE1276" i="1" a="1"/>
  <c r="AE1276" i="1" s="1"/>
  <c r="AD1276" i="1"/>
  <c r="AF1275" i="1"/>
  <c r="AG1274" i="1"/>
  <c r="AF1276" i="1" l="1"/>
  <c r="AG1275" i="1"/>
  <c r="AH1277" i="1" a="1"/>
  <c r="AH1277" i="1" s="1"/>
  <c r="AI1277" i="1" s="1"/>
  <c r="AE1277" i="1" a="1"/>
  <c r="AE1277" i="1" s="1"/>
  <c r="AD1277" i="1"/>
  <c r="AD1278" i="1" l="1"/>
  <c r="AH1278" i="1" a="1"/>
  <c r="AH1278" i="1" s="1"/>
  <c r="AI1278" i="1" s="1"/>
  <c r="AE1278" i="1" a="1"/>
  <c r="AE1278" i="1" s="1"/>
  <c r="AG1276" i="1"/>
  <c r="AF1277" i="1"/>
  <c r="AG1277" i="1" l="1"/>
  <c r="AF1278" i="1"/>
  <c r="AE1279" i="1" a="1"/>
  <c r="AE1279" i="1" s="1"/>
  <c r="AD1279" i="1"/>
  <c r="AH1279" i="1" a="1"/>
  <c r="AH1279" i="1" s="1"/>
  <c r="AI1279" i="1" s="1"/>
  <c r="AH1280" i="1" l="1" a="1"/>
  <c r="AH1280" i="1" s="1"/>
  <c r="AI1280" i="1" s="1"/>
  <c r="AE1280" i="1" a="1"/>
  <c r="AE1280" i="1" s="1"/>
  <c r="AD1280" i="1"/>
  <c r="AF1279" i="1"/>
  <c r="AG1278" i="1"/>
  <c r="AF1280" i="1" l="1"/>
  <c r="AG1279" i="1"/>
  <c r="AH1281" i="1" a="1"/>
  <c r="AH1281" i="1" s="1"/>
  <c r="AI1281" i="1" s="1"/>
  <c r="AE1281" i="1" a="1"/>
  <c r="AE1281" i="1" s="1"/>
  <c r="AD1281" i="1"/>
  <c r="AD1282" i="1" l="1"/>
  <c r="AH1282" i="1" a="1"/>
  <c r="AH1282" i="1" s="1"/>
  <c r="AI1282" i="1" s="1"/>
  <c r="AE1282" i="1" a="1"/>
  <c r="AE1282" i="1" s="1"/>
  <c r="AG1280" i="1"/>
  <c r="AF1281" i="1"/>
  <c r="AG1281" i="1" l="1"/>
  <c r="AF1282" i="1"/>
  <c r="AE1283" i="1" a="1"/>
  <c r="AE1283" i="1" s="1"/>
  <c r="AD1283" i="1"/>
  <c r="AH1283" i="1" a="1"/>
  <c r="AH1283" i="1" s="1"/>
  <c r="AI1283" i="1" s="1"/>
  <c r="AH1284" i="1" l="1" a="1"/>
  <c r="AH1284" i="1" s="1"/>
  <c r="AI1284" i="1" s="1"/>
  <c r="AE1284" i="1" a="1"/>
  <c r="AE1284" i="1" s="1"/>
  <c r="AD1284" i="1"/>
  <c r="AF1283" i="1"/>
  <c r="AG1282" i="1"/>
  <c r="AF1284" i="1" l="1"/>
  <c r="AG1283" i="1"/>
  <c r="AH1285" i="1" a="1"/>
  <c r="AH1285" i="1" s="1"/>
  <c r="AI1285" i="1" s="1"/>
  <c r="AE1285" i="1" a="1"/>
  <c r="AE1285" i="1" s="1"/>
  <c r="AD1285" i="1"/>
  <c r="AD1286" i="1" l="1"/>
  <c r="AH1286" i="1" a="1"/>
  <c r="AH1286" i="1" s="1"/>
  <c r="AI1286" i="1" s="1"/>
  <c r="AE1286" i="1" a="1"/>
  <c r="AE1286" i="1" s="1"/>
  <c r="AG1284" i="1"/>
  <c r="AF1285" i="1"/>
  <c r="AE1287" i="1" l="1" a="1"/>
  <c r="AE1287" i="1" s="1"/>
  <c r="AD1287" i="1"/>
  <c r="AH1287" i="1" a="1"/>
  <c r="AH1287" i="1" s="1"/>
  <c r="AI1287" i="1" s="1"/>
  <c r="AG1285" i="1"/>
  <c r="AF1286" i="1"/>
  <c r="AF1287" i="1" l="1"/>
  <c r="AG1286" i="1"/>
  <c r="AH1288" i="1" a="1"/>
  <c r="AH1288" i="1" s="1"/>
  <c r="AI1288" i="1" s="1"/>
  <c r="AE1288" i="1" a="1"/>
  <c r="AE1288" i="1" s="1"/>
  <c r="AD1288" i="1"/>
  <c r="AF1288" i="1" l="1"/>
  <c r="AG1287" i="1"/>
  <c r="AH1289" i="1" a="1"/>
  <c r="AH1289" i="1" s="1"/>
  <c r="AI1289" i="1" s="1"/>
  <c r="AE1289" i="1" a="1"/>
  <c r="AE1289" i="1" s="1"/>
  <c r="AD1289" i="1"/>
  <c r="AD1290" i="1" l="1"/>
  <c r="AH1290" i="1" a="1"/>
  <c r="AH1290" i="1" s="1"/>
  <c r="AI1290" i="1" s="1"/>
  <c r="AE1290" i="1" a="1"/>
  <c r="AE1290" i="1" s="1"/>
  <c r="AG1288" i="1"/>
  <c r="AF1289" i="1"/>
  <c r="AG1289" i="1" l="1"/>
  <c r="AF1290" i="1"/>
  <c r="AE1291" i="1" a="1"/>
  <c r="AE1291" i="1" s="1"/>
  <c r="AD1291" i="1"/>
  <c r="AH1291" i="1" a="1"/>
  <c r="AH1291" i="1" s="1"/>
  <c r="AI1291" i="1" s="1"/>
  <c r="AH1292" i="1" l="1" a="1"/>
  <c r="AH1292" i="1" s="1"/>
  <c r="AI1292" i="1" s="1"/>
  <c r="AE1292" i="1" a="1"/>
  <c r="AE1292" i="1" s="1"/>
  <c r="AD1292" i="1"/>
  <c r="AF1291" i="1"/>
  <c r="AG1290" i="1"/>
  <c r="AF1292" i="1" l="1"/>
  <c r="AG1291" i="1"/>
  <c r="AH1293" i="1" a="1"/>
  <c r="AH1293" i="1" s="1"/>
  <c r="AI1293" i="1" s="1"/>
  <c r="AE1293" i="1" a="1"/>
  <c r="AE1293" i="1" s="1"/>
  <c r="AD1293" i="1"/>
  <c r="AD1294" i="1" l="1"/>
  <c r="AH1294" i="1" a="1"/>
  <c r="AH1294" i="1" s="1"/>
  <c r="AI1294" i="1" s="1"/>
  <c r="AE1294" i="1" a="1"/>
  <c r="AE1294" i="1" s="1"/>
  <c r="AG1292" i="1"/>
  <c r="AF1293" i="1"/>
  <c r="AG1293" i="1" l="1"/>
  <c r="AF1294" i="1"/>
  <c r="AE1295" i="1" a="1"/>
  <c r="AE1295" i="1" s="1"/>
  <c r="AD1295" i="1"/>
  <c r="AH1295" i="1" a="1"/>
  <c r="AH1295" i="1" s="1"/>
  <c r="AI1295" i="1" s="1"/>
  <c r="AH1296" i="1" l="1" a="1"/>
  <c r="AH1296" i="1" s="1"/>
  <c r="AI1296" i="1" s="1"/>
  <c r="AE1296" i="1" a="1"/>
  <c r="AE1296" i="1" s="1"/>
  <c r="AD1296" i="1"/>
  <c r="AF1295" i="1"/>
  <c r="AG1294" i="1"/>
  <c r="AF1296" i="1" l="1"/>
  <c r="AG1295" i="1"/>
  <c r="AH1297" i="1" a="1"/>
  <c r="AH1297" i="1" s="1"/>
  <c r="AI1297" i="1" s="1"/>
  <c r="AE1297" i="1" a="1"/>
  <c r="AE1297" i="1" s="1"/>
  <c r="AD1297" i="1"/>
  <c r="AD1298" i="1" l="1"/>
  <c r="AH1298" i="1" a="1"/>
  <c r="AH1298" i="1" s="1"/>
  <c r="AI1298" i="1" s="1"/>
  <c r="AE1298" i="1" a="1"/>
  <c r="AE1298" i="1" s="1"/>
  <c r="AG1296" i="1"/>
  <c r="AF1297" i="1"/>
  <c r="AG1297" i="1" l="1"/>
  <c r="AF1298" i="1"/>
  <c r="AE1299" i="1" a="1"/>
  <c r="AE1299" i="1" s="1"/>
  <c r="AD1299" i="1"/>
  <c r="AH1299" i="1" a="1"/>
  <c r="AH1299" i="1" s="1"/>
  <c r="AI1299" i="1" s="1"/>
  <c r="AH1300" i="1" l="1" a="1"/>
  <c r="AH1300" i="1" s="1"/>
  <c r="AI1300" i="1" s="1"/>
  <c r="AE1300" i="1" a="1"/>
  <c r="AE1300" i="1" s="1"/>
  <c r="AD1300" i="1"/>
  <c r="AF1299" i="1"/>
  <c r="AG1298" i="1"/>
  <c r="AF1300" i="1" l="1"/>
  <c r="AG1299" i="1"/>
  <c r="AH1301" i="1" a="1"/>
  <c r="AH1301" i="1" s="1"/>
  <c r="AI1301" i="1" s="1"/>
  <c r="AE1301" i="1" a="1"/>
  <c r="AE1301" i="1" s="1"/>
  <c r="AD1301" i="1"/>
  <c r="AD1302" i="1" l="1"/>
  <c r="AH1302" i="1" a="1"/>
  <c r="AH1302" i="1" s="1"/>
  <c r="AI1302" i="1" s="1"/>
  <c r="AE1302" i="1" a="1"/>
  <c r="AE1302" i="1" s="1"/>
  <c r="AG1300" i="1"/>
  <c r="AF1301" i="1"/>
  <c r="AG1301" i="1" l="1"/>
  <c r="AF1302" i="1"/>
  <c r="AE1303" i="1" a="1"/>
  <c r="AE1303" i="1" s="1"/>
  <c r="AD1303" i="1"/>
  <c r="AH1303" i="1" a="1"/>
  <c r="AH1303" i="1" s="1"/>
  <c r="AI1303" i="1" s="1"/>
  <c r="AH1304" i="1" l="1" a="1"/>
  <c r="AH1304" i="1" s="1"/>
  <c r="AI1304" i="1" s="1"/>
  <c r="AE1304" i="1" a="1"/>
  <c r="AE1304" i="1" s="1"/>
  <c r="AD1304" i="1"/>
  <c r="AF1303" i="1"/>
  <c r="AG1302" i="1"/>
  <c r="AF1304" i="1" l="1"/>
  <c r="AG1303" i="1"/>
  <c r="AH1305" i="1" a="1"/>
  <c r="AH1305" i="1" s="1"/>
  <c r="AI1305" i="1" s="1"/>
  <c r="AE1305" i="1" a="1"/>
  <c r="AE1305" i="1" s="1"/>
  <c r="AD1305" i="1"/>
  <c r="AD1306" i="1" l="1"/>
  <c r="AH1306" i="1" a="1"/>
  <c r="AH1306" i="1" s="1"/>
  <c r="AI1306" i="1" s="1"/>
  <c r="AE1306" i="1" a="1"/>
  <c r="AE1306" i="1" s="1"/>
  <c r="AG1304" i="1"/>
  <c r="AF1305" i="1"/>
  <c r="AG1305" i="1" l="1"/>
  <c r="AF1306" i="1"/>
  <c r="AE1307" i="1" a="1"/>
  <c r="AE1307" i="1" s="1"/>
  <c r="AD1307" i="1"/>
  <c r="AH1307" i="1" a="1"/>
  <c r="AH1307" i="1" s="1"/>
  <c r="AI1307" i="1" s="1"/>
  <c r="AH1308" i="1" l="1" a="1"/>
  <c r="AH1308" i="1" s="1"/>
  <c r="AI1308" i="1" s="1"/>
  <c r="AE1308" i="1" a="1"/>
  <c r="AE1308" i="1" s="1"/>
  <c r="AD1308" i="1"/>
  <c r="AF1307" i="1"/>
  <c r="AG1306" i="1"/>
  <c r="AF1308" i="1" l="1"/>
  <c r="AG1307" i="1"/>
  <c r="AH1309" i="1" a="1"/>
  <c r="AH1309" i="1" s="1"/>
  <c r="AI1309" i="1" s="1"/>
  <c r="AE1309" i="1" a="1"/>
  <c r="AE1309" i="1" s="1"/>
  <c r="AD1309" i="1"/>
  <c r="AD1310" i="1" l="1"/>
  <c r="AH1310" i="1" a="1"/>
  <c r="AH1310" i="1" s="1"/>
  <c r="AI1310" i="1" s="1"/>
  <c r="AE1310" i="1" a="1"/>
  <c r="AE1310" i="1" s="1"/>
  <c r="AG1308" i="1"/>
  <c r="AF1309" i="1"/>
  <c r="AG1309" i="1" l="1"/>
  <c r="AF1310" i="1"/>
  <c r="AE1311" i="1" a="1"/>
  <c r="AE1311" i="1" s="1"/>
  <c r="AD1311" i="1"/>
  <c r="AH1311" i="1" a="1"/>
  <c r="AH1311" i="1" s="1"/>
  <c r="AI1311" i="1" s="1"/>
  <c r="AH1312" i="1" l="1" a="1"/>
  <c r="AH1312" i="1" s="1"/>
  <c r="AI1312" i="1" s="1"/>
  <c r="AE1312" i="1" a="1"/>
  <c r="AE1312" i="1" s="1"/>
  <c r="AD1312" i="1"/>
  <c r="AF1311" i="1"/>
  <c r="AG1310" i="1"/>
  <c r="AF1312" i="1" l="1"/>
  <c r="AG1311" i="1"/>
  <c r="AH1313" i="1" a="1"/>
  <c r="AH1313" i="1" s="1"/>
  <c r="AI1313" i="1" s="1"/>
  <c r="AE1313" i="1" a="1"/>
  <c r="AE1313" i="1" s="1"/>
  <c r="AD1313" i="1"/>
  <c r="AD1314" i="1" l="1"/>
  <c r="AH1314" i="1" a="1"/>
  <c r="AH1314" i="1" s="1"/>
  <c r="AI1314" i="1" s="1"/>
  <c r="AE1314" i="1" a="1"/>
  <c r="AE1314" i="1" s="1"/>
  <c r="AG1312" i="1"/>
  <c r="AF1313" i="1"/>
  <c r="AG1313" i="1" l="1"/>
  <c r="AF1314" i="1"/>
  <c r="AE1315" i="1" a="1"/>
  <c r="AE1315" i="1" s="1"/>
  <c r="AD1315" i="1"/>
  <c r="AH1315" i="1" a="1"/>
  <c r="AH1315" i="1" s="1"/>
  <c r="AI1315" i="1" s="1"/>
  <c r="AH1316" i="1" l="1" a="1"/>
  <c r="AH1316" i="1" s="1"/>
  <c r="AI1316" i="1" s="1"/>
  <c r="AE1316" i="1" a="1"/>
  <c r="AE1316" i="1" s="1"/>
  <c r="AD1316" i="1"/>
  <c r="AF1315" i="1"/>
  <c r="AG1314" i="1"/>
  <c r="AF1316" i="1" l="1"/>
  <c r="AG1315" i="1"/>
  <c r="AH1317" i="1" a="1"/>
  <c r="AH1317" i="1" s="1"/>
  <c r="AI1317" i="1" s="1"/>
  <c r="AE1317" i="1" a="1"/>
  <c r="AE1317" i="1" s="1"/>
  <c r="AD1317" i="1"/>
  <c r="AD1318" i="1" l="1"/>
  <c r="AH1318" i="1" a="1"/>
  <c r="AH1318" i="1" s="1"/>
  <c r="AI1318" i="1" s="1"/>
  <c r="AE1318" i="1" a="1"/>
  <c r="AE1318" i="1" s="1"/>
  <c r="AG1316" i="1"/>
  <c r="AF1317" i="1"/>
  <c r="AG1317" i="1" l="1"/>
  <c r="AF1318" i="1"/>
  <c r="AE1319" i="1" a="1"/>
  <c r="AE1319" i="1" s="1"/>
  <c r="AD1319" i="1"/>
  <c r="AH1319" i="1" a="1"/>
  <c r="AH1319" i="1" s="1"/>
  <c r="AI1319" i="1" s="1"/>
  <c r="AH1320" i="1" l="1" a="1"/>
  <c r="AH1320" i="1" s="1"/>
  <c r="AI1320" i="1" s="1"/>
  <c r="AE1320" i="1" a="1"/>
  <c r="AE1320" i="1" s="1"/>
  <c r="AD1320" i="1"/>
  <c r="AF1319" i="1"/>
  <c r="AG1318" i="1"/>
  <c r="AF1320" i="1" l="1"/>
  <c r="AG1319" i="1"/>
  <c r="AH1321" i="1" a="1"/>
  <c r="AH1321" i="1" s="1"/>
  <c r="AI1321" i="1" s="1"/>
  <c r="AE1321" i="1" a="1"/>
  <c r="AE1321" i="1" s="1"/>
  <c r="AD1321" i="1"/>
  <c r="AD1322" i="1" l="1"/>
  <c r="AH1322" i="1" a="1"/>
  <c r="AH1322" i="1" s="1"/>
  <c r="AI1322" i="1" s="1"/>
  <c r="AE1322" i="1" a="1"/>
  <c r="AE1322" i="1" s="1"/>
  <c r="AG1320" i="1"/>
  <c r="AF1321" i="1"/>
  <c r="AG1321" i="1" l="1"/>
  <c r="AF1322" i="1"/>
  <c r="AE1323" i="1" a="1"/>
  <c r="AE1323" i="1" s="1"/>
  <c r="AD1323" i="1"/>
  <c r="AH1323" i="1" a="1"/>
  <c r="AH1323" i="1" s="1"/>
  <c r="AI1323" i="1" s="1"/>
  <c r="AH1324" i="1" l="1" a="1"/>
  <c r="AH1324" i="1" s="1"/>
  <c r="AI1324" i="1" s="1"/>
  <c r="AE1324" i="1" a="1"/>
  <c r="AE1324" i="1" s="1"/>
  <c r="AD1324" i="1"/>
  <c r="AF1323" i="1"/>
  <c r="AG1322" i="1"/>
  <c r="AF1324" i="1" l="1"/>
  <c r="AG1323" i="1"/>
  <c r="AH1325" i="1" a="1"/>
  <c r="AH1325" i="1" s="1"/>
  <c r="AI1325" i="1" s="1"/>
  <c r="AE1325" i="1" a="1"/>
  <c r="AE1325" i="1" s="1"/>
  <c r="AD1325" i="1"/>
  <c r="AG1324" i="1" l="1"/>
  <c r="AF1325" i="1"/>
  <c r="AD1326" i="1"/>
  <c r="AH1326" i="1" a="1"/>
  <c r="AH1326" i="1" s="1"/>
  <c r="AI1326" i="1" s="1"/>
  <c r="AE1326" i="1" a="1"/>
  <c r="AE1326" i="1" s="1"/>
  <c r="AE1327" i="1" l="1" a="1"/>
  <c r="AE1327" i="1" s="1"/>
  <c r="AD1327" i="1"/>
  <c r="AH1327" i="1" a="1"/>
  <c r="AH1327" i="1" s="1"/>
  <c r="AI1327" i="1" s="1"/>
  <c r="AG1325" i="1"/>
  <c r="AF1326" i="1"/>
  <c r="AH1328" i="1" l="1" a="1"/>
  <c r="AH1328" i="1" s="1"/>
  <c r="AI1328" i="1" s="1"/>
  <c r="AE1328" i="1" a="1"/>
  <c r="AE1328" i="1" s="1"/>
  <c r="AD1328" i="1"/>
  <c r="AF1327" i="1"/>
  <c r="AG1326" i="1"/>
  <c r="AF1328" i="1" l="1"/>
  <c r="AG1327" i="1"/>
  <c r="AH1329" i="1" a="1"/>
  <c r="AH1329" i="1" s="1"/>
  <c r="AI1329" i="1" s="1"/>
  <c r="AE1329" i="1" a="1"/>
  <c r="AE1329" i="1" s="1"/>
  <c r="AD1329" i="1"/>
  <c r="AD1330" i="1" l="1"/>
  <c r="AH1330" i="1" a="1"/>
  <c r="AH1330" i="1" s="1"/>
  <c r="AI1330" i="1" s="1"/>
  <c r="AE1330" i="1" a="1"/>
  <c r="AE1330" i="1" s="1"/>
  <c r="AG1328" i="1"/>
  <c r="AF1329" i="1"/>
  <c r="AF1330" i="1" l="1"/>
  <c r="AG1329" i="1"/>
  <c r="AH1331" i="1" a="1"/>
  <c r="AH1331" i="1" s="1"/>
  <c r="AI1331" i="1" s="1"/>
  <c r="AE1331" i="1" a="1"/>
  <c r="AE1331" i="1" s="1"/>
  <c r="AD1331" i="1"/>
  <c r="AH1332" i="1" l="1" a="1"/>
  <c r="AH1332" i="1" s="1"/>
  <c r="AI1332" i="1" s="1"/>
  <c r="AE1332" i="1" a="1"/>
  <c r="AE1332" i="1" s="1"/>
  <c r="AD1332" i="1"/>
  <c r="AF1331" i="1"/>
  <c r="AG1330" i="1"/>
  <c r="AF1332" i="1" l="1"/>
  <c r="AG1331" i="1"/>
  <c r="AE1333" i="1" a="1"/>
  <c r="AE1333" i="1" s="1"/>
  <c r="AD1333" i="1"/>
  <c r="AH1333" i="1" a="1"/>
  <c r="AH1333" i="1" s="1"/>
  <c r="AI1333" i="1" s="1"/>
  <c r="AH1334" i="1" l="1" a="1"/>
  <c r="AH1334" i="1" s="1"/>
  <c r="AI1334" i="1" s="1"/>
  <c r="AE1334" i="1" a="1"/>
  <c r="AE1334" i="1" s="1"/>
  <c r="AD1334" i="1"/>
  <c r="AF1333" i="1"/>
  <c r="AG1332" i="1"/>
  <c r="AF1334" i="1" l="1"/>
  <c r="AG1333" i="1"/>
  <c r="AH1335" i="1" a="1"/>
  <c r="AH1335" i="1" s="1"/>
  <c r="AI1335" i="1" s="1"/>
  <c r="AE1335" i="1" a="1"/>
  <c r="AE1335" i="1" s="1"/>
  <c r="AD1335" i="1"/>
  <c r="AE1336" i="1" l="1" a="1"/>
  <c r="AE1336" i="1" s="1"/>
  <c r="AD1336" i="1"/>
  <c r="AH1336" i="1" a="1"/>
  <c r="AH1336" i="1" s="1"/>
  <c r="AI1336" i="1" s="1"/>
  <c r="AF1335" i="1"/>
  <c r="AG1334" i="1"/>
  <c r="AF1336" i="1" l="1"/>
  <c r="AG1335" i="1"/>
  <c r="AH1337" i="1" a="1"/>
  <c r="AH1337" i="1" s="1"/>
  <c r="AI1337" i="1" s="1"/>
  <c r="AE1337" i="1" a="1"/>
  <c r="AE1337" i="1" s="1"/>
  <c r="AD1337" i="1"/>
  <c r="AD1338" i="1" l="1"/>
  <c r="AH1338" i="1" a="1"/>
  <c r="AH1338" i="1" s="1"/>
  <c r="AI1338" i="1" s="1"/>
  <c r="AE1338" i="1" a="1"/>
  <c r="AE1338" i="1" s="1"/>
  <c r="AF1337" i="1"/>
  <c r="AG1336" i="1"/>
  <c r="AF1338" i="1" l="1"/>
  <c r="AG1337" i="1"/>
  <c r="AH1339" i="1" a="1"/>
  <c r="AH1339" i="1" s="1"/>
  <c r="AI1339" i="1" s="1"/>
  <c r="AE1339" i="1" a="1"/>
  <c r="AE1339" i="1" s="1"/>
  <c r="AD1339" i="1"/>
  <c r="AH1340" i="1" l="1" a="1"/>
  <c r="AH1340" i="1" s="1"/>
  <c r="AI1340" i="1" s="1"/>
  <c r="AE1340" i="1" a="1"/>
  <c r="AE1340" i="1" s="1"/>
  <c r="AD1340" i="1"/>
  <c r="AF1339" i="1"/>
  <c r="AG1338" i="1"/>
  <c r="AE1341" i="1" l="1" a="1"/>
  <c r="AE1341" i="1" s="1"/>
  <c r="AD1341" i="1"/>
  <c r="AH1341" i="1" a="1"/>
  <c r="AH1341" i="1" s="1"/>
  <c r="AI1341" i="1" s="1"/>
  <c r="AF1340" i="1"/>
  <c r="AG1339" i="1"/>
  <c r="AF1341" i="1" l="1"/>
  <c r="AG1340" i="1"/>
  <c r="AH1342" i="1" a="1"/>
  <c r="AH1342" i="1" s="1"/>
  <c r="AI1342" i="1" s="1"/>
  <c r="AE1342" i="1" a="1"/>
  <c r="AE1342" i="1" s="1"/>
  <c r="AD1342" i="1"/>
  <c r="AH1343" i="1" l="1" a="1"/>
  <c r="AH1343" i="1" s="1"/>
  <c r="AI1343" i="1" s="1"/>
  <c r="AE1343" i="1" a="1"/>
  <c r="AE1343" i="1" s="1"/>
  <c r="AD1343" i="1"/>
  <c r="AF1342" i="1"/>
  <c r="AG1341" i="1"/>
  <c r="AF1343" i="1" l="1"/>
  <c r="AG1342" i="1"/>
  <c r="AE1344" i="1" a="1"/>
  <c r="AE1344" i="1" s="1"/>
  <c r="AD1344" i="1"/>
  <c r="AH1344" i="1" a="1"/>
  <c r="AH1344" i="1" s="1"/>
  <c r="AI1344" i="1" s="1"/>
  <c r="AH1345" i="1" l="1" a="1"/>
  <c r="AH1345" i="1" s="1"/>
  <c r="AI1345" i="1" s="1"/>
  <c r="AE1345" i="1" a="1"/>
  <c r="AE1345" i="1" s="1"/>
  <c r="AD1345" i="1"/>
  <c r="AF1344" i="1"/>
  <c r="AG1343" i="1"/>
  <c r="AD1346" i="1" l="1"/>
  <c r="AH1346" i="1" a="1"/>
  <c r="AH1346" i="1" s="1"/>
  <c r="AI1346" i="1" s="1"/>
  <c r="AE1346" i="1" a="1"/>
  <c r="AE1346" i="1" s="1"/>
  <c r="AF1345" i="1"/>
  <c r="AG1344" i="1"/>
  <c r="AF1346" i="1" l="1"/>
  <c r="AG1345" i="1"/>
  <c r="AH1347" i="1" a="1"/>
  <c r="AH1347" i="1" s="1"/>
  <c r="AI1347" i="1" s="1"/>
  <c r="AE1347" i="1" a="1"/>
  <c r="AE1347" i="1" s="1"/>
  <c r="AD1347" i="1"/>
  <c r="AF1347" i="1" l="1"/>
  <c r="AG1346" i="1"/>
  <c r="AH1348" i="1" a="1"/>
  <c r="AH1348" i="1" s="1"/>
  <c r="AI1348" i="1" s="1"/>
  <c r="AE1348" i="1" a="1"/>
  <c r="AE1348" i="1" s="1"/>
  <c r="AD1348" i="1"/>
  <c r="AE1349" i="1" l="1" a="1"/>
  <c r="AE1349" i="1" s="1"/>
  <c r="AD1349" i="1"/>
  <c r="AH1349" i="1" a="1"/>
  <c r="AH1349" i="1" s="1"/>
  <c r="AI1349" i="1" s="1"/>
  <c r="AF1348" i="1"/>
  <c r="AG1347" i="1"/>
  <c r="AF1349" i="1" l="1"/>
  <c r="AG1348" i="1"/>
  <c r="AH1350" i="1" a="1"/>
  <c r="AH1350" i="1" s="1"/>
  <c r="AI1350" i="1" s="1"/>
  <c r="AE1350" i="1" a="1"/>
  <c r="AE1350" i="1" s="1"/>
  <c r="AD1350" i="1"/>
  <c r="AF1350" i="1" l="1"/>
  <c r="AG1349" i="1"/>
  <c r="AH1351" i="1" a="1"/>
  <c r="AH1351" i="1" s="1"/>
  <c r="AI1351" i="1" s="1"/>
  <c r="AE1351" i="1" a="1"/>
  <c r="AE1351" i="1" s="1"/>
  <c r="AD1351" i="1"/>
  <c r="AE1352" i="1" l="1" a="1"/>
  <c r="AE1352" i="1" s="1"/>
  <c r="AD1352" i="1"/>
  <c r="AH1352" i="1" a="1"/>
  <c r="AH1352" i="1" s="1"/>
  <c r="AI1352" i="1" s="1"/>
  <c r="AF1351" i="1"/>
  <c r="AG1350" i="1"/>
  <c r="AF1352" i="1" l="1"/>
  <c r="AG1351" i="1"/>
  <c r="AH1353" i="1" a="1"/>
  <c r="AH1353" i="1" s="1"/>
  <c r="AI1353" i="1" s="1"/>
  <c r="AE1353" i="1" a="1"/>
  <c r="AE1353" i="1" s="1"/>
  <c r="AD1353" i="1"/>
  <c r="AD1354" i="1" l="1"/>
  <c r="AH1354" i="1" a="1"/>
  <c r="AH1354" i="1" s="1"/>
  <c r="AI1354" i="1" s="1"/>
  <c r="AE1354" i="1" a="1"/>
  <c r="AE1354" i="1" s="1"/>
  <c r="AF1353" i="1"/>
  <c r="AG1352" i="1"/>
  <c r="AF1354" i="1" l="1"/>
  <c r="AG1353" i="1"/>
  <c r="AH1355" i="1" a="1"/>
  <c r="AH1355" i="1" s="1"/>
  <c r="AI1355" i="1" s="1"/>
  <c r="AE1355" i="1" a="1"/>
  <c r="AE1355" i="1" s="1"/>
  <c r="AD1355" i="1"/>
  <c r="AF1355" i="1" l="1"/>
  <c r="AG1354" i="1"/>
  <c r="AH1356" i="1" a="1"/>
  <c r="AH1356" i="1" s="1"/>
  <c r="AI1356" i="1" s="1"/>
  <c r="AE1356" i="1" a="1"/>
  <c r="AE1356" i="1" s="1"/>
  <c r="AD1356" i="1"/>
  <c r="AE1357" i="1" l="1" a="1"/>
  <c r="AE1357" i="1" s="1"/>
  <c r="AD1357" i="1"/>
  <c r="AH1357" i="1" a="1"/>
  <c r="AH1357" i="1" s="1"/>
  <c r="AI1357" i="1" s="1"/>
  <c r="AF1356" i="1"/>
  <c r="AG1355" i="1"/>
  <c r="AF1357" i="1" l="1"/>
  <c r="AG1356" i="1"/>
  <c r="AH1358" i="1" a="1"/>
  <c r="AH1358" i="1" s="1"/>
  <c r="AI1358" i="1" s="1"/>
  <c r="AE1358" i="1" a="1"/>
  <c r="AE1358" i="1" s="1"/>
  <c r="AD1358" i="1"/>
  <c r="AH1359" i="1" l="1" a="1"/>
  <c r="AH1359" i="1" s="1"/>
  <c r="AI1359" i="1" s="1"/>
  <c r="AE1359" i="1" a="1"/>
  <c r="AE1359" i="1" s="1"/>
  <c r="AD1359" i="1"/>
  <c r="AF1358" i="1"/>
  <c r="AG1357" i="1"/>
  <c r="AF1359" i="1" l="1"/>
  <c r="AG1358" i="1"/>
  <c r="AE1360" i="1" a="1"/>
  <c r="AE1360" i="1" s="1"/>
  <c r="AD1360" i="1"/>
  <c r="AH1360" i="1" a="1"/>
  <c r="AH1360" i="1" s="1"/>
  <c r="AI1360" i="1" s="1"/>
  <c r="AH1361" i="1" l="1" a="1"/>
  <c r="AH1361" i="1" s="1"/>
  <c r="AI1361" i="1" s="1"/>
  <c r="AE1361" i="1" a="1"/>
  <c r="AE1361" i="1" s="1"/>
  <c r="AD1361" i="1"/>
  <c r="AF1360" i="1"/>
  <c r="AG1359" i="1"/>
  <c r="AF1361" i="1" l="1"/>
  <c r="AG1360" i="1"/>
  <c r="AD1362" i="1"/>
  <c r="AH1362" i="1" a="1"/>
  <c r="AH1362" i="1" s="1"/>
  <c r="AI1362" i="1" s="1"/>
  <c r="AE1362" i="1" a="1"/>
  <c r="AE1362" i="1" s="1"/>
  <c r="AH1363" i="1" l="1" a="1"/>
  <c r="AH1363" i="1" s="1"/>
  <c r="AI1363" i="1" s="1"/>
  <c r="AE1363" i="1" a="1"/>
  <c r="AE1363" i="1" s="1"/>
  <c r="AD1363" i="1"/>
  <c r="AF1362" i="1"/>
  <c r="AG1361" i="1"/>
  <c r="AF1363" i="1" l="1"/>
  <c r="AG1362" i="1"/>
  <c r="AH1364" i="1" a="1"/>
  <c r="AH1364" i="1" s="1"/>
  <c r="AI1364" i="1" s="1"/>
  <c r="AE1364" i="1" a="1"/>
  <c r="AE1364" i="1" s="1"/>
  <c r="AD1364" i="1"/>
  <c r="AE1365" i="1" l="1" a="1"/>
  <c r="AE1365" i="1" s="1"/>
  <c r="AD1365" i="1"/>
  <c r="AH1365" i="1" a="1"/>
  <c r="AH1365" i="1" s="1"/>
  <c r="AI1365" i="1" s="1"/>
  <c r="AF1364" i="1"/>
  <c r="AG1363" i="1"/>
  <c r="AH1366" i="1" l="1" a="1"/>
  <c r="AH1366" i="1" s="1"/>
  <c r="AI1366" i="1" s="1"/>
  <c r="AE1366" i="1" a="1"/>
  <c r="AE1366" i="1" s="1"/>
  <c r="AD1366" i="1"/>
  <c r="AF1365" i="1"/>
  <c r="AG1364" i="1"/>
  <c r="AF1366" i="1" l="1"/>
  <c r="AG1365" i="1"/>
  <c r="AH1367" i="1" a="1"/>
  <c r="AH1367" i="1" s="1"/>
  <c r="AI1367" i="1" s="1"/>
  <c r="AE1367" i="1" a="1"/>
  <c r="AE1367" i="1" s="1"/>
  <c r="AD1367" i="1"/>
  <c r="AE1368" i="1" l="1" a="1"/>
  <c r="AE1368" i="1" s="1"/>
  <c r="AD1368" i="1"/>
  <c r="AH1368" i="1" a="1"/>
  <c r="AH1368" i="1" s="1"/>
  <c r="AI1368" i="1" s="1"/>
  <c r="AF1367" i="1"/>
  <c r="AG1366" i="1"/>
  <c r="AF1368" i="1" l="1"/>
  <c r="AG1367" i="1"/>
  <c r="AH1369" i="1" a="1"/>
  <c r="AH1369" i="1" s="1"/>
  <c r="AI1369" i="1" s="1"/>
  <c r="AE1369" i="1" a="1"/>
  <c r="AE1369" i="1" s="1"/>
  <c r="AD1369" i="1"/>
  <c r="AD1370" i="1" l="1"/>
  <c r="AH1370" i="1" a="1"/>
  <c r="AH1370" i="1" s="1"/>
  <c r="AI1370" i="1" s="1"/>
  <c r="AE1370" i="1" a="1"/>
  <c r="AE1370" i="1" s="1"/>
  <c r="AF1369" i="1"/>
  <c r="AG1368" i="1"/>
  <c r="AF1370" i="1" l="1"/>
  <c r="AG1369" i="1"/>
  <c r="AH1371" i="1" a="1"/>
  <c r="AH1371" i="1" s="1"/>
  <c r="AI1371" i="1" s="1"/>
  <c r="AE1371" i="1" a="1"/>
  <c r="AE1371" i="1" s="1"/>
  <c r="AD1371" i="1"/>
  <c r="AH1372" i="1" l="1" a="1"/>
  <c r="AH1372" i="1" s="1"/>
  <c r="AI1372" i="1" s="1"/>
  <c r="AE1372" i="1" a="1"/>
  <c r="AE1372" i="1" s="1"/>
  <c r="AD1372" i="1"/>
  <c r="AF1371" i="1"/>
  <c r="AG1370" i="1"/>
  <c r="AF1372" i="1" l="1"/>
  <c r="AG1371" i="1"/>
  <c r="AE1373" i="1" a="1"/>
  <c r="AE1373" i="1" s="1"/>
  <c r="AD1373" i="1"/>
  <c r="AH1373" i="1" a="1"/>
  <c r="AH1373" i="1" s="1"/>
  <c r="AI1373" i="1" s="1"/>
  <c r="AH1374" i="1" l="1" a="1"/>
  <c r="AH1374" i="1" s="1"/>
  <c r="AI1374" i="1" s="1"/>
  <c r="AE1374" i="1" a="1"/>
  <c r="AE1374" i="1" s="1"/>
  <c r="AD1374" i="1"/>
  <c r="AF1373" i="1"/>
  <c r="AG1372" i="1"/>
  <c r="AH1375" i="1" l="1" a="1"/>
  <c r="AH1375" i="1" s="1"/>
  <c r="AI1375" i="1" s="1"/>
  <c r="AE1375" i="1" a="1"/>
  <c r="AE1375" i="1" s="1"/>
  <c r="AD1375" i="1"/>
  <c r="AF1374" i="1"/>
  <c r="AG1373" i="1"/>
  <c r="AF1375" i="1" l="1"/>
  <c r="AG1374" i="1"/>
  <c r="AE1376" i="1" a="1"/>
  <c r="AE1376" i="1" s="1"/>
  <c r="AD1376" i="1"/>
  <c r="AH1376" i="1" a="1"/>
  <c r="AH1376" i="1" s="1"/>
  <c r="AI1376" i="1" s="1"/>
  <c r="AH1377" i="1" l="1" a="1"/>
  <c r="AH1377" i="1" s="1"/>
  <c r="AI1377" i="1" s="1"/>
  <c r="AE1377" i="1" a="1"/>
  <c r="AE1377" i="1" s="1"/>
  <c r="AD1377" i="1"/>
  <c r="AF1376" i="1"/>
  <c r="AG1375" i="1"/>
  <c r="AF1377" i="1" l="1"/>
  <c r="AG1376" i="1"/>
  <c r="AD1378" i="1"/>
  <c r="AH1378" i="1" a="1"/>
  <c r="AH1378" i="1" s="1"/>
  <c r="AI1378" i="1" s="1"/>
  <c r="AE1378" i="1" a="1"/>
  <c r="AE1378" i="1" s="1"/>
  <c r="AH1379" i="1" l="1" a="1"/>
  <c r="AH1379" i="1" s="1"/>
  <c r="AI1379" i="1" s="1"/>
  <c r="AE1379" i="1" a="1"/>
  <c r="AE1379" i="1" s="1"/>
  <c r="AD1379" i="1"/>
  <c r="AF1378" i="1"/>
  <c r="AG1377" i="1"/>
  <c r="AF1379" i="1" l="1"/>
  <c r="AG1378" i="1"/>
  <c r="AH1380" i="1" a="1"/>
  <c r="AH1380" i="1" s="1"/>
  <c r="AI1380" i="1" s="1"/>
  <c r="AE1380" i="1" a="1"/>
  <c r="AE1380" i="1" s="1"/>
  <c r="AD1380" i="1"/>
  <c r="AF1380" i="1" l="1"/>
  <c r="AG1379" i="1"/>
  <c r="AE1381" i="1" a="1"/>
  <c r="AE1381" i="1" s="1"/>
  <c r="AD1381" i="1"/>
  <c r="AH1381" i="1" a="1"/>
  <c r="AH1381" i="1" s="1"/>
  <c r="AI1381" i="1" s="1"/>
  <c r="AH1382" i="1" l="1" a="1"/>
  <c r="AH1382" i="1" s="1"/>
  <c r="AI1382" i="1" s="1"/>
  <c r="AE1382" i="1" a="1"/>
  <c r="AE1382" i="1" s="1"/>
  <c r="AD1382" i="1"/>
  <c r="AF1381" i="1"/>
  <c r="AG1380" i="1"/>
  <c r="AF1382" i="1" l="1"/>
  <c r="AG1381" i="1"/>
  <c r="AH1383" i="1" a="1"/>
  <c r="AH1383" i="1" s="1"/>
  <c r="AI1383" i="1" s="1"/>
  <c r="AE1383" i="1" a="1"/>
  <c r="AE1383" i="1" s="1"/>
  <c r="AD1383" i="1"/>
  <c r="AE1384" i="1" l="1" a="1"/>
  <c r="AE1384" i="1" s="1"/>
  <c r="AD1384" i="1"/>
  <c r="AH1384" i="1" a="1"/>
  <c r="AH1384" i="1" s="1"/>
  <c r="AI1384" i="1" s="1"/>
  <c r="AF1383" i="1"/>
  <c r="AG1382" i="1"/>
  <c r="AF1384" i="1" l="1"/>
  <c r="AG1383" i="1"/>
  <c r="AH1385" i="1" a="1"/>
  <c r="AH1385" i="1" s="1"/>
  <c r="AI1385" i="1" s="1"/>
  <c r="AE1385" i="1" a="1"/>
  <c r="AE1385" i="1" s="1"/>
  <c r="AD1385" i="1"/>
  <c r="AD1386" i="1" l="1"/>
  <c r="AH1386" i="1" a="1"/>
  <c r="AH1386" i="1" s="1"/>
  <c r="AI1386" i="1" s="1"/>
  <c r="AE1386" i="1" a="1"/>
  <c r="AE1386" i="1" s="1"/>
  <c r="AF1385" i="1"/>
  <c r="AG1384" i="1"/>
  <c r="AF1386" i="1" l="1"/>
  <c r="AG1385" i="1"/>
  <c r="AH1387" i="1" a="1"/>
  <c r="AH1387" i="1" s="1"/>
  <c r="AI1387" i="1" s="1"/>
  <c r="AE1387" i="1" a="1"/>
  <c r="AE1387" i="1" s="1"/>
  <c r="AD1387" i="1"/>
  <c r="AH1388" i="1" l="1" a="1"/>
  <c r="AH1388" i="1" s="1"/>
  <c r="AI1388" i="1" s="1"/>
  <c r="AE1388" i="1" a="1"/>
  <c r="AE1388" i="1" s="1"/>
  <c r="AD1388" i="1"/>
  <c r="AF1387" i="1"/>
  <c r="AG1386" i="1"/>
  <c r="AF1388" i="1" l="1"/>
  <c r="AG1387" i="1"/>
  <c r="AE1389" i="1" a="1"/>
  <c r="AE1389" i="1" s="1"/>
  <c r="AD1389" i="1"/>
  <c r="AH1389" i="1" a="1"/>
  <c r="AH1389" i="1" s="1"/>
  <c r="AI1389" i="1" s="1"/>
  <c r="AH1390" i="1" l="1" a="1"/>
  <c r="AH1390" i="1" s="1"/>
  <c r="AI1390" i="1" s="1"/>
  <c r="AE1390" i="1" a="1"/>
  <c r="AE1390" i="1" s="1"/>
  <c r="AD1390" i="1"/>
  <c r="AF1389" i="1"/>
  <c r="AG1388" i="1"/>
  <c r="AF1390" i="1" l="1"/>
  <c r="AG1389" i="1"/>
  <c r="AH1391" i="1" a="1"/>
  <c r="AH1391" i="1" s="1"/>
  <c r="AI1391" i="1" s="1"/>
  <c r="AE1391" i="1" a="1"/>
  <c r="AE1391" i="1" s="1"/>
  <c r="AD1391" i="1"/>
  <c r="AF1391" i="1" l="1"/>
  <c r="AG1390" i="1"/>
  <c r="AE1392" i="1" a="1"/>
  <c r="AE1392" i="1" s="1"/>
  <c r="AD1392" i="1"/>
  <c r="AH1392" i="1" a="1"/>
  <c r="AH1392" i="1" s="1"/>
  <c r="AI1392" i="1" s="1"/>
  <c r="AF1392" i="1" l="1"/>
  <c r="AG1391" i="1"/>
  <c r="AH1393" i="1" a="1"/>
  <c r="AH1393" i="1" s="1"/>
  <c r="AI1393" i="1" s="1"/>
  <c r="AE1393" i="1" a="1"/>
  <c r="AE1393" i="1" s="1"/>
  <c r="AD1393" i="1"/>
  <c r="AD1394" i="1" l="1"/>
  <c r="AH1394" i="1" a="1"/>
  <c r="AH1394" i="1" s="1"/>
  <c r="AI1394" i="1" s="1"/>
  <c r="AE1394" i="1" a="1"/>
  <c r="AE1394" i="1" s="1"/>
  <c r="AF1393" i="1"/>
  <c r="AG1392" i="1"/>
  <c r="AF1394" i="1" l="1"/>
  <c r="AG1393" i="1"/>
  <c r="AH1395" i="1" a="1"/>
  <c r="AH1395" i="1" s="1"/>
  <c r="AI1395" i="1" s="1"/>
  <c r="AE1395" i="1" a="1"/>
  <c r="AE1395" i="1" s="1"/>
  <c r="AD1395" i="1"/>
  <c r="AH1396" i="1" l="1" a="1"/>
  <c r="AH1396" i="1" s="1"/>
  <c r="AI1396" i="1" s="1"/>
  <c r="AE1396" i="1" a="1"/>
  <c r="AE1396" i="1" s="1"/>
  <c r="AD1396" i="1"/>
  <c r="AF1395" i="1"/>
  <c r="AG1394" i="1"/>
  <c r="AE1397" i="1" l="1" a="1"/>
  <c r="AE1397" i="1" s="1"/>
  <c r="AD1397" i="1"/>
  <c r="AH1397" i="1" a="1"/>
  <c r="AH1397" i="1" s="1"/>
  <c r="AI1397" i="1" s="1"/>
  <c r="AF1396" i="1"/>
  <c r="AG1395" i="1"/>
  <c r="AF1397" i="1" l="1"/>
  <c r="AG1396" i="1"/>
  <c r="AH1398" i="1" a="1"/>
  <c r="AH1398" i="1" s="1"/>
  <c r="AI1398" i="1" s="1"/>
  <c r="AE1398" i="1" a="1"/>
  <c r="AE1398" i="1" s="1"/>
  <c r="AD1398" i="1"/>
  <c r="AH1399" i="1" l="1" a="1"/>
  <c r="AH1399" i="1" s="1"/>
  <c r="AI1399" i="1" s="1"/>
  <c r="AE1399" i="1" a="1"/>
  <c r="AE1399" i="1" s="1"/>
  <c r="AD1399" i="1"/>
  <c r="AF1398" i="1"/>
  <c r="AG1397" i="1"/>
  <c r="AF1399" i="1" l="1"/>
  <c r="AG1398" i="1"/>
  <c r="AE1400" i="1" a="1"/>
  <c r="AE1400" i="1" s="1"/>
  <c r="AD1400" i="1"/>
  <c r="AH1400" i="1" a="1"/>
  <c r="AH1400" i="1" s="1"/>
  <c r="AI1400" i="1" s="1"/>
  <c r="AH1401" i="1" l="1" a="1"/>
  <c r="AH1401" i="1" s="1"/>
  <c r="AI1401" i="1" s="1"/>
  <c r="AE1401" i="1" a="1"/>
  <c r="AE1401" i="1" s="1"/>
  <c r="AD1401" i="1"/>
  <c r="AF1400" i="1"/>
  <c r="AG1399" i="1"/>
  <c r="AF1401" i="1" l="1"/>
  <c r="AG1400" i="1"/>
  <c r="AD1402" i="1"/>
  <c r="AH1402" i="1" a="1"/>
  <c r="AH1402" i="1" s="1"/>
  <c r="AI1402" i="1" s="1"/>
  <c r="AE1402" i="1" a="1"/>
  <c r="AE1402" i="1" s="1"/>
  <c r="AF1402" i="1" l="1"/>
  <c r="AG1401" i="1"/>
  <c r="AH1403" i="1" a="1"/>
  <c r="AH1403" i="1" s="1"/>
  <c r="AI1403" i="1" s="1"/>
  <c r="AE1403" i="1" a="1"/>
  <c r="AE1403" i="1" s="1"/>
  <c r="AD1403" i="1"/>
  <c r="AF1403" i="1" l="1"/>
  <c r="AG1402" i="1"/>
  <c r="AH1404" i="1" a="1"/>
  <c r="AH1404" i="1" s="1"/>
  <c r="AI1404" i="1" s="1"/>
  <c r="AE1404" i="1" a="1"/>
  <c r="AE1404" i="1" s="1"/>
  <c r="AD1404" i="1"/>
  <c r="AE1405" i="1" l="1" a="1"/>
  <c r="AE1405" i="1" s="1"/>
  <c r="AD1405" i="1"/>
  <c r="AH1405" i="1" a="1"/>
  <c r="AH1405" i="1" s="1"/>
  <c r="AI1405" i="1" s="1"/>
  <c r="AF1404" i="1"/>
  <c r="AG1403" i="1"/>
  <c r="AF1405" i="1" l="1"/>
  <c r="AG1404" i="1"/>
  <c r="AH1406" i="1" a="1"/>
  <c r="AH1406" i="1" s="1"/>
  <c r="AI1406" i="1" s="1"/>
  <c r="AE1406" i="1" a="1"/>
  <c r="AE1406" i="1" s="1"/>
  <c r="AD1406" i="1"/>
  <c r="AH1407" i="1" l="1" a="1"/>
  <c r="AH1407" i="1" s="1"/>
  <c r="AI1407" i="1" s="1"/>
  <c r="AE1407" i="1" a="1"/>
  <c r="AE1407" i="1" s="1"/>
  <c r="AD1407" i="1"/>
  <c r="AF1406" i="1"/>
  <c r="AG1405" i="1"/>
  <c r="AF1407" i="1" l="1"/>
  <c r="AG1406" i="1"/>
  <c r="AE1408" i="1" a="1"/>
  <c r="AE1408" i="1" s="1"/>
  <c r="AD1408" i="1"/>
  <c r="AH1408" i="1" a="1"/>
  <c r="AH1408" i="1" s="1"/>
  <c r="AI1408" i="1" s="1"/>
  <c r="AH1409" i="1" l="1" a="1"/>
  <c r="AH1409" i="1" s="1"/>
  <c r="AI1409" i="1" s="1"/>
  <c r="AE1409" i="1" a="1"/>
  <c r="AE1409" i="1" s="1"/>
  <c r="AD1409" i="1"/>
  <c r="AF1408" i="1"/>
  <c r="AG1407" i="1"/>
  <c r="AF1409" i="1" l="1"/>
  <c r="AG1408" i="1"/>
  <c r="AD1410" i="1"/>
  <c r="AH1410" i="1" a="1"/>
  <c r="AH1410" i="1" s="1"/>
  <c r="AI1410" i="1" s="1"/>
  <c r="AE1410" i="1" a="1"/>
  <c r="AE1410" i="1" s="1"/>
  <c r="AH1411" i="1" l="1" a="1"/>
  <c r="AH1411" i="1" s="1"/>
  <c r="AI1411" i="1" s="1"/>
  <c r="AE1411" i="1" a="1"/>
  <c r="AE1411" i="1" s="1"/>
  <c r="AD1411" i="1"/>
  <c r="AF1410" i="1"/>
  <c r="AG1409" i="1"/>
  <c r="AF1411" i="1" l="1"/>
  <c r="AG1410" i="1"/>
  <c r="AH1412" i="1" a="1"/>
  <c r="AH1412" i="1" s="1"/>
  <c r="AI1412" i="1" s="1"/>
  <c r="AE1412" i="1" a="1"/>
  <c r="AE1412" i="1" s="1"/>
  <c r="AD1412" i="1"/>
  <c r="AE1413" i="1" l="1" a="1"/>
  <c r="AE1413" i="1" s="1"/>
  <c r="AD1413" i="1"/>
  <c r="AH1413" i="1" a="1"/>
  <c r="AH1413" i="1" s="1"/>
  <c r="AI1413" i="1" s="1"/>
  <c r="AF1412" i="1"/>
  <c r="AG1411" i="1"/>
  <c r="AF1413" i="1" l="1"/>
  <c r="AG1412" i="1"/>
  <c r="AH1414" i="1" a="1"/>
  <c r="AH1414" i="1" s="1"/>
  <c r="AI1414" i="1" s="1"/>
  <c r="AE1414" i="1" a="1"/>
  <c r="AE1414" i="1" s="1"/>
  <c r="AD1414" i="1"/>
  <c r="AH1415" i="1" l="1" a="1"/>
  <c r="AH1415" i="1" s="1"/>
  <c r="AI1415" i="1" s="1"/>
  <c r="AE1415" i="1" a="1"/>
  <c r="AE1415" i="1" s="1"/>
  <c r="AD1415" i="1"/>
  <c r="AF1414" i="1"/>
  <c r="AG1413" i="1"/>
  <c r="AE1416" i="1" l="1" a="1"/>
  <c r="AE1416" i="1" s="1"/>
  <c r="AD1416" i="1"/>
  <c r="AH1416" i="1" a="1"/>
  <c r="AH1416" i="1" s="1"/>
  <c r="AI1416" i="1" s="1"/>
  <c r="AF1415" i="1"/>
  <c r="AG1414" i="1"/>
  <c r="AF1416" i="1" l="1"/>
  <c r="AG1415" i="1"/>
  <c r="AH1417" i="1" a="1"/>
  <c r="AH1417" i="1" s="1"/>
  <c r="AI1417" i="1" s="1"/>
  <c r="AE1417" i="1" a="1"/>
  <c r="AE1417" i="1" s="1"/>
  <c r="AD1417" i="1"/>
  <c r="AD1418" i="1" l="1"/>
  <c r="AH1418" i="1" a="1"/>
  <c r="AH1418" i="1" s="1"/>
  <c r="AI1418" i="1" s="1"/>
  <c r="AE1418" i="1" a="1"/>
  <c r="AE1418" i="1" s="1"/>
  <c r="AF1417" i="1"/>
  <c r="AG1416" i="1"/>
  <c r="AF1418" i="1" l="1"/>
  <c r="AG1417" i="1"/>
  <c r="AH1419" i="1" a="1"/>
  <c r="AH1419" i="1" s="1"/>
  <c r="AI1419" i="1" s="1"/>
  <c r="AE1419" i="1" a="1"/>
  <c r="AE1419" i="1" s="1"/>
  <c r="AD1419" i="1"/>
  <c r="AH1420" i="1" l="1" a="1"/>
  <c r="AH1420" i="1" s="1"/>
  <c r="AI1420" i="1" s="1"/>
  <c r="AE1420" i="1" a="1"/>
  <c r="AE1420" i="1" s="1"/>
  <c r="AD1420" i="1"/>
  <c r="AF1419" i="1"/>
  <c r="AG1418" i="1"/>
  <c r="AF1420" i="1" l="1"/>
  <c r="AG1419" i="1"/>
  <c r="AE1421" i="1" a="1"/>
  <c r="AE1421" i="1" s="1"/>
  <c r="AD1421" i="1"/>
  <c r="AH1421" i="1" a="1"/>
  <c r="AH1421" i="1" s="1"/>
  <c r="AI1421" i="1" s="1"/>
  <c r="AH1422" i="1" l="1" a="1"/>
  <c r="AH1422" i="1" s="1"/>
  <c r="AI1422" i="1" s="1"/>
  <c r="AE1422" i="1" a="1"/>
  <c r="AE1422" i="1" s="1"/>
  <c r="AD1422" i="1"/>
  <c r="AF1421" i="1"/>
  <c r="AG1420" i="1"/>
  <c r="AF1422" i="1" l="1"/>
  <c r="AG1421" i="1"/>
  <c r="AH1423" i="1" a="1"/>
  <c r="AH1423" i="1" s="1"/>
  <c r="AI1423" i="1" s="1"/>
  <c r="AE1423" i="1" a="1"/>
  <c r="AE1423" i="1" s="1"/>
  <c r="AD1423" i="1"/>
  <c r="AE1424" i="1" l="1" a="1"/>
  <c r="AE1424" i="1" s="1"/>
  <c r="AD1424" i="1"/>
  <c r="AH1424" i="1" a="1"/>
  <c r="AH1424" i="1" s="1"/>
  <c r="AI1424" i="1" s="1"/>
  <c r="AF1423" i="1"/>
  <c r="AG1422" i="1"/>
  <c r="AH1425" i="1" l="1" a="1"/>
  <c r="AH1425" i="1" s="1"/>
  <c r="AI1425" i="1" s="1"/>
  <c r="AE1425" i="1" a="1"/>
  <c r="AE1425" i="1" s="1"/>
  <c r="AD1425" i="1"/>
  <c r="AF1424" i="1"/>
  <c r="AG1423" i="1"/>
  <c r="AF1425" i="1" l="1"/>
  <c r="AG1424" i="1"/>
  <c r="AE1426" i="1" a="1"/>
  <c r="AE1426" i="1" s="1"/>
  <c r="AD1426" i="1"/>
  <c r="AH1426" i="1" a="1"/>
  <c r="AH1426" i="1" s="1"/>
  <c r="AI1426" i="1" s="1"/>
  <c r="AH1427" i="1" l="1" a="1"/>
  <c r="AH1427" i="1" s="1"/>
  <c r="AI1427" i="1" s="1"/>
  <c r="AE1427" i="1" a="1"/>
  <c r="AE1427" i="1" s="1"/>
  <c r="AD1427" i="1"/>
  <c r="AG1425" i="1"/>
  <c r="AF1426" i="1"/>
  <c r="AG1426" i="1" l="1"/>
  <c r="AF1427" i="1"/>
  <c r="AE1428" i="1" a="1"/>
  <c r="AE1428" i="1" s="1"/>
  <c r="AD1428" i="1"/>
  <c r="AH1428" i="1" a="1"/>
  <c r="AH1428" i="1" s="1"/>
  <c r="AI1428" i="1" s="1"/>
  <c r="AH1429" i="1" l="1" a="1"/>
  <c r="AH1429" i="1" s="1"/>
  <c r="AI1429" i="1" s="1"/>
  <c r="AE1429" i="1" a="1"/>
  <c r="AE1429" i="1" s="1"/>
  <c r="AD1429" i="1"/>
  <c r="AG1427" i="1"/>
  <c r="AF1428" i="1"/>
  <c r="AG1428" i="1" l="1"/>
  <c r="AF1429" i="1"/>
  <c r="AE1430" i="1" a="1"/>
  <c r="AE1430" i="1" s="1"/>
  <c r="AD1430" i="1"/>
  <c r="AH1430" i="1" a="1"/>
  <c r="AH1430" i="1" s="1"/>
  <c r="AI1430" i="1" s="1"/>
  <c r="AH1431" i="1" l="1" a="1"/>
  <c r="AH1431" i="1" s="1"/>
  <c r="AI1431" i="1" s="1"/>
  <c r="AE1431" i="1" a="1"/>
  <c r="AE1431" i="1" s="1"/>
  <c r="AD1431" i="1"/>
  <c r="AG1429" i="1"/>
  <c r="AF1430" i="1"/>
  <c r="AG1430" i="1" l="1"/>
  <c r="AF1431" i="1"/>
  <c r="AE1432" i="1" a="1"/>
  <c r="AE1432" i="1" s="1"/>
  <c r="AD1432" i="1"/>
  <c r="AH1432" i="1" a="1"/>
  <c r="AH1432" i="1" s="1"/>
  <c r="AI1432" i="1" s="1"/>
  <c r="AH1433" i="1" l="1" a="1"/>
  <c r="AH1433" i="1" s="1"/>
  <c r="AI1433" i="1" s="1"/>
  <c r="AE1433" i="1" a="1"/>
  <c r="AE1433" i="1" s="1"/>
  <c r="AD1433" i="1"/>
  <c r="AG1431" i="1"/>
  <c r="AF1432" i="1"/>
  <c r="AG1432" i="1" l="1"/>
  <c r="AF1433" i="1"/>
  <c r="AE1434" i="1" a="1"/>
  <c r="AE1434" i="1" s="1"/>
  <c r="AD1434" i="1"/>
  <c r="AH1434" i="1" a="1"/>
  <c r="AH1434" i="1" s="1"/>
  <c r="AI1434" i="1" s="1"/>
  <c r="AH1435" i="1" l="1" a="1"/>
  <c r="AH1435" i="1" s="1"/>
  <c r="AI1435" i="1" s="1"/>
  <c r="AE1435" i="1" a="1"/>
  <c r="AE1435" i="1" s="1"/>
  <c r="AD1435" i="1"/>
  <c r="AG1433" i="1"/>
  <c r="AF1434" i="1"/>
  <c r="AG1434" i="1" l="1"/>
  <c r="AF1435" i="1"/>
  <c r="AE1436" i="1" a="1"/>
  <c r="AE1436" i="1" s="1"/>
  <c r="AD1436" i="1"/>
  <c r="AH1436" i="1" a="1"/>
  <c r="AH1436" i="1" s="1"/>
  <c r="AI1436" i="1" s="1"/>
  <c r="AH1437" i="1" l="1" a="1"/>
  <c r="AH1437" i="1" s="1"/>
  <c r="AI1437" i="1" s="1"/>
  <c r="AE1437" i="1" a="1"/>
  <c r="AE1437" i="1" s="1"/>
  <c r="AD1437" i="1"/>
  <c r="AG1435" i="1"/>
  <c r="AF1436" i="1"/>
  <c r="AG1436" i="1" l="1"/>
  <c r="AF1437" i="1"/>
  <c r="AE1438" i="1" a="1"/>
  <c r="AE1438" i="1" s="1"/>
  <c r="AD1438" i="1"/>
  <c r="AH1438" i="1" a="1"/>
  <c r="AH1438" i="1" s="1"/>
  <c r="AI1438" i="1" s="1"/>
  <c r="AH1439" i="1" l="1" a="1"/>
  <c r="AH1439" i="1" s="1"/>
  <c r="AI1439" i="1" s="1"/>
  <c r="AE1439" i="1" a="1"/>
  <c r="AE1439" i="1" s="1"/>
  <c r="AD1439" i="1"/>
  <c r="AG1437" i="1"/>
  <c r="AF1438" i="1"/>
  <c r="AG1438" i="1" l="1"/>
  <c r="AF1439" i="1"/>
  <c r="AE1440" i="1" a="1"/>
  <c r="AE1440" i="1" s="1"/>
  <c r="AD1440" i="1"/>
  <c r="AH1440" i="1" a="1"/>
  <c r="AH1440" i="1" s="1"/>
  <c r="AI1440" i="1" s="1"/>
  <c r="AH1441" i="1" l="1" a="1"/>
  <c r="AH1441" i="1" s="1"/>
  <c r="AI1441" i="1" s="1"/>
  <c r="AE1441" i="1" a="1"/>
  <c r="AE1441" i="1" s="1"/>
  <c r="AD1441" i="1"/>
  <c r="AG1439" i="1"/>
  <c r="AF1440" i="1"/>
  <c r="AG1440" i="1" l="1"/>
  <c r="AF1441" i="1"/>
  <c r="AE1442" i="1" a="1"/>
  <c r="AE1442" i="1" s="1"/>
  <c r="AD1442" i="1"/>
  <c r="AH1442" i="1" a="1"/>
  <c r="AH1442" i="1" s="1"/>
  <c r="AI1442" i="1" s="1"/>
  <c r="AH1443" i="1" l="1" a="1"/>
  <c r="AH1443" i="1" s="1"/>
  <c r="AI1443" i="1" s="1"/>
  <c r="AE1443" i="1" a="1"/>
  <c r="AE1443" i="1" s="1"/>
  <c r="AD1443" i="1"/>
  <c r="AG1441" i="1"/>
  <c r="AF1442" i="1"/>
  <c r="AG1442" i="1" l="1"/>
  <c r="AF1443" i="1"/>
  <c r="AE1444" i="1" a="1"/>
  <c r="AE1444" i="1" s="1"/>
  <c r="AD1444" i="1"/>
  <c r="AH1444" i="1" a="1"/>
  <c r="AH1444" i="1" s="1"/>
  <c r="AI1444" i="1" s="1"/>
  <c r="AH1445" i="1" l="1" a="1"/>
  <c r="AH1445" i="1" s="1"/>
  <c r="AI1445" i="1" s="1"/>
  <c r="AE1445" i="1" a="1"/>
  <c r="AE1445" i="1" s="1"/>
  <c r="AD1445" i="1"/>
  <c r="AG1443" i="1"/>
  <c r="AF1444" i="1"/>
  <c r="AG1444" i="1" l="1"/>
  <c r="AF1445" i="1"/>
  <c r="AE1446" i="1" a="1"/>
  <c r="AE1446" i="1" s="1"/>
  <c r="AD1446" i="1"/>
  <c r="AH1446" i="1" a="1"/>
  <c r="AH1446" i="1" s="1"/>
  <c r="AI1446" i="1" s="1"/>
  <c r="AH1447" i="1" l="1" a="1"/>
  <c r="AH1447" i="1" s="1"/>
  <c r="AI1447" i="1" s="1"/>
  <c r="AE1447" i="1" a="1"/>
  <c r="AE1447" i="1" s="1"/>
  <c r="AD1447" i="1"/>
  <c r="AG1445" i="1"/>
  <c r="AF1446" i="1"/>
  <c r="AG1446" i="1" l="1"/>
  <c r="AF1447" i="1"/>
  <c r="AE1448" i="1" a="1"/>
  <c r="AE1448" i="1" s="1"/>
  <c r="AD1448" i="1"/>
  <c r="AH1448" i="1" a="1"/>
  <c r="AH1448" i="1" s="1"/>
  <c r="AI1448" i="1" s="1"/>
  <c r="AH1449" i="1" l="1" a="1"/>
  <c r="AH1449" i="1" s="1"/>
  <c r="AI1449" i="1" s="1"/>
  <c r="AE1449" i="1" a="1"/>
  <c r="AE1449" i="1" s="1"/>
  <c r="AD1449" i="1"/>
  <c r="AG1447" i="1"/>
  <c r="AF1448" i="1"/>
  <c r="AG1448" i="1" l="1"/>
  <c r="AF1449" i="1"/>
  <c r="AE1450" i="1" a="1"/>
  <c r="AE1450" i="1" s="1"/>
  <c r="AD1450" i="1"/>
  <c r="AH1450" i="1" a="1"/>
  <c r="AH1450" i="1" s="1"/>
  <c r="AI1450" i="1" s="1"/>
  <c r="AH1451" i="1" l="1" a="1"/>
  <c r="AH1451" i="1" s="1"/>
  <c r="AI1451" i="1" s="1"/>
  <c r="AE1451" i="1" a="1"/>
  <c r="AE1451" i="1" s="1"/>
  <c r="AD1451" i="1"/>
  <c r="AG1449" i="1"/>
  <c r="AF1450" i="1"/>
  <c r="AG1450" i="1" l="1"/>
  <c r="AF1451" i="1"/>
  <c r="AE1452" i="1" a="1"/>
  <c r="AE1452" i="1" s="1"/>
  <c r="AD1452" i="1"/>
  <c r="AH1452" i="1" a="1"/>
  <c r="AH1452" i="1" s="1"/>
  <c r="AI1452" i="1" s="1"/>
  <c r="AH1453" i="1" l="1" a="1"/>
  <c r="AH1453" i="1" s="1"/>
  <c r="AI1453" i="1" s="1"/>
  <c r="AE1453" i="1" a="1"/>
  <c r="AE1453" i="1" s="1"/>
  <c r="AD1453" i="1"/>
  <c r="AG1451" i="1"/>
  <c r="AF1452" i="1"/>
  <c r="AG1452" i="1" l="1"/>
  <c r="AF1453" i="1"/>
  <c r="AH1454" i="1" a="1"/>
  <c r="AH1454" i="1" s="1"/>
  <c r="AI1454" i="1" s="1"/>
  <c r="AE1454" i="1" a="1"/>
  <c r="AE1454" i="1" s="1"/>
  <c r="AD1454" i="1"/>
  <c r="AG1453" i="1" l="1"/>
  <c r="AF1454" i="1"/>
  <c r="AH1455" i="1" a="1"/>
  <c r="AH1455" i="1" s="1"/>
  <c r="AI1455" i="1" s="1"/>
  <c r="AE1455" i="1" a="1"/>
  <c r="AE1455" i="1" s="1"/>
  <c r="AD1455" i="1"/>
  <c r="AH1456" i="1" l="1" a="1"/>
  <c r="AH1456" i="1" s="1"/>
  <c r="AI1456" i="1" s="1"/>
  <c r="AE1456" i="1" a="1"/>
  <c r="AE1456" i="1" s="1"/>
  <c r="AD1456" i="1"/>
  <c r="AG1454" i="1"/>
  <c r="AF1455" i="1"/>
  <c r="AG1455" i="1" l="1"/>
  <c r="AF1456" i="1"/>
  <c r="AH1457" i="1" a="1"/>
  <c r="AH1457" i="1" s="1"/>
  <c r="AI1457" i="1" s="1"/>
  <c r="AE1457" i="1" a="1"/>
  <c r="AE1457" i="1" s="1"/>
  <c r="AD1457" i="1"/>
  <c r="AH1458" i="1" l="1" a="1"/>
  <c r="AH1458" i="1" s="1"/>
  <c r="AI1458" i="1" s="1"/>
  <c r="AE1458" i="1" a="1"/>
  <c r="AE1458" i="1" s="1"/>
  <c r="AD1458" i="1"/>
  <c r="AG1456" i="1"/>
  <c r="AF1457" i="1"/>
  <c r="AG1457" i="1" l="1"/>
  <c r="AF1458" i="1"/>
  <c r="AH1459" i="1" a="1"/>
  <c r="AH1459" i="1" s="1"/>
  <c r="AI1459" i="1" s="1"/>
  <c r="AE1459" i="1" a="1"/>
  <c r="AE1459" i="1" s="1"/>
  <c r="AD1459" i="1"/>
  <c r="AH1460" i="1" l="1" a="1"/>
  <c r="AH1460" i="1" s="1"/>
  <c r="AI1460" i="1" s="1"/>
  <c r="AE1460" i="1" a="1"/>
  <c r="AE1460" i="1" s="1"/>
  <c r="AD1460" i="1"/>
  <c r="AG1458" i="1"/>
  <c r="AF1459" i="1"/>
  <c r="AH1461" i="1" l="1" a="1"/>
  <c r="AH1461" i="1" s="1"/>
  <c r="AI1461" i="1" s="1"/>
  <c r="AE1461" i="1" a="1"/>
  <c r="AE1461" i="1" s="1"/>
  <c r="AD1461" i="1"/>
  <c r="AG1459" i="1"/>
  <c r="AF1460" i="1"/>
  <c r="AG1460" i="1" l="1"/>
  <c r="AF1461" i="1"/>
  <c r="AH1462" i="1" a="1"/>
  <c r="AH1462" i="1" s="1"/>
  <c r="AI1462" i="1" s="1"/>
  <c r="AE1462" i="1" a="1"/>
  <c r="AE1462" i="1" s="1"/>
  <c r="AD1462" i="1"/>
  <c r="AH1463" i="1" l="1" a="1"/>
  <c r="AH1463" i="1" s="1"/>
  <c r="AI1463" i="1" s="1"/>
  <c r="AE1463" i="1" a="1"/>
  <c r="AE1463" i="1" s="1"/>
  <c r="AD1463" i="1"/>
  <c r="AG1461" i="1"/>
  <c r="AF1462" i="1"/>
  <c r="AG1462" i="1" l="1"/>
  <c r="AF1463" i="1"/>
  <c r="AH1464" i="1" a="1"/>
  <c r="AH1464" i="1" s="1"/>
  <c r="AI1464" i="1" s="1"/>
  <c r="AE1464" i="1" a="1"/>
  <c r="AE1464" i="1" s="1"/>
  <c r="AD1464" i="1"/>
  <c r="AH1465" i="1" l="1" a="1"/>
  <c r="AH1465" i="1" s="1"/>
  <c r="AI1465" i="1" s="1"/>
  <c r="AE1465" i="1" a="1"/>
  <c r="AE1465" i="1" s="1"/>
  <c r="AD1465" i="1"/>
  <c r="AG1463" i="1"/>
  <c r="AF1464" i="1"/>
  <c r="AG1464" i="1" l="1"/>
  <c r="AF1465" i="1"/>
  <c r="AH1466" i="1" a="1"/>
  <c r="AH1466" i="1" s="1"/>
  <c r="AI1466" i="1" s="1"/>
  <c r="AE1466" i="1" a="1"/>
  <c r="AE1466" i="1" s="1"/>
  <c r="AD1466" i="1"/>
  <c r="AH1467" i="1" l="1" a="1"/>
  <c r="AH1467" i="1" s="1"/>
  <c r="AI1467" i="1" s="1"/>
  <c r="AE1467" i="1" a="1"/>
  <c r="AE1467" i="1" s="1"/>
  <c r="AD1467" i="1"/>
  <c r="AG1465" i="1"/>
  <c r="AF1466" i="1"/>
  <c r="AG1466" i="1" l="1"/>
  <c r="AF1467" i="1"/>
  <c r="AH1468" i="1" a="1"/>
  <c r="AH1468" i="1" s="1"/>
  <c r="AI1468" i="1" s="1"/>
  <c r="AE1468" i="1" a="1"/>
  <c r="AE1468" i="1" s="1"/>
  <c r="AD1468" i="1"/>
  <c r="AH1469" i="1" l="1" a="1"/>
  <c r="AH1469" i="1" s="1"/>
  <c r="AI1469" i="1" s="1"/>
  <c r="AE1469" i="1" a="1"/>
  <c r="AE1469" i="1" s="1"/>
  <c r="AD1469" i="1"/>
  <c r="AG1467" i="1"/>
  <c r="AF1468" i="1"/>
  <c r="AG1468" i="1" l="1"/>
  <c r="AF1469" i="1"/>
  <c r="AH1470" i="1" a="1"/>
  <c r="AH1470" i="1" s="1"/>
  <c r="AI1470" i="1" s="1"/>
  <c r="AE1470" i="1" a="1"/>
  <c r="AE1470" i="1" s="1"/>
  <c r="AD1470" i="1"/>
  <c r="AH1471" i="1" l="1" a="1"/>
  <c r="AH1471" i="1" s="1"/>
  <c r="AI1471" i="1" s="1"/>
  <c r="AE1471" i="1" a="1"/>
  <c r="AE1471" i="1" s="1"/>
  <c r="AD1471" i="1"/>
  <c r="AG1469" i="1"/>
  <c r="AF1470" i="1"/>
  <c r="AG1470" i="1" l="1"/>
  <c r="AF1471" i="1"/>
  <c r="AH1472" i="1" a="1"/>
  <c r="AH1472" i="1" s="1"/>
  <c r="AI1472" i="1" s="1"/>
  <c r="AE1472" i="1" a="1"/>
  <c r="AE1472" i="1" s="1"/>
  <c r="AD1472" i="1"/>
  <c r="AH1473" i="1" l="1" a="1"/>
  <c r="AH1473" i="1" s="1"/>
  <c r="AI1473" i="1" s="1"/>
  <c r="AE1473" i="1" a="1"/>
  <c r="AE1473" i="1" s="1"/>
  <c r="AD1473" i="1"/>
  <c r="AG1471" i="1"/>
  <c r="AF1472" i="1"/>
  <c r="AG1472" i="1" l="1"/>
  <c r="AF1473" i="1"/>
  <c r="AH1474" i="1" a="1"/>
  <c r="AH1474" i="1" s="1"/>
  <c r="AI1474" i="1" s="1"/>
  <c r="AE1474" i="1" a="1"/>
  <c r="AE1474" i="1" s="1"/>
  <c r="AD1474" i="1"/>
  <c r="AH1475" i="1" l="1" a="1"/>
  <c r="AH1475" i="1" s="1"/>
  <c r="AI1475" i="1" s="1"/>
  <c r="AE1475" i="1" a="1"/>
  <c r="AE1475" i="1" s="1"/>
  <c r="AD1475" i="1"/>
  <c r="AG1473" i="1"/>
  <c r="AF1474" i="1"/>
  <c r="AG1474" i="1" l="1"/>
  <c r="AF1475" i="1"/>
  <c r="AH1476" i="1" a="1"/>
  <c r="AH1476" i="1" s="1"/>
  <c r="AI1476" i="1" s="1"/>
  <c r="AE1476" i="1" a="1"/>
  <c r="AE1476" i="1" s="1"/>
  <c r="AD1476" i="1"/>
  <c r="AH1477" i="1" l="1" a="1"/>
  <c r="AH1477" i="1" s="1"/>
  <c r="AI1477" i="1" s="1"/>
  <c r="AE1477" i="1" a="1"/>
  <c r="AE1477" i="1" s="1"/>
  <c r="AD1477" i="1"/>
  <c r="AG1475" i="1"/>
  <c r="AF1476" i="1"/>
  <c r="AG1476" i="1" l="1"/>
  <c r="AF1477" i="1"/>
  <c r="AH1478" i="1" a="1"/>
  <c r="AH1478" i="1" s="1"/>
  <c r="AI1478" i="1" s="1"/>
  <c r="AE1478" i="1" a="1"/>
  <c r="AE1478" i="1" s="1"/>
  <c r="AD1478" i="1"/>
  <c r="AG1477" i="1" l="1"/>
  <c r="AF1478" i="1"/>
  <c r="AH1479" i="1" a="1"/>
  <c r="AH1479" i="1" s="1"/>
  <c r="AI1479" i="1" s="1"/>
  <c r="AE1479" i="1" a="1"/>
  <c r="AE1479" i="1" s="1"/>
  <c r="AD1479" i="1"/>
  <c r="AH1480" i="1" l="1" a="1"/>
  <c r="AH1480" i="1" s="1"/>
  <c r="AI1480" i="1" s="1"/>
  <c r="AE1480" i="1" a="1"/>
  <c r="AE1480" i="1" s="1"/>
  <c r="AD1480" i="1"/>
  <c r="AG1478" i="1"/>
  <c r="AF1479" i="1"/>
  <c r="AG1479" i="1" l="1"/>
  <c r="AF1480" i="1"/>
  <c r="AH1481" i="1" a="1"/>
  <c r="AH1481" i="1" s="1"/>
  <c r="AI1481" i="1" s="1"/>
  <c r="AE1481" i="1" a="1"/>
  <c r="AE1481" i="1" s="1"/>
  <c r="AD1481" i="1"/>
  <c r="AH1482" i="1" l="1" a="1"/>
  <c r="AH1482" i="1" s="1"/>
  <c r="AI1482" i="1" s="1"/>
  <c r="AE1482" i="1" a="1"/>
  <c r="AE1482" i="1" s="1"/>
  <c r="AD1482" i="1"/>
  <c r="AG1480" i="1"/>
  <c r="AF1481" i="1"/>
  <c r="AG1481" i="1" l="1"/>
  <c r="AF1482" i="1"/>
  <c r="AH1483" i="1" a="1"/>
  <c r="AH1483" i="1" s="1"/>
  <c r="AI1483" i="1" s="1"/>
  <c r="AE1483" i="1" a="1"/>
  <c r="AE1483" i="1" s="1"/>
  <c r="AD1483" i="1"/>
  <c r="AH1484" i="1" l="1" a="1"/>
  <c r="AH1484" i="1" s="1"/>
  <c r="AI1484" i="1" s="1"/>
  <c r="AE1484" i="1" a="1"/>
  <c r="AE1484" i="1" s="1"/>
  <c r="AD1484" i="1"/>
  <c r="AG1482" i="1"/>
  <c r="AF1483" i="1"/>
  <c r="AG1483" i="1" l="1"/>
  <c r="AF1484" i="1"/>
  <c r="AH1485" i="1" a="1"/>
  <c r="AH1485" i="1" s="1"/>
  <c r="AI1485" i="1" s="1"/>
  <c r="AE1485" i="1" a="1"/>
  <c r="AE1485" i="1" s="1"/>
  <c r="AD1485" i="1"/>
  <c r="AH1486" i="1" l="1" a="1"/>
  <c r="AH1486" i="1" s="1"/>
  <c r="AI1486" i="1" s="1"/>
  <c r="AE1486" i="1" a="1"/>
  <c r="AE1486" i="1" s="1"/>
  <c r="AD1486" i="1"/>
  <c r="AG1484" i="1"/>
  <c r="AF1485" i="1"/>
  <c r="AG1485" i="1" l="1"/>
  <c r="AF1486" i="1"/>
  <c r="AH1487" i="1" a="1"/>
  <c r="AH1487" i="1" s="1"/>
  <c r="AI1487" i="1" s="1"/>
  <c r="AE1487" i="1" a="1"/>
  <c r="AE1487" i="1" s="1"/>
  <c r="AD1487" i="1"/>
  <c r="AH1488" i="1" l="1" a="1"/>
  <c r="AH1488" i="1" s="1"/>
  <c r="AI1488" i="1" s="1"/>
  <c r="AE1488" i="1" a="1"/>
  <c r="AE1488" i="1" s="1"/>
  <c r="AD1488" i="1"/>
  <c r="AG1486" i="1"/>
  <c r="AF1487" i="1"/>
  <c r="AG1487" i="1" l="1"/>
  <c r="AF1488" i="1"/>
  <c r="AH1489" i="1" a="1"/>
  <c r="AH1489" i="1" s="1"/>
  <c r="AI1489" i="1" s="1"/>
  <c r="AE1489" i="1" a="1"/>
  <c r="AE1489" i="1" s="1"/>
  <c r="AD1489" i="1"/>
  <c r="AH1490" i="1" l="1" a="1"/>
  <c r="AH1490" i="1" s="1"/>
  <c r="AI1490" i="1" s="1"/>
  <c r="AE1490" i="1" a="1"/>
  <c r="AE1490" i="1" s="1"/>
  <c r="AD1490" i="1"/>
  <c r="AG1488" i="1"/>
  <c r="AF1489" i="1"/>
  <c r="AG1489" i="1" l="1"/>
  <c r="AF1490" i="1"/>
  <c r="AH1491" i="1" a="1"/>
  <c r="AH1491" i="1" s="1"/>
  <c r="AI1491" i="1" s="1"/>
  <c r="AE1491" i="1" a="1"/>
  <c r="AE1491" i="1" s="1"/>
  <c r="AD1491" i="1"/>
  <c r="AH1492" i="1" l="1" a="1"/>
  <c r="AH1492" i="1" s="1"/>
  <c r="AI1492" i="1" s="1"/>
  <c r="AE1492" i="1" a="1"/>
  <c r="AE1492" i="1" s="1"/>
  <c r="AD1492" i="1"/>
  <c r="AG1490" i="1"/>
  <c r="AF1491" i="1"/>
  <c r="AG1491" i="1" l="1"/>
  <c r="AF1492" i="1"/>
  <c r="AH1493" i="1" a="1"/>
  <c r="AH1493" i="1" s="1"/>
  <c r="AI1493" i="1" s="1"/>
  <c r="AE1493" i="1" a="1"/>
  <c r="AE1493" i="1" s="1"/>
  <c r="AD1493" i="1"/>
  <c r="AH1494" i="1" l="1" a="1"/>
  <c r="AH1494" i="1" s="1"/>
  <c r="AI1494" i="1" s="1"/>
  <c r="AE1494" i="1" a="1"/>
  <c r="AE1494" i="1" s="1"/>
  <c r="AD1494" i="1"/>
  <c r="AG1492" i="1"/>
  <c r="AF1493" i="1"/>
  <c r="AG1493" i="1" l="1"/>
  <c r="AF1494" i="1"/>
  <c r="AH1495" i="1" a="1"/>
  <c r="AH1495" i="1" s="1"/>
  <c r="AI1495" i="1" s="1"/>
  <c r="AE1495" i="1" a="1"/>
  <c r="AE1495" i="1" s="1"/>
  <c r="AD1495" i="1"/>
  <c r="AH1496" i="1" l="1" a="1"/>
  <c r="AH1496" i="1" s="1"/>
  <c r="AI1496" i="1" s="1"/>
  <c r="AE1496" i="1" a="1"/>
  <c r="AE1496" i="1" s="1"/>
  <c r="AD1496" i="1"/>
  <c r="AG1494" i="1"/>
  <c r="AF1495" i="1"/>
  <c r="AG1495" i="1" l="1"/>
  <c r="AF1496" i="1"/>
  <c r="AH1497" i="1" a="1"/>
  <c r="AH1497" i="1" s="1"/>
  <c r="AI1497" i="1" s="1"/>
  <c r="AE1497" i="1" a="1"/>
  <c r="AE1497" i="1" s="1"/>
  <c r="AD1497" i="1"/>
  <c r="AH1498" i="1" l="1" a="1"/>
  <c r="AH1498" i="1" s="1"/>
  <c r="AI1498" i="1" s="1"/>
  <c r="AE1498" i="1" a="1"/>
  <c r="AE1498" i="1" s="1"/>
  <c r="AD1498" i="1"/>
  <c r="AG1496" i="1"/>
  <c r="AF1497" i="1"/>
  <c r="AG1497" i="1" l="1"/>
  <c r="AF1498" i="1"/>
  <c r="AH1499" i="1" a="1"/>
  <c r="AH1499" i="1" s="1"/>
  <c r="AI1499" i="1" s="1"/>
  <c r="AE1499" i="1" a="1"/>
  <c r="AE1499" i="1" s="1"/>
  <c r="AD1499" i="1"/>
  <c r="AH1500" i="1" l="1" a="1"/>
  <c r="AH1500" i="1" s="1"/>
  <c r="AI1500" i="1" s="1"/>
  <c r="AE1500" i="1" a="1"/>
  <c r="AE1500" i="1" s="1"/>
  <c r="AD1500" i="1"/>
  <c r="AG1498" i="1"/>
  <c r="AF1499" i="1"/>
  <c r="AH1501" i="1" l="1" a="1"/>
  <c r="AH1501" i="1" s="1"/>
  <c r="AI1501" i="1" s="1"/>
  <c r="AE1501" i="1" a="1"/>
  <c r="AE1501" i="1" s="1"/>
  <c r="AD1501" i="1"/>
  <c r="AG1499" i="1"/>
  <c r="AF1500" i="1"/>
  <c r="AG1500" i="1" l="1"/>
  <c r="AF1501" i="1"/>
  <c r="AH1502" i="1" a="1"/>
  <c r="AH1502" i="1" s="1"/>
  <c r="AI1502" i="1" s="1"/>
  <c r="AE1502" i="1" a="1"/>
  <c r="AE1502" i="1" s="1"/>
  <c r="AD1502" i="1"/>
  <c r="AH1503" i="1" l="1" a="1"/>
  <c r="AH1503" i="1" s="1"/>
  <c r="AI1503" i="1" s="1"/>
  <c r="AE1503" i="1" a="1"/>
  <c r="AE1503" i="1" s="1"/>
  <c r="AD1503" i="1"/>
  <c r="AG1501" i="1"/>
  <c r="AF1502" i="1"/>
  <c r="AG1502" i="1" l="1"/>
  <c r="AF1503" i="1"/>
  <c r="AH1504" i="1" a="1"/>
  <c r="AH1504" i="1" s="1"/>
  <c r="AI1504" i="1" s="1"/>
  <c r="AE1504" i="1" a="1"/>
  <c r="AE1504" i="1" s="1"/>
  <c r="AD1504" i="1"/>
  <c r="AH1505" i="1" l="1" a="1"/>
  <c r="AH1505" i="1" s="1"/>
  <c r="AI1505" i="1" s="1"/>
  <c r="AE1505" i="1" a="1"/>
  <c r="AE1505" i="1" s="1"/>
  <c r="AD1505" i="1"/>
  <c r="AG1503" i="1"/>
  <c r="AF1504" i="1"/>
  <c r="AH1506" i="1" l="1" a="1"/>
  <c r="AH1506" i="1" s="1"/>
  <c r="AI1506" i="1" s="1"/>
  <c r="AE1506" i="1" a="1"/>
  <c r="AE1506" i="1" s="1"/>
  <c r="AD1506" i="1"/>
  <c r="AG1504" i="1"/>
  <c r="AF1505" i="1"/>
  <c r="AG1505" i="1" l="1"/>
  <c r="AF1506" i="1"/>
  <c r="AH1507" i="1" a="1"/>
  <c r="AH1507" i="1" s="1"/>
  <c r="AI1507" i="1" s="1"/>
  <c r="AE1507" i="1" a="1"/>
  <c r="AE1507" i="1" s="1"/>
  <c r="AD1507" i="1"/>
  <c r="AG1506" i="1" l="1"/>
  <c r="AF1507" i="1"/>
  <c r="AH1508" i="1" a="1"/>
  <c r="AH1508" i="1" s="1"/>
  <c r="AI1508" i="1" s="1"/>
  <c r="AE1508" i="1" a="1"/>
  <c r="AE1508" i="1" s="1"/>
  <c r="AD1508" i="1"/>
  <c r="AG1507" i="1" l="1"/>
  <c r="AF1508" i="1"/>
  <c r="AH1509" i="1" a="1"/>
  <c r="AH1509" i="1" s="1"/>
  <c r="AI1509" i="1" s="1"/>
  <c r="AE1509" i="1" a="1"/>
  <c r="AE1509" i="1" s="1"/>
  <c r="AD1509" i="1"/>
  <c r="AH1510" i="1" l="1" a="1"/>
  <c r="AH1510" i="1" s="1"/>
  <c r="AI1510" i="1" s="1"/>
  <c r="AE1510" i="1" a="1"/>
  <c r="AE1510" i="1" s="1"/>
  <c r="AD1510" i="1"/>
  <c r="AG1508" i="1"/>
  <c r="AF1509" i="1"/>
  <c r="AG1509" i="1" l="1"/>
  <c r="AF1510" i="1"/>
  <c r="AH1511" i="1" a="1"/>
  <c r="AH1511" i="1" s="1"/>
  <c r="AI1511" i="1" s="1"/>
  <c r="AE1511" i="1" a="1"/>
  <c r="AE1511" i="1" s="1"/>
  <c r="AD1511" i="1"/>
  <c r="AH1512" i="1" l="1" a="1"/>
  <c r="AH1512" i="1" s="1"/>
  <c r="AI1512" i="1" s="1"/>
  <c r="AE1512" i="1" a="1"/>
  <c r="AE1512" i="1" s="1"/>
  <c r="AD1512" i="1"/>
  <c r="AG1510" i="1"/>
  <c r="AF1511" i="1"/>
  <c r="AG1511" i="1" l="1"/>
  <c r="AF1512" i="1"/>
  <c r="AH1513" i="1" a="1"/>
  <c r="AH1513" i="1" s="1"/>
  <c r="AI1513" i="1" s="1"/>
  <c r="AE1513" i="1" a="1"/>
  <c r="AE1513" i="1" s="1"/>
  <c r="AD1513" i="1"/>
  <c r="AH1514" i="1" l="1" a="1"/>
  <c r="AH1514" i="1" s="1"/>
  <c r="AI1514" i="1" s="1"/>
  <c r="AE1514" i="1" a="1"/>
  <c r="AE1514" i="1" s="1"/>
  <c r="AD1514" i="1"/>
  <c r="AG1512" i="1"/>
  <c r="AF1513" i="1"/>
  <c r="AH1515" i="1" l="1" a="1"/>
  <c r="AH1515" i="1" s="1"/>
  <c r="AI1515" i="1" s="1"/>
  <c r="AE1515" i="1" a="1"/>
  <c r="AE1515" i="1" s="1"/>
  <c r="AD1515" i="1"/>
  <c r="AG1513" i="1"/>
  <c r="AF1514" i="1"/>
  <c r="AH1516" i="1" l="1" a="1"/>
  <c r="AH1516" i="1" s="1"/>
  <c r="AI1516" i="1" s="1"/>
  <c r="AE1516" i="1" a="1"/>
  <c r="AE1516" i="1" s="1"/>
  <c r="AD1516" i="1"/>
  <c r="AG1514" i="1"/>
  <c r="AF1515" i="1"/>
  <c r="AG1515" i="1" l="1"/>
  <c r="AF1516" i="1"/>
  <c r="AH1517" i="1" a="1"/>
  <c r="AH1517" i="1" s="1"/>
  <c r="AI1517" i="1" s="1"/>
  <c r="AE1517" i="1" a="1"/>
  <c r="AE1517" i="1" s="1"/>
  <c r="AD1517" i="1"/>
  <c r="AH1518" i="1" l="1" a="1"/>
  <c r="AH1518" i="1" s="1"/>
  <c r="AI1518" i="1" s="1"/>
  <c r="AE1518" i="1" a="1"/>
  <c r="AE1518" i="1" s="1"/>
  <c r="AD1518" i="1"/>
  <c r="AG1516" i="1"/>
  <c r="AF1517" i="1"/>
  <c r="AG1517" i="1" l="1"/>
  <c r="AF1518" i="1"/>
  <c r="AH1519" i="1" a="1"/>
  <c r="AH1519" i="1" s="1"/>
  <c r="AI1519" i="1" s="1"/>
  <c r="AE1519" i="1" a="1"/>
  <c r="AE1519" i="1" s="1"/>
  <c r="AD1519" i="1"/>
  <c r="AH1520" i="1" l="1" a="1"/>
  <c r="AH1520" i="1" s="1"/>
  <c r="AI1520" i="1" s="1"/>
  <c r="AE1520" i="1" a="1"/>
  <c r="AE1520" i="1" s="1"/>
  <c r="AD1520" i="1"/>
  <c r="AG1518" i="1"/>
  <c r="AF1519" i="1"/>
  <c r="AG1519" i="1" l="1"/>
  <c r="AF1520" i="1"/>
  <c r="AH1521" i="1" a="1"/>
  <c r="AH1521" i="1" s="1"/>
  <c r="AI1521" i="1" s="1"/>
  <c r="AE1521" i="1" a="1"/>
  <c r="AE1521" i="1" s="1"/>
  <c r="AD1521" i="1"/>
  <c r="AG1520" i="1" l="1"/>
  <c r="AF1521" i="1"/>
  <c r="AH1522" i="1" a="1"/>
  <c r="AH1522" i="1" s="1"/>
  <c r="AI1522" i="1" s="1"/>
  <c r="AE1522" i="1" a="1"/>
  <c r="AE1522" i="1" s="1"/>
  <c r="AD1522" i="1"/>
  <c r="AG1521" i="1" l="1"/>
  <c r="AF1522" i="1"/>
  <c r="AH1523" i="1" a="1"/>
  <c r="AH1523" i="1" s="1"/>
  <c r="AI1523" i="1" s="1"/>
  <c r="AE1523" i="1" a="1"/>
  <c r="AE1523" i="1" s="1"/>
  <c r="AD1523" i="1"/>
  <c r="AH1524" i="1" l="1" a="1"/>
  <c r="AH1524" i="1" s="1"/>
  <c r="AI1524" i="1" s="1"/>
  <c r="AE1524" i="1" a="1"/>
  <c r="AE1524" i="1" s="1"/>
  <c r="AD1524" i="1"/>
  <c r="AG1522" i="1"/>
  <c r="AF1523" i="1"/>
  <c r="AG1523" i="1" l="1"/>
  <c r="AF1524" i="1"/>
  <c r="AH1525" i="1" a="1"/>
  <c r="AH1525" i="1" s="1"/>
  <c r="AI1525" i="1" s="1"/>
  <c r="AE1525" i="1" a="1"/>
  <c r="AE1525" i="1" s="1"/>
  <c r="AD1525" i="1"/>
  <c r="AH1526" i="1" l="1" a="1"/>
  <c r="AH1526" i="1" s="1"/>
  <c r="AI1526" i="1" s="1"/>
  <c r="AE1526" i="1" a="1"/>
  <c r="AE1526" i="1" s="1"/>
  <c r="AD1526" i="1"/>
  <c r="AG1524" i="1"/>
  <c r="AF1525" i="1"/>
  <c r="AG1525" i="1" l="1"/>
  <c r="AF1526" i="1"/>
  <c r="AH1527" i="1" a="1"/>
  <c r="AH1527" i="1" s="1"/>
  <c r="AI1527" i="1" s="1"/>
  <c r="AE1527" i="1" a="1"/>
  <c r="AE1527" i="1" s="1"/>
  <c r="AD1527" i="1"/>
  <c r="AG1526" i="1" l="1"/>
  <c r="AF1527" i="1"/>
  <c r="AH1528" i="1" a="1"/>
  <c r="AH1528" i="1" s="1"/>
  <c r="AI1528" i="1" s="1"/>
  <c r="AE1528" i="1" a="1"/>
  <c r="AE1528" i="1" s="1"/>
  <c r="AD1528" i="1"/>
  <c r="AH1529" i="1" l="1" a="1"/>
  <c r="AH1529" i="1" s="1"/>
  <c r="AI1529" i="1" s="1"/>
  <c r="AE1529" i="1" a="1"/>
  <c r="AE1529" i="1" s="1"/>
  <c r="AD1529" i="1"/>
  <c r="AG1527" i="1"/>
  <c r="AF1528" i="1"/>
  <c r="AG1528" i="1" l="1"/>
  <c r="AF1529" i="1"/>
  <c r="AH1530" i="1" a="1"/>
  <c r="AH1530" i="1" s="1"/>
  <c r="AI1530" i="1" s="1"/>
  <c r="AE1530" i="1" a="1"/>
  <c r="AE1530" i="1" s="1"/>
  <c r="AD1530" i="1"/>
  <c r="AH1531" i="1" l="1" a="1"/>
  <c r="AH1531" i="1" s="1"/>
  <c r="AI1531" i="1" s="1"/>
  <c r="AE1531" i="1" a="1"/>
  <c r="AE1531" i="1" s="1"/>
  <c r="AD1531" i="1"/>
  <c r="AG1529" i="1"/>
  <c r="AF1530" i="1"/>
  <c r="AG1530" i="1" l="1"/>
  <c r="AF1531" i="1"/>
  <c r="AH1532" i="1" a="1"/>
  <c r="AH1532" i="1" s="1"/>
  <c r="AI1532" i="1" s="1"/>
  <c r="AE1532" i="1" a="1"/>
  <c r="AE1532" i="1" s="1"/>
  <c r="AD1532" i="1"/>
  <c r="AH1533" i="1" l="1" a="1"/>
  <c r="AH1533" i="1" s="1"/>
  <c r="AI1533" i="1" s="1"/>
  <c r="AE1533" i="1" a="1"/>
  <c r="AE1533" i="1" s="1"/>
  <c r="AD1533" i="1"/>
  <c r="AG1531" i="1"/>
  <c r="AF1532" i="1"/>
  <c r="AG1532" i="1" l="1"/>
  <c r="AF1533" i="1"/>
  <c r="AH1534" i="1" a="1"/>
  <c r="AH1534" i="1" s="1"/>
  <c r="AI1534" i="1" s="1"/>
  <c r="AE1534" i="1" a="1"/>
  <c r="AE1534" i="1" s="1"/>
  <c r="AD1534" i="1"/>
  <c r="AH1535" i="1" l="1" a="1"/>
  <c r="AH1535" i="1" s="1"/>
  <c r="AI1535" i="1" s="1"/>
  <c r="AE1535" i="1" a="1"/>
  <c r="AE1535" i="1" s="1"/>
  <c r="AD1535" i="1"/>
  <c r="AG1533" i="1"/>
  <c r="AF1534" i="1"/>
  <c r="AG1534" i="1" l="1"/>
  <c r="AF1535" i="1"/>
  <c r="AH1536" i="1" a="1"/>
  <c r="AH1536" i="1" s="1"/>
  <c r="AI1536" i="1" s="1"/>
  <c r="AE1536" i="1" a="1"/>
  <c r="AE1536" i="1" s="1"/>
  <c r="AD1536" i="1"/>
  <c r="AH1537" i="1" l="1" a="1"/>
  <c r="AH1537" i="1" s="1"/>
  <c r="AI1537" i="1" s="1"/>
  <c r="AE1537" i="1" a="1"/>
  <c r="AE1537" i="1" s="1"/>
  <c r="AD1537" i="1"/>
  <c r="AG1535" i="1"/>
  <c r="AF1536" i="1"/>
  <c r="AG1536" i="1" l="1"/>
  <c r="AF1537" i="1"/>
  <c r="AH1538" i="1" a="1"/>
  <c r="AH1538" i="1" s="1"/>
  <c r="AI1538" i="1" s="1"/>
  <c r="AE1538" i="1" a="1"/>
  <c r="AE1538" i="1" s="1"/>
  <c r="AD1538" i="1"/>
  <c r="AH1539" i="1" l="1" a="1"/>
  <c r="AH1539" i="1" s="1"/>
  <c r="AI1539" i="1" s="1"/>
  <c r="AE1539" i="1" a="1"/>
  <c r="AE1539" i="1" s="1"/>
  <c r="AD1539" i="1"/>
  <c r="AG1537" i="1"/>
  <c r="AF1538" i="1"/>
  <c r="AG1538" i="1" l="1"/>
  <c r="AF1539" i="1"/>
  <c r="AH1540" i="1" a="1"/>
  <c r="AH1540" i="1" s="1"/>
  <c r="AI1540" i="1" s="1"/>
  <c r="AE1540" i="1" a="1"/>
  <c r="AE1540" i="1" s="1"/>
  <c r="AD1540" i="1"/>
  <c r="AG1539" i="1" l="1"/>
  <c r="AF1540" i="1"/>
  <c r="AH1541" i="1" a="1"/>
  <c r="AH1541" i="1" s="1"/>
  <c r="AI1541" i="1" s="1"/>
  <c r="AE1541" i="1" a="1"/>
  <c r="AE1541" i="1" s="1"/>
  <c r="AD1541" i="1"/>
  <c r="AH1542" i="1" l="1" a="1"/>
  <c r="AH1542" i="1" s="1"/>
  <c r="AI1542" i="1" s="1"/>
  <c r="AE1542" i="1" a="1"/>
  <c r="AE1542" i="1" s="1"/>
  <c r="AD1542" i="1"/>
  <c r="AG1540" i="1"/>
  <c r="AF1541" i="1"/>
  <c r="AG1541" i="1" l="1"/>
  <c r="AF1542" i="1"/>
  <c r="AH1543" i="1" a="1"/>
  <c r="AH1543" i="1" s="1"/>
  <c r="AI1543" i="1" s="1"/>
  <c r="AE1543" i="1" a="1"/>
  <c r="AE1543" i="1" s="1"/>
  <c r="AD1543" i="1"/>
  <c r="AH1544" i="1" l="1" a="1"/>
  <c r="AH1544" i="1" s="1"/>
  <c r="AI1544" i="1" s="1"/>
  <c r="AE1544" i="1" a="1"/>
  <c r="AE1544" i="1" s="1"/>
  <c r="AD1544" i="1"/>
  <c r="AG1542" i="1"/>
  <c r="AF1543" i="1"/>
  <c r="AG1543" i="1" l="1"/>
  <c r="AF1544" i="1"/>
  <c r="AH1545" i="1" a="1"/>
  <c r="AH1545" i="1" s="1"/>
  <c r="AI1545" i="1" s="1"/>
  <c r="AE1545" i="1" a="1"/>
  <c r="AE1545" i="1" s="1"/>
  <c r="AD1545" i="1"/>
  <c r="AH1546" i="1" l="1" a="1"/>
  <c r="AH1546" i="1" s="1"/>
  <c r="AI1546" i="1" s="1"/>
  <c r="AE1546" i="1" a="1"/>
  <c r="AE1546" i="1" s="1"/>
  <c r="AD1546" i="1"/>
  <c r="AG1544" i="1"/>
  <c r="AF1545" i="1"/>
  <c r="AG1545" i="1" l="1"/>
  <c r="AF1546" i="1"/>
  <c r="AH1547" i="1" a="1"/>
  <c r="AH1547" i="1" s="1"/>
  <c r="AI1547" i="1" s="1"/>
  <c r="AE1547" i="1" a="1"/>
  <c r="AE1547" i="1" s="1"/>
  <c r="AD1547" i="1"/>
  <c r="AH1548" i="1" l="1" a="1"/>
  <c r="AH1548" i="1" s="1"/>
  <c r="AI1548" i="1" s="1"/>
  <c r="AE1548" i="1" a="1"/>
  <c r="AE1548" i="1" s="1"/>
  <c r="AD1548" i="1"/>
  <c r="AG1546" i="1"/>
  <c r="AF1547" i="1"/>
  <c r="AG1547" i="1" l="1"/>
  <c r="AF1548" i="1"/>
  <c r="AH1549" i="1" a="1"/>
  <c r="AH1549" i="1" s="1"/>
  <c r="AI1549" i="1" s="1"/>
  <c r="AE1549" i="1" a="1"/>
  <c r="AE1549" i="1" s="1"/>
  <c r="AD1549" i="1"/>
  <c r="AG1548" i="1" l="1"/>
  <c r="AF1549" i="1"/>
  <c r="AH1550" i="1" a="1"/>
  <c r="AH1550" i="1" s="1"/>
  <c r="AI1550" i="1" s="1"/>
  <c r="AE1550" i="1" a="1"/>
  <c r="AE1550" i="1" s="1"/>
  <c r="AD1550" i="1"/>
  <c r="AH1551" i="1" l="1" a="1"/>
  <c r="AH1551" i="1" s="1"/>
  <c r="AI1551" i="1" s="1"/>
  <c r="AE1551" i="1" a="1"/>
  <c r="AE1551" i="1" s="1"/>
  <c r="AD1551" i="1"/>
  <c r="AG1549" i="1"/>
  <c r="AF1550" i="1"/>
  <c r="AG1550" i="1" l="1"/>
  <c r="AF1551" i="1"/>
  <c r="AH1552" i="1" a="1"/>
  <c r="AH1552" i="1" s="1"/>
  <c r="AI1552" i="1" s="1"/>
  <c r="AE1552" i="1" a="1"/>
  <c r="AE1552" i="1" s="1"/>
  <c r="AD1552" i="1"/>
  <c r="AH1553" i="1" l="1" a="1"/>
  <c r="AH1553" i="1" s="1"/>
  <c r="AI1553" i="1" s="1"/>
  <c r="AE1553" i="1" a="1"/>
  <c r="AE1553" i="1" s="1"/>
  <c r="AD1553" i="1"/>
  <c r="AG1551" i="1"/>
  <c r="AF1552" i="1"/>
  <c r="AG1552" i="1" l="1"/>
  <c r="AF1553" i="1"/>
  <c r="AH1554" i="1" a="1"/>
  <c r="AH1554" i="1" s="1"/>
  <c r="AI1554" i="1" s="1"/>
  <c r="AE1554" i="1" a="1"/>
  <c r="AE1554" i="1" s="1"/>
  <c r="AD1554" i="1"/>
  <c r="AH1555" i="1" l="1" a="1"/>
  <c r="AH1555" i="1" s="1"/>
  <c r="AI1555" i="1" s="1"/>
  <c r="AE1555" i="1" a="1"/>
  <c r="AE1555" i="1" s="1"/>
  <c r="AD1555" i="1"/>
  <c r="AG1553" i="1"/>
  <c r="AF1554" i="1"/>
  <c r="AG1554" i="1" l="1"/>
  <c r="AF1555" i="1"/>
  <c r="AH1556" i="1" a="1"/>
  <c r="AH1556" i="1" s="1"/>
  <c r="AI1556" i="1" s="1"/>
  <c r="AE1556" i="1" a="1"/>
  <c r="AE1556" i="1" s="1"/>
  <c r="AD1556" i="1"/>
  <c r="AH1557" i="1" l="1" a="1"/>
  <c r="AH1557" i="1" s="1"/>
  <c r="AI1557" i="1" s="1"/>
  <c r="AE1557" i="1" a="1"/>
  <c r="AE1557" i="1" s="1"/>
  <c r="AD1557" i="1"/>
  <c r="AG1555" i="1"/>
  <c r="AF1556" i="1"/>
  <c r="AH1558" i="1" l="1" a="1"/>
  <c r="AH1558" i="1" s="1"/>
  <c r="AI1558" i="1" s="1"/>
  <c r="AE1558" i="1" a="1"/>
  <c r="AE1558" i="1" s="1"/>
  <c r="AD1558" i="1"/>
  <c r="AG1556" i="1"/>
  <c r="AF1557" i="1"/>
  <c r="AG1557" i="1" l="1"/>
  <c r="AF1558" i="1"/>
  <c r="AH1559" i="1" a="1"/>
  <c r="AH1559" i="1" s="1"/>
  <c r="AI1559" i="1" s="1"/>
  <c r="AE1559" i="1" a="1"/>
  <c r="AE1559" i="1" s="1"/>
  <c r="AD1559" i="1"/>
  <c r="AH1560" i="1" l="1" a="1"/>
  <c r="AH1560" i="1" s="1"/>
  <c r="AI1560" i="1" s="1"/>
  <c r="AE1560" i="1" a="1"/>
  <c r="AE1560" i="1" s="1"/>
  <c r="AD1560" i="1"/>
  <c r="AG1558" i="1"/>
  <c r="AF1559" i="1"/>
  <c r="AG1559" i="1" l="1"/>
  <c r="AF1560" i="1"/>
  <c r="AH1561" i="1" a="1"/>
  <c r="AH1561" i="1" s="1"/>
  <c r="AI1561" i="1" s="1"/>
  <c r="AE1561" i="1" a="1"/>
  <c r="AE1561" i="1" s="1"/>
  <c r="AD1561" i="1"/>
  <c r="AH1562" i="1" l="1" a="1"/>
  <c r="AH1562" i="1" s="1"/>
  <c r="AI1562" i="1" s="1"/>
  <c r="AE1562" i="1" a="1"/>
  <c r="AE1562" i="1" s="1"/>
  <c r="AD1562" i="1"/>
  <c r="AG1560" i="1"/>
  <c r="AF1561" i="1"/>
  <c r="AG1561" i="1" l="1"/>
  <c r="AF1562" i="1"/>
  <c r="AH1563" i="1" a="1"/>
  <c r="AH1563" i="1" s="1"/>
  <c r="AI1563" i="1" s="1"/>
  <c r="AE1563" i="1" a="1"/>
  <c r="AE1563" i="1" s="1"/>
  <c r="AD1563" i="1"/>
  <c r="AH1564" i="1" l="1" a="1"/>
  <c r="AH1564" i="1" s="1"/>
  <c r="AI1564" i="1" s="1"/>
  <c r="AE1564" i="1" a="1"/>
  <c r="AE1564" i="1" s="1"/>
  <c r="AD1564" i="1"/>
  <c r="AG1562" i="1"/>
  <c r="AF1563" i="1"/>
  <c r="AG1563" i="1" l="1"/>
  <c r="AF1564" i="1"/>
  <c r="AH1565" i="1" a="1"/>
  <c r="AH1565" i="1" s="1"/>
  <c r="AI1565" i="1" s="1"/>
  <c r="AE1565" i="1" a="1"/>
  <c r="AE1565" i="1" s="1"/>
  <c r="AD1565" i="1"/>
  <c r="AH1566" i="1" l="1" a="1"/>
  <c r="AH1566" i="1" s="1"/>
  <c r="AI1566" i="1" s="1"/>
  <c r="AE1566" i="1" a="1"/>
  <c r="AE1566" i="1" s="1"/>
  <c r="AD1566" i="1"/>
  <c r="AG1564" i="1"/>
  <c r="AF1565" i="1"/>
  <c r="AG1565" i="1" l="1"/>
  <c r="AF1566" i="1"/>
  <c r="AH1567" i="1" a="1"/>
  <c r="AH1567" i="1" s="1"/>
  <c r="AI1567" i="1" s="1"/>
  <c r="AE1567" i="1" a="1"/>
  <c r="AE1567" i="1" s="1"/>
  <c r="AD1567" i="1"/>
  <c r="AH1568" i="1" l="1" a="1"/>
  <c r="AH1568" i="1" s="1"/>
  <c r="AI1568" i="1" s="1"/>
  <c r="AE1568" i="1" a="1"/>
  <c r="AE1568" i="1" s="1"/>
  <c r="AD1568" i="1"/>
  <c r="AG1566" i="1"/>
  <c r="AF1567" i="1"/>
  <c r="AG1567" i="1" l="1"/>
  <c r="AF1568" i="1"/>
  <c r="AH1569" i="1" a="1"/>
  <c r="AH1569" i="1" s="1"/>
  <c r="AI1569" i="1" s="1"/>
  <c r="AE1569" i="1" a="1"/>
  <c r="AE1569" i="1" s="1"/>
  <c r="AD1569" i="1"/>
  <c r="AH1570" i="1" l="1" a="1"/>
  <c r="AH1570" i="1" s="1"/>
  <c r="AI1570" i="1" s="1"/>
  <c r="AE1570" i="1" a="1"/>
  <c r="AE1570" i="1" s="1"/>
  <c r="AD1570" i="1"/>
  <c r="AG1568" i="1"/>
  <c r="AF1569" i="1"/>
  <c r="AG1569" i="1" l="1"/>
  <c r="AF1570" i="1"/>
  <c r="AH1571" i="1" a="1"/>
  <c r="AH1571" i="1" s="1"/>
  <c r="AI1571" i="1" s="1"/>
  <c r="AE1571" i="1" a="1"/>
  <c r="AE1571" i="1" s="1"/>
  <c r="AD1571" i="1"/>
  <c r="AH1572" i="1" l="1" a="1"/>
  <c r="AH1572" i="1" s="1"/>
  <c r="AI1572" i="1" s="1"/>
  <c r="AE1572" i="1" a="1"/>
  <c r="AE1572" i="1" s="1"/>
  <c r="AD1572" i="1"/>
  <c r="AG1570" i="1"/>
  <c r="AF1571" i="1"/>
  <c r="AG1571" i="1" l="1"/>
  <c r="AF1572" i="1"/>
  <c r="AH1573" i="1" a="1"/>
  <c r="AH1573" i="1" s="1"/>
  <c r="AI1573" i="1" s="1"/>
  <c r="AE1573" i="1" a="1"/>
  <c r="AE1573" i="1" s="1"/>
  <c r="AD1573" i="1"/>
  <c r="AH1574" i="1" l="1" a="1"/>
  <c r="AH1574" i="1" s="1"/>
  <c r="AI1574" i="1" s="1"/>
  <c r="AE1574" i="1" a="1"/>
  <c r="AE1574" i="1" s="1"/>
  <c r="AD1574" i="1"/>
  <c r="AG1572" i="1"/>
  <c r="AF1573" i="1"/>
  <c r="AH1575" i="1" l="1" a="1"/>
  <c r="AH1575" i="1" s="1"/>
  <c r="AI1575" i="1" s="1"/>
  <c r="AE1575" i="1" a="1"/>
  <c r="AE1575" i="1" s="1"/>
  <c r="AD1575" i="1"/>
  <c r="AG1573" i="1"/>
  <c r="AF1574" i="1"/>
  <c r="AG1574" i="1" l="1"/>
  <c r="AF1575" i="1"/>
  <c r="AH1576" i="1" a="1"/>
  <c r="AH1576" i="1" s="1"/>
  <c r="AI1576" i="1" s="1"/>
  <c r="AE1576" i="1" a="1"/>
  <c r="AE1576" i="1" s="1"/>
  <c r="AD1576" i="1"/>
  <c r="AG1575" i="1" l="1"/>
  <c r="AF1576" i="1"/>
  <c r="AH1577" i="1" a="1"/>
  <c r="AH1577" i="1" s="1"/>
  <c r="AI1577" i="1" s="1"/>
  <c r="AE1577" i="1" a="1"/>
  <c r="AE1577" i="1" s="1"/>
  <c r="AD1577" i="1"/>
  <c r="AH1578" i="1" l="1" a="1"/>
  <c r="AH1578" i="1" s="1"/>
  <c r="AI1578" i="1" s="1"/>
  <c r="AE1578" i="1" a="1"/>
  <c r="AE1578" i="1" s="1"/>
  <c r="AD1578" i="1"/>
  <c r="AG1576" i="1"/>
  <c r="AF1577" i="1"/>
  <c r="AG1577" i="1" l="1"/>
  <c r="AF1578" i="1"/>
  <c r="AH1579" i="1" a="1"/>
  <c r="AH1579" i="1" s="1"/>
  <c r="AI1579" i="1" s="1"/>
  <c r="AE1579" i="1" a="1"/>
  <c r="AE1579" i="1" s="1"/>
  <c r="AD1579" i="1"/>
  <c r="AH1580" i="1" l="1" a="1"/>
  <c r="AH1580" i="1" s="1"/>
  <c r="AI1580" i="1" s="1"/>
  <c r="AE1580" i="1" a="1"/>
  <c r="AE1580" i="1" s="1"/>
  <c r="AD1580" i="1"/>
  <c r="AG1578" i="1"/>
  <c r="AF1579" i="1"/>
  <c r="AG1579" i="1" l="1"/>
  <c r="AF1580" i="1"/>
  <c r="AH1581" i="1" a="1"/>
  <c r="AH1581" i="1" s="1"/>
  <c r="AI1581" i="1" s="1"/>
  <c r="AE1581" i="1" a="1"/>
  <c r="AE1581" i="1" s="1"/>
  <c r="AD1581" i="1"/>
  <c r="AG1580" i="1" l="1"/>
  <c r="AF1581" i="1"/>
  <c r="AH1582" i="1" a="1"/>
  <c r="AH1582" i="1" s="1"/>
  <c r="AI1582" i="1" s="1"/>
  <c r="AE1582" i="1" a="1"/>
  <c r="AE1582" i="1" s="1"/>
  <c r="AD1582" i="1"/>
  <c r="AH1583" i="1" l="1" a="1"/>
  <c r="AH1583" i="1" s="1"/>
  <c r="AI1583" i="1" s="1"/>
  <c r="AE1583" i="1" a="1"/>
  <c r="AE1583" i="1" s="1"/>
  <c r="AD1583" i="1"/>
  <c r="AG1581" i="1"/>
  <c r="AF1582" i="1"/>
  <c r="AG1582" i="1" l="1"/>
  <c r="AF1583" i="1"/>
  <c r="AH1584" i="1" a="1"/>
  <c r="AH1584" i="1" s="1"/>
  <c r="AI1584" i="1" s="1"/>
  <c r="AE1584" i="1" a="1"/>
  <c r="AE1584" i="1" s="1"/>
  <c r="AD1584" i="1"/>
  <c r="AH1585" i="1" l="1" a="1"/>
  <c r="AH1585" i="1" s="1"/>
  <c r="AI1585" i="1" s="1"/>
  <c r="AE1585" i="1" a="1"/>
  <c r="AE1585" i="1" s="1"/>
  <c r="AD1585" i="1"/>
  <c r="AG1583" i="1"/>
  <c r="AF1584" i="1"/>
  <c r="AG1584" i="1" l="1"/>
  <c r="AF1585" i="1"/>
  <c r="AH1586" i="1" a="1"/>
  <c r="AH1586" i="1" s="1"/>
  <c r="AI1586" i="1" s="1"/>
  <c r="AE1586" i="1" a="1"/>
  <c r="AE1586" i="1" s="1"/>
  <c r="AD1586" i="1"/>
  <c r="AG1585" i="1" l="1"/>
  <c r="AF1586" i="1"/>
  <c r="AH1587" i="1" a="1"/>
  <c r="AH1587" i="1" s="1"/>
  <c r="AI1587" i="1" s="1"/>
  <c r="AE1587" i="1" a="1"/>
  <c r="AE1587" i="1" s="1"/>
  <c r="AD1587" i="1"/>
  <c r="AH1588" i="1" l="1" a="1"/>
  <c r="AH1588" i="1" s="1"/>
  <c r="AI1588" i="1" s="1"/>
  <c r="AE1588" i="1" a="1"/>
  <c r="AE1588" i="1" s="1"/>
  <c r="AD1588" i="1"/>
  <c r="AG1586" i="1"/>
  <c r="AF1587" i="1"/>
  <c r="AG1587" i="1" l="1"/>
  <c r="AF1588" i="1"/>
  <c r="AH1589" i="1" a="1"/>
  <c r="AH1589" i="1" s="1"/>
  <c r="AI1589" i="1" s="1"/>
  <c r="AE1589" i="1" a="1"/>
  <c r="AE1589" i="1" s="1"/>
  <c r="AD1589" i="1"/>
  <c r="AH1590" i="1" l="1" a="1"/>
  <c r="AH1590" i="1" s="1"/>
  <c r="AI1590" i="1" s="1"/>
  <c r="AE1590" i="1" a="1"/>
  <c r="AE1590" i="1" s="1"/>
  <c r="AD1590" i="1"/>
  <c r="AG1588" i="1"/>
  <c r="AF1589" i="1"/>
  <c r="AG1589" i="1" l="1"/>
  <c r="AF1590" i="1"/>
  <c r="AH1591" i="1" a="1"/>
  <c r="AH1591" i="1" s="1"/>
  <c r="AI1591" i="1" s="1"/>
  <c r="AE1591" i="1" a="1"/>
  <c r="AE1591" i="1" s="1"/>
  <c r="AD1591" i="1"/>
  <c r="AH1592" i="1" l="1" a="1"/>
  <c r="AH1592" i="1" s="1"/>
  <c r="AI1592" i="1" s="1"/>
  <c r="AE1592" i="1" a="1"/>
  <c r="AE1592" i="1" s="1"/>
  <c r="AD1592" i="1"/>
  <c r="AG1590" i="1"/>
  <c r="AF1591" i="1"/>
  <c r="AG1591" i="1" l="1"/>
  <c r="AF1592" i="1"/>
  <c r="AH1593" i="1" a="1"/>
  <c r="AH1593" i="1" s="1"/>
  <c r="AI1593" i="1" s="1"/>
  <c r="AE1593" i="1" a="1"/>
  <c r="AE1593" i="1" s="1"/>
  <c r="AD1593" i="1"/>
  <c r="AH1594" i="1" l="1" a="1"/>
  <c r="AH1594" i="1" s="1"/>
  <c r="AI1594" i="1" s="1"/>
  <c r="AE1594" i="1" a="1"/>
  <c r="AE1594" i="1" s="1"/>
  <c r="AD1594" i="1"/>
  <c r="AG1592" i="1"/>
  <c r="AF1593" i="1"/>
  <c r="AG1593" i="1" l="1"/>
  <c r="AF1594" i="1"/>
  <c r="AH1595" i="1" a="1"/>
  <c r="AH1595" i="1" s="1"/>
  <c r="AI1595" i="1" s="1"/>
  <c r="AE1595" i="1" a="1"/>
  <c r="AE1595" i="1" s="1"/>
  <c r="AD1595" i="1"/>
  <c r="AH1596" i="1" l="1" a="1"/>
  <c r="AH1596" i="1" s="1"/>
  <c r="AI1596" i="1" s="1"/>
  <c r="AE1596" i="1" a="1"/>
  <c r="AE1596" i="1" s="1"/>
  <c r="AD1596" i="1"/>
  <c r="AG1594" i="1"/>
  <c r="AF1595" i="1"/>
  <c r="AG1595" i="1" l="1"/>
  <c r="AF1596" i="1"/>
  <c r="AH1597" i="1" a="1"/>
  <c r="AH1597" i="1" s="1"/>
  <c r="AI1597" i="1" s="1"/>
  <c r="AE1597" i="1" a="1"/>
  <c r="AE1597" i="1" s="1"/>
  <c r="AD1597" i="1"/>
  <c r="AH1598" i="1" l="1" a="1"/>
  <c r="AH1598" i="1" s="1"/>
  <c r="AI1598" i="1" s="1"/>
  <c r="AE1598" i="1" a="1"/>
  <c r="AE1598" i="1" s="1"/>
  <c r="AD1598" i="1"/>
  <c r="AG1596" i="1"/>
  <c r="AF1597" i="1"/>
  <c r="AG1597" i="1" l="1"/>
  <c r="AF1598" i="1"/>
  <c r="AH1599" i="1" a="1"/>
  <c r="AH1599" i="1" s="1"/>
  <c r="AI1599" i="1" s="1"/>
  <c r="AE1599" i="1" a="1"/>
  <c r="AE1599" i="1" s="1"/>
  <c r="AD1599" i="1"/>
  <c r="AH1600" i="1" l="1" a="1"/>
  <c r="AH1600" i="1" s="1"/>
  <c r="AI1600" i="1" s="1"/>
  <c r="AE1600" i="1" a="1"/>
  <c r="AE1600" i="1" s="1"/>
  <c r="AD1600" i="1"/>
  <c r="AG1598" i="1"/>
  <c r="AF1599" i="1"/>
  <c r="AG1599" i="1" l="1"/>
  <c r="AF1600" i="1"/>
  <c r="AH1601" i="1" a="1"/>
  <c r="AH1601" i="1" s="1"/>
  <c r="AI1601" i="1" s="1"/>
  <c r="AE1601" i="1" a="1"/>
  <c r="AE1601" i="1" s="1"/>
  <c r="AD1601" i="1"/>
  <c r="AH1602" i="1" l="1" a="1"/>
  <c r="AH1602" i="1" s="1"/>
  <c r="AI1602" i="1" s="1"/>
  <c r="AE1602" i="1" a="1"/>
  <c r="AE1602" i="1" s="1"/>
  <c r="AD1602" i="1"/>
  <c r="AG1600" i="1"/>
  <c r="AF1601" i="1"/>
  <c r="AG1601" i="1" l="1"/>
  <c r="AF1602" i="1"/>
  <c r="AH1603" i="1" a="1"/>
  <c r="AH1603" i="1" s="1"/>
  <c r="AI1603" i="1" s="1"/>
  <c r="AE1603" i="1" a="1"/>
  <c r="AE1603" i="1" s="1"/>
  <c r="AD1603" i="1"/>
  <c r="AH1604" i="1" l="1" a="1"/>
  <c r="AH1604" i="1" s="1"/>
  <c r="AI1604" i="1" s="1"/>
  <c r="AE1604" i="1" a="1"/>
  <c r="AE1604" i="1" s="1"/>
  <c r="AD1604" i="1"/>
  <c r="AG1602" i="1"/>
  <c r="AF1603" i="1"/>
  <c r="AH1605" i="1" l="1" a="1"/>
  <c r="AH1605" i="1" s="1"/>
  <c r="AI1605" i="1" s="1"/>
  <c r="AE1605" i="1" a="1"/>
  <c r="AE1605" i="1" s="1"/>
  <c r="AD1605" i="1"/>
  <c r="AG1603" i="1"/>
  <c r="AF1604" i="1"/>
  <c r="AG1604" i="1" l="1"/>
  <c r="AF1605" i="1"/>
  <c r="AH1606" i="1" a="1"/>
  <c r="AH1606" i="1" s="1"/>
  <c r="AI1606" i="1" s="1"/>
  <c r="AE1606" i="1" a="1"/>
  <c r="AE1606" i="1" s="1"/>
  <c r="AD1606" i="1"/>
  <c r="AH1607" i="1" l="1" a="1"/>
  <c r="AH1607" i="1" s="1"/>
  <c r="AI1607" i="1" s="1"/>
  <c r="AE1607" i="1" a="1"/>
  <c r="AE1607" i="1" s="1"/>
  <c r="AD1607" i="1"/>
  <c r="AG1605" i="1"/>
  <c r="AF1606" i="1"/>
  <c r="AG1606" i="1" l="1"/>
  <c r="AF1607" i="1"/>
  <c r="AH1608" i="1" a="1"/>
  <c r="AH1608" i="1" s="1"/>
  <c r="AI1608" i="1" s="1"/>
  <c r="AE1608" i="1" a="1"/>
  <c r="AE1608" i="1" s="1"/>
  <c r="AD1608" i="1"/>
  <c r="AG1607" i="1" l="1"/>
  <c r="AF1608" i="1"/>
  <c r="AH1609" i="1" a="1"/>
  <c r="AH1609" i="1" s="1"/>
  <c r="AI1609" i="1" s="1"/>
  <c r="AE1609" i="1" a="1"/>
  <c r="AE1609" i="1" s="1"/>
  <c r="AD1609" i="1"/>
  <c r="AG1608" i="1" l="1"/>
  <c r="AF1609" i="1"/>
  <c r="AH1610" i="1" a="1"/>
  <c r="AH1610" i="1" s="1"/>
  <c r="AI1610" i="1" s="1"/>
  <c r="AE1610" i="1" a="1"/>
  <c r="AE1610" i="1" s="1"/>
  <c r="AD1610" i="1"/>
  <c r="AH1611" i="1" l="1" a="1"/>
  <c r="AH1611" i="1" s="1"/>
  <c r="AI1611" i="1" s="1"/>
  <c r="AE1611" i="1" a="1"/>
  <c r="AE1611" i="1" s="1"/>
  <c r="AD1611" i="1"/>
  <c r="AG1609" i="1"/>
  <c r="AF1610" i="1"/>
  <c r="AG1610" i="1" l="1"/>
  <c r="AF1611" i="1"/>
  <c r="AH1612" i="1" a="1"/>
  <c r="AH1612" i="1" s="1"/>
  <c r="AI1612" i="1" s="1"/>
  <c r="AE1612" i="1" a="1"/>
  <c r="AE1612" i="1" s="1"/>
  <c r="AD1612" i="1"/>
  <c r="AH1613" i="1" l="1" a="1"/>
  <c r="AH1613" i="1" s="1"/>
  <c r="AI1613" i="1" s="1"/>
  <c r="AE1613" i="1" a="1"/>
  <c r="AE1613" i="1" s="1"/>
  <c r="AD1613" i="1"/>
  <c r="AG1611" i="1"/>
  <c r="AF1612" i="1"/>
  <c r="AG1612" i="1" l="1"/>
  <c r="AF1613" i="1"/>
  <c r="AH1614" i="1" a="1"/>
  <c r="AH1614" i="1" s="1"/>
  <c r="AI1614" i="1" s="1"/>
  <c r="AE1614" i="1" a="1"/>
  <c r="AE1614" i="1" s="1"/>
  <c r="AD1614" i="1"/>
  <c r="AH1615" i="1" l="1" a="1"/>
  <c r="AH1615" i="1" s="1"/>
  <c r="AI1615" i="1" s="1"/>
  <c r="AE1615" i="1" a="1"/>
  <c r="AE1615" i="1" s="1"/>
  <c r="AD1615" i="1"/>
  <c r="AG1613" i="1"/>
  <c r="AF1614" i="1"/>
  <c r="AG1614" i="1" l="1"/>
  <c r="AF1615" i="1"/>
  <c r="AH1616" i="1" a="1"/>
  <c r="AH1616" i="1" s="1"/>
  <c r="AI1616" i="1" s="1"/>
  <c r="AE1616" i="1" a="1"/>
  <c r="AE1616" i="1" s="1"/>
  <c r="AD1616" i="1"/>
  <c r="AH1617" i="1" l="1" a="1"/>
  <c r="AH1617" i="1" s="1"/>
  <c r="AI1617" i="1" s="1"/>
  <c r="AE1617" i="1" a="1"/>
  <c r="AE1617" i="1" s="1"/>
  <c r="AD1617" i="1"/>
  <c r="AG1615" i="1"/>
  <c r="AF1616" i="1"/>
  <c r="AG1616" i="1" l="1"/>
  <c r="AF1617" i="1"/>
  <c r="AH1618" i="1" a="1"/>
  <c r="AH1618" i="1" s="1"/>
  <c r="AI1618" i="1" s="1"/>
  <c r="AE1618" i="1" a="1"/>
  <c r="AE1618" i="1" s="1"/>
  <c r="AD1618" i="1"/>
  <c r="AH1619" i="1" l="1" a="1"/>
  <c r="AH1619" i="1" s="1"/>
  <c r="AI1619" i="1" s="1"/>
  <c r="AE1619" i="1" a="1"/>
  <c r="AE1619" i="1" s="1"/>
  <c r="AD1619" i="1"/>
  <c r="AG1617" i="1"/>
  <c r="AF1618" i="1"/>
  <c r="AG1618" i="1" l="1"/>
  <c r="AF1619" i="1"/>
  <c r="AH1620" i="1" a="1"/>
  <c r="AH1620" i="1" s="1"/>
  <c r="AI1620" i="1" s="1"/>
  <c r="AE1620" i="1" a="1"/>
  <c r="AE1620" i="1" s="1"/>
  <c r="AD1620" i="1"/>
  <c r="AH1621" i="1" l="1" a="1"/>
  <c r="AH1621" i="1" s="1"/>
  <c r="AI1621" i="1" s="1"/>
  <c r="AE1621" i="1" a="1"/>
  <c r="AE1621" i="1" s="1"/>
  <c r="AD1621" i="1"/>
  <c r="AG1619" i="1"/>
  <c r="AF1620" i="1"/>
  <c r="AG1620" i="1" l="1"/>
  <c r="AF1621" i="1"/>
  <c r="AH1622" i="1" a="1"/>
  <c r="AH1622" i="1" s="1"/>
  <c r="AI1622" i="1" s="1"/>
  <c r="AE1622" i="1" a="1"/>
  <c r="AE1622" i="1" s="1"/>
  <c r="AD1622" i="1"/>
  <c r="AH1623" i="1" l="1" a="1"/>
  <c r="AH1623" i="1" s="1"/>
  <c r="AI1623" i="1" s="1"/>
  <c r="AE1623" i="1" a="1"/>
  <c r="AE1623" i="1" s="1"/>
  <c r="AD1623" i="1"/>
  <c r="AG1621" i="1"/>
  <c r="AF1622" i="1"/>
  <c r="AG1622" i="1" l="1"/>
  <c r="AF1623" i="1"/>
  <c r="AH1624" i="1" a="1"/>
  <c r="AH1624" i="1" s="1"/>
  <c r="AI1624" i="1" s="1"/>
  <c r="AE1624" i="1" a="1"/>
  <c r="AE1624" i="1" s="1"/>
  <c r="AD1624" i="1"/>
  <c r="AH1625" i="1" l="1" a="1"/>
  <c r="AH1625" i="1" s="1"/>
  <c r="AI1625" i="1" s="1"/>
  <c r="AE1625" i="1" a="1"/>
  <c r="AE1625" i="1" s="1"/>
  <c r="AD1625" i="1"/>
  <c r="AG1623" i="1"/>
  <c r="AF1624" i="1"/>
  <c r="AG1624" i="1" l="1"/>
  <c r="AF1625" i="1"/>
  <c r="AH1626" i="1" a="1"/>
  <c r="AH1626" i="1" s="1"/>
  <c r="AI1626" i="1" s="1"/>
  <c r="AE1626" i="1" a="1"/>
  <c r="AE1626" i="1" s="1"/>
  <c r="AD1626" i="1"/>
  <c r="AH1627" i="1" l="1" a="1"/>
  <c r="AH1627" i="1" s="1"/>
  <c r="AI1627" i="1" s="1"/>
  <c r="AE1627" i="1" a="1"/>
  <c r="AE1627" i="1" s="1"/>
  <c r="AD1627" i="1"/>
  <c r="AG1625" i="1"/>
  <c r="AF1626" i="1"/>
  <c r="AG1626" i="1" l="1"/>
  <c r="AF1627" i="1"/>
  <c r="AH1628" i="1" a="1"/>
  <c r="AH1628" i="1" s="1"/>
  <c r="AI1628" i="1" s="1"/>
  <c r="AE1628" i="1" a="1"/>
  <c r="AE1628" i="1" s="1"/>
  <c r="AD1628" i="1"/>
  <c r="AH1629" i="1" l="1" a="1"/>
  <c r="AH1629" i="1" s="1"/>
  <c r="AI1629" i="1" s="1"/>
  <c r="AE1629" i="1" a="1"/>
  <c r="AE1629" i="1" s="1"/>
  <c r="AD1629" i="1"/>
  <c r="AG1627" i="1"/>
  <c r="AF1628" i="1"/>
  <c r="AG1628" i="1" l="1"/>
  <c r="AF1629" i="1"/>
  <c r="AH1630" i="1" a="1"/>
  <c r="AH1630" i="1" s="1"/>
  <c r="AI1630" i="1" s="1"/>
  <c r="AE1630" i="1" a="1"/>
  <c r="AE1630" i="1" s="1"/>
  <c r="AD1630" i="1"/>
  <c r="AH1631" i="1" l="1" a="1"/>
  <c r="AH1631" i="1" s="1"/>
  <c r="AI1631" i="1" s="1"/>
  <c r="AE1631" i="1" a="1"/>
  <c r="AE1631" i="1" s="1"/>
  <c r="AD1631" i="1"/>
  <c r="AG1629" i="1"/>
  <c r="AF1630" i="1"/>
  <c r="AG1630" i="1" l="1"/>
  <c r="AF1631" i="1"/>
  <c r="AH1632" i="1" a="1"/>
  <c r="AH1632" i="1" s="1"/>
  <c r="AI1632" i="1" s="1"/>
  <c r="AE1632" i="1" a="1"/>
  <c r="AE1632" i="1" s="1"/>
  <c r="AD1632" i="1"/>
  <c r="AH1633" i="1" l="1" a="1"/>
  <c r="AH1633" i="1" s="1"/>
  <c r="AI1633" i="1" s="1"/>
  <c r="AE1633" i="1" a="1"/>
  <c r="AE1633" i="1" s="1"/>
  <c r="AD1633" i="1"/>
  <c r="AG1631" i="1"/>
  <c r="AF1632" i="1"/>
  <c r="AG1632" i="1" l="1"/>
  <c r="AF1633" i="1"/>
  <c r="AH1634" i="1" a="1"/>
  <c r="AH1634" i="1" s="1"/>
  <c r="AI1634" i="1" s="1"/>
  <c r="AE1634" i="1" a="1"/>
  <c r="AE1634" i="1" s="1"/>
  <c r="AD1634" i="1"/>
  <c r="AG1633" i="1" l="1"/>
  <c r="AF1634" i="1"/>
  <c r="AH1635" i="1" a="1"/>
  <c r="AH1635" i="1" s="1"/>
  <c r="AI1635" i="1" s="1"/>
  <c r="AE1635" i="1" a="1"/>
  <c r="AE1635" i="1" s="1"/>
  <c r="AD1635" i="1"/>
  <c r="AH1636" i="1" l="1" a="1"/>
  <c r="AH1636" i="1" s="1"/>
  <c r="AI1636" i="1" s="1"/>
  <c r="AE1636" i="1" a="1"/>
  <c r="AE1636" i="1" s="1"/>
  <c r="AD1636" i="1"/>
  <c r="AG1634" i="1"/>
  <c r="AF1635" i="1"/>
  <c r="AH1637" i="1" l="1" a="1"/>
  <c r="AH1637" i="1" s="1"/>
  <c r="AI1637" i="1" s="1"/>
  <c r="AE1637" i="1" a="1"/>
  <c r="AE1637" i="1" s="1"/>
  <c r="AD1637" i="1"/>
  <c r="AG1635" i="1"/>
  <c r="AF1636" i="1"/>
  <c r="AG1636" i="1" l="1"/>
  <c r="AF1637" i="1"/>
  <c r="AH1638" i="1" a="1"/>
  <c r="AH1638" i="1" s="1"/>
  <c r="AI1638" i="1" s="1"/>
  <c r="AE1638" i="1" a="1"/>
  <c r="AE1638" i="1" s="1"/>
  <c r="AD1638" i="1"/>
  <c r="AH1639" i="1" l="1" a="1"/>
  <c r="AH1639" i="1" s="1"/>
  <c r="AI1639" i="1" s="1"/>
  <c r="AE1639" i="1" a="1"/>
  <c r="AE1639" i="1" s="1"/>
  <c r="AD1639" i="1"/>
  <c r="AG1637" i="1"/>
  <c r="AF1638" i="1"/>
  <c r="AG1638" i="1" l="1"/>
  <c r="AF1639" i="1"/>
  <c r="AH1640" i="1" a="1"/>
  <c r="AH1640" i="1" s="1"/>
  <c r="AI1640" i="1" s="1"/>
  <c r="AE1640" i="1" a="1"/>
  <c r="AE1640" i="1" s="1"/>
  <c r="AD1640" i="1"/>
  <c r="AH1641" i="1" l="1" a="1"/>
  <c r="AH1641" i="1" s="1"/>
  <c r="AI1641" i="1" s="1"/>
  <c r="AE1641" i="1" a="1"/>
  <c r="AE1641" i="1" s="1"/>
  <c r="AD1641" i="1"/>
  <c r="AG1639" i="1"/>
  <c r="AF1640" i="1"/>
  <c r="AG1640" i="1" l="1"/>
  <c r="AF1641" i="1"/>
  <c r="AH1642" i="1" a="1"/>
  <c r="AH1642" i="1" s="1"/>
  <c r="AI1642" i="1" s="1"/>
  <c r="AE1642" i="1" a="1"/>
  <c r="AE1642" i="1" s="1"/>
  <c r="AD1642" i="1"/>
  <c r="AG1641" i="1" l="1"/>
  <c r="AF1642" i="1"/>
  <c r="AH1643" i="1" a="1"/>
  <c r="AH1643" i="1" s="1"/>
  <c r="AI1643" i="1" s="1"/>
  <c r="AE1643" i="1" a="1"/>
  <c r="AE1643" i="1" s="1"/>
  <c r="AD1643" i="1"/>
  <c r="AH1644" i="1" l="1" a="1"/>
  <c r="AH1644" i="1" s="1"/>
  <c r="AI1644" i="1" s="1"/>
  <c r="AE1644" i="1" a="1"/>
  <c r="AE1644" i="1" s="1"/>
  <c r="AD1644" i="1"/>
  <c r="AG1642" i="1"/>
  <c r="AF1643" i="1"/>
  <c r="AG1643" i="1" l="1"/>
  <c r="AF1644" i="1"/>
  <c r="AH1645" i="1" a="1"/>
  <c r="AH1645" i="1" s="1"/>
  <c r="AI1645" i="1" s="1"/>
  <c r="AE1645" i="1" a="1"/>
  <c r="AE1645" i="1" s="1"/>
  <c r="AD1645" i="1"/>
  <c r="AH1646" i="1" l="1" a="1"/>
  <c r="AH1646" i="1" s="1"/>
  <c r="AI1646" i="1" s="1"/>
  <c r="AE1646" i="1" a="1"/>
  <c r="AE1646" i="1" s="1"/>
  <c r="AD1646" i="1"/>
  <c r="AG1644" i="1"/>
  <c r="AF1645" i="1"/>
  <c r="AH1647" i="1" l="1" a="1"/>
  <c r="AH1647" i="1" s="1"/>
  <c r="AI1647" i="1" s="1"/>
  <c r="AE1647" i="1" a="1"/>
  <c r="AE1647" i="1" s="1"/>
  <c r="AD1647" i="1"/>
  <c r="AG1645" i="1"/>
  <c r="AF1646" i="1"/>
  <c r="AG1646" i="1" l="1"/>
  <c r="AF1647" i="1"/>
  <c r="AH1648" i="1" a="1"/>
  <c r="AH1648" i="1" s="1"/>
  <c r="AI1648" i="1" s="1"/>
  <c r="AE1648" i="1" a="1"/>
  <c r="AE1648" i="1" s="1"/>
  <c r="AD1648" i="1"/>
  <c r="AG1647" i="1" l="1"/>
  <c r="AF1648" i="1"/>
  <c r="AH1649" i="1" a="1"/>
  <c r="AH1649" i="1" s="1"/>
  <c r="AI1649" i="1" s="1"/>
  <c r="AE1649" i="1" a="1"/>
  <c r="AE1649" i="1" s="1"/>
  <c r="AD1649" i="1"/>
  <c r="AH1650" i="1" l="1" a="1"/>
  <c r="AH1650" i="1" s="1"/>
  <c r="AI1650" i="1" s="1"/>
  <c r="AE1650" i="1" a="1"/>
  <c r="AE1650" i="1" s="1"/>
  <c r="AD1650" i="1"/>
  <c r="AG1648" i="1"/>
  <c r="AF1649" i="1"/>
  <c r="AG1649" i="1" l="1"/>
  <c r="AF1650" i="1"/>
  <c r="AH1651" i="1" a="1"/>
  <c r="AH1651" i="1" s="1"/>
  <c r="AI1651" i="1" s="1"/>
  <c r="AE1651" i="1" a="1"/>
  <c r="AE1651" i="1" s="1"/>
  <c r="AD1651" i="1"/>
  <c r="AH1652" i="1" l="1" a="1"/>
  <c r="AH1652" i="1" s="1"/>
  <c r="AI1652" i="1" s="1"/>
  <c r="AE1652" i="1" a="1"/>
  <c r="AE1652" i="1" s="1"/>
  <c r="AD1652" i="1"/>
  <c r="AG1650" i="1"/>
  <c r="AF1651" i="1"/>
  <c r="AG1651" i="1" l="1"/>
  <c r="AF1652" i="1"/>
  <c r="AH1653" i="1" a="1"/>
  <c r="AH1653" i="1" s="1"/>
  <c r="AI1653" i="1" s="1"/>
  <c r="AE1653" i="1" a="1"/>
  <c r="AE1653" i="1" s="1"/>
  <c r="AD1653" i="1"/>
  <c r="AG1652" i="1" l="1"/>
  <c r="AF1653" i="1"/>
  <c r="AH1654" i="1" a="1"/>
  <c r="AH1654" i="1" s="1"/>
  <c r="AI1654" i="1" s="1"/>
  <c r="AE1654" i="1" a="1"/>
  <c r="AE1654" i="1" s="1"/>
  <c r="AD1654" i="1"/>
  <c r="AH1655" i="1" l="1" a="1"/>
  <c r="AH1655" i="1" s="1"/>
  <c r="AI1655" i="1" s="1"/>
  <c r="AE1655" i="1" a="1"/>
  <c r="AE1655" i="1" s="1"/>
  <c r="AD1655" i="1"/>
  <c r="AG1653" i="1"/>
  <c r="AF1654" i="1"/>
  <c r="AG1654" i="1" l="1"/>
  <c r="AF1655" i="1"/>
  <c r="AH1656" i="1" a="1"/>
  <c r="AH1656" i="1" s="1"/>
  <c r="AI1656" i="1" s="1"/>
  <c r="AE1656" i="1" a="1"/>
  <c r="AE1656" i="1" s="1"/>
  <c r="AD1656" i="1"/>
  <c r="AH1657" i="1" l="1" a="1"/>
  <c r="AH1657" i="1" s="1"/>
  <c r="AI1657" i="1" s="1"/>
  <c r="AE1657" i="1" a="1"/>
  <c r="AE1657" i="1" s="1"/>
  <c r="AD1657" i="1"/>
  <c r="AG1655" i="1"/>
  <c r="AF1656" i="1"/>
  <c r="AG1656" i="1" l="1"/>
  <c r="AF1657" i="1"/>
  <c r="AH1658" i="1" a="1"/>
  <c r="AH1658" i="1" s="1"/>
  <c r="AI1658" i="1" s="1"/>
  <c r="AE1658" i="1" a="1"/>
  <c r="AE1658" i="1" s="1"/>
  <c r="AD1658" i="1"/>
  <c r="AH1659" i="1" l="1" a="1"/>
  <c r="AH1659" i="1" s="1"/>
  <c r="AI1659" i="1" s="1"/>
  <c r="AE1659" i="1" a="1"/>
  <c r="AE1659" i="1" s="1"/>
  <c r="AD1659" i="1"/>
  <c r="AG1657" i="1"/>
  <c r="AF1658" i="1"/>
  <c r="AG1658" i="1" l="1"/>
  <c r="AF1659" i="1"/>
  <c r="AH1660" i="1" a="1"/>
  <c r="AH1660" i="1" s="1"/>
  <c r="AI1660" i="1" s="1"/>
  <c r="AE1660" i="1" a="1"/>
  <c r="AE1660" i="1" s="1"/>
  <c r="AD1660" i="1"/>
  <c r="AH1661" i="1" l="1" a="1"/>
  <c r="AH1661" i="1" s="1"/>
  <c r="AI1661" i="1" s="1"/>
  <c r="AE1661" i="1" a="1"/>
  <c r="AE1661" i="1" s="1"/>
  <c r="AD1661" i="1"/>
  <c r="AG1659" i="1"/>
  <c r="AF1660" i="1"/>
  <c r="AG1660" i="1" l="1"/>
  <c r="AF1661" i="1"/>
  <c r="AH1662" i="1" a="1"/>
  <c r="AH1662" i="1" s="1"/>
  <c r="AI1662" i="1" s="1"/>
  <c r="AE1662" i="1" a="1"/>
  <c r="AE1662" i="1" s="1"/>
  <c r="AD1662" i="1"/>
  <c r="AH1663" i="1" l="1" a="1"/>
  <c r="AH1663" i="1" s="1"/>
  <c r="AI1663" i="1" s="1"/>
  <c r="AE1663" i="1" a="1"/>
  <c r="AE1663" i="1" s="1"/>
  <c r="AD1663" i="1"/>
  <c r="AG1661" i="1"/>
  <c r="AF1662" i="1"/>
  <c r="AG1662" i="1" l="1"/>
  <c r="AF1663" i="1"/>
  <c r="AH1664" i="1" a="1"/>
  <c r="AH1664" i="1" s="1"/>
  <c r="AI1664" i="1" s="1"/>
  <c r="AE1664" i="1" a="1"/>
  <c r="AE1664" i="1" s="1"/>
  <c r="AD1664" i="1"/>
  <c r="AH1665" i="1" l="1" a="1"/>
  <c r="AH1665" i="1" s="1"/>
  <c r="AI1665" i="1" s="1"/>
  <c r="AE1665" i="1" a="1"/>
  <c r="AE1665" i="1" s="1"/>
  <c r="AD1665" i="1"/>
  <c r="AG1663" i="1"/>
  <c r="AF1664" i="1"/>
  <c r="AH1666" i="1" l="1" a="1"/>
  <c r="AH1666" i="1" s="1"/>
  <c r="AI1666" i="1" s="1"/>
  <c r="AE1666" i="1" a="1"/>
  <c r="AE1666" i="1" s="1"/>
  <c r="AD1666" i="1"/>
  <c r="AG1664" i="1"/>
  <c r="AF1665" i="1"/>
  <c r="AG1665" i="1" l="1"/>
  <c r="AF1666" i="1"/>
  <c r="AH1667" i="1" a="1"/>
  <c r="AH1667" i="1" s="1"/>
  <c r="AI1667" i="1" s="1"/>
  <c r="AE1667" i="1" a="1"/>
  <c r="AE1667" i="1" s="1"/>
  <c r="AD1667" i="1"/>
  <c r="AH1668" i="1" l="1" a="1"/>
  <c r="AH1668" i="1" s="1"/>
  <c r="AI1668" i="1" s="1"/>
  <c r="AE1668" i="1" a="1"/>
  <c r="AE1668" i="1" s="1"/>
  <c r="AD1668" i="1"/>
  <c r="AG1666" i="1"/>
  <c r="AF1667" i="1"/>
  <c r="AG1667" i="1" l="1"/>
  <c r="AF1668" i="1"/>
  <c r="AH1669" i="1" a="1"/>
  <c r="AH1669" i="1" s="1"/>
  <c r="AI1669" i="1" s="1"/>
  <c r="AE1669" i="1" a="1"/>
  <c r="AE1669" i="1" s="1"/>
  <c r="AD1669" i="1"/>
  <c r="AH1670" i="1" l="1" a="1"/>
  <c r="AH1670" i="1" s="1"/>
  <c r="AI1670" i="1" s="1"/>
  <c r="AE1670" i="1" a="1"/>
  <c r="AE1670" i="1" s="1"/>
  <c r="AD1670" i="1"/>
  <c r="AG1668" i="1"/>
  <c r="AF1669" i="1"/>
  <c r="AG1669" i="1" l="1"/>
  <c r="AF1670" i="1"/>
  <c r="AH1671" i="1" a="1"/>
  <c r="AH1671" i="1" s="1"/>
  <c r="AI1671" i="1" s="1"/>
  <c r="AE1671" i="1" a="1"/>
  <c r="AE1671" i="1" s="1"/>
  <c r="AD1671" i="1"/>
  <c r="AH1672" i="1" l="1" a="1"/>
  <c r="AH1672" i="1" s="1"/>
  <c r="AI1672" i="1" s="1"/>
  <c r="AE1672" i="1" a="1"/>
  <c r="AE1672" i="1" s="1"/>
  <c r="AD1672" i="1"/>
  <c r="AG1670" i="1"/>
  <c r="AF1671" i="1"/>
  <c r="AG1671" i="1" l="1"/>
  <c r="AF1672" i="1"/>
  <c r="AH1673" i="1" a="1"/>
  <c r="AH1673" i="1" s="1"/>
  <c r="AI1673" i="1" s="1"/>
  <c r="AE1673" i="1" a="1"/>
  <c r="AE1673" i="1" s="1"/>
  <c r="AD1673" i="1"/>
  <c r="AH1674" i="1" l="1" a="1"/>
  <c r="AH1674" i="1" s="1"/>
  <c r="AI1674" i="1" s="1"/>
  <c r="AE1674" i="1" a="1"/>
  <c r="AE1674" i="1" s="1"/>
  <c r="AD1674" i="1"/>
  <c r="AG1672" i="1"/>
  <c r="AF1673" i="1"/>
  <c r="AH1675" i="1" l="1" a="1"/>
  <c r="AH1675" i="1" s="1"/>
  <c r="AI1675" i="1" s="1"/>
  <c r="AE1675" i="1" a="1"/>
  <c r="AE1675" i="1" s="1"/>
  <c r="AD1675" i="1"/>
  <c r="AG1673" i="1"/>
  <c r="AF1674" i="1"/>
  <c r="AG1674" i="1" l="1"/>
  <c r="AF1675" i="1"/>
  <c r="AH1676" i="1" a="1"/>
  <c r="AH1676" i="1" s="1"/>
  <c r="AI1676" i="1" s="1"/>
  <c r="AE1676" i="1" a="1"/>
  <c r="AE1676" i="1" s="1"/>
  <c r="AD1676" i="1"/>
  <c r="AH1677" i="1" l="1" a="1"/>
  <c r="AH1677" i="1" s="1"/>
  <c r="AI1677" i="1" s="1"/>
  <c r="AE1677" i="1" a="1"/>
  <c r="AE1677" i="1" s="1"/>
  <c r="AD1677" i="1"/>
  <c r="AG1675" i="1"/>
  <c r="AF1676" i="1"/>
  <c r="AG1676" i="1" l="1"/>
  <c r="AF1677" i="1"/>
  <c r="AH1678" i="1" a="1"/>
  <c r="AH1678" i="1" s="1"/>
  <c r="AI1678" i="1" s="1"/>
  <c r="AE1678" i="1" a="1"/>
  <c r="AE1678" i="1" s="1"/>
  <c r="AD1678" i="1"/>
  <c r="AG1677" i="1" l="1"/>
  <c r="AF1678" i="1"/>
  <c r="AH1679" i="1" a="1"/>
  <c r="AH1679" i="1" s="1"/>
  <c r="AI1679" i="1" s="1"/>
  <c r="AE1679" i="1" a="1"/>
  <c r="AE1679" i="1" s="1"/>
  <c r="AD1679" i="1"/>
  <c r="AH1680" i="1" l="1" a="1"/>
  <c r="AH1680" i="1" s="1"/>
  <c r="AI1680" i="1" s="1"/>
  <c r="AE1680" i="1" a="1"/>
  <c r="AE1680" i="1" s="1"/>
  <c r="AD1680" i="1"/>
  <c r="AG1678" i="1"/>
  <c r="AF1679" i="1"/>
  <c r="AG1679" i="1" l="1"/>
  <c r="AF1680" i="1"/>
  <c r="AH1681" i="1" a="1"/>
  <c r="AH1681" i="1" s="1"/>
  <c r="AI1681" i="1" s="1"/>
  <c r="AE1681" i="1" a="1"/>
  <c r="AE1681" i="1" s="1"/>
  <c r="AD1681" i="1"/>
  <c r="AH1682" i="1" l="1" a="1"/>
  <c r="AH1682" i="1" s="1"/>
  <c r="AI1682" i="1" s="1"/>
  <c r="AE1682" i="1" a="1"/>
  <c r="AE1682" i="1" s="1"/>
  <c r="AD1682" i="1"/>
  <c r="AG1680" i="1"/>
  <c r="AF1681" i="1"/>
  <c r="AG1681" i="1" l="1"/>
  <c r="AF1682" i="1"/>
  <c r="AH1683" i="1" a="1"/>
  <c r="AH1683" i="1" s="1"/>
  <c r="AI1683" i="1" s="1"/>
  <c r="AE1683" i="1" a="1"/>
  <c r="AE1683" i="1" s="1"/>
  <c r="AD1683" i="1"/>
  <c r="AH1684" i="1" l="1" a="1"/>
  <c r="AH1684" i="1" s="1"/>
  <c r="AI1684" i="1" s="1"/>
  <c r="AE1684" i="1" a="1"/>
  <c r="AE1684" i="1" s="1"/>
  <c r="AD1684" i="1"/>
  <c r="AG1682" i="1"/>
  <c r="AF1683" i="1"/>
  <c r="AG1683" i="1" l="1"/>
  <c r="AF1684" i="1"/>
  <c r="AH1685" i="1" a="1"/>
  <c r="AH1685" i="1" s="1"/>
  <c r="AI1685" i="1" s="1"/>
  <c r="AE1685" i="1" a="1"/>
  <c r="AE1685" i="1" s="1"/>
  <c r="AD1685" i="1"/>
  <c r="AH1686" i="1" l="1" a="1"/>
  <c r="AH1686" i="1" s="1"/>
  <c r="AI1686" i="1" s="1"/>
  <c r="AE1686" i="1" a="1"/>
  <c r="AE1686" i="1" s="1"/>
  <c r="AD1686" i="1"/>
  <c r="AG1684" i="1"/>
  <c r="AF1685" i="1"/>
  <c r="AG1685" i="1" l="1"/>
  <c r="AF1686" i="1"/>
  <c r="AH1687" i="1" a="1"/>
  <c r="AH1687" i="1" s="1"/>
  <c r="AI1687" i="1" s="1"/>
  <c r="AE1687" i="1" a="1"/>
  <c r="AE1687" i="1" s="1"/>
  <c r="AD1687" i="1"/>
  <c r="AH1688" i="1" l="1" a="1"/>
  <c r="AH1688" i="1" s="1"/>
  <c r="AI1688" i="1" s="1"/>
  <c r="AE1688" i="1" a="1"/>
  <c r="AE1688" i="1" s="1"/>
  <c r="AD1688" i="1"/>
  <c r="AG1686" i="1"/>
  <c r="AF1687" i="1"/>
  <c r="AG1687" i="1" l="1"/>
  <c r="AF1688" i="1"/>
  <c r="AH1689" i="1" a="1"/>
  <c r="AH1689" i="1" s="1"/>
  <c r="AI1689" i="1" s="1"/>
  <c r="AE1689" i="1" a="1"/>
  <c r="AE1689" i="1" s="1"/>
  <c r="AD1689" i="1"/>
  <c r="AH1690" i="1" l="1" a="1"/>
  <c r="AH1690" i="1" s="1"/>
  <c r="AI1690" i="1" s="1"/>
  <c r="AE1690" i="1" a="1"/>
  <c r="AE1690" i="1" s="1"/>
  <c r="AD1690" i="1"/>
  <c r="AG1688" i="1"/>
  <c r="AF1689" i="1"/>
  <c r="AG1689" i="1" l="1"/>
  <c r="AF1690" i="1"/>
  <c r="AH1691" i="1" a="1"/>
  <c r="AH1691" i="1" s="1"/>
  <c r="AI1691" i="1" s="1"/>
  <c r="AE1691" i="1" a="1"/>
  <c r="AE1691" i="1" s="1"/>
  <c r="AD1691" i="1"/>
  <c r="AH1692" i="1" l="1" a="1"/>
  <c r="AH1692" i="1" s="1"/>
  <c r="AI1692" i="1" s="1"/>
  <c r="AE1692" i="1" a="1"/>
  <c r="AE1692" i="1" s="1"/>
  <c r="AD1692" i="1"/>
  <c r="AG1690" i="1"/>
  <c r="AF1691" i="1"/>
  <c r="AG1691" i="1" l="1"/>
  <c r="AF1692" i="1"/>
  <c r="AH1693" i="1" a="1"/>
  <c r="AH1693" i="1" s="1"/>
  <c r="AI1693" i="1" s="1"/>
  <c r="AE1693" i="1" a="1"/>
  <c r="AE1693" i="1" s="1"/>
  <c r="AD1693" i="1"/>
  <c r="AH1694" i="1" l="1" a="1"/>
  <c r="AH1694" i="1" s="1"/>
  <c r="AI1694" i="1" s="1"/>
  <c r="AE1694" i="1" a="1"/>
  <c r="AE1694" i="1" s="1"/>
  <c r="AD1694" i="1"/>
  <c r="AG1692" i="1"/>
  <c r="AF1693" i="1"/>
  <c r="AG1693" i="1" l="1"/>
  <c r="AF1694" i="1"/>
  <c r="AH1695" i="1" a="1"/>
  <c r="AH1695" i="1" s="1"/>
  <c r="AI1695" i="1" s="1"/>
  <c r="AE1695" i="1" a="1"/>
  <c r="AE1695" i="1" s="1"/>
  <c r="AD1695" i="1"/>
  <c r="AH1696" i="1" l="1" a="1"/>
  <c r="AH1696" i="1" s="1"/>
  <c r="AI1696" i="1" s="1"/>
  <c r="AE1696" i="1" a="1"/>
  <c r="AE1696" i="1" s="1"/>
  <c r="AD1696" i="1"/>
  <c r="AG1694" i="1"/>
  <c r="AF1695" i="1"/>
  <c r="AG1695" i="1" l="1"/>
  <c r="AF1696" i="1"/>
  <c r="AH1697" i="1" a="1"/>
  <c r="AH1697" i="1" s="1"/>
  <c r="AI1697" i="1" s="1"/>
  <c r="AE1697" i="1" a="1"/>
  <c r="AE1697" i="1" s="1"/>
  <c r="AD1697" i="1"/>
  <c r="AH1698" i="1" l="1" a="1"/>
  <c r="AH1698" i="1" s="1"/>
  <c r="AI1698" i="1" s="1"/>
  <c r="AE1698" i="1" a="1"/>
  <c r="AE1698" i="1" s="1"/>
  <c r="AD1698" i="1"/>
  <c r="AG1696" i="1"/>
  <c r="AF1697" i="1"/>
  <c r="AG1697" i="1" l="1"/>
  <c r="AF1698" i="1"/>
  <c r="AH1699" i="1" a="1"/>
  <c r="AH1699" i="1" s="1"/>
  <c r="AI1699" i="1" s="1"/>
  <c r="AE1699" i="1" a="1"/>
  <c r="AE1699" i="1" s="1"/>
  <c r="AD1699" i="1"/>
  <c r="AG1698" i="1" l="1"/>
  <c r="AF1699" i="1"/>
  <c r="AH1700" i="1" a="1"/>
  <c r="AH1700" i="1" s="1"/>
  <c r="AI1700" i="1" s="1"/>
  <c r="AE1700" i="1" a="1"/>
  <c r="AE1700" i="1" s="1"/>
  <c r="AD1700" i="1"/>
  <c r="AH1701" i="1" l="1" a="1"/>
  <c r="AH1701" i="1" s="1"/>
  <c r="AI1701" i="1" s="1"/>
  <c r="AE1701" i="1" a="1"/>
  <c r="AE1701" i="1" s="1"/>
  <c r="AD1701" i="1"/>
  <c r="AG1699" i="1"/>
  <c r="AF1700" i="1"/>
  <c r="AG1700" i="1" l="1"/>
  <c r="AF1701" i="1"/>
  <c r="AH1702" i="1" a="1"/>
  <c r="AH1702" i="1" s="1"/>
  <c r="AI1702" i="1" s="1"/>
  <c r="AE1702" i="1" a="1"/>
  <c r="AE1702" i="1" s="1"/>
  <c r="AD1702" i="1"/>
  <c r="AG1701" i="1" l="1"/>
  <c r="AF1702" i="1"/>
  <c r="AH1703" i="1" a="1"/>
  <c r="AH1703" i="1" s="1"/>
  <c r="AI1703" i="1" s="1"/>
  <c r="AE1703" i="1" a="1"/>
  <c r="AE1703" i="1" s="1"/>
  <c r="AD1703" i="1"/>
  <c r="AH1704" i="1" l="1" a="1"/>
  <c r="AH1704" i="1" s="1"/>
  <c r="AI1704" i="1" s="1"/>
  <c r="AE1704" i="1" a="1"/>
  <c r="AE1704" i="1" s="1"/>
  <c r="AD1704" i="1"/>
  <c r="AG1702" i="1"/>
  <c r="AF1703" i="1"/>
  <c r="AG1703" i="1" l="1"/>
  <c r="AF1704" i="1"/>
  <c r="AH1705" i="1" a="1"/>
  <c r="AH1705" i="1" s="1"/>
  <c r="AI1705" i="1" s="1"/>
  <c r="AE1705" i="1" a="1"/>
  <c r="AE1705" i="1" s="1"/>
  <c r="AD1705" i="1"/>
  <c r="AH1706" i="1" l="1" a="1"/>
  <c r="AH1706" i="1" s="1"/>
  <c r="AI1706" i="1" s="1"/>
  <c r="AE1706" i="1" a="1"/>
  <c r="AE1706" i="1" s="1"/>
  <c r="AD1706" i="1"/>
  <c r="AG1704" i="1"/>
  <c r="AF1705" i="1"/>
  <c r="AG1705" i="1" l="1"/>
  <c r="AF1706" i="1"/>
  <c r="AH1707" i="1" a="1"/>
  <c r="AH1707" i="1" s="1"/>
  <c r="AI1707" i="1" s="1"/>
  <c r="AE1707" i="1" a="1"/>
  <c r="AE1707" i="1" s="1"/>
  <c r="AD1707" i="1"/>
  <c r="AH1708" i="1" l="1" a="1"/>
  <c r="AH1708" i="1" s="1"/>
  <c r="AI1708" i="1" s="1"/>
  <c r="AE1708" i="1" a="1"/>
  <c r="AE1708" i="1" s="1"/>
  <c r="AD1708" i="1"/>
  <c r="AG1706" i="1"/>
  <c r="AF1707" i="1"/>
  <c r="AH1709" i="1" l="1" a="1"/>
  <c r="AH1709" i="1" s="1"/>
  <c r="AI1709" i="1" s="1"/>
  <c r="AE1709" i="1" a="1"/>
  <c r="AE1709" i="1" s="1"/>
  <c r="AD1709" i="1"/>
  <c r="AG1707" i="1"/>
  <c r="AF1708" i="1"/>
  <c r="AH1710" i="1" l="1" a="1"/>
  <c r="AH1710" i="1" s="1"/>
  <c r="AI1710" i="1" s="1"/>
  <c r="AE1710" i="1" a="1"/>
  <c r="AE1710" i="1" s="1"/>
  <c r="AD1710" i="1"/>
  <c r="AG1708" i="1"/>
  <c r="AF1709" i="1"/>
  <c r="AG1709" i="1" l="1"/>
  <c r="AF1710" i="1"/>
  <c r="AH1711" i="1" a="1"/>
  <c r="AH1711" i="1" s="1"/>
  <c r="AI1711" i="1" s="1"/>
  <c r="AE1711" i="1" a="1"/>
  <c r="AE1711" i="1" s="1"/>
  <c r="AD1711" i="1"/>
  <c r="AH1712" i="1" l="1" a="1"/>
  <c r="AH1712" i="1" s="1"/>
  <c r="AI1712" i="1" s="1"/>
  <c r="AE1712" i="1" a="1"/>
  <c r="AE1712" i="1" s="1"/>
  <c r="AD1712" i="1"/>
  <c r="AG1710" i="1"/>
  <c r="AF1711" i="1"/>
  <c r="AG1711" i="1" l="1"/>
  <c r="AF1712" i="1"/>
  <c r="AH1713" i="1" a="1"/>
  <c r="AH1713" i="1" s="1"/>
  <c r="AI1713" i="1" s="1"/>
  <c r="AE1713" i="1" a="1"/>
  <c r="AE1713" i="1" s="1"/>
  <c r="AD1713" i="1"/>
  <c r="AH1714" i="1" l="1" a="1"/>
  <c r="AH1714" i="1" s="1"/>
  <c r="AI1714" i="1" s="1"/>
  <c r="AE1714" i="1" a="1"/>
  <c r="AE1714" i="1" s="1"/>
  <c r="AD1714" i="1"/>
  <c r="AG1712" i="1"/>
  <c r="AF1713" i="1"/>
  <c r="AG1713" i="1" l="1"/>
  <c r="AF1714" i="1"/>
  <c r="AH1715" i="1" a="1"/>
  <c r="AH1715" i="1" s="1"/>
  <c r="AI1715" i="1" s="1"/>
  <c r="AE1715" i="1" a="1"/>
  <c r="AE1715" i="1" s="1"/>
  <c r="AD1715" i="1"/>
  <c r="AH1716" i="1" l="1" a="1"/>
  <c r="AH1716" i="1" s="1"/>
  <c r="AI1716" i="1" s="1"/>
  <c r="AE1716" i="1" a="1"/>
  <c r="AE1716" i="1" s="1"/>
  <c r="AD1716" i="1"/>
  <c r="AG1714" i="1"/>
  <c r="AF1715" i="1"/>
  <c r="AH1717" i="1" l="1" a="1"/>
  <c r="AH1717" i="1" s="1"/>
  <c r="AI1717" i="1" s="1"/>
  <c r="AE1717" i="1" a="1"/>
  <c r="AE1717" i="1" s="1"/>
  <c r="AD1717" i="1"/>
  <c r="AG1715" i="1"/>
  <c r="AF1716" i="1"/>
  <c r="AG1716" i="1" l="1"/>
  <c r="AF1717" i="1"/>
  <c r="AH1718" i="1" a="1"/>
  <c r="AH1718" i="1" s="1"/>
  <c r="AI1718" i="1" s="1"/>
  <c r="AE1718" i="1" a="1"/>
  <c r="AE1718" i="1" s="1"/>
  <c r="AD1718" i="1"/>
  <c r="AH1719" i="1" l="1" a="1"/>
  <c r="AH1719" i="1" s="1"/>
  <c r="AI1719" i="1" s="1"/>
  <c r="AE1719" i="1" a="1"/>
  <c r="AE1719" i="1" s="1"/>
  <c r="AD1719" i="1"/>
  <c r="AG1717" i="1"/>
  <c r="AF1718" i="1"/>
  <c r="AH1720" i="1" l="1" a="1"/>
  <c r="AH1720" i="1" s="1"/>
  <c r="AI1720" i="1" s="1"/>
  <c r="AE1720" i="1" a="1"/>
  <c r="AE1720" i="1" s="1"/>
  <c r="AD1720" i="1"/>
  <c r="AG1718" i="1"/>
  <c r="AF1719" i="1"/>
  <c r="AG1719" i="1" l="1"/>
  <c r="AF1720" i="1"/>
  <c r="AH1721" i="1" a="1"/>
  <c r="AH1721" i="1" s="1"/>
  <c r="AI1721" i="1" s="1"/>
  <c r="AE1721" i="1" a="1"/>
  <c r="AE1721" i="1" s="1"/>
  <c r="AD1721" i="1"/>
  <c r="AH1722" i="1" l="1" a="1"/>
  <c r="AH1722" i="1" s="1"/>
  <c r="AI1722" i="1" s="1"/>
  <c r="AE1722" i="1" a="1"/>
  <c r="AE1722" i="1" s="1"/>
  <c r="AD1722" i="1"/>
  <c r="AG1720" i="1"/>
  <c r="AF1721" i="1"/>
  <c r="AG1721" i="1" l="1"/>
  <c r="AF1722" i="1"/>
  <c r="AH1723" i="1" a="1"/>
  <c r="AH1723" i="1" s="1"/>
  <c r="AI1723" i="1" s="1"/>
  <c r="AE1723" i="1" a="1"/>
  <c r="AE1723" i="1" s="1"/>
  <c r="AD1723" i="1"/>
  <c r="AG1722" i="1" l="1"/>
  <c r="AF1723" i="1"/>
  <c r="AH1724" i="1" a="1"/>
  <c r="AH1724" i="1" s="1"/>
  <c r="AI1724" i="1" s="1"/>
  <c r="AE1724" i="1" a="1"/>
  <c r="AE1724" i="1" s="1"/>
  <c r="AD1724" i="1"/>
  <c r="AH1725" i="1" l="1" a="1"/>
  <c r="AH1725" i="1" s="1"/>
  <c r="AI1725" i="1" s="1"/>
  <c r="AE1725" i="1" a="1"/>
  <c r="AE1725" i="1" s="1"/>
  <c r="AD1725" i="1"/>
  <c r="AG1723" i="1"/>
  <c r="AF1724" i="1"/>
  <c r="AG1724" i="1" l="1"/>
  <c r="AF1725" i="1"/>
  <c r="AH1726" i="1" a="1"/>
  <c r="AH1726" i="1" s="1"/>
  <c r="AI1726" i="1" s="1"/>
  <c r="AE1726" i="1" a="1"/>
  <c r="AE1726" i="1" s="1"/>
  <c r="AD1726" i="1"/>
  <c r="AH1727" i="1" l="1" a="1"/>
  <c r="AH1727" i="1" s="1"/>
  <c r="AI1727" i="1" s="1"/>
  <c r="AE1727" i="1" a="1"/>
  <c r="AE1727" i="1" s="1"/>
  <c r="AD1727" i="1"/>
  <c r="AG1725" i="1"/>
  <c r="AF1726" i="1"/>
  <c r="AG1726" i="1" l="1"/>
  <c r="AF1727" i="1"/>
  <c r="AH1728" i="1" a="1"/>
  <c r="AH1728" i="1" s="1"/>
  <c r="AI1728" i="1" s="1"/>
  <c r="AE1728" i="1" a="1"/>
  <c r="AE1728" i="1" s="1"/>
  <c r="AD1728" i="1"/>
  <c r="AH1729" i="1" l="1" a="1"/>
  <c r="AH1729" i="1" s="1"/>
  <c r="AI1729" i="1" s="1"/>
  <c r="AE1729" i="1" a="1"/>
  <c r="AE1729" i="1" s="1"/>
  <c r="AD1729" i="1"/>
  <c r="AG1727" i="1"/>
  <c r="AF1728" i="1"/>
  <c r="AG1728" i="1" l="1"/>
  <c r="AF1729" i="1"/>
  <c r="AH1730" i="1" a="1"/>
  <c r="AH1730" i="1" s="1"/>
  <c r="AI1730" i="1" s="1"/>
  <c r="AE1730" i="1" a="1"/>
  <c r="AE1730" i="1" s="1"/>
  <c r="AD1730" i="1"/>
  <c r="AH1731" i="1" l="1" a="1"/>
  <c r="AH1731" i="1" s="1"/>
  <c r="AI1731" i="1" s="1"/>
  <c r="AE1731" i="1" a="1"/>
  <c r="AE1731" i="1" s="1"/>
  <c r="AD1731" i="1"/>
  <c r="AG1729" i="1"/>
  <c r="AF1730" i="1"/>
  <c r="AG1730" i="1" l="1"/>
  <c r="AF1731" i="1"/>
  <c r="AH1732" i="1" a="1"/>
  <c r="AH1732" i="1" s="1"/>
  <c r="AI1732" i="1" s="1"/>
  <c r="AE1732" i="1" a="1"/>
  <c r="AE1732" i="1" s="1"/>
  <c r="AD1732" i="1"/>
  <c r="AH1733" i="1" l="1" a="1"/>
  <c r="AH1733" i="1" s="1"/>
  <c r="AI1733" i="1" s="1"/>
  <c r="AE1733" i="1" a="1"/>
  <c r="AE1733" i="1" s="1"/>
  <c r="AD1733" i="1"/>
  <c r="AG1731" i="1"/>
  <c r="AF1732" i="1"/>
  <c r="AG1732" i="1" l="1"/>
  <c r="AF1733" i="1"/>
  <c r="AH1734" i="1" a="1"/>
  <c r="AH1734" i="1" s="1"/>
  <c r="AI1734" i="1" s="1"/>
  <c r="AE1734" i="1" a="1"/>
  <c r="AE1734" i="1" s="1"/>
  <c r="AD1734" i="1"/>
  <c r="AG1733" i="1" l="1"/>
  <c r="AF1734" i="1"/>
  <c r="AH1735" i="1" a="1"/>
  <c r="AH1735" i="1" s="1"/>
  <c r="AI1735" i="1" s="1"/>
  <c r="AE1735" i="1" a="1"/>
  <c r="AE1735" i="1" s="1"/>
  <c r="AD1735" i="1"/>
  <c r="AH1736" i="1" l="1" a="1"/>
  <c r="AH1736" i="1" s="1"/>
  <c r="AI1736" i="1" s="1"/>
  <c r="AE1736" i="1" a="1"/>
  <c r="AE1736" i="1" s="1"/>
  <c r="AD1736" i="1"/>
  <c r="AG1734" i="1"/>
  <c r="AF1735" i="1"/>
  <c r="AG1735" i="1" l="1"/>
  <c r="AF1736" i="1"/>
  <c r="AH1737" i="1" a="1"/>
  <c r="AH1737" i="1" s="1"/>
  <c r="AI1737" i="1" s="1"/>
  <c r="AE1737" i="1" a="1"/>
  <c r="AE1737" i="1" s="1"/>
  <c r="AD1737" i="1"/>
  <c r="AH1738" i="1" l="1" a="1"/>
  <c r="AH1738" i="1" s="1"/>
  <c r="AI1738" i="1" s="1"/>
  <c r="AE1738" i="1" a="1"/>
  <c r="AE1738" i="1" s="1"/>
  <c r="AD1738" i="1"/>
  <c r="AG1736" i="1"/>
  <c r="AF1737" i="1"/>
  <c r="AG1737" i="1" l="1"/>
  <c r="AF1738" i="1"/>
  <c r="AH1739" i="1" a="1"/>
  <c r="AH1739" i="1" s="1"/>
  <c r="AI1739" i="1" s="1"/>
  <c r="AE1739" i="1" a="1"/>
  <c r="AE1739" i="1" s="1"/>
  <c r="AD1739" i="1"/>
  <c r="AG1738" i="1" l="1"/>
  <c r="AF1739" i="1"/>
  <c r="AH1740" i="1" a="1"/>
  <c r="AH1740" i="1" s="1"/>
  <c r="AI1740" i="1" s="1"/>
  <c r="AE1740" i="1" a="1"/>
  <c r="AE1740" i="1" s="1"/>
  <c r="AD1740" i="1"/>
  <c r="AH1741" i="1" l="1" a="1"/>
  <c r="AH1741" i="1" s="1"/>
  <c r="AI1741" i="1" s="1"/>
  <c r="AE1741" i="1" a="1"/>
  <c r="AE1741" i="1" s="1"/>
  <c r="AD1741" i="1"/>
  <c r="AG1739" i="1"/>
  <c r="AF1740" i="1"/>
  <c r="AG1740" i="1" l="1"/>
  <c r="AF1741" i="1"/>
  <c r="AH1742" i="1" a="1"/>
  <c r="AH1742" i="1" s="1"/>
  <c r="AI1742" i="1" s="1"/>
  <c r="AE1742" i="1" a="1"/>
  <c r="AE1742" i="1" s="1"/>
  <c r="AD1742" i="1"/>
  <c r="AH1743" i="1" l="1" a="1"/>
  <c r="AH1743" i="1" s="1"/>
  <c r="AI1743" i="1" s="1"/>
  <c r="AE1743" i="1" a="1"/>
  <c r="AE1743" i="1" s="1"/>
  <c r="AD1743" i="1"/>
  <c r="AG1741" i="1"/>
  <c r="AF1742" i="1"/>
  <c r="AG1742" i="1" l="1"/>
  <c r="AF1743" i="1"/>
  <c r="AH1744" i="1" a="1"/>
  <c r="AH1744" i="1" s="1"/>
  <c r="AI1744" i="1" s="1"/>
  <c r="AE1744" i="1" a="1"/>
  <c r="AE1744" i="1" s="1"/>
  <c r="AD1744" i="1"/>
  <c r="AH1745" i="1" l="1" a="1"/>
  <c r="AH1745" i="1" s="1"/>
  <c r="AI1745" i="1" s="1"/>
  <c r="AE1745" i="1" a="1"/>
  <c r="AE1745" i="1" s="1"/>
  <c r="AD1745" i="1"/>
  <c r="AG1743" i="1"/>
  <c r="AF1744" i="1"/>
  <c r="AG1744" i="1" l="1"/>
  <c r="AF1745" i="1"/>
  <c r="AH1746" i="1" a="1"/>
  <c r="AH1746" i="1" s="1"/>
  <c r="AI1746" i="1" s="1"/>
  <c r="AE1746" i="1" a="1"/>
  <c r="AE1746" i="1" s="1"/>
  <c r="AD1746" i="1"/>
  <c r="AH1747" i="1" l="1" a="1"/>
  <c r="AH1747" i="1" s="1"/>
  <c r="AI1747" i="1" s="1"/>
  <c r="AE1747" i="1" a="1"/>
  <c r="AE1747" i="1" s="1"/>
  <c r="AD1747" i="1"/>
  <c r="AG1745" i="1"/>
  <c r="AF1746" i="1"/>
  <c r="AG1746" i="1" l="1"/>
  <c r="AF1747" i="1"/>
  <c r="AH1748" i="1" a="1"/>
  <c r="AH1748" i="1" s="1"/>
  <c r="AI1748" i="1" s="1"/>
  <c r="AE1748" i="1" a="1"/>
  <c r="AE1748" i="1" s="1"/>
  <c r="AD1748" i="1"/>
  <c r="AH1749" i="1" l="1" a="1"/>
  <c r="AH1749" i="1" s="1"/>
  <c r="AI1749" i="1" s="1"/>
  <c r="AE1749" i="1" a="1"/>
  <c r="AE1749" i="1" s="1"/>
  <c r="AD1749" i="1"/>
  <c r="AG1747" i="1"/>
  <c r="AF1748" i="1"/>
  <c r="AG1748" i="1" l="1"/>
  <c r="AF1749" i="1"/>
  <c r="AH1750" i="1" a="1"/>
  <c r="AH1750" i="1" s="1"/>
  <c r="AI1750" i="1" s="1"/>
  <c r="AE1750" i="1" a="1"/>
  <c r="AE1750" i="1" s="1"/>
  <c r="AD1750" i="1"/>
  <c r="AH1751" i="1" l="1" a="1"/>
  <c r="AH1751" i="1" s="1"/>
  <c r="AI1751" i="1" s="1"/>
  <c r="AE1751" i="1" a="1"/>
  <c r="AE1751" i="1" s="1"/>
  <c r="AD1751" i="1"/>
  <c r="AG1749" i="1"/>
  <c r="AF1750" i="1"/>
  <c r="AG1750" i="1" l="1"/>
  <c r="AF1751" i="1"/>
  <c r="AH1752" i="1" a="1"/>
  <c r="AH1752" i="1" s="1"/>
  <c r="AI1752" i="1" s="1"/>
  <c r="AE1752" i="1" a="1"/>
  <c r="AE1752" i="1" s="1"/>
  <c r="AD1752" i="1"/>
  <c r="AH1753" i="1" l="1" a="1"/>
  <c r="AH1753" i="1" s="1"/>
  <c r="AI1753" i="1" s="1"/>
  <c r="AE1753" i="1" a="1"/>
  <c r="AE1753" i="1" s="1"/>
  <c r="AD1753" i="1"/>
  <c r="AG1751" i="1"/>
  <c r="AF1752" i="1"/>
  <c r="AG1752" i="1" l="1"/>
  <c r="AF1753" i="1"/>
  <c r="AH1754" i="1" a="1"/>
  <c r="AH1754" i="1" s="1"/>
  <c r="AI1754" i="1" s="1"/>
  <c r="AE1754" i="1" a="1"/>
  <c r="AE1754" i="1" s="1"/>
  <c r="AD1754" i="1"/>
  <c r="AH1755" i="1" l="1" a="1"/>
  <c r="AH1755" i="1" s="1"/>
  <c r="AI1755" i="1" s="1"/>
  <c r="AE1755" i="1" a="1"/>
  <c r="AE1755" i="1" s="1"/>
  <c r="AD1755" i="1"/>
  <c r="AG1753" i="1"/>
  <c r="AF1754" i="1"/>
  <c r="AG1754" i="1" l="1"/>
  <c r="AF1755" i="1"/>
  <c r="AH1756" i="1" a="1"/>
  <c r="AH1756" i="1" s="1"/>
  <c r="AI1756" i="1" s="1"/>
  <c r="AE1756" i="1" a="1"/>
  <c r="AE1756" i="1" s="1"/>
  <c r="AD1756" i="1"/>
  <c r="AH1757" i="1" l="1" a="1"/>
  <c r="AH1757" i="1" s="1"/>
  <c r="AI1757" i="1" s="1"/>
  <c r="AE1757" i="1" a="1"/>
  <c r="AE1757" i="1" s="1"/>
  <c r="AD1757" i="1"/>
  <c r="AG1755" i="1"/>
  <c r="AF1756" i="1"/>
  <c r="AG1756" i="1" l="1"/>
  <c r="AF1757" i="1"/>
  <c r="AH1758" i="1" a="1"/>
  <c r="AH1758" i="1" s="1"/>
  <c r="AI1758" i="1" s="1"/>
  <c r="AE1758" i="1" a="1"/>
  <c r="AE1758" i="1" s="1"/>
  <c r="AD1758" i="1"/>
  <c r="AH1759" i="1" l="1" a="1"/>
  <c r="AH1759" i="1" s="1"/>
  <c r="AI1759" i="1" s="1"/>
  <c r="AE1759" i="1" a="1"/>
  <c r="AE1759" i="1" s="1"/>
  <c r="AD1759" i="1"/>
  <c r="AG1757" i="1"/>
  <c r="AF1758" i="1"/>
  <c r="AG1758" i="1" l="1"/>
  <c r="AF1759" i="1"/>
  <c r="AH1760" i="1" a="1"/>
  <c r="AH1760" i="1" s="1"/>
  <c r="AI1760" i="1" s="1"/>
  <c r="AE1760" i="1" a="1"/>
  <c r="AE1760" i="1" s="1"/>
  <c r="AD1760" i="1"/>
  <c r="AH1761" i="1" l="1" a="1"/>
  <c r="AH1761" i="1" s="1"/>
  <c r="AI1761" i="1" s="1"/>
  <c r="AE1761" i="1" a="1"/>
  <c r="AE1761" i="1" s="1"/>
  <c r="AD1761" i="1"/>
  <c r="AG1759" i="1"/>
  <c r="AF1760" i="1"/>
  <c r="AG1760" i="1" l="1"/>
  <c r="AF1761" i="1"/>
  <c r="AH1762" i="1" a="1"/>
  <c r="AH1762" i="1" s="1"/>
  <c r="AI1762" i="1" s="1"/>
  <c r="AE1762" i="1" a="1"/>
  <c r="AE1762" i="1" s="1"/>
  <c r="AD1762" i="1"/>
  <c r="AH1763" i="1" l="1" a="1"/>
  <c r="AH1763" i="1" s="1"/>
  <c r="AI1763" i="1" s="1"/>
  <c r="AE1763" i="1" a="1"/>
  <c r="AE1763" i="1" s="1"/>
  <c r="AD1763" i="1"/>
  <c r="AG1761" i="1"/>
  <c r="AF1762" i="1"/>
  <c r="AG1762" i="1" l="1"/>
  <c r="AF1763" i="1"/>
  <c r="AH1764" i="1" a="1"/>
  <c r="AH1764" i="1" s="1"/>
  <c r="AI1764" i="1" s="1"/>
  <c r="AE1764" i="1" a="1"/>
  <c r="AE1764" i="1" s="1"/>
  <c r="AD1764" i="1"/>
  <c r="AH1765" i="1" l="1" a="1"/>
  <c r="AH1765" i="1" s="1"/>
  <c r="AI1765" i="1" s="1"/>
  <c r="AE1765" i="1" a="1"/>
  <c r="AE1765" i="1" s="1"/>
  <c r="AD1765" i="1"/>
  <c r="AG1763" i="1"/>
  <c r="AF1764" i="1"/>
  <c r="AG1764" i="1" l="1"/>
  <c r="AF1765" i="1"/>
  <c r="AH1766" i="1" a="1"/>
  <c r="AH1766" i="1" s="1"/>
  <c r="AI1766" i="1" s="1"/>
  <c r="AE1766" i="1" a="1"/>
  <c r="AE1766" i="1" s="1"/>
  <c r="AD1766" i="1"/>
  <c r="AH1767" i="1" l="1" a="1"/>
  <c r="AH1767" i="1" s="1"/>
  <c r="AI1767" i="1" s="1"/>
  <c r="AE1767" i="1" a="1"/>
  <c r="AE1767" i="1" s="1"/>
  <c r="AD1767" i="1"/>
  <c r="AG1765" i="1"/>
  <c r="AF1766" i="1"/>
  <c r="AG1766" i="1" l="1"/>
  <c r="AF1767" i="1"/>
  <c r="AH1768" i="1" a="1"/>
  <c r="AH1768" i="1" s="1"/>
  <c r="AI1768" i="1" s="1"/>
  <c r="AE1768" i="1" a="1"/>
  <c r="AE1768" i="1" s="1"/>
  <c r="AD1768" i="1"/>
  <c r="AH1769" i="1" l="1" a="1"/>
  <c r="AH1769" i="1" s="1"/>
  <c r="AI1769" i="1" s="1"/>
  <c r="AE1769" i="1" a="1"/>
  <c r="AE1769" i="1" s="1"/>
  <c r="AD1769" i="1"/>
  <c r="AG1767" i="1"/>
  <c r="AF1768" i="1"/>
  <c r="AG1768" i="1" l="1"/>
  <c r="AF1769" i="1"/>
  <c r="AH1770" i="1" a="1"/>
  <c r="AH1770" i="1" s="1"/>
  <c r="AI1770" i="1" s="1"/>
  <c r="AE1770" i="1" a="1"/>
  <c r="AE1770" i="1" s="1"/>
  <c r="AD1770" i="1"/>
  <c r="AG1769" i="1" l="1"/>
  <c r="AF1770" i="1"/>
  <c r="AH1771" i="1" a="1"/>
  <c r="AH1771" i="1" s="1"/>
  <c r="AI1771" i="1" s="1"/>
  <c r="AE1771" i="1" a="1"/>
  <c r="AE1771" i="1" s="1"/>
  <c r="AD1771" i="1"/>
  <c r="AG1770" i="1" l="1"/>
  <c r="AF1771" i="1"/>
  <c r="AH1772" i="1" a="1"/>
  <c r="AH1772" i="1" s="1"/>
  <c r="AI1772" i="1" s="1"/>
  <c r="AE1772" i="1" a="1"/>
  <c r="AE1772" i="1" s="1"/>
  <c r="AD1772" i="1"/>
  <c r="AG1771" i="1" l="1"/>
  <c r="AF1772" i="1"/>
  <c r="AH1773" i="1" a="1"/>
  <c r="AH1773" i="1" s="1"/>
  <c r="AI1773" i="1" s="1"/>
  <c r="AE1773" i="1" a="1"/>
  <c r="AE1773" i="1" s="1"/>
  <c r="AD1773" i="1"/>
  <c r="AH1774" i="1" l="1" a="1"/>
  <c r="AH1774" i="1" s="1"/>
  <c r="AI1774" i="1" s="1"/>
  <c r="AE1774" i="1" a="1"/>
  <c r="AE1774" i="1" s="1"/>
  <c r="AD1774" i="1"/>
  <c r="AG1772" i="1"/>
  <c r="AF1773" i="1"/>
  <c r="AG1773" i="1" l="1"/>
  <c r="AF1774" i="1"/>
  <c r="AH1775" i="1" a="1"/>
  <c r="AH1775" i="1" s="1"/>
  <c r="AI1775" i="1" s="1"/>
  <c r="AE1775" i="1" a="1"/>
  <c r="AE1775" i="1" s="1"/>
  <c r="AD1775" i="1"/>
  <c r="AH1776" i="1" l="1" a="1"/>
  <c r="AH1776" i="1" s="1"/>
  <c r="AI1776" i="1" s="1"/>
  <c r="AE1776" i="1" a="1"/>
  <c r="AE1776" i="1" s="1"/>
  <c r="AD1776" i="1"/>
  <c r="AG1774" i="1"/>
  <c r="AF1775" i="1"/>
  <c r="AG1775" i="1" l="1"/>
  <c r="AF1776" i="1"/>
  <c r="AH1777" i="1" a="1"/>
  <c r="AH1777" i="1" s="1"/>
  <c r="AI1777" i="1" s="1"/>
  <c r="AE1777" i="1" a="1"/>
  <c r="AE1777" i="1" s="1"/>
  <c r="AD1777" i="1"/>
  <c r="AH1778" i="1" l="1" a="1"/>
  <c r="AH1778" i="1" s="1"/>
  <c r="AI1778" i="1" s="1"/>
  <c r="AE1778" i="1" a="1"/>
  <c r="AE1778" i="1" s="1"/>
  <c r="AD1778" i="1"/>
  <c r="AG1776" i="1"/>
  <c r="AF1777" i="1"/>
  <c r="AG1777" i="1" l="1"/>
  <c r="AF1778" i="1"/>
  <c r="AH1779" i="1" a="1"/>
  <c r="AH1779" i="1" s="1"/>
  <c r="AI1779" i="1" s="1"/>
  <c r="AE1779" i="1" a="1"/>
  <c r="AE1779" i="1" s="1"/>
  <c r="AD1779" i="1"/>
  <c r="AH1780" i="1" l="1" a="1"/>
  <c r="AH1780" i="1" s="1"/>
  <c r="AI1780" i="1" s="1"/>
  <c r="AE1780" i="1" a="1"/>
  <c r="AE1780" i="1" s="1"/>
  <c r="AD1780" i="1"/>
  <c r="AG1778" i="1"/>
  <c r="AF1779" i="1"/>
  <c r="AG1779" i="1" l="1"/>
  <c r="AF1780" i="1"/>
  <c r="AH1781" i="1" a="1"/>
  <c r="AH1781" i="1" s="1"/>
  <c r="AI1781" i="1" s="1"/>
  <c r="AE1781" i="1" a="1"/>
  <c r="AE1781" i="1" s="1"/>
  <c r="AD1781" i="1"/>
  <c r="AH1782" i="1" l="1" a="1"/>
  <c r="AH1782" i="1" s="1"/>
  <c r="AI1782" i="1" s="1"/>
  <c r="AE1782" i="1" a="1"/>
  <c r="AE1782" i="1" s="1"/>
  <c r="AD1782" i="1"/>
  <c r="AG1780" i="1"/>
  <c r="AF1781" i="1"/>
  <c r="AG1781" i="1" l="1"/>
  <c r="AF1782" i="1"/>
  <c r="AH1783" i="1" a="1"/>
  <c r="AH1783" i="1" s="1"/>
  <c r="AI1783" i="1" s="1"/>
  <c r="AE1783" i="1" a="1"/>
  <c r="AE1783" i="1" s="1"/>
  <c r="AD1783" i="1"/>
  <c r="AH1784" i="1" l="1" a="1"/>
  <c r="AH1784" i="1" s="1"/>
  <c r="AI1784" i="1" s="1"/>
  <c r="AE1784" i="1" a="1"/>
  <c r="AE1784" i="1" s="1"/>
  <c r="AD1784" i="1"/>
  <c r="AG1782" i="1"/>
  <c r="AF1783" i="1"/>
  <c r="AG1783" i="1" l="1"/>
  <c r="AF1784" i="1"/>
  <c r="AH1785" i="1" a="1"/>
  <c r="AH1785" i="1" s="1"/>
  <c r="AI1785" i="1" s="1"/>
  <c r="AE1785" i="1" a="1"/>
  <c r="AE1785" i="1" s="1"/>
  <c r="AD1785" i="1"/>
  <c r="AH1786" i="1" l="1" a="1"/>
  <c r="AH1786" i="1" s="1"/>
  <c r="AI1786" i="1" s="1"/>
  <c r="AE1786" i="1" a="1"/>
  <c r="AE1786" i="1" s="1"/>
  <c r="AD1786" i="1"/>
  <c r="AG1784" i="1"/>
  <c r="AF1785" i="1"/>
  <c r="AG1785" i="1" l="1"/>
  <c r="AF1786" i="1"/>
  <c r="AH1787" i="1" a="1"/>
  <c r="AH1787" i="1" s="1"/>
  <c r="AI1787" i="1" s="1"/>
  <c r="AE1787" i="1" a="1"/>
  <c r="AE1787" i="1" s="1"/>
  <c r="AD1787" i="1"/>
  <c r="AH1788" i="1" l="1" a="1"/>
  <c r="AH1788" i="1" s="1"/>
  <c r="AI1788" i="1" s="1"/>
  <c r="AE1788" i="1" a="1"/>
  <c r="AE1788" i="1" s="1"/>
  <c r="AD1788" i="1"/>
  <c r="AG1786" i="1"/>
  <c r="AF1787" i="1"/>
  <c r="AG1787" i="1" l="1"/>
  <c r="AF1788" i="1"/>
  <c r="AH1789" i="1" a="1"/>
  <c r="AH1789" i="1" s="1"/>
  <c r="AI1789" i="1" s="1"/>
  <c r="AE1789" i="1" a="1"/>
  <c r="AE1789" i="1" s="1"/>
  <c r="AD1789" i="1"/>
  <c r="AH1790" i="1" l="1" a="1"/>
  <c r="AH1790" i="1" s="1"/>
  <c r="AI1790" i="1" s="1"/>
  <c r="AE1790" i="1" a="1"/>
  <c r="AE1790" i="1" s="1"/>
  <c r="AD1790" i="1"/>
  <c r="AG1788" i="1"/>
  <c r="AF1789" i="1"/>
  <c r="AH1791" i="1" l="1" a="1"/>
  <c r="AH1791" i="1" s="1"/>
  <c r="AI1791" i="1" s="1"/>
  <c r="AE1791" i="1" a="1"/>
  <c r="AE1791" i="1" s="1"/>
  <c r="AD1791" i="1"/>
  <c r="AG1789" i="1"/>
  <c r="AF1790" i="1"/>
  <c r="AG1790" i="1" l="1"/>
  <c r="AF1791" i="1"/>
  <c r="AH1792" i="1" a="1"/>
  <c r="AH1792" i="1" s="1"/>
  <c r="AI1792" i="1" s="1"/>
  <c r="AE1792" i="1" a="1"/>
  <c r="AE1792" i="1" s="1"/>
  <c r="AD1792" i="1"/>
  <c r="AH1793" i="1" l="1" a="1"/>
  <c r="AH1793" i="1" s="1"/>
  <c r="AI1793" i="1" s="1"/>
  <c r="AE1793" i="1" a="1"/>
  <c r="AE1793" i="1" s="1"/>
  <c r="AD1793" i="1"/>
  <c r="AG1791" i="1"/>
  <c r="AF1792" i="1"/>
  <c r="AH1794" i="1" l="1" a="1"/>
  <c r="AH1794" i="1" s="1"/>
  <c r="AI1794" i="1" s="1"/>
  <c r="AE1794" i="1" a="1"/>
  <c r="AE1794" i="1" s="1"/>
  <c r="AD1794" i="1"/>
  <c r="AG1792" i="1"/>
  <c r="AF1793" i="1"/>
  <c r="AG1793" i="1" l="1"/>
  <c r="AF1794" i="1"/>
  <c r="AH1795" i="1" a="1"/>
  <c r="AH1795" i="1" s="1"/>
  <c r="AI1795" i="1" s="1"/>
  <c r="AE1795" i="1" a="1"/>
  <c r="AE1795" i="1" s="1"/>
  <c r="AD1795" i="1"/>
  <c r="AH1796" i="1" l="1" a="1"/>
  <c r="AH1796" i="1" s="1"/>
  <c r="AI1796" i="1" s="1"/>
  <c r="AE1796" i="1" a="1"/>
  <c r="AE1796" i="1" s="1"/>
  <c r="AD1796" i="1"/>
  <c r="AG1794" i="1"/>
  <c r="AF1795" i="1"/>
  <c r="AH1797" i="1" l="1" a="1"/>
  <c r="AH1797" i="1" s="1"/>
  <c r="AI1797" i="1" s="1"/>
  <c r="AE1797" i="1" a="1"/>
  <c r="AE1797" i="1" s="1"/>
  <c r="AD1797" i="1"/>
  <c r="AG1795" i="1"/>
  <c r="AF1796" i="1"/>
  <c r="AG1796" i="1" l="1"/>
  <c r="AF1797" i="1"/>
  <c r="AH1798" i="1" a="1"/>
  <c r="AH1798" i="1" s="1"/>
  <c r="AI1798" i="1" s="1"/>
  <c r="AE1798" i="1" a="1"/>
  <c r="AE1798" i="1" s="1"/>
  <c r="AD1798" i="1"/>
  <c r="AH1799" i="1" l="1" a="1"/>
  <c r="AH1799" i="1" s="1"/>
  <c r="AI1799" i="1" s="1"/>
  <c r="AE1799" i="1" a="1"/>
  <c r="AE1799" i="1" s="1"/>
  <c r="AD1799" i="1"/>
  <c r="AG1797" i="1"/>
  <c r="AF1798" i="1"/>
  <c r="AG1798" i="1" l="1"/>
  <c r="AF1799" i="1"/>
  <c r="AH1800" i="1" a="1"/>
  <c r="AH1800" i="1" s="1"/>
  <c r="AI1800" i="1" s="1"/>
  <c r="AE1800" i="1" a="1"/>
  <c r="AE1800" i="1" s="1"/>
  <c r="AD1800" i="1"/>
  <c r="AH1801" i="1" l="1" a="1"/>
  <c r="AH1801" i="1" s="1"/>
  <c r="AI1801" i="1" s="1"/>
  <c r="AE1801" i="1" a="1"/>
  <c r="AE1801" i="1" s="1"/>
  <c r="AD1801" i="1"/>
  <c r="AG1799" i="1"/>
  <c r="AF1800" i="1"/>
  <c r="AG1800" i="1" l="1"/>
  <c r="AF1801" i="1"/>
  <c r="AH1802" i="1" a="1"/>
  <c r="AH1802" i="1" s="1"/>
  <c r="AI1802" i="1" s="1"/>
  <c r="AE1802" i="1" a="1"/>
  <c r="AE1802" i="1" s="1"/>
  <c r="AD1802" i="1"/>
  <c r="AG1801" i="1" l="1"/>
  <c r="AF1802" i="1"/>
  <c r="AH1803" i="1" a="1"/>
  <c r="AH1803" i="1" s="1"/>
  <c r="AI1803" i="1" s="1"/>
  <c r="AE1803" i="1" a="1"/>
  <c r="AE1803" i="1" s="1"/>
  <c r="AD1803" i="1"/>
  <c r="AH1804" i="1" l="1" a="1"/>
  <c r="AH1804" i="1" s="1"/>
  <c r="AI1804" i="1" s="1"/>
  <c r="AE1804" i="1" a="1"/>
  <c r="AE1804" i="1" s="1"/>
  <c r="AD1804" i="1"/>
  <c r="AG1802" i="1"/>
  <c r="AF1803" i="1"/>
  <c r="AG1803" i="1" l="1"/>
  <c r="AF1804" i="1"/>
  <c r="AH1805" i="1" a="1"/>
  <c r="AH1805" i="1" s="1"/>
  <c r="AI1805" i="1" s="1"/>
  <c r="AE1805" i="1" a="1"/>
  <c r="AE1805" i="1" s="1"/>
  <c r="AD1805" i="1"/>
  <c r="AH1806" i="1" l="1" a="1"/>
  <c r="AH1806" i="1" s="1"/>
  <c r="AI1806" i="1" s="1"/>
  <c r="AE1806" i="1" a="1"/>
  <c r="AE1806" i="1" s="1"/>
  <c r="AD1806" i="1"/>
  <c r="AG1804" i="1"/>
  <c r="AF1805" i="1"/>
  <c r="AG1805" i="1" l="1"/>
  <c r="AF1806" i="1"/>
  <c r="AH1807" i="1" a="1"/>
  <c r="AH1807" i="1" s="1"/>
  <c r="AI1807" i="1" s="1"/>
  <c r="AE1807" i="1" a="1"/>
  <c r="AE1807" i="1" s="1"/>
  <c r="AD1807" i="1"/>
  <c r="AH1808" i="1" l="1" a="1"/>
  <c r="AH1808" i="1" s="1"/>
  <c r="AI1808" i="1" s="1"/>
  <c r="AE1808" i="1" a="1"/>
  <c r="AE1808" i="1" s="1"/>
  <c r="AD1808" i="1"/>
  <c r="AG1806" i="1"/>
  <c r="AF1807" i="1"/>
  <c r="AG1807" i="1" l="1"/>
  <c r="AF1808" i="1"/>
  <c r="AH1809" i="1" a="1"/>
  <c r="AH1809" i="1" s="1"/>
  <c r="AI1809" i="1" s="1"/>
  <c r="AE1809" i="1" a="1"/>
  <c r="AE1809" i="1" s="1"/>
  <c r="AD1809" i="1"/>
  <c r="AH1810" i="1" l="1" a="1"/>
  <c r="AH1810" i="1" s="1"/>
  <c r="AI1810" i="1" s="1"/>
  <c r="AE1810" i="1" a="1"/>
  <c r="AE1810" i="1" s="1"/>
  <c r="AD1810" i="1"/>
  <c r="AG1808" i="1"/>
  <c r="AF1809" i="1"/>
  <c r="AG1809" i="1" l="1"/>
  <c r="AF1810" i="1"/>
  <c r="AH1811" i="1" a="1"/>
  <c r="AH1811" i="1" s="1"/>
  <c r="AI1811" i="1" s="1"/>
  <c r="AE1811" i="1" a="1"/>
  <c r="AE1811" i="1" s="1"/>
  <c r="AD1811" i="1"/>
  <c r="AH1812" i="1" l="1" a="1"/>
  <c r="AH1812" i="1" s="1"/>
  <c r="AI1812" i="1" s="1"/>
  <c r="AE1812" i="1" a="1"/>
  <c r="AE1812" i="1" s="1"/>
  <c r="AD1812" i="1"/>
  <c r="AG1810" i="1"/>
  <c r="AF1811" i="1"/>
  <c r="AG1811" i="1" l="1"/>
  <c r="AF1812" i="1"/>
  <c r="AH1813" i="1" a="1"/>
  <c r="AH1813" i="1" s="1"/>
  <c r="AI1813" i="1" s="1"/>
  <c r="AE1813" i="1" a="1"/>
  <c r="AE1813" i="1" s="1"/>
  <c r="AD1813" i="1"/>
  <c r="AH1814" i="1" l="1" a="1"/>
  <c r="AH1814" i="1" s="1"/>
  <c r="AI1814" i="1" s="1"/>
  <c r="AE1814" i="1" a="1"/>
  <c r="AE1814" i="1" s="1"/>
  <c r="AD1814" i="1"/>
  <c r="AG1812" i="1"/>
  <c r="AF1813" i="1"/>
  <c r="AG1813" i="1" l="1"/>
  <c r="AF1814" i="1"/>
  <c r="AH1815" i="1" a="1"/>
  <c r="AH1815" i="1" s="1"/>
  <c r="AI1815" i="1" s="1"/>
  <c r="AE1815" i="1" a="1"/>
  <c r="AE1815" i="1" s="1"/>
  <c r="AD1815" i="1"/>
  <c r="AH1816" i="1" l="1" a="1"/>
  <c r="AH1816" i="1" s="1"/>
  <c r="AI1816" i="1" s="1"/>
  <c r="AE1816" i="1" a="1"/>
  <c r="AE1816" i="1" s="1"/>
  <c r="AD1816" i="1"/>
  <c r="AG1814" i="1"/>
  <c r="AF1815" i="1"/>
  <c r="AG1815" i="1" l="1"/>
  <c r="AF1816" i="1"/>
  <c r="AH1817" i="1" a="1"/>
  <c r="AH1817" i="1" s="1"/>
  <c r="AI1817" i="1" s="1"/>
  <c r="AE1817" i="1" a="1"/>
  <c r="AE1817" i="1" s="1"/>
  <c r="AD1817" i="1"/>
  <c r="AG1816" i="1" l="1"/>
  <c r="AF1817" i="1"/>
  <c r="AH1818" i="1" a="1"/>
  <c r="AH1818" i="1" s="1"/>
  <c r="AI1818" i="1" s="1"/>
  <c r="AE1818" i="1" a="1"/>
  <c r="AE1818" i="1" s="1"/>
  <c r="AD1818" i="1"/>
  <c r="AH1819" i="1" l="1" a="1"/>
  <c r="AH1819" i="1" s="1"/>
  <c r="AI1819" i="1" s="1"/>
  <c r="AE1819" i="1" a="1"/>
  <c r="AE1819" i="1" s="1"/>
  <c r="AD1819" i="1"/>
  <c r="AG1817" i="1"/>
  <c r="AF1818" i="1"/>
  <c r="AH1820" i="1" l="1" a="1"/>
  <c r="AH1820" i="1" s="1"/>
  <c r="AI1820" i="1" s="1"/>
  <c r="AE1820" i="1" a="1"/>
  <c r="AE1820" i="1" s="1"/>
  <c r="AD1820" i="1"/>
  <c r="AG1818" i="1"/>
  <c r="AF1819" i="1"/>
  <c r="AG1819" i="1" l="1"/>
  <c r="AF1820" i="1"/>
  <c r="AH1821" i="1" a="1"/>
  <c r="AH1821" i="1" s="1"/>
  <c r="AI1821" i="1" s="1"/>
  <c r="AE1821" i="1" a="1"/>
  <c r="AE1821" i="1" s="1"/>
  <c r="AD1821" i="1"/>
  <c r="AH1822" i="1" l="1" a="1"/>
  <c r="AH1822" i="1" s="1"/>
  <c r="AI1822" i="1" s="1"/>
  <c r="AE1822" i="1" a="1"/>
  <c r="AE1822" i="1" s="1"/>
  <c r="AD1822" i="1"/>
  <c r="AG1820" i="1"/>
  <c r="AF1821" i="1"/>
  <c r="AH1823" i="1" l="1" a="1"/>
  <c r="AH1823" i="1" s="1"/>
  <c r="AI1823" i="1" s="1"/>
  <c r="AE1823" i="1" a="1"/>
  <c r="AE1823" i="1" s="1"/>
  <c r="AD1823" i="1"/>
  <c r="AG1821" i="1"/>
  <c r="AF1822" i="1"/>
  <c r="AG1822" i="1" l="1"/>
  <c r="AF1823" i="1"/>
  <c r="AH1824" i="1" a="1"/>
  <c r="AH1824" i="1" s="1"/>
  <c r="AI1824" i="1" s="1"/>
  <c r="AE1824" i="1" a="1"/>
  <c r="AE1824" i="1" s="1"/>
  <c r="AD1824" i="1"/>
  <c r="AH1825" i="1" l="1" a="1"/>
  <c r="AH1825" i="1" s="1"/>
  <c r="AI1825" i="1" s="1"/>
  <c r="AE1825" i="1" a="1"/>
  <c r="AE1825" i="1" s="1"/>
  <c r="AD1825" i="1"/>
  <c r="AG1823" i="1"/>
  <c r="AF1824" i="1"/>
  <c r="AG1824" i="1" l="1"/>
  <c r="AF1825" i="1"/>
  <c r="AH1826" i="1" a="1"/>
  <c r="AH1826" i="1" s="1"/>
  <c r="AI1826" i="1" s="1"/>
  <c r="AE1826" i="1" a="1"/>
  <c r="AE1826" i="1" s="1"/>
  <c r="AD1826" i="1"/>
  <c r="AH1827" i="1" l="1" a="1"/>
  <c r="AH1827" i="1" s="1"/>
  <c r="AI1827" i="1" s="1"/>
  <c r="AE1827" i="1" a="1"/>
  <c r="AE1827" i="1" s="1"/>
  <c r="AD1827" i="1"/>
  <c r="AG1825" i="1"/>
  <c r="AF1826" i="1"/>
  <c r="AG1826" i="1" l="1"/>
  <c r="AF1827" i="1"/>
  <c r="AH1828" i="1" a="1"/>
  <c r="AH1828" i="1" s="1"/>
  <c r="AI1828" i="1" s="1"/>
  <c r="AE1828" i="1" a="1"/>
  <c r="AE1828" i="1" s="1"/>
  <c r="AD1828" i="1"/>
  <c r="AH1829" i="1" l="1" a="1"/>
  <c r="AH1829" i="1" s="1"/>
  <c r="AI1829" i="1" s="1"/>
  <c r="AE1829" i="1" a="1"/>
  <c r="AE1829" i="1" s="1"/>
  <c r="AD1829" i="1"/>
  <c r="AG1827" i="1"/>
  <c r="AF1828" i="1"/>
  <c r="AG1828" i="1" l="1"/>
  <c r="AF1829" i="1"/>
  <c r="AH1830" i="1" a="1"/>
  <c r="AH1830" i="1" s="1"/>
  <c r="AI1830" i="1" s="1"/>
  <c r="AE1830" i="1" a="1"/>
  <c r="AE1830" i="1" s="1"/>
  <c r="AD1830" i="1"/>
  <c r="AH1831" i="1" l="1" a="1"/>
  <c r="AH1831" i="1" s="1"/>
  <c r="AI1831" i="1" s="1"/>
  <c r="AE1831" i="1" a="1"/>
  <c r="AE1831" i="1" s="1"/>
  <c r="AD1831" i="1"/>
  <c r="AG1829" i="1"/>
  <c r="AF1830" i="1"/>
  <c r="AG1830" i="1" l="1"/>
  <c r="AF1831" i="1"/>
  <c r="AH1832" i="1" a="1"/>
  <c r="AH1832" i="1" s="1"/>
  <c r="AI1832" i="1" s="1"/>
  <c r="AE1832" i="1" a="1"/>
  <c r="AE1832" i="1" s="1"/>
  <c r="AD1832" i="1"/>
  <c r="AH1833" i="1" l="1" a="1"/>
  <c r="AH1833" i="1" s="1"/>
  <c r="AI1833" i="1" s="1"/>
  <c r="AE1833" i="1" a="1"/>
  <c r="AE1833" i="1" s="1"/>
  <c r="AD1833" i="1"/>
  <c r="AG1831" i="1"/>
  <c r="AF1832" i="1"/>
  <c r="AH1834" i="1" l="1" a="1"/>
  <c r="AH1834" i="1" s="1"/>
  <c r="AI1834" i="1" s="1"/>
  <c r="AE1834" i="1" a="1"/>
  <c r="AE1834" i="1" s="1"/>
  <c r="AD1834" i="1"/>
  <c r="AG1832" i="1"/>
  <c r="AF1833" i="1"/>
  <c r="AG1833" i="1" l="1"/>
  <c r="AF1834" i="1"/>
  <c r="AH1835" i="1" a="1"/>
  <c r="AH1835" i="1" s="1"/>
  <c r="AI1835" i="1" s="1"/>
  <c r="AE1835" i="1" a="1"/>
  <c r="AE1835" i="1" s="1"/>
  <c r="AD1835" i="1"/>
  <c r="AH1836" i="1" l="1" a="1"/>
  <c r="AH1836" i="1" s="1"/>
  <c r="AI1836" i="1" s="1"/>
  <c r="AE1836" i="1" a="1"/>
  <c r="AE1836" i="1" s="1"/>
  <c r="AD1836" i="1"/>
  <c r="AG1834" i="1"/>
  <c r="AF1835" i="1"/>
  <c r="AG1835" i="1" l="1"/>
  <c r="AF1836" i="1"/>
  <c r="AH1837" i="1" a="1"/>
  <c r="AH1837" i="1" s="1"/>
  <c r="AI1837" i="1" s="1"/>
  <c r="AE1837" i="1" a="1"/>
  <c r="AE1837" i="1" s="1"/>
  <c r="AD1837" i="1"/>
  <c r="AH1838" i="1" l="1" a="1"/>
  <c r="AH1838" i="1" s="1"/>
  <c r="AI1838" i="1" s="1"/>
  <c r="AE1838" i="1" a="1"/>
  <c r="AE1838" i="1" s="1"/>
  <c r="AD1838" i="1"/>
  <c r="AG1836" i="1"/>
  <c r="AF1837" i="1"/>
  <c r="AG1837" i="1" l="1"/>
  <c r="AF1838" i="1"/>
  <c r="AH1839" i="1" a="1"/>
  <c r="AH1839" i="1" s="1"/>
  <c r="AI1839" i="1" s="1"/>
  <c r="AE1839" i="1" a="1"/>
  <c r="AE1839" i="1" s="1"/>
  <c r="AD1839" i="1"/>
  <c r="AG1838" i="1" l="1"/>
  <c r="AF1839" i="1"/>
  <c r="AH1840" i="1" a="1"/>
  <c r="AH1840" i="1" s="1"/>
  <c r="AI1840" i="1" s="1"/>
  <c r="AE1840" i="1" a="1"/>
  <c r="AE1840" i="1" s="1"/>
  <c r="AD1840" i="1"/>
  <c r="AH1841" i="1" l="1" a="1"/>
  <c r="AH1841" i="1" s="1"/>
  <c r="AI1841" i="1" s="1"/>
  <c r="AE1841" i="1" a="1"/>
  <c r="AE1841" i="1" s="1"/>
  <c r="AD1841" i="1"/>
  <c r="AG1839" i="1"/>
  <c r="AF1840" i="1"/>
  <c r="AG1840" i="1" l="1"/>
  <c r="AF1841" i="1"/>
  <c r="AH1842" i="1" a="1"/>
  <c r="AH1842" i="1" s="1"/>
  <c r="AI1842" i="1" s="1"/>
  <c r="AE1842" i="1" a="1"/>
  <c r="AE1842" i="1" s="1"/>
  <c r="AD1842" i="1"/>
  <c r="AH1843" i="1" l="1" a="1"/>
  <c r="AH1843" i="1" s="1"/>
  <c r="AI1843" i="1" s="1"/>
  <c r="AE1843" i="1" a="1"/>
  <c r="AE1843" i="1" s="1"/>
  <c r="AD1843" i="1"/>
  <c r="AG1841" i="1"/>
  <c r="AF1842" i="1"/>
  <c r="AG1842" i="1" l="1"/>
  <c r="AF1843" i="1"/>
  <c r="AH1844" i="1" a="1"/>
  <c r="AH1844" i="1" s="1"/>
  <c r="AI1844" i="1" s="1"/>
  <c r="AE1844" i="1" a="1"/>
  <c r="AE1844" i="1" s="1"/>
  <c r="AD1844" i="1"/>
  <c r="AH1845" i="1" l="1" a="1"/>
  <c r="AH1845" i="1" s="1"/>
  <c r="AI1845" i="1" s="1"/>
  <c r="AE1845" i="1" a="1"/>
  <c r="AE1845" i="1" s="1"/>
  <c r="AD1845" i="1"/>
  <c r="AG1843" i="1"/>
  <c r="AF1844" i="1"/>
  <c r="AG1844" i="1" l="1"/>
  <c r="AF1845" i="1"/>
  <c r="AH1846" i="1" a="1"/>
  <c r="AH1846" i="1" s="1"/>
  <c r="AI1846" i="1" s="1"/>
  <c r="AE1846" i="1" a="1"/>
  <c r="AE1846" i="1" s="1"/>
  <c r="AD1846" i="1"/>
  <c r="AH1847" i="1" l="1" a="1"/>
  <c r="AH1847" i="1" s="1"/>
  <c r="AI1847" i="1" s="1"/>
  <c r="AE1847" i="1" a="1"/>
  <c r="AE1847" i="1" s="1"/>
  <c r="AD1847" i="1"/>
  <c r="AG1845" i="1"/>
  <c r="AF1846" i="1"/>
  <c r="AG1846" i="1" l="1"/>
  <c r="AF1847" i="1"/>
  <c r="AH1848" i="1" a="1"/>
  <c r="AH1848" i="1" s="1"/>
  <c r="AI1848" i="1" s="1"/>
  <c r="AE1848" i="1" a="1"/>
  <c r="AE1848" i="1" s="1"/>
  <c r="AD1848" i="1"/>
  <c r="AH1849" i="1" l="1" a="1"/>
  <c r="AH1849" i="1" s="1"/>
  <c r="AI1849" i="1" s="1"/>
  <c r="AE1849" i="1" a="1"/>
  <c r="AE1849" i="1" s="1"/>
  <c r="AD1849" i="1"/>
  <c r="AG1847" i="1"/>
  <c r="AF1848" i="1"/>
  <c r="AH1850" i="1" l="1" a="1"/>
  <c r="AH1850" i="1" s="1"/>
  <c r="AI1850" i="1" s="1"/>
  <c r="AE1850" i="1" a="1"/>
  <c r="AE1850" i="1" s="1"/>
  <c r="AD1850" i="1"/>
  <c r="AG1848" i="1"/>
  <c r="AF1849" i="1"/>
  <c r="AG1849" i="1" l="1"/>
  <c r="AF1850" i="1"/>
  <c r="AH1851" i="1" a="1"/>
  <c r="AH1851" i="1" s="1"/>
  <c r="AI1851" i="1" s="1"/>
  <c r="AE1851" i="1" a="1"/>
  <c r="AE1851" i="1" s="1"/>
  <c r="AD1851" i="1"/>
  <c r="AH1852" i="1" l="1" a="1"/>
  <c r="AH1852" i="1" s="1"/>
  <c r="AI1852" i="1" s="1"/>
  <c r="AE1852" i="1" a="1"/>
  <c r="AE1852" i="1" s="1"/>
  <c r="AD1852" i="1"/>
  <c r="AG1850" i="1"/>
  <c r="AF1851" i="1"/>
  <c r="AG1851" i="1" l="1"/>
  <c r="AF1852" i="1"/>
  <c r="AH1853" i="1" a="1"/>
  <c r="AH1853" i="1" s="1"/>
  <c r="AI1853" i="1" s="1"/>
  <c r="AE1853" i="1" a="1"/>
  <c r="AE1853" i="1" s="1"/>
  <c r="AD1853" i="1"/>
  <c r="AG1852" i="1" l="1"/>
  <c r="AF1853" i="1"/>
  <c r="AH1854" i="1" a="1"/>
  <c r="AH1854" i="1" s="1"/>
  <c r="AI1854" i="1" s="1"/>
  <c r="AE1854" i="1" a="1"/>
  <c r="AE1854" i="1" s="1"/>
  <c r="AD1854" i="1"/>
  <c r="AH1855" i="1" l="1" a="1"/>
  <c r="AH1855" i="1" s="1"/>
  <c r="AI1855" i="1" s="1"/>
  <c r="AE1855" i="1" a="1"/>
  <c r="AE1855" i="1" s="1"/>
  <c r="AD1855" i="1"/>
  <c r="AG1853" i="1"/>
  <c r="AF1854" i="1"/>
  <c r="AG1854" i="1" l="1"/>
  <c r="AF1855" i="1"/>
  <c r="AH1856" i="1" a="1"/>
  <c r="AH1856" i="1" s="1"/>
  <c r="AI1856" i="1" s="1"/>
  <c r="AE1856" i="1" a="1"/>
  <c r="AE1856" i="1" s="1"/>
  <c r="AD1856" i="1"/>
  <c r="AH1857" i="1" l="1" a="1"/>
  <c r="AH1857" i="1" s="1"/>
  <c r="AI1857" i="1" s="1"/>
  <c r="AE1857" i="1" a="1"/>
  <c r="AE1857" i="1" s="1"/>
  <c r="AD1857" i="1"/>
  <c r="AG1855" i="1"/>
  <c r="AF1856" i="1"/>
  <c r="AG1856" i="1" l="1"/>
  <c r="AF1857" i="1"/>
  <c r="AH1858" i="1" a="1"/>
  <c r="AH1858" i="1" s="1"/>
  <c r="AI1858" i="1" s="1"/>
  <c r="AE1858" i="1" a="1"/>
  <c r="AE1858" i="1" s="1"/>
  <c r="AD1858" i="1"/>
  <c r="AH1859" i="1" l="1" a="1"/>
  <c r="AH1859" i="1" s="1"/>
  <c r="AI1859" i="1" s="1"/>
  <c r="AE1859" i="1" a="1"/>
  <c r="AE1859" i="1" s="1"/>
  <c r="AD1859" i="1"/>
  <c r="AG1857" i="1"/>
  <c r="AF1858" i="1"/>
  <c r="AH1860" i="1" l="1" a="1"/>
  <c r="AH1860" i="1" s="1"/>
  <c r="AI1860" i="1" s="1"/>
  <c r="AE1860" i="1" a="1"/>
  <c r="AE1860" i="1" s="1"/>
  <c r="AD1860" i="1"/>
  <c r="AG1858" i="1"/>
  <c r="AF1859" i="1"/>
  <c r="AG1859" i="1" l="1"/>
  <c r="AF1860" i="1"/>
  <c r="AH1861" i="1" a="1"/>
  <c r="AH1861" i="1" s="1"/>
  <c r="AI1861" i="1" s="1"/>
  <c r="AE1861" i="1" a="1"/>
  <c r="AE1861" i="1" s="1"/>
  <c r="AD1861" i="1"/>
  <c r="AH1862" i="1" l="1" a="1"/>
  <c r="AH1862" i="1" s="1"/>
  <c r="AI1862" i="1" s="1"/>
  <c r="AE1862" i="1" a="1"/>
  <c r="AE1862" i="1" s="1"/>
  <c r="AD1862" i="1"/>
  <c r="AG1860" i="1"/>
  <c r="AF1861" i="1"/>
  <c r="AG1861" i="1" l="1"/>
  <c r="AF1862" i="1"/>
  <c r="AH1863" i="1" a="1"/>
  <c r="AH1863" i="1" s="1"/>
  <c r="AI1863" i="1" s="1"/>
  <c r="AE1863" i="1" a="1"/>
  <c r="AE1863" i="1" s="1"/>
  <c r="AD1863" i="1"/>
  <c r="AH1864" i="1" l="1" a="1"/>
  <c r="AH1864" i="1" s="1"/>
  <c r="AI1864" i="1" s="1"/>
  <c r="AE1864" i="1" a="1"/>
  <c r="AE1864" i="1" s="1"/>
  <c r="AD1864" i="1"/>
  <c r="AG1862" i="1"/>
  <c r="AF1863" i="1"/>
  <c r="AG1863" i="1" l="1"/>
  <c r="AF1864" i="1"/>
  <c r="AH1865" i="1" a="1"/>
  <c r="AH1865" i="1" s="1"/>
  <c r="AI1865" i="1" s="1"/>
  <c r="AE1865" i="1" a="1"/>
  <c r="AE1865" i="1" s="1"/>
  <c r="AD1865" i="1"/>
  <c r="AH1866" i="1" l="1" a="1"/>
  <c r="AH1866" i="1" s="1"/>
  <c r="AI1866" i="1" s="1"/>
  <c r="AE1866" i="1" a="1"/>
  <c r="AE1866" i="1" s="1"/>
  <c r="AD1866" i="1"/>
  <c r="AG1864" i="1"/>
  <c r="AF1865" i="1"/>
  <c r="AG1865" i="1" l="1"/>
  <c r="AF1866" i="1"/>
  <c r="AH1867" i="1" a="1"/>
  <c r="AH1867" i="1" s="1"/>
  <c r="AI1867" i="1" s="1"/>
  <c r="AE1867" i="1" a="1"/>
  <c r="AE1867" i="1" s="1"/>
  <c r="AD1867" i="1"/>
  <c r="AH1868" i="1" l="1" a="1"/>
  <c r="AH1868" i="1" s="1"/>
  <c r="AI1868" i="1" s="1"/>
  <c r="AE1868" i="1" a="1"/>
  <c r="AE1868" i="1" s="1"/>
  <c r="AD1868" i="1"/>
  <c r="AG1866" i="1"/>
  <c r="AF1867" i="1"/>
  <c r="AG1867" i="1" l="1"/>
  <c r="AF1868" i="1"/>
  <c r="AH1869" i="1" a="1"/>
  <c r="AH1869" i="1" s="1"/>
  <c r="AI1869" i="1" s="1"/>
  <c r="AE1869" i="1" a="1"/>
  <c r="AE1869" i="1" s="1"/>
  <c r="AD1869" i="1"/>
  <c r="AH1870" i="1" l="1" a="1"/>
  <c r="AH1870" i="1" s="1"/>
  <c r="AI1870" i="1" s="1"/>
  <c r="AE1870" i="1" a="1"/>
  <c r="AE1870" i="1" s="1"/>
  <c r="AD1870" i="1"/>
  <c r="AG1868" i="1"/>
  <c r="AF1869" i="1"/>
  <c r="AG1869" i="1" l="1"/>
  <c r="AF1870" i="1"/>
  <c r="AH1871" i="1" a="1"/>
  <c r="AH1871" i="1" s="1"/>
  <c r="AI1871" i="1" s="1"/>
  <c r="AE1871" i="1" a="1"/>
  <c r="AE1871" i="1" s="1"/>
  <c r="AD1871" i="1"/>
  <c r="AG1870" i="1" l="1"/>
  <c r="AF1871" i="1"/>
  <c r="AH1872" i="1" a="1"/>
  <c r="AH1872" i="1" s="1"/>
  <c r="AI1872" i="1" s="1"/>
  <c r="AE1872" i="1" a="1"/>
  <c r="AE1872" i="1" s="1"/>
  <c r="AD1872" i="1"/>
  <c r="AH1873" i="1" l="1" a="1"/>
  <c r="AH1873" i="1" s="1"/>
  <c r="AI1873" i="1" s="1"/>
  <c r="AE1873" i="1" a="1"/>
  <c r="AE1873" i="1" s="1"/>
  <c r="AD1873" i="1"/>
  <c r="AG1871" i="1"/>
  <c r="AF1872" i="1"/>
  <c r="AG1872" i="1" l="1"/>
  <c r="AF1873" i="1"/>
  <c r="AH1874" i="1" a="1"/>
  <c r="AH1874" i="1" s="1"/>
  <c r="AI1874" i="1" s="1"/>
  <c r="AE1874" i="1" a="1"/>
  <c r="AE1874" i="1" s="1"/>
  <c r="AD1874" i="1"/>
  <c r="AH1875" i="1" l="1" a="1"/>
  <c r="AH1875" i="1" s="1"/>
  <c r="AI1875" i="1" s="1"/>
  <c r="AE1875" i="1" a="1"/>
  <c r="AE1875" i="1" s="1"/>
  <c r="AD1875" i="1"/>
  <c r="AG1873" i="1"/>
  <c r="AF1874" i="1"/>
  <c r="AG1874" i="1" l="1"/>
  <c r="AF1875" i="1"/>
  <c r="AH1876" i="1" a="1"/>
  <c r="AH1876" i="1" s="1"/>
  <c r="AI1876" i="1" s="1"/>
  <c r="AE1876" i="1" a="1"/>
  <c r="AE1876" i="1" s="1"/>
  <c r="AD1876" i="1"/>
  <c r="AH1877" i="1" l="1" a="1"/>
  <c r="AH1877" i="1" s="1"/>
  <c r="AI1877" i="1" s="1"/>
  <c r="AE1877" i="1" a="1"/>
  <c r="AE1877" i="1" s="1"/>
  <c r="AD1877" i="1"/>
  <c r="AG1875" i="1"/>
  <c r="AF1876" i="1"/>
  <c r="AG1876" i="1" l="1"/>
  <c r="AF1877" i="1"/>
  <c r="AH1878" i="1" a="1"/>
  <c r="AH1878" i="1" s="1"/>
  <c r="AI1878" i="1" s="1"/>
  <c r="AE1878" i="1" a="1"/>
  <c r="AE1878" i="1" s="1"/>
  <c r="AD1878" i="1"/>
  <c r="AH1879" i="1" l="1" a="1"/>
  <c r="AH1879" i="1" s="1"/>
  <c r="AI1879" i="1" s="1"/>
  <c r="AE1879" i="1" a="1"/>
  <c r="AE1879" i="1" s="1"/>
  <c r="AD1879" i="1"/>
  <c r="AG1877" i="1"/>
  <c r="AF1878" i="1"/>
  <c r="AG1878" i="1" l="1"/>
  <c r="AF1879" i="1"/>
  <c r="AH1880" i="1" a="1"/>
  <c r="AH1880" i="1" s="1"/>
  <c r="AI1880" i="1" s="1"/>
  <c r="AE1880" i="1" a="1"/>
  <c r="AE1880" i="1" s="1"/>
  <c r="AD1880" i="1"/>
  <c r="AH1881" i="1" l="1" a="1"/>
  <c r="AH1881" i="1" s="1"/>
  <c r="AI1881" i="1" s="1"/>
  <c r="AE1881" i="1" a="1"/>
  <c r="AE1881" i="1" s="1"/>
  <c r="AD1881" i="1"/>
  <c r="AG1879" i="1"/>
  <c r="AF1880" i="1"/>
  <c r="AG1880" i="1" l="1"/>
  <c r="AF1881" i="1"/>
  <c r="AH1882" i="1" a="1"/>
  <c r="AH1882" i="1" s="1"/>
  <c r="AI1882" i="1" s="1"/>
  <c r="AE1882" i="1" a="1"/>
  <c r="AE1882" i="1" s="1"/>
  <c r="AD1882" i="1"/>
  <c r="AG1881" i="1" l="1"/>
  <c r="AF1882" i="1"/>
  <c r="AH1883" i="1" a="1"/>
  <c r="AH1883" i="1" s="1"/>
  <c r="AI1883" i="1" s="1"/>
  <c r="AE1883" i="1" a="1"/>
  <c r="AE1883" i="1" s="1"/>
  <c r="AD1883" i="1"/>
  <c r="AH1884" i="1" l="1" a="1"/>
  <c r="AH1884" i="1" s="1"/>
  <c r="AI1884" i="1" s="1"/>
  <c r="AE1884" i="1" a="1"/>
  <c r="AE1884" i="1" s="1"/>
  <c r="AD1884" i="1"/>
  <c r="AG1882" i="1"/>
  <c r="AF1883" i="1"/>
  <c r="AG1883" i="1" l="1"/>
  <c r="AF1884" i="1"/>
  <c r="AH1885" i="1" a="1"/>
  <c r="AH1885" i="1" s="1"/>
  <c r="AI1885" i="1" s="1"/>
  <c r="AE1885" i="1" a="1"/>
  <c r="AE1885" i="1" s="1"/>
  <c r="AD1885" i="1"/>
  <c r="AH1886" i="1" l="1" a="1"/>
  <c r="AH1886" i="1" s="1"/>
  <c r="AI1886" i="1" s="1"/>
  <c r="AE1886" i="1" a="1"/>
  <c r="AE1886" i="1" s="1"/>
  <c r="AD1886" i="1"/>
  <c r="AG1884" i="1"/>
  <c r="AF1885" i="1"/>
  <c r="AG1885" i="1" l="1"/>
  <c r="AF1886" i="1"/>
  <c r="AH1887" i="1" a="1"/>
  <c r="AH1887" i="1" s="1"/>
  <c r="AI1887" i="1" s="1"/>
  <c r="AE1887" i="1" a="1"/>
  <c r="AE1887" i="1" s="1"/>
  <c r="AD1887" i="1"/>
  <c r="AH1888" i="1" l="1" a="1"/>
  <c r="AH1888" i="1" s="1"/>
  <c r="AI1888" i="1" s="1"/>
  <c r="AE1888" i="1" a="1"/>
  <c r="AE1888" i="1" s="1"/>
  <c r="AD1888" i="1"/>
  <c r="AG1886" i="1"/>
  <c r="AF1887" i="1"/>
  <c r="AG1887" i="1" l="1"/>
  <c r="AF1888" i="1"/>
  <c r="AH1889" i="1" a="1"/>
  <c r="AH1889" i="1" s="1"/>
  <c r="AI1889" i="1" s="1"/>
  <c r="AE1889" i="1" a="1"/>
  <c r="AE1889" i="1" s="1"/>
  <c r="AD1889" i="1"/>
  <c r="AH1890" i="1" l="1" a="1"/>
  <c r="AH1890" i="1" s="1"/>
  <c r="AI1890" i="1" s="1"/>
  <c r="AE1890" i="1" a="1"/>
  <c r="AE1890" i="1" s="1"/>
  <c r="AD1890" i="1"/>
  <c r="AG1888" i="1"/>
  <c r="AF1889" i="1"/>
  <c r="AG1889" i="1" l="1"/>
  <c r="AF1890" i="1"/>
  <c r="AH1891" i="1" a="1"/>
  <c r="AH1891" i="1" s="1"/>
  <c r="AI1891" i="1" s="1"/>
  <c r="AE1891" i="1" a="1"/>
  <c r="AE1891" i="1" s="1"/>
  <c r="AD1891" i="1"/>
  <c r="AH1892" i="1" l="1" a="1"/>
  <c r="AH1892" i="1" s="1"/>
  <c r="AI1892" i="1" s="1"/>
  <c r="AE1892" i="1" a="1"/>
  <c r="AE1892" i="1" s="1"/>
  <c r="AD1892" i="1"/>
  <c r="AG1890" i="1"/>
  <c r="AF1891" i="1"/>
  <c r="AG1891" i="1" l="1"/>
  <c r="AF1892" i="1"/>
  <c r="AH1893" i="1" a="1"/>
  <c r="AH1893" i="1" s="1"/>
  <c r="AI1893" i="1" s="1"/>
  <c r="AE1893" i="1" a="1"/>
  <c r="AE1893" i="1" s="1"/>
  <c r="AD1893" i="1"/>
  <c r="AH1894" i="1" l="1" a="1"/>
  <c r="AH1894" i="1" s="1"/>
  <c r="AI1894" i="1" s="1"/>
  <c r="AE1894" i="1" a="1"/>
  <c r="AE1894" i="1" s="1"/>
  <c r="AD1894" i="1"/>
  <c r="AG1892" i="1"/>
  <c r="AF1893" i="1"/>
  <c r="AG1893" i="1" l="1"/>
  <c r="AF1894" i="1"/>
  <c r="AH1895" i="1" a="1"/>
  <c r="AH1895" i="1" s="1"/>
  <c r="AI1895" i="1" s="1"/>
  <c r="AE1895" i="1" a="1"/>
  <c r="AE1895" i="1" s="1"/>
  <c r="AD1895" i="1"/>
  <c r="AH1896" i="1" l="1" a="1"/>
  <c r="AH1896" i="1" s="1"/>
  <c r="AI1896" i="1" s="1"/>
  <c r="AE1896" i="1" a="1"/>
  <c r="AE1896" i="1" s="1"/>
  <c r="AD1896" i="1"/>
  <c r="AG1894" i="1"/>
  <c r="AF1895" i="1"/>
  <c r="AG1895" i="1" l="1"/>
  <c r="AF1896" i="1"/>
  <c r="AH1897" i="1" a="1"/>
  <c r="AH1897" i="1" s="1"/>
  <c r="AI1897" i="1" s="1"/>
  <c r="AE1897" i="1" a="1"/>
  <c r="AE1897" i="1" s="1"/>
  <c r="AD1897" i="1"/>
  <c r="AG1896" i="1" l="1"/>
  <c r="AF1897" i="1"/>
  <c r="AH1898" i="1" a="1"/>
  <c r="AH1898" i="1" s="1"/>
  <c r="AI1898" i="1" s="1"/>
  <c r="AE1898" i="1" a="1"/>
  <c r="AE1898" i="1" s="1"/>
  <c r="AD1898" i="1"/>
  <c r="AG1897" i="1" l="1"/>
  <c r="AF1898" i="1"/>
  <c r="AH1899" i="1" a="1"/>
  <c r="AH1899" i="1" s="1"/>
  <c r="AI1899" i="1" s="1"/>
  <c r="AE1899" i="1" a="1"/>
  <c r="AE1899" i="1" s="1"/>
  <c r="AD1899" i="1"/>
  <c r="AG1898" i="1" l="1"/>
  <c r="AF1899" i="1"/>
  <c r="AH1900" i="1" a="1"/>
  <c r="AH1900" i="1" s="1"/>
  <c r="AI1900" i="1" s="1"/>
  <c r="AE1900" i="1" a="1"/>
  <c r="AE1900" i="1" s="1"/>
  <c r="AD1900" i="1"/>
  <c r="AG1899" i="1" l="1"/>
  <c r="AF1900" i="1"/>
  <c r="AH1901" i="1" a="1"/>
  <c r="AH1901" i="1" s="1"/>
  <c r="AI1901" i="1" s="1"/>
  <c r="AE1901" i="1" a="1"/>
  <c r="AE1901" i="1" s="1"/>
  <c r="AD1901" i="1"/>
  <c r="AH1902" i="1" l="1" a="1"/>
  <c r="AH1902" i="1" s="1"/>
  <c r="AI1902" i="1" s="1"/>
  <c r="AE1902" i="1" a="1"/>
  <c r="AE1902" i="1" s="1"/>
  <c r="AD1902" i="1"/>
  <c r="AG1900" i="1"/>
  <c r="AF1901" i="1"/>
  <c r="AG1901" i="1" l="1"/>
  <c r="AF1902" i="1"/>
  <c r="AH1903" i="1" a="1"/>
  <c r="AH1903" i="1" s="1"/>
  <c r="AI1903" i="1" s="1"/>
  <c r="AE1903" i="1" a="1"/>
  <c r="AE1903" i="1" s="1"/>
  <c r="AD1903" i="1"/>
  <c r="AH1904" i="1" l="1" a="1"/>
  <c r="AH1904" i="1" s="1"/>
  <c r="AI1904" i="1" s="1"/>
  <c r="AE1904" i="1" a="1"/>
  <c r="AE1904" i="1" s="1"/>
  <c r="AD1904" i="1"/>
  <c r="AG1902" i="1"/>
  <c r="AF1903" i="1"/>
  <c r="AG1903" i="1" l="1"/>
  <c r="AF1904" i="1"/>
  <c r="AH1905" i="1" a="1"/>
  <c r="AH1905" i="1" s="1"/>
  <c r="AI1905" i="1" s="1"/>
  <c r="AE1905" i="1" a="1"/>
  <c r="AE1905" i="1" s="1"/>
  <c r="AD1905" i="1"/>
  <c r="AH1906" i="1" l="1" a="1"/>
  <c r="AH1906" i="1" s="1"/>
  <c r="AI1906" i="1" s="1"/>
  <c r="AE1906" i="1" a="1"/>
  <c r="AE1906" i="1" s="1"/>
  <c r="AD1906" i="1"/>
  <c r="AG1904" i="1"/>
  <c r="AF1905" i="1"/>
  <c r="AG1905" i="1" l="1"/>
  <c r="AF1906" i="1"/>
  <c r="AH1907" i="1" a="1"/>
  <c r="AH1907" i="1" s="1"/>
  <c r="AI1907" i="1" s="1"/>
  <c r="AE1907" i="1" a="1"/>
  <c r="AE1907" i="1" s="1"/>
  <c r="AD1907" i="1"/>
  <c r="AG1906" i="1" l="1"/>
  <c r="AF1907" i="1"/>
  <c r="AH1908" i="1" a="1"/>
  <c r="AH1908" i="1" s="1"/>
  <c r="AI1908" i="1" s="1"/>
  <c r="AE1908" i="1" a="1"/>
  <c r="AE1908" i="1" s="1"/>
  <c r="AD1908" i="1"/>
  <c r="AH1909" i="1" l="1" a="1"/>
  <c r="AH1909" i="1" s="1"/>
  <c r="AI1909" i="1" s="1"/>
  <c r="AE1909" i="1" a="1"/>
  <c r="AE1909" i="1" s="1"/>
  <c r="AD1909" i="1"/>
  <c r="AG1907" i="1"/>
  <c r="AF1908" i="1"/>
  <c r="AG1908" i="1" l="1"/>
  <c r="AF1909" i="1"/>
  <c r="AH1910" i="1" a="1"/>
  <c r="AH1910" i="1" s="1"/>
  <c r="AI1910" i="1" s="1"/>
  <c r="AE1910" i="1" a="1"/>
  <c r="AE1910" i="1" s="1"/>
  <c r="AD1910" i="1"/>
  <c r="AH1911" i="1" l="1" a="1"/>
  <c r="AH1911" i="1" s="1"/>
  <c r="AI1911" i="1" s="1"/>
  <c r="AE1911" i="1" a="1"/>
  <c r="AE1911" i="1" s="1"/>
  <c r="AD1911" i="1"/>
  <c r="AG1909" i="1"/>
  <c r="AF1910" i="1"/>
  <c r="AG1910" i="1" l="1"/>
  <c r="AF1911" i="1"/>
  <c r="AH1912" i="1" a="1"/>
  <c r="AH1912" i="1" s="1"/>
  <c r="AI1912" i="1" s="1"/>
  <c r="AE1912" i="1" a="1"/>
  <c r="AE1912" i="1" s="1"/>
  <c r="AD1912" i="1"/>
  <c r="AH1913" i="1" l="1" a="1"/>
  <c r="AH1913" i="1" s="1"/>
  <c r="AI1913" i="1" s="1"/>
  <c r="AE1913" i="1" a="1"/>
  <c r="AE1913" i="1" s="1"/>
  <c r="AD1913" i="1"/>
  <c r="AG1911" i="1"/>
  <c r="AF1912" i="1"/>
  <c r="AG1912" i="1" l="1"/>
  <c r="AF1913" i="1"/>
  <c r="AH1914" i="1" a="1"/>
  <c r="AH1914" i="1" s="1"/>
  <c r="AI1914" i="1" s="1"/>
  <c r="AE1914" i="1" a="1"/>
  <c r="AE1914" i="1" s="1"/>
  <c r="AD1914" i="1"/>
  <c r="AH1915" i="1" l="1" a="1"/>
  <c r="AH1915" i="1" s="1"/>
  <c r="AI1915" i="1" s="1"/>
  <c r="AE1915" i="1" a="1"/>
  <c r="AE1915" i="1" s="1"/>
  <c r="AD1915" i="1"/>
  <c r="AG1913" i="1"/>
  <c r="AF1914" i="1"/>
  <c r="AG1914" i="1" l="1"/>
  <c r="AF1915" i="1"/>
  <c r="AH1916" i="1" a="1"/>
  <c r="AH1916" i="1" s="1"/>
  <c r="AI1916" i="1" s="1"/>
  <c r="AE1916" i="1" a="1"/>
  <c r="AE1916" i="1" s="1"/>
  <c r="AD1916" i="1"/>
  <c r="AH1917" i="1" l="1" a="1"/>
  <c r="AH1917" i="1" s="1"/>
  <c r="AI1917" i="1" s="1"/>
  <c r="AE1917" i="1" a="1"/>
  <c r="AE1917" i="1" s="1"/>
  <c r="AD1917" i="1"/>
  <c r="AG1915" i="1"/>
  <c r="AF1916" i="1"/>
  <c r="AG1916" i="1" l="1"/>
  <c r="AF1917" i="1"/>
  <c r="AH1918" i="1" a="1"/>
  <c r="AH1918" i="1" s="1"/>
  <c r="AI1918" i="1" s="1"/>
  <c r="AE1918" i="1" a="1"/>
  <c r="AE1918" i="1" s="1"/>
  <c r="AD1918" i="1"/>
  <c r="AH1919" i="1" l="1" a="1"/>
  <c r="AH1919" i="1" s="1"/>
  <c r="AI1919" i="1" s="1"/>
  <c r="AE1919" i="1" a="1"/>
  <c r="AE1919" i="1" s="1"/>
  <c r="AD1919" i="1"/>
  <c r="AG1917" i="1"/>
  <c r="AF1918" i="1"/>
  <c r="AG1918" i="1" l="1"/>
  <c r="AF1919" i="1"/>
  <c r="AH1920" i="1" a="1"/>
  <c r="AH1920" i="1" s="1"/>
  <c r="AI1920" i="1" s="1"/>
  <c r="AE1920" i="1" a="1"/>
  <c r="AE1920" i="1" s="1"/>
  <c r="AD1920" i="1"/>
  <c r="AH1921" i="1" l="1" a="1"/>
  <c r="AH1921" i="1" s="1"/>
  <c r="AI1921" i="1" s="1"/>
  <c r="AE1921" i="1" a="1"/>
  <c r="AE1921" i="1" s="1"/>
  <c r="AD1921" i="1"/>
  <c r="AG1919" i="1"/>
  <c r="AF1920" i="1"/>
  <c r="AH1922" i="1" l="1" a="1"/>
  <c r="AH1922" i="1" s="1"/>
  <c r="AI1922" i="1" s="1"/>
  <c r="AE1922" i="1" a="1"/>
  <c r="AE1922" i="1" s="1"/>
  <c r="AD1922" i="1"/>
  <c r="AG1920" i="1"/>
  <c r="AF1921" i="1"/>
  <c r="AG1921" i="1" l="1"/>
  <c r="AF1922" i="1"/>
  <c r="AH1923" i="1" a="1"/>
  <c r="AH1923" i="1" s="1"/>
  <c r="AI1923" i="1" s="1"/>
  <c r="AE1923" i="1" a="1"/>
  <c r="AE1923" i="1" s="1"/>
  <c r="AD1923" i="1"/>
  <c r="AH1924" i="1" l="1" a="1"/>
  <c r="AH1924" i="1" s="1"/>
  <c r="AI1924" i="1" s="1"/>
  <c r="AE1924" i="1" a="1"/>
  <c r="AE1924" i="1" s="1"/>
  <c r="AD1924" i="1"/>
  <c r="AG1922" i="1"/>
  <c r="AF1923" i="1"/>
  <c r="AG1923" i="1" l="1"/>
  <c r="AF1924" i="1"/>
  <c r="AH1925" i="1" a="1"/>
  <c r="AH1925" i="1" s="1"/>
  <c r="AI1925" i="1" s="1"/>
  <c r="AE1925" i="1" a="1"/>
  <c r="AE1925" i="1" s="1"/>
  <c r="AD1925" i="1"/>
  <c r="AG1924" i="1" l="1"/>
  <c r="AF1925" i="1"/>
  <c r="AH1926" i="1" a="1"/>
  <c r="AH1926" i="1" s="1"/>
  <c r="AI1926" i="1" s="1"/>
  <c r="AE1926" i="1" a="1"/>
  <c r="AE1926" i="1" s="1"/>
  <c r="AD1926" i="1"/>
  <c r="AH1927" i="1" l="1" a="1"/>
  <c r="AH1927" i="1" s="1"/>
  <c r="AI1927" i="1" s="1"/>
  <c r="AE1927" i="1" a="1"/>
  <c r="AE1927" i="1" s="1"/>
  <c r="AD1927" i="1"/>
  <c r="AG1925" i="1"/>
  <c r="AF1926" i="1"/>
  <c r="AG1926" i="1" l="1"/>
  <c r="AF1927" i="1"/>
  <c r="AH1928" i="1" a="1"/>
  <c r="AH1928" i="1" s="1"/>
  <c r="AI1928" i="1" s="1"/>
  <c r="AE1928" i="1" a="1"/>
  <c r="AE1928" i="1" s="1"/>
  <c r="AD1928" i="1"/>
  <c r="AH1929" i="1" l="1" a="1"/>
  <c r="AH1929" i="1" s="1"/>
  <c r="AI1929" i="1" s="1"/>
  <c r="AE1929" i="1" a="1"/>
  <c r="AE1929" i="1" s="1"/>
  <c r="AD1929" i="1"/>
  <c r="AG1927" i="1"/>
  <c r="AF1928" i="1"/>
  <c r="AG1928" i="1" l="1"/>
  <c r="AF1929" i="1"/>
  <c r="AH1930" i="1" a="1"/>
  <c r="AH1930" i="1" s="1"/>
  <c r="AI1930" i="1" s="1"/>
  <c r="AE1930" i="1" a="1"/>
  <c r="AE1930" i="1" s="1"/>
  <c r="AD1930" i="1"/>
  <c r="AH1931" i="1" l="1" a="1"/>
  <c r="AH1931" i="1" s="1"/>
  <c r="AI1931" i="1" s="1"/>
  <c r="AE1931" i="1" a="1"/>
  <c r="AE1931" i="1" s="1"/>
  <c r="AD1931" i="1"/>
  <c r="AG1929" i="1"/>
  <c r="AF1930" i="1"/>
  <c r="AG1930" i="1" l="1"/>
  <c r="AF1931" i="1"/>
  <c r="AH1932" i="1" a="1"/>
  <c r="AH1932" i="1" s="1"/>
  <c r="AI1932" i="1" s="1"/>
  <c r="AE1932" i="1" a="1"/>
  <c r="AE1932" i="1" s="1"/>
  <c r="AD1932" i="1"/>
  <c r="AH1933" i="1" l="1" a="1"/>
  <c r="AH1933" i="1" s="1"/>
  <c r="AI1933" i="1" s="1"/>
  <c r="AE1933" i="1" a="1"/>
  <c r="AE1933" i="1" s="1"/>
  <c r="AD1933" i="1"/>
  <c r="AG1931" i="1"/>
  <c r="AF1932" i="1"/>
  <c r="AG1932" i="1" l="1"/>
  <c r="AF1933" i="1"/>
  <c r="AH1934" i="1" a="1"/>
  <c r="AH1934" i="1" s="1"/>
  <c r="AI1934" i="1" s="1"/>
  <c r="AE1934" i="1" a="1"/>
  <c r="AE1934" i="1" s="1"/>
  <c r="AD1934" i="1"/>
  <c r="AH1935" i="1" l="1" a="1"/>
  <c r="AH1935" i="1" s="1"/>
  <c r="AI1935" i="1" s="1"/>
  <c r="AE1935" i="1" a="1"/>
  <c r="AE1935" i="1" s="1"/>
  <c r="AD1935" i="1"/>
  <c r="AG1933" i="1"/>
  <c r="AF1934" i="1"/>
  <c r="AG1934" i="1" l="1"/>
  <c r="AF1935" i="1"/>
  <c r="AH1936" i="1" a="1"/>
  <c r="AH1936" i="1" s="1"/>
  <c r="AI1936" i="1" s="1"/>
  <c r="AE1936" i="1" a="1"/>
  <c r="AE1936" i="1" s="1"/>
  <c r="AD1936" i="1"/>
  <c r="AH1937" i="1" l="1" a="1"/>
  <c r="AH1937" i="1" s="1"/>
  <c r="AI1937" i="1" s="1"/>
  <c r="AE1937" i="1" a="1"/>
  <c r="AE1937" i="1" s="1"/>
  <c r="AD1937" i="1"/>
  <c r="AG1935" i="1"/>
  <c r="AF1936" i="1"/>
  <c r="AG1936" i="1" l="1"/>
  <c r="AF1937" i="1"/>
  <c r="AH1938" i="1" a="1"/>
  <c r="AH1938" i="1" s="1"/>
  <c r="AI1938" i="1" s="1"/>
  <c r="AE1938" i="1" a="1"/>
  <c r="AE1938" i="1" s="1"/>
  <c r="AD1938" i="1"/>
  <c r="AH1939" i="1" l="1" a="1"/>
  <c r="AH1939" i="1" s="1"/>
  <c r="AI1939" i="1" s="1"/>
  <c r="AE1939" i="1" a="1"/>
  <c r="AE1939" i="1" s="1"/>
  <c r="AD1939" i="1"/>
  <c r="AG1937" i="1"/>
  <c r="AF1938" i="1"/>
  <c r="AG1938" i="1" l="1"/>
  <c r="AF1939" i="1"/>
  <c r="AH1940" i="1" a="1"/>
  <c r="AH1940" i="1" s="1"/>
  <c r="AI1940" i="1" s="1"/>
  <c r="AE1940" i="1" a="1"/>
  <c r="AE1940" i="1" s="1"/>
  <c r="AD1940" i="1"/>
  <c r="AH1941" i="1" l="1" a="1"/>
  <c r="AH1941" i="1" s="1"/>
  <c r="AI1941" i="1" s="1"/>
  <c r="AE1941" i="1" a="1"/>
  <c r="AE1941" i="1" s="1"/>
  <c r="AD1941" i="1"/>
  <c r="AG1939" i="1"/>
  <c r="AF1940" i="1"/>
  <c r="AG1940" i="1" l="1"/>
  <c r="AF1941" i="1"/>
  <c r="AH1942" i="1" a="1"/>
  <c r="AH1942" i="1" s="1"/>
  <c r="AI1942" i="1" s="1"/>
  <c r="AE1942" i="1" a="1"/>
  <c r="AE1942" i="1" s="1"/>
  <c r="AD1942" i="1"/>
  <c r="AH1943" i="1" l="1" a="1"/>
  <c r="AH1943" i="1" s="1"/>
  <c r="AI1943" i="1" s="1"/>
  <c r="AE1943" i="1" a="1"/>
  <c r="AE1943" i="1" s="1"/>
  <c r="AD1943" i="1"/>
  <c r="AG1941" i="1"/>
  <c r="AF1942" i="1"/>
  <c r="AG1942" i="1" l="1"/>
  <c r="AF1943" i="1"/>
  <c r="AH1944" i="1" a="1"/>
  <c r="AH1944" i="1" s="1"/>
  <c r="AI1944" i="1" s="1"/>
  <c r="AE1944" i="1" a="1"/>
  <c r="AE1944" i="1" s="1"/>
  <c r="AD1944" i="1"/>
  <c r="AH1945" i="1" l="1" a="1"/>
  <c r="AH1945" i="1" s="1"/>
  <c r="AI1945" i="1" s="1"/>
  <c r="AE1945" i="1" a="1"/>
  <c r="AE1945" i="1" s="1"/>
  <c r="AD1945" i="1"/>
  <c r="AG1943" i="1"/>
  <c r="AF1944" i="1"/>
  <c r="AG1944" i="1" l="1"/>
  <c r="AF1945" i="1"/>
  <c r="AH1946" i="1" a="1"/>
  <c r="AH1946" i="1" s="1"/>
  <c r="AI1946" i="1" s="1"/>
  <c r="AE1946" i="1" a="1"/>
  <c r="AE1946" i="1" s="1"/>
  <c r="AD1946" i="1"/>
  <c r="AG1945" i="1" l="1"/>
  <c r="AF1946" i="1"/>
  <c r="AH1947" i="1" a="1"/>
  <c r="AH1947" i="1" s="1"/>
  <c r="AI1947" i="1" s="1"/>
  <c r="AE1947" i="1" a="1"/>
  <c r="AE1947" i="1" s="1"/>
  <c r="AD1947" i="1"/>
  <c r="AH1948" i="1" l="1" a="1"/>
  <c r="AH1948" i="1" s="1"/>
  <c r="AI1948" i="1" s="1"/>
  <c r="AE1948" i="1" a="1"/>
  <c r="AE1948" i="1" s="1"/>
  <c r="AD1948" i="1"/>
  <c r="AG1946" i="1"/>
  <c r="AF1947" i="1"/>
  <c r="AG1947" i="1" l="1"/>
  <c r="AF1948" i="1"/>
  <c r="AH1949" i="1" a="1"/>
  <c r="AH1949" i="1" s="1"/>
  <c r="AI1949" i="1" s="1"/>
  <c r="AE1949" i="1" a="1"/>
  <c r="AE1949" i="1" s="1"/>
  <c r="AD1949" i="1"/>
  <c r="AG1948" i="1" l="1"/>
  <c r="AF1949" i="1"/>
  <c r="AH1950" i="1" a="1"/>
  <c r="AH1950" i="1" s="1"/>
  <c r="AI1950" i="1" s="1"/>
  <c r="AE1950" i="1" a="1"/>
  <c r="AE1950" i="1" s="1"/>
  <c r="AD1950" i="1"/>
  <c r="AG1949" i="1" l="1"/>
  <c r="AF1950" i="1"/>
  <c r="AH1951" i="1" a="1"/>
  <c r="AH1951" i="1" s="1"/>
  <c r="AI1951" i="1" s="1"/>
  <c r="AE1951" i="1" a="1"/>
  <c r="AE1951" i="1" s="1"/>
  <c r="AD1951" i="1"/>
  <c r="AH1952" i="1" l="1" a="1"/>
  <c r="AH1952" i="1" s="1"/>
  <c r="AI1952" i="1" s="1"/>
  <c r="AE1952" i="1" a="1"/>
  <c r="AE1952" i="1" s="1"/>
  <c r="AD1952" i="1"/>
  <c r="AG1950" i="1"/>
  <c r="AF1951" i="1"/>
  <c r="AG1951" i="1" l="1"/>
  <c r="AF1952" i="1"/>
  <c r="AH1953" i="1" a="1"/>
  <c r="AH1953" i="1" s="1"/>
  <c r="AI1953" i="1" s="1"/>
  <c r="AE1953" i="1" a="1"/>
  <c r="AE1953" i="1" s="1"/>
  <c r="AD1953" i="1"/>
  <c r="AG1952" i="1" l="1"/>
  <c r="AF1953" i="1"/>
  <c r="AH1954" i="1" a="1"/>
  <c r="AH1954" i="1" s="1"/>
  <c r="AI1954" i="1" s="1"/>
  <c r="AE1954" i="1" a="1"/>
  <c r="AE1954" i="1" s="1"/>
  <c r="AD1954" i="1"/>
  <c r="AG1953" i="1" l="1"/>
  <c r="AF1954" i="1"/>
  <c r="AH1955" i="1" a="1"/>
  <c r="AH1955" i="1" s="1"/>
  <c r="AI1955" i="1" s="1"/>
  <c r="AE1955" i="1" a="1"/>
  <c r="AE1955" i="1" s="1"/>
  <c r="AD1955" i="1"/>
  <c r="AH1956" i="1" l="1" a="1"/>
  <c r="AH1956" i="1" s="1"/>
  <c r="AI1956" i="1" s="1"/>
  <c r="AE1956" i="1" a="1"/>
  <c r="AE1956" i="1" s="1"/>
  <c r="AD1956" i="1"/>
  <c r="AG1954" i="1"/>
  <c r="AF1955" i="1"/>
  <c r="AG1955" i="1" l="1"/>
  <c r="AF1956" i="1"/>
  <c r="AH1957" i="1" a="1"/>
  <c r="AH1957" i="1" s="1"/>
  <c r="AI1957" i="1" s="1"/>
  <c r="AE1957" i="1" a="1"/>
  <c r="AE1957" i="1" s="1"/>
  <c r="AD1957" i="1"/>
  <c r="AH1958" i="1" l="1" a="1"/>
  <c r="AH1958" i="1" s="1"/>
  <c r="AI1958" i="1" s="1"/>
  <c r="AE1958" i="1" a="1"/>
  <c r="AE1958" i="1" s="1"/>
  <c r="AD1958" i="1"/>
  <c r="AG1956" i="1"/>
  <c r="AF1957" i="1"/>
  <c r="AG1957" i="1" l="1"/>
  <c r="AF1958" i="1"/>
  <c r="AH1959" i="1" a="1"/>
  <c r="AH1959" i="1" s="1"/>
  <c r="AI1959" i="1" s="1"/>
  <c r="AE1959" i="1" a="1"/>
  <c r="AE1959" i="1" s="1"/>
  <c r="AD1959" i="1"/>
  <c r="AG1958" i="1" l="1"/>
  <c r="AF1959" i="1"/>
  <c r="AH1960" i="1" a="1"/>
  <c r="AH1960" i="1" s="1"/>
  <c r="AI1960" i="1" s="1"/>
  <c r="AE1960" i="1" a="1"/>
  <c r="AE1960" i="1" s="1"/>
  <c r="AD1960" i="1"/>
  <c r="AH1961" i="1" l="1" a="1"/>
  <c r="AH1961" i="1" s="1"/>
  <c r="AI1961" i="1" s="1"/>
  <c r="AE1961" i="1" a="1"/>
  <c r="AE1961" i="1" s="1"/>
  <c r="AD1961" i="1"/>
  <c r="AG1959" i="1"/>
  <c r="AF1960" i="1"/>
  <c r="AG1960" i="1" l="1"/>
  <c r="AF1961" i="1"/>
  <c r="AH1962" i="1" a="1"/>
  <c r="AH1962" i="1" s="1"/>
  <c r="AI1962" i="1" s="1"/>
  <c r="AE1962" i="1" a="1"/>
  <c r="AE1962" i="1" s="1"/>
  <c r="AD1962" i="1"/>
  <c r="AH1963" i="1" l="1" a="1"/>
  <c r="AH1963" i="1" s="1"/>
  <c r="AI1963" i="1" s="1"/>
  <c r="AE1963" i="1" a="1"/>
  <c r="AE1963" i="1" s="1"/>
  <c r="AD1963" i="1"/>
  <c r="AG1961" i="1"/>
  <c r="AF1962" i="1"/>
  <c r="AG1962" i="1" l="1"/>
  <c r="AF1963" i="1"/>
  <c r="AH1964" i="1" a="1"/>
  <c r="AH1964" i="1" s="1"/>
  <c r="AI1964" i="1" s="1"/>
  <c r="AE1964" i="1" a="1"/>
  <c r="AE1964" i="1" s="1"/>
  <c r="AD1964" i="1"/>
  <c r="AH1965" i="1" l="1" a="1"/>
  <c r="AH1965" i="1" s="1"/>
  <c r="AI1965" i="1" s="1"/>
  <c r="AE1965" i="1" a="1"/>
  <c r="AE1965" i="1" s="1"/>
  <c r="AD1965" i="1"/>
  <c r="AG1963" i="1"/>
  <c r="AF1964" i="1"/>
  <c r="AG1964" i="1" l="1"/>
  <c r="AF1965" i="1"/>
  <c r="AH1966" i="1" a="1"/>
  <c r="AH1966" i="1" s="1"/>
  <c r="AI1966" i="1" s="1"/>
  <c r="AE1966" i="1" a="1"/>
  <c r="AE1966" i="1" s="1"/>
  <c r="AD1966" i="1"/>
  <c r="AH1967" i="1" l="1" a="1"/>
  <c r="AH1967" i="1" s="1"/>
  <c r="AI1967" i="1" s="1"/>
  <c r="AE1967" i="1" a="1"/>
  <c r="AE1967" i="1" s="1"/>
  <c r="AD1967" i="1"/>
  <c r="AG1965" i="1"/>
  <c r="AF1966" i="1"/>
  <c r="AG1966" i="1" l="1"/>
  <c r="AF1967" i="1"/>
  <c r="AH1968" i="1" a="1"/>
  <c r="AH1968" i="1" s="1"/>
  <c r="AI1968" i="1" s="1"/>
  <c r="AE1968" i="1" a="1"/>
  <c r="AE1968" i="1" s="1"/>
  <c r="AD1968" i="1"/>
  <c r="AH1969" i="1" l="1" a="1"/>
  <c r="AH1969" i="1" s="1"/>
  <c r="AI1969" i="1" s="1"/>
  <c r="AE1969" i="1" a="1"/>
  <c r="AE1969" i="1" s="1"/>
  <c r="AD1969" i="1"/>
  <c r="AG1967" i="1"/>
  <c r="AF1968" i="1"/>
  <c r="AG1968" i="1" l="1"/>
  <c r="AF1969" i="1"/>
  <c r="AH1970" i="1" a="1"/>
  <c r="AH1970" i="1" s="1"/>
  <c r="AI1970" i="1" s="1"/>
  <c r="AE1970" i="1" a="1"/>
  <c r="AE1970" i="1" s="1"/>
  <c r="AD1970" i="1"/>
  <c r="AH1971" i="1" l="1" a="1"/>
  <c r="AH1971" i="1" s="1"/>
  <c r="AI1971" i="1" s="1"/>
  <c r="AE1971" i="1" a="1"/>
  <c r="AE1971" i="1" s="1"/>
  <c r="AD1971" i="1"/>
  <c r="AG1969" i="1"/>
  <c r="AF1970" i="1"/>
  <c r="AH1972" i="1" l="1" a="1"/>
  <c r="AH1972" i="1" s="1"/>
  <c r="AI1972" i="1" s="1"/>
  <c r="AE1972" i="1" a="1"/>
  <c r="AE1972" i="1" s="1"/>
  <c r="AD1972" i="1"/>
  <c r="AG1970" i="1"/>
  <c r="AF1971" i="1"/>
  <c r="AG1971" i="1" l="1"/>
  <c r="AF1972" i="1"/>
  <c r="AH1973" i="1" a="1"/>
  <c r="AH1973" i="1" s="1"/>
  <c r="AI1973" i="1" s="1"/>
  <c r="AE1973" i="1" a="1"/>
  <c r="AE1973" i="1" s="1"/>
  <c r="AD1973" i="1"/>
  <c r="AH1974" i="1" l="1" a="1"/>
  <c r="AH1974" i="1" s="1"/>
  <c r="AI1974" i="1" s="1"/>
  <c r="AE1974" i="1" a="1"/>
  <c r="AE1974" i="1" s="1"/>
  <c r="AD1974" i="1"/>
  <c r="AG1972" i="1"/>
  <c r="AF1973" i="1"/>
  <c r="AG1973" i="1" l="1"/>
  <c r="AF1974" i="1"/>
  <c r="AH1975" i="1" a="1"/>
  <c r="AH1975" i="1" s="1"/>
  <c r="AI1975" i="1" s="1"/>
  <c r="AE1975" i="1" a="1"/>
  <c r="AE1975" i="1" s="1"/>
  <c r="AD1975" i="1"/>
  <c r="AH1976" i="1" l="1" a="1"/>
  <c r="AH1976" i="1" s="1"/>
  <c r="AI1976" i="1" s="1"/>
  <c r="AE1976" i="1" a="1"/>
  <c r="AE1976" i="1" s="1"/>
  <c r="AD1976" i="1"/>
  <c r="AG1974" i="1"/>
  <c r="AF1975" i="1"/>
  <c r="AG1975" i="1" l="1"/>
  <c r="AF1976" i="1"/>
  <c r="AH1977" i="1" a="1"/>
  <c r="AH1977" i="1" s="1"/>
  <c r="AI1977" i="1" s="1"/>
  <c r="AE1977" i="1" a="1"/>
  <c r="AE1977" i="1" s="1"/>
  <c r="AD1977" i="1"/>
  <c r="AH1978" i="1" l="1" a="1"/>
  <c r="AH1978" i="1" s="1"/>
  <c r="AI1978" i="1" s="1"/>
  <c r="AE1978" i="1" a="1"/>
  <c r="AE1978" i="1" s="1"/>
  <c r="AD1978" i="1"/>
  <c r="AG1976" i="1"/>
  <c r="AF1977" i="1"/>
  <c r="AG1977" i="1" l="1"/>
  <c r="AF1978" i="1"/>
  <c r="AH1979" i="1" a="1"/>
  <c r="AH1979" i="1" s="1"/>
  <c r="AI1979" i="1" s="1"/>
  <c r="AE1979" i="1" a="1"/>
  <c r="AE1979" i="1" s="1"/>
  <c r="AD1979" i="1"/>
  <c r="AG1978" i="1" l="1"/>
  <c r="AF1979" i="1"/>
  <c r="AH1980" i="1" a="1"/>
  <c r="AH1980" i="1" s="1"/>
  <c r="AI1980" i="1" s="1"/>
  <c r="AE1980" i="1" a="1"/>
  <c r="AE1980" i="1" s="1"/>
  <c r="AD1980" i="1"/>
  <c r="AH1981" i="1" l="1" a="1"/>
  <c r="AH1981" i="1" s="1"/>
  <c r="AI1981" i="1" s="1"/>
  <c r="AE1981" i="1" a="1"/>
  <c r="AE1981" i="1" s="1"/>
  <c r="AD1981" i="1"/>
  <c r="AG1979" i="1"/>
  <c r="AF1980" i="1"/>
  <c r="AG1980" i="1" l="1"/>
  <c r="AF1981" i="1"/>
  <c r="AH1982" i="1" a="1"/>
  <c r="AH1982" i="1" s="1"/>
  <c r="AI1982" i="1" s="1"/>
  <c r="AE1982" i="1" a="1"/>
  <c r="AE1982" i="1" s="1"/>
  <c r="AD1982" i="1"/>
  <c r="AH1983" i="1" l="1" a="1"/>
  <c r="AH1983" i="1" s="1"/>
  <c r="AI1983" i="1" s="1"/>
  <c r="AE1983" i="1" a="1"/>
  <c r="AE1983" i="1" s="1"/>
  <c r="AD1983" i="1"/>
  <c r="AG1981" i="1"/>
  <c r="AF1982" i="1"/>
  <c r="AG1982" i="1" l="1"/>
  <c r="AF1983" i="1"/>
  <c r="AH1984" i="1" a="1"/>
  <c r="AH1984" i="1" s="1"/>
  <c r="AI1984" i="1" s="1"/>
  <c r="AE1984" i="1" a="1"/>
  <c r="AE1984" i="1" s="1"/>
  <c r="AD1984" i="1"/>
  <c r="AH1985" i="1" l="1" a="1"/>
  <c r="AH1985" i="1" s="1"/>
  <c r="AI1985" i="1" s="1"/>
  <c r="AE1985" i="1" a="1"/>
  <c r="AE1985" i="1" s="1"/>
  <c r="AD1985" i="1"/>
  <c r="AG1983" i="1"/>
  <c r="AF1984" i="1"/>
  <c r="AG1984" i="1" l="1"/>
  <c r="AF1985" i="1"/>
  <c r="AH1986" i="1" a="1"/>
  <c r="AH1986" i="1" s="1"/>
  <c r="AI1986" i="1" s="1"/>
  <c r="AE1986" i="1" a="1"/>
  <c r="AE1986" i="1" s="1"/>
  <c r="AD1986" i="1"/>
  <c r="AH1987" i="1" l="1" a="1"/>
  <c r="AH1987" i="1" s="1"/>
  <c r="AI1987" i="1" s="1"/>
  <c r="AE1987" i="1" a="1"/>
  <c r="AE1987" i="1" s="1"/>
  <c r="AD1987" i="1"/>
  <c r="AG1985" i="1"/>
  <c r="AF1986" i="1"/>
  <c r="AG1986" i="1" l="1"/>
  <c r="AF1987" i="1"/>
  <c r="AH1988" i="1" a="1"/>
  <c r="AH1988" i="1" s="1"/>
  <c r="AI1988" i="1" s="1"/>
  <c r="AE1988" i="1" a="1"/>
  <c r="AE1988" i="1" s="1"/>
  <c r="AD1988" i="1"/>
  <c r="AH1989" i="1" l="1" a="1"/>
  <c r="AH1989" i="1" s="1"/>
  <c r="AI1989" i="1" s="1"/>
  <c r="AE1989" i="1" a="1"/>
  <c r="AE1989" i="1" s="1"/>
  <c r="AD1989" i="1"/>
  <c r="AG1987" i="1"/>
  <c r="AF1988" i="1"/>
  <c r="AG1988" i="1" l="1"/>
  <c r="AF1989" i="1"/>
  <c r="AH1990" i="1" a="1"/>
  <c r="AH1990" i="1" s="1"/>
  <c r="AI1990" i="1" s="1"/>
  <c r="AE1990" i="1" a="1"/>
  <c r="AE1990" i="1" s="1"/>
  <c r="AD1990" i="1"/>
  <c r="AH1991" i="1" l="1" a="1"/>
  <c r="AH1991" i="1" s="1"/>
  <c r="AI1991" i="1" s="1"/>
  <c r="AE1991" i="1" a="1"/>
  <c r="AE1991" i="1" s="1"/>
  <c r="AD1991" i="1"/>
  <c r="AG1989" i="1"/>
  <c r="AF1990" i="1"/>
  <c r="AG1990" i="1" l="1"/>
  <c r="AF1991" i="1"/>
  <c r="AH1992" i="1" a="1"/>
  <c r="AH1992" i="1" s="1"/>
  <c r="AI1992" i="1" s="1"/>
  <c r="AE1992" i="1" a="1"/>
  <c r="AE1992" i="1" s="1"/>
  <c r="AD1992" i="1"/>
  <c r="AH1993" i="1" l="1" a="1"/>
  <c r="AH1993" i="1" s="1"/>
  <c r="AI1993" i="1" s="1"/>
  <c r="AE1993" i="1" a="1"/>
  <c r="AE1993" i="1" s="1"/>
  <c r="AD1993" i="1"/>
  <c r="AG1991" i="1"/>
  <c r="AF1992" i="1"/>
  <c r="AH1994" i="1" l="1" a="1"/>
  <c r="AH1994" i="1" s="1"/>
  <c r="AI1994" i="1" s="1"/>
  <c r="AE1994" i="1" a="1"/>
  <c r="AE1994" i="1" s="1"/>
  <c r="AD1994" i="1"/>
  <c r="AG1992" i="1"/>
  <c r="AF1993" i="1"/>
  <c r="AG1993" i="1" l="1"/>
  <c r="AF1994" i="1"/>
  <c r="AH1995" i="1" a="1"/>
  <c r="AH1995" i="1" s="1"/>
  <c r="AI1995" i="1" s="1"/>
  <c r="AE1995" i="1" a="1"/>
  <c r="AE1995" i="1" s="1"/>
  <c r="AD1995" i="1"/>
  <c r="AG1994" i="1" l="1"/>
  <c r="AF1995" i="1"/>
  <c r="AH1996" i="1" a="1"/>
  <c r="AH1996" i="1" s="1"/>
  <c r="AI1996" i="1" s="1"/>
  <c r="AE1996" i="1" a="1"/>
  <c r="AE1996" i="1" s="1"/>
  <c r="AD1996" i="1"/>
  <c r="AG1995" i="1" l="1"/>
  <c r="AF1996" i="1"/>
  <c r="AH1997" i="1" a="1"/>
  <c r="AH1997" i="1" s="1"/>
  <c r="AI1997" i="1" s="1"/>
  <c r="AE1997" i="1" a="1"/>
  <c r="AE1997" i="1" s="1"/>
  <c r="AD1997" i="1"/>
  <c r="AH1998" i="1" l="1" a="1"/>
  <c r="AH1998" i="1" s="1"/>
  <c r="AI1998" i="1" s="1"/>
  <c r="AE1998" i="1" a="1"/>
  <c r="AE1998" i="1" s="1"/>
  <c r="AD1998" i="1"/>
  <c r="AG1996" i="1"/>
  <c r="AF1997" i="1"/>
  <c r="AG1997" i="1" l="1"/>
  <c r="AF1998" i="1"/>
  <c r="AH1999" i="1" a="1"/>
  <c r="AH1999" i="1" s="1"/>
  <c r="AI1999" i="1" s="1"/>
  <c r="AE1999" i="1" a="1"/>
  <c r="AE1999" i="1" s="1"/>
  <c r="AD1999" i="1"/>
  <c r="AH2000" i="1" l="1" a="1"/>
  <c r="AH2000" i="1" s="1"/>
  <c r="AI2000" i="1" s="1"/>
  <c r="AE2000" i="1" a="1"/>
  <c r="AE2000" i="1" s="1"/>
  <c r="AD2000" i="1"/>
  <c r="AG1998" i="1"/>
  <c r="AF1999" i="1"/>
  <c r="AG1999" i="1" l="1"/>
  <c r="AF2000" i="1"/>
  <c r="AH2001" i="1" a="1"/>
  <c r="AH2001" i="1" s="1"/>
  <c r="AI2001" i="1" s="1"/>
  <c r="AE2001" i="1" a="1"/>
  <c r="AE2001" i="1" s="1"/>
  <c r="AD2001" i="1"/>
  <c r="AH2002" i="1" l="1" a="1"/>
  <c r="AH2002" i="1" s="1"/>
  <c r="AI2002" i="1" s="1"/>
  <c r="AE2002" i="1" a="1"/>
  <c r="AE2002" i="1" s="1"/>
  <c r="AD2002" i="1"/>
  <c r="AG2000" i="1"/>
  <c r="AF2001" i="1"/>
  <c r="AG2001" i="1" l="1"/>
  <c r="AF2002" i="1"/>
  <c r="AH2003" i="1" a="1"/>
  <c r="AH2003" i="1" s="1"/>
  <c r="AI2003" i="1" s="1"/>
  <c r="AE2003" i="1" a="1"/>
  <c r="AE2003" i="1" s="1"/>
  <c r="AD2003" i="1"/>
  <c r="AH2004" i="1" l="1" a="1"/>
  <c r="AH2004" i="1" s="1"/>
  <c r="AI2004" i="1" s="1"/>
  <c r="AE2004" i="1" a="1"/>
  <c r="AE2004" i="1" s="1"/>
  <c r="AD2004" i="1"/>
  <c r="AG2002" i="1"/>
  <c r="AF2003" i="1"/>
  <c r="AG2003" i="1" l="1"/>
  <c r="AF2004" i="1"/>
  <c r="AH2005" i="1" a="1"/>
  <c r="AH2005" i="1" s="1"/>
  <c r="AI2005" i="1" s="1"/>
  <c r="AE2005" i="1" a="1"/>
  <c r="AE2005" i="1" s="1"/>
  <c r="AD2005" i="1"/>
  <c r="AG2004" i="1" l="1"/>
  <c r="AF2005" i="1"/>
  <c r="AH2006" i="1" a="1"/>
  <c r="AH2006" i="1" s="1"/>
  <c r="AI2006" i="1" s="1"/>
  <c r="AE2006" i="1" a="1"/>
  <c r="AE2006" i="1" s="1"/>
  <c r="AD2006" i="1"/>
  <c r="AH2007" i="1" l="1" a="1"/>
  <c r="AH2007" i="1" s="1"/>
  <c r="AI2007" i="1" s="1"/>
  <c r="AE2007" i="1" a="1"/>
  <c r="AE2007" i="1" s="1"/>
  <c r="AD2007" i="1"/>
  <c r="AG2005" i="1"/>
  <c r="AF2006" i="1"/>
  <c r="AH2008" i="1" l="1" a="1"/>
  <c r="AH2008" i="1" s="1"/>
  <c r="AI2008" i="1" s="1"/>
  <c r="AE2008" i="1" a="1"/>
  <c r="AE2008" i="1" s="1"/>
  <c r="AD2008" i="1"/>
  <c r="AG2006" i="1"/>
  <c r="AF2007" i="1"/>
  <c r="AG2007" i="1" l="1"/>
  <c r="AF2008" i="1"/>
  <c r="AH2009" i="1" a="1"/>
  <c r="AH2009" i="1" s="1"/>
  <c r="AI2009" i="1" s="1"/>
  <c r="AE2009" i="1" a="1"/>
  <c r="AE2009" i="1" s="1"/>
  <c r="AD2009" i="1"/>
  <c r="AH2010" i="1" l="1" a="1"/>
  <c r="AH2010" i="1" s="1"/>
  <c r="AI2010" i="1" s="1"/>
  <c r="AE2010" i="1" a="1"/>
  <c r="AE2010" i="1" s="1"/>
  <c r="AD2010" i="1"/>
  <c r="AG2008" i="1"/>
  <c r="AF2009" i="1"/>
  <c r="AG2009" i="1" l="1"/>
  <c r="AF2010" i="1"/>
  <c r="AH2011" i="1" a="1"/>
  <c r="AH2011" i="1" s="1"/>
  <c r="AI2011" i="1" s="1"/>
  <c r="AE2011" i="1" a="1"/>
  <c r="AE2011" i="1" s="1"/>
  <c r="AD2011" i="1"/>
  <c r="AH2012" i="1" l="1" a="1"/>
  <c r="AH2012" i="1" s="1"/>
  <c r="AI2012" i="1" s="1"/>
  <c r="AE2012" i="1" a="1"/>
  <c r="AE2012" i="1" s="1"/>
  <c r="AD2012" i="1"/>
  <c r="AG2010" i="1"/>
  <c r="AF2011" i="1"/>
  <c r="AG2011" i="1" l="1"/>
  <c r="AF2012" i="1"/>
  <c r="AH2013" i="1" a="1"/>
  <c r="AH2013" i="1" s="1"/>
  <c r="AI2013" i="1" s="1"/>
  <c r="AE2013" i="1" a="1"/>
  <c r="AE2013" i="1" s="1"/>
  <c r="AD2013" i="1"/>
  <c r="AH2014" i="1" l="1" a="1"/>
  <c r="AH2014" i="1" s="1"/>
  <c r="AI2014" i="1" s="1"/>
  <c r="AE2014" i="1" a="1"/>
  <c r="AE2014" i="1" s="1"/>
  <c r="AD2014" i="1"/>
  <c r="AG2012" i="1"/>
  <c r="AF2013" i="1"/>
  <c r="AG2013" i="1" l="1"/>
  <c r="AF2014" i="1"/>
  <c r="AH2015" i="1" a="1"/>
  <c r="AH2015" i="1" s="1"/>
  <c r="AI2015" i="1" s="1"/>
  <c r="AE2015" i="1" a="1"/>
  <c r="AE2015" i="1" s="1"/>
  <c r="AD2015" i="1"/>
  <c r="AH2016" i="1" l="1" a="1"/>
  <c r="AH2016" i="1" s="1"/>
  <c r="AI2016" i="1" s="1"/>
  <c r="AE2016" i="1" a="1"/>
  <c r="AE2016" i="1" s="1"/>
  <c r="AD2016" i="1"/>
  <c r="AG2014" i="1"/>
  <c r="AF2015" i="1"/>
  <c r="AG2015" i="1" l="1"/>
  <c r="AF2016" i="1"/>
  <c r="AH2017" i="1" a="1"/>
  <c r="AH2017" i="1" s="1"/>
  <c r="AI2017" i="1" s="1"/>
  <c r="AE2017" i="1" a="1"/>
  <c r="AE2017" i="1" s="1"/>
  <c r="AD2017" i="1"/>
  <c r="AH2018" i="1" l="1" a="1"/>
  <c r="AH2018" i="1" s="1"/>
  <c r="AI2018" i="1" s="1"/>
  <c r="AE2018" i="1" a="1"/>
  <c r="AE2018" i="1" s="1"/>
  <c r="AD2018" i="1"/>
  <c r="AG2016" i="1"/>
  <c r="AF2017" i="1"/>
  <c r="AG2017" i="1" l="1"/>
  <c r="AF2018" i="1"/>
  <c r="AH2019" i="1" a="1"/>
  <c r="AH2019" i="1" s="1"/>
  <c r="AI2019" i="1" s="1"/>
  <c r="AE2019" i="1" a="1"/>
  <c r="AE2019" i="1" s="1"/>
  <c r="AD2019" i="1"/>
  <c r="AH2020" i="1" l="1" a="1"/>
  <c r="AH2020" i="1" s="1"/>
  <c r="AI2020" i="1" s="1"/>
  <c r="AE2020" i="1" a="1"/>
  <c r="AE2020" i="1" s="1"/>
  <c r="AD2020" i="1"/>
  <c r="AG2018" i="1"/>
  <c r="AF2019" i="1"/>
  <c r="AG2019" i="1" l="1"/>
  <c r="AF2020" i="1"/>
  <c r="AH2021" i="1" a="1"/>
  <c r="AH2021" i="1" s="1"/>
  <c r="AI2021" i="1" s="1"/>
  <c r="AE2021" i="1" a="1"/>
  <c r="AE2021" i="1" s="1"/>
  <c r="AD2021" i="1"/>
  <c r="AG2020" i="1" l="1"/>
  <c r="AF2021" i="1"/>
  <c r="AH2022" i="1" a="1"/>
  <c r="AH2022" i="1" s="1"/>
  <c r="AI2022" i="1" s="1"/>
  <c r="AE2022" i="1" a="1"/>
  <c r="AE2022" i="1" s="1"/>
  <c r="AD2022" i="1"/>
  <c r="AH2023" i="1" l="1" a="1"/>
  <c r="AH2023" i="1" s="1"/>
  <c r="AI2023" i="1" s="1"/>
  <c r="AE2023" i="1" a="1"/>
  <c r="AE2023" i="1" s="1"/>
  <c r="AD2023" i="1"/>
  <c r="AG2021" i="1"/>
  <c r="AF2022" i="1"/>
  <c r="AG2022" i="1" l="1"/>
  <c r="AF2023" i="1"/>
  <c r="AH2024" i="1" a="1"/>
  <c r="AH2024" i="1" s="1"/>
  <c r="AI2024" i="1" s="1"/>
  <c r="AE2024" i="1" a="1"/>
  <c r="AE2024" i="1" s="1"/>
  <c r="AD2024" i="1"/>
  <c r="AH2025" i="1" l="1" a="1"/>
  <c r="AH2025" i="1" s="1"/>
  <c r="AI2025" i="1" s="1"/>
  <c r="AE2025" i="1" a="1"/>
  <c r="AE2025" i="1" s="1"/>
  <c r="AD2025" i="1"/>
  <c r="AG2023" i="1"/>
  <c r="AF2024" i="1"/>
  <c r="AG2024" i="1" l="1"/>
  <c r="AF2025" i="1"/>
  <c r="AH2026" i="1" a="1"/>
  <c r="AH2026" i="1" s="1"/>
  <c r="AI2026" i="1" s="1"/>
  <c r="AE2026" i="1" a="1"/>
  <c r="AE2026" i="1" s="1"/>
  <c r="AD2026" i="1"/>
  <c r="AH2027" i="1" l="1" a="1"/>
  <c r="AH2027" i="1" s="1"/>
  <c r="AI2027" i="1" s="1"/>
  <c r="AE2027" i="1" a="1"/>
  <c r="AE2027" i="1" s="1"/>
  <c r="AD2027" i="1"/>
  <c r="AG2025" i="1"/>
  <c r="AF2026" i="1"/>
  <c r="AG2026" i="1" l="1"/>
  <c r="AF2027" i="1"/>
  <c r="AH2028" i="1" a="1"/>
  <c r="AH2028" i="1" s="1"/>
  <c r="AI2028" i="1" s="1"/>
  <c r="AE2028" i="1" a="1"/>
  <c r="AE2028" i="1" s="1"/>
  <c r="AD2028" i="1"/>
  <c r="AH2029" i="1" l="1" a="1"/>
  <c r="AH2029" i="1" s="1"/>
  <c r="AI2029" i="1" s="1"/>
  <c r="AE2029" i="1" a="1"/>
  <c r="AE2029" i="1" s="1"/>
  <c r="AD2029" i="1"/>
  <c r="AG2027" i="1"/>
  <c r="AF2028" i="1"/>
  <c r="AG2028" i="1" l="1"/>
  <c r="AF2029" i="1"/>
  <c r="AH2030" i="1" a="1"/>
  <c r="AH2030" i="1" s="1"/>
  <c r="AI2030" i="1" s="1"/>
  <c r="AE2030" i="1" a="1"/>
  <c r="AE2030" i="1" s="1"/>
  <c r="AD2030" i="1"/>
  <c r="AH2031" i="1" l="1" a="1"/>
  <c r="AH2031" i="1" s="1"/>
  <c r="AI2031" i="1" s="1"/>
  <c r="AE2031" i="1" a="1"/>
  <c r="AE2031" i="1" s="1"/>
  <c r="AD2031" i="1"/>
  <c r="AG2029" i="1"/>
  <c r="AF2030" i="1"/>
  <c r="AG2030" i="1" l="1"/>
  <c r="AF2031" i="1"/>
  <c r="AH2032" i="1" a="1"/>
  <c r="AH2032" i="1" s="1"/>
  <c r="AI2032" i="1" s="1"/>
  <c r="AE2032" i="1" a="1"/>
  <c r="AE2032" i="1" s="1"/>
  <c r="AD2032" i="1"/>
  <c r="AG2031" i="1" l="1"/>
  <c r="AF2032" i="1"/>
  <c r="AH2033" i="1" a="1"/>
  <c r="AH2033" i="1" s="1"/>
  <c r="AI2033" i="1" s="1"/>
  <c r="AE2033" i="1" a="1"/>
  <c r="AE2033" i="1" s="1"/>
  <c r="AD2033" i="1"/>
  <c r="AH2034" i="1" l="1" a="1"/>
  <c r="AH2034" i="1" s="1"/>
  <c r="AI2034" i="1" s="1"/>
  <c r="AE2034" i="1" a="1"/>
  <c r="AE2034" i="1" s="1"/>
  <c r="AD2034" i="1"/>
  <c r="AG2032" i="1"/>
  <c r="AF2033" i="1"/>
  <c r="AG2033" i="1" l="1"/>
  <c r="AF2034" i="1"/>
  <c r="AH2035" i="1" a="1"/>
  <c r="AH2035" i="1" s="1"/>
  <c r="AI2035" i="1" s="1"/>
  <c r="AE2035" i="1" a="1"/>
  <c r="AE2035" i="1" s="1"/>
  <c r="AD2035" i="1"/>
  <c r="AH2036" i="1" l="1" a="1"/>
  <c r="AH2036" i="1" s="1"/>
  <c r="AI2036" i="1" s="1"/>
  <c r="AE2036" i="1" a="1"/>
  <c r="AE2036" i="1" s="1"/>
  <c r="AD2036" i="1"/>
  <c r="AG2034" i="1"/>
  <c r="AF2035" i="1"/>
  <c r="AG2035" i="1" l="1"/>
  <c r="AF2036" i="1"/>
  <c r="AH2037" i="1" a="1"/>
  <c r="AH2037" i="1" s="1"/>
  <c r="AI2037" i="1" s="1"/>
  <c r="AE2037" i="1" a="1"/>
  <c r="AE2037" i="1" s="1"/>
  <c r="AD2037" i="1"/>
  <c r="AH2038" i="1" l="1" a="1"/>
  <c r="AH2038" i="1" s="1"/>
  <c r="AI2038" i="1" s="1"/>
  <c r="AE2038" i="1" a="1"/>
  <c r="AE2038" i="1" s="1"/>
  <c r="AD2038" i="1"/>
  <c r="AG2036" i="1"/>
  <c r="AF2037" i="1"/>
  <c r="AG2037" i="1" l="1"/>
  <c r="AF2038" i="1"/>
  <c r="AH2039" i="1" a="1"/>
  <c r="AH2039" i="1" s="1"/>
  <c r="AI2039" i="1" s="1"/>
  <c r="AE2039" i="1" a="1"/>
  <c r="AE2039" i="1" s="1"/>
  <c r="AD2039" i="1"/>
  <c r="AH2040" i="1" l="1" a="1"/>
  <c r="AH2040" i="1" s="1"/>
  <c r="AI2040" i="1" s="1"/>
  <c r="AE2040" i="1" a="1"/>
  <c r="AE2040" i="1" s="1"/>
  <c r="AD2040" i="1"/>
  <c r="AG2038" i="1"/>
  <c r="AF2039" i="1"/>
  <c r="AH2041" i="1" l="1" a="1"/>
  <c r="AH2041" i="1" s="1"/>
  <c r="AI2041" i="1" s="1"/>
  <c r="AE2041" i="1" a="1"/>
  <c r="AE2041" i="1" s="1"/>
  <c r="AD2041" i="1"/>
  <c r="AG2039" i="1"/>
  <c r="AF2040" i="1"/>
  <c r="AG2040" i="1" l="1"/>
  <c r="AF2041" i="1"/>
  <c r="AH2042" i="1" a="1"/>
  <c r="AH2042" i="1" s="1"/>
  <c r="AI2042" i="1" s="1"/>
  <c r="AE2042" i="1" a="1"/>
  <c r="AE2042" i="1" s="1"/>
  <c r="AD2042" i="1"/>
  <c r="AH2043" i="1" l="1" a="1"/>
  <c r="AH2043" i="1" s="1"/>
  <c r="AI2043" i="1" s="1"/>
  <c r="AE2043" i="1" a="1"/>
  <c r="AE2043" i="1" s="1"/>
  <c r="AD2043" i="1"/>
  <c r="AG2041" i="1"/>
  <c r="AF2042" i="1"/>
  <c r="AG2042" i="1" l="1"/>
  <c r="AF2043" i="1"/>
  <c r="AH2044" i="1" a="1"/>
  <c r="AH2044" i="1" s="1"/>
  <c r="AI2044" i="1" s="1"/>
  <c r="AE2044" i="1" a="1"/>
  <c r="AE2044" i="1" s="1"/>
  <c r="AD2044" i="1"/>
  <c r="AH2045" i="1" l="1" a="1"/>
  <c r="AH2045" i="1" s="1"/>
  <c r="AI2045" i="1" s="1"/>
  <c r="AE2045" i="1" a="1"/>
  <c r="AE2045" i="1" s="1"/>
  <c r="AD2045" i="1"/>
  <c r="AG2043" i="1"/>
  <c r="AF2044" i="1"/>
  <c r="AG2044" i="1" l="1"/>
  <c r="AF2045" i="1"/>
  <c r="AH2046" i="1" a="1"/>
  <c r="AH2046" i="1" s="1"/>
  <c r="AI2046" i="1" s="1"/>
  <c r="AE2046" i="1" a="1"/>
  <c r="AE2046" i="1" s="1"/>
  <c r="AD2046" i="1"/>
  <c r="AH2047" i="1" l="1" a="1"/>
  <c r="AH2047" i="1" s="1"/>
  <c r="AI2047" i="1" s="1"/>
  <c r="AE2047" i="1" a="1"/>
  <c r="AE2047" i="1" s="1"/>
  <c r="AD2047" i="1"/>
  <c r="AG2045" i="1"/>
  <c r="AF2046" i="1"/>
  <c r="AG2046" i="1" l="1"/>
  <c r="AF2047" i="1"/>
  <c r="AH2048" i="1" a="1"/>
  <c r="AH2048" i="1" s="1"/>
  <c r="AI2048" i="1" s="1"/>
  <c r="AE2048" i="1" a="1"/>
  <c r="AE2048" i="1" s="1"/>
  <c r="AD2048" i="1"/>
  <c r="AH2049" i="1" l="1" a="1"/>
  <c r="AH2049" i="1" s="1"/>
  <c r="AI2049" i="1" s="1"/>
  <c r="AE2049" i="1" a="1"/>
  <c r="AE2049" i="1" s="1"/>
  <c r="AD2049" i="1"/>
  <c r="AG2047" i="1"/>
  <c r="AF2048" i="1"/>
  <c r="AG2048" i="1" l="1"/>
  <c r="AF2049" i="1"/>
  <c r="AH2050" i="1" a="1"/>
  <c r="AH2050" i="1" s="1"/>
  <c r="AI2050" i="1" s="1"/>
  <c r="AE2050" i="1" a="1"/>
  <c r="AE2050" i="1" s="1"/>
  <c r="AD2050" i="1"/>
  <c r="AH2051" i="1" l="1" a="1"/>
  <c r="AH2051" i="1" s="1"/>
  <c r="AI2051" i="1" s="1"/>
  <c r="AE2051" i="1" a="1"/>
  <c r="AE2051" i="1" s="1"/>
  <c r="AD2051" i="1"/>
  <c r="AG2049" i="1"/>
  <c r="AF2050" i="1"/>
  <c r="AG2050" i="1" l="1"/>
  <c r="AF2051" i="1"/>
  <c r="AH2052" i="1" a="1"/>
  <c r="AH2052" i="1" s="1"/>
  <c r="AI2052" i="1" s="1"/>
  <c r="AE2052" i="1" a="1"/>
  <c r="AE2052" i="1" s="1"/>
  <c r="AD2052" i="1"/>
  <c r="AG2051" i="1" l="1"/>
  <c r="AF2052" i="1"/>
  <c r="AH2053" i="1" a="1"/>
  <c r="AH2053" i="1" s="1"/>
  <c r="AI2053" i="1" s="1"/>
  <c r="AE2053" i="1" a="1"/>
  <c r="AE2053" i="1" s="1"/>
  <c r="AD2053" i="1"/>
  <c r="AG2052" i="1" l="1"/>
  <c r="AF2053" i="1"/>
  <c r="AH2054" i="1" a="1"/>
  <c r="AH2054" i="1" s="1"/>
  <c r="AI2054" i="1" s="1"/>
  <c r="AE2054" i="1" a="1"/>
  <c r="AE2054" i="1" s="1"/>
  <c r="AD2054" i="1"/>
  <c r="AH2055" i="1" l="1" a="1"/>
  <c r="AH2055" i="1" s="1"/>
  <c r="AI2055" i="1" s="1"/>
  <c r="AE2055" i="1" a="1"/>
  <c r="AE2055" i="1" s="1"/>
  <c r="AD2055" i="1"/>
  <c r="AG2053" i="1"/>
  <c r="AF2054" i="1"/>
  <c r="AG2054" i="1" l="1"/>
  <c r="AF2055" i="1"/>
  <c r="AH2056" i="1" a="1"/>
  <c r="AH2056" i="1" s="1"/>
  <c r="AI2056" i="1" s="1"/>
  <c r="AE2056" i="1" a="1"/>
  <c r="AE2056" i="1" s="1"/>
  <c r="AD2056" i="1"/>
  <c r="AG2055" i="1" l="1"/>
  <c r="AF2056" i="1"/>
  <c r="AH2057" i="1" a="1"/>
  <c r="AH2057" i="1" s="1"/>
  <c r="AI2057" i="1" s="1"/>
  <c r="AE2057" i="1" a="1"/>
  <c r="AE2057" i="1" s="1"/>
  <c r="AD2057" i="1"/>
  <c r="AH2058" i="1" l="1" a="1"/>
  <c r="AH2058" i="1" s="1"/>
  <c r="AI2058" i="1" s="1"/>
  <c r="AE2058" i="1" a="1"/>
  <c r="AE2058" i="1" s="1"/>
  <c r="AD2058" i="1"/>
  <c r="AG2056" i="1"/>
  <c r="AF2057" i="1"/>
  <c r="AG2057" i="1" l="1"/>
  <c r="AF2058" i="1"/>
  <c r="AH2059" i="1" a="1"/>
  <c r="AH2059" i="1" s="1"/>
  <c r="AI2059" i="1" s="1"/>
  <c r="AE2059" i="1" a="1"/>
  <c r="AE2059" i="1" s="1"/>
  <c r="AD2059" i="1"/>
  <c r="AG2058" i="1" l="1"/>
  <c r="AF2059" i="1"/>
  <c r="AH2060" i="1" a="1"/>
  <c r="AH2060" i="1" s="1"/>
  <c r="AI2060" i="1" s="1"/>
  <c r="AE2060" i="1" a="1"/>
  <c r="AE2060" i="1" s="1"/>
  <c r="AD2060" i="1"/>
  <c r="AH2061" i="1" l="1" a="1"/>
  <c r="AH2061" i="1" s="1"/>
  <c r="AI2061" i="1" s="1"/>
  <c r="AE2061" i="1" a="1"/>
  <c r="AE2061" i="1" s="1"/>
  <c r="AD2061" i="1"/>
  <c r="AG2059" i="1"/>
  <c r="AF2060" i="1"/>
  <c r="AG2060" i="1" l="1"/>
  <c r="AF2061" i="1"/>
  <c r="AH2062" i="1" a="1"/>
  <c r="AH2062" i="1" s="1"/>
  <c r="AI2062" i="1" s="1"/>
  <c r="AE2062" i="1" a="1"/>
  <c r="AE2062" i="1" s="1"/>
  <c r="AD2062" i="1"/>
  <c r="AG2061" i="1" l="1"/>
  <c r="AF2062" i="1"/>
  <c r="AH2063" i="1" a="1"/>
  <c r="AH2063" i="1" s="1"/>
  <c r="AI2063" i="1" s="1"/>
  <c r="AE2063" i="1" a="1"/>
  <c r="AE2063" i="1" s="1"/>
  <c r="AD2063" i="1"/>
  <c r="AG2062" i="1" l="1"/>
  <c r="AF2063" i="1"/>
  <c r="AH2064" i="1" a="1"/>
  <c r="AH2064" i="1" s="1"/>
  <c r="AI2064" i="1" s="1"/>
  <c r="AE2064" i="1" a="1"/>
  <c r="AE2064" i="1" s="1"/>
  <c r="AD2064" i="1"/>
  <c r="AH2065" i="1" l="1" a="1"/>
  <c r="AH2065" i="1" s="1"/>
  <c r="AI2065" i="1" s="1"/>
  <c r="AE2065" i="1" a="1"/>
  <c r="AE2065" i="1" s="1"/>
  <c r="AD2065" i="1"/>
  <c r="AG2063" i="1"/>
  <c r="AF2064" i="1"/>
  <c r="AG2064" i="1" l="1"/>
  <c r="AF2065" i="1"/>
  <c r="AH2066" i="1" a="1"/>
  <c r="AH2066" i="1" s="1"/>
  <c r="AI2066" i="1" s="1"/>
  <c r="AE2066" i="1" a="1"/>
  <c r="AE2066" i="1" s="1"/>
  <c r="AD2066" i="1"/>
  <c r="AG2065" i="1" l="1"/>
  <c r="AF2066" i="1"/>
  <c r="AH2067" i="1" a="1"/>
  <c r="AH2067" i="1" s="1"/>
  <c r="AI2067" i="1" s="1"/>
  <c r="AE2067" i="1" a="1"/>
  <c r="AE2067" i="1" s="1"/>
  <c r="AD2067" i="1"/>
  <c r="AH2068" i="1" l="1" a="1"/>
  <c r="AH2068" i="1" s="1"/>
  <c r="AI2068" i="1" s="1"/>
  <c r="AE2068" i="1" a="1"/>
  <c r="AE2068" i="1" s="1"/>
  <c r="AD2068" i="1"/>
  <c r="AG2066" i="1"/>
  <c r="AF2067" i="1"/>
  <c r="AG2067" i="1" l="1"/>
  <c r="AF2068" i="1"/>
  <c r="AH2069" i="1" a="1"/>
  <c r="AH2069" i="1" s="1"/>
  <c r="AI2069" i="1" s="1"/>
  <c r="AE2069" i="1" a="1"/>
  <c r="AE2069" i="1" s="1"/>
  <c r="AD2069" i="1"/>
  <c r="AG2068" i="1" l="1"/>
  <c r="AF2069" i="1"/>
  <c r="AH2070" i="1" a="1"/>
  <c r="AH2070" i="1" s="1"/>
  <c r="AI2070" i="1" s="1"/>
  <c r="AE2070" i="1" a="1"/>
  <c r="AE2070" i="1" s="1"/>
  <c r="AD2070" i="1"/>
  <c r="AH2071" i="1" l="1" a="1"/>
  <c r="AH2071" i="1" s="1"/>
  <c r="AI2071" i="1" s="1"/>
  <c r="AE2071" i="1" a="1"/>
  <c r="AE2071" i="1" s="1"/>
  <c r="AD2071" i="1"/>
  <c r="AG2069" i="1"/>
  <c r="AF2070" i="1"/>
  <c r="AG2070" i="1" l="1"/>
  <c r="AF2071" i="1"/>
  <c r="AH2072" i="1" a="1"/>
  <c r="AH2072" i="1" s="1"/>
  <c r="AI2072" i="1" s="1"/>
  <c r="AE2072" i="1" a="1"/>
  <c r="AE2072" i="1" s="1"/>
  <c r="AD2072" i="1"/>
  <c r="AH2073" i="1" l="1" a="1"/>
  <c r="AH2073" i="1" s="1"/>
  <c r="AI2073" i="1" s="1"/>
  <c r="AE2073" i="1" a="1"/>
  <c r="AE2073" i="1" s="1"/>
  <c r="AD2073" i="1"/>
  <c r="AG2071" i="1"/>
  <c r="AF2072" i="1"/>
  <c r="AG2072" i="1" l="1"/>
  <c r="AF2073" i="1"/>
  <c r="AH2074" i="1" a="1"/>
  <c r="AH2074" i="1" s="1"/>
  <c r="AI2074" i="1" s="1"/>
  <c r="AE2074" i="1" a="1"/>
  <c r="AE2074" i="1" s="1"/>
  <c r="AD2074" i="1"/>
  <c r="AH2075" i="1" l="1" a="1"/>
  <c r="AH2075" i="1" s="1"/>
  <c r="AI2075" i="1" s="1"/>
  <c r="AE2075" i="1" a="1"/>
  <c r="AE2075" i="1" s="1"/>
  <c r="AD2075" i="1"/>
  <c r="AG2073" i="1"/>
  <c r="AF2074" i="1"/>
  <c r="AH2076" i="1" l="1" a="1"/>
  <c r="AH2076" i="1" s="1"/>
  <c r="AI2076" i="1" s="1"/>
  <c r="AE2076" i="1" a="1"/>
  <c r="AE2076" i="1" s="1"/>
  <c r="AD2076" i="1"/>
  <c r="AG2074" i="1"/>
  <c r="AF2075" i="1"/>
  <c r="AG2075" i="1" l="1"/>
  <c r="AF2076" i="1"/>
  <c r="AH2077" i="1" a="1"/>
  <c r="AH2077" i="1" s="1"/>
  <c r="AI2077" i="1" s="1"/>
  <c r="AE2077" i="1" a="1"/>
  <c r="AE2077" i="1" s="1"/>
  <c r="AD2077" i="1"/>
  <c r="AH2078" i="1" l="1" a="1"/>
  <c r="AH2078" i="1" s="1"/>
  <c r="AI2078" i="1" s="1"/>
  <c r="AE2078" i="1" a="1"/>
  <c r="AE2078" i="1" s="1"/>
  <c r="AD2078" i="1"/>
  <c r="AG2076" i="1"/>
  <c r="AF2077" i="1"/>
  <c r="AG2077" i="1" l="1"/>
  <c r="AF2078" i="1"/>
  <c r="AH2079" i="1" a="1"/>
  <c r="AH2079" i="1" s="1"/>
  <c r="AI2079" i="1" s="1"/>
  <c r="AE2079" i="1" a="1"/>
  <c r="AE2079" i="1" s="1"/>
  <c r="AD2079" i="1"/>
  <c r="AH2080" i="1" l="1" a="1"/>
  <c r="AH2080" i="1" s="1"/>
  <c r="AI2080" i="1" s="1"/>
  <c r="AE2080" i="1" a="1"/>
  <c r="AE2080" i="1" s="1"/>
  <c r="AD2080" i="1"/>
  <c r="AG2078" i="1"/>
  <c r="AF2079" i="1"/>
  <c r="AG2079" i="1" l="1"/>
  <c r="AF2080" i="1"/>
  <c r="AH2081" i="1" a="1"/>
  <c r="AH2081" i="1" s="1"/>
  <c r="AI2081" i="1" s="1"/>
  <c r="AE2081" i="1" a="1"/>
  <c r="AE2081" i="1" s="1"/>
  <c r="AD2081" i="1"/>
  <c r="AH2082" i="1" l="1" a="1"/>
  <c r="AH2082" i="1" s="1"/>
  <c r="AI2082" i="1" s="1"/>
  <c r="AE2082" i="1" a="1"/>
  <c r="AE2082" i="1" s="1"/>
  <c r="AD2082" i="1"/>
  <c r="AG2080" i="1"/>
  <c r="AF2081" i="1"/>
  <c r="AG2081" i="1" l="1"/>
  <c r="AF2082" i="1"/>
  <c r="AH2083" i="1" a="1"/>
  <c r="AH2083" i="1" s="1"/>
  <c r="AI2083" i="1" s="1"/>
  <c r="AE2083" i="1" a="1"/>
  <c r="AE2083" i="1" s="1"/>
  <c r="AD2083" i="1"/>
  <c r="AG2082" i="1" l="1"/>
  <c r="AF2083" i="1"/>
  <c r="AH2084" i="1" a="1"/>
  <c r="AH2084" i="1" s="1"/>
  <c r="AI2084" i="1" s="1"/>
  <c r="AE2084" i="1" a="1"/>
  <c r="AE2084" i="1" s="1"/>
  <c r="AD2084" i="1"/>
  <c r="AH2085" i="1" l="1" a="1"/>
  <c r="AH2085" i="1" s="1"/>
  <c r="AI2085" i="1" s="1"/>
  <c r="AE2085" i="1" a="1"/>
  <c r="AE2085" i="1" s="1"/>
  <c r="AD2085" i="1"/>
  <c r="AG2083" i="1"/>
  <c r="AF2084" i="1"/>
  <c r="AG2084" i="1" l="1"/>
  <c r="AF2085" i="1"/>
  <c r="AH2086" i="1" a="1"/>
  <c r="AH2086" i="1" s="1"/>
  <c r="AI2086" i="1" s="1"/>
  <c r="AE2086" i="1" a="1"/>
  <c r="AE2086" i="1" s="1"/>
  <c r="AD2086" i="1"/>
  <c r="AH2087" i="1" l="1" a="1"/>
  <c r="AH2087" i="1" s="1"/>
  <c r="AI2087" i="1" s="1"/>
  <c r="AE2087" i="1" a="1"/>
  <c r="AE2087" i="1" s="1"/>
  <c r="AD2087" i="1"/>
  <c r="AG2085" i="1"/>
  <c r="AF2086" i="1"/>
  <c r="AG2086" i="1" l="1"/>
  <c r="AF2087" i="1"/>
  <c r="AH2088" i="1" a="1"/>
  <c r="AH2088" i="1" s="1"/>
  <c r="AI2088" i="1" s="1"/>
  <c r="AE2088" i="1" a="1"/>
  <c r="AE2088" i="1" s="1"/>
  <c r="AD2088" i="1"/>
  <c r="AH2089" i="1" l="1" a="1"/>
  <c r="AH2089" i="1" s="1"/>
  <c r="AI2089" i="1" s="1"/>
  <c r="AE2089" i="1" a="1"/>
  <c r="AE2089" i="1" s="1"/>
  <c r="AD2089" i="1"/>
  <c r="AG2087" i="1"/>
  <c r="AF2088" i="1"/>
  <c r="AG2088" i="1" l="1"/>
  <c r="AF2089" i="1"/>
  <c r="AH2090" i="1" a="1"/>
  <c r="AH2090" i="1" s="1"/>
  <c r="AI2090" i="1" s="1"/>
  <c r="AE2090" i="1" a="1"/>
  <c r="AE2090" i="1" s="1"/>
  <c r="AD2090" i="1"/>
  <c r="AH2091" i="1" l="1" a="1"/>
  <c r="AH2091" i="1" s="1"/>
  <c r="AI2091" i="1" s="1"/>
  <c r="AE2091" i="1" a="1"/>
  <c r="AE2091" i="1" s="1"/>
  <c r="AD2091" i="1"/>
  <c r="AG2089" i="1"/>
  <c r="AF2090" i="1"/>
  <c r="AG2090" i="1" l="1"/>
  <c r="AF2091" i="1"/>
  <c r="AH2092" i="1" a="1"/>
  <c r="AH2092" i="1" s="1"/>
  <c r="AI2092" i="1" s="1"/>
  <c r="AD2092" i="1"/>
  <c r="AE2092" i="1" a="1"/>
  <c r="AE2092" i="1" s="1"/>
  <c r="AD2093" i="1" l="1"/>
  <c r="AH2093" i="1" a="1"/>
  <c r="AH2093" i="1" s="1"/>
  <c r="AI2093" i="1" s="1"/>
  <c r="AE2093" i="1" a="1"/>
  <c r="AE2093" i="1" s="1"/>
  <c r="AG2091" i="1"/>
  <c r="AF2092" i="1"/>
  <c r="AG2092" i="1" l="1"/>
  <c r="AF2093" i="1"/>
  <c r="AE2094" i="1" a="1"/>
  <c r="AE2094" i="1" s="1"/>
  <c r="AD2094" i="1"/>
  <c r="AH2094" i="1" a="1"/>
  <c r="AH2094" i="1" s="1"/>
  <c r="AI2094" i="1" s="1"/>
  <c r="AE2095" i="1" l="1" a="1"/>
  <c r="AE2095" i="1" s="1"/>
  <c r="AD2095" i="1"/>
  <c r="AH2095" i="1" a="1"/>
  <c r="AH2095" i="1" s="1"/>
  <c r="AI2095" i="1" s="1"/>
  <c r="AG2093" i="1"/>
  <c r="AF2094" i="1"/>
  <c r="AF2095" i="1" l="1"/>
  <c r="AG2094" i="1"/>
  <c r="AE2096" i="1" a="1"/>
  <c r="AE2096" i="1" s="1"/>
  <c r="AD2096" i="1"/>
  <c r="AH2096" i="1" a="1"/>
  <c r="AH2096" i="1" s="1"/>
  <c r="AI2096" i="1" s="1"/>
  <c r="AH2097" i="1" l="1" a="1"/>
  <c r="AH2097" i="1" s="1"/>
  <c r="AI2097" i="1" s="1"/>
  <c r="AE2097" i="1" a="1"/>
  <c r="AE2097" i="1" s="1"/>
  <c r="AD2097" i="1"/>
  <c r="AF2096" i="1"/>
  <c r="AG2095" i="1"/>
  <c r="AG2096" i="1" l="1"/>
  <c r="AF2097" i="1"/>
  <c r="AH2098" i="1" a="1"/>
  <c r="AH2098" i="1" s="1"/>
  <c r="AI2098" i="1" s="1"/>
  <c r="AE2098" i="1" a="1"/>
  <c r="AE2098" i="1" s="1"/>
  <c r="AD2098" i="1"/>
  <c r="AG2097" i="1" l="1"/>
  <c r="AF2098" i="1"/>
  <c r="AH2099" i="1" a="1"/>
  <c r="AH2099" i="1" s="1"/>
  <c r="AI2099" i="1" s="1"/>
  <c r="AE2099" i="1" a="1"/>
  <c r="AE2099" i="1" s="1"/>
  <c r="AD2099" i="1"/>
  <c r="AH2100" i="1" l="1" a="1"/>
  <c r="AH2100" i="1" s="1"/>
  <c r="AI2100" i="1" s="1"/>
  <c r="AD2100" i="1"/>
  <c r="AE2100" i="1" a="1"/>
  <c r="AE2100" i="1" s="1"/>
  <c r="AG2098" i="1"/>
  <c r="AF2099" i="1"/>
  <c r="AG2099" i="1" l="1"/>
  <c r="AF2100" i="1"/>
  <c r="AD2101" i="1"/>
  <c r="AH2101" i="1" a="1"/>
  <c r="AH2101" i="1" s="1"/>
  <c r="AI2101" i="1" s="1"/>
  <c r="AE2101" i="1" a="1"/>
  <c r="AE2101" i="1" s="1"/>
  <c r="AE2102" i="1" l="1" a="1"/>
  <c r="AE2102" i="1" s="1"/>
  <c r="AD2102" i="1"/>
  <c r="AH2102" i="1" a="1"/>
  <c r="AH2102" i="1" s="1"/>
  <c r="AI2102" i="1" s="1"/>
  <c r="AG2100" i="1"/>
  <c r="AF2101" i="1"/>
  <c r="AG2101" i="1" l="1"/>
  <c r="AF2102" i="1"/>
  <c r="AE2103" i="1" a="1"/>
  <c r="AE2103" i="1" s="1"/>
  <c r="AD2103" i="1"/>
  <c r="AH2103" i="1" a="1"/>
  <c r="AH2103" i="1" s="1"/>
  <c r="AI2103" i="1" s="1"/>
  <c r="AE2104" i="1" l="1" a="1"/>
  <c r="AE2104" i="1" s="1"/>
  <c r="AD2104" i="1"/>
  <c r="AH2104" i="1" a="1"/>
  <c r="AH2104" i="1" s="1"/>
  <c r="AI2104" i="1" s="1"/>
  <c r="AF2103" i="1"/>
  <c r="AG2102" i="1"/>
  <c r="AF2104" i="1" l="1"/>
  <c r="AG2103" i="1"/>
  <c r="AH2105" i="1" a="1"/>
  <c r="AH2105" i="1" s="1"/>
  <c r="AI2105" i="1" s="1"/>
  <c r="AE2105" i="1" a="1"/>
  <c r="AE2105" i="1" s="1"/>
  <c r="AD2105" i="1"/>
  <c r="AH2106" i="1" l="1" a="1"/>
  <c r="AH2106" i="1" s="1"/>
  <c r="AI2106" i="1" s="1"/>
  <c r="AE2106" i="1" a="1"/>
  <c r="AE2106" i="1" s="1"/>
  <c r="AD2106" i="1"/>
  <c r="AG2104" i="1"/>
  <c r="AF2105" i="1"/>
  <c r="AG2105" i="1" l="1"/>
  <c r="AF2106" i="1"/>
  <c r="AH2107" i="1" a="1"/>
  <c r="AH2107" i="1" s="1"/>
  <c r="AI2107" i="1" s="1"/>
  <c r="AE2107" i="1" a="1"/>
  <c r="AE2107" i="1" s="1"/>
  <c r="AD2107" i="1"/>
  <c r="AH2108" i="1" l="1" a="1"/>
  <c r="AH2108" i="1" s="1"/>
  <c r="AI2108" i="1" s="1"/>
  <c r="AD2108" i="1"/>
  <c r="AE2108" i="1" a="1"/>
  <c r="AE2108" i="1" s="1"/>
  <c r="AG2106" i="1"/>
  <c r="AF2107" i="1"/>
  <c r="AG2107" i="1" l="1"/>
  <c r="AF2108" i="1"/>
  <c r="AD2109" i="1"/>
  <c r="AH2109" i="1" a="1"/>
  <c r="AH2109" i="1" s="1"/>
  <c r="AI2109" i="1" s="1"/>
  <c r="AE2109" i="1" a="1"/>
  <c r="AE2109" i="1" s="1"/>
  <c r="AE2110" i="1" l="1" a="1"/>
  <c r="AE2110" i="1" s="1"/>
  <c r="AD2110" i="1"/>
  <c r="AH2110" i="1" a="1"/>
  <c r="AH2110" i="1" s="1"/>
  <c r="AI2110" i="1" s="1"/>
  <c r="AG2108" i="1"/>
  <c r="AF2109" i="1"/>
  <c r="AG2109" i="1" l="1"/>
  <c r="AF2110" i="1"/>
  <c r="AE2111" i="1" a="1"/>
  <c r="AE2111" i="1" s="1"/>
  <c r="AD2111" i="1"/>
  <c r="AH2111" i="1" a="1"/>
  <c r="AH2111" i="1" s="1"/>
  <c r="AI2111" i="1" s="1"/>
  <c r="AE2112" i="1" l="1" a="1"/>
  <c r="AE2112" i="1" s="1"/>
  <c r="AD2112" i="1"/>
  <c r="AH2112" i="1" a="1"/>
  <c r="AH2112" i="1" s="1"/>
  <c r="AI2112" i="1" s="1"/>
  <c r="AF2111" i="1"/>
  <c r="AG2110" i="1"/>
  <c r="AF2112" i="1" l="1"/>
  <c r="AG2111" i="1"/>
  <c r="AH2113" i="1" a="1"/>
  <c r="AH2113" i="1" s="1"/>
  <c r="AI2113" i="1" s="1"/>
  <c r="AE2113" i="1" a="1"/>
  <c r="AE2113" i="1" s="1"/>
  <c r="AD2113" i="1"/>
  <c r="AH2114" i="1" l="1" a="1"/>
  <c r="AH2114" i="1" s="1"/>
  <c r="AI2114" i="1" s="1"/>
  <c r="AE2114" i="1" a="1"/>
  <c r="AE2114" i="1" s="1"/>
  <c r="AD2114" i="1"/>
  <c r="AG2112" i="1"/>
  <c r="AF2113" i="1"/>
  <c r="AG2113" i="1" l="1"/>
  <c r="AF2114" i="1"/>
  <c r="AH2115" i="1" a="1"/>
  <c r="AH2115" i="1" s="1"/>
  <c r="AI2115" i="1" s="1"/>
  <c r="AE2115" i="1" a="1"/>
  <c r="AE2115" i="1" s="1"/>
  <c r="AD2115" i="1"/>
  <c r="AH2116" i="1" l="1" a="1"/>
  <c r="AH2116" i="1" s="1"/>
  <c r="AI2116" i="1" s="1"/>
  <c r="AD2116" i="1"/>
  <c r="AE2116" i="1" a="1"/>
  <c r="AE2116" i="1" s="1"/>
  <c r="AG2114" i="1"/>
  <c r="AF2115" i="1"/>
  <c r="AG2115" i="1" l="1"/>
  <c r="AF2116" i="1"/>
  <c r="AD2117" i="1"/>
  <c r="AH2117" i="1" a="1"/>
  <c r="AH2117" i="1" s="1"/>
  <c r="AI2117" i="1" s="1"/>
  <c r="AE2117" i="1" a="1"/>
  <c r="AE2117" i="1" s="1"/>
  <c r="AE2118" i="1" l="1" a="1"/>
  <c r="AE2118" i="1" s="1"/>
  <c r="AD2118" i="1"/>
  <c r="AH2118" i="1" a="1"/>
  <c r="AH2118" i="1" s="1"/>
  <c r="AI2118" i="1" s="1"/>
  <c r="AG2116" i="1"/>
  <c r="AF2117" i="1"/>
  <c r="AG2117" i="1" l="1"/>
  <c r="AF2118" i="1"/>
  <c r="AE2119" i="1" a="1"/>
  <c r="AE2119" i="1" s="1"/>
  <c r="AD2119" i="1"/>
  <c r="AH2119" i="1" a="1"/>
  <c r="AH2119" i="1" s="1"/>
  <c r="AI2119" i="1" s="1"/>
  <c r="AE2120" i="1" l="1" a="1"/>
  <c r="AE2120" i="1" s="1"/>
  <c r="AD2120" i="1"/>
  <c r="AH2120" i="1" a="1"/>
  <c r="AH2120" i="1" s="1"/>
  <c r="AI2120" i="1" s="1"/>
  <c r="AF2119" i="1"/>
  <c r="AG2118" i="1"/>
  <c r="AF2120" i="1" l="1"/>
  <c r="AG2119" i="1"/>
  <c r="AH2121" i="1" a="1"/>
  <c r="AH2121" i="1" s="1"/>
  <c r="AI2121" i="1" s="1"/>
  <c r="AE2121" i="1" a="1"/>
  <c r="AE2121" i="1" s="1"/>
  <c r="AD2121" i="1"/>
  <c r="AH2122" i="1" l="1" a="1"/>
  <c r="AH2122" i="1" s="1"/>
  <c r="AI2122" i="1" s="1"/>
  <c r="AE2122" i="1" a="1"/>
  <c r="AE2122" i="1" s="1"/>
  <c r="AD2122" i="1"/>
  <c r="AG2120" i="1"/>
  <c r="AF2121" i="1"/>
  <c r="AG2121" i="1" l="1"/>
  <c r="AF2122" i="1"/>
  <c r="AH2123" i="1" a="1"/>
  <c r="AH2123" i="1" s="1"/>
  <c r="AI2123" i="1" s="1"/>
  <c r="AE2123" i="1" a="1"/>
  <c r="AE2123" i="1" s="1"/>
  <c r="AD2123" i="1"/>
  <c r="AH2124" i="1" l="1" a="1"/>
  <c r="AH2124" i="1" s="1"/>
  <c r="AI2124" i="1" s="1"/>
  <c r="AD2124" i="1"/>
  <c r="AE2124" i="1" a="1"/>
  <c r="AE2124" i="1" s="1"/>
  <c r="AG2122" i="1"/>
  <c r="AF2123" i="1"/>
  <c r="AG2123" i="1" l="1"/>
  <c r="AF2124" i="1"/>
  <c r="AD2125" i="1"/>
  <c r="AH2125" i="1" a="1"/>
  <c r="AH2125" i="1" s="1"/>
  <c r="AI2125" i="1" s="1"/>
  <c r="AE2125" i="1" a="1"/>
  <c r="AE2125" i="1" s="1"/>
  <c r="AE2126" i="1" l="1" a="1"/>
  <c r="AE2126" i="1" s="1"/>
  <c r="AD2126" i="1"/>
  <c r="AH2126" i="1" a="1"/>
  <c r="AH2126" i="1" s="1"/>
  <c r="AI2126" i="1" s="1"/>
  <c r="AG2124" i="1"/>
  <c r="AF2125" i="1"/>
  <c r="AG2125" i="1" l="1"/>
  <c r="AF2126" i="1"/>
  <c r="AE2127" i="1" a="1"/>
  <c r="AE2127" i="1" s="1"/>
  <c r="AD2127" i="1"/>
  <c r="AH2127" i="1" a="1"/>
  <c r="AH2127" i="1" s="1"/>
  <c r="AI2127" i="1" s="1"/>
  <c r="AE2128" i="1" l="1" a="1"/>
  <c r="AE2128" i="1" s="1"/>
  <c r="AD2128" i="1"/>
  <c r="AH2128" i="1" a="1"/>
  <c r="AH2128" i="1" s="1"/>
  <c r="AI2128" i="1" s="1"/>
  <c r="AF2127" i="1"/>
  <c r="AG2126" i="1"/>
  <c r="AF2128" i="1" l="1"/>
  <c r="AG2127" i="1"/>
  <c r="AH2129" i="1" a="1"/>
  <c r="AH2129" i="1" s="1"/>
  <c r="AI2129" i="1" s="1"/>
  <c r="AE2129" i="1" a="1"/>
  <c r="AE2129" i="1" s="1"/>
  <c r="AD2129" i="1"/>
  <c r="AG2128" i="1" l="1"/>
  <c r="AF2129" i="1"/>
  <c r="AH2130" i="1" a="1"/>
  <c r="AH2130" i="1" s="1"/>
  <c r="AI2130" i="1" s="1"/>
  <c r="AE2130" i="1" a="1"/>
  <c r="AE2130" i="1" s="1"/>
  <c r="AD2130" i="1"/>
  <c r="AH2131" i="1" l="1" a="1"/>
  <c r="AH2131" i="1" s="1"/>
  <c r="AI2131" i="1" s="1"/>
  <c r="AE2131" i="1" a="1"/>
  <c r="AE2131" i="1" s="1"/>
  <c r="AD2131" i="1"/>
  <c r="AG2129" i="1"/>
  <c r="AF2130" i="1"/>
  <c r="AG2130" i="1" l="1"/>
  <c r="AF2131" i="1"/>
  <c r="AH2132" i="1" a="1"/>
  <c r="AH2132" i="1" s="1"/>
  <c r="AI2132" i="1" s="1"/>
  <c r="AD2132" i="1"/>
  <c r="AE2132" i="1" a="1"/>
  <c r="AE2132" i="1" s="1"/>
  <c r="AD2133" i="1" l="1"/>
  <c r="AH2133" i="1" a="1"/>
  <c r="AH2133" i="1" s="1"/>
  <c r="AI2133" i="1" s="1"/>
  <c r="AE2133" i="1" a="1"/>
  <c r="AE2133" i="1" s="1"/>
  <c r="AG2131" i="1"/>
  <c r="AF2132" i="1"/>
  <c r="AG2132" i="1" l="1"/>
  <c r="AF2133" i="1"/>
  <c r="AE2134" i="1" a="1"/>
  <c r="AE2134" i="1" s="1"/>
  <c r="AD2134" i="1"/>
  <c r="AH2134" i="1" a="1"/>
  <c r="AH2134" i="1" s="1"/>
  <c r="AI2134" i="1" s="1"/>
  <c r="AE2135" i="1" l="1" a="1"/>
  <c r="AE2135" i="1" s="1"/>
  <c r="AD2135" i="1"/>
  <c r="AH2135" i="1" a="1"/>
  <c r="AH2135" i="1" s="1"/>
  <c r="AI2135" i="1" s="1"/>
  <c r="AG2133" i="1"/>
  <c r="AF2134" i="1"/>
  <c r="AF2135" i="1" l="1"/>
  <c r="AG2134" i="1"/>
  <c r="AE2136" i="1" a="1"/>
  <c r="AE2136" i="1" s="1"/>
  <c r="AD2136" i="1"/>
  <c r="AH2136" i="1" a="1"/>
  <c r="AH2136" i="1" s="1"/>
  <c r="AI2136" i="1" s="1"/>
  <c r="AF2136" i="1" l="1"/>
  <c r="AG2135" i="1"/>
  <c r="AH2137" i="1" a="1"/>
  <c r="AH2137" i="1" s="1"/>
  <c r="AI2137" i="1" s="1"/>
  <c r="AE2137" i="1" a="1"/>
  <c r="AE2137" i="1" s="1"/>
  <c r="AD2137" i="1"/>
  <c r="AH2138" i="1" l="1" a="1"/>
  <c r="AH2138" i="1" s="1"/>
  <c r="AI2138" i="1" s="1"/>
  <c r="AE2138" i="1" a="1"/>
  <c r="AE2138" i="1" s="1"/>
  <c r="AD2138" i="1"/>
  <c r="AG2136" i="1"/>
  <c r="AF2137" i="1"/>
  <c r="AH2139" i="1" l="1" a="1"/>
  <c r="AH2139" i="1" s="1"/>
  <c r="AI2139" i="1" s="1"/>
  <c r="AE2139" i="1" a="1"/>
  <c r="AE2139" i="1" s="1"/>
  <c r="AD2139" i="1"/>
  <c r="AG2137" i="1"/>
  <c r="AF2138" i="1"/>
  <c r="AH2140" i="1" l="1" a="1"/>
  <c r="AH2140" i="1" s="1"/>
  <c r="AI2140" i="1" s="1"/>
  <c r="AD2140" i="1"/>
  <c r="AE2140" i="1" a="1"/>
  <c r="AE2140" i="1" s="1"/>
  <c r="AG2138" i="1"/>
  <c r="AF2139" i="1"/>
  <c r="AD2141" i="1" l="1"/>
  <c r="AH2141" i="1" a="1"/>
  <c r="AH2141" i="1" s="1"/>
  <c r="AI2141" i="1" s="1"/>
  <c r="AE2141" i="1" a="1"/>
  <c r="AE2141" i="1" s="1"/>
  <c r="AG2139" i="1"/>
  <c r="AF2140" i="1"/>
  <c r="AG2140" i="1" l="1"/>
  <c r="AF2141" i="1"/>
  <c r="AE2142" i="1" a="1"/>
  <c r="AE2142" i="1" s="1"/>
  <c r="AD2142" i="1"/>
  <c r="AH2142" i="1" a="1"/>
  <c r="AH2142" i="1" s="1"/>
  <c r="AI2142" i="1" s="1"/>
  <c r="AE2143" i="1" l="1" a="1"/>
  <c r="AE2143" i="1" s="1"/>
  <c r="AD2143" i="1"/>
  <c r="AH2143" i="1" a="1"/>
  <c r="AH2143" i="1" s="1"/>
  <c r="AI2143" i="1" s="1"/>
  <c r="AG2141" i="1"/>
  <c r="AF2142" i="1"/>
  <c r="AE2144" i="1" l="1" a="1"/>
  <c r="AE2144" i="1" s="1"/>
  <c r="AD2144" i="1"/>
  <c r="AH2144" i="1" a="1"/>
  <c r="AH2144" i="1" s="1"/>
  <c r="AI2144" i="1" s="1"/>
  <c r="AF2143" i="1"/>
  <c r="AG2142" i="1"/>
  <c r="AF2144" i="1" l="1"/>
  <c r="AG2143" i="1"/>
  <c r="AH2145" i="1" a="1"/>
  <c r="AH2145" i="1" s="1"/>
  <c r="AI2145" i="1" s="1"/>
  <c r="AE2145" i="1" a="1"/>
  <c r="AE2145" i="1" s="1"/>
  <c r="AD2145" i="1"/>
  <c r="AH2146" i="1" l="1" a="1"/>
  <c r="AH2146" i="1" s="1"/>
  <c r="AI2146" i="1" s="1"/>
  <c r="AE2146" i="1" a="1"/>
  <c r="AE2146" i="1" s="1"/>
  <c r="AD2146" i="1"/>
  <c r="AG2144" i="1"/>
  <c r="AF2145" i="1"/>
  <c r="AG2145" i="1" l="1"/>
  <c r="AF2146" i="1"/>
  <c r="AH2147" i="1" a="1"/>
  <c r="AH2147" i="1" s="1"/>
  <c r="AI2147" i="1" s="1"/>
  <c r="AE2147" i="1" a="1"/>
  <c r="AE2147" i="1" s="1"/>
  <c r="AD2147" i="1"/>
  <c r="AG2146" i="1" l="1"/>
  <c r="AF2147" i="1"/>
  <c r="AH2148" i="1" a="1"/>
  <c r="AH2148" i="1" s="1"/>
  <c r="AI2148" i="1" s="1"/>
  <c r="AD2148" i="1"/>
  <c r="AE2148" i="1" a="1"/>
  <c r="AE2148" i="1" s="1"/>
  <c r="AD2149" i="1" l="1"/>
  <c r="AH2149" i="1" a="1"/>
  <c r="AH2149" i="1" s="1"/>
  <c r="AI2149" i="1" s="1"/>
  <c r="AE2149" i="1" a="1"/>
  <c r="AE2149" i="1" s="1"/>
  <c r="AG2147" i="1"/>
  <c r="AF2148" i="1"/>
  <c r="AG2148" i="1" l="1"/>
  <c r="AF2149" i="1"/>
  <c r="AE2150" i="1" a="1"/>
  <c r="AE2150" i="1" s="1"/>
  <c r="AD2150" i="1"/>
  <c r="AH2150" i="1" a="1"/>
  <c r="AH2150" i="1" s="1"/>
  <c r="AI2150" i="1" s="1"/>
  <c r="AE2151" i="1" l="1" a="1"/>
  <c r="AE2151" i="1" s="1"/>
  <c r="AD2151" i="1"/>
  <c r="AH2151" i="1" a="1"/>
  <c r="AH2151" i="1" s="1"/>
  <c r="AI2151" i="1" s="1"/>
  <c r="AG2149" i="1"/>
  <c r="AF2150" i="1"/>
  <c r="AF2151" i="1" l="1"/>
  <c r="AG2150" i="1"/>
  <c r="AE2152" i="1" a="1"/>
  <c r="AE2152" i="1" s="1"/>
  <c r="AD2152" i="1"/>
  <c r="AH2152" i="1" a="1"/>
  <c r="AH2152" i="1" s="1"/>
  <c r="AI2152" i="1" s="1"/>
  <c r="AH2153" i="1" l="1" a="1"/>
  <c r="AH2153" i="1" s="1"/>
  <c r="AI2153" i="1" s="1"/>
  <c r="AE2153" i="1" a="1"/>
  <c r="AE2153" i="1" s="1"/>
  <c r="AD2153" i="1"/>
  <c r="AF2152" i="1"/>
  <c r="AG2151" i="1"/>
  <c r="AG2152" i="1" l="1"/>
  <c r="AF2153" i="1"/>
  <c r="AH2154" i="1" a="1"/>
  <c r="AH2154" i="1" s="1"/>
  <c r="AI2154" i="1" s="1"/>
  <c r="AE2154" i="1" a="1"/>
  <c r="AE2154" i="1" s="1"/>
  <c r="AD2154" i="1"/>
  <c r="AH2155" i="1" l="1" a="1"/>
  <c r="AH2155" i="1" s="1"/>
  <c r="AI2155" i="1" s="1"/>
  <c r="AE2155" i="1" a="1"/>
  <c r="AE2155" i="1" s="1"/>
  <c r="AD2155" i="1"/>
  <c r="AG2153" i="1"/>
  <c r="AF2154" i="1"/>
  <c r="AG2154" i="1" l="1"/>
  <c r="AF2155" i="1"/>
  <c r="AH2156" i="1" a="1"/>
  <c r="AH2156" i="1" s="1"/>
  <c r="AI2156" i="1" s="1"/>
  <c r="AD2156" i="1"/>
  <c r="AE2156" i="1" a="1"/>
  <c r="AE2156" i="1" s="1"/>
  <c r="AD2157" i="1" l="1"/>
  <c r="AH2157" i="1" a="1"/>
  <c r="AH2157" i="1" s="1"/>
  <c r="AI2157" i="1" s="1"/>
  <c r="AE2157" i="1" a="1"/>
  <c r="AE2157" i="1" s="1"/>
  <c r="AG2155" i="1"/>
  <c r="AF2156" i="1"/>
  <c r="AG2156" i="1" l="1"/>
  <c r="AF2157" i="1"/>
  <c r="AE2158" i="1" a="1"/>
  <c r="AE2158" i="1" s="1"/>
  <c r="AD2158" i="1"/>
  <c r="AH2158" i="1" a="1"/>
  <c r="AH2158" i="1" s="1"/>
  <c r="AI2158" i="1" s="1"/>
  <c r="AG2157" i="1" l="1"/>
  <c r="AF2158" i="1"/>
  <c r="AE2159" i="1" a="1"/>
  <c r="AE2159" i="1" s="1"/>
  <c r="AD2159" i="1"/>
  <c r="AH2159" i="1" a="1"/>
  <c r="AH2159" i="1" s="1"/>
  <c r="AI2159" i="1" s="1"/>
  <c r="AE2160" i="1" l="1" a="1"/>
  <c r="AE2160" i="1" s="1"/>
  <c r="AD2160" i="1"/>
  <c r="AH2160" i="1" a="1"/>
  <c r="AH2160" i="1" s="1"/>
  <c r="AI2160" i="1" s="1"/>
  <c r="AF2159" i="1"/>
  <c r="AG2158" i="1"/>
  <c r="AF2160" i="1" l="1"/>
  <c r="AG2159" i="1"/>
  <c r="AH2161" i="1" a="1"/>
  <c r="AH2161" i="1" s="1"/>
  <c r="AI2161" i="1" s="1"/>
  <c r="AE2161" i="1" a="1"/>
  <c r="AE2161" i="1" s="1"/>
  <c r="AD2161" i="1"/>
  <c r="AH2162" i="1" l="1" a="1"/>
  <c r="AH2162" i="1" s="1"/>
  <c r="AI2162" i="1" s="1"/>
  <c r="AE2162" i="1" a="1"/>
  <c r="AE2162" i="1" s="1"/>
  <c r="AD2162" i="1"/>
  <c r="AG2160" i="1"/>
  <c r="AF2161" i="1"/>
  <c r="AG2161" i="1" l="1"/>
  <c r="AF2162" i="1"/>
  <c r="AH2163" i="1" a="1"/>
  <c r="AH2163" i="1" s="1"/>
  <c r="AI2163" i="1" s="1"/>
  <c r="AE2163" i="1" a="1"/>
  <c r="AE2163" i="1" s="1"/>
  <c r="AD2163" i="1"/>
  <c r="AH2164" i="1" l="1" a="1"/>
  <c r="AH2164" i="1" s="1"/>
  <c r="AI2164" i="1" s="1"/>
  <c r="AD2164" i="1"/>
  <c r="AE2164" i="1" a="1"/>
  <c r="AE2164" i="1" s="1"/>
  <c r="AG2162" i="1"/>
  <c r="AF2163" i="1"/>
  <c r="AG2163" i="1" l="1"/>
  <c r="AF2164" i="1"/>
  <c r="AD2165" i="1"/>
  <c r="AH2165" i="1" a="1"/>
  <c r="AH2165" i="1" s="1"/>
  <c r="AI2165" i="1" s="1"/>
  <c r="AE2165" i="1" a="1"/>
  <c r="AE2165" i="1" s="1"/>
  <c r="AG2164" i="1" l="1"/>
  <c r="AF2165" i="1"/>
  <c r="AE2166" i="1" a="1"/>
  <c r="AE2166" i="1" s="1"/>
  <c r="AD2166" i="1"/>
  <c r="AH2166" i="1" a="1"/>
  <c r="AH2166" i="1" s="1"/>
  <c r="AI2166" i="1" s="1"/>
  <c r="AE2167" i="1" l="1" a="1"/>
  <c r="AE2167" i="1" s="1"/>
  <c r="AD2167" i="1"/>
  <c r="AH2167" i="1" a="1"/>
  <c r="AH2167" i="1" s="1"/>
  <c r="AI2167" i="1" s="1"/>
  <c r="AG2165" i="1"/>
  <c r="AF2166" i="1"/>
  <c r="AF2167" i="1" l="1"/>
  <c r="AG2166" i="1"/>
  <c r="AE2168" i="1" a="1"/>
  <c r="AE2168" i="1" s="1"/>
  <c r="AD2168" i="1"/>
  <c r="AH2168" i="1" a="1"/>
  <c r="AH2168" i="1" s="1"/>
  <c r="AI2168" i="1" s="1"/>
  <c r="AH2169" i="1" l="1" a="1"/>
  <c r="AH2169" i="1" s="1"/>
  <c r="AI2169" i="1" s="1"/>
  <c r="AE2169" i="1" a="1"/>
  <c r="AE2169" i="1" s="1"/>
  <c r="AD2169" i="1"/>
  <c r="AF2168" i="1"/>
  <c r="AG2167" i="1"/>
  <c r="AG2168" i="1" l="1"/>
  <c r="AF2169" i="1"/>
  <c r="AH2170" i="1" a="1"/>
  <c r="AH2170" i="1" s="1"/>
  <c r="AI2170" i="1" s="1"/>
  <c r="AE2170" i="1" a="1"/>
  <c r="AE2170" i="1" s="1"/>
  <c r="AD2170" i="1"/>
  <c r="AH2171" i="1" l="1" a="1"/>
  <c r="AH2171" i="1" s="1"/>
  <c r="AI2171" i="1" s="1"/>
  <c r="AE2171" i="1" a="1"/>
  <c r="AE2171" i="1" s="1"/>
  <c r="AD2171" i="1"/>
  <c r="AG2169" i="1"/>
  <c r="AF2170" i="1"/>
  <c r="AG2170" i="1" l="1"/>
  <c r="AF2171" i="1"/>
  <c r="AH2172" i="1" a="1"/>
  <c r="AH2172" i="1" s="1"/>
  <c r="AI2172" i="1" s="1"/>
  <c r="AD2172" i="1"/>
  <c r="AE2172" i="1" a="1"/>
  <c r="AE2172" i="1" s="1"/>
  <c r="AD2173" i="1" l="1"/>
  <c r="AH2173" i="1" a="1"/>
  <c r="AH2173" i="1" s="1"/>
  <c r="AI2173" i="1" s="1"/>
  <c r="AE2173" i="1" a="1"/>
  <c r="AE2173" i="1" s="1"/>
  <c r="AG2171" i="1"/>
  <c r="AF2172" i="1"/>
  <c r="AG2172" i="1" l="1"/>
  <c r="AF2173" i="1"/>
  <c r="AE2174" i="1" a="1"/>
  <c r="AE2174" i="1" s="1"/>
  <c r="AD2174" i="1"/>
  <c r="AH2174" i="1" a="1"/>
  <c r="AH2174" i="1" s="1"/>
  <c r="AI2174" i="1" s="1"/>
  <c r="AG2173" i="1" l="1"/>
  <c r="AF2174" i="1"/>
  <c r="AE2175" i="1" a="1"/>
  <c r="AE2175" i="1" s="1"/>
  <c r="AD2175" i="1"/>
  <c r="AH2175" i="1" a="1"/>
  <c r="AH2175" i="1" s="1"/>
  <c r="AI2175" i="1" s="1"/>
  <c r="AE2176" i="1" l="1" a="1"/>
  <c r="AE2176" i="1" s="1"/>
  <c r="AD2176" i="1"/>
  <c r="AH2176" i="1" a="1"/>
  <c r="AH2176" i="1" s="1"/>
  <c r="AI2176" i="1" s="1"/>
  <c r="AF2175" i="1"/>
  <c r="AG2174" i="1"/>
  <c r="AH2177" i="1" l="1" a="1"/>
  <c r="AH2177" i="1" s="1"/>
  <c r="AI2177" i="1" s="1"/>
  <c r="AE2177" i="1" a="1"/>
  <c r="AE2177" i="1" s="1"/>
  <c r="AD2177" i="1"/>
  <c r="AF2176" i="1"/>
  <c r="AG2175" i="1"/>
  <c r="AH2178" i="1" l="1" a="1"/>
  <c r="AH2178" i="1" s="1"/>
  <c r="AI2178" i="1" s="1"/>
  <c r="AE2178" i="1" a="1"/>
  <c r="AE2178" i="1" s="1"/>
  <c r="AD2178" i="1"/>
  <c r="AG2176" i="1"/>
  <c r="AF2177" i="1"/>
  <c r="AG2177" i="1" l="1"/>
  <c r="AF2178" i="1"/>
  <c r="AH2179" i="1" a="1"/>
  <c r="AH2179" i="1" s="1"/>
  <c r="AI2179" i="1" s="1"/>
  <c r="AE2179" i="1" a="1"/>
  <c r="AE2179" i="1" s="1"/>
  <c r="AD2179" i="1"/>
  <c r="AH2180" i="1" l="1" a="1"/>
  <c r="AH2180" i="1" s="1"/>
  <c r="AI2180" i="1" s="1"/>
  <c r="AD2180" i="1"/>
  <c r="AE2180" i="1" a="1"/>
  <c r="AE2180" i="1" s="1"/>
  <c r="AG2178" i="1"/>
  <c r="AF2179" i="1"/>
  <c r="AG2179" i="1" l="1"/>
  <c r="AF2180" i="1"/>
  <c r="AD2181" i="1"/>
  <c r="AH2181" i="1" a="1"/>
  <c r="AH2181" i="1" s="1"/>
  <c r="AI2181" i="1" s="1"/>
  <c r="AE2181" i="1" a="1"/>
  <c r="AE2181" i="1" s="1"/>
  <c r="AE2182" i="1" l="1" a="1"/>
  <c r="AE2182" i="1" s="1"/>
  <c r="AD2182" i="1"/>
  <c r="AH2182" i="1" a="1"/>
  <c r="AH2182" i="1" s="1"/>
  <c r="AI2182" i="1" s="1"/>
  <c r="AG2180" i="1"/>
  <c r="AF2181" i="1"/>
  <c r="AG2181" i="1" l="1"/>
  <c r="AF2182" i="1"/>
  <c r="AE2183" i="1" a="1"/>
  <c r="AE2183" i="1" s="1"/>
  <c r="AD2183" i="1"/>
  <c r="AH2183" i="1" a="1"/>
  <c r="AH2183" i="1" s="1"/>
  <c r="AI2183" i="1" s="1"/>
  <c r="AE2184" i="1" l="1" a="1"/>
  <c r="AE2184" i="1" s="1"/>
  <c r="AD2184" i="1"/>
  <c r="AH2184" i="1" a="1"/>
  <c r="AH2184" i="1" s="1"/>
  <c r="AI2184" i="1" s="1"/>
  <c r="AF2183" i="1"/>
  <c r="AG2182" i="1"/>
  <c r="AF2184" i="1" l="1"/>
  <c r="AG2183" i="1"/>
  <c r="AH2185" i="1" a="1"/>
  <c r="AH2185" i="1" s="1"/>
  <c r="AI2185" i="1" s="1"/>
  <c r="AE2185" i="1" a="1"/>
  <c r="AE2185" i="1" s="1"/>
  <c r="AD2185" i="1"/>
  <c r="AH2186" i="1" l="1" a="1"/>
  <c r="AH2186" i="1" s="1"/>
  <c r="AI2186" i="1" s="1"/>
  <c r="AE2186" i="1" a="1"/>
  <c r="AE2186" i="1" s="1"/>
  <c r="AD2186" i="1"/>
  <c r="AG2184" i="1"/>
  <c r="AF2185" i="1"/>
  <c r="AG2185" i="1" l="1"/>
  <c r="AF2186" i="1"/>
  <c r="AH2187" i="1" a="1"/>
  <c r="AH2187" i="1" s="1"/>
  <c r="AI2187" i="1" s="1"/>
  <c r="AE2187" i="1" a="1"/>
  <c r="AE2187" i="1" s="1"/>
  <c r="AD2187" i="1"/>
  <c r="AH2188" i="1" l="1" a="1"/>
  <c r="AH2188" i="1" s="1"/>
  <c r="AI2188" i="1" s="1"/>
  <c r="AD2188" i="1"/>
  <c r="AE2188" i="1" a="1"/>
  <c r="AE2188" i="1" s="1"/>
  <c r="AG2186" i="1"/>
  <c r="AF2187" i="1"/>
  <c r="AG2187" i="1" l="1"/>
  <c r="AF2188" i="1"/>
  <c r="AD2189" i="1"/>
  <c r="AH2189" i="1" a="1"/>
  <c r="AH2189" i="1" s="1"/>
  <c r="AI2189" i="1" s="1"/>
  <c r="AE2189" i="1" a="1"/>
  <c r="AE2189" i="1" s="1"/>
  <c r="AE2190" i="1" l="1" a="1"/>
  <c r="AE2190" i="1" s="1"/>
  <c r="AD2190" i="1"/>
  <c r="AH2190" i="1" a="1"/>
  <c r="AH2190" i="1" s="1"/>
  <c r="AI2190" i="1" s="1"/>
  <c r="AG2188" i="1"/>
  <c r="AF2189" i="1"/>
  <c r="AG2189" i="1" l="1"/>
  <c r="AF2190" i="1"/>
  <c r="AE2191" i="1" a="1"/>
  <c r="AE2191" i="1" s="1"/>
  <c r="AD2191" i="1"/>
  <c r="AH2191" i="1" a="1"/>
  <c r="AH2191" i="1" s="1"/>
  <c r="AI2191" i="1" s="1"/>
  <c r="AH2192" i="1" l="1" a="1"/>
  <c r="AH2192" i="1" s="1"/>
  <c r="AI2192" i="1" s="1"/>
  <c r="AE2192" i="1" a="1"/>
  <c r="AE2192" i="1" s="1"/>
  <c r="AD2192" i="1"/>
  <c r="AF2191" i="1"/>
  <c r="AG2190" i="1"/>
  <c r="AH2193" i="1" l="1" a="1"/>
  <c r="AH2193" i="1" s="1"/>
  <c r="AI2193" i="1" s="1"/>
  <c r="AE2193" i="1" a="1"/>
  <c r="AE2193" i="1" s="1"/>
  <c r="AD2193" i="1"/>
  <c r="AF2192" i="1"/>
  <c r="AG2191" i="1"/>
  <c r="AG2192" i="1" l="1"/>
  <c r="AF2193" i="1"/>
  <c r="AD2194" i="1"/>
  <c r="AH2194" i="1" a="1"/>
  <c r="AH2194" i="1" s="1"/>
  <c r="AI2194" i="1" s="1"/>
  <c r="AE2194" i="1" a="1"/>
  <c r="AE2194" i="1" s="1"/>
  <c r="AE2195" i="1" l="1" a="1"/>
  <c r="AE2195" i="1" s="1"/>
  <c r="AD2195" i="1"/>
  <c r="AH2195" i="1" a="1"/>
  <c r="AH2195" i="1" s="1"/>
  <c r="AI2195" i="1" s="1"/>
  <c r="AG2193" i="1"/>
  <c r="AF2194" i="1"/>
  <c r="AF2195" i="1" l="1"/>
  <c r="AG2194" i="1"/>
  <c r="AH2196" i="1" a="1"/>
  <c r="AH2196" i="1" s="1"/>
  <c r="AI2196" i="1" s="1"/>
  <c r="AE2196" i="1" a="1"/>
  <c r="AE2196" i="1" s="1"/>
  <c r="AD2196" i="1"/>
  <c r="AH2197" i="1" l="1" a="1"/>
  <c r="AH2197" i="1" s="1"/>
  <c r="AI2197" i="1" s="1"/>
  <c r="AE2197" i="1" a="1"/>
  <c r="AE2197" i="1" s="1"/>
  <c r="AD2197" i="1"/>
  <c r="AF2196" i="1"/>
  <c r="AG2195" i="1"/>
  <c r="AD2198" i="1" l="1"/>
  <c r="AH2198" i="1" a="1"/>
  <c r="AH2198" i="1" s="1"/>
  <c r="AI2198" i="1" s="1"/>
  <c r="AE2198" i="1" a="1"/>
  <c r="AE2198" i="1" s="1"/>
  <c r="AG2196" i="1"/>
  <c r="AF2197" i="1"/>
  <c r="AG2197" i="1" l="1"/>
  <c r="AF2198" i="1"/>
  <c r="AE2199" i="1" a="1"/>
  <c r="AE2199" i="1" s="1"/>
  <c r="AD2199" i="1"/>
  <c r="AH2199" i="1" a="1"/>
  <c r="AH2199" i="1" s="1"/>
  <c r="AI2199" i="1" s="1"/>
  <c r="AH2200" i="1" l="1" a="1"/>
  <c r="AH2200" i="1" s="1"/>
  <c r="AI2200" i="1" s="1"/>
  <c r="AE2200" i="1" a="1"/>
  <c r="AE2200" i="1" s="1"/>
  <c r="AD2200" i="1"/>
  <c r="AF2199" i="1"/>
  <c r="AG2198" i="1"/>
  <c r="AF2200" i="1" l="1"/>
  <c r="AG2199" i="1"/>
  <c r="AH2201" i="1" a="1"/>
  <c r="AH2201" i="1" s="1"/>
  <c r="AI2201" i="1" s="1"/>
  <c r="AE2201" i="1" a="1"/>
  <c r="AE2201" i="1" s="1"/>
  <c r="AD2201" i="1"/>
  <c r="AG2200" i="1" l="1"/>
  <c r="AF2201" i="1"/>
  <c r="AD2202" i="1"/>
  <c r="AH2202" i="1" a="1"/>
  <c r="AH2202" i="1" s="1"/>
  <c r="AI2202" i="1" s="1"/>
  <c r="AE2202" i="1" a="1"/>
  <c r="AE2202" i="1" s="1"/>
  <c r="AE2203" i="1" l="1" a="1"/>
  <c r="AE2203" i="1" s="1"/>
  <c r="AD2203" i="1"/>
  <c r="AH2203" i="1" a="1"/>
  <c r="AH2203" i="1" s="1"/>
  <c r="AI2203" i="1" s="1"/>
  <c r="AG2201" i="1"/>
  <c r="AF2202" i="1"/>
  <c r="AH2204" i="1" l="1" a="1"/>
  <c r="AH2204" i="1" s="1"/>
  <c r="AI2204" i="1" s="1"/>
  <c r="AE2204" i="1" a="1"/>
  <c r="AE2204" i="1" s="1"/>
  <c r="AD2204" i="1"/>
  <c r="AF2203" i="1"/>
  <c r="AG2202" i="1"/>
  <c r="AH2205" i="1" l="1" a="1"/>
  <c r="AH2205" i="1" s="1"/>
  <c r="AI2205" i="1" s="1"/>
  <c r="AE2205" i="1" a="1"/>
  <c r="AE2205" i="1" s="1"/>
  <c r="AD2205" i="1"/>
  <c r="AF2204" i="1"/>
  <c r="AG2203" i="1"/>
  <c r="AG2204" i="1" l="1"/>
  <c r="AF2205" i="1"/>
  <c r="AD2206" i="1"/>
  <c r="AH2206" i="1" a="1"/>
  <c r="AH2206" i="1" s="1"/>
  <c r="AI2206" i="1" s="1"/>
  <c r="AE2206" i="1" a="1"/>
  <c r="AE2206" i="1" s="1"/>
  <c r="AE2207" i="1" l="1" a="1"/>
  <c r="AE2207" i="1" s="1"/>
  <c r="AD2207" i="1"/>
  <c r="AH2207" i="1" a="1"/>
  <c r="AH2207" i="1" s="1"/>
  <c r="AI2207" i="1" s="1"/>
  <c r="AG2205" i="1"/>
  <c r="AF2206" i="1"/>
  <c r="AF2207" i="1" l="1"/>
  <c r="AG2206" i="1"/>
  <c r="AH2208" i="1" a="1"/>
  <c r="AH2208" i="1" s="1"/>
  <c r="AI2208" i="1" s="1"/>
  <c r="AE2208" i="1" a="1"/>
  <c r="AE2208" i="1" s="1"/>
  <c r="AD2208" i="1"/>
  <c r="AH2209" i="1" l="1" a="1"/>
  <c r="AH2209" i="1" s="1"/>
  <c r="AI2209" i="1" s="1"/>
  <c r="AE2209" i="1" a="1"/>
  <c r="AE2209" i="1" s="1"/>
  <c r="AD2209" i="1"/>
  <c r="AF2208" i="1"/>
  <c r="AG2207" i="1"/>
  <c r="AG2208" i="1" l="1"/>
  <c r="AF2209" i="1"/>
  <c r="AD2210" i="1"/>
  <c r="AH2210" i="1" a="1"/>
  <c r="AH2210" i="1" s="1"/>
  <c r="AI2210" i="1" s="1"/>
  <c r="AE2210" i="1" a="1"/>
  <c r="AE2210" i="1" s="1"/>
  <c r="AE2211" i="1" l="1" a="1"/>
  <c r="AE2211" i="1" s="1"/>
  <c r="AD2211" i="1"/>
  <c r="AH2211" i="1" a="1"/>
  <c r="AH2211" i="1" s="1"/>
  <c r="AI2211" i="1" s="1"/>
  <c r="AG2209" i="1"/>
  <c r="AF2210" i="1"/>
  <c r="AF2211" i="1" l="1"/>
  <c r="AG2210" i="1"/>
  <c r="AH2212" i="1" a="1"/>
  <c r="AH2212" i="1" s="1"/>
  <c r="AI2212" i="1" s="1"/>
  <c r="AE2212" i="1" a="1"/>
  <c r="AE2212" i="1" s="1"/>
  <c r="AD2212" i="1"/>
  <c r="AH2213" i="1" l="1" a="1"/>
  <c r="AH2213" i="1" s="1"/>
  <c r="AI2213" i="1" s="1"/>
  <c r="AE2213" i="1" a="1"/>
  <c r="AE2213" i="1" s="1"/>
  <c r="AD2213" i="1"/>
  <c r="AF2212" i="1"/>
  <c r="AG2211" i="1"/>
  <c r="AG2212" i="1" l="1"/>
  <c r="AF2213" i="1"/>
  <c r="AD2214" i="1"/>
  <c r="AH2214" i="1" a="1"/>
  <c r="AH2214" i="1" s="1"/>
  <c r="AI2214" i="1" s="1"/>
  <c r="AE2214" i="1" a="1"/>
  <c r="AE2214" i="1" s="1"/>
  <c r="AE2215" i="1" l="1" a="1"/>
  <c r="AE2215" i="1" s="1"/>
  <c r="AD2215" i="1"/>
  <c r="AH2215" i="1" a="1"/>
  <c r="AH2215" i="1" s="1"/>
  <c r="AI2215" i="1" s="1"/>
  <c r="AG2213" i="1"/>
  <c r="AF2214" i="1"/>
  <c r="AF2215" i="1" l="1"/>
  <c r="AG2214" i="1"/>
  <c r="AH2216" i="1" a="1"/>
  <c r="AH2216" i="1" s="1"/>
  <c r="AI2216" i="1" s="1"/>
  <c r="AE2216" i="1" a="1"/>
  <c r="AE2216" i="1" s="1"/>
  <c r="AD2216" i="1"/>
  <c r="AH2217" i="1" l="1" a="1"/>
  <c r="AH2217" i="1" s="1"/>
  <c r="AI2217" i="1" s="1"/>
  <c r="AE2217" i="1" a="1"/>
  <c r="AE2217" i="1" s="1"/>
  <c r="AD2217" i="1"/>
  <c r="AF2216" i="1"/>
  <c r="AG2215" i="1"/>
  <c r="AG2216" i="1" l="1"/>
  <c r="AF2217" i="1"/>
  <c r="AD2218" i="1"/>
  <c r="AH2218" i="1" a="1"/>
  <c r="AH2218" i="1" s="1"/>
  <c r="AI2218" i="1" s="1"/>
  <c r="AE2218" i="1" a="1"/>
  <c r="AE2218" i="1" s="1"/>
  <c r="AG2217" i="1" l="1"/>
  <c r="AF2218" i="1"/>
  <c r="AE2219" i="1" a="1"/>
  <c r="AE2219" i="1" s="1"/>
  <c r="AD2219" i="1"/>
  <c r="AH2219" i="1" a="1"/>
  <c r="AH2219" i="1" s="1"/>
  <c r="AI2219" i="1" s="1"/>
  <c r="AF2219" i="1" l="1"/>
  <c r="AG2218" i="1"/>
  <c r="AH2220" i="1" a="1"/>
  <c r="AH2220" i="1" s="1"/>
  <c r="AI2220" i="1" s="1"/>
  <c r="AE2220" i="1" a="1"/>
  <c r="AE2220" i="1" s="1"/>
  <c r="AD2220" i="1"/>
  <c r="AE2221" i="1" l="1" a="1"/>
  <c r="AE2221" i="1" s="1"/>
  <c r="AH2221" i="1" a="1"/>
  <c r="AH2221" i="1" s="1"/>
  <c r="AI2221" i="1" s="1"/>
  <c r="AD2221" i="1"/>
  <c r="AF2220" i="1"/>
  <c r="AG2219" i="1"/>
  <c r="AG2220" i="1" l="1"/>
  <c r="AF2221" i="1"/>
  <c r="AE2222" i="1" a="1"/>
  <c r="AE2222" i="1" s="1"/>
  <c r="AH2222" i="1" a="1"/>
  <c r="AH2222" i="1" s="1"/>
  <c r="AI2222" i="1" s="1"/>
  <c r="AD2222" i="1"/>
  <c r="AE2223" i="1" l="1" a="1"/>
  <c r="AE2223" i="1" s="1"/>
  <c r="AH2223" i="1" a="1"/>
  <c r="AH2223" i="1" s="1"/>
  <c r="AI2223" i="1" s="1"/>
  <c r="AD2223" i="1"/>
  <c r="AF2222" i="1"/>
  <c r="AG2221" i="1"/>
  <c r="AE2224" i="1" l="1" a="1"/>
  <c r="AE2224" i="1" s="1"/>
  <c r="AH2224" i="1" a="1"/>
  <c r="AH2224" i="1" s="1"/>
  <c r="AI2224" i="1" s="1"/>
  <c r="AD2224" i="1"/>
  <c r="AG2222" i="1"/>
  <c r="AF2223" i="1"/>
  <c r="AF2224" i="1" l="1"/>
  <c r="AG2223" i="1"/>
  <c r="AE2225" i="1" a="1"/>
  <c r="AE2225" i="1" s="1"/>
  <c r="AH2225" i="1" a="1"/>
  <c r="AH2225" i="1" s="1"/>
  <c r="AI2225" i="1" s="1"/>
  <c r="AD2225" i="1"/>
  <c r="AE2226" i="1" l="1" a="1"/>
  <c r="AE2226" i="1" s="1"/>
  <c r="AH2226" i="1" a="1"/>
  <c r="AH2226" i="1" s="1"/>
  <c r="AI2226" i="1" s="1"/>
  <c r="AD2226" i="1"/>
  <c r="AG2224" i="1"/>
  <c r="AF2225" i="1"/>
  <c r="AE2227" i="1" l="1" a="1"/>
  <c r="AE2227" i="1" s="1"/>
  <c r="AH2227" i="1" a="1"/>
  <c r="AH2227" i="1" s="1"/>
  <c r="AI2227" i="1" s="1"/>
  <c r="AD2227" i="1"/>
  <c r="AF2226" i="1"/>
  <c r="AG2225" i="1"/>
  <c r="AE2228" i="1" l="1" a="1"/>
  <c r="AE2228" i="1" s="1"/>
  <c r="AH2228" i="1" a="1"/>
  <c r="AH2228" i="1" s="1"/>
  <c r="AI2228" i="1" s="1"/>
  <c r="AD2228" i="1"/>
  <c r="AG2226" i="1"/>
  <c r="AF2227" i="1"/>
  <c r="AE2229" i="1" l="1" a="1"/>
  <c r="AE2229" i="1" s="1"/>
  <c r="AH2229" i="1" a="1"/>
  <c r="AH2229" i="1" s="1"/>
  <c r="AI2229" i="1" s="1"/>
  <c r="AD2229" i="1"/>
  <c r="AF2228" i="1"/>
  <c r="AG2227" i="1"/>
  <c r="AE2230" i="1" l="1" a="1"/>
  <c r="AE2230" i="1" s="1"/>
  <c r="AH2230" i="1" a="1"/>
  <c r="AH2230" i="1" s="1"/>
  <c r="AI2230" i="1" s="1"/>
  <c r="AD2230" i="1"/>
  <c r="AG2228" i="1"/>
  <c r="AF2229" i="1"/>
  <c r="AE2231" i="1" l="1" a="1"/>
  <c r="AE2231" i="1" s="1"/>
  <c r="AH2231" i="1" a="1"/>
  <c r="AH2231" i="1" s="1"/>
  <c r="AI2231" i="1" s="1"/>
  <c r="AD2231" i="1"/>
  <c r="AF2230" i="1"/>
  <c r="AG2229" i="1"/>
  <c r="AG2230" i="1" l="1"/>
  <c r="AF2231" i="1"/>
  <c r="AE2232" i="1" a="1"/>
  <c r="AE2232" i="1" s="1"/>
  <c r="AH2232" i="1" a="1"/>
  <c r="AH2232" i="1" s="1"/>
  <c r="AI2232" i="1" s="1"/>
  <c r="AD2232" i="1"/>
  <c r="AE2233" i="1" l="1" a="1"/>
  <c r="AE2233" i="1" s="1"/>
  <c r="AH2233" i="1" a="1"/>
  <c r="AH2233" i="1" s="1"/>
  <c r="AI2233" i="1" s="1"/>
  <c r="AD2233" i="1"/>
  <c r="AF2232" i="1"/>
  <c r="AG2231" i="1"/>
  <c r="AE2234" i="1" l="1" a="1"/>
  <c r="AE2234" i="1" s="1"/>
  <c r="AH2234" i="1" a="1"/>
  <c r="AH2234" i="1" s="1"/>
  <c r="AI2234" i="1" s="1"/>
  <c r="AD2234" i="1"/>
  <c r="AG2232" i="1"/>
  <c r="AF2233" i="1"/>
  <c r="AF2234" i="1" l="1"/>
  <c r="AG2233" i="1"/>
  <c r="AE2235" i="1" a="1"/>
  <c r="AE2235" i="1" s="1"/>
  <c r="AH2235" i="1" a="1"/>
  <c r="AH2235" i="1" s="1"/>
  <c r="AI2235" i="1" s="1"/>
  <c r="AD2235" i="1"/>
  <c r="AE2236" i="1" l="1" a="1"/>
  <c r="AE2236" i="1" s="1"/>
  <c r="AH2236" i="1" a="1"/>
  <c r="AH2236" i="1" s="1"/>
  <c r="AI2236" i="1" s="1"/>
  <c r="AD2236" i="1"/>
  <c r="AG2234" i="1"/>
  <c r="AF2235" i="1"/>
  <c r="AF2236" i="1" l="1"/>
  <c r="AG2235" i="1"/>
  <c r="AE2237" i="1" a="1"/>
  <c r="AE2237" i="1" s="1"/>
  <c r="AH2237" i="1" a="1"/>
  <c r="AH2237" i="1" s="1"/>
  <c r="AI2237" i="1" s="1"/>
  <c r="AD2237" i="1"/>
  <c r="AE2238" i="1" l="1" a="1"/>
  <c r="AE2238" i="1" s="1"/>
  <c r="AH2238" i="1" a="1"/>
  <c r="AH2238" i="1" s="1"/>
  <c r="AI2238" i="1" s="1"/>
  <c r="AD2238" i="1"/>
  <c r="AG2236" i="1"/>
  <c r="AF2237" i="1"/>
  <c r="AE2239" i="1" l="1" a="1"/>
  <c r="AE2239" i="1" s="1"/>
  <c r="AH2239" i="1" a="1"/>
  <c r="AH2239" i="1" s="1"/>
  <c r="AI2239" i="1" s="1"/>
  <c r="AD2239" i="1"/>
  <c r="AF2238" i="1"/>
  <c r="AG2237" i="1"/>
  <c r="AG2238" i="1" l="1"/>
  <c r="AF2239" i="1"/>
  <c r="AE2240" i="1" a="1"/>
  <c r="AE2240" i="1" s="1"/>
  <c r="AH2240" i="1" a="1"/>
  <c r="AH2240" i="1" s="1"/>
  <c r="AI2240" i="1" s="1"/>
  <c r="AD2240" i="1"/>
  <c r="AE2241" i="1" l="1" a="1"/>
  <c r="AE2241" i="1" s="1"/>
  <c r="AH2241" i="1" a="1"/>
  <c r="AH2241" i="1" s="1"/>
  <c r="AI2241" i="1" s="1"/>
  <c r="AD2241" i="1"/>
  <c r="AF2240" i="1"/>
  <c r="AG2239" i="1"/>
  <c r="AG2240" i="1" l="1"/>
  <c r="AF2241" i="1"/>
  <c r="AE2242" i="1" a="1"/>
  <c r="AE2242" i="1" s="1"/>
  <c r="AH2242" i="1" a="1"/>
  <c r="AH2242" i="1" s="1"/>
  <c r="AI2242" i="1" s="1"/>
  <c r="AD2242" i="1"/>
  <c r="AE2243" i="1" l="1" a="1"/>
  <c r="AE2243" i="1" s="1"/>
  <c r="AH2243" i="1" a="1"/>
  <c r="AH2243" i="1" s="1"/>
  <c r="AI2243" i="1" s="1"/>
  <c r="AD2243" i="1"/>
  <c r="AF2242" i="1"/>
  <c r="AG2241" i="1"/>
  <c r="AG2242" i="1" l="1"/>
  <c r="AF2243" i="1"/>
  <c r="AE2244" i="1" a="1"/>
  <c r="AE2244" i="1" s="1"/>
  <c r="AH2244" i="1" a="1"/>
  <c r="AH2244" i="1" s="1"/>
  <c r="AI2244" i="1" s="1"/>
  <c r="AD2244" i="1"/>
  <c r="AE2245" i="1" l="1" a="1"/>
  <c r="AE2245" i="1" s="1"/>
  <c r="AH2245" i="1" a="1"/>
  <c r="AH2245" i="1" s="1"/>
  <c r="AI2245" i="1" s="1"/>
  <c r="AD2245" i="1"/>
  <c r="AF2244" i="1"/>
  <c r="AG2243" i="1"/>
  <c r="AG2244" i="1" l="1"/>
  <c r="AF2245" i="1"/>
  <c r="AE2246" i="1" a="1"/>
  <c r="AE2246" i="1" s="1"/>
  <c r="AH2246" i="1" a="1"/>
  <c r="AH2246" i="1" s="1"/>
  <c r="AI2246" i="1" s="1"/>
  <c r="AD2246" i="1"/>
  <c r="AE2247" i="1" l="1" a="1"/>
  <c r="AE2247" i="1" s="1"/>
  <c r="AH2247" i="1" a="1"/>
  <c r="AH2247" i="1" s="1"/>
  <c r="AI2247" i="1" s="1"/>
  <c r="AD2247" i="1"/>
  <c r="AF2246" i="1"/>
  <c r="AG2245" i="1"/>
  <c r="AG2246" i="1" l="1"/>
  <c r="AF2247" i="1"/>
  <c r="AE2248" i="1" a="1"/>
  <c r="AE2248" i="1" s="1"/>
  <c r="AH2248" i="1" a="1"/>
  <c r="AH2248" i="1" s="1"/>
  <c r="AI2248" i="1" s="1"/>
  <c r="AD2248" i="1"/>
  <c r="AE2249" i="1" l="1" a="1"/>
  <c r="AE2249" i="1" s="1"/>
  <c r="AH2249" i="1" a="1"/>
  <c r="AH2249" i="1" s="1"/>
  <c r="AI2249" i="1" s="1"/>
  <c r="AD2249" i="1"/>
  <c r="AF2248" i="1"/>
  <c r="AG2247" i="1"/>
  <c r="AG2248" i="1" l="1"/>
  <c r="AF2249" i="1"/>
  <c r="AE2250" i="1" a="1"/>
  <c r="AE2250" i="1" s="1"/>
  <c r="AH2250" i="1" a="1"/>
  <c r="AH2250" i="1" s="1"/>
  <c r="AI2250" i="1" s="1"/>
  <c r="AD2250" i="1"/>
  <c r="AE2251" i="1" l="1" a="1"/>
  <c r="AE2251" i="1" s="1"/>
  <c r="AH2251" i="1" a="1"/>
  <c r="AH2251" i="1" s="1"/>
  <c r="AI2251" i="1" s="1"/>
  <c r="AD2251" i="1"/>
  <c r="AF2250" i="1"/>
  <c r="AG2249" i="1"/>
  <c r="AG2250" i="1" l="1"/>
  <c r="AF2251" i="1"/>
  <c r="AE2252" i="1" a="1"/>
  <c r="AE2252" i="1" s="1"/>
  <c r="AH2252" i="1" a="1"/>
  <c r="AH2252" i="1" s="1"/>
  <c r="AI2252" i="1" s="1"/>
  <c r="AD2252" i="1"/>
  <c r="AF2252" i="1" l="1"/>
  <c r="AG2251" i="1"/>
  <c r="AE2253" i="1" a="1"/>
  <c r="AE2253" i="1" s="1"/>
  <c r="AH2253" i="1" a="1"/>
  <c r="AH2253" i="1" s="1"/>
  <c r="AI2253" i="1" s="1"/>
  <c r="AD2253" i="1"/>
  <c r="AG2252" i="1" l="1"/>
  <c r="AF2253" i="1"/>
  <c r="AE2254" i="1" a="1"/>
  <c r="AE2254" i="1" s="1"/>
  <c r="AH2254" i="1" a="1"/>
  <c r="AH2254" i="1" s="1"/>
  <c r="AI2254" i="1" s="1"/>
  <c r="AD2254" i="1"/>
  <c r="AE2255" i="1" l="1" a="1"/>
  <c r="AE2255" i="1" s="1"/>
  <c r="AH2255" i="1" a="1"/>
  <c r="AH2255" i="1" s="1"/>
  <c r="AI2255" i="1" s="1"/>
  <c r="AD2255" i="1"/>
  <c r="AF2254" i="1"/>
  <c r="AG2253" i="1"/>
  <c r="AG2254" i="1" l="1"/>
  <c r="AF2255" i="1"/>
  <c r="AE2256" i="1" a="1"/>
  <c r="AE2256" i="1" s="1"/>
  <c r="AH2256" i="1" a="1"/>
  <c r="AH2256" i="1" s="1"/>
  <c r="AI2256" i="1" s="1"/>
  <c r="AD2256" i="1"/>
  <c r="AF2256" i="1" l="1"/>
  <c r="AG2255" i="1"/>
  <c r="AE2257" i="1" a="1"/>
  <c r="AE2257" i="1" s="1"/>
  <c r="AH2257" i="1" a="1"/>
  <c r="AH2257" i="1" s="1"/>
  <c r="AI2257" i="1" s="1"/>
  <c r="AD2257" i="1"/>
  <c r="AE2258" i="1" l="1" a="1"/>
  <c r="AE2258" i="1" s="1"/>
  <c r="AH2258" i="1" a="1"/>
  <c r="AH2258" i="1" s="1"/>
  <c r="AI2258" i="1" s="1"/>
  <c r="AD2258" i="1"/>
  <c r="AG2256" i="1"/>
  <c r="AF2257" i="1"/>
  <c r="AF2258" i="1" l="1"/>
  <c r="AG2257" i="1"/>
  <c r="AE2259" i="1" a="1"/>
  <c r="AE2259" i="1" s="1"/>
  <c r="AH2259" i="1" a="1"/>
  <c r="AH2259" i="1" s="1"/>
  <c r="AI2259" i="1" s="1"/>
  <c r="AD2259" i="1"/>
  <c r="AE2260" i="1" l="1" a="1"/>
  <c r="AE2260" i="1" s="1"/>
  <c r="AH2260" i="1" a="1"/>
  <c r="AH2260" i="1" s="1"/>
  <c r="AI2260" i="1" s="1"/>
  <c r="AD2260" i="1"/>
  <c r="AG2258" i="1"/>
  <c r="AF2259" i="1"/>
  <c r="AF2260" i="1" l="1"/>
  <c r="AG2259" i="1"/>
  <c r="AE2261" i="1" a="1"/>
  <c r="AE2261" i="1" s="1"/>
  <c r="AH2261" i="1" a="1"/>
  <c r="AH2261" i="1" s="1"/>
  <c r="AI2261" i="1" s="1"/>
  <c r="AD2261" i="1"/>
  <c r="AE2262" i="1" l="1" a="1"/>
  <c r="AE2262" i="1" s="1"/>
  <c r="AH2262" i="1" a="1"/>
  <c r="AH2262" i="1" s="1"/>
  <c r="AI2262" i="1" s="1"/>
  <c r="AD2262" i="1"/>
  <c r="AG2260" i="1"/>
  <c r="AF2261" i="1"/>
  <c r="AF2262" i="1" l="1"/>
  <c r="AG2261" i="1"/>
  <c r="AE2263" i="1" a="1"/>
  <c r="AE2263" i="1" s="1"/>
  <c r="AH2263" i="1" a="1"/>
  <c r="AH2263" i="1" s="1"/>
  <c r="AI2263" i="1" s="1"/>
  <c r="AD2263" i="1"/>
  <c r="AE2264" i="1" l="1" a="1"/>
  <c r="AE2264" i="1" s="1"/>
  <c r="AH2264" i="1" a="1"/>
  <c r="AH2264" i="1" s="1"/>
  <c r="AI2264" i="1" s="1"/>
  <c r="AD2264" i="1"/>
  <c r="AG2262" i="1"/>
  <c r="AF2263" i="1"/>
  <c r="AF2264" i="1" l="1"/>
  <c r="AG2263" i="1"/>
  <c r="AE2265" i="1" a="1"/>
  <c r="AE2265" i="1" s="1"/>
  <c r="AH2265" i="1" a="1"/>
  <c r="AH2265" i="1" s="1"/>
  <c r="AI2265" i="1" s="1"/>
  <c r="AD2265" i="1"/>
  <c r="AE2266" i="1" l="1" a="1"/>
  <c r="AE2266" i="1" s="1"/>
  <c r="AH2266" i="1" a="1"/>
  <c r="AH2266" i="1" s="1"/>
  <c r="AI2266" i="1" s="1"/>
  <c r="AD2266" i="1"/>
  <c r="AG2264" i="1"/>
  <c r="AF2265" i="1"/>
  <c r="AF2266" i="1" l="1"/>
  <c r="AG2265" i="1"/>
  <c r="AE2267" i="1" a="1"/>
  <c r="AE2267" i="1" s="1"/>
  <c r="AH2267" i="1" a="1"/>
  <c r="AH2267" i="1" s="1"/>
  <c r="AI2267" i="1" s="1"/>
  <c r="AD2267" i="1"/>
  <c r="AE2268" i="1" l="1" a="1"/>
  <c r="AE2268" i="1" s="1"/>
  <c r="AH2268" i="1" a="1"/>
  <c r="AH2268" i="1" s="1"/>
  <c r="AI2268" i="1" s="1"/>
  <c r="AD2268" i="1"/>
  <c r="AG2266" i="1"/>
  <c r="AF2267" i="1"/>
  <c r="AF2268" i="1" l="1"/>
  <c r="AG2267" i="1"/>
  <c r="AE2269" i="1" a="1"/>
  <c r="AE2269" i="1" s="1"/>
  <c r="AH2269" i="1" a="1"/>
  <c r="AH2269" i="1" s="1"/>
  <c r="AI2269" i="1" s="1"/>
  <c r="AD2269" i="1"/>
  <c r="AG2268" i="1" l="1"/>
  <c r="AF2269" i="1"/>
  <c r="AE2270" i="1" a="1"/>
  <c r="AE2270" i="1" s="1"/>
  <c r="AH2270" i="1" a="1"/>
  <c r="AH2270" i="1" s="1"/>
  <c r="AI2270" i="1" s="1"/>
  <c r="AD2270" i="1"/>
  <c r="AE2271" i="1" l="1" a="1"/>
  <c r="AE2271" i="1" s="1"/>
  <c r="AH2271" i="1" a="1"/>
  <c r="AH2271" i="1" s="1"/>
  <c r="AI2271" i="1" s="1"/>
  <c r="AD2271" i="1"/>
  <c r="AF2270" i="1"/>
  <c r="AG2269" i="1"/>
  <c r="AG2270" i="1" l="1"/>
  <c r="AF2271" i="1"/>
  <c r="AE2272" i="1" a="1"/>
  <c r="AE2272" i="1" s="1"/>
  <c r="AH2272" i="1" a="1"/>
  <c r="AH2272" i="1" s="1"/>
  <c r="AI2272" i="1" s="1"/>
  <c r="AD2272" i="1"/>
  <c r="AE2273" i="1" l="1" a="1"/>
  <c r="AE2273" i="1" s="1"/>
  <c r="AH2273" i="1" a="1"/>
  <c r="AH2273" i="1" s="1"/>
  <c r="AI2273" i="1" s="1"/>
  <c r="AD2273" i="1"/>
  <c r="AF2272" i="1"/>
  <c r="AG2271" i="1"/>
  <c r="AG2272" i="1" l="1"/>
  <c r="AF2273" i="1"/>
  <c r="AE2274" i="1" a="1"/>
  <c r="AE2274" i="1" s="1"/>
  <c r="AH2274" i="1" a="1"/>
  <c r="AH2274" i="1" s="1"/>
  <c r="AI2274" i="1" s="1"/>
  <c r="AD2274" i="1"/>
  <c r="AE2275" i="1" l="1" a="1"/>
  <c r="AE2275" i="1" s="1"/>
  <c r="AH2275" i="1" a="1"/>
  <c r="AH2275" i="1" s="1"/>
  <c r="AI2275" i="1" s="1"/>
  <c r="AD2275" i="1"/>
  <c r="AF2274" i="1"/>
  <c r="AG2273" i="1"/>
  <c r="AG2274" i="1" l="1"/>
  <c r="AF2275" i="1"/>
  <c r="AE2276" i="1" a="1"/>
  <c r="AE2276" i="1" s="1"/>
  <c r="AH2276" i="1" a="1"/>
  <c r="AH2276" i="1" s="1"/>
  <c r="AI2276" i="1" s="1"/>
  <c r="AD2276" i="1"/>
  <c r="AE2277" i="1" l="1" a="1"/>
  <c r="AE2277" i="1" s="1"/>
  <c r="AH2277" i="1" a="1"/>
  <c r="AH2277" i="1" s="1"/>
  <c r="AI2277" i="1" s="1"/>
  <c r="AD2277" i="1"/>
  <c r="AF2276" i="1"/>
  <c r="AG2275" i="1"/>
  <c r="AG2276" i="1" l="1"/>
  <c r="AF2277" i="1"/>
  <c r="AE2278" i="1" a="1"/>
  <c r="AE2278" i="1" s="1"/>
  <c r="AH2278" i="1" a="1"/>
  <c r="AH2278" i="1" s="1"/>
  <c r="AI2278" i="1" s="1"/>
  <c r="AD2278" i="1"/>
  <c r="AE2279" i="1" l="1" a="1"/>
  <c r="AE2279" i="1" s="1"/>
  <c r="AH2279" i="1" a="1"/>
  <c r="AH2279" i="1" s="1"/>
  <c r="AI2279" i="1" s="1"/>
  <c r="AD2279" i="1"/>
  <c r="AF2278" i="1"/>
  <c r="AG2277" i="1"/>
  <c r="AE2280" i="1" l="1" a="1"/>
  <c r="AE2280" i="1" s="1"/>
  <c r="AH2280" i="1" a="1"/>
  <c r="AH2280" i="1" s="1"/>
  <c r="AI2280" i="1" s="1"/>
  <c r="AD2280" i="1"/>
  <c r="AG2278" i="1"/>
  <c r="AF2279" i="1"/>
  <c r="AF2280" i="1" l="1"/>
  <c r="AG2279" i="1"/>
  <c r="AE2281" i="1" a="1"/>
  <c r="AE2281" i="1" s="1"/>
  <c r="AH2281" i="1" a="1"/>
  <c r="AH2281" i="1" s="1"/>
  <c r="AI2281" i="1" s="1"/>
  <c r="AD2281" i="1"/>
  <c r="AE2282" i="1" l="1" a="1"/>
  <c r="AE2282" i="1" s="1"/>
  <c r="AH2282" i="1" a="1"/>
  <c r="AH2282" i="1" s="1"/>
  <c r="AI2282" i="1" s="1"/>
  <c r="AD2282" i="1"/>
  <c r="AG2280" i="1"/>
  <c r="AF2281" i="1"/>
  <c r="AF2282" i="1" l="1"/>
  <c r="AG2281" i="1"/>
  <c r="AE2283" i="1" a="1"/>
  <c r="AE2283" i="1" s="1"/>
  <c r="AH2283" i="1" a="1"/>
  <c r="AH2283" i="1" s="1"/>
  <c r="AI2283" i="1" s="1"/>
  <c r="AD2283" i="1"/>
  <c r="AE2284" i="1" l="1" a="1"/>
  <c r="AE2284" i="1" s="1"/>
  <c r="AH2284" i="1" a="1"/>
  <c r="AH2284" i="1" s="1"/>
  <c r="AI2284" i="1" s="1"/>
  <c r="AD2284" i="1"/>
  <c r="AG2282" i="1"/>
  <c r="AF2283" i="1"/>
  <c r="AF2284" i="1" l="1"/>
  <c r="AG2283" i="1"/>
  <c r="AE2285" i="1" a="1"/>
  <c r="AE2285" i="1" s="1"/>
  <c r="AH2285" i="1" a="1"/>
  <c r="AH2285" i="1" s="1"/>
  <c r="AI2285" i="1" s="1"/>
  <c r="AD2285" i="1"/>
  <c r="AE2286" i="1" l="1" a="1"/>
  <c r="AE2286" i="1" s="1"/>
  <c r="AH2286" i="1" a="1"/>
  <c r="AH2286" i="1" s="1"/>
  <c r="AI2286" i="1" s="1"/>
  <c r="AD2286" i="1"/>
  <c r="AG2284" i="1"/>
  <c r="AF2285" i="1"/>
  <c r="AF2286" i="1" l="1"/>
  <c r="AG2285" i="1"/>
  <c r="AE2287" i="1" a="1"/>
  <c r="AE2287" i="1" s="1"/>
  <c r="AH2287" i="1" a="1"/>
  <c r="AH2287" i="1" s="1"/>
  <c r="AI2287" i="1" s="1"/>
  <c r="AD2287" i="1"/>
  <c r="AE2288" i="1" l="1" a="1"/>
  <c r="AE2288" i="1" s="1"/>
  <c r="AH2288" i="1" a="1"/>
  <c r="AH2288" i="1" s="1"/>
  <c r="AI2288" i="1" s="1"/>
  <c r="AD2288" i="1"/>
  <c r="AG2286" i="1"/>
  <c r="AF2287" i="1"/>
  <c r="AF2288" i="1" l="1"/>
  <c r="AG2287" i="1"/>
  <c r="AE2289" i="1" a="1"/>
  <c r="AE2289" i="1" s="1"/>
  <c r="AH2289" i="1" a="1"/>
  <c r="AH2289" i="1" s="1"/>
  <c r="AI2289" i="1" s="1"/>
  <c r="AD2289" i="1"/>
  <c r="AG2288" i="1" l="1"/>
  <c r="AF2289" i="1"/>
  <c r="AE2290" i="1" a="1"/>
  <c r="AE2290" i="1" s="1"/>
  <c r="AH2290" i="1" a="1"/>
  <c r="AH2290" i="1" s="1"/>
  <c r="AI2290" i="1" s="1"/>
  <c r="AD2290" i="1"/>
  <c r="AF2290" i="1" l="1"/>
  <c r="AG2289" i="1"/>
  <c r="AE2291" i="1" a="1"/>
  <c r="AE2291" i="1" s="1"/>
  <c r="AH2291" i="1" a="1"/>
  <c r="AH2291" i="1" s="1"/>
  <c r="AI2291" i="1" s="1"/>
  <c r="AD2291" i="1"/>
  <c r="AE2292" i="1" l="1" a="1"/>
  <c r="AE2292" i="1" s="1"/>
  <c r="AH2292" i="1" a="1"/>
  <c r="AH2292" i="1" s="1"/>
  <c r="AI2292" i="1" s="1"/>
  <c r="AD2292" i="1"/>
  <c r="AG2290" i="1"/>
  <c r="AF2291" i="1"/>
  <c r="AF2292" i="1" l="1"/>
  <c r="AG2291" i="1"/>
  <c r="AE2293" i="1" a="1"/>
  <c r="AE2293" i="1" s="1"/>
  <c r="AH2293" i="1" a="1"/>
  <c r="AH2293" i="1" s="1"/>
  <c r="AI2293" i="1" s="1"/>
  <c r="AD2293" i="1"/>
  <c r="AE2294" i="1" l="1" a="1"/>
  <c r="AE2294" i="1" s="1"/>
  <c r="AH2294" i="1" a="1"/>
  <c r="AH2294" i="1" s="1"/>
  <c r="AI2294" i="1" s="1"/>
  <c r="AD2294" i="1"/>
  <c r="AG2292" i="1"/>
  <c r="AF2293" i="1"/>
  <c r="AE2295" i="1" l="1" a="1"/>
  <c r="AE2295" i="1" s="1"/>
  <c r="AH2295" i="1" a="1"/>
  <c r="AH2295" i="1" s="1"/>
  <c r="AI2295" i="1" s="1"/>
  <c r="AD2295" i="1"/>
  <c r="AF2294" i="1"/>
  <c r="AG2293" i="1"/>
  <c r="AG2294" i="1" l="1"/>
  <c r="AF2295" i="1"/>
  <c r="AE2296" i="1" a="1"/>
  <c r="AE2296" i="1" s="1"/>
  <c r="AH2296" i="1" a="1"/>
  <c r="AH2296" i="1" s="1"/>
  <c r="AI2296" i="1" s="1"/>
  <c r="AD2296" i="1"/>
  <c r="AE2297" i="1" l="1" a="1"/>
  <c r="AE2297" i="1" s="1"/>
  <c r="AH2297" i="1" a="1"/>
  <c r="AH2297" i="1" s="1"/>
  <c r="AI2297" i="1" s="1"/>
  <c r="AD2297" i="1"/>
  <c r="AF2296" i="1"/>
  <c r="AG2295" i="1"/>
  <c r="AE2298" i="1" l="1" a="1"/>
  <c r="AE2298" i="1" s="1"/>
  <c r="AH2298" i="1" a="1"/>
  <c r="AH2298" i="1" s="1"/>
  <c r="AI2298" i="1" s="1"/>
  <c r="AD2298" i="1"/>
  <c r="AG2296" i="1"/>
  <c r="AF2297" i="1"/>
  <c r="AF2298" i="1" l="1"/>
  <c r="AG2297" i="1"/>
  <c r="AE2299" i="1" a="1"/>
  <c r="AE2299" i="1" s="1"/>
  <c r="AH2299" i="1" a="1"/>
  <c r="AH2299" i="1" s="1"/>
  <c r="AI2299" i="1" s="1"/>
  <c r="AD2299" i="1"/>
  <c r="AE2300" i="1" l="1" a="1"/>
  <c r="AE2300" i="1" s="1"/>
  <c r="AH2300" i="1" a="1"/>
  <c r="AH2300" i="1" s="1"/>
  <c r="AI2300" i="1" s="1"/>
  <c r="AD2300" i="1"/>
  <c r="AG2298" i="1"/>
  <c r="AF2299" i="1"/>
  <c r="AF2300" i="1" l="1"/>
  <c r="AG2299" i="1"/>
  <c r="AE2301" i="1" a="1"/>
  <c r="AE2301" i="1" s="1"/>
  <c r="AH2301" i="1" a="1"/>
  <c r="AH2301" i="1" s="1"/>
  <c r="AI2301" i="1" s="1"/>
  <c r="AD2301" i="1"/>
  <c r="AE2302" i="1" l="1" a="1"/>
  <c r="AE2302" i="1" s="1"/>
  <c r="AH2302" i="1" a="1"/>
  <c r="AH2302" i="1" s="1"/>
  <c r="AI2302" i="1" s="1"/>
  <c r="AD2302" i="1"/>
  <c r="AG2300" i="1"/>
  <c r="AF2301" i="1"/>
  <c r="AF2302" i="1" l="1"/>
  <c r="AG2301" i="1"/>
  <c r="AE2303" i="1" a="1"/>
  <c r="AE2303" i="1" s="1"/>
  <c r="AH2303" i="1" a="1"/>
  <c r="AH2303" i="1" s="1"/>
  <c r="AI2303" i="1" s="1"/>
  <c r="AD2303" i="1"/>
  <c r="AE2304" i="1" l="1" a="1"/>
  <c r="AE2304" i="1" s="1"/>
  <c r="AH2304" i="1" a="1"/>
  <c r="AH2304" i="1" s="1"/>
  <c r="AI2304" i="1" s="1"/>
  <c r="AD2304" i="1"/>
  <c r="AG2302" i="1"/>
  <c r="AF2303" i="1"/>
  <c r="AF2304" i="1" l="1"/>
  <c r="AG2303" i="1"/>
  <c r="AE2305" i="1" a="1"/>
  <c r="AE2305" i="1" s="1"/>
  <c r="AH2305" i="1" a="1"/>
  <c r="AH2305" i="1" s="1"/>
  <c r="AI2305" i="1" s="1"/>
  <c r="AD2305" i="1"/>
  <c r="AE2306" i="1" l="1" a="1"/>
  <c r="AE2306" i="1" s="1"/>
  <c r="AH2306" i="1" a="1"/>
  <c r="AH2306" i="1" s="1"/>
  <c r="AI2306" i="1" s="1"/>
  <c r="AD2306" i="1"/>
  <c r="AG2304" i="1"/>
  <c r="AF2305" i="1"/>
  <c r="AF2306" i="1" l="1"/>
  <c r="AG2305" i="1"/>
  <c r="AE2307" i="1" a="1"/>
  <c r="AE2307" i="1" s="1"/>
  <c r="AH2307" i="1" a="1"/>
  <c r="AH2307" i="1" s="1"/>
  <c r="AI2307" i="1" s="1"/>
  <c r="AD2307" i="1"/>
  <c r="AE2308" i="1" l="1" a="1"/>
  <c r="AE2308" i="1" s="1"/>
  <c r="AH2308" i="1" a="1"/>
  <c r="AH2308" i="1" s="1"/>
  <c r="AI2308" i="1" s="1"/>
  <c r="AD2308" i="1"/>
  <c r="AG2306" i="1"/>
  <c r="AF2307" i="1"/>
  <c r="AE2309" i="1" l="1" a="1"/>
  <c r="AE2309" i="1" s="1"/>
  <c r="AH2309" i="1" a="1"/>
  <c r="AH2309" i="1" s="1"/>
  <c r="AI2309" i="1" s="1"/>
  <c r="AD2309" i="1"/>
  <c r="AF2308" i="1"/>
  <c r="AG2307" i="1"/>
  <c r="AE2310" i="1" l="1" a="1"/>
  <c r="AE2310" i="1" s="1"/>
  <c r="AH2310" i="1" a="1"/>
  <c r="AH2310" i="1" s="1"/>
  <c r="AI2310" i="1" s="1"/>
  <c r="AD2310" i="1"/>
  <c r="AG2308" i="1"/>
  <c r="AF2309" i="1"/>
  <c r="AF2310" i="1" l="1"/>
  <c r="AG2309" i="1"/>
  <c r="AE2311" i="1" a="1"/>
  <c r="AE2311" i="1" s="1"/>
  <c r="AH2311" i="1" a="1"/>
  <c r="AH2311" i="1" s="1"/>
  <c r="AI2311" i="1" s="1"/>
  <c r="AD2311" i="1"/>
  <c r="AE2312" i="1" l="1" a="1"/>
  <c r="AE2312" i="1" s="1"/>
  <c r="AH2312" i="1" a="1"/>
  <c r="AH2312" i="1" s="1"/>
  <c r="AI2312" i="1" s="1"/>
  <c r="AD2312" i="1"/>
  <c r="AG2310" i="1"/>
  <c r="AF2311" i="1"/>
  <c r="AF2312" i="1" l="1"/>
  <c r="AG2311" i="1"/>
  <c r="AE2313" i="1" a="1"/>
  <c r="AE2313" i="1" s="1"/>
  <c r="AH2313" i="1" a="1"/>
  <c r="AH2313" i="1" s="1"/>
  <c r="AI2313" i="1" s="1"/>
  <c r="AD2313" i="1"/>
  <c r="AE2314" i="1" l="1" a="1"/>
  <c r="AE2314" i="1" s="1"/>
  <c r="AH2314" i="1" a="1"/>
  <c r="AH2314" i="1" s="1"/>
  <c r="AI2314" i="1" s="1"/>
  <c r="AD2314" i="1"/>
  <c r="AG2312" i="1"/>
  <c r="AF2313" i="1"/>
  <c r="AF2314" i="1" l="1"/>
  <c r="AG2313" i="1"/>
  <c r="AE2315" i="1" a="1"/>
  <c r="AE2315" i="1" s="1"/>
  <c r="AH2315" i="1" a="1"/>
  <c r="AH2315" i="1" s="1"/>
  <c r="AI2315" i="1" s="1"/>
  <c r="AD2315" i="1"/>
  <c r="AE2316" i="1" l="1" a="1"/>
  <c r="AE2316" i="1" s="1"/>
  <c r="AH2316" i="1" a="1"/>
  <c r="AH2316" i="1" s="1"/>
  <c r="AI2316" i="1" s="1"/>
  <c r="AD2316" i="1"/>
  <c r="AG2314" i="1"/>
  <c r="AF2315" i="1"/>
  <c r="AF2316" i="1" l="1"/>
  <c r="AG2315" i="1"/>
  <c r="AE2317" i="1" a="1"/>
  <c r="AE2317" i="1" s="1"/>
  <c r="AH2317" i="1" a="1"/>
  <c r="AH2317" i="1" s="1"/>
  <c r="AI2317" i="1" s="1"/>
  <c r="AD2317" i="1"/>
  <c r="AE2318" i="1" l="1" a="1"/>
  <c r="AE2318" i="1" s="1"/>
  <c r="AH2318" i="1" a="1"/>
  <c r="AH2318" i="1" s="1"/>
  <c r="AI2318" i="1" s="1"/>
  <c r="AD2318" i="1"/>
  <c r="AG2316" i="1"/>
  <c r="AF2317" i="1"/>
  <c r="AF2318" i="1" l="1"/>
  <c r="AG2317" i="1"/>
  <c r="AE2319" i="1" a="1"/>
  <c r="AE2319" i="1" s="1"/>
  <c r="AH2319" i="1" a="1"/>
  <c r="AH2319" i="1" s="1"/>
  <c r="AI2319" i="1" s="1"/>
  <c r="AD2319" i="1"/>
  <c r="AE2320" i="1" l="1" a="1"/>
  <c r="AE2320" i="1" s="1"/>
  <c r="AH2320" i="1" a="1"/>
  <c r="AH2320" i="1" s="1"/>
  <c r="AI2320" i="1" s="1"/>
  <c r="AD2320" i="1"/>
  <c r="AG2318" i="1"/>
  <c r="AF2319" i="1"/>
  <c r="AF2320" i="1" l="1"/>
  <c r="AG2319" i="1"/>
  <c r="AE2321" i="1" a="1"/>
  <c r="AE2321" i="1" s="1"/>
  <c r="AH2321" i="1" a="1"/>
  <c r="AH2321" i="1" s="1"/>
  <c r="AI2321" i="1" s="1"/>
  <c r="AD2321" i="1"/>
  <c r="AF2321" i="1" l="1"/>
  <c r="AG2320" i="1"/>
  <c r="AE2322" i="1" a="1"/>
  <c r="AE2322" i="1" s="1"/>
  <c r="AH2322" i="1" a="1"/>
  <c r="AH2322" i="1" s="1"/>
  <c r="AI2322" i="1" s="1"/>
  <c r="AD2322" i="1"/>
  <c r="AE2323" i="1" l="1" a="1"/>
  <c r="AE2323" i="1" s="1"/>
  <c r="AH2323" i="1" a="1"/>
  <c r="AH2323" i="1" s="1"/>
  <c r="AI2323" i="1" s="1"/>
  <c r="AD2323" i="1"/>
  <c r="AF2322" i="1"/>
  <c r="AG2321" i="1"/>
  <c r="AF2323" i="1" l="1"/>
  <c r="AG2322" i="1"/>
  <c r="AE2324" i="1" a="1"/>
  <c r="AE2324" i="1" s="1"/>
  <c r="AH2324" i="1" a="1"/>
  <c r="AH2324" i="1" s="1"/>
  <c r="AI2324" i="1" s="1"/>
  <c r="AD2324" i="1"/>
  <c r="AF2324" i="1" l="1"/>
  <c r="AG2323" i="1"/>
  <c r="AE2325" i="1" a="1"/>
  <c r="AE2325" i="1" s="1"/>
  <c r="AH2325" i="1" a="1"/>
  <c r="AH2325" i="1" s="1"/>
  <c r="AI2325" i="1" s="1"/>
  <c r="AD2325" i="1"/>
  <c r="AE2326" i="1" l="1" a="1"/>
  <c r="AE2326" i="1" s="1"/>
  <c r="AH2326" i="1" a="1"/>
  <c r="AH2326" i="1" s="1"/>
  <c r="AI2326" i="1" s="1"/>
  <c r="AD2326" i="1"/>
  <c r="AF2325" i="1"/>
  <c r="AG2324" i="1"/>
  <c r="AE2327" i="1" l="1" a="1"/>
  <c r="AE2327" i="1" s="1"/>
  <c r="AH2327" i="1" a="1"/>
  <c r="AH2327" i="1" s="1"/>
  <c r="AI2327" i="1" s="1"/>
  <c r="AD2327" i="1"/>
  <c r="AF2326" i="1"/>
  <c r="AG2325" i="1"/>
  <c r="AF2327" i="1" l="1"/>
  <c r="AG2326" i="1"/>
  <c r="AE2328" i="1" a="1"/>
  <c r="AE2328" i="1" s="1"/>
  <c r="AH2328" i="1" a="1"/>
  <c r="AH2328" i="1" s="1"/>
  <c r="AI2328" i="1" s="1"/>
  <c r="AD2328" i="1"/>
  <c r="AE2329" i="1" l="1" a="1"/>
  <c r="AE2329" i="1" s="1"/>
  <c r="AH2329" i="1" a="1"/>
  <c r="AH2329" i="1" s="1"/>
  <c r="AI2329" i="1" s="1"/>
  <c r="AD2329" i="1"/>
  <c r="AF2328" i="1"/>
  <c r="AG2327" i="1"/>
  <c r="AF2329" i="1" l="1"/>
  <c r="AG2328" i="1"/>
  <c r="AE2330" i="1" a="1"/>
  <c r="AE2330" i="1" s="1"/>
  <c r="AH2330" i="1" a="1"/>
  <c r="AH2330" i="1" s="1"/>
  <c r="AI2330" i="1" s="1"/>
  <c r="AD2330" i="1"/>
  <c r="AE2331" i="1" l="1" a="1"/>
  <c r="AE2331" i="1" s="1"/>
  <c r="AH2331" i="1" a="1"/>
  <c r="AH2331" i="1" s="1"/>
  <c r="AI2331" i="1" s="1"/>
  <c r="AD2331" i="1"/>
  <c r="AF2330" i="1"/>
  <c r="AG2329" i="1"/>
  <c r="AF2331" i="1" l="1"/>
  <c r="AG2330" i="1"/>
  <c r="AE2332" i="1" a="1"/>
  <c r="AE2332" i="1" s="1"/>
  <c r="AH2332" i="1" a="1"/>
  <c r="AH2332" i="1" s="1"/>
  <c r="AI2332" i="1" s="1"/>
  <c r="AD2332" i="1"/>
  <c r="AE2333" i="1" l="1" a="1"/>
  <c r="AE2333" i="1" s="1"/>
  <c r="AH2333" i="1" a="1"/>
  <c r="AH2333" i="1" s="1"/>
  <c r="AI2333" i="1" s="1"/>
  <c r="AD2333" i="1"/>
  <c r="AF2332" i="1"/>
  <c r="AG2331" i="1"/>
  <c r="AF2333" i="1" l="1"/>
  <c r="AG2332" i="1"/>
  <c r="AE2334" i="1" a="1"/>
  <c r="AE2334" i="1" s="1"/>
  <c r="AH2334" i="1" a="1"/>
  <c r="AH2334" i="1" s="1"/>
  <c r="AI2334" i="1" s="1"/>
  <c r="AD2334" i="1"/>
  <c r="AE2335" i="1" l="1" a="1"/>
  <c r="AE2335" i="1" s="1"/>
  <c r="AH2335" i="1" a="1"/>
  <c r="AH2335" i="1" s="1"/>
  <c r="AI2335" i="1" s="1"/>
  <c r="AD2335" i="1"/>
  <c r="AF2334" i="1"/>
  <c r="AG2333" i="1"/>
  <c r="AF2335" i="1" l="1"/>
  <c r="AG2334" i="1"/>
  <c r="AE2336" i="1" a="1"/>
  <c r="AE2336" i="1" s="1"/>
  <c r="AH2336" i="1" a="1"/>
  <c r="AH2336" i="1" s="1"/>
  <c r="AI2336" i="1" s="1"/>
  <c r="AD2336" i="1"/>
  <c r="AE2337" i="1" l="1" a="1"/>
  <c r="AE2337" i="1" s="1"/>
  <c r="AH2337" i="1" a="1"/>
  <c r="AH2337" i="1" s="1"/>
  <c r="AI2337" i="1" s="1"/>
  <c r="AD2337" i="1"/>
  <c r="AF2336" i="1"/>
  <c r="AG2335" i="1"/>
  <c r="AE2338" i="1" l="1" a="1"/>
  <c r="AE2338" i="1" s="1"/>
  <c r="AH2338" i="1" a="1"/>
  <c r="AH2338" i="1" s="1"/>
  <c r="AI2338" i="1" s="1"/>
  <c r="AD2338" i="1"/>
  <c r="AF2337" i="1"/>
  <c r="AG2336" i="1"/>
  <c r="AF2338" i="1" l="1"/>
  <c r="AG2337" i="1"/>
  <c r="AE2339" i="1" a="1"/>
  <c r="AE2339" i="1" s="1"/>
  <c r="AH2339" i="1" a="1"/>
  <c r="AH2339" i="1" s="1"/>
  <c r="AI2339" i="1" s="1"/>
  <c r="AD2339" i="1"/>
  <c r="AE2340" i="1" l="1" a="1"/>
  <c r="AE2340" i="1" s="1"/>
  <c r="AH2340" i="1" a="1"/>
  <c r="AH2340" i="1" s="1"/>
  <c r="AI2340" i="1" s="1"/>
  <c r="AD2340" i="1"/>
  <c r="AF2339" i="1"/>
  <c r="AG2338" i="1"/>
  <c r="AF2340" i="1" l="1"/>
  <c r="AG2339" i="1"/>
  <c r="AE2341" i="1" a="1"/>
  <c r="AE2341" i="1" s="1"/>
  <c r="AH2341" i="1" a="1"/>
  <c r="AH2341" i="1" s="1"/>
  <c r="AI2341" i="1" s="1"/>
  <c r="AD2341" i="1"/>
  <c r="AE2342" i="1" l="1" a="1"/>
  <c r="AE2342" i="1" s="1"/>
  <c r="AH2342" i="1" a="1"/>
  <c r="AH2342" i="1" s="1"/>
  <c r="AI2342" i="1" s="1"/>
  <c r="AD2342" i="1"/>
  <c r="AF2341" i="1"/>
  <c r="AG2340" i="1"/>
  <c r="AF2342" i="1" l="1"/>
  <c r="AG2341" i="1"/>
  <c r="AE2343" i="1" a="1"/>
  <c r="AE2343" i="1" s="1"/>
  <c r="AH2343" i="1" a="1"/>
  <c r="AH2343" i="1" s="1"/>
  <c r="AI2343" i="1" s="1"/>
  <c r="AD2343" i="1"/>
  <c r="AE2344" i="1" l="1" a="1"/>
  <c r="AE2344" i="1" s="1"/>
  <c r="AH2344" i="1" a="1"/>
  <c r="AH2344" i="1" s="1"/>
  <c r="AI2344" i="1" s="1"/>
  <c r="AD2344" i="1"/>
  <c r="AF2343" i="1"/>
  <c r="AG2342" i="1"/>
  <c r="AF2344" i="1" l="1"/>
  <c r="AG2343" i="1"/>
  <c r="AE2345" i="1" a="1"/>
  <c r="AE2345" i="1" s="1"/>
  <c r="AH2345" i="1" a="1"/>
  <c r="AH2345" i="1" s="1"/>
  <c r="AI2345" i="1" s="1"/>
  <c r="AD2345" i="1"/>
  <c r="AE2346" i="1" l="1" a="1"/>
  <c r="AE2346" i="1" s="1"/>
  <c r="AH2346" i="1" a="1"/>
  <c r="AH2346" i="1" s="1"/>
  <c r="AI2346" i="1" s="1"/>
  <c r="AD2346" i="1"/>
  <c r="AF2345" i="1"/>
  <c r="AG2344" i="1"/>
  <c r="AF2346" i="1" l="1"/>
  <c r="AG2345" i="1"/>
  <c r="AE2347" i="1" a="1"/>
  <c r="AE2347" i="1" s="1"/>
  <c r="AH2347" i="1" a="1"/>
  <c r="AH2347" i="1" s="1"/>
  <c r="AI2347" i="1" s="1"/>
  <c r="AD2347" i="1"/>
  <c r="AE2348" i="1" l="1" a="1"/>
  <c r="AE2348" i="1" s="1"/>
  <c r="AH2348" i="1" a="1"/>
  <c r="AH2348" i="1" s="1"/>
  <c r="AI2348" i="1" s="1"/>
  <c r="AD2348" i="1"/>
  <c r="AF2347" i="1"/>
  <c r="AG2346" i="1"/>
  <c r="AF2348" i="1" l="1"/>
  <c r="AG2347" i="1"/>
  <c r="AE2349" i="1" a="1"/>
  <c r="AE2349" i="1" s="1"/>
  <c r="AH2349" i="1" a="1"/>
  <c r="AH2349" i="1" s="1"/>
  <c r="AI2349" i="1" s="1"/>
  <c r="AD2349" i="1"/>
  <c r="AE2350" i="1" l="1" a="1"/>
  <c r="AE2350" i="1" s="1"/>
  <c r="AH2350" i="1" a="1"/>
  <c r="AH2350" i="1" s="1"/>
  <c r="AI2350" i="1" s="1"/>
  <c r="AD2350" i="1"/>
  <c r="AF2349" i="1"/>
  <c r="AG2348" i="1"/>
  <c r="AF2350" i="1" l="1"/>
  <c r="AG2349" i="1"/>
  <c r="AE2351" i="1" a="1"/>
  <c r="AE2351" i="1" s="1"/>
  <c r="AH2351" i="1" a="1"/>
  <c r="AH2351" i="1" s="1"/>
  <c r="AI2351" i="1" s="1"/>
  <c r="AD2351" i="1"/>
  <c r="AE2352" i="1" l="1" a="1"/>
  <c r="AE2352" i="1" s="1"/>
  <c r="AH2352" i="1" a="1"/>
  <c r="AH2352" i="1" s="1"/>
  <c r="AI2352" i="1" s="1"/>
  <c r="AD2352" i="1"/>
  <c r="AF2351" i="1"/>
  <c r="AG2350" i="1"/>
  <c r="AF2352" i="1" l="1"/>
  <c r="AG2351" i="1"/>
  <c r="AE2353" i="1" a="1"/>
  <c r="AE2353" i="1" s="1"/>
  <c r="AH2353" i="1" a="1"/>
  <c r="AH2353" i="1" s="1"/>
  <c r="AI2353" i="1" s="1"/>
  <c r="AD2353" i="1"/>
  <c r="AE2354" i="1" l="1" a="1"/>
  <c r="AE2354" i="1" s="1"/>
  <c r="AH2354" i="1" a="1"/>
  <c r="AH2354" i="1" s="1"/>
  <c r="AI2354" i="1" s="1"/>
  <c r="AD2354" i="1"/>
  <c r="AF2353" i="1"/>
  <c r="AG2352" i="1"/>
  <c r="AF2354" i="1" l="1"/>
  <c r="AG2353" i="1"/>
  <c r="AE2355" i="1" a="1"/>
  <c r="AE2355" i="1" s="1"/>
  <c r="AH2355" i="1" a="1"/>
  <c r="AH2355" i="1" s="1"/>
  <c r="AI2355" i="1" s="1"/>
  <c r="AD2355" i="1"/>
  <c r="AE2356" i="1" l="1" a="1"/>
  <c r="AE2356" i="1" s="1"/>
  <c r="AH2356" i="1" a="1"/>
  <c r="AH2356" i="1" s="1"/>
  <c r="AI2356" i="1" s="1"/>
  <c r="AD2356" i="1"/>
  <c r="AF2355" i="1"/>
  <c r="AG2354" i="1"/>
  <c r="AE2357" i="1" l="1" a="1"/>
  <c r="AE2357" i="1" s="1"/>
  <c r="AH2357" i="1" a="1"/>
  <c r="AH2357" i="1" s="1"/>
  <c r="AI2357" i="1" s="1"/>
  <c r="AD2357" i="1"/>
  <c r="AF2356" i="1"/>
  <c r="AG2355" i="1"/>
  <c r="AF2357" i="1" l="1"/>
  <c r="AG2356" i="1"/>
  <c r="AE2358" i="1" a="1"/>
  <c r="AE2358" i="1" s="1"/>
  <c r="AH2358" i="1" a="1"/>
  <c r="AH2358" i="1" s="1"/>
  <c r="AI2358" i="1" s="1"/>
  <c r="AD2358" i="1"/>
  <c r="AE2359" i="1" l="1" a="1"/>
  <c r="AE2359" i="1" s="1"/>
  <c r="AH2359" i="1" a="1"/>
  <c r="AH2359" i="1" s="1"/>
  <c r="AI2359" i="1" s="1"/>
  <c r="AD2359" i="1"/>
  <c r="AF2358" i="1"/>
  <c r="AG2357" i="1"/>
  <c r="AE2360" i="1" l="1" a="1"/>
  <c r="AE2360" i="1" s="1"/>
  <c r="AH2360" i="1" a="1"/>
  <c r="AH2360" i="1" s="1"/>
  <c r="AI2360" i="1" s="1"/>
  <c r="AD2360" i="1"/>
  <c r="AF2359" i="1"/>
  <c r="AG2358" i="1"/>
  <c r="AF2360" i="1" l="1"/>
  <c r="AG2359" i="1"/>
  <c r="AE2361" i="1" a="1"/>
  <c r="AE2361" i="1" s="1"/>
  <c r="AH2361" i="1" a="1"/>
  <c r="AH2361" i="1" s="1"/>
  <c r="AI2361" i="1" s="1"/>
  <c r="AD2361" i="1"/>
  <c r="AE2362" i="1" l="1" a="1"/>
  <c r="AE2362" i="1" s="1"/>
  <c r="AH2362" i="1" a="1"/>
  <c r="AH2362" i="1" s="1"/>
  <c r="AI2362" i="1" s="1"/>
  <c r="AD2362" i="1"/>
  <c r="AF2361" i="1"/>
  <c r="AG2360" i="1"/>
  <c r="AF2362" i="1" l="1"/>
  <c r="AG2361" i="1"/>
  <c r="AE2363" i="1" a="1"/>
  <c r="AE2363" i="1" s="1"/>
  <c r="AH2363" i="1" a="1"/>
  <c r="AH2363" i="1" s="1"/>
  <c r="AI2363" i="1" s="1"/>
  <c r="AD2363" i="1"/>
  <c r="AE2364" i="1" l="1" a="1"/>
  <c r="AE2364" i="1" s="1"/>
  <c r="AH2364" i="1" a="1"/>
  <c r="AH2364" i="1" s="1"/>
  <c r="AI2364" i="1" s="1"/>
  <c r="AD2364" i="1"/>
  <c r="AF2363" i="1"/>
  <c r="AG2362" i="1"/>
  <c r="AF2364" i="1" l="1"/>
  <c r="AG2363" i="1"/>
  <c r="AE2365" i="1" a="1"/>
  <c r="AE2365" i="1" s="1"/>
  <c r="AH2365" i="1" a="1"/>
  <c r="AH2365" i="1" s="1"/>
  <c r="AI2365" i="1" s="1"/>
  <c r="AD2365" i="1"/>
  <c r="AE2366" i="1" l="1" a="1"/>
  <c r="AE2366" i="1" s="1"/>
  <c r="AH2366" i="1" a="1"/>
  <c r="AH2366" i="1" s="1"/>
  <c r="AI2366" i="1" s="1"/>
  <c r="AD2366" i="1"/>
  <c r="AF2365" i="1"/>
  <c r="AG2364" i="1"/>
  <c r="AE2367" i="1" l="1" a="1"/>
  <c r="AE2367" i="1" s="1"/>
  <c r="AH2367" i="1" a="1"/>
  <c r="AH2367" i="1" s="1"/>
  <c r="AI2367" i="1" s="1"/>
  <c r="AD2367" i="1"/>
  <c r="AF2366" i="1"/>
  <c r="AG2365" i="1"/>
  <c r="AE2368" i="1" l="1" a="1"/>
  <c r="AE2368" i="1" s="1"/>
  <c r="AH2368" i="1" a="1"/>
  <c r="AH2368" i="1" s="1"/>
  <c r="AI2368" i="1" s="1"/>
  <c r="AD2368" i="1"/>
  <c r="AF2367" i="1"/>
  <c r="AG2366" i="1"/>
  <c r="AF2368" i="1" l="1"/>
  <c r="AG2367" i="1"/>
  <c r="AE2369" i="1" a="1"/>
  <c r="AE2369" i="1" s="1"/>
  <c r="AH2369" i="1" a="1"/>
  <c r="AH2369" i="1" s="1"/>
  <c r="AI2369" i="1" s="1"/>
  <c r="AD2369" i="1"/>
  <c r="AE2370" i="1" l="1" a="1"/>
  <c r="AE2370" i="1" s="1"/>
  <c r="AH2370" i="1" a="1"/>
  <c r="AH2370" i="1" s="1"/>
  <c r="AI2370" i="1" s="1"/>
  <c r="AD2370" i="1"/>
  <c r="AF2369" i="1"/>
  <c r="AG2368" i="1"/>
  <c r="AE2371" i="1" l="1" a="1"/>
  <c r="AE2371" i="1" s="1"/>
  <c r="AH2371" i="1" a="1"/>
  <c r="AH2371" i="1" s="1"/>
  <c r="AI2371" i="1" s="1"/>
  <c r="AD2371" i="1"/>
  <c r="AF2370" i="1"/>
  <c r="AG2369" i="1"/>
  <c r="AF2371" i="1" l="1"/>
  <c r="AG2370" i="1"/>
  <c r="AE2372" i="1" a="1"/>
  <c r="AE2372" i="1" s="1"/>
  <c r="AH2372" i="1" a="1"/>
  <c r="AH2372" i="1" s="1"/>
  <c r="AI2372" i="1" s="1"/>
  <c r="AD2372" i="1"/>
  <c r="AE2373" i="1" l="1" a="1"/>
  <c r="AE2373" i="1" s="1"/>
  <c r="AH2373" i="1" a="1"/>
  <c r="AH2373" i="1" s="1"/>
  <c r="AI2373" i="1" s="1"/>
  <c r="AD2373" i="1"/>
  <c r="AF2372" i="1"/>
  <c r="AG2371" i="1"/>
  <c r="AF2373" i="1" l="1"/>
  <c r="AG2372" i="1"/>
  <c r="AE2374" i="1" a="1"/>
  <c r="AE2374" i="1" s="1"/>
  <c r="AH2374" i="1" a="1"/>
  <c r="AH2374" i="1" s="1"/>
  <c r="AI2374" i="1" s="1"/>
  <c r="AD2374" i="1"/>
  <c r="AE2375" i="1" l="1" a="1"/>
  <c r="AE2375" i="1" s="1"/>
  <c r="AH2375" i="1" a="1"/>
  <c r="AH2375" i="1" s="1"/>
  <c r="AI2375" i="1" s="1"/>
  <c r="AD2375" i="1"/>
  <c r="AF2374" i="1"/>
  <c r="AG2373" i="1"/>
  <c r="AE2376" i="1" l="1" a="1"/>
  <c r="AE2376" i="1" s="1"/>
  <c r="AH2376" i="1" a="1"/>
  <c r="AH2376" i="1" s="1"/>
  <c r="AI2376" i="1" s="1"/>
  <c r="AD2376" i="1"/>
  <c r="AF2375" i="1"/>
  <c r="AG2374" i="1"/>
  <c r="AF2376" i="1" l="1"/>
  <c r="AG2375" i="1"/>
  <c r="AE2377" i="1" a="1"/>
  <c r="AE2377" i="1" s="1"/>
  <c r="AH2377" i="1" a="1"/>
  <c r="AH2377" i="1" s="1"/>
  <c r="AI2377" i="1" s="1"/>
  <c r="AD2377" i="1"/>
  <c r="AE2378" i="1" l="1" a="1"/>
  <c r="AE2378" i="1" s="1"/>
  <c r="AH2378" i="1" a="1"/>
  <c r="AH2378" i="1" s="1"/>
  <c r="AI2378" i="1" s="1"/>
  <c r="AD2378" i="1"/>
  <c r="AF2377" i="1"/>
  <c r="AG2376" i="1"/>
  <c r="AF2378" i="1" l="1"/>
  <c r="AG2377" i="1"/>
  <c r="AE2379" i="1" a="1"/>
  <c r="AE2379" i="1" s="1"/>
  <c r="AH2379" i="1" a="1"/>
  <c r="AH2379" i="1" s="1"/>
  <c r="AI2379" i="1" s="1"/>
  <c r="AD2379" i="1"/>
  <c r="AE2380" i="1" l="1" a="1"/>
  <c r="AE2380" i="1" s="1"/>
  <c r="AH2380" i="1" a="1"/>
  <c r="AH2380" i="1" s="1"/>
  <c r="AI2380" i="1" s="1"/>
  <c r="AD2380" i="1"/>
  <c r="AF2379" i="1"/>
  <c r="AG2378" i="1"/>
  <c r="AF2380" i="1" l="1"/>
  <c r="AG2379" i="1"/>
  <c r="AE2381" i="1" a="1"/>
  <c r="AE2381" i="1" s="1"/>
  <c r="AH2381" i="1" a="1"/>
  <c r="AH2381" i="1" s="1"/>
  <c r="AI2381" i="1" s="1"/>
  <c r="AD2381" i="1"/>
  <c r="AE2382" i="1" l="1" a="1"/>
  <c r="AE2382" i="1" s="1"/>
  <c r="AH2382" i="1" a="1"/>
  <c r="AH2382" i="1" s="1"/>
  <c r="AI2382" i="1" s="1"/>
  <c r="AD2382" i="1"/>
  <c r="AF2381" i="1"/>
  <c r="AG2380" i="1"/>
  <c r="AF2382" i="1" l="1"/>
  <c r="AG2381" i="1"/>
  <c r="AE2383" i="1" a="1"/>
  <c r="AE2383" i="1" s="1"/>
  <c r="AH2383" i="1" a="1"/>
  <c r="AH2383" i="1" s="1"/>
  <c r="AI2383" i="1" s="1"/>
  <c r="AD2383" i="1"/>
  <c r="AE2384" i="1" l="1" a="1"/>
  <c r="AE2384" i="1" s="1"/>
  <c r="AH2384" i="1" a="1"/>
  <c r="AH2384" i="1" s="1"/>
  <c r="AI2384" i="1" s="1"/>
  <c r="AD2384" i="1"/>
  <c r="AF2383" i="1"/>
  <c r="AG2382" i="1"/>
  <c r="AF2384" i="1" l="1"/>
  <c r="AG2383" i="1"/>
  <c r="AE2385" i="1" a="1"/>
  <c r="AE2385" i="1" s="1"/>
  <c r="AH2385" i="1" a="1"/>
  <c r="AH2385" i="1" s="1"/>
  <c r="AI2385" i="1" s="1"/>
  <c r="AD2385" i="1"/>
  <c r="AE2386" i="1" l="1" a="1"/>
  <c r="AE2386" i="1" s="1"/>
  <c r="AH2386" i="1" a="1"/>
  <c r="AH2386" i="1" s="1"/>
  <c r="AI2386" i="1" s="1"/>
  <c r="AD2386" i="1"/>
  <c r="AF2385" i="1"/>
  <c r="AG2384" i="1"/>
  <c r="AF2386" i="1" l="1"/>
  <c r="AG2385" i="1"/>
  <c r="AE2387" i="1" a="1"/>
  <c r="AE2387" i="1" s="1"/>
  <c r="AH2387" i="1" a="1"/>
  <c r="AH2387" i="1" s="1"/>
  <c r="AI2387" i="1" s="1"/>
  <c r="AD2387" i="1"/>
  <c r="AE2388" i="1" l="1" a="1"/>
  <c r="AE2388" i="1" s="1"/>
  <c r="AH2388" i="1" a="1"/>
  <c r="AH2388" i="1" s="1"/>
  <c r="AI2388" i="1" s="1"/>
  <c r="AD2388" i="1"/>
  <c r="AF2387" i="1"/>
  <c r="AG2386" i="1"/>
  <c r="AE2389" i="1" l="1" a="1"/>
  <c r="AE2389" i="1" s="1"/>
  <c r="AH2389" i="1" a="1"/>
  <c r="AH2389" i="1" s="1"/>
  <c r="AI2389" i="1" s="1"/>
  <c r="AD2389" i="1"/>
  <c r="AF2388" i="1"/>
  <c r="AG2387" i="1"/>
  <c r="AF2389" i="1" l="1"/>
  <c r="AG2388" i="1"/>
  <c r="AE2390" i="1" a="1"/>
  <c r="AE2390" i="1" s="1"/>
  <c r="AH2390" i="1" a="1"/>
  <c r="AH2390" i="1" s="1"/>
  <c r="AI2390" i="1" s="1"/>
  <c r="AD2390" i="1"/>
  <c r="AE2391" i="1" l="1" a="1"/>
  <c r="AE2391" i="1" s="1"/>
  <c r="AH2391" i="1" a="1"/>
  <c r="AH2391" i="1" s="1"/>
  <c r="AI2391" i="1" s="1"/>
  <c r="AD2391" i="1"/>
  <c r="AF2390" i="1"/>
  <c r="AG2389" i="1"/>
  <c r="AF2391" i="1" l="1"/>
  <c r="AG2390" i="1"/>
  <c r="AE2392" i="1" a="1"/>
  <c r="AE2392" i="1" s="1"/>
  <c r="AH2392" i="1" a="1"/>
  <c r="AH2392" i="1" s="1"/>
  <c r="AI2392" i="1" s="1"/>
  <c r="AD2392" i="1"/>
  <c r="AF2392" i="1" l="1"/>
  <c r="AG2391" i="1"/>
  <c r="AE2393" i="1" a="1"/>
  <c r="AE2393" i="1" s="1"/>
  <c r="AH2393" i="1" a="1"/>
  <c r="AH2393" i="1" s="1"/>
  <c r="AI2393" i="1" s="1"/>
  <c r="AD2393" i="1"/>
  <c r="AE2394" i="1" l="1" a="1"/>
  <c r="AE2394" i="1" s="1"/>
  <c r="AH2394" i="1" a="1"/>
  <c r="AH2394" i="1" s="1"/>
  <c r="AI2394" i="1" s="1"/>
  <c r="AD2394" i="1"/>
  <c r="AF2393" i="1"/>
  <c r="AG2392" i="1"/>
  <c r="AF2394" i="1" l="1"/>
  <c r="AG2393" i="1"/>
  <c r="AE2395" i="1" a="1"/>
  <c r="AE2395" i="1" s="1"/>
  <c r="AH2395" i="1" a="1"/>
  <c r="AH2395" i="1" s="1"/>
  <c r="AI2395" i="1" s="1"/>
  <c r="AD2395" i="1"/>
  <c r="AE2396" i="1" l="1" a="1"/>
  <c r="AE2396" i="1" s="1"/>
  <c r="AH2396" i="1" a="1"/>
  <c r="AH2396" i="1" s="1"/>
  <c r="AI2396" i="1" s="1"/>
  <c r="AD2396" i="1"/>
  <c r="AF2395" i="1"/>
  <c r="AG2394" i="1"/>
  <c r="AF2396" i="1" l="1"/>
  <c r="AG2395" i="1"/>
  <c r="AE2397" i="1" a="1"/>
  <c r="AE2397" i="1" s="1"/>
  <c r="AH2397" i="1" a="1"/>
  <c r="AH2397" i="1" s="1"/>
  <c r="AI2397" i="1" s="1"/>
  <c r="AD2397" i="1"/>
  <c r="AE2398" i="1" l="1" a="1"/>
  <c r="AE2398" i="1" s="1"/>
  <c r="AH2398" i="1" a="1"/>
  <c r="AH2398" i="1" s="1"/>
  <c r="AI2398" i="1" s="1"/>
  <c r="AD2398" i="1"/>
  <c r="AF2397" i="1"/>
  <c r="AG2396" i="1"/>
  <c r="AF2398" i="1" l="1"/>
  <c r="AG2397" i="1"/>
  <c r="AE2399" i="1" a="1"/>
  <c r="AE2399" i="1" s="1"/>
  <c r="AH2399" i="1" a="1"/>
  <c r="AH2399" i="1" s="1"/>
  <c r="AI2399" i="1" s="1"/>
  <c r="AD2399" i="1"/>
  <c r="AF2399" i="1" l="1"/>
  <c r="AG2398" i="1"/>
  <c r="AE2400" i="1" a="1"/>
  <c r="AE2400" i="1" s="1"/>
  <c r="AH2400" i="1" a="1"/>
  <c r="AH2400" i="1" s="1"/>
  <c r="AI2400" i="1" s="1"/>
  <c r="AD2400" i="1"/>
  <c r="AE2401" i="1" l="1" a="1"/>
  <c r="AE2401" i="1" s="1"/>
  <c r="AH2401" i="1" a="1"/>
  <c r="AH2401" i="1" s="1"/>
  <c r="AI2401" i="1" s="1"/>
  <c r="AD2401" i="1"/>
  <c r="AF2400" i="1"/>
  <c r="AG2399" i="1"/>
  <c r="AF2401" i="1" l="1"/>
  <c r="AG2400" i="1"/>
  <c r="AE2402" i="1" a="1"/>
  <c r="AE2402" i="1" s="1"/>
  <c r="AH2402" i="1" a="1"/>
  <c r="AH2402" i="1" s="1"/>
  <c r="AI2402" i="1" s="1"/>
  <c r="AD2402" i="1"/>
  <c r="AE2403" i="1" l="1" a="1"/>
  <c r="AE2403" i="1" s="1"/>
  <c r="AH2403" i="1" a="1"/>
  <c r="AH2403" i="1" s="1"/>
  <c r="AI2403" i="1" s="1"/>
  <c r="AD2403" i="1"/>
  <c r="AF2402" i="1"/>
  <c r="AG2401" i="1"/>
  <c r="AF2403" i="1" l="1"/>
  <c r="AG2402" i="1"/>
  <c r="AE2404" i="1" a="1"/>
  <c r="AE2404" i="1" s="1"/>
  <c r="AH2404" i="1" a="1"/>
  <c r="AH2404" i="1" s="1"/>
  <c r="AI2404" i="1" s="1"/>
  <c r="AD2404" i="1"/>
  <c r="AE2405" i="1" l="1" a="1"/>
  <c r="AE2405" i="1" s="1"/>
  <c r="AH2405" i="1" a="1"/>
  <c r="AH2405" i="1" s="1"/>
  <c r="AI2405" i="1" s="1"/>
  <c r="AD2405" i="1"/>
  <c r="AF2404" i="1"/>
  <c r="AG2403" i="1"/>
  <c r="AF2405" i="1" l="1"/>
  <c r="AG2404" i="1"/>
  <c r="AE2406" i="1" a="1"/>
  <c r="AE2406" i="1" s="1"/>
  <c r="AH2406" i="1" a="1"/>
  <c r="AH2406" i="1" s="1"/>
  <c r="AI2406" i="1" s="1"/>
  <c r="AD2406" i="1"/>
  <c r="AE2407" i="1" l="1" a="1"/>
  <c r="AE2407" i="1" s="1"/>
  <c r="AH2407" i="1" a="1"/>
  <c r="AH2407" i="1" s="1"/>
  <c r="AI2407" i="1" s="1"/>
  <c r="AD2407" i="1"/>
  <c r="AF2406" i="1"/>
  <c r="AG2405" i="1"/>
  <c r="AF2407" i="1" l="1"/>
  <c r="AG2406" i="1"/>
  <c r="AE2408" i="1" a="1"/>
  <c r="AE2408" i="1" s="1"/>
  <c r="AH2408" i="1" a="1"/>
  <c r="AH2408" i="1" s="1"/>
  <c r="AI2408" i="1" s="1"/>
  <c r="AD2408" i="1"/>
  <c r="AE2409" i="1" l="1" a="1"/>
  <c r="AE2409" i="1" s="1"/>
  <c r="AH2409" i="1" a="1"/>
  <c r="AH2409" i="1" s="1"/>
  <c r="AI2409" i="1" s="1"/>
  <c r="AD2409" i="1"/>
  <c r="AF2408" i="1"/>
  <c r="AG2407" i="1"/>
  <c r="AF2409" i="1" l="1"/>
  <c r="AG2408" i="1"/>
  <c r="AE2410" i="1" a="1"/>
  <c r="AE2410" i="1" s="1"/>
  <c r="AH2410" i="1" a="1"/>
  <c r="AH2410" i="1" s="1"/>
  <c r="AI2410" i="1" s="1"/>
  <c r="AD2410" i="1"/>
  <c r="AF2410" i="1" l="1"/>
  <c r="AG2409" i="1"/>
  <c r="AE2411" i="1" a="1"/>
  <c r="AE2411" i="1" s="1"/>
  <c r="AH2411" i="1" a="1"/>
  <c r="AH2411" i="1" s="1"/>
  <c r="AI2411" i="1" s="1"/>
  <c r="AD2411" i="1"/>
  <c r="AE2412" i="1" l="1" a="1"/>
  <c r="AE2412" i="1" s="1"/>
  <c r="AH2412" i="1" a="1"/>
  <c r="AH2412" i="1" s="1"/>
  <c r="AI2412" i="1" s="1"/>
  <c r="AD2412" i="1"/>
  <c r="AF2411" i="1"/>
  <c r="AG2410" i="1"/>
  <c r="AF2412" i="1" l="1"/>
  <c r="AG2411" i="1"/>
  <c r="AE2413" i="1" a="1"/>
  <c r="AE2413" i="1" s="1"/>
  <c r="AH2413" i="1" a="1"/>
  <c r="AH2413" i="1" s="1"/>
  <c r="AI2413" i="1" s="1"/>
  <c r="AD2413" i="1"/>
  <c r="AE2414" i="1" l="1" a="1"/>
  <c r="AE2414" i="1" s="1"/>
  <c r="AH2414" i="1" a="1"/>
  <c r="AH2414" i="1" s="1"/>
  <c r="AI2414" i="1" s="1"/>
  <c r="AD2414" i="1"/>
  <c r="AF2413" i="1"/>
  <c r="AG2412" i="1"/>
  <c r="AE2415" i="1" l="1" a="1"/>
  <c r="AE2415" i="1" s="1"/>
  <c r="AH2415" i="1" a="1"/>
  <c r="AH2415" i="1" s="1"/>
  <c r="AI2415" i="1" s="1"/>
  <c r="AD2415" i="1"/>
  <c r="AF2414" i="1"/>
  <c r="AG2413" i="1"/>
  <c r="AF2415" i="1" l="1"/>
  <c r="AG2414" i="1"/>
  <c r="AE2416" i="1" a="1"/>
  <c r="AE2416" i="1" s="1"/>
  <c r="AH2416" i="1" a="1"/>
  <c r="AH2416" i="1" s="1"/>
  <c r="AI2416" i="1" s="1"/>
  <c r="AD2416" i="1"/>
  <c r="AE2417" i="1" l="1" a="1"/>
  <c r="AE2417" i="1" s="1"/>
  <c r="AH2417" i="1" a="1"/>
  <c r="AH2417" i="1" s="1"/>
  <c r="AI2417" i="1" s="1"/>
  <c r="AD2417" i="1"/>
  <c r="AF2416" i="1"/>
  <c r="AG2415" i="1"/>
  <c r="AF2417" i="1" l="1"/>
  <c r="AG2416" i="1"/>
  <c r="AE2418" i="1" a="1"/>
  <c r="AE2418" i="1" s="1"/>
  <c r="AH2418" i="1" a="1"/>
  <c r="AH2418" i="1" s="1"/>
  <c r="AI2418" i="1" s="1"/>
  <c r="AD2418" i="1"/>
  <c r="AE2419" i="1" l="1" a="1"/>
  <c r="AE2419" i="1" s="1"/>
  <c r="AH2419" i="1" a="1"/>
  <c r="AH2419" i="1" s="1"/>
  <c r="AI2419" i="1" s="1"/>
  <c r="AD2419" i="1"/>
  <c r="AF2418" i="1"/>
  <c r="AG2417" i="1"/>
  <c r="AF2419" i="1" l="1"/>
  <c r="AG2418" i="1"/>
  <c r="AE2420" i="1" a="1"/>
  <c r="AE2420" i="1" s="1"/>
  <c r="AH2420" i="1" a="1"/>
  <c r="AH2420" i="1" s="1"/>
  <c r="AI2420" i="1" s="1"/>
  <c r="AD2420" i="1"/>
  <c r="AE2421" i="1" l="1" a="1"/>
  <c r="AE2421" i="1" s="1"/>
  <c r="AH2421" i="1" a="1"/>
  <c r="AH2421" i="1" s="1"/>
  <c r="AI2421" i="1" s="1"/>
  <c r="AD2421" i="1"/>
  <c r="AF2420" i="1"/>
  <c r="AG2419" i="1"/>
  <c r="AF2421" i="1" l="1"/>
  <c r="AG2420" i="1"/>
  <c r="AE2422" i="1" a="1"/>
  <c r="AE2422" i="1" s="1"/>
  <c r="AH2422" i="1" a="1"/>
  <c r="AH2422" i="1" s="1"/>
  <c r="AI2422" i="1" s="1"/>
  <c r="AD2422" i="1"/>
  <c r="AE2423" i="1" l="1" a="1"/>
  <c r="AE2423" i="1" s="1"/>
  <c r="AH2423" i="1" a="1"/>
  <c r="AH2423" i="1" s="1"/>
  <c r="AI2423" i="1" s="1"/>
  <c r="AD2423" i="1"/>
  <c r="AF2422" i="1"/>
  <c r="AG2421" i="1"/>
  <c r="AE2424" i="1" l="1" a="1"/>
  <c r="AE2424" i="1" s="1"/>
  <c r="AH2424" i="1" a="1"/>
  <c r="AH2424" i="1" s="1"/>
  <c r="AI2424" i="1" s="1"/>
  <c r="AD2424" i="1"/>
  <c r="AF2423" i="1"/>
  <c r="AG2422" i="1"/>
  <c r="AH2425" i="1" l="1" a="1"/>
  <c r="AH2425" i="1" s="1"/>
  <c r="AI2425" i="1" s="1"/>
  <c r="AD2425" i="1"/>
  <c r="AE2425" i="1" a="1"/>
  <c r="AE2425" i="1" s="1"/>
  <c r="AF2424" i="1"/>
  <c r="AG2423" i="1"/>
  <c r="AH2426" i="1" l="1" a="1"/>
  <c r="AH2426" i="1" s="1"/>
  <c r="AI2426" i="1" s="1"/>
  <c r="AE2426" i="1" a="1"/>
  <c r="AE2426" i="1" s="1"/>
  <c r="AD2426" i="1"/>
  <c r="AG2424" i="1"/>
  <c r="AF2425" i="1"/>
  <c r="AG2425" i="1" l="1"/>
  <c r="AF2426" i="1"/>
  <c r="AH2427" i="1" a="1"/>
  <c r="AH2427" i="1" s="1"/>
  <c r="AI2427" i="1" s="1"/>
  <c r="AD2427" i="1"/>
  <c r="AE2427" i="1" a="1"/>
  <c r="AE2427" i="1" s="1"/>
  <c r="AE2428" i="1" l="1" a="1"/>
  <c r="AE2428" i="1" s="1"/>
  <c r="AD2428" i="1"/>
  <c r="AH2428" i="1" a="1"/>
  <c r="AH2428" i="1" s="1"/>
  <c r="AI2428" i="1" s="1"/>
  <c r="AG2426" i="1"/>
  <c r="AF2427" i="1"/>
  <c r="AG2427" i="1" l="1"/>
  <c r="AF2428" i="1"/>
  <c r="AD2429" i="1"/>
  <c r="AH2429" i="1" a="1"/>
  <c r="AH2429" i="1" s="1"/>
  <c r="AI2429" i="1" s="1"/>
  <c r="AE2429" i="1" a="1"/>
  <c r="AE2429" i="1" s="1"/>
  <c r="AE2430" i="1" l="1" a="1"/>
  <c r="AE2430" i="1" s="1"/>
  <c r="AD2430" i="1"/>
  <c r="AH2430" i="1" a="1"/>
  <c r="AH2430" i="1" s="1"/>
  <c r="AI2430" i="1" s="1"/>
  <c r="AG2428" i="1"/>
  <c r="AF2429" i="1"/>
  <c r="AF2430" i="1" l="1"/>
  <c r="AG2429" i="1"/>
  <c r="AE2431" i="1" a="1"/>
  <c r="AE2431" i="1" s="1"/>
  <c r="AD2431" i="1"/>
  <c r="AH2431" i="1" a="1"/>
  <c r="AH2431" i="1" s="1"/>
  <c r="AI2431" i="1" s="1"/>
  <c r="AH2432" i="1" l="1" a="1"/>
  <c r="AH2432" i="1" s="1"/>
  <c r="AI2432" i="1" s="1"/>
  <c r="AE2432" i="1" a="1"/>
  <c r="AE2432" i="1" s="1"/>
  <c r="AD2432" i="1"/>
  <c r="AF2431" i="1"/>
  <c r="AG2430" i="1"/>
  <c r="AG2431" i="1" l="1"/>
  <c r="AF2432" i="1"/>
  <c r="AH2433" i="1" a="1"/>
  <c r="AH2433" i="1" s="1"/>
  <c r="AI2433" i="1" s="1"/>
  <c r="AD2433" i="1"/>
  <c r="AE2433" i="1" a="1"/>
  <c r="AE2433" i="1" s="1"/>
  <c r="AG2432" i="1" l="1"/>
  <c r="AF2433" i="1"/>
  <c r="AH2434" i="1" a="1"/>
  <c r="AH2434" i="1" s="1"/>
  <c r="AI2434" i="1" s="1"/>
  <c r="AE2434" i="1" a="1"/>
  <c r="AE2434" i="1" s="1"/>
  <c r="AD2434" i="1"/>
  <c r="AH2435" i="1" l="1" a="1"/>
  <c r="AH2435" i="1" s="1"/>
  <c r="AI2435" i="1" s="1"/>
  <c r="AD2435" i="1"/>
  <c r="AE2435" i="1" a="1"/>
  <c r="AE2435" i="1" s="1"/>
  <c r="AG2433" i="1"/>
  <c r="AF2434" i="1"/>
  <c r="AD2436" i="1" l="1"/>
  <c r="AE2436" i="1" a="1"/>
  <c r="AE2436" i="1" s="1"/>
  <c r="AH2436" i="1" a="1"/>
  <c r="AH2436" i="1" s="1"/>
  <c r="AI2436" i="1" s="1"/>
  <c r="AG2434" i="1"/>
  <c r="AF2435" i="1"/>
  <c r="AG2435" i="1" l="1"/>
  <c r="AF2436" i="1"/>
  <c r="AE2437" i="1" a="1"/>
  <c r="AE2437" i="1" s="1"/>
  <c r="AD2437" i="1"/>
  <c r="AH2437" i="1" a="1"/>
  <c r="AH2437" i="1" s="1"/>
  <c r="AI2437" i="1" s="1"/>
  <c r="AE2438" i="1" l="1" a="1"/>
  <c r="AE2438" i="1" s="1"/>
  <c r="AD2438" i="1"/>
  <c r="AH2438" i="1" a="1"/>
  <c r="AH2438" i="1" s="1"/>
  <c r="AI2438" i="1" s="1"/>
  <c r="AG2436" i="1"/>
  <c r="AF2437" i="1"/>
  <c r="AF2438" i="1" l="1"/>
  <c r="AG2437" i="1"/>
  <c r="AE2439" i="1" a="1"/>
  <c r="AE2439" i="1" s="1"/>
  <c r="AD2439" i="1"/>
  <c r="AH2439" i="1" a="1"/>
  <c r="AH2439" i="1" s="1"/>
  <c r="AI2439" i="1" s="1"/>
  <c r="AH2440" i="1" l="1" a="1"/>
  <c r="AH2440" i="1" s="1"/>
  <c r="AI2440" i="1" s="1"/>
  <c r="AE2440" i="1" a="1"/>
  <c r="AE2440" i="1" s="1"/>
  <c r="AD2440" i="1"/>
  <c r="AF2439" i="1"/>
  <c r="AG2438" i="1"/>
  <c r="AG2439" i="1" l="1"/>
  <c r="AF2440" i="1"/>
  <c r="AH2441" i="1" a="1"/>
  <c r="AH2441" i="1" s="1"/>
  <c r="AI2441" i="1" s="1"/>
  <c r="AE2441" i="1" a="1"/>
  <c r="AE2441" i="1" s="1"/>
  <c r="AD2441" i="1"/>
  <c r="AH2442" i="1" l="1" a="1"/>
  <c r="AH2442" i="1" s="1"/>
  <c r="AI2442" i="1" s="1"/>
  <c r="AE2442" i="1" a="1"/>
  <c r="AE2442" i="1" s="1"/>
  <c r="AD2442" i="1"/>
  <c r="AG2440" i="1"/>
  <c r="AF2441" i="1"/>
  <c r="AG2441" i="1" l="1"/>
  <c r="AF2442" i="1"/>
  <c r="AH2443" i="1" a="1"/>
  <c r="AH2443" i="1" s="1"/>
  <c r="AI2443" i="1" s="1"/>
  <c r="AD2443" i="1"/>
  <c r="AE2443" i="1" a="1"/>
  <c r="AE2443" i="1" s="1"/>
  <c r="AD2444" i="1" l="1"/>
  <c r="AH2444" i="1" a="1"/>
  <c r="AH2444" i="1" s="1"/>
  <c r="AI2444" i="1" s="1"/>
  <c r="AE2444" i="1" a="1"/>
  <c r="AE2444" i="1" s="1"/>
  <c r="AG2442" i="1"/>
  <c r="AF2443" i="1"/>
  <c r="AG2443" i="1" l="1"/>
  <c r="AF2444" i="1"/>
  <c r="AE2445" i="1" a="1"/>
  <c r="AE2445" i="1" s="1"/>
  <c r="AD2445" i="1"/>
  <c r="AH2445" i="1" a="1"/>
  <c r="AH2445" i="1" s="1"/>
  <c r="AI2445" i="1" s="1"/>
  <c r="AE2446" i="1" l="1" a="1"/>
  <c r="AE2446" i="1" s="1"/>
  <c r="AD2446" i="1"/>
  <c r="AH2446" i="1" a="1"/>
  <c r="AH2446" i="1" s="1"/>
  <c r="AI2446" i="1" s="1"/>
  <c r="AG2444" i="1"/>
  <c r="AF2445" i="1"/>
  <c r="AF2446" i="1" l="1"/>
  <c r="AG2445" i="1"/>
  <c r="AE2447" i="1" a="1"/>
  <c r="AE2447" i="1" s="1"/>
  <c r="AD2447" i="1"/>
  <c r="AH2447" i="1" a="1"/>
  <c r="AH2447" i="1" s="1"/>
  <c r="AI2447" i="1" s="1"/>
  <c r="AH2448" i="1" l="1" a="1"/>
  <c r="AH2448" i="1" s="1"/>
  <c r="AI2448" i="1" s="1"/>
  <c r="AE2448" i="1" a="1"/>
  <c r="AE2448" i="1" s="1"/>
  <c r="AD2448" i="1"/>
  <c r="AF2447" i="1"/>
  <c r="AG2446" i="1"/>
  <c r="AH2449" i="1" l="1" a="1"/>
  <c r="AH2449" i="1" s="1"/>
  <c r="AI2449" i="1" s="1"/>
  <c r="AE2449" i="1" a="1"/>
  <c r="AE2449" i="1" s="1"/>
  <c r="AD2449" i="1"/>
  <c r="AG2447" i="1"/>
  <c r="AF2448" i="1"/>
  <c r="AG2448" i="1" l="1"/>
  <c r="AF2449" i="1"/>
  <c r="AH2450" i="1" a="1"/>
  <c r="AH2450" i="1" s="1"/>
  <c r="AI2450" i="1" s="1"/>
  <c r="AE2450" i="1" a="1"/>
  <c r="AE2450" i="1" s="1"/>
  <c r="AD2450" i="1"/>
  <c r="AH2451" i="1" l="1" a="1"/>
  <c r="AH2451" i="1" s="1"/>
  <c r="AI2451" i="1" s="1"/>
  <c r="AD2451" i="1"/>
  <c r="AE2451" i="1" a="1"/>
  <c r="AE2451" i="1" s="1"/>
  <c r="AG2449" i="1"/>
  <c r="AF2450" i="1"/>
  <c r="AG2450" i="1" l="1"/>
  <c r="AF2451" i="1"/>
  <c r="AD2452" i="1"/>
  <c r="AH2452" i="1" a="1"/>
  <c r="AH2452" i="1" s="1"/>
  <c r="AI2452" i="1" s="1"/>
  <c r="AE2452" i="1" a="1"/>
  <c r="AE2452" i="1" s="1"/>
  <c r="AE2453" i="1" l="1" a="1"/>
  <c r="AE2453" i="1" s="1"/>
  <c r="AD2453" i="1"/>
  <c r="AH2453" i="1" a="1"/>
  <c r="AH2453" i="1" s="1"/>
  <c r="AI2453" i="1" s="1"/>
  <c r="AG2451" i="1"/>
  <c r="AF2452" i="1"/>
  <c r="AG2452" i="1" l="1"/>
  <c r="AF2453" i="1"/>
  <c r="AE2454" i="1" a="1"/>
  <c r="AE2454" i="1" s="1"/>
  <c r="AD2454" i="1"/>
  <c r="AH2454" i="1" a="1"/>
  <c r="AH2454" i="1" s="1"/>
  <c r="AI2454" i="1" s="1"/>
  <c r="AE2455" i="1" l="1" a="1"/>
  <c r="AE2455" i="1" s="1"/>
  <c r="AD2455" i="1"/>
  <c r="AH2455" i="1" a="1"/>
  <c r="AH2455" i="1" s="1"/>
  <c r="AI2455" i="1" s="1"/>
  <c r="AF2454" i="1"/>
  <c r="AG2453" i="1"/>
  <c r="AF2455" i="1" l="1"/>
  <c r="AG2454" i="1"/>
  <c r="AH2456" i="1" a="1"/>
  <c r="AH2456" i="1" s="1"/>
  <c r="AI2456" i="1" s="1"/>
  <c r="AE2456" i="1" a="1"/>
  <c r="AE2456" i="1" s="1"/>
  <c r="AD2456" i="1"/>
  <c r="AH2457" i="1" l="1" a="1"/>
  <c r="AH2457" i="1" s="1"/>
  <c r="AI2457" i="1" s="1"/>
  <c r="AE2457" i="1" a="1"/>
  <c r="AE2457" i="1" s="1"/>
  <c r="AD2457" i="1"/>
  <c r="AG2455" i="1"/>
  <c r="AF2456" i="1"/>
  <c r="AG2456" i="1" l="1"/>
  <c r="AF2457" i="1"/>
  <c r="AH2458" i="1" a="1"/>
  <c r="AH2458" i="1" s="1"/>
  <c r="AI2458" i="1" s="1"/>
  <c r="AE2458" i="1" a="1"/>
  <c r="AE2458" i="1" s="1"/>
  <c r="AD2458" i="1"/>
  <c r="AH2459" i="1" l="1" a="1"/>
  <c r="AH2459" i="1" s="1"/>
  <c r="AI2459" i="1" s="1"/>
  <c r="AD2459" i="1"/>
  <c r="AE2459" i="1" a="1"/>
  <c r="AE2459" i="1" s="1"/>
  <c r="AG2457" i="1"/>
  <c r="AF2458" i="1"/>
  <c r="AD2460" i="1" l="1"/>
  <c r="AH2460" i="1" a="1"/>
  <c r="AH2460" i="1" s="1"/>
  <c r="AI2460" i="1" s="1"/>
  <c r="AE2460" i="1" a="1"/>
  <c r="AE2460" i="1" s="1"/>
  <c r="AG2458" i="1"/>
  <c r="AF2459" i="1"/>
  <c r="AG2459" i="1" l="1"/>
  <c r="AF2460" i="1"/>
  <c r="AE2461" i="1" a="1"/>
  <c r="AE2461" i="1" s="1"/>
  <c r="AD2461" i="1"/>
  <c r="AH2461" i="1" a="1"/>
  <c r="AH2461" i="1" s="1"/>
  <c r="AI2461" i="1" s="1"/>
  <c r="AE2462" i="1" l="1" a="1"/>
  <c r="AE2462" i="1" s="1"/>
  <c r="AD2462" i="1"/>
  <c r="AH2462" i="1" a="1"/>
  <c r="AH2462" i="1" s="1"/>
  <c r="AI2462" i="1" s="1"/>
  <c r="AG2460" i="1"/>
  <c r="AF2461" i="1"/>
  <c r="AF2462" i="1" l="1"/>
  <c r="AG2461" i="1"/>
  <c r="AE2463" i="1" a="1"/>
  <c r="AE2463" i="1" s="1"/>
  <c r="AD2463" i="1"/>
  <c r="AH2463" i="1" a="1"/>
  <c r="AH2463" i="1" s="1"/>
  <c r="AI2463" i="1" s="1"/>
  <c r="AH2464" i="1" l="1" a="1"/>
  <c r="AH2464" i="1" s="1"/>
  <c r="AI2464" i="1" s="1"/>
  <c r="AE2464" i="1" a="1"/>
  <c r="AE2464" i="1" s="1"/>
  <c r="AD2464" i="1"/>
  <c r="AF2463" i="1"/>
  <c r="AG2462" i="1"/>
  <c r="AH2465" i="1" l="1" a="1"/>
  <c r="AH2465" i="1" s="1"/>
  <c r="AI2465" i="1" s="1"/>
  <c r="AE2465" i="1" a="1"/>
  <c r="AE2465" i="1" s="1"/>
  <c r="AD2465" i="1"/>
  <c r="AG2463" i="1"/>
  <c r="AF2464" i="1"/>
  <c r="AH2466" i="1" l="1" a="1"/>
  <c r="AH2466" i="1" s="1"/>
  <c r="AI2466" i="1" s="1"/>
  <c r="AE2466" i="1" a="1"/>
  <c r="AE2466" i="1" s="1"/>
  <c r="AD2466" i="1"/>
  <c r="AG2464" i="1"/>
  <c r="AF2465" i="1"/>
  <c r="AH2467" i="1" l="1" a="1"/>
  <c r="AH2467" i="1" s="1"/>
  <c r="AI2467" i="1" s="1"/>
  <c r="AD2467" i="1"/>
  <c r="AE2467" i="1" a="1"/>
  <c r="AE2467" i="1" s="1"/>
  <c r="AG2465" i="1"/>
  <c r="AF2466" i="1"/>
  <c r="AG2466" i="1" l="1"/>
  <c r="AF2467" i="1"/>
  <c r="AD2468" i="1"/>
  <c r="AH2468" i="1" a="1"/>
  <c r="AH2468" i="1" s="1"/>
  <c r="AI2468" i="1" s="1"/>
  <c r="AE2468" i="1" a="1"/>
  <c r="AE2468" i="1" s="1"/>
  <c r="AE2469" i="1" l="1" a="1"/>
  <c r="AE2469" i="1" s="1"/>
  <c r="AD2469" i="1"/>
  <c r="AH2469" i="1" a="1"/>
  <c r="AH2469" i="1" s="1"/>
  <c r="AI2469" i="1" s="1"/>
  <c r="AG2467" i="1"/>
  <c r="AF2468" i="1"/>
  <c r="AG2468" i="1" l="1"/>
  <c r="AF2469" i="1"/>
  <c r="AE2470" i="1" a="1"/>
  <c r="AE2470" i="1" s="1"/>
  <c r="AD2470" i="1"/>
  <c r="AH2470" i="1" a="1"/>
  <c r="AH2470" i="1" s="1"/>
  <c r="AI2470" i="1" s="1"/>
  <c r="AE2471" i="1" l="1" a="1"/>
  <c r="AE2471" i="1" s="1"/>
  <c r="AD2471" i="1"/>
  <c r="AH2471" i="1" a="1"/>
  <c r="AH2471" i="1" s="1"/>
  <c r="AI2471" i="1" s="1"/>
  <c r="AF2470" i="1"/>
  <c r="AG2469" i="1"/>
  <c r="AF2471" i="1" l="1"/>
  <c r="AG2470" i="1"/>
  <c r="AH2472" i="1" a="1"/>
  <c r="AH2472" i="1" s="1"/>
  <c r="AI2472" i="1" s="1"/>
  <c r="AE2472" i="1" a="1"/>
  <c r="AE2472" i="1" s="1"/>
  <c r="AD2472" i="1"/>
  <c r="AH2473" i="1" l="1" a="1"/>
  <c r="AH2473" i="1" s="1"/>
  <c r="AI2473" i="1" s="1"/>
  <c r="AE2473" i="1" a="1"/>
  <c r="AE2473" i="1" s="1"/>
  <c r="AD2473" i="1"/>
  <c r="AG2471" i="1"/>
  <c r="AF2472" i="1"/>
  <c r="AG2472" i="1" l="1"/>
  <c r="AF2473" i="1"/>
  <c r="AH2474" i="1" a="1"/>
  <c r="AH2474" i="1" s="1"/>
  <c r="AI2474" i="1" s="1"/>
  <c r="AE2474" i="1" a="1"/>
  <c r="AE2474" i="1" s="1"/>
  <c r="AD2474" i="1"/>
  <c r="AH2475" i="1" l="1" a="1"/>
  <c r="AH2475" i="1" s="1"/>
  <c r="AI2475" i="1" s="1"/>
  <c r="AD2475" i="1"/>
  <c r="AE2475" i="1" a="1"/>
  <c r="AE2475" i="1" s="1"/>
  <c r="AG2473" i="1"/>
  <c r="AF2474" i="1"/>
  <c r="AG2474" i="1" l="1"/>
  <c r="AF2475" i="1"/>
  <c r="AD2476" i="1"/>
  <c r="AH2476" i="1" a="1"/>
  <c r="AH2476" i="1" s="1"/>
  <c r="AI2476" i="1" s="1"/>
  <c r="AE2476" i="1" a="1"/>
  <c r="AE2476" i="1" s="1"/>
  <c r="AE2477" i="1" l="1" a="1"/>
  <c r="AE2477" i="1" s="1"/>
  <c r="AD2477" i="1"/>
  <c r="AH2477" i="1" a="1"/>
  <c r="AH2477" i="1" s="1"/>
  <c r="AI2477" i="1" s="1"/>
  <c r="AG2475" i="1"/>
  <c r="AF2476" i="1"/>
  <c r="AG2476" i="1" l="1"/>
  <c r="AF2477" i="1"/>
  <c r="AE2478" i="1" a="1"/>
  <c r="AE2478" i="1" s="1"/>
  <c r="AD2478" i="1"/>
  <c r="AH2478" i="1" a="1"/>
  <c r="AH2478" i="1" s="1"/>
  <c r="AI2478" i="1" s="1"/>
  <c r="AF2478" i="1" l="1"/>
  <c r="AG2477" i="1"/>
  <c r="AE2479" i="1" a="1"/>
  <c r="AE2479" i="1" s="1"/>
  <c r="AD2479" i="1"/>
  <c r="AH2479" i="1" a="1"/>
  <c r="AH2479" i="1" s="1"/>
  <c r="AI2479" i="1" s="1"/>
  <c r="AF2479" i="1" l="1"/>
  <c r="AG2478" i="1"/>
  <c r="AH2480" i="1" a="1"/>
  <c r="AH2480" i="1" s="1"/>
  <c r="AI2480" i="1" s="1"/>
  <c r="AE2480" i="1" a="1"/>
  <c r="AE2480" i="1" s="1"/>
  <c r="AD2480" i="1"/>
  <c r="AH2481" i="1" l="1" a="1"/>
  <c r="AH2481" i="1" s="1"/>
  <c r="AI2481" i="1" s="1"/>
  <c r="AE2481" i="1" a="1"/>
  <c r="AE2481" i="1" s="1"/>
  <c r="AD2481" i="1"/>
  <c r="AG2479" i="1"/>
  <c r="AF2480" i="1"/>
  <c r="AG2480" i="1" l="1"/>
  <c r="AF2481" i="1"/>
  <c r="AH2482" i="1" a="1"/>
  <c r="AH2482" i="1" s="1"/>
  <c r="AI2482" i="1" s="1"/>
  <c r="AE2482" i="1" a="1"/>
  <c r="AE2482" i="1" s="1"/>
  <c r="AD2482" i="1"/>
  <c r="AG2481" i="1" l="1"/>
  <c r="AF2482" i="1"/>
  <c r="AH2483" i="1" a="1"/>
  <c r="AH2483" i="1" s="1"/>
  <c r="AI2483" i="1" s="1"/>
  <c r="AD2483" i="1"/>
  <c r="AE2483" i="1" a="1"/>
  <c r="AE2483" i="1" s="1"/>
  <c r="AD2484" i="1" l="1"/>
  <c r="AH2484" i="1" a="1"/>
  <c r="AH2484" i="1" s="1"/>
  <c r="AI2484" i="1" s="1"/>
  <c r="AE2484" i="1" a="1"/>
  <c r="AE2484" i="1" s="1"/>
  <c r="AG2482" i="1"/>
  <c r="AF2483" i="1"/>
  <c r="AG2483" i="1" l="1"/>
  <c r="AF2484" i="1"/>
  <c r="AE2485" i="1" a="1"/>
  <c r="AE2485" i="1" s="1"/>
  <c r="AD2485" i="1"/>
  <c r="AH2485" i="1" a="1"/>
  <c r="AH2485" i="1" s="1"/>
  <c r="AI2485" i="1" s="1"/>
  <c r="AE2486" i="1" l="1" a="1"/>
  <c r="AE2486" i="1" s="1"/>
  <c r="AD2486" i="1"/>
  <c r="AH2486" i="1" a="1"/>
  <c r="AH2486" i="1" s="1"/>
  <c r="AI2486" i="1" s="1"/>
  <c r="AG2484" i="1"/>
  <c r="AF2485" i="1"/>
  <c r="AF2486" i="1" l="1"/>
  <c r="AG2485" i="1"/>
  <c r="AE2487" i="1" a="1"/>
  <c r="AE2487" i="1" s="1"/>
  <c r="AD2487" i="1"/>
  <c r="AH2487" i="1" a="1"/>
  <c r="AH2487" i="1" s="1"/>
  <c r="AI2487" i="1" s="1"/>
  <c r="AH2488" i="1" l="1" a="1"/>
  <c r="AH2488" i="1" s="1"/>
  <c r="AI2488" i="1" s="1"/>
  <c r="AE2488" i="1" a="1"/>
  <c r="AE2488" i="1" s="1"/>
  <c r="AD2488" i="1"/>
  <c r="AF2487" i="1"/>
  <c r="AG2486" i="1"/>
  <c r="AG2487" i="1" l="1"/>
  <c r="AF2488" i="1"/>
  <c r="AH2489" i="1" a="1"/>
  <c r="AH2489" i="1" s="1"/>
  <c r="AI2489" i="1" s="1"/>
  <c r="AE2489" i="1" a="1"/>
  <c r="AE2489" i="1" s="1"/>
  <c r="AD2489" i="1"/>
  <c r="AH2490" i="1" l="1" a="1"/>
  <c r="AH2490" i="1" s="1"/>
  <c r="AI2490" i="1" s="1"/>
  <c r="AE2490" i="1" a="1"/>
  <c r="AE2490" i="1" s="1"/>
  <c r="AD2490" i="1"/>
  <c r="AG2488" i="1"/>
  <c r="AF2489" i="1"/>
  <c r="AG2489" i="1" l="1"/>
  <c r="AF2490" i="1"/>
  <c r="AH2491" i="1" a="1"/>
  <c r="AH2491" i="1" s="1"/>
  <c r="AI2491" i="1" s="1"/>
  <c r="AD2491" i="1"/>
  <c r="AE2491" i="1" a="1"/>
  <c r="AE2491" i="1" s="1"/>
  <c r="AD2492" i="1" l="1"/>
  <c r="AH2492" i="1" a="1"/>
  <c r="AH2492" i="1" s="1"/>
  <c r="AI2492" i="1" s="1"/>
  <c r="AE2492" i="1" a="1"/>
  <c r="AE2492" i="1" s="1"/>
  <c r="AG2490" i="1"/>
  <c r="AF2491" i="1"/>
  <c r="AG2491" i="1" l="1"/>
  <c r="AF2492" i="1"/>
  <c r="AE2493" i="1" a="1"/>
  <c r="AE2493" i="1" s="1"/>
  <c r="AD2493" i="1"/>
  <c r="AH2493" i="1" a="1"/>
  <c r="AH2493" i="1" s="1"/>
  <c r="AI2493" i="1" s="1"/>
  <c r="AG2492" i="1" l="1"/>
  <c r="AF2493" i="1"/>
  <c r="AE2494" i="1" a="1"/>
  <c r="AE2494" i="1" s="1"/>
  <c r="AD2494" i="1"/>
  <c r="AH2494" i="1" a="1"/>
  <c r="AH2494" i="1" s="1"/>
  <c r="AI2494" i="1" s="1"/>
  <c r="AE2495" i="1" l="1" a="1"/>
  <c r="AE2495" i="1" s="1"/>
  <c r="AD2495" i="1"/>
  <c r="AH2495" i="1" a="1"/>
  <c r="AH2495" i="1" s="1"/>
  <c r="AI2495" i="1" s="1"/>
  <c r="AF2494" i="1"/>
  <c r="AG2493" i="1"/>
  <c r="AF2495" i="1" l="1"/>
  <c r="AG2494" i="1"/>
  <c r="AH2496" i="1" a="1"/>
  <c r="AH2496" i="1" s="1"/>
  <c r="AI2496" i="1" s="1"/>
  <c r="AE2496" i="1" a="1"/>
  <c r="AE2496" i="1" s="1"/>
  <c r="AD2496" i="1"/>
  <c r="AH2497" i="1" l="1" a="1"/>
  <c r="AH2497" i="1" s="1"/>
  <c r="AI2497" i="1" s="1"/>
  <c r="AE2497" i="1" a="1"/>
  <c r="AE2497" i="1" s="1"/>
  <c r="AD2497" i="1"/>
  <c r="AG2495" i="1"/>
  <c r="AF2496" i="1"/>
  <c r="AG2496" i="1" l="1"/>
  <c r="AF2497" i="1"/>
  <c r="AH2498" i="1" a="1"/>
  <c r="AH2498" i="1" s="1"/>
  <c r="AI2498" i="1" s="1"/>
  <c r="AE2498" i="1" a="1"/>
  <c r="AE2498" i="1" s="1"/>
  <c r="AD2498" i="1"/>
  <c r="AG2497" i="1" l="1"/>
  <c r="AF2498" i="1"/>
  <c r="AH2499" i="1" a="1"/>
  <c r="AH2499" i="1" s="1"/>
  <c r="AI2499" i="1" s="1"/>
  <c r="AD2499" i="1"/>
  <c r="AE2499" i="1" a="1"/>
  <c r="AE2499" i="1" s="1"/>
  <c r="AD2500" i="1" l="1"/>
  <c r="AH2500" i="1" a="1"/>
  <c r="AH2500" i="1" s="1"/>
  <c r="AI2500" i="1" s="1"/>
  <c r="AE2500" i="1" a="1"/>
  <c r="AE2500" i="1" s="1"/>
  <c r="AG2498" i="1"/>
  <c r="AF2499" i="1"/>
  <c r="AG2499" i="1" l="1"/>
  <c r="AF2500" i="1"/>
  <c r="AE2501" i="1" a="1"/>
  <c r="AE2501" i="1" s="1"/>
  <c r="AD2501" i="1"/>
  <c r="AH2501" i="1" a="1"/>
  <c r="AH2501" i="1" s="1"/>
  <c r="AI2501" i="1" s="1"/>
  <c r="AE2502" i="1" l="1" a="1"/>
  <c r="AE2502" i="1" s="1"/>
  <c r="AD2502" i="1"/>
  <c r="AH2502" i="1" a="1"/>
  <c r="AH2502" i="1" s="1"/>
  <c r="AI2502" i="1" s="1"/>
  <c r="AG2500" i="1"/>
  <c r="AF2501" i="1"/>
  <c r="AF2502" i="1" l="1"/>
  <c r="AG2501" i="1"/>
  <c r="AE2503" i="1" a="1"/>
  <c r="AE2503" i="1" s="1"/>
  <c r="AD2503" i="1"/>
  <c r="AH2503" i="1" a="1"/>
  <c r="AH2503" i="1" s="1"/>
  <c r="AI2503" i="1" s="1"/>
  <c r="AF2503" i="1" l="1"/>
  <c r="AG2502" i="1"/>
  <c r="AH2504" i="1" a="1"/>
  <c r="AH2504" i="1" s="1"/>
  <c r="AI2504" i="1" s="1"/>
  <c r="AE2504" i="1" a="1"/>
  <c r="AE2504" i="1" s="1"/>
  <c r="AD2504" i="1"/>
  <c r="AH2505" i="1" l="1" a="1"/>
  <c r="AH2505" i="1" s="1"/>
  <c r="AI2505" i="1" s="1"/>
  <c r="AE2505" i="1" a="1"/>
  <c r="AE2505" i="1" s="1"/>
  <c r="AD2505" i="1"/>
  <c r="AG2503" i="1"/>
  <c r="AF2504" i="1"/>
  <c r="AG2504" i="1" l="1"/>
  <c r="AF2505" i="1"/>
  <c r="AH2506" i="1" a="1"/>
  <c r="AH2506" i="1" s="1"/>
  <c r="AI2506" i="1" s="1"/>
  <c r="AE2506" i="1" a="1"/>
  <c r="AE2506" i="1" s="1"/>
  <c r="AD2506" i="1"/>
  <c r="AH2507" i="1" l="1" a="1"/>
  <c r="AH2507" i="1" s="1"/>
  <c r="AI2507" i="1" s="1"/>
  <c r="AD2507" i="1"/>
  <c r="AE2507" i="1" a="1"/>
  <c r="AE2507" i="1" s="1"/>
  <c r="AG2505" i="1"/>
  <c r="AF2506" i="1"/>
  <c r="AG2506" i="1" l="1"/>
  <c r="AF2507" i="1"/>
  <c r="AD2508" i="1"/>
  <c r="AH2508" i="1" a="1"/>
  <c r="AH2508" i="1" s="1"/>
  <c r="AI2508" i="1" s="1"/>
  <c r="AE2508" i="1" a="1"/>
  <c r="AE2508" i="1" s="1"/>
  <c r="AE2509" i="1" l="1" a="1"/>
  <c r="AE2509" i="1" s="1"/>
  <c r="AD2509" i="1"/>
  <c r="AH2509" i="1" a="1"/>
  <c r="AH2509" i="1" s="1"/>
  <c r="AI2509" i="1" s="1"/>
  <c r="AG2507" i="1"/>
  <c r="AF2508" i="1"/>
  <c r="AG2508" i="1" l="1"/>
  <c r="AF2509" i="1"/>
  <c r="AE2510" i="1" a="1"/>
  <c r="AE2510" i="1" s="1"/>
  <c r="AD2510" i="1"/>
  <c r="AH2510" i="1" a="1"/>
  <c r="AH2510" i="1" s="1"/>
  <c r="AI2510" i="1" s="1"/>
  <c r="AE2511" i="1" l="1" a="1"/>
  <c r="AE2511" i="1" s="1"/>
  <c r="AD2511" i="1"/>
  <c r="AH2511" i="1" a="1"/>
  <c r="AH2511" i="1" s="1"/>
  <c r="AI2511" i="1" s="1"/>
  <c r="AF2510" i="1"/>
  <c r="AG2509" i="1"/>
  <c r="AF2511" i="1" l="1"/>
  <c r="AG2510" i="1"/>
  <c r="AH2512" i="1" a="1"/>
  <c r="AH2512" i="1" s="1"/>
  <c r="AI2512" i="1" s="1"/>
  <c r="AE2512" i="1" a="1"/>
  <c r="AE2512" i="1" s="1"/>
  <c r="AD2512" i="1"/>
  <c r="AH2513" i="1" l="1" a="1"/>
  <c r="AH2513" i="1" s="1"/>
  <c r="AI2513" i="1" s="1"/>
  <c r="AE2513" i="1" a="1"/>
  <c r="AE2513" i="1" s="1"/>
  <c r="AD2513" i="1"/>
  <c r="AG2511" i="1"/>
  <c r="AF2512" i="1"/>
  <c r="AG2512" i="1" l="1"/>
  <c r="AF2513" i="1"/>
  <c r="AH2514" i="1" a="1"/>
  <c r="AH2514" i="1" s="1"/>
  <c r="AI2514" i="1" s="1"/>
  <c r="AE2514" i="1" a="1"/>
  <c r="AE2514" i="1" s="1"/>
  <c r="AD2514" i="1"/>
  <c r="AG2513" i="1" l="1"/>
  <c r="AF2514" i="1"/>
  <c r="AH2515" i="1" a="1"/>
  <c r="AH2515" i="1" s="1"/>
  <c r="AI2515" i="1" s="1"/>
  <c r="AD2515" i="1"/>
  <c r="AE2515" i="1" a="1"/>
  <c r="AE2515" i="1" s="1"/>
  <c r="AD2516" i="1" l="1"/>
  <c r="AH2516" i="1" a="1"/>
  <c r="AH2516" i="1" s="1"/>
  <c r="AI2516" i="1" s="1"/>
  <c r="AE2516" i="1" a="1"/>
  <c r="AE2516" i="1" s="1"/>
  <c r="AG2514" i="1"/>
  <c r="AF2515" i="1"/>
  <c r="AG2515" i="1" l="1"/>
  <c r="AF2516" i="1"/>
  <c r="AE2517" i="1" a="1"/>
  <c r="AE2517" i="1" s="1"/>
  <c r="AD2517" i="1"/>
  <c r="AH2517" i="1" a="1"/>
  <c r="AH2517" i="1" s="1"/>
  <c r="AI2517" i="1" s="1"/>
  <c r="AE2518" i="1" l="1" a="1"/>
  <c r="AE2518" i="1" s="1"/>
  <c r="AD2518" i="1"/>
  <c r="AH2518" i="1" a="1"/>
  <c r="AH2518" i="1" s="1"/>
  <c r="AI2518" i="1" s="1"/>
  <c r="AG2516" i="1"/>
  <c r="AF2517" i="1"/>
  <c r="AF2518" i="1" l="1"/>
  <c r="AG2517" i="1"/>
  <c r="AE2519" i="1" a="1"/>
  <c r="AE2519" i="1" s="1"/>
  <c r="AD2519" i="1"/>
  <c r="AH2519" i="1" a="1"/>
  <c r="AH2519" i="1" s="1"/>
  <c r="AI2519" i="1" s="1"/>
  <c r="AH2520" i="1" l="1" a="1"/>
  <c r="AH2520" i="1" s="1"/>
  <c r="AI2520" i="1" s="1"/>
  <c r="AE2520" i="1" a="1"/>
  <c r="AE2520" i="1" s="1"/>
  <c r="AD2520" i="1"/>
  <c r="AF2519" i="1"/>
  <c r="AG2518" i="1"/>
  <c r="AH2521" i="1" l="1" a="1"/>
  <c r="AH2521" i="1" s="1"/>
  <c r="AI2521" i="1" s="1"/>
  <c r="AE2521" i="1" a="1"/>
  <c r="AE2521" i="1" s="1"/>
  <c r="AD2521" i="1"/>
  <c r="AG2519" i="1"/>
  <c r="AF2520" i="1"/>
  <c r="AG2520" i="1" l="1"/>
  <c r="AF2521" i="1"/>
  <c r="AH2522" i="1" a="1"/>
  <c r="AH2522" i="1" s="1"/>
  <c r="AI2522" i="1" s="1"/>
  <c r="AE2522" i="1" a="1"/>
  <c r="AE2522" i="1" s="1"/>
  <c r="AD2522" i="1"/>
  <c r="AH2523" i="1" l="1" a="1"/>
  <c r="AH2523" i="1" s="1"/>
  <c r="AI2523" i="1" s="1"/>
  <c r="AD2523" i="1"/>
  <c r="AE2523" i="1" a="1"/>
  <c r="AE2523" i="1" s="1"/>
  <c r="AG2521" i="1"/>
  <c r="AF2522" i="1"/>
  <c r="AG2522" i="1" l="1"/>
  <c r="AF2523" i="1"/>
  <c r="AD2524" i="1"/>
  <c r="AH2524" i="1" a="1"/>
  <c r="AH2524" i="1" s="1"/>
  <c r="AI2524" i="1" s="1"/>
  <c r="AE2524" i="1" a="1"/>
  <c r="AE2524" i="1" s="1"/>
  <c r="AG2523" i="1" l="1"/>
  <c r="AF2524" i="1"/>
  <c r="AE2525" i="1" a="1"/>
  <c r="AE2525" i="1" s="1"/>
  <c r="AD2525" i="1"/>
  <c r="AH2525" i="1" a="1"/>
  <c r="AH2525" i="1" s="1"/>
  <c r="AI2525" i="1" s="1"/>
  <c r="AE2526" i="1" l="1" a="1"/>
  <c r="AE2526" i="1" s="1"/>
  <c r="AD2526" i="1"/>
  <c r="AH2526" i="1" a="1"/>
  <c r="AH2526" i="1" s="1"/>
  <c r="AI2526" i="1" s="1"/>
  <c r="AG2524" i="1"/>
  <c r="AF2525" i="1"/>
  <c r="AE2527" i="1" l="1" a="1"/>
  <c r="AE2527" i="1" s="1"/>
  <c r="AD2527" i="1"/>
  <c r="AH2527" i="1" a="1"/>
  <c r="AH2527" i="1" s="1"/>
  <c r="AI2527" i="1" s="1"/>
  <c r="AF2526" i="1"/>
  <c r="AG2525" i="1"/>
  <c r="AH2528" i="1" l="1" a="1"/>
  <c r="AH2528" i="1" s="1"/>
  <c r="AI2528" i="1" s="1"/>
  <c r="AE2528" i="1" a="1"/>
  <c r="AE2528" i="1" s="1"/>
  <c r="AD2528" i="1"/>
  <c r="AF2527" i="1"/>
  <c r="AG2526" i="1"/>
  <c r="AG2527" i="1" l="1"/>
  <c r="AF2528" i="1"/>
  <c r="AH2529" i="1" a="1"/>
  <c r="AH2529" i="1" s="1"/>
  <c r="AI2529" i="1" s="1"/>
  <c r="AE2529" i="1" a="1"/>
  <c r="AE2529" i="1" s="1"/>
  <c r="AD2529" i="1"/>
  <c r="AH2530" i="1" l="1" a="1"/>
  <c r="AH2530" i="1" s="1"/>
  <c r="AI2530" i="1" s="1"/>
  <c r="AE2530" i="1" a="1"/>
  <c r="AE2530" i="1" s="1"/>
  <c r="AD2530" i="1"/>
  <c r="AG2528" i="1"/>
  <c r="AF2529" i="1"/>
  <c r="AG2529" i="1" l="1"/>
  <c r="AF2530" i="1"/>
  <c r="AH2531" i="1" a="1"/>
  <c r="AH2531" i="1" s="1"/>
  <c r="AI2531" i="1" s="1"/>
  <c r="AD2531" i="1"/>
  <c r="AE2531" i="1" a="1"/>
  <c r="AE2531" i="1" s="1"/>
  <c r="AD2532" i="1" l="1"/>
  <c r="AH2532" i="1" a="1"/>
  <c r="AH2532" i="1" s="1"/>
  <c r="AI2532" i="1" s="1"/>
  <c r="AE2532" i="1" a="1"/>
  <c r="AE2532" i="1" s="1"/>
  <c r="AG2530" i="1"/>
  <c r="AF2531" i="1"/>
  <c r="AG2531" i="1" l="1"/>
  <c r="AF2532" i="1"/>
  <c r="AE2533" i="1" a="1"/>
  <c r="AE2533" i="1" s="1"/>
  <c r="AD2533" i="1"/>
  <c r="AH2533" i="1" a="1"/>
  <c r="AH2533" i="1" s="1"/>
  <c r="AI2533" i="1" s="1"/>
  <c r="AE2534" i="1" l="1" a="1"/>
  <c r="AE2534" i="1" s="1"/>
  <c r="AD2534" i="1"/>
  <c r="AH2534" i="1" a="1"/>
  <c r="AH2534" i="1" s="1"/>
  <c r="AI2534" i="1" s="1"/>
  <c r="AG2532" i="1"/>
  <c r="AF2533" i="1"/>
  <c r="AF2534" i="1" l="1"/>
  <c r="AG2533" i="1"/>
  <c r="AE2535" i="1" a="1"/>
  <c r="AE2535" i="1" s="1"/>
  <c r="AD2535" i="1"/>
  <c r="AH2535" i="1" a="1"/>
  <c r="AH2535" i="1" s="1"/>
  <c r="AI2535" i="1" s="1"/>
  <c r="AH2536" i="1" l="1" a="1"/>
  <c r="AH2536" i="1" s="1"/>
  <c r="AI2536" i="1" s="1"/>
  <c r="AE2536" i="1" a="1"/>
  <c r="AE2536" i="1" s="1"/>
  <c r="AD2536" i="1"/>
  <c r="AF2535" i="1"/>
  <c r="AG2534" i="1"/>
  <c r="AG2535" i="1" l="1"/>
  <c r="AF2536" i="1"/>
  <c r="AH2537" i="1" a="1"/>
  <c r="AH2537" i="1" s="1"/>
  <c r="AI2537" i="1" s="1"/>
  <c r="AE2537" i="1" a="1"/>
  <c r="AE2537" i="1" s="1"/>
  <c r="AD2537" i="1"/>
  <c r="AH2538" i="1" l="1" a="1"/>
  <c r="AH2538" i="1" s="1"/>
  <c r="AI2538" i="1" s="1"/>
  <c r="AE2538" i="1" a="1"/>
  <c r="AE2538" i="1" s="1"/>
  <c r="AD2538" i="1"/>
  <c r="AG2536" i="1"/>
  <c r="AF2537" i="1"/>
  <c r="AG2537" i="1" l="1"/>
  <c r="AF2538" i="1"/>
  <c r="AH2539" i="1" a="1"/>
  <c r="AH2539" i="1" s="1"/>
  <c r="AI2539" i="1" s="1"/>
  <c r="AD2539" i="1"/>
  <c r="AE2539" i="1" a="1"/>
  <c r="AE2539" i="1" s="1"/>
  <c r="AD2540" i="1" l="1"/>
  <c r="AH2540" i="1" a="1"/>
  <c r="AH2540" i="1" s="1"/>
  <c r="AI2540" i="1" s="1"/>
  <c r="AE2540" i="1" a="1"/>
  <c r="AE2540" i="1" s="1"/>
  <c r="AG2538" i="1"/>
  <c r="AF2539" i="1"/>
  <c r="AG2539" i="1" l="1"/>
  <c r="AF2540" i="1"/>
  <c r="AE2541" i="1" a="1"/>
  <c r="AE2541" i="1" s="1"/>
  <c r="AD2541" i="1"/>
  <c r="AH2541" i="1" a="1"/>
  <c r="AH2541" i="1" s="1"/>
  <c r="AI2541" i="1" s="1"/>
  <c r="AG2540" i="1" l="1"/>
  <c r="AF2541" i="1"/>
  <c r="AE2542" i="1" a="1"/>
  <c r="AE2542" i="1" s="1"/>
  <c r="AD2542" i="1"/>
  <c r="AH2542" i="1" a="1"/>
  <c r="AH2542" i="1" s="1"/>
  <c r="AI2542" i="1" s="1"/>
  <c r="AE2543" i="1" l="1" a="1"/>
  <c r="AE2543" i="1" s="1"/>
  <c r="AD2543" i="1"/>
  <c r="AH2543" i="1" a="1"/>
  <c r="AH2543" i="1" s="1"/>
  <c r="AI2543" i="1" s="1"/>
  <c r="AF2542" i="1"/>
  <c r="AG2541" i="1"/>
  <c r="AF2543" i="1" l="1"/>
  <c r="AG2542" i="1"/>
  <c r="AH2544" i="1" a="1"/>
  <c r="AH2544" i="1" s="1"/>
  <c r="AI2544" i="1" s="1"/>
  <c r="AE2544" i="1" a="1"/>
  <c r="AE2544" i="1" s="1"/>
  <c r="AD2544" i="1"/>
  <c r="AH2545" i="1" l="1" a="1"/>
  <c r="AH2545" i="1" s="1"/>
  <c r="AI2545" i="1" s="1"/>
  <c r="AE2545" i="1" a="1"/>
  <c r="AE2545" i="1" s="1"/>
  <c r="AD2545" i="1"/>
  <c r="AG2543" i="1"/>
  <c r="AF2544" i="1"/>
  <c r="AG2544" i="1" l="1"/>
  <c r="AF2545" i="1"/>
  <c r="AH2546" i="1" a="1"/>
  <c r="AH2546" i="1" s="1"/>
  <c r="AI2546" i="1" s="1"/>
  <c r="AE2546" i="1" a="1"/>
  <c r="AE2546" i="1" s="1"/>
  <c r="AD2546" i="1"/>
  <c r="AH2547" i="1" l="1" a="1"/>
  <c r="AH2547" i="1" s="1"/>
  <c r="AI2547" i="1" s="1"/>
  <c r="AD2547" i="1"/>
  <c r="AE2547" i="1" a="1"/>
  <c r="AE2547" i="1" s="1"/>
  <c r="AG2545" i="1"/>
  <c r="AF2546" i="1"/>
  <c r="AG2546" i="1" l="1"/>
  <c r="AF2547" i="1"/>
  <c r="AD2548" i="1"/>
  <c r="AH2548" i="1" a="1"/>
  <c r="AH2548" i="1" s="1"/>
  <c r="AI2548" i="1" s="1"/>
  <c r="AE2548" i="1" a="1"/>
  <c r="AE2548" i="1" s="1"/>
  <c r="AG2547" i="1" l="1"/>
  <c r="AF2548" i="1"/>
  <c r="AE2549" i="1" a="1"/>
  <c r="AE2549" i="1" s="1"/>
  <c r="AD2549" i="1"/>
  <c r="AH2549" i="1" a="1"/>
  <c r="AH2549" i="1" s="1"/>
  <c r="AI2549" i="1" s="1"/>
  <c r="AG2548" i="1" l="1"/>
  <c r="AF2549" i="1"/>
  <c r="AE2550" i="1" a="1"/>
  <c r="AE2550" i="1" s="1"/>
  <c r="AD2550" i="1"/>
  <c r="AH2550" i="1" a="1"/>
  <c r="AH2550" i="1" s="1"/>
  <c r="AI2550" i="1" s="1"/>
  <c r="AE2551" i="1" l="1" a="1"/>
  <c r="AE2551" i="1" s="1"/>
  <c r="AD2551" i="1"/>
  <c r="AH2551" i="1" a="1"/>
  <c r="AH2551" i="1" s="1"/>
  <c r="AI2551" i="1" s="1"/>
  <c r="AF2550" i="1"/>
  <c r="AG2549" i="1"/>
  <c r="AF2551" i="1" l="1"/>
  <c r="AG2550" i="1"/>
  <c r="AH2552" i="1" a="1"/>
  <c r="AH2552" i="1" s="1"/>
  <c r="AI2552" i="1" s="1"/>
  <c r="AE2552" i="1" a="1"/>
  <c r="AE2552" i="1" s="1"/>
  <c r="AD2552" i="1"/>
  <c r="AH2553" i="1" l="1" a="1"/>
  <c r="AH2553" i="1" s="1"/>
  <c r="AI2553" i="1" s="1"/>
  <c r="AE2553" i="1" a="1"/>
  <c r="AE2553" i="1" s="1"/>
  <c r="AD2553" i="1"/>
  <c r="AG2551" i="1"/>
  <c r="AF2552" i="1"/>
  <c r="AG2552" i="1" l="1"/>
  <c r="AF2553" i="1"/>
  <c r="AH2554" i="1" a="1"/>
  <c r="AH2554" i="1" s="1"/>
  <c r="AI2554" i="1" s="1"/>
  <c r="AE2554" i="1" a="1"/>
  <c r="AE2554" i="1" s="1"/>
  <c r="AD2554" i="1"/>
  <c r="AG2553" i="1" l="1"/>
  <c r="AF2554" i="1"/>
  <c r="AH2555" i="1" a="1"/>
  <c r="AH2555" i="1" s="1"/>
  <c r="AI2555" i="1" s="1"/>
  <c r="AD2555" i="1"/>
  <c r="AE2555" i="1" a="1"/>
  <c r="AE2555" i="1" s="1"/>
  <c r="AD2556" i="1" l="1"/>
  <c r="AH2556" i="1" a="1"/>
  <c r="AH2556" i="1" s="1"/>
  <c r="AI2556" i="1" s="1"/>
  <c r="AE2556" i="1" a="1"/>
  <c r="AE2556" i="1" s="1"/>
  <c r="AG2554" i="1"/>
  <c r="AF2555" i="1"/>
  <c r="AG2555" i="1" l="1"/>
  <c r="AF2556" i="1"/>
  <c r="AE2557" i="1" a="1"/>
  <c r="AE2557" i="1" s="1"/>
  <c r="AD2557" i="1"/>
  <c r="AH2557" i="1" a="1"/>
  <c r="AH2557" i="1" s="1"/>
  <c r="AI2557" i="1" s="1"/>
  <c r="AE2558" i="1" l="1" a="1"/>
  <c r="AE2558" i="1" s="1"/>
  <c r="AD2558" i="1"/>
  <c r="AH2558" i="1" a="1"/>
  <c r="AH2558" i="1" s="1"/>
  <c r="AI2558" i="1" s="1"/>
  <c r="AG2556" i="1"/>
  <c r="AF2557" i="1"/>
  <c r="AF2558" i="1" l="1"/>
  <c r="AG2557" i="1"/>
  <c r="AE2559" i="1" a="1"/>
  <c r="AE2559" i="1" s="1"/>
  <c r="AD2559" i="1"/>
  <c r="AH2559" i="1" a="1"/>
  <c r="AH2559" i="1" s="1"/>
  <c r="AI2559" i="1" s="1"/>
  <c r="AH2560" i="1" l="1" a="1"/>
  <c r="AH2560" i="1" s="1"/>
  <c r="AI2560" i="1" s="1"/>
  <c r="AE2560" i="1" a="1"/>
  <c r="AE2560" i="1" s="1"/>
  <c r="AD2560" i="1"/>
  <c r="AF2559" i="1"/>
  <c r="AG2558" i="1"/>
  <c r="AG2559" i="1" l="1"/>
  <c r="AF2560" i="1"/>
  <c r="AH2561" i="1" a="1"/>
  <c r="AH2561" i="1" s="1"/>
  <c r="AI2561" i="1" s="1"/>
  <c r="AE2561" i="1" a="1"/>
  <c r="AE2561" i="1" s="1"/>
  <c r="AD2561" i="1"/>
  <c r="AH2562" i="1" l="1" a="1"/>
  <c r="AH2562" i="1" s="1"/>
  <c r="AI2562" i="1" s="1"/>
  <c r="AE2562" i="1" a="1"/>
  <c r="AE2562" i="1" s="1"/>
  <c r="AD2562" i="1"/>
  <c r="AG2560" i="1"/>
  <c r="AF2561" i="1"/>
  <c r="AG2561" i="1" l="1"/>
  <c r="AF2562" i="1"/>
  <c r="AH2563" i="1" a="1"/>
  <c r="AH2563" i="1" s="1"/>
  <c r="AI2563" i="1" s="1"/>
  <c r="AD2563" i="1"/>
  <c r="AE2563" i="1" a="1"/>
  <c r="AE2563" i="1" s="1"/>
  <c r="AD2564" i="1" l="1"/>
  <c r="AH2564" i="1" a="1"/>
  <c r="AH2564" i="1" s="1"/>
  <c r="AI2564" i="1" s="1"/>
  <c r="AE2564" i="1" a="1"/>
  <c r="AE2564" i="1" s="1"/>
  <c r="AG2562" i="1"/>
  <c r="AF2563" i="1"/>
  <c r="AG2563" i="1" l="1"/>
  <c r="AF2564" i="1"/>
  <c r="AE2565" i="1" a="1"/>
  <c r="AE2565" i="1" s="1"/>
  <c r="AD2565" i="1"/>
  <c r="AH2565" i="1" a="1"/>
  <c r="AH2565" i="1" s="1"/>
  <c r="AI2565" i="1" s="1"/>
  <c r="AE2566" i="1" l="1" a="1"/>
  <c r="AE2566" i="1" s="1"/>
  <c r="AD2566" i="1"/>
  <c r="AH2566" i="1" a="1"/>
  <c r="AH2566" i="1" s="1"/>
  <c r="AI2566" i="1" s="1"/>
  <c r="AG2564" i="1"/>
  <c r="AF2565" i="1"/>
  <c r="AF2566" i="1" l="1"/>
  <c r="AG2565" i="1"/>
  <c r="AE2567" i="1" a="1"/>
  <c r="AE2567" i="1" s="1"/>
  <c r="AD2567" i="1"/>
  <c r="AH2567" i="1" a="1"/>
  <c r="AH2567" i="1" s="1"/>
  <c r="AI2567" i="1" s="1"/>
  <c r="AH2568" i="1" l="1" a="1"/>
  <c r="AH2568" i="1" s="1"/>
  <c r="AI2568" i="1" s="1"/>
  <c r="AE2568" i="1" a="1"/>
  <c r="AE2568" i="1" s="1"/>
  <c r="AD2568" i="1"/>
  <c r="AF2567" i="1"/>
  <c r="AG2566" i="1"/>
  <c r="AH2569" i="1" l="1" a="1"/>
  <c r="AH2569" i="1" s="1"/>
  <c r="AI2569" i="1" s="1"/>
  <c r="AE2569" i="1" a="1"/>
  <c r="AE2569" i="1" s="1"/>
  <c r="AD2569" i="1"/>
  <c r="AG2567" i="1"/>
  <c r="AF2568" i="1"/>
  <c r="AG2568" i="1" l="1"/>
  <c r="AF2569" i="1"/>
  <c r="AH2570" i="1" a="1"/>
  <c r="AH2570" i="1" s="1"/>
  <c r="AI2570" i="1" s="1"/>
  <c r="AE2570" i="1" a="1"/>
  <c r="AE2570" i="1" s="1"/>
  <c r="AD2570" i="1"/>
  <c r="AH2571" i="1" l="1" a="1"/>
  <c r="AH2571" i="1" s="1"/>
  <c r="AI2571" i="1" s="1"/>
  <c r="AD2571" i="1"/>
  <c r="AE2571" i="1" a="1"/>
  <c r="AE2571" i="1" s="1"/>
  <c r="AG2569" i="1"/>
  <c r="AF2570" i="1"/>
  <c r="AG2570" i="1" l="1"/>
  <c r="AF2571" i="1"/>
  <c r="AD2572" i="1"/>
  <c r="AH2572" i="1" a="1"/>
  <c r="AH2572" i="1" s="1"/>
  <c r="AI2572" i="1" s="1"/>
  <c r="AE2572" i="1" a="1"/>
  <c r="AE2572" i="1" s="1"/>
  <c r="AE2573" i="1" l="1" a="1"/>
  <c r="AE2573" i="1" s="1"/>
  <c r="AD2573" i="1"/>
  <c r="AH2573" i="1" a="1"/>
  <c r="AH2573" i="1" s="1"/>
  <c r="AI2573" i="1" s="1"/>
  <c r="AG2571" i="1"/>
  <c r="AF2572" i="1"/>
  <c r="AG2572" i="1" l="1"/>
  <c r="AF2573" i="1"/>
  <c r="AE2574" i="1" a="1"/>
  <c r="AE2574" i="1" s="1"/>
  <c r="AD2574" i="1"/>
  <c r="AH2574" i="1" a="1"/>
  <c r="AH2574" i="1" s="1"/>
  <c r="AI2574" i="1" s="1"/>
  <c r="AE2575" i="1" l="1" a="1"/>
  <c r="AE2575" i="1" s="1"/>
  <c r="AD2575" i="1"/>
  <c r="AH2575" i="1" a="1"/>
  <c r="AH2575" i="1" s="1"/>
  <c r="AI2575" i="1" s="1"/>
  <c r="AF2574" i="1"/>
  <c r="AG2573" i="1"/>
  <c r="AF2575" i="1" l="1"/>
  <c r="AG2574" i="1"/>
  <c r="AH2576" i="1" a="1"/>
  <c r="AH2576" i="1" s="1"/>
  <c r="AI2576" i="1" s="1"/>
  <c r="AE2576" i="1" a="1"/>
  <c r="AE2576" i="1" s="1"/>
  <c r="AD2576" i="1"/>
  <c r="AH2577" i="1" l="1" a="1"/>
  <c r="AH2577" i="1" s="1"/>
  <c r="AI2577" i="1" s="1"/>
  <c r="AE2577" i="1" a="1"/>
  <c r="AE2577" i="1" s="1"/>
  <c r="AD2577" i="1"/>
  <c r="AG2575" i="1"/>
  <c r="AF2576" i="1"/>
  <c r="AG2576" i="1" l="1"/>
  <c r="AF2577" i="1"/>
  <c r="AH2578" i="1" a="1"/>
  <c r="AH2578" i="1" s="1"/>
  <c r="AI2578" i="1" s="1"/>
  <c r="AE2578" i="1" a="1"/>
  <c r="AE2578" i="1" s="1"/>
  <c r="AD2578" i="1"/>
  <c r="AH2579" i="1" l="1" a="1"/>
  <c r="AH2579" i="1" s="1"/>
  <c r="AI2579" i="1" s="1"/>
  <c r="AD2579" i="1"/>
  <c r="AE2579" i="1" a="1"/>
  <c r="AE2579" i="1" s="1"/>
  <c r="AG2577" i="1"/>
  <c r="AF2578" i="1"/>
  <c r="AG2578" i="1" l="1"/>
  <c r="AF2579" i="1"/>
  <c r="AD2580" i="1"/>
  <c r="AH2580" i="1" a="1"/>
  <c r="AH2580" i="1" s="1"/>
  <c r="AI2580" i="1" s="1"/>
  <c r="AE2580" i="1" a="1"/>
  <c r="AE2580" i="1" s="1"/>
  <c r="AE2581" i="1" l="1" a="1"/>
  <c r="AE2581" i="1" s="1"/>
  <c r="AD2581" i="1"/>
  <c r="AH2581" i="1" a="1"/>
  <c r="AH2581" i="1" s="1"/>
  <c r="AI2581" i="1" s="1"/>
  <c r="AG2579" i="1"/>
  <c r="AF2580" i="1"/>
  <c r="AG2580" i="1" l="1"/>
  <c r="AF2581" i="1"/>
  <c r="AE2582" i="1" a="1"/>
  <c r="AE2582" i="1" s="1"/>
  <c r="AD2582" i="1"/>
  <c r="AH2582" i="1" a="1"/>
  <c r="AH2582" i="1" s="1"/>
  <c r="AI2582" i="1" s="1"/>
  <c r="AE2583" i="1" l="1" a="1"/>
  <c r="AE2583" i="1" s="1"/>
  <c r="AD2583" i="1"/>
  <c r="AH2583" i="1" a="1"/>
  <c r="AH2583" i="1" s="1"/>
  <c r="AI2583" i="1" s="1"/>
  <c r="AF2582" i="1"/>
  <c r="AG2581" i="1"/>
  <c r="AF2583" i="1" l="1"/>
  <c r="AG2582" i="1"/>
  <c r="AH2584" i="1" a="1"/>
  <c r="AH2584" i="1" s="1"/>
  <c r="AI2584" i="1" s="1"/>
  <c r="AE2584" i="1" a="1"/>
  <c r="AE2584" i="1" s="1"/>
  <c r="AD2584" i="1"/>
  <c r="AH2585" i="1" l="1" a="1"/>
  <c r="AH2585" i="1" s="1"/>
  <c r="AI2585" i="1" s="1"/>
  <c r="AE2585" i="1" a="1"/>
  <c r="AE2585" i="1" s="1"/>
  <c r="AD2585" i="1"/>
  <c r="AG2583" i="1"/>
  <c r="AF2584" i="1"/>
  <c r="AG2584" i="1" l="1"/>
  <c r="AF2585" i="1"/>
  <c r="AH2586" i="1" a="1"/>
  <c r="AH2586" i="1" s="1"/>
  <c r="AI2586" i="1" s="1"/>
  <c r="AE2586" i="1" a="1"/>
  <c r="AE2586" i="1" s="1"/>
  <c r="AD2586" i="1"/>
  <c r="AG2585" i="1" l="1"/>
  <c r="AF2586" i="1"/>
  <c r="AH2587" i="1" a="1"/>
  <c r="AH2587" i="1" s="1"/>
  <c r="AI2587" i="1" s="1"/>
  <c r="AD2587" i="1"/>
  <c r="AE2587" i="1" a="1"/>
  <c r="AE2587" i="1" s="1"/>
  <c r="AG2586" i="1" l="1"/>
  <c r="AF2587" i="1"/>
  <c r="AD2588" i="1"/>
  <c r="AH2588" i="1" a="1"/>
  <c r="AH2588" i="1" s="1"/>
  <c r="AI2588" i="1" s="1"/>
  <c r="AE2588" i="1" a="1"/>
  <c r="AE2588" i="1" s="1"/>
  <c r="AG2587" i="1" l="1"/>
  <c r="AF2588" i="1"/>
  <c r="AE2589" i="1" a="1"/>
  <c r="AE2589" i="1" s="1"/>
  <c r="AD2589" i="1"/>
  <c r="AH2589" i="1" a="1"/>
  <c r="AH2589" i="1" s="1"/>
  <c r="AI2589" i="1" s="1"/>
  <c r="AE2590" i="1" l="1" a="1"/>
  <c r="AE2590" i="1" s="1"/>
  <c r="AD2590" i="1"/>
  <c r="AH2590" i="1" a="1"/>
  <c r="AH2590" i="1" s="1"/>
  <c r="AI2590" i="1" s="1"/>
  <c r="AG2588" i="1"/>
  <c r="AF2589" i="1"/>
  <c r="AF2590" i="1" l="1"/>
  <c r="AG2589" i="1"/>
  <c r="AE2591" i="1" a="1"/>
  <c r="AE2591" i="1" s="1"/>
  <c r="AD2591" i="1"/>
  <c r="AH2591" i="1" a="1"/>
  <c r="AH2591" i="1" s="1"/>
  <c r="AI2591" i="1" s="1"/>
  <c r="AH2592" i="1" l="1" a="1"/>
  <c r="AH2592" i="1" s="1"/>
  <c r="AI2592" i="1" s="1"/>
  <c r="AE2592" i="1" a="1"/>
  <c r="AE2592" i="1" s="1"/>
  <c r="AD2592" i="1"/>
  <c r="AF2591" i="1"/>
  <c r="AG2590" i="1"/>
  <c r="AG2591" i="1" l="1"/>
  <c r="AF2592" i="1"/>
  <c r="AH2593" i="1" a="1"/>
  <c r="AH2593" i="1" s="1"/>
  <c r="AI2593" i="1" s="1"/>
  <c r="AE2593" i="1" a="1"/>
  <c r="AE2593" i="1" s="1"/>
  <c r="AD2593" i="1"/>
  <c r="AH2594" i="1" l="1" a="1"/>
  <c r="AH2594" i="1" s="1"/>
  <c r="AI2594" i="1" s="1"/>
  <c r="AE2594" i="1" a="1"/>
  <c r="AE2594" i="1" s="1"/>
  <c r="AD2594" i="1"/>
  <c r="AG2592" i="1"/>
  <c r="AF2593" i="1"/>
  <c r="AG2593" i="1" l="1"/>
  <c r="AF2594" i="1"/>
  <c r="AH2595" i="1" a="1"/>
  <c r="AH2595" i="1" s="1"/>
  <c r="AI2595" i="1" s="1"/>
  <c r="AD2595" i="1"/>
  <c r="AE2595" i="1" a="1"/>
  <c r="AE2595" i="1" s="1"/>
  <c r="AD2596" i="1" l="1"/>
  <c r="AH2596" i="1" a="1"/>
  <c r="AH2596" i="1" s="1"/>
  <c r="AI2596" i="1" s="1"/>
  <c r="AE2596" i="1" a="1"/>
  <c r="AE2596" i="1" s="1"/>
  <c r="AG2594" i="1"/>
  <c r="AF2595" i="1"/>
  <c r="AG2595" i="1" l="1"/>
  <c r="AF2596" i="1"/>
  <c r="AE2597" i="1" a="1"/>
  <c r="AE2597" i="1" s="1"/>
  <c r="AD2597" i="1"/>
  <c r="AH2597" i="1" a="1"/>
  <c r="AH2597" i="1" s="1"/>
  <c r="AI2597" i="1" s="1"/>
  <c r="AG2596" i="1" l="1"/>
  <c r="AF2597" i="1"/>
  <c r="AE2598" i="1" a="1"/>
  <c r="AE2598" i="1" s="1"/>
  <c r="AD2598" i="1"/>
  <c r="AH2598" i="1" a="1"/>
  <c r="AH2598" i="1" s="1"/>
  <c r="AI2598" i="1" s="1"/>
  <c r="AE2599" i="1" l="1" a="1"/>
  <c r="AE2599" i="1" s="1"/>
  <c r="AD2599" i="1"/>
  <c r="AH2599" i="1" a="1"/>
  <c r="AH2599" i="1" s="1"/>
  <c r="AI2599" i="1" s="1"/>
  <c r="AF2598" i="1"/>
  <c r="AG2597" i="1"/>
  <c r="AF2599" i="1" l="1"/>
  <c r="AG2598" i="1"/>
  <c r="AH2600" i="1" a="1"/>
  <c r="AH2600" i="1" s="1"/>
  <c r="AI2600" i="1" s="1"/>
  <c r="AE2600" i="1" a="1"/>
  <c r="AE2600" i="1" s="1"/>
  <c r="AD2600" i="1"/>
  <c r="AH2601" i="1" l="1" a="1"/>
  <c r="AH2601" i="1" s="1"/>
  <c r="AI2601" i="1" s="1"/>
  <c r="AE2601" i="1" a="1"/>
  <c r="AE2601" i="1" s="1"/>
  <c r="AD2601" i="1"/>
  <c r="AG2599" i="1"/>
  <c r="AF2600" i="1"/>
  <c r="AG2600" i="1" l="1"/>
  <c r="AF2601" i="1"/>
  <c r="AH2602" i="1" a="1"/>
  <c r="AH2602" i="1" s="1"/>
  <c r="AI2602" i="1" s="1"/>
  <c r="AE2602" i="1" a="1"/>
  <c r="AE2602" i="1" s="1"/>
  <c r="AD2602" i="1"/>
  <c r="AH2603" i="1" l="1" a="1"/>
  <c r="AH2603" i="1" s="1"/>
  <c r="AI2603" i="1" s="1"/>
  <c r="AD2603" i="1"/>
  <c r="AE2603" i="1" a="1"/>
  <c r="AE2603" i="1" s="1"/>
  <c r="AG2601" i="1"/>
  <c r="AF2602" i="1"/>
  <c r="AG2602" i="1" l="1"/>
  <c r="AF2603" i="1"/>
  <c r="AD2604" i="1"/>
  <c r="AH2604" i="1" a="1"/>
  <c r="AH2604" i="1" s="1"/>
  <c r="AI2604" i="1" s="1"/>
  <c r="AE2604" i="1" a="1"/>
  <c r="AE2604" i="1" s="1"/>
  <c r="AE2605" i="1" l="1" a="1"/>
  <c r="AE2605" i="1" s="1"/>
  <c r="AD2605" i="1"/>
  <c r="AH2605" i="1" a="1"/>
  <c r="AH2605" i="1" s="1"/>
  <c r="AI2605" i="1" s="1"/>
  <c r="AG2603" i="1"/>
  <c r="AF2604" i="1"/>
  <c r="AG2604" i="1" l="1"/>
  <c r="AF2605" i="1"/>
  <c r="AE2606" i="1" a="1"/>
  <c r="AE2606" i="1" s="1"/>
  <c r="AD2606" i="1"/>
  <c r="AH2606" i="1" a="1"/>
  <c r="AH2606" i="1" s="1"/>
  <c r="AI2606" i="1" s="1"/>
  <c r="AE2607" i="1" l="1" a="1"/>
  <c r="AE2607" i="1" s="1"/>
  <c r="AD2607" i="1"/>
  <c r="AH2607" i="1" a="1"/>
  <c r="AH2607" i="1" s="1"/>
  <c r="AI2607" i="1" s="1"/>
  <c r="AF2606" i="1"/>
  <c r="AG2605" i="1"/>
  <c r="AF2607" i="1" l="1"/>
  <c r="AG2606" i="1"/>
  <c r="AH2608" i="1" a="1"/>
  <c r="AH2608" i="1" s="1"/>
  <c r="AI2608" i="1" s="1"/>
  <c r="AE2608" i="1" a="1"/>
  <c r="AE2608" i="1" s="1"/>
  <c r="AD2608" i="1"/>
  <c r="AH2609" i="1" l="1" a="1"/>
  <c r="AH2609" i="1" s="1"/>
  <c r="AI2609" i="1" s="1"/>
  <c r="AE2609" i="1" a="1"/>
  <c r="AE2609" i="1" s="1"/>
  <c r="AD2609" i="1"/>
  <c r="AG2607" i="1"/>
  <c r="AF2608" i="1"/>
  <c r="AG2608" i="1" l="1"/>
  <c r="AF2609" i="1"/>
  <c r="AH2610" i="1" a="1"/>
  <c r="AH2610" i="1" s="1"/>
  <c r="AI2610" i="1" s="1"/>
  <c r="AE2610" i="1" a="1"/>
  <c r="AE2610" i="1" s="1"/>
  <c r="AD2610" i="1"/>
  <c r="AG2609" i="1" l="1"/>
  <c r="AF2610" i="1"/>
  <c r="AH2611" i="1" a="1"/>
  <c r="AH2611" i="1" s="1"/>
  <c r="AI2611" i="1" s="1"/>
  <c r="AD2611" i="1"/>
  <c r="AE2611" i="1" a="1"/>
  <c r="AE2611" i="1" s="1"/>
  <c r="AD2612" i="1" l="1"/>
  <c r="AH2612" i="1" a="1"/>
  <c r="AH2612" i="1" s="1"/>
  <c r="AI2612" i="1" s="1"/>
  <c r="AE2612" i="1" a="1"/>
  <c r="AE2612" i="1" s="1"/>
  <c r="AG2610" i="1"/>
  <c r="AF2611" i="1"/>
  <c r="AG2611" i="1" l="1"/>
  <c r="AF2612" i="1"/>
  <c r="AE2613" i="1" a="1"/>
  <c r="AE2613" i="1" s="1"/>
  <c r="AD2613" i="1"/>
  <c r="AH2613" i="1" a="1"/>
  <c r="AH2613" i="1" s="1"/>
  <c r="AI2613" i="1" s="1"/>
  <c r="AG2612" i="1" l="1"/>
  <c r="AF2613" i="1"/>
  <c r="AE2614" i="1" a="1"/>
  <c r="AE2614" i="1" s="1"/>
  <c r="AD2614" i="1"/>
  <c r="AH2614" i="1" a="1"/>
  <c r="AH2614" i="1" s="1"/>
  <c r="AI2614" i="1" s="1"/>
  <c r="AF2614" i="1" l="1"/>
  <c r="AG2613" i="1"/>
  <c r="AE2615" i="1" a="1"/>
  <c r="AE2615" i="1" s="1"/>
  <c r="AD2615" i="1"/>
  <c r="AH2615" i="1" a="1"/>
  <c r="AH2615" i="1" s="1"/>
  <c r="AI2615" i="1" s="1"/>
  <c r="AF2615" i="1" l="1"/>
  <c r="AG2614" i="1"/>
  <c r="AH2616" i="1" a="1"/>
  <c r="AH2616" i="1" s="1"/>
  <c r="AI2616" i="1" s="1"/>
  <c r="AE2616" i="1" a="1"/>
  <c r="AE2616" i="1" s="1"/>
  <c r="AD2616" i="1"/>
  <c r="AH2617" i="1" l="1" a="1"/>
  <c r="AH2617" i="1" s="1"/>
  <c r="AI2617" i="1" s="1"/>
  <c r="AE2617" i="1" a="1"/>
  <c r="AE2617" i="1" s="1"/>
  <c r="AD2617" i="1"/>
  <c r="AG2615" i="1"/>
  <c r="AF2616" i="1"/>
  <c r="AG2616" i="1" l="1"/>
  <c r="AF2617" i="1"/>
  <c r="AH2618" i="1" a="1"/>
  <c r="AH2618" i="1" s="1"/>
  <c r="AI2618" i="1" s="1"/>
  <c r="AE2618" i="1" a="1"/>
  <c r="AE2618" i="1" s="1"/>
  <c r="AD2618" i="1"/>
  <c r="AH2619" i="1" l="1" a="1"/>
  <c r="AH2619" i="1" s="1"/>
  <c r="AI2619" i="1" s="1"/>
  <c r="AD2619" i="1"/>
  <c r="AE2619" i="1" a="1"/>
  <c r="AE2619" i="1" s="1"/>
  <c r="AG2617" i="1"/>
  <c r="AF2618" i="1"/>
  <c r="AG2618" i="1" l="1"/>
  <c r="AF2619" i="1"/>
  <c r="AD2620" i="1"/>
  <c r="AH2620" i="1" a="1"/>
  <c r="AH2620" i="1" s="1"/>
  <c r="AI2620" i="1" s="1"/>
  <c r="AE2620" i="1" a="1"/>
  <c r="AE2620" i="1" s="1"/>
  <c r="AE2621" i="1" l="1" a="1"/>
  <c r="AE2621" i="1" s="1"/>
  <c r="AD2621" i="1"/>
  <c r="AH2621" i="1" a="1"/>
  <c r="AH2621" i="1" s="1"/>
  <c r="AI2621" i="1" s="1"/>
  <c r="AG2619" i="1"/>
  <c r="AF2620" i="1"/>
  <c r="AG2620" i="1" l="1"/>
  <c r="AF2621" i="1"/>
  <c r="AE2622" i="1" a="1"/>
  <c r="AE2622" i="1" s="1"/>
  <c r="AD2622" i="1"/>
  <c r="AH2622" i="1" a="1"/>
  <c r="AH2622" i="1" s="1"/>
  <c r="AI2622" i="1" s="1"/>
  <c r="AE2623" i="1" l="1" a="1"/>
  <c r="AE2623" i="1" s="1"/>
  <c r="AD2623" i="1"/>
  <c r="AH2623" i="1" a="1"/>
  <c r="AH2623" i="1" s="1"/>
  <c r="AI2623" i="1" s="1"/>
  <c r="AF2622" i="1"/>
  <c r="AG2621" i="1"/>
  <c r="AF2623" i="1" l="1"/>
  <c r="AG2622" i="1"/>
  <c r="AH2624" i="1" a="1"/>
  <c r="AH2624" i="1" s="1"/>
  <c r="AI2624" i="1" s="1"/>
  <c r="AE2624" i="1" a="1"/>
  <c r="AE2624" i="1" s="1"/>
  <c r="AD2624" i="1"/>
  <c r="AH2625" i="1" l="1" a="1"/>
  <c r="AH2625" i="1" s="1"/>
  <c r="AI2625" i="1" s="1"/>
  <c r="AE2625" i="1" a="1"/>
  <c r="AE2625" i="1" s="1"/>
  <c r="AD2625" i="1"/>
  <c r="AG2623" i="1"/>
  <c r="AF2624" i="1"/>
  <c r="AH2626" i="1" l="1" a="1"/>
  <c r="AH2626" i="1" s="1"/>
  <c r="AI2626" i="1" s="1"/>
  <c r="AE2626" i="1" a="1"/>
  <c r="AE2626" i="1" s="1"/>
  <c r="AD2626" i="1"/>
  <c r="AG2624" i="1"/>
  <c r="AF2625" i="1"/>
  <c r="AG2625" i="1" l="1"/>
  <c r="AF2626" i="1"/>
  <c r="AH2627" i="1" a="1"/>
  <c r="AH2627" i="1" s="1"/>
  <c r="AI2627" i="1" s="1"/>
  <c r="AD2627" i="1"/>
  <c r="AE2627" i="1" a="1"/>
  <c r="AE2627" i="1" s="1"/>
  <c r="AD2628" i="1" l="1"/>
  <c r="AH2628" i="1" a="1"/>
  <c r="AH2628" i="1" s="1"/>
  <c r="AI2628" i="1" s="1"/>
  <c r="AE2628" i="1" a="1"/>
  <c r="AE2628" i="1" s="1"/>
  <c r="AG2626" i="1"/>
  <c r="AF2627" i="1"/>
  <c r="AG2627" i="1" l="1"/>
  <c r="AF2628" i="1"/>
  <c r="AE2629" i="1" a="1"/>
  <c r="AE2629" i="1" s="1"/>
  <c r="AD2629" i="1"/>
  <c r="AH2629" i="1" a="1"/>
  <c r="AH2629" i="1" s="1"/>
  <c r="AI2629" i="1" s="1"/>
  <c r="AE2630" i="1" l="1" a="1"/>
  <c r="AE2630" i="1" s="1"/>
  <c r="AD2630" i="1"/>
  <c r="AH2630" i="1" a="1"/>
  <c r="AH2630" i="1" s="1"/>
  <c r="AI2630" i="1" s="1"/>
  <c r="AG2628" i="1"/>
  <c r="AF2629" i="1"/>
  <c r="AF2630" i="1" l="1"/>
  <c r="AG2629" i="1"/>
  <c r="AE2631" i="1" a="1"/>
  <c r="AE2631" i="1" s="1"/>
  <c r="AD2631" i="1"/>
  <c r="AH2631" i="1" a="1"/>
  <c r="AH2631" i="1" s="1"/>
  <c r="AI2631" i="1" s="1"/>
  <c r="AH2632" i="1" l="1" a="1"/>
  <c r="AH2632" i="1" s="1"/>
  <c r="AI2632" i="1" s="1"/>
  <c r="AE2632" i="1" a="1"/>
  <c r="AE2632" i="1" s="1"/>
  <c r="AD2632" i="1"/>
  <c r="AF2631" i="1"/>
  <c r="AG2630" i="1"/>
  <c r="AG2631" i="1" l="1"/>
  <c r="AF2632" i="1"/>
  <c r="AH2633" i="1" a="1"/>
  <c r="AH2633" i="1" s="1"/>
  <c r="AI2633" i="1" s="1"/>
  <c r="AE2633" i="1" a="1"/>
  <c r="AE2633" i="1" s="1"/>
  <c r="AD2633" i="1"/>
  <c r="AH2634" i="1" l="1" a="1"/>
  <c r="AH2634" i="1" s="1"/>
  <c r="AI2634" i="1" s="1"/>
  <c r="AE2634" i="1" a="1"/>
  <c r="AE2634" i="1" s="1"/>
  <c r="AD2634" i="1"/>
  <c r="AG2632" i="1"/>
  <c r="AF2633" i="1"/>
  <c r="AG2633" i="1" l="1"/>
  <c r="AF2634" i="1"/>
  <c r="AH2635" i="1" a="1"/>
  <c r="AH2635" i="1" s="1"/>
  <c r="AI2635" i="1" s="1"/>
  <c r="AD2635" i="1"/>
  <c r="AE2635" i="1" a="1"/>
  <c r="AE2635" i="1" s="1"/>
  <c r="AD2636" i="1" l="1"/>
  <c r="AH2636" i="1" a="1"/>
  <c r="AH2636" i="1" s="1"/>
  <c r="AI2636" i="1" s="1"/>
  <c r="AE2636" i="1" a="1"/>
  <c r="AE2636" i="1" s="1"/>
  <c r="AG2634" i="1"/>
  <c r="AF2635" i="1"/>
  <c r="AG2635" i="1" l="1"/>
  <c r="AF2636" i="1"/>
  <c r="AE2637" i="1" a="1"/>
  <c r="AE2637" i="1" s="1"/>
  <c r="AD2637" i="1"/>
  <c r="AH2637" i="1" a="1"/>
  <c r="AH2637" i="1" s="1"/>
  <c r="AI2637" i="1" s="1"/>
  <c r="AE2638" i="1" l="1" a="1"/>
  <c r="AE2638" i="1" s="1"/>
  <c r="AD2638" i="1"/>
  <c r="AH2638" i="1" a="1"/>
  <c r="AH2638" i="1" s="1"/>
  <c r="AI2638" i="1" s="1"/>
  <c r="AG2636" i="1"/>
  <c r="AF2637" i="1"/>
  <c r="AF2638" i="1" l="1"/>
  <c r="AG2637" i="1"/>
  <c r="AE2639" i="1" a="1"/>
  <c r="AE2639" i="1" s="1"/>
  <c r="AD2639" i="1"/>
  <c r="AH2639" i="1" a="1"/>
  <c r="AH2639" i="1" s="1"/>
  <c r="AI2639" i="1" s="1"/>
  <c r="AH2640" i="1" l="1" a="1"/>
  <c r="AH2640" i="1" s="1"/>
  <c r="AI2640" i="1" s="1"/>
  <c r="AE2640" i="1" a="1"/>
  <c r="AE2640" i="1" s="1"/>
  <c r="AD2640" i="1"/>
  <c r="AF2639" i="1"/>
  <c r="AG2638" i="1"/>
  <c r="AH2641" i="1" l="1" a="1"/>
  <c r="AH2641" i="1" s="1"/>
  <c r="AI2641" i="1" s="1"/>
  <c r="AE2641" i="1" a="1"/>
  <c r="AE2641" i="1" s="1"/>
  <c r="AD2641" i="1"/>
  <c r="AG2639" i="1"/>
  <c r="AF2640" i="1"/>
  <c r="AG2640" i="1" l="1"/>
  <c r="AF2641" i="1"/>
  <c r="AH2642" i="1" a="1"/>
  <c r="AH2642" i="1" s="1"/>
  <c r="AI2642" i="1" s="1"/>
  <c r="AE2642" i="1" a="1"/>
  <c r="AE2642" i="1" s="1"/>
  <c r="AD2642" i="1"/>
  <c r="AH2643" i="1" l="1" a="1"/>
  <c r="AH2643" i="1" s="1"/>
  <c r="AI2643" i="1" s="1"/>
  <c r="AD2643" i="1"/>
  <c r="AE2643" i="1" a="1"/>
  <c r="AE2643" i="1" s="1"/>
  <c r="AG2641" i="1"/>
  <c r="AF2642" i="1"/>
  <c r="AG2642" i="1" l="1"/>
  <c r="AF2643" i="1"/>
  <c r="AD2644" i="1"/>
  <c r="AH2644" i="1" a="1"/>
  <c r="AH2644" i="1" s="1"/>
  <c r="AI2644" i="1" s="1"/>
  <c r="AE2644" i="1" a="1"/>
  <c r="AE2644" i="1" s="1"/>
  <c r="AG2643" i="1" l="1"/>
  <c r="AF2644" i="1"/>
  <c r="AE2645" i="1" a="1"/>
  <c r="AE2645" i="1" s="1"/>
  <c r="AD2645" i="1"/>
  <c r="AH2645" i="1" a="1"/>
  <c r="AH2645" i="1" s="1"/>
  <c r="AI2645" i="1" s="1"/>
  <c r="AG2644" i="1" l="1"/>
  <c r="AF2645" i="1"/>
  <c r="AE2646" i="1" a="1"/>
  <c r="AE2646" i="1" s="1"/>
  <c r="AD2646" i="1"/>
  <c r="AH2646" i="1" a="1"/>
  <c r="AH2646" i="1" s="1"/>
  <c r="AI2646" i="1" s="1"/>
  <c r="AE2647" i="1" l="1" a="1"/>
  <c r="AE2647" i="1" s="1"/>
  <c r="AD2647" i="1"/>
  <c r="AH2647" i="1" a="1"/>
  <c r="AH2647" i="1" s="1"/>
  <c r="AI2647" i="1" s="1"/>
  <c r="AF2646" i="1"/>
  <c r="AG2645" i="1"/>
  <c r="AF2647" i="1" l="1"/>
  <c r="AG2646" i="1"/>
  <c r="AH2648" i="1" a="1"/>
  <c r="AH2648" i="1" s="1"/>
  <c r="AI2648" i="1" s="1"/>
  <c r="AE2648" i="1" a="1"/>
  <c r="AE2648" i="1" s="1"/>
  <c r="AD2648" i="1"/>
  <c r="AH2649" i="1" l="1" a="1"/>
  <c r="AH2649" i="1" s="1"/>
  <c r="AI2649" i="1" s="1"/>
  <c r="AE2649" i="1" a="1"/>
  <c r="AE2649" i="1" s="1"/>
  <c r="AD2649" i="1"/>
  <c r="AG2647" i="1"/>
  <c r="AF2648" i="1"/>
  <c r="AH2650" i="1" l="1" a="1"/>
  <c r="AH2650" i="1" s="1"/>
  <c r="AI2650" i="1" s="1"/>
  <c r="AE2650" i="1" a="1"/>
  <c r="AE2650" i="1" s="1"/>
  <c r="AD2650" i="1"/>
  <c r="AG2648" i="1"/>
  <c r="AF2649" i="1"/>
  <c r="AG2649" i="1" l="1"/>
  <c r="AF2650" i="1"/>
  <c r="AH2651" i="1" a="1"/>
  <c r="AH2651" i="1" s="1"/>
  <c r="AI2651" i="1" s="1"/>
  <c r="AD2651" i="1"/>
  <c r="AE2651" i="1" a="1"/>
  <c r="AE2651" i="1" s="1"/>
  <c r="AD2652" i="1" l="1"/>
  <c r="AH2652" i="1" a="1"/>
  <c r="AH2652" i="1" s="1"/>
  <c r="AI2652" i="1" s="1"/>
  <c r="AE2652" i="1" a="1"/>
  <c r="AE2652" i="1" s="1"/>
  <c r="AG2650" i="1"/>
  <c r="AF2651" i="1"/>
  <c r="AG2651" i="1" l="1"/>
  <c r="AF2652" i="1"/>
  <c r="AE2653" i="1" a="1"/>
  <c r="AE2653" i="1" s="1"/>
  <c r="AD2653" i="1"/>
  <c r="AH2653" i="1" a="1"/>
  <c r="AH2653" i="1" s="1"/>
  <c r="AI2653" i="1" s="1"/>
  <c r="AE2654" i="1" l="1" a="1"/>
  <c r="AE2654" i="1" s="1"/>
  <c r="AD2654" i="1"/>
  <c r="AH2654" i="1" a="1"/>
  <c r="AH2654" i="1" s="1"/>
  <c r="AI2654" i="1" s="1"/>
  <c r="AG2652" i="1"/>
  <c r="AF2653" i="1"/>
  <c r="AE2655" i="1" l="1" a="1"/>
  <c r="AE2655" i="1" s="1"/>
  <c r="AD2655" i="1"/>
  <c r="AH2655" i="1" a="1"/>
  <c r="AH2655" i="1" s="1"/>
  <c r="AI2655" i="1" s="1"/>
  <c r="AF2654" i="1"/>
  <c r="AG2653" i="1"/>
  <c r="AF2655" i="1" l="1"/>
  <c r="AG2654" i="1"/>
  <c r="AH2656" i="1" a="1"/>
  <c r="AH2656" i="1" s="1"/>
  <c r="AI2656" i="1" s="1"/>
  <c r="AE2656" i="1" a="1"/>
  <c r="AE2656" i="1" s="1"/>
  <c r="AD2656" i="1"/>
  <c r="AH2657" i="1" l="1" a="1"/>
  <c r="AH2657" i="1" s="1"/>
  <c r="AI2657" i="1" s="1"/>
  <c r="AE2657" i="1" a="1"/>
  <c r="AE2657" i="1" s="1"/>
  <c r="AD2657" i="1"/>
  <c r="AG2655" i="1"/>
  <c r="AF2656" i="1"/>
  <c r="AH2658" i="1" l="1" a="1"/>
  <c r="AH2658" i="1" s="1"/>
  <c r="AI2658" i="1" s="1"/>
  <c r="AE2658" i="1" a="1"/>
  <c r="AE2658" i="1" s="1"/>
  <c r="AD2658" i="1"/>
  <c r="AG2656" i="1"/>
  <c r="AF2657" i="1"/>
  <c r="AG2657" i="1" l="1"/>
  <c r="AF2658" i="1"/>
  <c r="AH2659" i="1" a="1"/>
  <c r="AH2659" i="1" s="1"/>
  <c r="AI2659" i="1" s="1"/>
  <c r="AD2659" i="1"/>
  <c r="AE2659" i="1" a="1"/>
  <c r="AE2659" i="1" s="1"/>
  <c r="AD2660" i="1" l="1"/>
  <c r="AH2660" i="1" a="1"/>
  <c r="AH2660" i="1" s="1"/>
  <c r="AI2660" i="1" s="1"/>
  <c r="AE2660" i="1" a="1"/>
  <c r="AE2660" i="1" s="1"/>
  <c r="AG2658" i="1"/>
  <c r="AF2659" i="1"/>
  <c r="AG2659" i="1" l="1"/>
  <c r="AF2660" i="1"/>
  <c r="AE2661" i="1" a="1"/>
  <c r="AE2661" i="1" s="1"/>
  <c r="AD2661" i="1"/>
  <c r="AH2661" i="1" a="1"/>
  <c r="AH2661" i="1" s="1"/>
  <c r="AI2661" i="1" s="1"/>
  <c r="AE2662" i="1" l="1" a="1"/>
  <c r="AE2662" i="1" s="1"/>
  <c r="AD2662" i="1"/>
  <c r="AH2662" i="1" a="1"/>
  <c r="AH2662" i="1" s="1"/>
  <c r="AI2662" i="1" s="1"/>
  <c r="AG2660" i="1"/>
  <c r="AF2661" i="1"/>
  <c r="AF2662" i="1" l="1"/>
  <c r="AG2661" i="1"/>
  <c r="AE2663" i="1" a="1"/>
  <c r="AE2663" i="1" s="1"/>
  <c r="AD2663" i="1"/>
  <c r="AH2663" i="1" a="1"/>
  <c r="AH2663" i="1" s="1"/>
  <c r="AI2663" i="1" s="1"/>
  <c r="AF2663" i="1" l="1"/>
  <c r="AG2662" i="1"/>
  <c r="AH2664" i="1" a="1"/>
  <c r="AH2664" i="1" s="1"/>
  <c r="AI2664" i="1" s="1"/>
  <c r="AE2664" i="1" a="1"/>
  <c r="AE2664" i="1" s="1"/>
  <c r="AD2664" i="1"/>
  <c r="AH2665" i="1" l="1" a="1"/>
  <c r="AH2665" i="1" s="1"/>
  <c r="AI2665" i="1" s="1"/>
  <c r="AE2665" i="1" a="1"/>
  <c r="AE2665" i="1" s="1"/>
  <c r="AD2665" i="1"/>
  <c r="AG2663" i="1"/>
  <c r="AF2664" i="1"/>
  <c r="AG2664" i="1" l="1"/>
  <c r="AF2665" i="1"/>
  <c r="AH2666" i="1" a="1"/>
  <c r="AH2666" i="1" s="1"/>
  <c r="AI2666" i="1" s="1"/>
  <c r="AE2666" i="1" a="1"/>
  <c r="AE2666" i="1" s="1"/>
  <c r="AD2666" i="1"/>
  <c r="AH2667" i="1" l="1" a="1"/>
  <c r="AH2667" i="1" s="1"/>
  <c r="AI2667" i="1" s="1"/>
  <c r="AD2667" i="1"/>
  <c r="AE2667" i="1" a="1"/>
  <c r="AE2667" i="1" s="1"/>
  <c r="AG2665" i="1"/>
  <c r="AF2666" i="1"/>
  <c r="AG2666" i="1" l="1"/>
  <c r="AF2667" i="1"/>
  <c r="AD2668" i="1"/>
  <c r="AH2668" i="1" a="1"/>
  <c r="AH2668" i="1" s="1"/>
  <c r="AI2668" i="1" s="1"/>
  <c r="AE2668" i="1" a="1"/>
  <c r="AE2668" i="1" s="1"/>
  <c r="AE2669" i="1" l="1" a="1"/>
  <c r="AE2669" i="1" s="1"/>
  <c r="AD2669" i="1"/>
  <c r="AH2669" i="1" a="1"/>
  <c r="AH2669" i="1" s="1"/>
  <c r="AI2669" i="1" s="1"/>
  <c r="AG2667" i="1"/>
  <c r="AF2668" i="1"/>
  <c r="AG2668" i="1" l="1"/>
  <c r="AF2669" i="1"/>
  <c r="AE2670" i="1" a="1"/>
  <c r="AE2670" i="1" s="1"/>
  <c r="AD2670" i="1"/>
  <c r="AH2670" i="1" a="1"/>
  <c r="AH2670" i="1" s="1"/>
  <c r="AI2670" i="1" s="1"/>
  <c r="AF2670" i="1" l="1"/>
  <c r="AG2669" i="1"/>
  <c r="AE2671" i="1" a="1"/>
  <c r="AE2671" i="1" s="1"/>
  <c r="AD2671" i="1"/>
  <c r="AH2671" i="1" a="1"/>
  <c r="AH2671" i="1" s="1"/>
  <c r="AI2671" i="1" s="1"/>
  <c r="AH2672" i="1" l="1" a="1"/>
  <c r="AH2672" i="1" s="1"/>
  <c r="AI2672" i="1" s="1"/>
  <c r="AE2672" i="1" a="1"/>
  <c r="AE2672" i="1" s="1"/>
  <c r="AD2672" i="1"/>
  <c r="AF2671" i="1"/>
  <c r="AG2670" i="1"/>
  <c r="AG2671" i="1" l="1"/>
  <c r="AF2672" i="1"/>
  <c r="AH2673" i="1" a="1"/>
  <c r="AH2673" i="1" s="1"/>
  <c r="AI2673" i="1" s="1"/>
  <c r="AE2673" i="1" a="1"/>
  <c r="AE2673" i="1" s="1"/>
  <c r="AD2673" i="1"/>
  <c r="AH2674" i="1" l="1" a="1"/>
  <c r="AH2674" i="1" s="1"/>
  <c r="AI2674" i="1" s="1"/>
  <c r="AE2674" i="1" a="1"/>
  <c r="AE2674" i="1" s="1"/>
  <c r="AD2674" i="1"/>
  <c r="AG2672" i="1"/>
  <c r="AF2673" i="1"/>
  <c r="AG2673" i="1" l="1"/>
  <c r="AF2674" i="1"/>
  <c r="AH2675" i="1" a="1"/>
  <c r="AH2675" i="1" s="1"/>
  <c r="AI2675" i="1" s="1"/>
  <c r="AD2675" i="1"/>
  <c r="AE2675" i="1" a="1"/>
  <c r="AE2675" i="1" s="1"/>
  <c r="AG2674" i="1" l="1"/>
  <c r="AF2675" i="1"/>
  <c r="AD2676" i="1"/>
  <c r="AH2676" i="1" a="1"/>
  <c r="AH2676" i="1" s="1"/>
  <c r="AI2676" i="1" s="1"/>
  <c r="AE2676" i="1" a="1"/>
  <c r="AE2676" i="1" s="1"/>
  <c r="AE2677" i="1" l="1" a="1"/>
  <c r="AE2677" i="1" s="1"/>
  <c r="AD2677" i="1"/>
  <c r="AH2677" i="1" a="1"/>
  <c r="AH2677" i="1" s="1"/>
  <c r="AI2677" i="1" s="1"/>
  <c r="AG2675" i="1"/>
  <c r="AF2676" i="1"/>
  <c r="AG2676" i="1" l="1"/>
  <c r="AF2677" i="1"/>
  <c r="AE2678" i="1" a="1"/>
  <c r="AE2678" i="1" s="1"/>
  <c r="AD2678" i="1"/>
  <c r="AH2678" i="1" a="1"/>
  <c r="AH2678" i="1" s="1"/>
  <c r="AI2678" i="1" s="1"/>
  <c r="AF2678" i="1" l="1"/>
  <c r="AG2677" i="1"/>
  <c r="AE2679" i="1" a="1"/>
  <c r="AE2679" i="1" s="1"/>
  <c r="AD2679" i="1"/>
  <c r="AH2679" i="1" a="1"/>
  <c r="AH2679" i="1" s="1"/>
  <c r="AI2679" i="1" s="1"/>
  <c r="AH2680" i="1" l="1" a="1"/>
  <c r="AH2680" i="1" s="1"/>
  <c r="AI2680" i="1" s="1"/>
  <c r="AE2680" i="1" a="1"/>
  <c r="AE2680" i="1" s="1"/>
  <c r="AD2680" i="1"/>
  <c r="AF2679" i="1"/>
  <c r="AG2678" i="1"/>
  <c r="AG2679" i="1" l="1"/>
  <c r="AF2680" i="1"/>
  <c r="AH2681" i="1" a="1"/>
  <c r="AH2681" i="1" s="1"/>
  <c r="AI2681" i="1" s="1"/>
  <c r="AE2681" i="1" a="1"/>
  <c r="AE2681" i="1" s="1"/>
  <c r="AD2681" i="1"/>
  <c r="AH2682" i="1" l="1" a="1"/>
  <c r="AH2682" i="1" s="1"/>
  <c r="AI2682" i="1" s="1"/>
  <c r="AE2682" i="1" a="1"/>
  <c r="AE2682" i="1" s="1"/>
  <c r="AD2682" i="1"/>
  <c r="AG2680" i="1"/>
  <c r="AF2681" i="1"/>
  <c r="AG2681" i="1" l="1"/>
  <c r="AF2682" i="1"/>
  <c r="AH2683" i="1" a="1"/>
  <c r="AH2683" i="1" s="1"/>
  <c r="AI2683" i="1" s="1"/>
  <c r="AD2683" i="1"/>
  <c r="AE2683" i="1" a="1"/>
  <c r="AE2683" i="1" s="1"/>
  <c r="AD2684" i="1" l="1"/>
  <c r="AH2684" i="1" a="1"/>
  <c r="AH2684" i="1" s="1"/>
  <c r="AI2684" i="1" s="1"/>
  <c r="AE2684" i="1" a="1"/>
  <c r="AE2684" i="1" s="1"/>
  <c r="AG2682" i="1"/>
  <c r="AF2683" i="1"/>
  <c r="AG2683" i="1" l="1"/>
  <c r="AF2684" i="1"/>
  <c r="AE2685" i="1" a="1"/>
  <c r="AE2685" i="1" s="1"/>
  <c r="AD2685" i="1"/>
  <c r="AH2685" i="1" a="1"/>
  <c r="AH2685" i="1" s="1"/>
  <c r="AI2685" i="1" s="1"/>
  <c r="AE2686" i="1" l="1" a="1"/>
  <c r="AE2686" i="1" s="1"/>
  <c r="AD2686" i="1"/>
  <c r="AH2686" i="1" a="1"/>
  <c r="AH2686" i="1" s="1"/>
  <c r="AI2686" i="1" s="1"/>
  <c r="AG2684" i="1"/>
  <c r="AF2685" i="1"/>
  <c r="AF2686" i="1" l="1"/>
  <c r="AG2685" i="1"/>
  <c r="AE2687" i="1" a="1"/>
  <c r="AE2687" i="1" s="1"/>
  <c r="AD2687" i="1"/>
  <c r="AH2687" i="1" a="1"/>
  <c r="AH2687" i="1" s="1"/>
  <c r="AI2687" i="1" s="1"/>
  <c r="AF2687" i="1" l="1"/>
  <c r="AG2686" i="1"/>
  <c r="AH2688" i="1" a="1"/>
  <c r="AH2688" i="1" s="1"/>
  <c r="AI2688" i="1" s="1"/>
  <c r="AE2688" i="1" a="1"/>
  <c r="AE2688" i="1" s="1"/>
  <c r="AD2688" i="1"/>
  <c r="AH2689" i="1" l="1" a="1"/>
  <c r="AH2689" i="1" s="1"/>
  <c r="AI2689" i="1" s="1"/>
  <c r="AE2689" i="1" a="1"/>
  <c r="AE2689" i="1" s="1"/>
  <c r="AD2689" i="1"/>
  <c r="AG2687" i="1"/>
  <c r="AF2688" i="1"/>
  <c r="AG2688" i="1" l="1"/>
  <c r="AF2689" i="1"/>
  <c r="AH2690" i="1" a="1"/>
  <c r="AH2690" i="1" s="1"/>
  <c r="AI2690" i="1" s="1"/>
  <c r="AE2690" i="1" a="1"/>
  <c r="AE2690" i="1" s="1"/>
  <c r="AD2690" i="1"/>
  <c r="AH2691" i="1" l="1" a="1"/>
  <c r="AH2691" i="1" s="1"/>
  <c r="AI2691" i="1" s="1"/>
  <c r="AD2691" i="1"/>
  <c r="AE2691" i="1" a="1"/>
  <c r="AE2691" i="1" s="1"/>
  <c r="AG2689" i="1"/>
  <c r="AF2690" i="1"/>
  <c r="AG2690" i="1" l="1"/>
  <c r="AF2691" i="1"/>
  <c r="AD2692" i="1"/>
  <c r="AH2692" i="1" a="1"/>
  <c r="AH2692" i="1" s="1"/>
  <c r="AI2692" i="1" s="1"/>
  <c r="AE2692" i="1" a="1"/>
  <c r="AE2692" i="1" s="1"/>
  <c r="AE2693" i="1" l="1" a="1"/>
  <c r="AE2693" i="1" s="1"/>
  <c r="AD2693" i="1"/>
  <c r="AH2693" i="1" a="1"/>
  <c r="AH2693" i="1" s="1"/>
  <c r="AI2693" i="1" s="1"/>
  <c r="AG2691" i="1"/>
  <c r="AF2692" i="1"/>
  <c r="AG2692" i="1" l="1"/>
  <c r="AF2693" i="1"/>
  <c r="AE2694" i="1" a="1"/>
  <c r="AE2694" i="1" s="1"/>
  <c r="AD2694" i="1"/>
  <c r="AH2694" i="1" a="1"/>
  <c r="AH2694" i="1" s="1"/>
  <c r="AI2694" i="1" s="1"/>
  <c r="AF2694" i="1" l="1"/>
  <c r="AG2693" i="1"/>
  <c r="AE2695" i="1" a="1"/>
  <c r="AE2695" i="1" s="1"/>
  <c r="AD2695" i="1"/>
  <c r="AH2695" i="1" a="1"/>
  <c r="AH2695" i="1" s="1"/>
  <c r="AI2695" i="1" s="1"/>
  <c r="AF2695" i="1" l="1"/>
  <c r="AG2694" i="1"/>
  <c r="AH2696" i="1" a="1"/>
  <c r="AH2696" i="1" s="1"/>
  <c r="AI2696" i="1" s="1"/>
  <c r="AE2696" i="1" a="1"/>
  <c r="AE2696" i="1" s="1"/>
  <c r="AD2696" i="1"/>
  <c r="AH2697" i="1" l="1" a="1"/>
  <c r="AH2697" i="1" s="1"/>
  <c r="AI2697" i="1" s="1"/>
  <c r="AE2697" i="1" a="1"/>
  <c r="AE2697" i="1" s="1"/>
  <c r="AD2697" i="1"/>
  <c r="AG2695" i="1"/>
  <c r="AF2696" i="1"/>
  <c r="AH2698" i="1" l="1" a="1"/>
  <c r="AH2698" i="1" s="1"/>
  <c r="AI2698" i="1" s="1"/>
  <c r="AE2698" i="1" a="1"/>
  <c r="AE2698" i="1" s="1"/>
  <c r="AD2698" i="1"/>
  <c r="AG2696" i="1"/>
  <c r="AF2697" i="1"/>
  <c r="AG2697" i="1" l="1"/>
  <c r="AF2698" i="1"/>
  <c r="AH2699" i="1" a="1"/>
  <c r="AH2699" i="1" s="1"/>
  <c r="AI2699" i="1" s="1"/>
  <c r="AD2699" i="1"/>
  <c r="AE2699" i="1" a="1"/>
  <c r="AE2699" i="1" s="1"/>
  <c r="AG2698" i="1" l="1"/>
  <c r="AF2699" i="1"/>
  <c r="AD2700" i="1"/>
  <c r="AH2700" i="1" a="1"/>
  <c r="AH2700" i="1" s="1"/>
  <c r="AI2700" i="1" s="1"/>
  <c r="AE2700" i="1" a="1"/>
  <c r="AE2700" i="1" s="1"/>
  <c r="AG2699" i="1" l="1"/>
  <c r="AF2700" i="1"/>
  <c r="AE2701" i="1" a="1"/>
  <c r="AE2701" i="1" s="1"/>
  <c r="AD2701" i="1"/>
  <c r="AH2701" i="1" a="1"/>
  <c r="AH2701" i="1" s="1"/>
  <c r="AI2701" i="1" s="1"/>
  <c r="AE2702" i="1" l="1" a="1"/>
  <c r="AE2702" i="1" s="1"/>
  <c r="AD2702" i="1"/>
  <c r="AH2702" i="1" a="1"/>
  <c r="AH2702" i="1" s="1"/>
  <c r="AI2702" i="1" s="1"/>
  <c r="AG2700" i="1"/>
  <c r="AF2701" i="1"/>
  <c r="AF2702" i="1" l="1"/>
  <c r="AG2701" i="1"/>
  <c r="AE2703" i="1" a="1"/>
  <c r="AE2703" i="1" s="1"/>
  <c r="AD2703" i="1"/>
  <c r="AH2703" i="1" a="1"/>
  <c r="AH2703" i="1" s="1"/>
  <c r="AI2703" i="1" s="1"/>
  <c r="AF2703" i="1" l="1"/>
  <c r="AG2702" i="1"/>
  <c r="AH2704" i="1" a="1"/>
  <c r="AH2704" i="1" s="1"/>
  <c r="AI2704" i="1" s="1"/>
  <c r="AE2704" i="1" a="1"/>
  <c r="AE2704" i="1" s="1"/>
  <c r="AD2704" i="1"/>
  <c r="AH2705" i="1" l="1" a="1"/>
  <c r="AH2705" i="1" s="1"/>
  <c r="AI2705" i="1" s="1"/>
  <c r="AE2705" i="1" a="1"/>
  <c r="AE2705" i="1" s="1"/>
  <c r="AD2705" i="1"/>
  <c r="AG2703" i="1"/>
  <c r="AF2704" i="1"/>
  <c r="AG2704" i="1" l="1"/>
  <c r="AF2705" i="1"/>
  <c r="AH2706" i="1" a="1"/>
  <c r="AH2706" i="1" s="1"/>
  <c r="AI2706" i="1" s="1"/>
  <c r="AE2706" i="1" a="1"/>
  <c r="AE2706" i="1" s="1"/>
  <c r="AD2706" i="1"/>
  <c r="AG2705" i="1" l="1"/>
  <c r="AF2706" i="1"/>
  <c r="AH2707" i="1" a="1"/>
  <c r="AH2707" i="1" s="1"/>
  <c r="AI2707" i="1" s="1"/>
  <c r="AD2707" i="1"/>
  <c r="AE2707" i="1" a="1"/>
  <c r="AE2707" i="1" s="1"/>
  <c r="AD2708" i="1" l="1"/>
  <c r="AH2708" i="1" a="1"/>
  <c r="AH2708" i="1" s="1"/>
  <c r="AI2708" i="1" s="1"/>
  <c r="AE2708" i="1" a="1"/>
  <c r="AE2708" i="1" s="1"/>
  <c r="AG2706" i="1"/>
  <c r="AF2707" i="1"/>
  <c r="AG2707" i="1" l="1"/>
  <c r="AF2708" i="1"/>
  <c r="AE2709" i="1" a="1"/>
  <c r="AE2709" i="1" s="1"/>
  <c r="AD2709" i="1"/>
  <c r="AH2709" i="1" a="1"/>
  <c r="AH2709" i="1" s="1"/>
  <c r="AI2709" i="1" s="1"/>
  <c r="AE2710" i="1" l="1" a="1"/>
  <c r="AE2710" i="1" s="1"/>
  <c r="AD2710" i="1"/>
  <c r="AH2710" i="1" a="1"/>
  <c r="AH2710" i="1" s="1"/>
  <c r="AI2710" i="1" s="1"/>
  <c r="AG2708" i="1"/>
  <c r="AF2709" i="1"/>
  <c r="AF2710" i="1" l="1"/>
  <c r="AG2709" i="1"/>
  <c r="AE2711" i="1" a="1"/>
  <c r="AE2711" i="1" s="1"/>
  <c r="AD2711" i="1"/>
  <c r="AH2711" i="1" a="1"/>
  <c r="AH2711" i="1" s="1"/>
  <c r="AI2711" i="1" s="1"/>
  <c r="AH2712" i="1" l="1" a="1"/>
  <c r="AH2712" i="1" s="1"/>
  <c r="AI2712" i="1" s="1"/>
  <c r="AE2712" i="1" a="1"/>
  <c r="AE2712" i="1" s="1"/>
  <c r="AD2712" i="1"/>
  <c r="AF2711" i="1"/>
  <c r="AG2710" i="1"/>
  <c r="AG2711" i="1" l="1"/>
  <c r="AF2712" i="1"/>
  <c r="AH2713" i="1" a="1"/>
  <c r="AH2713" i="1" s="1"/>
  <c r="AI2713" i="1" s="1"/>
  <c r="AE2713" i="1" a="1"/>
  <c r="AE2713" i="1" s="1"/>
  <c r="AD2713" i="1"/>
  <c r="AH2714" i="1" l="1" a="1"/>
  <c r="AH2714" i="1" s="1"/>
  <c r="AI2714" i="1" s="1"/>
  <c r="AE2714" i="1" a="1"/>
  <c r="AE2714" i="1" s="1"/>
  <c r="AD2714" i="1"/>
  <c r="AG2712" i="1"/>
  <c r="AF2713" i="1"/>
  <c r="AH2715" i="1" l="1" a="1"/>
  <c r="AH2715" i="1" s="1"/>
  <c r="AI2715" i="1" s="1"/>
  <c r="AD2715" i="1"/>
  <c r="AE2715" i="1" a="1"/>
  <c r="AE2715" i="1" s="1"/>
  <c r="AG2713" i="1"/>
  <c r="AF2714" i="1"/>
  <c r="AG2714" i="1" l="1"/>
  <c r="AF2715" i="1"/>
  <c r="AD2716" i="1"/>
  <c r="AH2716" i="1" a="1"/>
  <c r="AH2716" i="1" s="1"/>
  <c r="AI2716" i="1" s="1"/>
  <c r="AE2716" i="1" a="1"/>
  <c r="AE2716" i="1" s="1"/>
  <c r="AG2715" i="1" l="1"/>
  <c r="AF2716" i="1"/>
  <c r="AE2717" i="1" a="1"/>
  <c r="AE2717" i="1" s="1"/>
  <c r="AD2717" i="1"/>
  <c r="AH2717" i="1" a="1"/>
  <c r="AH2717" i="1" s="1"/>
  <c r="AI2717" i="1" s="1"/>
  <c r="AE2718" i="1" l="1" a="1"/>
  <c r="AE2718" i="1" s="1"/>
  <c r="AD2718" i="1"/>
  <c r="AH2718" i="1" a="1"/>
  <c r="AH2718" i="1" s="1"/>
  <c r="AI2718" i="1" s="1"/>
  <c r="AG2716" i="1"/>
  <c r="AF2717" i="1"/>
  <c r="AF2718" i="1" l="1"/>
  <c r="AG2717" i="1"/>
  <c r="AE2719" i="1" a="1"/>
  <c r="AE2719" i="1" s="1"/>
  <c r="AD2719" i="1"/>
  <c r="AH2719" i="1" a="1"/>
  <c r="AH2719" i="1" s="1"/>
  <c r="AI2719" i="1" s="1"/>
  <c r="AH2720" i="1" l="1" a="1"/>
  <c r="AH2720" i="1" s="1"/>
  <c r="AI2720" i="1" s="1"/>
  <c r="AE2720" i="1" a="1"/>
  <c r="AE2720" i="1" s="1"/>
  <c r="AD2720" i="1"/>
  <c r="AF2719" i="1"/>
  <c r="AG2718" i="1"/>
  <c r="AG2719" i="1" l="1"/>
  <c r="AF2720" i="1"/>
  <c r="AH2721" i="1" a="1"/>
  <c r="AH2721" i="1" s="1"/>
  <c r="AI2721" i="1" s="1"/>
  <c r="AE2721" i="1" a="1"/>
  <c r="AE2721" i="1" s="1"/>
  <c r="AD2721" i="1"/>
  <c r="AH2722" i="1" l="1" a="1"/>
  <c r="AH2722" i="1" s="1"/>
  <c r="AI2722" i="1" s="1"/>
  <c r="AE2722" i="1" a="1"/>
  <c r="AE2722" i="1" s="1"/>
  <c r="AD2722" i="1"/>
  <c r="AG2720" i="1"/>
  <c r="AF2721" i="1"/>
  <c r="AG2721" i="1" l="1"/>
  <c r="AF2722" i="1"/>
  <c r="AH2723" i="1" a="1"/>
  <c r="AH2723" i="1" s="1"/>
  <c r="AI2723" i="1" s="1"/>
  <c r="AD2723" i="1"/>
  <c r="AE2723" i="1" a="1"/>
  <c r="AE2723" i="1" s="1"/>
  <c r="AD2724" i="1" l="1"/>
  <c r="AH2724" i="1" a="1"/>
  <c r="AH2724" i="1" s="1"/>
  <c r="AI2724" i="1" s="1"/>
  <c r="AE2724" i="1" a="1"/>
  <c r="AE2724" i="1" s="1"/>
  <c r="AG2722" i="1"/>
  <c r="AF2723" i="1"/>
  <c r="AG2723" i="1" l="1"/>
  <c r="AF2724" i="1"/>
  <c r="AE2725" i="1" a="1"/>
  <c r="AE2725" i="1" s="1"/>
  <c r="AD2725" i="1"/>
  <c r="AH2725" i="1" a="1"/>
  <c r="AH2725" i="1" s="1"/>
  <c r="AI2725" i="1" s="1"/>
  <c r="AG2724" i="1" l="1"/>
  <c r="AF2725" i="1"/>
  <c r="AE2726" i="1" a="1"/>
  <c r="AE2726" i="1" s="1"/>
  <c r="AD2726" i="1"/>
  <c r="AH2726" i="1" a="1"/>
  <c r="AH2726" i="1" s="1"/>
  <c r="AI2726" i="1" s="1"/>
  <c r="AE2727" i="1" l="1" a="1"/>
  <c r="AE2727" i="1" s="1"/>
  <c r="AD2727" i="1"/>
  <c r="AH2727" i="1" a="1"/>
  <c r="AH2727" i="1" s="1"/>
  <c r="AI2727" i="1" s="1"/>
  <c r="AF2726" i="1"/>
  <c r="AG2725" i="1"/>
  <c r="AH2728" i="1" l="1" a="1"/>
  <c r="AH2728" i="1" s="1"/>
  <c r="AI2728" i="1" s="1"/>
  <c r="AE2728" i="1" a="1"/>
  <c r="AE2728" i="1" s="1"/>
  <c r="AD2728" i="1"/>
  <c r="AF2727" i="1"/>
  <c r="AG2726" i="1"/>
  <c r="AH2729" i="1" l="1" a="1"/>
  <c r="AH2729" i="1" s="1"/>
  <c r="AI2729" i="1" s="1"/>
  <c r="AE2729" i="1" a="1"/>
  <c r="AE2729" i="1" s="1"/>
  <c r="AD2729" i="1"/>
  <c r="AG2727" i="1"/>
  <c r="AF2728" i="1"/>
  <c r="AG2728" i="1" l="1"/>
  <c r="AF2729" i="1"/>
  <c r="AH2730" i="1" a="1"/>
  <c r="AH2730" i="1" s="1"/>
  <c r="AI2730" i="1" s="1"/>
  <c r="AE2730" i="1" a="1"/>
  <c r="AE2730" i="1" s="1"/>
  <c r="AD2730" i="1"/>
  <c r="AG2729" i="1" l="1"/>
  <c r="AF2730" i="1"/>
  <c r="AH2731" i="1" a="1"/>
  <c r="AH2731" i="1" s="1"/>
  <c r="AI2731" i="1" s="1"/>
  <c r="AD2731" i="1"/>
  <c r="AE2731" i="1" a="1"/>
  <c r="AE2731" i="1" s="1"/>
  <c r="AD2732" i="1" l="1"/>
  <c r="AH2732" i="1" a="1"/>
  <c r="AH2732" i="1" s="1"/>
  <c r="AI2732" i="1" s="1"/>
  <c r="AE2732" i="1" a="1"/>
  <c r="AE2732" i="1" s="1"/>
  <c r="AG2730" i="1"/>
  <c r="AF2731" i="1"/>
  <c r="AG2731" i="1" l="1"/>
  <c r="AF2732" i="1"/>
  <c r="AE2733" i="1" a="1"/>
  <c r="AE2733" i="1" s="1"/>
  <c r="AD2733" i="1"/>
  <c r="AH2733" i="1" a="1"/>
  <c r="AH2733" i="1" s="1"/>
  <c r="AI2733" i="1" s="1"/>
  <c r="AE2734" i="1" l="1" a="1"/>
  <c r="AE2734" i="1" s="1"/>
  <c r="AD2734" i="1"/>
  <c r="AH2734" i="1" a="1"/>
  <c r="AH2734" i="1" s="1"/>
  <c r="AI2734" i="1" s="1"/>
  <c r="AG2732" i="1"/>
  <c r="AF2733" i="1"/>
  <c r="AF2734" i="1" l="1"/>
  <c r="AG2733" i="1"/>
  <c r="AE2735" i="1" a="1"/>
  <c r="AE2735" i="1" s="1"/>
  <c r="AD2735" i="1"/>
  <c r="AH2735" i="1" a="1"/>
  <c r="AH2735" i="1" s="1"/>
  <c r="AI2735" i="1" s="1"/>
  <c r="AH2736" i="1" l="1" a="1"/>
  <c r="AH2736" i="1" s="1"/>
  <c r="AI2736" i="1" s="1"/>
  <c r="AE2736" i="1" a="1"/>
  <c r="AE2736" i="1" s="1"/>
  <c r="AD2736" i="1"/>
  <c r="AF2735" i="1"/>
  <c r="AG2734" i="1"/>
  <c r="AG2735" i="1" l="1"/>
  <c r="AF2736" i="1"/>
  <c r="AH2737" i="1" a="1"/>
  <c r="AH2737" i="1" s="1"/>
  <c r="AI2737" i="1" s="1"/>
  <c r="AE2737" i="1" a="1"/>
  <c r="AE2737" i="1" s="1"/>
  <c r="AD2737" i="1"/>
  <c r="AG2736" i="1" l="1"/>
  <c r="AF2737" i="1"/>
  <c r="AH2738" i="1" a="1"/>
  <c r="AH2738" i="1" s="1"/>
  <c r="AI2738" i="1" s="1"/>
  <c r="AE2738" i="1" a="1"/>
  <c r="AE2738" i="1" s="1"/>
  <c r="AD2738" i="1"/>
  <c r="AH2739" i="1" l="1" a="1"/>
  <c r="AH2739" i="1" s="1"/>
  <c r="AI2739" i="1" s="1"/>
  <c r="AD2739" i="1"/>
  <c r="AE2739" i="1" a="1"/>
  <c r="AE2739" i="1" s="1"/>
  <c r="AG2737" i="1"/>
  <c r="AF2738" i="1"/>
  <c r="AG2738" i="1" l="1"/>
  <c r="AF2739" i="1"/>
  <c r="AD2740" i="1"/>
  <c r="AH2740" i="1" a="1"/>
  <c r="AH2740" i="1" s="1"/>
  <c r="AI2740" i="1" s="1"/>
  <c r="AE2740" i="1" a="1"/>
  <c r="AE2740" i="1" s="1"/>
  <c r="AE2741" i="1" l="1" a="1"/>
  <c r="AE2741" i="1" s="1"/>
  <c r="AD2741" i="1"/>
  <c r="AH2741" i="1" a="1"/>
  <c r="AH2741" i="1" s="1"/>
  <c r="AI2741" i="1" s="1"/>
  <c r="AG2739" i="1"/>
  <c r="AF2740" i="1"/>
  <c r="AG2740" i="1" l="1"/>
  <c r="AF2741" i="1"/>
  <c r="AE2742" i="1" a="1"/>
  <c r="AE2742" i="1" s="1"/>
  <c r="AD2742" i="1"/>
  <c r="AH2742" i="1" a="1"/>
  <c r="AH2742" i="1" s="1"/>
  <c r="AI2742" i="1" s="1"/>
  <c r="AE2743" i="1" l="1" a="1"/>
  <c r="AE2743" i="1" s="1"/>
  <c r="AD2743" i="1"/>
  <c r="AH2743" i="1" a="1"/>
  <c r="AH2743" i="1" s="1"/>
  <c r="AI2743" i="1" s="1"/>
  <c r="AF2742" i="1"/>
  <c r="AG2741" i="1"/>
  <c r="AF2743" i="1" l="1"/>
  <c r="AG2742" i="1"/>
  <c r="AH2744" i="1" a="1"/>
  <c r="AH2744" i="1" s="1"/>
  <c r="AI2744" i="1" s="1"/>
  <c r="AE2744" i="1" a="1"/>
  <c r="AE2744" i="1" s="1"/>
  <c r="AD2744" i="1"/>
  <c r="AH2745" i="1" l="1" a="1"/>
  <c r="AH2745" i="1" s="1"/>
  <c r="AI2745" i="1" s="1"/>
  <c r="AE2745" i="1" a="1"/>
  <c r="AE2745" i="1" s="1"/>
  <c r="AD2745" i="1"/>
  <c r="AG2743" i="1"/>
  <c r="AF2744" i="1"/>
  <c r="AG2744" i="1" l="1"/>
  <c r="AF2745" i="1"/>
  <c r="AH2746" i="1" a="1"/>
  <c r="AH2746" i="1" s="1"/>
  <c r="AI2746" i="1" s="1"/>
  <c r="AE2746" i="1" a="1"/>
  <c r="AE2746" i="1" s="1"/>
  <c r="AD2746" i="1"/>
  <c r="AH2747" i="1" l="1" a="1"/>
  <c r="AH2747" i="1" s="1"/>
  <c r="AI2747" i="1" s="1"/>
  <c r="AD2747" i="1"/>
  <c r="AE2747" i="1" a="1"/>
  <c r="AE2747" i="1" s="1"/>
  <c r="AG2745" i="1"/>
  <c r="AF2746" i="1"/>
  <c r="AG2746" i="1" l="1"/>
  <c r="AF2747" i="1"/>
  <c r="AD2748" i="1"/>
  <c r="AH2748" i="1" a="1"/>
  <c r="AH2748" i="1" s="1"/>
  <c r="AI2748" i="1" s="1"/>
  <c r="AE2748" i="1" a="1"/>
  <c r="AE2748" i="1" s="1"/>
  <c r="AE2749" i="1" l="1" a="1"/>
  <c r="AE2749" i="1" s="1"/>
  <c r="AD2749" i="1"/>
  <c r="AH2749" i="1" a="1"/>
  <c r="AH2749" i="1" s="1"/>
  <c r="AI2749" i="1" s="1"/>
  <c r="AG2747" i="1"/>
  <c r="AF2748" i="1"/>
  <c r="AG2748" i="1" l="1"/>
  <c r="AF2749" i="1"/>
  <c r="AE2750" i="1" a="1"/>
  <c r="AE2750" i="1" s="1"/>
  <c r="AD2750" i="1"/>
  <c r="AH2750" i="1" a="1"/>
  <c r="AH2750" i="1" s="1"/>
  <c r="AI2750" i="1" s="1"/>
  <c r="AF2750" i="1" l="1"/>
  <c r="AG2749" i="1"/>
  <c r="AE2751" i="1" a="1"/>
  <c r="AE2751" i="1" s="1"/>
  <c r="AD2751" i="1"/>
  <c r="AH2751" i="1" a="1"/>
  <c r="AH2751" i="1" s="1"/>
  <c r="AI2751" i="1" s="1"/>
  <c r="AH2752" i="1" l="1" a="1"/>
  <c r="AH2752" i="1" s="1"/>
  <c r="AI2752" i="1" s="1"/>
  <c r="AE2752" i="1" a="1"/>
  <c r="AE2752" i="1" s="1"/>
  <c r="AD2752" i="1"/>
  <c r="AF2751" i="1"/>
  <c r="AG2750" i="1"/>
  <c r="AH2753" i="1" l="1" a="1"/>
  <c r="AH2753" i="1" s="1"/>
  <c r="AI2753" i="1" s="1"/>
  <c r="AE2753" i="1" a="1"/>
  <c r="AE2753" i="1" s="1"/>
  <c r="AD2753" i="1"/>
  <c r="AG2751" i="1"/>
  <c r="AF2752" i="1"/>
  <c r="AG2752" i="1" l="1"/>
  <c r="AF2753" i="1"/>
  <c r="AH2754" i="1" a="1"/>
  <c r="AH2754" i="1" s="1"/>
  <c r="AI2754" i="1" s="1"/>
  <c r="AE2754" i="1" a="1"/>
  <c r="AE2754" i="1" s="1"/>
  <c r="AD2754" i="1"/>
  <c r="AH2755" i="1" l="1" a="1"/>
  <c r="AH2755" i="1" s="1"/>
  <c r="AI2755" i="1" s="1"/>
  <c r="AD2755" i="1"/>
  <c r="AE2755" i="1" a="1"/>
  <c r="AE2755" i="1" s="1"/>
  <c r="AG2753" i="1"/>
  <c r="AF2754" i="1"/>
  <c r="AG2754" i="1" l="1"/>
  <c r="AF2755" i="1"/>
  <c r="AD2756" i="1"/>
  <c r="AH2756" i="1" a="1"/>
  <c r="AH2756" i="1" s="1"/>
  <c r="AI2756" i="1" s="1"/>
  <c r="AE2756" i="1" a="1"/>
  <c r="AE2756" i="1" s="1"/>
  <c r="AE2757" i="1" l="1" a="1"/>
  <c r="AE2757" i="1" s="1"/>
  <c r="AD2757" i="1"/>
  <c r="AH2757" i="1" a="1"/>
  <c r="AH2757" i="1" s="1"/>
  <c r="AI2757" i="1" s="1"/>
  <c r="AG2755" i="1"/>
  <c r="AF2756" i="1"/>
  <c r="AG2756" i="1" l="1"/>
  <c r="AF2757" i="1"/>
  <c r="AE2758" i="1" a="1"/>
  <c r="AE2758" i="1" s="1"/>
  <c r="AD2758" i="1"/>
  <c r="AH2758" i="1" a="1"/>
  <c r="AH2758" i="1" s="1"/>
  <c r="AI2758" i="1" s="1"/>
  <c r="AE2759" i="1" l="1" a="1"/>
  <c r="AE2759" i="1" s="1"/>
  <c r="AD2759" i="1"/>
  <c r="AH2759" i="1" a="1"/>
  <c r="AH2759" i="1" s="1"/>
  <c r="AI2759" i="1" s="1"/>
  <c r="AF2758" i="1"/>
  <c r="AG2757" i="1"/>
  <c r="AF2759" i="1" l="1"/>
  <c r="AG2758" i="1"/>
  <c r="AH2760" i="1" a="1"/>
  <c r="AH2760" i="1" s="1"/>
  <c r="AI2760" i="1" s="1"/>
  <c r="AE2760" i="1" a="1"/>
  <c r="AE2760" i="1" s="1"/>
  <c r="AD2760" i="1"/>
  <c r="AH2761" i="1" l="1" a="1"/>
  <c r="AH2761" i="1" s="1"/>
  <c r="AI2761" i="1" s="1"/>
  <c r="AE2761" i="1" a="1"/>
  <c r="AE2761" i="1" s="1"/>
  <c r="AD2761" i="1"/>
  <c r="AG2759" i="1"/>
  <c r="AF2760" i="1"/>
  <c r="AG2760" i="1" l="1"/>
  <c r="AF2761" i="1"/>
  <c r="AH2762" i="1" a="1"/>
  <c r="AH2762" i="1" s="1"/>
  <c r="AI2762" i="1" s="1"/>
  <c r="AE2762" i="1" a="1"/>
  <c r="AE2762" i="1" s="1"/>
  <c r="AD2762" i="1"/>
  <c r="AH2763" i="1" l="1" a="1"/>
  <c r="AH2763" i="1" s="1"/>
  <c r="AI2763" i="1" s="1"/>
  <c r="AD2763" i="1"/>
  <c r="AE2763" i="1" a="1"/>
  <c r="AE2763" i="1" s="1"/>
  <c r="AG2761" i="1"/>
  <c r="AF2762" i="1"/>
  <c r="AG2762" i="1" l="1"/>
  <c r="AF2763" i="1"/>
  <c r="AD2764" i="1"/>
  <c r="AH2764" i="1" a="1"/>
  <c r="AH2764" i="1" s="1"/>
  <c r="AI2764" i="1" s="1"/>
  <c r="AE2764" i="1" a="1"/>
  <c r="AE2764" i="1" s="1"/>
  <c r="AE2765" i="1" l="1" a="1"/>
  <c r="AE2765" i="1" s="1"/>
  <c r="AD2765" i="1"/>
  <c r="AH2765" i="1" a="1"/>
  <c r="AH2765" i="1" s="1"/>
  <c r="AI2765" i="1" s="1"/>
  <c r="AG2763" i="1"/>
  <c r="AF2764" i="1"/>
  <c r="AG2764" i="1" l="1"/>
  <c r="AF2765" i="1"/>
  <c r="AE2766" i="1" a="1"/>
  <c r="AE2766" i="1" s="1"/>
  <c r="AD2766" i="1"/>
  <c r="AH2766" i="1" a="1"/>
  <c r="AH2766" i="1" s="1"/>
  <c r="AI2766" i="1" s="1"/>
  <c r="AE2767" i="1" l="1" a="1"/>
  <c r="AE2767" i="1" s="1"/>
  <c r="AD2767" i="1"/>
  <c r="AH2767" i="1" a="1"/>
  <c r="AH2767" i="1" s="1"/>
  <c r="AI2767" i="1" s="1"/>
  <c r="AF2766" i="1"/>
  <c r="AG2765" i="1"/>
  <c r="AF2767" i="1" l="1"/>
  <c r="AG2766" i="1"/>
  <c r="AH2768" i="1" a="1"/>
  <c r="AH2768" i="1" s="1"/>
  <c r="AI2768" i="1" s="1"/>
  <c r="AE2768" i="1" a="1"/>
  <c r="AE2768" i="1" s="1"/>
  <c r="AD2768" i="1"/>
  <c r="AH2769" i="1" l="1" a="1"/>
  <c r="AH2769" i="1" s="1"/>
  <c r="AI2769" i="1" s="1"/>
  <c r="AE2769" i="1" a="1"/>
  <c r="AE2769" i="1" s="1"/>
  <c r="AD2769" i="1"/>
  <c r="AG2767" i="1"/>
  <c r="AF2768" i="1"/>
  <c r="AG2768" i="1" l="1"/>
  <c r="AF2769" i="1"/>
  <c r="AH2770" i="1" a="1"/>
  <c r="AH2770" i="1" s="1"/>
  <c r="AI2770" i="1" s="1"/>
  <c r="AE2770" i="1" a="1"/>
  <c r="AE2770" i="1" s="1"/>
  <c r="AD2770" i="1"/>
  <c r="AG2769" i="1" l="1"/>
  <c r="AF2770" i="1"/>
  <c r="AH2771" i="1" a="1"/>
  <c r="AH2771" i="1" s="1"/>
  <c r="AI2771" i="1" s="1"/>
  <c r="AD2771" i="1"/>
  <c r="AE2771" i="1" a="1"/>
  <c r="AE2771" i="1" s="1"/>
  <c r="AD2772" i="1" l="1"/>
  <c r="AH2772" i="1" a="1"/>
  <c r="AH2772" i="1" s="1"/>
  <c r="AI2772" i="1" s="1"/>
  <c r="AE2772" i="1" a="1"/>
  <c r="AE2772" i="1" s="1"/>
  <c r="AG2770" i="1"/>
  <c r="AF2771" i="1"/>
  <c r="AG2771" i="1" l="1"/>
  <c r="AF2772" i="1"/>
  <c r="AE2773" i="1" a="1"/>
  <c r="AE2773" i="1" s="1"/>
  <c r="AD2773" i="1"/>
  <c r="AH2773" i="1" a="1"/>
  <c r="AH2773" i="1" s="1"/>
  <c r="AI2773" i="1" s="1"/>
  <c r="AE2774" i="1" l="1" a="1"/>
  <c r="AE2774" i="1" s="1"/>
  <c r="AD2774" i="1"/>
  <c r="AH2774" i="1" a="1"/>
  <c r="AH2774" i="1" s="1"/>
  <c r="AI2774" i="1" s="1"/>
  <c r="AG2772" i="1"/>
  <c r="AF2773" i="1"/>
  <c r="AF2774" i="1" l="1"/>
  <c r="AG2773" i="1"/>
  <c r="AE2775" i="1" a="1"/>
  <c r="AE2775" i="1" s="1"/>
  <c r="AD2775" i="1"/>
  <c r="AH2775" i="1" a="1"/>
  <c r="AH2775" i="1" s="1"/>
  <c r="AI2775" i="1" s="1"/>
  <c r="AH2776" i="1" l="1" a="1"/>
  <c r="AH2776" i="1" s="1"/>
  <c r="AI2776" i="1" s="1"/>
  <c r="AE2776" i="1" a="1"/>
  <c r="AE2776" i="1" s="1"/>
  <c r="AD2776" i="1"/>
  <c r="AF2775" i="1"/>
  <c r="AG2774" i="1"/>
  <c r="AG2775" i="1" l="1"/>
  <c r="AF2776" i="1"/>
  <c r="AH2777" i="1" a="1"/>
  <c r="AH2777" i="1" s="1"/>
  <c r="AI2777" i="1" s="1"/>
  <c r="AE2777" i="1" a="1"/>
  <c r="AE2777" i="1" s="1"/>
  <c r="AD2777" i="1"/>
  <c r="AH2778" i="1" l="1" a="1"/>
  <c r="AH2778" i="1" s="1"/>
  <c r="AI2778" i="1" s="1"/>
  <c r="AE2778" i="1" a="1"/>
  <c r="AE2778" i="1" s="1"/>
  <c r="AD2778" i="1"/>
  <c r="AG2776" i="1"/>
  <c r="AF2777" i="1"/>
  <c r="AG2777" i="1" l="1"/>
  <c r="AF2778" i="1"/>
  <c r="AH2779" i="1" a="1"/>
  <c r="AH2779" i="1" s="1"/>
  <c r="AI2779" i="1" s="1"/>
  <c r="AD2779" i="1"/>
  <c r="AE2779" i="1" a="1"/>
  <c r="AE2779" i="1" s="1"/>
  <c r="AD2780" i="1" l="1"/>
  <c r="AH2780" i="1" a="1"/>
  <c r="AH2780" i="1" s="1"/>
  <c r="AI2780" i="1" s="1"/>
  <c r="AE2780" i="1" a="1"/>
  <c r="AE2780" i="1" s="1"/>
  <c r="AG2778" i="1"/>
  <c r="AF2779" i="1"/>
  <c r="AG2779" i="1" l="1"/>
  <c r="AF2780" i="1"/>
  <c r="AE2781" i="1" a="1"/>
  <c r="AE2781" i="1" s="1"/>
  <c r="AD2781" i="1"/>
  <c r="AH2781" i="1" a="1"/>
  <c r="AH2781" i="1" s="1"/>
  <c r="AI2781" i="1" s="1"/>
  <c r="AE2782" i="1" l="1" a="1"/>
  <c r="AE2782" i="1" s="1"/>
  <c r="AD2782" i="1"/>
  <c r="AH2782" i="1" a="1"/>
  <c r="AH2782" i="1" s="1"/>
  <c r="AI2782" i="1" s="1"/>
  <c r="AG2780" i="1"/>
  <c r="AF2781" i="1"/>
  <c r="AF2782" i="1" l="1"/>
  <c r="AG2781" i="1"/>
  <c r="AH2783" i="1" a="1"/>
  <c r="AH2783" i="1" s="1"/>
  <c r="AI2783" i="1" s="1"/>
  <c r="AE2783" i="1" a="1"/>
  <c r="AE2783" i="1" s="1"/>
  <c r="AD2783" i="1"/>
  <c r="AH2784" i="1" l="1" a="1"/>
  <c r="AH2784" i="1" s="1"/>
  <c r="AI2784" i="1" s="1"/>
  <c r="AE2784" i="1" a="1"/>
  <c r="AE2784" i="1" s="1"/>
  <c r="AD2784" i="1"/>
  <c r="AF2783" i="1"/>
  <c r="AG2782" i="1"/>
  <c r="AG2783" i="1" l="1"/>
  <c r="AF2784" i="1"/>
  <c r="AH2785" i="1" a="1"/>
  <c r="AH2785" i="1" s="1"/>
  <c r="AI2785" i="1" s="1"/>
  <c r="AD2785" i="1"/>
  <c r="AE2785" i="1" a="1"/>
  <c r="AE2785" i="1" s="1"/>
  <c r="AH2786" i="1" l="1" a="1"/>
  <c r="AH2786" i="1" s="1"/>
  <c r="AI2786" i="1" s="1"/>
  <c r="AE2786" i="1" a="1"/>
  <c r="AE2786" i="1" s="1"/>
  <c r="AD2786" i="1"/>
  <c r="AG2784" i="1"/>
  <c r="AF2785" i="1"/>
  <c r="AG2785" i="1" l="1"/>
  <c r="AF2786" i="1"/>
  <c r="AH2787" i="1" a="1"/>
  <c r="AH2787" i="1" s="1"/>
  <c r="AI2787" i="1" s="1"/>
  <c r="AE2787" i="1" a="1"/>
  <c r="AE2787" i="1" s="1"/>
  <c r="AD2787" i="1"/>
  <c r="AH2788" i="1" l="1" a="1"/>
  <c r="AH2788" i="1" s="1"/>
  <c r="AI2788" i="1" s="1"/>
  <c r="AE2788" i="1" a="1"/>
  <c r="AE2788" i="1" s="1"/>
  <c r="AD2788" i="1"/>
  <c r="AF2787" i="1"/>
  <c r="AG2786" i="1"/>
  <c r="AH2789" i="1" l="1" a="1"/>
  <c r="AH2789" i="1" s="1"/>
  <c r="AI2789" i="1" s="1"/>
  <c r="AD2789" i="1"/>
  <c r="AE2789" i="1" a="1"/>
  <c r="AE2789" i="1" s="1"/>
  <c r="AG2787" i="1"/>
  <c r="AF2788" i="1"/>
  <c r="AG2788" i="1" l="1"/>
  <c r="AF2789" i="1"/>
  <c r="AH2790" i="1" a="1"/>
  <c r="AH2790" i="1" s="1"/>
  <c r="AI2790" i="1" s="1"/>
  <c r="AE2790" i="1" a="1"/>
  <c r="AE2790" i="1" s="1"/>
  <c r="AD2790" i="1"/>
  <c r="AH2791" i="1" l="1" a="1"/>
  <c r="AH2791" i="1" s="1"/>
  <c r="AI2791" i="1" s="1"/>
  <c r="AE2791" i="1" a="1"/>
  <c r="AE2791" i="1" s="1"/>
  <c r="AD2791" i="1"/>
  <c r="AG2789" i="1"/>
  <c r="AF2790" i="1"/>
  <c r="AF2791" i="1" l="1"/>
  <c r="AG2790" i="1"/>
  <c r="AH2792" i="1" a="1"/>
  <c r="AH2792" i="1" s="1"/>
  <c r="AI2792" i="1" s="1"/>
  <c r="AE2792" i="1" a="1"/>
  <c r="AE2792" i="1" s="1"/>
  <c r="AD2792" i="1"/>
  <c r="AH2793" i="1" l="1" a="1"/>
  <c r="AH2793" i="1" s="1"/>
  <c r="AI2793" i="1" s="1"/>
  <c r="AD2793" i="1"/>
  <c r="AE2793" i="1" a="1"/>
  <c r="AE2793" i="1" s="1"/>
  <c r="AG2791" i="1"/>
  <c r="AF2792" i="1"/>
  <c r="AG2792" i="1" l="1"/>
  <c r="AF2793" i="1"/>
  <c r="AH2794" i="1" a="1"/>
  <c r="AH2794" i="1" s="1"/>
  <c r="AI2794" i="1" s="1"/>
  <c r="AE2794" i="1" a="1"/>
  <c r="AE2794" i="1" s="1"/>
  <c r="AD2794" i="1"/>
  <c r="AH2795" i="1" l="1" a="1"/>
  <c r="AH2795" i="1" s="1"/>
  <c r="AI2795" i="1" s="1"/>
  <c r="AE2795" i="1" a="1"/>
  <c r="AE2795" i="1" s="1"/>
  <c r="AD2795" i="1"/>
  <c r="AG2793" i="1"/>
  <c r="AF2794" i="1"/>
  <c r="AH2796" i="1" l="1" a="1"/>
  <c r="AH2796" i="1" s="1"/>
  <c r="AI2796" i="1" s="1"/>
  <c r="AE2796" i="1" a="1"/>
  <c r="AE2796" i="1" s="1"/>
  <c r="AD2796" i="1"/>
  <c r="AF2795" i="1"/>
  <c r="AG2794" i="1"/>
  <c r="AH2797" i="1" l="1" a="1"/>
  <c r="AH2797" i="1" s="1"/>
  <c r="AI2797" i="1" s="1"/>
  <c r="AD2797" i="1"/>
  <c r="AE2797" i="1" a="1"/>
  <c r="AE2797" i="1" s="1"/>
  <c r="AG2795" i="1"/>
  <c r="AF2796" i="1"/>
  <c r="AG2796" i="1" l="1"/>
  <c r="AF2797" i="1"/>
  <c r="AH2798" i="1" a="1"/>
  <c r="AH2798" i="1" s="1"/>
  <c r="AI2798" i="1" s="1"/>
  <c r="AE2798" i="1" a="1"/>
  <c r="AE2798" i="1" s="1"/>
  <c r="AD2798" i="1"/>
  <c r="AH2799" i="1" l="1" a="1"/>
  <c r="AH2799" i="1" s="1"/>
  <c r="AI2799" i="1" s="1"/>
  <c r="AE2799" i="1" a="1"/>
  <c r="AE2799" i="1" s="1"/>
  <c r="AD2799" i="1"/>
  <c r="AG2797" i="1"/>
  <c r="AF2798" i="1"/>
  <c r="AF2799" i="1" l="1"/>
  <c r="AG2798" i="1"/>
  <c r="AH2800" i="1" a="1"/>
  <c r="AH2800" i="1" s="1"/>
  <c r="AI2800" i="1" s="1"/>
  <c r="AE2800" i="1" a="1"/>
  <c r="AE2800" i="1" s="1"/>
  <c r="AD2800" i="1"/>
  <c r="AH2801" i="1" l="1" a="1"/>
  <c r="AH2801" i="1" s="1"/>
  <c r="AI2801" i="1" s="1"/>
  <c r="AD2801" i="1"/>
  <c r="AE2801" i="1" a="1"/>
  <c r="AE2801" i="1" s="1"/>
  <c r="AG2799" i="1"/>
  <c r="AF2800" i="1"/>
  <c r="AG2800" i="1" l="1"/>
  <c r="AF2801" i="1"/>
  <c r="AH2802" i="1" a="1"/>
  <c r="AH2802" i="1" s="1"/>
  <c r="AI2802" i="1" s="1"/>
  <c r="AE2802" i="1" a="1"/>
  <c r="AE2802" i="1" s="1"/>
  <c r="AD2802" i="1"/>
  <c r="AH2803" i="1" l="1" a="1"/>
  <c r="AH2803" i="1" s="1"/>
  <c r="AI2803" i="1" s="1"/>
  <c r="AE2803" i="1" a="1"/>
  <c r="AE2803" i="1" s="1"/>
  <c r="AD2803" i="1"/>
  <c r="AG2801" i="1"/>
  <c r="AF2802" i="1"/>
  <c r="AF2803" i="1" l="1"/>
  <c r="AG2802" i="1"/>
  <c r="AH2804" i="1" a="1"/>
  <c r="AH2804" i="1" s="1"/>
  <c r="AI2804" i="1" s="1"/>
  <c r="AE2804" i="1" a="1"/>
  <c r="AE2804" i="1" s="1"/>
  <c r="AD2804" i="1"/>
  <c r="AH2805" i="1" l="1" a="1"/>
  <c r="AH2805" i="1" s="1"/>
  <c r="AI2805" i="1" s="1"/>
  <c r="AD2805" i="1"/>
  <c r="AE2805" i="1" a="1"/>
  <c r="AE2805" i="1" s="1"/>
  <c r="AG2803" i="1"/>
  <c r="AF2804" i="1"/>
  <c r="AG2804" i="1" l="1"/>
  <c r="AF2805" i="1"/>
  <c r="AH2806" i="1" a="1"/>
  <c r="AH2806" i="1" s="1"/>
  <c r="AI2806" i="1" s="1"/>
  <c r="AE2806" i="1" a="1"/>
  <c r="AE2806" i="1" s="1"/>
  <c r="AD2806" i="1"/>
  <c r="AG2805" i="1" l="1"/>
  <c r="AF2806" i="1"/>
  <c r="AH2807" i="1" a="1"/>
  <c r="AH2807" i="1" s="1"/>
  <c r="AI2807" i="1" s="1"/>
  <c r="AE2807" i="1" a="1"/>
  <c r="AE2807" i="1" s="1"/>
  <c r="AD2807" i="1"/>
  <c r="AH2808" i="1" l="1" a="1"/>
  <c r="AH2808" i="1" s="1"/>
  <c r="AI2808" i="1" s="1"/>
  <c r="AE2808" i="1" a="1"/>
  <c r="AE2808" i="1" s="1"/>
  <c r="AD2808" i="1"/>
  <c r="AF2807" i="1"/>
  <c r="AG2806" i="1"/>
  <c r="AG2807" i="1" l="1"/>
  <c r="AF2808" i="1"/>
  <c r="AH2809" i="1" a="1"/>
  <c r="AH2809" i="1" s="1"/>
  <c r="AI2809" i="1" s="1"/>
  <c r="AD2809" i="1"/>
  <c r="AE2809" i="1" a="1"/>
  <c r="AE2809" i="1" s="1"/>
  <c r="AH2810" i="1" l="1" a="1"/>
  <c r="AH2810" i="1" s="1"/>
  <c r="AI2810" i="1" s="1"/>
  <c r="AE2810" i="1" a="1"/>
  <c r="AE2810" i="1" s="1"/>
  <c r="AD2810" i="1"/>
  <c r="AG2808" i="1"/>
  <c r="AF2809" i="1"/>
  <c r="AG2809" i="1" l="1"/>
  <c r="AF2810" i="1"/>
  <c r="AH2811" i="1" a="1"/>
  <c r="AH2811" i="1" s="1"/>
  <c r="AI2811" i="1" s="1"/>
  <c r="AE2811" i="1" a="1"/>
  <c r="AE2811" i="1" s="1"/>
  <c r="AD2811" i="1"/>
  <c r="AH2812" i="1" l="1" a="1"/>
  <c r="AH2812" i="1" s="1"/>
  <c r="AI2812" i="1" s="1"/>
  <c r="AE2812" i="1" a="1"/>
  <c r="AE2812" i="1" s="1"/>
  <c r="AD2812" i="1"/>
  <c r="AF2811" i="1"/>
  <c r="AG2810" i="1"/>
  <c r="AG2811" i="1" l="1"/>
  <c r="AF2812" i="1"/>
  <c r="AH2813" i="1" a="1"/>
  <c r="AH2813" i="1" s="1"/>
  <c r="AI2813" i="1" s="1"/>
  <c r="AD2813" i="1"/>
  <c r="AE2813" i="1" a="1"/>
  <c r="AE2813" i="1" s="1"/>
  <c r="AH2814" i="1" l="1" a="1"/>
  <c r="AH2814" i="1" s="1"/>
  <c r="AI2814" i="1" s="1"/>
  <c r="AE2814" i="1" a="1"/>
  <c r="AE2814" i="1" s="1"/>
  <c r="AD2814" i="1"/>
  <c r="AF2813" i="1"/>
  <c r="AG2812" i="1"/>
  <c r="AF2814" i="1" l="1"/>
  <c r="AG2813" i="1"/>
  <c r="AH2815" i="1" a="1"/>
  <c r="AH2815" i="1" s="1"/>
  <c r="AI2815" i="1" s="1"/>
  <c r="AD2815" i="1"/>
  <c r="AE2815" i="1" a="1"/>
  <c r="AE2815" i="1" s="1"/>
  <c r="AH2816" i="1" l="1" a="1"/>
  <c r="AH2816" i="1" s="1"/>
  <c r="AI2816" i="1" s="1"/>
  <c r="AE2816" i="1" a="1"/>
  <c r="AE2816" i="1" s="1"/>
  <c r="AD2816" i="1"/>
  <c r="AF2815" i="1"/>
  <c r="AG2814" i="1"/>
  <c r="AH2817" i="1" l="1" a="1"/>
  <c r="AH2817" i="1" s="1"/>
  <c r="AI2817" i="1" s="1"/>
  <c r="AD2817" i="1"/>
  <c r="AE2817" i="1" a="1"/>
  <c r="AE2817" i="1" s="1"/>
  <c r="AF2816" i="1"/>
  <c r="AG2815" i="1"/>
  <c r="AH2818" i="1" l="1" a="1"/>
  <c r="AH2818" i="1" s="1"/>
  <c r="AI2818" i="1" s="1"/>
  <c r="AE2818" i="1" a="1"/>
  <c r="AE2818" i="1" s="1"/>
  <c r="AD2818" i="1"/>
  <c r="AF2817" i="1"/>
  <c r="AG2816" i="1"/>
  <c r="AF2818" i="1" l="1"/>
  <c r="AG2817" i="1"/>
  <c r="AH2819" i="1" a="1"/>
  <c r="AH2819" i="1" s="1"/>
  <c r="AI2819" i="1" s="1"/>
  <c r="AD2819" i="1"/>
  <c r="AE2819" i="1" a="1"/>
  <c r="AE2819" i="1" s="1"/>
  <c r="AH2820" i="1" l="1" a="1"/>
  <c r="AH2820" i="1" s="1"/>
  <c r="AI2820" i="1" s="1"/>
  <c r="AE2820" i="1" a="1"/>
  <c r="AE2820" i="1" s="1"/>
  <c r="AD2820" i="1"/>
  <c r="AF2819" i="1"/>
  <c r="AG2818" i="1"/>
  <c r="AH2821" i="1" l="1" a="1"/>
  <c r="AH2821" i="1" s="1"/>
  <c r="AI2821" i="1" s="1"/>
  <c r="AD2821" i="1"/>
  <c r="AE2821" i="1" a="1"/>
  <c r="AE2821" i="1" s="1"/>
  <c r="AF2820" i="1"/>
  <c r="AG2819" i="1"/>
  <c r="AF2821" i="1" l="1"/>
  <c r="AG2820" i="1"/>
  <c r="AH2822" i="1" a="1"/>
  <c r="AH2822" i="1" s="1"/>
  <c r="AI2822" i="1" s="1"/>
  <c r="AE2822" i="1" a="1"/>
  <c r="AE2822" i="1" s="1"/>
  <c r="AD2822" i="1"/>
  <c r="AH2823" i="1" l="1" a="1"/>
  <c r="AH2823" i="1" s="1"/>
  <c r="AI2823" i="1" s="1"/>
  <c r="AD2823" i="1"/>
  <c r="AE2823" i="1" a="1"/>
  <c r="AE2823" i="1" s="1"/>
  <c r="AF2822" i="1"/>
  <c r="AG2821" i="1"/>
  <c r="AH2824" i="1" l="1" a="1"/>
  <c r="AH2824" i="1" s="1"/>
  <c r="AI2824" i="1" s="1"/>
  <c r="AE2824" i="1" a="1"/>
  <c r="AE2824" i="1" s="1"/>
  <c r="AD2824" i="1"/>
  <c r="AF2823" i="1"/>
  <c r="AG2822" i="1"/>
  <c r="AF2824" i="1" l="1"/>
  <c r="AG2823" i="1"/>
  <c r="AH2825" i="1" a="1"/>
  <c r="AH2825" i="1" s="1"/>
  <c r="AI2825" i="1" s="1"/>
  <c r="AD2825" i="1"/>
  <c r="AE2825" i="1" a="1"/>
  <c r="AE2825" i="1" s="1"/>
  <c r="AH2826" i="1" l="1" a="1"/>
  <c r="AH2826" i="1" s="1"/>
  <c r="AI2826" i="1" s="1"/>
  <c r="AE2826" i="1" a="1"/>
  <c r="AE2826" i="1" s="1"/>
  <c r="AD2826" i="1"/>
  <c r="AF2825" i="1"/>
  <c r="AG2824" i="1"/>
  <c r="AF2826" i="1" l="1"/>
  <c r="AG2825" i="1"/>
  <c r="AH2827" i="1" a="1"/>
  <c r="AH2827" i="1" s="1"/>
  <c r="AI2827" i="1" s="1"/>
  <c r="AD2827" i="1"/>
  <c r="AE2827" i="1" a="1"/>
  <c r="AE2827" i="1" s="1"/>
  <c r="AH2828" i="1" l="1" a="1"/>
  <c r="AH2828" i="1" s="1"/>
  <c r="AI2828" i="1" s="1"/>
  <c r="AE2828" i="1" a="1"/>
  <c r="AE2828" i="1" s="1"/>
  <c r="AD2828" i="1"/>
  <c r="AF2827" i="1"/>
  <c r="AG2826" i="1"/>
  <c r="AF2828" i="1" l="1"/>
  <c r="AG2827" i="1"/>
  <c r="AH2829" i="1" a="1"/>
  <c r="AH2829" i="1" s="1"/>
  <c r="AI2829" i="1" s="1"/>
  <c r="AD2829" i="1"/>
  <c r="AE2829" i="1" a="1"/>
  <c r="AE2829" i="1" s="1"/>
  <c r="AF2829" i="1" l="1"/>
  <c r="AG2828" i="1"/>
  <c r="AH2830" i="1" a="1"/>
  <c r="AH2830" i="1" s="1"/>
  <c r="AI2830" i="1" s="1"/>
  <c r="AE2830" i="1" a="1"/>
  <c r="AE2830" i="1" s="1"/>
  <c r="AD2830" i="1"/>
  <c r="AH2831" i="1" l="1" a="1"/>
  <c r="AH2831" i="1" s="1"/>
  <c r="AI2831" i="1" s="1"/>
  <c r="AD2831" i="1"/>
  <c r="AE2831" i="1" a="1"/>
  <c r="AE2831" i="1" s="1"/>
  <c r="AF2830" i="1"/>
  <c r="AG2829" i="1"/>
  <c r="AF2831" i="1" l="1"/>
  <c r="AG2830" i="1"/>
  <c r="AH2832" i="1" a="1"/>
  <c r="AH2832" i="1" s="1"/>
  <c r="AI2832" i="1" s="1"/>
  <c r="AE2832" i="1" a="1"/>
  <c r="AE2832" i="1" s="1"/>
  <c r="AD2832" i="1"/>
  <c r="AH2833" i="1" l="1" a="1"/>
  <c r="AH2833" i="1" s="1"/>
  <c r="AI2833" i="1" s="1"/>
  <c r="AD2833" i="1"/>
  <c r="AE2833" i="1" a="1"/>
  <c r="AE2833" i="1" s="1"/>
  <c r="AF2832" i="1"/>
  <c r="AG2831" i="1"/>
  <c r="AF2833" i="1" l="1"/>
  <c r="AG2832" i="1"/>
  <c r="AH2834" i="1" a="1"/>
  <c r="AH2834" i="1" s="1"/>
  <c r="AI2834" i="1" s="1"/>
  <c r="AE2834" i="1" a="1"/>
  <c r="AE2834" i="1" s="1"/>
  <c r="AD2834" i="1"/>
  <c r="AH2835" i="1" l="1" a="1"/>
  <c r="AH2835" i="1" s="1"/>
  <c r="AI2835" i="1" s="1"/>
  <c r="AD2835" i="1"/>
  <c r="AE2835" i="1" a="1"/>
  <c r="AE2835" i="1" s="1"/>
  <c r="AF2834" i="1"/>
  <c r="AG2833" i="1"/>
  <c r="AF2835" i="1" l="1"/>
  <c r="AG2834" i="1"/>
  <c r="AH2836" i="1" a="1"/>
  <c r="AH2836" i="1" s="1"/>
  <c r="AI2836" i="1" s="1"/>
  <c r="AE2836" i="1" a="1"/>
  <c r="AE2836" i="1" s="1"/>
  <c r="AD2836" i="1"/>
  <c r="AH2837" i="1" l="1" a="1"/>
  <c r="AH2837" i="1" s="1"/>
  <c r="AI2837" i="1" s="1"/>
  <c r="AD2837" i="1"/>
  <c r="AE2837" i="1" a="1"/>
  <c r="AE2837" i="1" s="1"/>
  <c r="AF2836" i="1"/>
  <c r="AG2835" i="1"/>
  <c r="AF2837" i="1" l="1"/>
  <c r="AG2836" i="1"/>
  <c r="AH2838" i="1" a="1"/>
  <c r="AH2838" i="1" s="1"/>
  <c r="AI2838" i="1" s="1"/>
  <c r="AE2838" i="1" a="1"/>
  <c r="AE2838" i="1" s="1"/>
  <c r="AD2838" i="1"/>
  <c r="AH2839" i="1" l="1" a="1"/>
  <c r="AH2839" i="1" s="1"/>
  <c r="AI2839" i="1" s="1"/>
  <c r="AE2839" i="1" a="1"/>
  <c r="AE2839" i="1" s="1"/>
  <c r="AD2839" i="1"/>
  <c r="AG2837" i="1"/>
  <c r="AF2838" i="1"/>
  <c r="AH2840" i="1" l="1" a="1"/>
  <c r="AH2840" i="1" s="1"/>
  <c r="AI2840" i="1" s="1"/>
  <c r="AD2840" i="1"/>
  <c r="AE2840" i="1" a="1"/>
  <c r="AE2840" i="1" s="1"/>
  <c r="AG2838" i="1"/>
  <c r="AF2839" i="1"/>
  <c r="AG2839" i="1" l="1"/>
  <c r="AF2840" i="1"/>
  <c r="AH2841" i="1" a="1"/>
  <c r="AH2841" i="1" s="1"/>
  <c r="AI2841" i="1" s="1"/>
  <c r="AE2841" i="1" a="1"/>
  <c r="AE2841" i="1" s="1"/>
  <c r="AD2841" i="1"/>
  <c r="AG2840" i="1" l="1"/>
  <c r="AF2841" i="1"/>
  <c r="AH2842" i="1" a="1"/>
  <c r="AH2842" i="1" s="1"/>
  <c r="AI2842" i="1" s="1"/>
  <c r="AE2842" i="1" a="1"/>
  <c r="AE2842" i="1" s="1"/>
  <c r="AD2842" i="1"/>
  <c r="AH2843" i="1" l="1" a="1"/>
  <c r="AH2843" i="1" s="1"/>
  <c r="AI2843" i="1" s="1"/>
  <c r="AE2843" i="1" a="1"/>
  <c r="AE2843" i="1" s="1"/>
  <c r="AD2843" i="1"/>
  <c r="AG2841" i="1"/>
  <c r="AF2842" i="1"/>
  <c r="AG2842" i="1" l="1"/>
  <c r="AF2843" i="1"/>
  <c r="AH2844" i="1" a="1"/>
  <c r="AH2844" i="1" s="1"/>
  <c r="AI2844" i="1" s="1"/>
  <c r="AE2844" i="1" a="1"/>
  <c r="AE2844" i="1" s="1"/>
  <c r="AD2844" i="1"/>
  <c r="AH2845" i="1" l="1" a="1"/>
  <c r="AH2845" i="1" s="1"/>
  <c r="AI2845" i="1" s="1"/>
  <c r="AD2845" i="1"/>
  <c r="AE2845" i="1" a="1"/>
  <c r="AE2845" i="1" s="1"/>
  <c r="AG2843" i="1"/>
  <c r="AF2844" i="1"/>
  <c r="AG2844" i="1" l="1"/>
  <c r="AF2845" i="1"/>
  <c r="AH2846" i="1" a="1"/>
  <c r="AH2846" i="1" s="1"/>
  <c r="AI2846" i="1" s="1"/>
  <c r="AE2846" i="1" a="1"/>
  <c r="AE2846" i="1" s="1"/>
  <c r="AD2846" i="1"/>
  <c r="AH2847" i="1" l="1" a="1"/>
  <c r="AH2847" i="1" s="1"/>
  <c r="AI2847" i="1" s="1"/>
  <c r="AE2847" i="1" a="1"/>
  <c r="AE2847" i="1" s="1"/>
  <c r="AD2847" i="1"/>
  <c r="AG2845" i="1"/>
  <c r="AF2846" i="1"/>
  <c r="AG2846" i="1" l="1"/>
  <c r="AF2847" i="1"/>
  <c r="AH2848" i="1" a="1"/>
  <c r="AH2848" i="1" s="1"/>
  <c r="AI2848" i="1" s="1"/>
  <c r="AD2848" i="1"/>
  <c r="AE2848" i="1" a="1"/>
  <c r="AE2848" i="1" s="1"/>
  <c r="AH2849" i="1" l="1" a="1"/>
  <c r="AH2849" i="1" s="1"/>
  <c r="AI2849" i="1" s="1"/>
  <c r="AE2849" i="1" a="1"/>
  <c r="AE2849" i="1" s="1"/>
  <c r="AD2849" i="1"/>
  <c r="AG2847" i="1"/>
  <c r="AF2848" i="1"/>
  <c r="AG2848" i="1" l="1"/>
  <c r="AF2849" i="1"/>
  <c r="AH2850" i="1" a="1"/>
  <c r="AH2850" i="1" s="1"/>
  <c r="AI2850" i="1" s="1"/>
  <c r="AE2850" i="1" a="1"/>
  <c r="AE2850" i="1" s="1"/>
  <c r="AD2850" i="1"/>
  <c r="AH2851" i="1" l="1" a="1"/>
  <c r="AH2851" i="1" s="1"/>
  <c r="AI2851" i="1" s="1"/>
  <c r="AE2851" i="1" a="1"/>
  <c r="AE2851" i="1" s="1"/>
  <c r="AD2851" i="1"/>
  <c r="AG2849" i="1"/>
  <c r="AF2850" i="1"/>
  <c r="AG2850" i="1" l="1"/>
  <c r="AF2851" i="1"/>
  <c r="AH2852" i="1" a="1"/>
  <c r="AH2852" i="1" s="1"/>
  <c r="AI2852" i="1" s="1"/>
  <c r="AE2852" i="1" a="1"/>
  <c r="AE2852" i="1" s="1"/>
  <c r="AD2852" i="1"/>
  <c r="AH2853" i="1" l="1" a="1"/>
  <c r="AH2853" i="1" s="1"/>
  <c r="AI2853" i="1" s="1"/>
  <c r="AD2853" i="1"/>
  <c r="AE2853" i="1" a="1"/>
  <c r="AE2853" i="1" s="1"/>
  <c r="AG2851" i="1"/>
  <c r="AF2852" i="1"/>
  <c r="AG2852" i="1" l="1"/>
  <c r="AF2853" i="1"/>
  <c r="AH2854" i="1" a="1"/>
  <c r="AH2854" i="1" s="1"/>
  <c r="AI2854" i="1" s="1"/>
  <c r="AE2854" i="1" a="1"/>
  <c r="AE2854" i="1" s="1"/>
  <c r="AD2854" i="1"/>
  <c r="AH2855" i="1" l="1" a="1"/>
  <c r="AH2855" i="1" s="1"/>
  <c r="AI2855" i="1" s="1"/>
  <c r="AE2855" i="1" a="1"/>
  <c r="AE2855" i="1" s="1"/>
  <c r="AD2855" i="1"/>
  <c r="AG2853" i="1"/>
  <c r="AF2854" i="1"/>
  <c r="AG2854" i="1" l="1"/>
  <c r="AF2855" i="1"/>
  <c r="AH2856" i="1" a="1"/>
  <c r="AH2856" i="1" s="1"/>
  <c r="AI2856" i="1" s="1"/>
  <c r="AD2856" i="1"/>
  <c r="AE2856" i="1" a="1"/>
  <c r="AE2856" i="1" s="1"/>
  <c r="AH2857" i="1" l="1" a="1"/>
  <c r="AH2857" i="1" s="1"/>
  <c r="AI2857" i="1" s="1"/>
  <c r="AE2857" i="1" a="1"/>
  <c r="AE2857" i="1" s="1"/>
  <c r="AD2857" i="1"/>
  <c r="AG2855" i="1"/>
  <c r="AF2856" i="1"/>
  <c r="AG2856" i="1" l="1"/>
  <c r="AF2857" i="1"/>
  <c r="AH2858" i="1" a="1"/>
  <c r="AH2858" i="1" s="1"/>
  <c r="AI2858" i="1" s="1"/>
  <c r="AE2858" i="1" a="1"/>
  <c r="AE2858" i="1" s="1"/>
  <c r="AD2858" i="1"/>
  <c r="AH2859" i="1" l="1" a="1"/>
  <c r="AH2859" i="1" s="1"/>
  <c r="AI2859" i="1" s="1"/>
  <c r="AE2859" i="1" a="1"/>
  <c r="AE2859" i="1" s="1"/>
  <c r="AD2859" i="1"/>
  <c r="AG2857" i="1"/>
  <c r="AF2858" i="1"/>
  <c r="AG2858" i="1" l="1"/>
  <c r="AF2859" i="1"/>
  <c r="AH2860" i="1" a="1"/>
  <c r="AH2860" i="1" s="1"/>
  <c r="AI2860" i="1" s="1"/>
  <c r="AE2860" i="1" a="1"/>
  <c r="AE2860" i="1" s="1"/>
  <c r="AD2860" i="1"/>
  <c r="AH2861" i="1" l="1" a="1"/>
  <c r="AH2861" i="1" s="1"/>
  <c r="AI2861" i="1" s="1"/>
  <c r="AD2861" i="1"/>
  <c r="AE2861" i="1" a="1"/>
  <c r="AE2861" i="1" s="1"/>
  <c r="AG2859" i="1"/>
  <c r="AF2860" i="1"/>
  <c r="AG2860" i="1" l="1"/>
  <c r="AF2861" i="1"/>
  <c r="AH2862" i="1" a="1"/>
  <c r="AH2862" i="1" s="1"/>
  <c r="AI2862" i="1" s="1"/>
  <c r="AE2862" i="1" a="1"/>
  <c r="AE2862" i="1" s="1"/>
  <c r="AD2862" i="1"/>
  <c r="AG2861" i="1" l="1"/>
  <c r="AF2862" i="1"/>
  <c r="AH2863" i="1" a="1"/>
  <c r="AH2863" i="1" s="1"/>
  <c r="AI2863" i="1" s="1"/>
  <c r="AE2863" i="1" a="1"/>
  <c r="AE2863" i="1" s="1"/>
  <c r="AD2863" i="1"/>
  <c r="AH2864" i="1" l="1" a="1"/>
  <c r="AH2864" i="1" s="1"/>
  <c r="AI2864" i="1" s="1"/>
  <c r="AD2864" i="1"/>
  <c r="AE2864" i="1" a="1"/>
  <c r="AE2864" i="1" s="1"/>
  <c r="AG2862" i="1"/>
  <c r="AF2863" i="1"/>
  <c r="AG2863" i="1" l="1"/>
  <c r="AF2864" i="1"/>
  <c r="AH2865" i="1" a="1"/>
  <c r="AH2865" i="1" s="1"/>
  <c r="AI2865" i="1" s="1"/>
  <c r="AE2865" i="1" a="1"/>
  <c r="AE2865" i="1" s="1"/>
  <c r="AD2865" i="1"/>
  <c r="AH2866" i="1" l="1" a="1"/>
  <c r="AH2866" i="1" s="1"/>
  <c r="AI2866" i="1" s="1"/>
  <c r="AE2866" i="1" a="1"/>
  <c r="AE2866" i="1" s="1"/>
  <c r="AD2866" i="1"/>
  <c r="AG2864" i="1"/>
  <c r="AF2865" i="1"/>
  <c r="AG2865" i="1" l="1"/>
  <c r="AF2866" i="1"/>
  <c r="AH2867" i="1" a="1"/>
  <c r="AH2867" i="1" s="1"/>
  <c r="AI2867" i="1" s="1"/>
  <c r="AE2867" i="1" a="1"/>
  <c r="AE2867" i="1" s="1"/>
  <c r="AD2867" i="1"/>
  <c r="AH2868" i="1" l="1" a="1"/>
  <c r="AH2868" i="1" s="1"/>
  <c r="AI2868" i="1" s="1"/>
  <c r="AE2868" i="1" a="1"/>
  <c r="AE2868" i="1" s="1"/>
  <c r="AD2868" i="1"/>
  <c r="AG2866" i="1"/>
  <c r="AF2867" i="1"/>
  <c r="AG2867" i="1" l="1"/>
  <c r="AF2868" i="1"/>
  <c r="AH2869" i="1" a="1"/>
  <c r="AH2869" i="1" s="1"/>
  <c r="AI2869" i="1" s="1"/>
  <c r="AD2869" i="1"/>
  <c r="AE2869" i="1" a="1"/>
  <c r="AE2869" i="1" s="1"/>
  <c r="AG2868" i="1" l="1"/>
  <c r="AF2869" i="1"/>
  <c r="AH2870" i="1" a="1"/>
  <c r="AH2870" i="1" s="1"/>
  <c r="AI2870" i="1" s="1"/>
  <c r="AE2870" i="1" a="1"/>
  <c r="AE2870" i="1" s="1"/>
  <c r="AD2870" i="1"/>
  <c r="AH2871" i="1" l="1" a="1"/>
  <c r="AH2871" i="1" s="1"/>
  <c r="AI2871" i="1" s="1"/>
  <c r="AE2871" i="1" a="1"/>
  <c r="AE2871" i="1" s="1"/>
  <c r="AD2871" i="1"/>
  <c r="AG2869" i="1"/>
  <c r="AF2870" i="1"/>
  <c r="AG2870" i="1" l="1"/>
  <c r="AF2871" i="1"/>
  <c r="AH2872" i="1" a="1"/>
  <c r="AH2872" i="1" s="1"/>
  <c r="AI2872" i="1" s="1"/>
  <c r="AD2872" i="1"/>
  <c r="AE2872" i="1" a="1"/>
  <c r="AE2872" i="1" s="1"/>
  <c r="AG2871" i="1" l="1"/>
  <c r="AF2872" i="1"/>
  <c r="AH2873" i="1" a="1"/>
  <c r="AH2873" i="1" s="1"/>
  <c r="AI2873" i="1" s="1"/>
  <c r="AE2873" i="1" a="1"/>
  <c r="AE2873" i="1" s="1"/>
  <c r="AD2873" i="1"/>
  <c r="AH2874" i="1" l="1" a="1"/>
  <c r="AH2874" i="1" s="1"/>
  <c r="AI2874" i="1" s="1"/>
  <c r="AE2874" i="1" a="1"/>
  <c r="AE2874" i="1" s="1"/>
  <c r="AD2874" i="1"/>
  <c r="AG2872" i="1"/>
  <c r="AF2873" i="1"/>
  <c r="AG2873" i="1" l="1"/>
  <c r="AF2874" i="1"/>
  <c r="AH2875" i="1" a="1"/>
  <c r="AH2875" i="1" s="1"/>
  <c r="AI2875" i="1" s="1"/>
  <c r="AE2875" i="1" a="1"/>
  <c r="AE2875" i="1" s="1"/>
  <c r="AD2875" i="1"/>
  <c r="AH2876" i="1" l="1" a="1"/>
  <c r="AH2876" i="1" s="1"/>
  <c r="AI2876" i="1" s="1"/>
  <c r="AE2876" i="1" a="1"/>
  <c r="AE2876" i="1" s="1"/>
  <c r="AD2876" i="1"/>
  <c r="AG2874" i="1"/>
  <c r="AF2875" i="1"/>
  <c r="AG2875" i="1" l="1"/>
  <c r="AF2876" i="1"/>
  <c r="AH2877" i="1" a="1"/>
  <c r="AH2877" i="1" s="1"/>
  <c r="AI2877" i="1" s="1"/>
  <c r="AD2877" i="1"/>
  <c r="AE2877" i="1" a="1"/>
  <c r="AE2877" i="1" s="1"/>
  <c r="AH2878" i="1" l="1" a="1"/>
  <c r="AH2878" i="1" s="1"/>
  <c r="AI2878" i="1" s="1"/>
  <c r="AE2878" i="1" a="1"/>
  <c r="AE2878" i="1" s="1"/>
  <c r="AD2878" i="1"/>
  <c r="AG2876" i="1"/>
  <c r="AF2877" i="1"/>
  <c r="AG2877" i="1" l="1"/>
  <c r="AF2878" i="1"/>
  <c r="AH2879" i="1" a="1"/>
  <c r="AH2879" i="1" s="1"/>
  <c r="AI2879" i="1" s="1"/>
  <c r="AE2879" i="1" a="1"/>
  <c r="AE2879" i="1" s="1"/>
  <c r="AD2879" i="1"/>
  <c r="AH2880" i="1" l="1" a="1"/>
  <c r="AH2880" i="1" s="1"/>
  <c r="AI2880" i="1" s="1"/>
  <c r="AD2880" i="1"/>
  <c r="AE2880" i="1" a="1"/>
  <c r="AE2880" i="1" s="1"/>
  <c r="AG2878" i="1"/>
  <c r="AF2879" i="1"/>
  <c r="AH2881" i="1" l="1" a="1"/>
  <c r="AH2881" i="1" s="1"/>
  <c r="AI2881" i="1" s="1"/>
  <c r="AE2881" i="1" a="1"/>
  <c r="AE2881" i="1" s="1"/>
  <c r="AD2881" i="1"/>
  <c r="AG2879" i="1"/>
  <c r="AF2880" i="1"/>
  <c r="AG2880" i="1" l="1"/>
  <c r="AF2881" i="1"/>
  <c r="AH2882" i="1" a="1"/>
  <c r="AH2882" i="1" s="1"/>
  <c r="AI2882" i="1" s="1"/>
  <c r="AE2882" i="1" a="1"/>
  <c r="AE2882" i="1" s="1"/>
  <c r="AD2882" i="1"/>
  <c r="AH2883" i="1" l="1" a="1"/>
  <c r="AH2883" i="1" s="1"/>
  <c r="AI2883" i="1" s="1"/>
  <c r="AE2883" i="1" a="1"/>
  <c r="AE2883" i="1" s="1"/>
  <c r="AD2883" i="1"/>
  <c r="AG2881" i="1"/>
  <c r="AF2882" i="1"/>
  <c r="AG2882" i="1" l="1"/>
  <c r="AF2883" i="1"/>
  <c r="AH2884" i="1" a="1"/>
  <c r="AH2884" i="1" s="1"/>
  <c r="AI2884" i="1" s="1"/>
  <c r="AE2884" i="1" a="1"/>
  <c r="AE2884" i="1" s="1"/>
  <c r="AD2884" i="1"/>
  <c r="AH2885" i="1" l="1" a="1"/>
  <c r="AH2885" i="1" s="1"/>
  <c r="AI2885" i="1" s="1"/>
  <c r="AD2885" i="1"/>
  <c r="AE2885" i="1" a="1"/>
  <c r="AE2885" i="1" s="1"/>
  <c r="AG2883" i="1"/>
  <c r="AF2884" i="1"/>
  <c r="AG2884" i="1" l="1"/>
  <c r="AF2885" i="1"/>
  <c r="AH2886" i="1" a="1"/>
  <c r="AH2886" i="1" s="1"/>
  <c r="AI2886" i="1" s="1"/>
  <c r="AE2886" i="1" a="1"/>
  <c r="AE2886" i="1" s="1"/>
  <c r="AD2886" i="1"/>
  <c r="AH2887" i="1" l="1" a="1"/>
  <c r="AH2887" i="1" s="1"/>
  <c r="AI2887" i="1" s="1"/>
  <c r="AE2887" i="1" a="1"/>
  <c r="AE2887" i="1" s="1"/>
  <c r="AD2887" i="1"/>
  <c r="AG2885" i="1"/>
  <c r="AF2886" i="1"/>
  <c r="AG2886" i="1" l="1"/>
  <c r="AF2887" i="1"/>
  <c r="AH2888" i="1" a="1"/>
  <c r="AH2888" i="1" s="1"/>
  <c r="AI2888" i="1" s="1"/>
  <c r="AD2888" i="1"/>
  <c r="AE2888" i="1" a="1"/>
  <c r="AE2888" i="1" s="1"/>
  <c r="AH2889" i="1" l="1" a="1"/>
  <c r="AH2889" i="1" s="1"/>
  <c r="AI2889" i="1" s="1"/>
  <c r="AE2889" i="1" a="1"/>
  <c r="AE2889" i="1" s="1"/>
  <c r="AD2889" i="1"/>
  <c r="AG2887" i="1"/>
  <c r="AF2888" i="1"/>
  <c r="AH2890" i="1" l="1" a="1"/>
  <c r="AH2890" i="1" s="1"/>
  <c r="AI2890" i="1" s="1"/>
  <c r="AE2890" i="1" a="1"/>
  <c r="AE2890" i="1" s="1"/>
  <c r="AD2890" i="1"/>
  <c r="AG2888" i="1"/>
  <c r="AF2889" i="1"/>
  <c r="AG2889" i="1" l="1"/>
  <c r="AF2890" i="1"/>
  <c r="AH2891" i="1" a="1"/>
  <c r="AH2891" i="1" s="1"/>
  <c r="AI2891" i="1" s="1"/>
  <c r="AE2891" i="1" a="1"/>
  <c r="AE2891" i="1" s="1"/>
  <c r="AD2891" i="1"/>
  <c r="AG2890" i="1" l="1"/>
  <c r="AF2891" i="1"/>
  <c r="AH2892" i="1" a="1"/>
  <c r="AH2892" i="1" s="1"/>
  <c r="AI2892" i="1" s="1"/>
  <c r="AE2892" i="1" a="1"/>
  <c r="AE2892" i="1" s="1"/>
  <c r="AD2892" i="1"/>
  <c r="AH2893" i="1" l="1" a="1"/>
  <c r="AH2893" i="1" s="1"/>
  <c r="AI2893" i="1" s="1"/>
  <c r="AD2893" i="1"/>
  <c r="AE2893" i="1" a="1"/>
  <c r="AE2893" i="1" s="1"/>
  <c r="AG2891" i="1"/>
  <c r="AF2892" i="1"/>
  <c r="AG2892" i="1" l="1"/>
  <c r="AF2893" i="1"/>
  <c r="AH2894" i="1" a="1"/>
  <c r="AH2894" i="1" s="1"/>
  <c r="AI2894" i="1" s="1"/>
  <c r="AE2894" i="1" a="1"/>
  <c r="AE2894" i="1" s="1"/>
  <c r="AD2894" i="1"/>
  <c r="AH2895" i="1" l="1" a="1"/>
  <c r="AH2895" i="1" s="1"/>
  <c r="AI2895" i="1" s="1"/>
  <c r="AE2895" i="1" a="1"/>
  <c r="AE2895" i="1" s="1"/>
  <c r="AD2895" i="1"/>
  <c r="AG2893" i="1"/>
  <c r="AF2894" i="1"/>
  <c r="AG2894" i="1" l="1"/>
  <c r="AF2895" i="1"/>
  <c r="AH2896" i="1" a="1"/>
  <c r="AH2896" i="1" s="1"/>
  <c r="AI2896" i="1" s="1"/>
  <c r="AD2896" i="1"/>
  <c r="AE2896" i="1" a="1"/>
  <c r="AE2896" i="1" s="1"/>
  <c r="AH2897" i="1" l="1" a="1"/>
  <c r="AH2897" i="1" s="1"/>
  <c r="AI2897" i="1" s="1"/>
  <c r="AE2897" i="1" a="1"/>
  <c r="AE2897" i="1" s="1"/>
  <c r="AD2897" i="1"/>
  <c r="AG2895" i="1"/>
  <c r="AF2896" i="1"/>
  <c r="AH2898" i="1" l="1" a="1"/>
  <c r="AH2898" i="1" s="1"/>
  <c r="AI2898" i="1" s="1"/>
  <c r="AE2898" i="1" a="1"/>
  <c r="AE2898" i="1" s="1"/>
  <c r="AD2898" i="1"/>
  <c r="AG2896" i="1"/>
  <c r="AF2897" i="1"/>
  <c r="AG2897" i="1" l="1"/>
  <c r="AF2898" i="1"/>
  <c r="AH2899" i="1" a="1"/>
  <c r="AH2899" i="1" s="1"/>
  <c r="AI2899" i="1" s="1"/>
  <c r="AE2899" i="1" a="1"/>
  <c r="AE2899" i="1" s="1"/>
  <c r="AD2899" i="1"/>
  <c r="AH2900" i="1" l="1" a="1"/>
  <c r="AH2900" i="1" s="1"/>
  <c r="AI2900" i="1" s="1"/>
  <c r="AE2900" i="1" a="1"/>
  <c r="AE2900" i="1" s="1"/>
  <c r="AD2900" i="1"/>
  <c r="AG2898" i="1"/>
  <c r="AF2899" i="1"/>
  <c r="AH2901" i="1" l="1" a="1"/>
  <c r="AH2901" i="1" s="1"/>
  <c r="AI2901" i="1" s="1"/>
  <c r="AD2901" i="1"/>
  <c r="AE2901" i="1" a="1"/>
  <c r="AE2901" i="1" s="1"/>
  <c r="AG2899" i="1"/>
  <c r="AF2900" i="1"/>
  <c r="AH2902" i="1" l="1" a="1"/>
  <c r="AH2902" i="1" s="1"/>
  <c r="AI2902" i="1" s="1"/>
  <c r="AE2902" i="1" a="1"/>
  <c r="AE2902" i="1" s="1"/>
  <c r="AD2902" i="1"/>
  <c r="AG2900" i="1"/>
  <c r="AF2901" i="1"/>
  <c r="AH2903" i="1" l="1" a="1"/>
  <c r="AH2903" i="1" s="1"/>
  <c r="AI2903" i="1" s="1"/>
  <c r="AE2903" i="1" a="1"/>
  <c r="AE2903" i="1" s="1"/>
  <c r="AD2903" i="1"/>
  <c r="AG2901" i="1"/>
  <c r="AF2902" i="1"/>
  <c r="AG2902" i="1" l="1"/>
  <c r="AF2903" i="1"/>
  <c r="AH2904" i="1" a="1"/>
  <c r="AH2904" i="1" s="1"/>
  <c r="AI2904" i="1" s="1"/>
  <c r="AD2904" i="1"/>
  <c r="AE2904" i="1" a="1"/>
  <c r="AE2904" i="1" s="1"/>
  <c r="AH2905" i="1" l="1" a="1"/>
  <c r="AH2905" i="1" s="1"/>
  <c r="AI2905" i="1" s="1"/>
  <c r="AE2905" i="1" a="1"/>
  <c r="AE2905" i="1" s="1"/>
  <c r="AD2905" i="1"/>
  <c r="AG2903" i="1"/>
  <c r="AF2904" i="1"/>
  <c r="AG2904" i="1" l="1"/>
  <c r="AF2905" i="1"/>
  <c r="AH2906" i="1" a="1"/>
  <c r="AH2906" i="1" s="1"/>
  <c r="AI2906" i="1" s="1"/>
  <c r="AE2906" i="1" a="1"/>
  <c r="AE2906" i="1" s="1"/>
  <c r="AD2906" i="1"/>
  <c r="AG2905" i="1" l="1"/>
  <c r="AF2906" i="1"/>
  <c r="AH2907" i="1" a="1"/>
  <c r="AH2907" i="1" s="1"/>
  <c r="AI2907" i="1" s="1"/>
  <c r="AE2907" i="1" a="1"/>
  <c r="AE2907" i="1" s="1"/>
  <c r="AD2907" i="1"/>
  <c r="AG2906" i="1" l="1"/>
  <c r="AF2907" i="1"/>
  <c r="AH2908" i="1" a="1"/>
  <c r="AH2908" i="1" s="1"/>
  <c r="AI2908" i="1" s="1"/>
  <c r="AE2908" i="1" a="1"/>
  <c r="AE2908" i="1" s="1"/>
  <c r="AD2908" i="1"/>
  <c r="AH2909" i="1" l="1" a="1"/>
  <c r="AH2909" i="1" s="1"/>
  <c r="AI2909" i="1" s="1"/>
  <c r="AD2909" i="1"/>
  <c r="AE2909" i="1" a="1"/>
  <c r="AE2909" i="1" s="1"/>
  <c r="AG2907" i="1"/>
  <c r="AF2908" i="1"/>
  <c r="AG2908" i="1" l="1"/>
  <c r="AF2909" i="1"/>
  <c r="AH2910" i="1" a="1"/>
  <c r="AH2910" i="1" s="1"/>
  <c r="AI2910" i="1" s="1"/>
  <c r="AE2910" i="1" a="1"/>
  <c r="AE2910" i="1" s="1"/>
  <c r="AD2910" i="1"/>
  <c r="AH2911" i="1" l="1" a="1"/>
  <c r="AH2911" i="1" s="1"/>
  <c r="AI2911" i="1" s="1"/>
  <c r="AE2911" i="1" a="1"/>
  <c r="AE2911" i="1" s="1"/>
  <c r="AD2911" i="1"/>
  <c r="AG2909" i="1"/>
  <c r="AF2910" i="1"/>
  <c r="AG2910" i="1" l="1"/>
  <c r="AF2911" i="1"/>
  <c r="AH2912" i="1" a="1"/>
  <c r="AH2912" i="1" s="1"/>
  <c r="AI2912" i="1" s="1"/>
  <c r="AD2912" i="1"/>
  <c r="AE2912" i="1" a="1"/>
  <c r="AE2912" i="1" s="1"/>
  <c r="AH2913" i="1" l="1" a="1"/>
  <c r="AH2913" i="1" s="1"/>
  <c r="AI2913" i="1" s="1"/>
  <c r="AE2913" i="1" a="1"/>
  <c r="AE2913" i="1" s="1"/>
  <c r="AD2913" i="1"/>
  <c r="AG2911" i="1"/>
  <c r="AF2912" i="1"/>
  <c r="AG2912" i="1" l="1"/>
  <c r="AF2913" i="1"/>
  <c r="AH2914" i="1" a="1"/>
  <c r="AH2914" i="1" s="1"/>
  <c r="AI2914" i="1" s="1"/>
  <c r="AE2914" i="1" a="1"/>
  <c r="AE2914" i="1" s="1"/>
  <c r="AD2914" i="1"/>
  <c r="AG2913" i="1" l="1"/>
  <c r="AF2914" i="1"/>
  <c r="AH2915" i="1" a="1"/>
  <c r="AH2915" i="1" s="1"/>
  <c r="AI2915" i="1" s="1"/>
  <c r="AE2915" i="1" a="1"/>
  <c r="AE2915" i="1" s="1"/>
  <c r="AD2915" i="1"/>
  <c r="AG2914" i="1" l="1"/>
  <c r="AF2915" i="1"/>
  <c r="AH2916" i="1" a="1"/>
  <c r="AH2916" i="1" s="1"/>
  <c r="AI2916" i="1" s="1"/>
  <c r="AE2916" i="1" a="1"/>
  <c r="AE2916" i="1" s="1"/>
  <c r="AD2916" i="1"/>
  <c r="AH2917" i="1" l="1" a="1"/>
  <c r="AH2917" i="1" s="1"/>
  <c r="AI2917" i="1" s="1"/>
  <c r="AD2917" i="1"/>
  <c r="AE2917" i="1" a="1"/>
  <c r="AE2917" i="1" s="1"/>
  <c r="AG2915" i="1"/>
  <c r="AF2916" i="1"/>
  <c r="AG2916" i="1" l="1"/>
  <c r="AF2917" i="1"/>
  <c r="AH2918" i="1" a="1"/>
  <c r="AH2918" i="1" s="1"/>
  <c r="AI2918" i="1" s="1"/>
  <c r="AE2918" i="1" a="1"/>
  <c r="AE2918" i="1" s="1"/>
  <c r="AD2918" i="1"/>
  <c r="AH2919" i="1" l="1" a="1"/>
  <c r="AH2919" i="1" s="1"/>
  <c r="AI2919" i="1" s="1"/>
  <c r="AE2919" i="1" a="1"/>
  <c r="AE2919" i="1" s="1"/>
  <c r="AD2919" i="1"/>
  <c r="AG2917" i="1"/>
  <c r="AF2918" i="1"/>
  <c r="AG2918" i="1" l="1"/>
  <c r="AF2919" i="1"/>
  <c r="AH2920" i="1" a="1"/>
  <c r="AH2920" i="1" s="1"/>
  <c r="AI2920" i="1" s="1"/>
  <c r="AD2920" i="1"/>
  <c r="AE2920" i="1" a="1"/>
  <c r="AE2920" i="1" s="1"/>
  <c r="AH2921" i="1" l="1" a="1"/>
  <c r="AH2921" i="1" s="1"/>
  <c r="AI2921" i="1" s="1"/>
  <c r="AE2921" i="1" a="1"/>
  <c r="AE2921" i="1" s="1"/>
  <c r="AD2921" i="1"/>
  <c r="AG2919" i="1"/>
  <c r="AF2920" i="1"/>
  <c r="AG2920" i="1" l="1"/>
  <c r="AF2921" i="1"/>
  <c r="AH2922" i="1" a="1"/>
  <c r="AH2922" i="1" s="1"/>
  <c r="AI2922" i="1" s="1"/>
  <c r="AE2922" i="1" a="1"/>
  <c r="AE2922" i="1" s="1"/>
  <c r="AD2922" i="1"/>
  <c r="AH2923" i="1" l="1" a="1"/>
  <c r="AH2923" i="1" s="1"/>
  <c r="AI2923" i="1" s="1"/>
  <c r="AE2923" i="1" a="1"/>
  <c r="AE2923" i="1" s="1"/>
  <c r="AD2923" i="1"/>
  <c r="AG2921" i="1"/>
  <c r="AF2922" i="1"/>
  <c r="AH2924" i="1" l="1" a="1"/>
  <c r="AH2924" i="1" s="1"/>
  <c r="AI2924" i="1" s="1"/>
  <c r="AE2924" i="1" a="1"/>
  <c r="AE2924" i="1" s="1"/>
  <c r="AD2924" i="1"/>
  <c r="AG2922" i="1"/>
  <c r="AF2923" i="1"/>
  <c r="AH2925" i="1" l="1" a="1"/>
  <c r="AH2925" i="1" s="1"/>
  <c r="AI2925" i="1" s="1"/>
  <c r="AD2925" i="1"/>
  <c r="AE2925" i="1" a="1"/>
  <c r="AE2925" i="1" s="1"/>
  <c r="AG2923" i="1"/>
  <c r="AF2924" i="1"/>
  <c r="AG2924" i="1" l="1"/>
  <c r="AF2925" i="1"/>
  <c r="AH2926" i="1" a="1"/>
  <c r="AH2926" i="1" s="1"/>
  <c r="AI2926" i="1" s="1"/>
  <c r="AE2926" i="1" a="1"/>
  <c r="AE2926" i="1" s="1"/>
  <c r="AD2926" i="1"/>
  <c r="AH2927" i="1" l="1" a="1"/>
  <c r="AH2927" i="1" s="1"/>
  <c r="AI2927" i="1" s="1"/>
  <c r="AE2927" i="1" a="1"/>
  <c r="AE2927" i="1" s="1"/>
  <c r="AD2927" i="1"/>
  <c r="AG2925" i="1"/>
  <c r="AF2926" i="1"/>
  <c r="AG2926" i="1" l="1"/>
  <c r="AF2927" i="1"/>
  <c r="AH2928" i="1" a="1"/>
  <c r="AH2928" i="1" s="1"/>
  <c r="AI2928" i="1" s="1"/>
  <c r="AD2928" i="1"/>
  <c r="AE2928" i="1" a="1"/>
  <c r="AE2928" i="1" s="1"/>
  <c r="AH2929" i="1" l="1" a="1"/>
  <c r="AH2929" i="1" s="1"/>
  <c r="AI2929" i="1" s="1"/>
  <c r="AE2929" i="1" a="1"/>
  <c r="AE2929" i="1" s="1"/>
  <c r="AD2929" i="1"/>
  <c r="AG2927" i="1"/>
  <c r="AF2928" i="1"/>
  <c r="AG2928" i="1" l="1"/>
  <c r="AF2929" i="1"/>
  <c r="AH2930" i="1" a="1"/>
  <c r="AH2930" i="1" s="1"/>
  <c r="AI2930" i="1" s="1"/>
  <c r="AE2930" i="1" a="1"/>
  <c r="AE2930" i="1" s="1"/>
  <c r="AD2930" i="1"/>
  <c r="AG2929" i="1" l="1"/>
  <c r="AF2930" i="1"/>
  <c r="AH2931" i="1" a="1"/>
  <c r="AH2931" i="1" s="1"/>
  <c r="AI2931" i="1" s="1"/>
  <c r="AE2931" i="1" a="1"/>
  <c r="AE2931" i="1" s="1"/>
  <c r="AD2931" i="1"/>
  <c r="AH2932" i="1" l="1" a="1"/>
  <c r="AH2932" i="1" s="1"/>
  <c r="AI2932" i="1" s="1"/>
  <c r="AE2932" i="1" a="1"/>
  <c r="AE2932" i="1" s="1"/>
  <c r="AD2932" i="1"/>
  <c r="AG2930" i="1"/>
  <c r="AF2931" i="1"/>
  <c r="AH2933" i="1" l="1" a="1"/>
  <c r="AH2933" i="1" s="1"/>
  <c r="AI2933" i="1" s="1"/>
  <c r="AD2933" i="1"/>
  <c r="AE2933" i="1" a="1"/>
  <c r="AE2933" i="1" s="1"/>
  <c r="AG2931" i="1"/>
  <c r="AF2932" i="1"/>
  <c r="AH2934" i="1" l="1" a="1"/>
  <c r="AH2934" i="1" s="1"/>
  <c r="AI2934" i="1" s="1"/>
  <c r="AE2934" i="1" a="1"/>
  <c r="AE2934" i="1" s="1"/>
  <c r="AD2934" i="1"/>
  <c r="AG2932" i="1"/>
  <c r="AF2933" i="1"/>
  <c r="AG2933" i="1" l="1"/>
  <c r="AF2934" i="1"/>
  <c r="AH2935" i="1" a="1"/>
  <c r="AH2935" i="1" s="1"/>
  <c r="AI2935" i="1" s="1"/>
  <c r="AE2935" i="1" a="1"/>
  <c r="AE2935" i="1" s="1"/>
  <c r="AD2935" i="1"/>
  <c r="AG2934" i="1" l="1"/>
  <c r="AF2935" i="1"/>
  <c r="AH2936" i="1" a="1"/>
  <c r="AH2936" i="1" s="1"/>
  <c r="AI2936" i="1" s="1"/>
  <c r="AD2936" i="1"/>
  <c r="AE2936" i="1" a="1"/>
  <c r="AE2936" i="1" s="1"/>
  <c r="AH2937" i="1" l="1" a="1"/>
  <c r="AH2937" i="1" s="1"/>
  <c r="AI2937" i="1" s="1"/>
  <c r="AE2937" i="1" a="1"/>
  <c r="AE2937" i="1" s="1"/>
  <c r="AD2937" i="1"/>
  <c r="AG2935" i="1"/>
  <c r="AF2936" i="1"/>
  <c r="AG2936" i="1" l="1"/>
  <c r="AF2937" i="1"/>
  <c r="AH2938" i="1" a="1"/>
  <c r="AH2938" i="1" s="1"/>
  <c r="AI2938" i="1" s="1"/>
  <c r="AE2938" i="1" a="1"/>
  <c r="AE2938" i="1" s="1"/>
  <c r="AD2938" i="1"/>
  <c r="AH2939" i="1" l="1" a="1"/>
  <c r="AH2939" i="1" s="1"/>
  <c r="AI2939" i="1" s="1"/>
  <c r="AE2939" i="1" a="1"/>
  <c r="AE2939" i="1" s="1"/>
  <c r="AD2939" i="1"/>
  <c r="AG2937" i="1"/>
  <c r="AF2938" i="1"/>
  <c r="AG2938" i="1" l="1"/>
  <c r="AF2939" i="1"/>
  <c r="AH2940" i="1" a="1"/>
  <c r="AH2940" i="1" s="1"/>
  <c r="AI2940" i="1" s="1"/>
  <c r="AE2940" i="1" a="1"/>
  <c r="AE2940" i="1" s="1"/>
  <c r="AD2940" i="1"/>
  <c r="AH2941" i="1" l="1" a="1"/>
  <c r="AH2941" i="1" s="1"/>
  <c r="AI2941" i="1" s="1"/>
  <c r="AD2941" i="1"/>
  <c r="AE2941" i="1" a="1"/>
  <c r="AE2941" i="1" s="1"/>
  <c r="AG2939" i="1"/>
  <c r="AF2940" i="1"/>
  <c r="AH2942" i="1" l="1" a="1"/>
  <c r="AH2942" i="1" s="1"/>
  <c r="AI2942" i="1" s="1"/>
  <c r="AE2942" i="1" a="1"/>
  <c r="AE2942" i="1" s="1"/>
  <c r="AD2942" i="1"/>
  <c r="AG2940" i="1"/>
  <c r="AF2941" i="1"/>
  <c r="AG2941" i="1" l="1"/>
  <c r="AF2942" i="1"/>
  <c r="AH2943" i="1" a="1"/>
  <c r="AH2943" i="1" s="1"/>
  <c r="AI2943" i="1" s="1"/>
  <c r="AE2943" i="1" a="1"/>
  <c r="AE2943" i="1" s="1"/>
  <c r="AD2943" i="1"/>
  <c r="AG2942" i="1" l="1"/>
  <c r="AF2943" i="1"/>
  <c r="AH2944" i="1" a="1"/>
  <c r="AH2944" i="1" s="1"/>
  <c r="AI2944" i="1" s="1"/>
  <c r="AE2944" i="1" a="1"/>
  <c r="AE2944" i="1" s="1"/>
  <c r="AD2944" i="1"/>
  <c r="AH2945" i="1" l="1" a="1"/>
  <c r="AH2945" i="1" s="1"/>
  <c r="AI2945" i="1" s="1"/>
  <c r="AD2945" i="1"/>
  <c r="AE2945" i="1" a="1"/>
  <c r="AE2945" i="1" s="1"/>
  <c r="AG2943" i="1"/>
  <c r="AF2944" i="1"/>
  <c r="AH2946" i="1" l="1" a="1"/>
  <c r="AH2946" i="1" s="1"/>
  <c r="AI2946" i="1" s="1"/>
  <c r="AE2946" i="1" a="1"/>
  <c r="AE2946" i="1" s="1"/>
  <c r="AD2946" i="1"/>
  <c r="AG2944" i="1"/>
  <c r="AF2945" i="1"/>
  <c r="AG2945" i="1" l="1"/>
  <c r="AF2946" i="1"/>
  <c r="AH2947" i="1" a="1"/>
  <c r="AH2947" i="1" s="1"/>
  <c r="AI2947" i="1" s="1"/>
  <c r="AE2947" i="1" a="1"/>
  <c r="AE2947" i="1" s="1"/>
  <c r="AD2947" i="1"/>
  <c r="AH2948" i="1" l="1" a="1"/>
  <c r="AH2948" i="1" s="1"/>
  <c r="AI2948" i="1" s="1"/>
  <c r="AE2948" i="1" a="1"/>
  <c r="AE2948" i="1" s="1"/>
  <c r="AD2948" i="1"/>
  <c r="AG2946" i="1"/>
  <c r="AF2947" i="1"/>
  <c r="AH2949" i="1" l="1" a="1"/>
  <c r="AH2949" i="1" s="1"/>
  <c r="AI2949" i="1" s="1"/>
  <c r="AD2949" i="1"/>
  <c r="AE2949" i="1" a="1"/>
  <c r="AE2949" i="1" s="1"/>
  <c r="AG2947" i="1"/>
  <c r="AF2948" i="1"/>
  <c r="AG2948" i="1" l="1"/>
  <c r="AF2949" i="1"/>
  <c r="AH2950" i="1" a="1"/>
  <c r="AH2950" i="1" s="1"/>
  <c r="AI2950" i="1" s="1"/>
  <c r="AE2950" i="1" a="1"/>
  <c r="AE2950" i="1" s="1"/>
  <c r="AD2950" i="1"/>
  <c r="AH2951" i="1" l="1" a="1"/>
  <c r="AH2951" i="1" s="1"/>
  <c r="AI2951" i="1" s="1"/>
  <c r="AE2951" i="1" a="1"/>
  <c r="AE2951" i="1" s="1"/>
  <c r="AD2951" i="1"/>
  <c r="AG2949" i="1"/>
  <c r="AF2950" i="1"/>
  <c r="AG2950" i="1" l="1"/>
  <c r="AF2951" i="1"/>
  <c r="AH2952" i="1" a="1"/>
  <c r="AH2952" i="1" s="1"/>
  <c r="AI2952" i="1" s="1"/>
  <c r="AE2952" i="1" a="1"/>
  <c r="AE2952" i="1" s="1"/>
  <c r="AD2952" i="1"/>
  <c r="AH2953" i="1" l="1" a="1"/>
  <c r="AH2953" i="1" s="1"/>
  <c r="AI2953" i="1" s="1"/>
  <c r="AD2953" i="1"/>
  <c r="AE2953" i="1" a="1"/>
  <c r="AE2953" i="1" s="1"/>
  <c r="AG2951" i="1"/>
  <c r="AF2952" i="1"/>
  <c r="AG2952" i="1" l="1"/>
  <c r="AF2953" i="1"/>
  <c r="AH2954" i="1" a="1"/>
  <c r="AH2954" i="1" s="1"/>
  <c r="AI2954" i="1" s="1"/>
  <c r="AE2954" i="1" a="1"/>
  <c r="AE2954" i="1" s="1"/>
  <c r="AD2954" i="1"/>
  <c r="AH2955" i="1" l="1" a="1"/>
  <c r="AH2955" i="1" s="1"/>
  <c r="AI2955" i="1" s="1"/>
  <c r="AE2955" i="1" a="1"/>
  <c r="AE2955" i="1" s="1"/>
  <c r="AD2955" i="1"/>
  <c r="AG2953" i="1"/>
  <c r="AF2954" i="1"/>
  <c r="AG2954" i="1" l="1"/>
  <c r="AF2955" i="1"/>
  <c r="AH2956" i="1" a="1"/>
  <c r="AH2956" i="1" s="1"/>
  <c r="AI2956" i="1" s="1"/>
  <c r="AE2956" i="1" a="1"/>
  <c r="AE2956" i="1" s="1"/>
  <c r="AD2956" i="1"/>
  <c r="AH2957" i="1" l="1" a="1"/>
  <c r="AH2957" i="1" s="1"/>
  <c r="AI2957" i="1" s="1"/>
  <c r="AD2957" i="1"/>
  <c r="AE2957" i="1" a="1"/>
  <c r="AE2957" i="1" s="1"/>
  <c r="AG2955" i="1"/>
  <c r="AF2956" i="1"/>
  <c r="AH2958" i="1" l="1" a="1"/>
  <c r="AH2958" i="1" s="1"/>
  <c r="AI2958" i="1" s="1"/>
  <c r="AE2958" i="1" a="1"/>
  <c r="AE2958" i="1" s="1"/>
  <c r="AD2958" i="1"/>
  <c r="AG2956" i="1"/>
  <c r="AF2957" i="1"/>
  <c r="AG2957" i="1" l="1"/>
  <c r="AF2958" i="1"/>
  <c r="AH2959" i="1" a="1"/>
  <c r="AH2959" i="1" s="1"/>
  <c r="AI2959" i="1" s="1"/>
  <c r="AE2959" i="1" a="1"/>
  <c r="AE2959" i="1" s="1"/>
  <c r="AD2959" i="1"/>
  <c r="AH2960" i="1" l="1" a="1"/>
  <c r="AH2960" i="1" s="1"/>
  <c r="AI2960" i="1" s="1"/>
  <c r="AE2960" i="1" a="1"/>
  <c r="AE2960" i="1" s="1"/>
  <c r="AD2960" i="1"/>
  <c r="AG2958" i="1"/>
  <c r="AF2959" i="1"/>
  <c r="AG2959" i="1" l="1"/>
  <c r="AF2960" i="1"/>
  <c r="AH2961" i="1" a="1"/>
  <c r="AH2961" i="1" s="1"/>
  <c r="AI2961" i="1" s="1"/>
  <c r="AD2961" i="1"/>
  <c r="AE2961" i="1" a="1"/>
  <c r="AE2961" i="1" s="1"/>
  <c r="AH2962" i="1" l="1" a="1"/>
  <c r="AH2962" i="1" s="1"/>
  <c r="AI2962" i="1" s="1"/>
  <c r="AE2962" i="1" a="1"/>
  <c r="AE2962" i="1" s="1"/>
  <c r="AD2962" i="1"/>
  <c r="AG2960" i="1"/>
  <c r="AF2961" i="1"/>
  <c r="AG2961" i="1" l="1"/>
  <c r="AF2962" i="1"/>
  <c r="AH2963" i="1" a="1"/>
  <c r="AH2963" i="1" s="1"/>
  <c r="AI2963" i="1" s="1"/>
  <c r="AE2963" i="1" a="1"/>
  <c r="AE2963" i="1" s="1"/>
  <c r="AD2963" i="1"/>
  <c r="AH2964" i="1" l="1" a="1"/>
  <c r="AH2964" i="1" s="1"/>
  <c r="AI2964" i="1" s="1"/>
  <c r="AE2964" i="1" a="1"/>
  <c r="AE2964" i="1" s="1"/>
  <c r="AD2964" i="1"/>
  <c r="AG2962" i="1"/>
  <c r="AF2963" i="1"/>
  <c r="AG2963" i="1" l="1"/>
  <c r="AF2964" i="1"/>
  <c r="AH2965" i="1" a="1"/>
  <c r="AH2965" i="1" s="1"/>
  <c r="AI2965" i="1" s="1"/>
  <c r="AD2965" i="1"/>
  <c r="AE2965" i="1" a="1"/>
  <c r="AE2965" i="1" s="1"/>
  <c r="AH2966" i="1" l="1" a="1"/>
  <c r="AH2966" i="1" s="1"/>
  <c r="AI2966" i="1" s="1"/>
  <c r="AE2966" i="1" a="1"/>
  <c r="AE2966" i="1" s="1"/>
  <c r="AD2966" i="1"/>
  <c r="AG2964" i="1"/>
  <c r="AF2965" i="1"/>
  <c r="AG2965" i="1" l="1"/>
  <c r="AF2966" i="1"/>
  <c r="AH2967" i="1" a="1"/>
  <c r="AH2967" i="1" s="1"/>
  <c r="AI2967" i="1" s="1"/>
  <c r="AE2967" i="1" a="1"/>
  <c r="AE2967" i="1" s="1"/>
  <c r="AD2967" i="1"/>
  <c r="AG2966" i="1" l="1"/>
  <c r="AF2967" i="1"/>
  <c r="AH2968" i="1" a="1"/>
  <c r="AH2968" i="1" s="1"/>
  <c r="AI2968" i="1" s="1"/>
  <c r="AE2968" i="1" a="1"/>
  <c r="AE2968" i="1" s="1"/>
  <c r="AD2968" i="1"/>
  <c r="AH2969" i="1" l="1" a="1"/>
  <c r="AH2969" i="1" s="1"/>
  <c r="AI2969" i="1" s="1"/>
  <c r="AD2969" i="1"/>
  <c r="AE2969" i="1" a="1"/>
  <c r="AE2969" i="1" s="1"/>
  <c r="AG2967" i="1"/>
  <c r="AF2968" i="1"/>
  <c r="AG2968" i="1" l="1"/>
  <c r="AF2969" i="1"/>
  <c r="AH2970" i="1" a="1"/>
  <c r="AH2970" i="1" s="1"/>
  <c r="AI2970" i="1" s="1"/>
  <c r="AE2970" i="1" a="1"/>
  <c r="AE2970" i="1" s="1"/>
  <c r="AD2970" i="1"/>
  <c r="AH2971" i="1" l="1" a="1"/>
  <c r="AH2971" i="1" s="1"/>
  <c r="AI2971" i="1" s="1"/>
  <c r="AE2971" i="1" a="1"/>
  <c r="AE2971" i="1" s="1"/>
  <c r="AD2971" i="1"/>
  <c r="AG2969" i="1"/>
  <c r="AF2970" i="1"/>
  <c r="AG2970" i="1" l="1"/>
  <c r="AF2971" i="1"/>
  <c r="AH2972" i="1" a="1"/>
  <c r="AH2972" i="1" s="1"/>
  <c r="AI2972" i="1" s="1"/>
  <c r="AE2972" i="1" a="1"/>
  <c r="AE2972" i="1" s="1"/>
  <c r="AD2972" i="1"/>
  <c r="AH2973" i="1" l="1" a="1"/>
  <c r="AH2973" i="1" s="1"/>
  <c r="AI2973" i="1" s="1"/>
  <c r="AD2973" i="1"/>
  <c r="AE2973" i="1" a="1"/>
  <c r="AE2973" i="1" s="1"/>
  <c r="AG2971" i="1"/>
  <c r="AF2972" i="1"/>
  <c r="AH2974" i="1" l="1" a="1"/>
  <c r="AH2974" i="1" s="1"/>
  <c r="AI2974" i="1" s="1"/>
  <c r="AE2974" i="1" a="1"/>
  <c r="AE2974" i="1" s="1"/>
  <c r="AD2974" i="1"/>
  <c r="AG2972" i="1"/>
  <c r="AF2973" i="1"/>
  <c r="AG2973" i="1" l="1"/>
  <c r="AF2974" i="1"/>
  <c r="AH2975" i="1" a="1"/>
  <c r="AH2975" i="1" s="1"/>
  <c r="AI2975" i="1" s="1"/>
  <c r="AE2975" i="1" a="1"/>
  <c r="AE2975" i="1" s="1"/>
  <c r="AD2975" i="1"/>
  <c r="AH2976" i="1" l="1" a="1"/>
  <c r="AH2976" i="1" s="1"/>
  <c r="AI2976" i="1" s="1"/>
  <c r="AE2976" i="1" a="1"/>
  <c r="AE2976" i="1" s="1"/>
  <c r="AD2976" i="1"/>
  <c r="AG2974" i="1"/>
  <c r="AF2975" i="1"/>
  <c r="AG2975" i="1" l="1"/>
  <c r="AF2976" i="1"/>
  <c r="AH2977" i="1" a="1"/>
  <c r="AH2977" i="1" s="1"/>
  <c r="AI2977" i="1" s="1"/>
  <c r="AD2977" i="1"/>
  <c r="AE2977" i="1" a="1"/>
  <c r="AE2977" i="1" s="1"/>
  <c r="AH2978" i="1" l="1" a="1"/>
  <c r="AH2978" i="1" s="1"/>
  <c r="AI2978" i="1" s="1"/>
  <c r="AE2978" i="1" a="1"/>
  <c r="AE2978" i="1" s="1"/>
  <c r="AD2978" i="1"/>
  <c r="AG2976" i="1"/>
  <c r="AF2977" i="1"/>
  <c r="AH2979" i="1" l="1" a="1"/>
  <c r="AH2979" i="1" s="1"/>
  <c r="AI2979" i="1" s="1"/>
  <c r="AE2979" i="1" a="1"/>
  <c r="AE2979" i="1" s="1"/>
  <c r="AD2979" i="1"/>
  <c r="AG2977" i="1"/>
  <c r="AF2978" i="1"/>
  <c r="AG2978" i="1" l="1"/>
  <c r="AF2979" i="1"/>
  <c r="AH2980" i="1" a="1"/>
  <c r="AH2980" i="1" s="1"/>
  <c r="AI2980" i="1" s="1"/>
  <c r="AE2980" i="1" a="1"/>
  <c r="AE2980" i="1" s="1"/>
  <c r="AD2980" i="1"/>
  <c r="AG2979" i="1" l="1"/>
  <c r="AF2980" i="1"/>
  <c r="AH2981" i="1" a="1"/>
  <c r="AH2981" i="1" s="1"/>
  <c r="AI2981" i="1" s="1"/>
  <c r="AD2981" i="1"/>
  <c r="AE2981" i="1" a="1"/>
  <c r="AE2981" i="1" s="1"/>
  <c r="AH2982" i="1" l="1" a="1"/>
  <c r="AH2982" i="1" s="1"/>
  <c r="AI2982" i="1" s="1"/>
  <c r="AE2982" i="1" a="1"/>
  <c r="AE2982" i="1" s="1"/>
  <c r="AD2982" i="1"/>
  <c r="AG2980" i="1"/>
  <c r="AF2981" i="1"/>
  <c r="AG2981" i="1" l="1"/>
  <c r="AF2982" i="1"/>
  <c r="AH2983" i="1" a="1"/>
  <c r="AH2983" i="1" s="1"/>
  <c r="AI2983" i="1" s="1"/>
  <c r="AE2983" i="1" a="1"/>
  <c r="AE2983" i="1" s="1"/>
  <c r="AD2983" i="1"/>
  <c r="AG2982" i="1" l="1"/>
  <c r="AF2983" i="1"/>
  <c r="AH2984" i="1" a="1"/>
  <c r="AH2984" i="1" s="1"/>
  <c r="AI2984" i="1" s="1"/>
  <c r="AE2984" i="1" a="1"/>
  <c r="AE2984" i="1" s="1"/>
  <c r="AD2984" i="1"/>
  <c r="AG2983" i="1" l="1"/>
  <c r="AF2984" i="1"/>
  <c r="AH2985" i="1" a="1"/>
  <c r="AH2985" i="1" s="1"/>
  <c r="AI2985" i="1" s="1"/>
  <c r="AD2985" i="1"/>
  <c r="AE2985" i="1" a="1"/>
  <c r="AE2985" i="1" s="1"/>
  <c r="AH2986" i="1" l="1" a="1"/>
  <c r="AH2986" i="1" s="1"/>
  <c r="AI2986" i="1" s="1"/>
  <c r="AE2986" i="1" a="1"/>
  <c r="AE2986" i="1" s="1"/>
  <c r="AD2986" i="1"/>
  <c r="AG2984" i="1"/>
  <c r="AF2985" i="1"/>
  <c r="AG2985" i="1" l="1"/>
  <c r="AF2986" i="1"/>
  <c r="AH2987" i="1" a="1"/>
  <c r="AH2987" i="1" s="1"/>
  <c r="AI2987" i="1" s="1"/>
  <c r="AE2987" i="1" a="1"/>
  <c r="AE2987" i="1" s="1"/>
  <c r="AD2987" i="1"/>
  <c r="AH2988" i="1" l="1" a="1"/>
  <c r="AH2988" i="1" s="1"/>
  <c r="AI2988" i="1" s="1"/>
  <c r="AE2988" i="1" a="1"/>
  <c r="AE2988" i="1" s="1"/>
  <c r="AD2988" i="1"/>
  <c r="AG2986" i="1"/>
  <c r="AF2987" i="1"/>
  <c r="AG2987" i="1" l="1"/>
  <c r="AF2988" i="1"/>
  <c r="AH2989" i="1" a="1"/>
  <c r="AH2989" i="1" s="1"/>
  <c r="AI2989" i="1" s="1"/>
  <c r="AD2989" i="1"/>
  <c r="AE2989" i="1" a="1"/>
  <c r="AE2989" i="1" s="1"/>
  <c r="AH2990" i="1" l="1" a="1"/>
  <c r="AH2990" i="1" s="1"/>
  <c r="AI2990" i="1" s="1"/>
  <c r="AE2990" i="1" a="1"/>
  <c r="AE2990" i="1" s="1"/>
  <c r="AD2990" i="1"/>
  <c r="AG2988" i="1"/>
  <c r="AF2989" i="1"/>
  <c r="AG2989" i="1" l="1"/>
  <c r="AF2990" i="1"/>
  <c r="AH2991" i="1" a="1"/>
  <c r="AH2991" i="1" s="1"/>
  <c r="AI2991" i="1" s="1"/>
  <c r="AE2991" i="1" a="1"/>
  <c r="AE2991" i="1" s="1"/>
  <c r="AD2991" i="1"/>
  <c r="AH2992" i="1" l="1" a="1"/>
  <c r="AH2992" i="1" s="1"/>
  <c r="AI2992" i="1" s="1"/>
  <c r="AE2992" i="1" a="1"/>
  <c r="AE2992" i="1" s="1"/>
  <c r="AD2992" i="1"/>
  <c r="AG2990" i="1"/>
  <c r="AF2991" i="1"/>
  <c r="AG2991" i="1" l="1"/>
  <c r="AF2992" i="1"/>
  <c r="AH2993" i="1" a="1"/>
  <c r="AH2993" i="1" s="1"/>
  <c r="AI2993" i="1" s="1"/>
  <c r="AD2993" i="1"/>
  <c r="AE2993" i="1" a="1"/>
  <c r="AE2993" i="1" s="1"/>
  <c r="AH2994" i="1" l="1" a="1"/>
  <c r="AH2994" i="1" s="1"/>
  <c r="AI2994" i="1" s="1"/>
  <c r="AE2994" i="1" a="1"/>
  <c r="AE2994" i="1" s="1"/>
  <c r="AD2994" i="1"/>
  <c r="AG2992" i="1"/>
  <c r="AF2993" i="1"/>
  <c r="AH2995" i="1" l="1" a="1"/>
  <c r="AH2995" i="1" s="1"/>
  <c r="AI2995" i="1" s="1"/>
  <c r="AE2995" i="1" a="1"/>
  <c r="AE2995" i="1" s="1"/>
  <c r="AD2995" i="1"/>
  <c r="AG2993" i="1"/>
  <c r="AF2994" i="1"/>
  <c r="AH2996" i="1" l="1" a="1"/>
  <c r="AH2996" i="1" s="1"/>
  <c r="AI2996" i="1" s="1"/>
  <c r="AE2996" i="1" a="1"/>
  <c r="AE2996" i="1" s="1"/>
  <c r="AD2996" i="1"/>
  <c r="AG2994" i="1"/>
  <c r="AF2995" i="1"/>
  <c r="AG2995" i="1" l="1"/>
  <c r="AF2996" i="1"/>
  <c r="AH2997" i="1" a="1"/>
  <c r="AH2997" i="1" s="1"/>
  <c r="AI2997" i="1" s="1"/>
  <c r="AD2997" i="1"/>
  <c r="AE2997" i="1" a="1"/>
  <c r="AE2997" i="1" s="1"/>
  <c r="AH2998" i="1" l="1" a="1"/>
  <c r="AH2998" i="1" s="1"/>
  <c r="AI2998" i="1" s="1"/>
  <c r="AE2998" i="1" a="1"/>
  <c r="AE2998" i="1" s="1"/>
  <c r="AD2998" i="1"/>
  <c r="AG2996" i="1"/>
  <c r="AF2997" i="1"/>
  <c r="AH2999" i="1" l="1" a="1"/>
  <c r="AH2999" i="1" s="1"/>
  <c r="AI2999" i="1" s="1"/>
  <c r="AE2999" i="1" a="1"/>
  <c r="AE2999" i="1" s="1"/>
  <c r="AD2999" i="1"/>
  <c r="AG2997" i="1"/>
  <c r="AF2998" i="1"/>
  <c r="AH3000" i="1" l="1" a="1"/>
  <c r="AH3000" i="1" s="1"/>
  <c r="AI3000" i="1" s="1"/>
  <c r="AE3000" i="1" a="1"/>
  <c r="AE3000" i="1" s="1"/>
  <c r="AD3000" i="1"/>
  <c r="AG2998" i="1"/>
  <c r="AF2999" i="1"/>
  <c r="AH3001" i="1" l="1" a="1"/>
  <c r="AH3001" i="1" s="1"/>
  <c r="AI3001" i="1" s="1"/>
  <c r="AD3001" i="1"/>
  <c r="AE3001" i="1" a="1"/>
  <c r="AE3001" i="1" s="1"/>
  <c r="AG2999" i="1"/>
  <c r="AF3000" i="1"/>
  <c r="AG3000" i="1" l="1"/>
  <c r="AF3001" i="1"/>
  <c r="AH3002" i="1" a="1"/>
  <c r="AH3002" i="1" s="1"/>
  <c r="AI3002" i="1" s="1"/>
  <c r="AE3002" i="1" a="1"/>
  <c r="AE3002" i="1" s="1"/>
  <c r="AD3002" i="1"/>
  <c r="AH3003" i="1" l="1" a="1"/>
  <c r="AH3003" i="1" s="1"/>
  <c r="AI3003" i="1" s="1"/>
  <c r="AE3003" i="1" a="1"/>
  <c r="AE3003" i="1" s="1"/>
  <c r="AD3003" i="1"/>
  <c r="AG3001" i="1"/>
  <c r="AF3002" i="1"/>
  <c r="AG3002" i="1" l="1"/>
  <c r="AF3003" i="1"/>
  <c r="AH3004" i="1" a="1"/>
  <c r="AH3004" i="1" s="1"/>
  <c r="AI3004" i="1" s="1"/>
  <c r="AE3004" i="1" a="1"/>
  <c r="AE3004" i="1" s="1"/>
  <c r="AD3004" i="1"/>
  <c r="AG3003" i="1" l="1"/>
  <c r="AF3004" i="1"/>
  <c r="AH3005" i="1" a="1"/>
  <c r="AH3005" i="1" s="1"/>
  <c r="AI3005" i="1" s="1"/>
  <c r="AD3005" i="1"/>
  <c r="AE3005" i="1" a="1"/>
  <c r="AE3005" i="1" s="1"/>
  <c r="AH3006" i="1" l="1" a="1"/>
  <c r="AH3006" i="1" s="1"/>
  <c r="AI3006" i="1" s="1"/>
  <c r="AE3006" i="1" a="1"/>
  <c r="AE3006" i="1" s="1"/>
  <c r="AD3006" i="1"/>
  <c r="AG3004" i="1"/>
  <c r="AF3005" i="1"/>
  <c r="AG3005" i="1" l="1"/>
  <c r="AF3006" i="1"/>
  <c r="AH3007" i="1" a="1"/>
  <c r="AH3007" i="1" s="1"/>
  <c r="AI3007" i="1" s="1"/>
  <c r="AE3007" i="1" a="1"/>
  <c r="AE3007" i="1" s="1"/>
  <c r="AD3007" i="1"/>
  <c r="AG3006" i="1" l="1"/>
  <c r="AF3007" i="1"/>
  <c r="AH3008" i="1" a="1"/>
  <c r="AH3008" i="1" s="1"/>
  <c r="AI3008" i="1" s="1"/>
  <c r="AE3008" i="1" a="1"/>
  <c r="AE3008" i="1" s="1"/>
  <c r="AD3008" i="1"/>
  <c r="AH3009" i="1" l="1" a="1"/>
  <c r="AH3009" i="1" s="1"/>
  <c r="AI3009" i="1" s="1"/>
  <c r="AD3009" i="1"/>
  <c r="AE3009" i="1" a="1"/>
  <c r="AE3009" i="1" s="1"/>
  <c r="AG3007" i="1"/>
  <c r="AF3008" i="1"/>
  <c r="AG3008" i="1" l="1"/>
  <c r="AF3009" i="1"/>
  <c r="AH3010" i="1" a="1"/>
  <c r="AH3010" i="1" s="1"/>
  <c r="AI3010" i="1" s="1"/>
  <c r="AE3010" i="1" a="1"/>
  <c r="AE3010" i="1" s="1"/>
  <c r="AD3010" i="1"/>
  <c r="AG3009" i="1" l="1"/>
  <c r="AF3010" i="1"/>
  <c r="AH3011" i="1" a="1"/>
  <c r="AH3011" i="1" s="1"/>
  <c r="AI3011" i="1" s="1"/>
  <c r="AE3011" i="1" a="1"/>
  <c r="AE3011" i="1" s="1"/>
  <c r="AD3011" i="1"/>
  <c r="AH3012" i="1" l="1" a="1"/>
  <c r="AH3012" i="1" s="1"/>
  <c r="AI3012" i="1" s="1"/>
  <c r="AE3012" i="1" a="1"/>
  <c r="AE3012" i="1" s="1"/>
  <c r="AD3012" i="1"/>
  <c r="AG3010" i="1"/>
  <c r="AF3011" i="1"/>
  <c r="AH3013" i="1" l="1" a="1"/>
  <c r="AH3013" i="1" s="1"/>
  <c r="AI3013" i="1" s="1"/>
  <c r="AD3013" i="1"/>
  <c r="AE3013" i="1" a="1"/>
  <c r="AE3013" i="1" s="1"/>
  <c r="AG3011" i="1"/>
  <c r="AF3012" i="1"/>
  <c r="AH3014" i="1" l="1" a="1"/>
  <c r="AH3014" i="1" s="1"/>
  <c r="AI3014" i="1" s="1"/>
  <c r="AE3014" i="1" a="1"/>
  <c r="AE3014" i="1" s="1"/>
  <c r="AD3014" i="1"/>
  <c r="AG3012" i="1"/>
  <c r="AF3013" i="1"/>
  <c r="AH3015" i="1" l="1" a="1"/>
  <c r="AH3015" i="1" s="1"/>
  <c r="AI3015" i="1" s="1"/>
  <c r="AE3015" i="1" a="1"/>
  <c r="AE3015" i="1" s="1"/>
  <c r="AD3015" i="1"/>
  <c r="AG3013" i="1"/>
  <c r="AF3014" i="1"/>
  <c r="AG3014" i="1" l="1"/>
  <c r="AF3015" i="1"/>
  <c r="AH3016" i="1" a="1"/>
  <c r="AH3016" i="1" s="1"/>
  <c r="AI3016" i="1" s="1"/>
  <c r="AE3016" i="1" a="1"/>
  <c r="AE3016" i="1" s="1"/>
  <c r="AD3016" i="1"/>
  <c r="AH3017" i="1" l="1" a="1"/>
  <c r="AH3017" i="1" s="1"/>
  <c r="AI3017" i="1" s="1"/>
  <c r="AD3017" i="1"/>
  <c r="AE3017" i="1" a="1"/>
  <c r="AE3017" i="1" s="1"/>
  <c r="AG3015" i="1"/>
  <c r="AF3016" i="1"/>
  <c r="AH3018" i="1" l="1" a="1"/>
  <c r="AH3018" i="1" s="1"/>
  <c r="AI3018" i="1" s="1"/>
  <c r="AE3018" i="1" a="1"/>
  <c r="AE3018" i="1" s="1"/>
  <c r="AD3018" i="1"/>
  <c r="AG3016" i="1"/>
  <c r="AF3017" i="1"/>
  <c r="AG3017" i="1" l="1"/>
  <c r="AF3018" i="1"/>
  <c r="AH3019" i="1" a="1"/>
  <c r="AH3019" i="1" s="1"/>
  <c r="AI3019" i="1" s="1"/>
  <c r="AE3019" i="1" a="1"/>
  <c r="AE3019" i="1" s="1"/>
  <c r="AD3019" i="1"/>
  <c r="AH3020" i="1" l="1" a="1"/>
  <c r="AH3020" i="1" s="1"/>
  <c r="AI3020" i="1" s="1"/>
  <c r="AE3020" i="1" a="1"/>
  <c r="AE3020" i="1" s="1"/>
  <c r="AD3020" i="1"/>
  <c r="AG3018" i="1"/>
  <c r="AF3019" i="1"/>
  <c r="AG3019" i="1" l="1"/>
  <c r="AF3020" i="1"/>
  <c r="AH3021" i="1" a="1"/>
  <c r="AH3021" i="1" s="1"/>
  <c r="AI3021" i="1" s="1"/>
  <c r="AD3021" i="1"/>
  <c r="AE3021" i="1" a="1"/>
  <c r="AE3021" i="1" s="1"/>
  <c r="AH3022" i="1" l="1" a="1"/>
  <c r="AH3022" i="1" s="1"/>
  <c r="AI3022" i="1" s="1"/>
  <c r="AE3022" i="1" a="1"/>
  <c r="AE3022" i="1" s="1"/>
  <c r="AD3022" i="1"/>
  <c r="AG3020" i="1"/>
  <c r="AF3021" i="1"/>
  <c r="AG3021" i="1" l="1"/>
  <c r="AF3022" i="1"/>
  <c r="AH3023" i="1" a="1"/>
  <c r="AH3023" i="1" s="1"/>
  <c r="AI3023" i="1" s="1"/>
  <c r="AE3023" i="1" a="1"/>
  <c r="AE3023" i="1" s="1"/>
  <c r="AD3023" i="1"/>
  <c r="AG3022" i="1" l="1"/>
  <c r="AF3023" i="1"/>
  <c r="AH3024" i="1" a="1"/>
  <c r="AH3024" i="1" s="1"/>
  <c r="AI3024" i="1" s="1"/>
  <c r="AE3024" i="1" a="1"/>
  <c r="AE3024" i="1" s="1"/>
  <c r="AD3024" i="1"/>
  <c r="AH3025" i="1" l="1" a="1"/>
  <c r="AH3025" i="1" s="1"/>
  <c r="AI3025" i="1" s="1"/>
  <c r="AD3025" i="1"/>
  <c r="AE3025" i="1" a="1"/>
  <c r="AE3025" i="1" s="1"/>
  <c r="AG3023" i="1"/>
  <c r="AF3024" i="1"/>
  <c r="AH3026" i="1" l="1" a="1"/>
  <c r="AH3026" i="1" s="1"/>
  <c r="AI3026" i="1" s="1"/>
  <c r="AE3026" i="1" a="1"/>
  <c r="AE3026" i="1" s="1"/>
  <c r="AD3026" i="1"/>
  <c r="AG3024" i="1"/>
  <c r="AF3025" i="1"/>
  <c r="AH3027" i="1" l="1" a="1"/>
  <c r="AH3027" i="1" s="1"/>
  <c r="AI3027" i="1" s="1"/>
  <c r="AE3027" i="1" a="1"/>
  <c r="AE3027" i="1" s="1"/>
  <c r="AD3027" i="1"/>
  <c r="AG3025" i="1"/>
  <c r="AF3026" i="1"/>
  <c r="AG3026" i="1" l="1"/>
  <c r="AF3027" i="1"/>
  <c r="AH3028" i="1" a="1"/>
  <c r="AH3028" i="1" s="1"/>
  <c r="AI3028" i="1" s="1"/>
  <c r="AE3028" i="1" a="1"/>
  <c r="AE3028" i="1" s="1"/>
  <c r="AD3028" i="1"/>
  <c r="AG3027" i="1" l="1"/>
  <c r="AF3028" i="1"/>
  <c r="AH3029" i="1" a="1"/>
  <c r="AH3029" i="1" s="1"/>
  <c r="AI3029" i="1" s="1"/>
  <c r="AD3029" i="1"/>
  <c r="AE3029" i="1" a="1"/>
  <c r="AE3029" i="1" s="1"/>
  <c r="AH3030" i="1" l="1" a="1"/>
  <c r="AH3030" i="1" s="1"/>
  <c r="AI3030" i="1" s="1"/>
  <c r="AE3030" i="1" a="1"/>
  <c r="AE3030" i="1" s="1"/>
  <c r="AD3030" i="1"/>
  <c r="AG3028" i="1"/>
  <c r="AF3029" i="1"/>
  <c r="AG3029" i="1" l="1"/>
  <c r="AF3030" i="1"/>
  <c r="AH3031" i="1" a="1"/>
  <c r="AH3031" i="1" s="1"/>
  <c r="AI3031" i="1" s="1"/>
  <c r="AE3031" i="1" a="1"/>
  <c r="AE3031" i="1" s="1"/>
  <c r="AD3031" i="1"/>
  <c r="AH3032" i="1" l="1" a="1"/>
  <c r="AH3032" i="1" s="1"/>
  <c r="AI3032" i="1" s="1"/>
  <c r="AE3032" i="1" a="1"/>
  <c r="AE3032" i="1" s="1"/>
  <c r="AD3032" i="1"/>
  <c r="AG3030" i="1"/>
  <c r="AF3031" i="1"/>
  <c r="AG3031" i="1" l="1"/>
  <c r="AF3032" i="1"/>
  <c r="AH3033" i="1" a="1"/>
  <c r="AH3033" i="1" s="1"/>
  <c r="AI3033" i="1" s="1"/>
  <c r="AD3033" i="1"/>
  <c r="AE3033" i="1" a="1"/>
  <c r="AE3033" i="1" s="1"/>
  <c r="AH3034" i="1" l="1" a="1"/>
  <c r="AH3034" i="1" s="1"/>
  <c r="AI3034" i="1" s="1"/>
  <c r="AE3034" i="1" a="1"/>
  <c r="AE3034" i="1" s="1"/>
  <c r="AD3034" i="1"/>
  <c r="AG3032" i="1"/>
  <c r="AF3033" i="1"/>
  <c r="AG3033" i="1" l="1"/>
  <c r="AF3034" i="1"/>
  <c r="AH3035" i="1" a="1"/>
  <c r="AH3035" i="1" s="1"/>
  <c r="AI3035" i="1" s="1"/>
  <c r="AE3035" i="1" a="1"/>
  <c r="AE3035" i="1" s="1"/>
  <c r="AD3035" i="1"/>
  <c r="AH3036" i="1" l="1" a="1"/>
  <c r="AH3036" i="1" s="1"/>
  <c r="AI3036" i="1" s="1"/>
  <c r="AE3036" i="1" a="1"/>
  <c r="AE3036" i="1" s="1"/>
  <c r="AD3036" i="1"/>
  <c r="AG3034" i="1"/>
  <c r="AF3035" i="1"/>
  <c r="AG3035" i="1" l="1"/>
  <c r="AF3036" i="1"/>
  <c r="AH3037" i="1" a="1"/>
  <c r="AH3037" i="1" s="1"/>
  <c r="AI3037" i="1" s="1"/>
  <c r="AD3037" i="1"/>
  <c r="AE3037" i="1" a="1"/>
  <c r="AE3037" i="1" s="1"/>
  <c r="AH3038" i="1" l="1" a="1"/>
  <c r="AH3038" i="1" s="1"/>
  <c r="AI3038" i="1" s="1"/>
  <c r="AE3038" i="1" a="1"/>
  <c r="AE3038" i="1" s="1"/>
  <c r="AD3038" i="1"/>
  <c r="AG3036" i="1"/>
  <c r="AF3037" i="1"/>
  <c r="AG3037" i="1" l="1"/>
  <c r="AF3038" i="1"/>
  <c r="AH3039" i="1" a="1"/>
  <c r="AH3039" i="1" s="1"/>
  <c r="AI3039" i="1" s="1"/>
  <c r="AE3039" i="1" a="1"/>
  <c r="AE3039" i="1" s="1"/>
  <c r="AD3039" i="1"/>
  <c r="AH3040" i="1" l="1" a="1"/>
  <c r="AH3040" i="1" s="1"/>
  <c r="AI3040" i="1" s="1"/>
  <c r="AE3040" i="1" a="1"/>
  <c r="AE3040" i="1" s="1"/>
  <c r="AD3040" i="1"/>
  <c r="AG3038" i="1"/>
  <c r="AF3039" i="1"/>
  <c r="AG3039" i="1" l="1"/>
  <c r="AF3040" i="1"/>
  <c r="AH3041" i="1" a="1"/>
  <c r="AH3041" i="1" s="1"/>
  <c r="AI3041" i="1" s="1"/>
  <c r="AD3041" i="1"/>
  <c r="AE3041" i="1" a="1"/>
  <c r="AE3041" i="1" s="1"/>
  <c r="AH3042" i="1" l="1" a="1"/>
  <c r="AH3042" i="1" s="1"/>
  <c r="AI3042" i="1" s="1"/>
  <c r="AE3042" i="1" a="1"/>
  <c r="AE3042" i="1" s="1"/>
  <c r="AD3042" i="1"/>
  <c r="AG3040" i="1"/>
  <c r="AF3041" i="1"/>
  <c r="AG3041" i="1" l="1"/>
  <c r="AF3042" i="1"/>
  <c r="AH3043" i="1" a="1"/>
  <c r="AH3043" i="1" s="1"/>
  <c r="AI3043" i="1" s="1"/>
  <c r="AE3043" i="1" a="1"/>
  <c r="AE3043" i="1" s="1"/>
  <c r="AD3043" i="1"/>
  <c r="AG3042" i="1" l="1"/>
  <c r="AF3043" i="1"/>
  <c r="AH3044" i="1" a="1"/>
  <c r="AH3044" i="1" s="1"/>
  <c r="AI3044" i="1" s="1"/>
  <c r="AE3044" i="1" a="1"/>
  <c r="AE3044" i="1" s="1"/>
  <c r="AD3044" i="1"/>
  <c r="AH3045" i="1" l="1" a="1"/>
  <c r="AH3045" i="1" s="1"/>
  <c r="AI3045" i="1" s="1"/>
  <c r="AD3045" i="1"/>
  <c r="AE3045" i="1" a="1"/>
  <c r="AE3045" i="1" s="1"/>
  <c r="AG3043" i="1"/>
  <c r="AF3044" i="1"/>
  <c r="AG3044" i="1" l="1"/>
  <c r="AF3045" i="1"/>
  <c r="AH3046" i="1" a="1"/>
  <c r="AH3046" i="1" s="1"/>
  <c r="AI3046" i="1" s="1"/>
  <c r="AE3046" i="1" a="1"/>
  <c r="AE3046" i="1" s="1"/>
  <c r="AD3046" i="1"/>
  <c r="AH3047" i="1" l="1" a="1"/>
  <c r="AH3047" i="1" s="1"/>
  <c r="AI3047" i="1" s="1"/>
  <c r="AE3047" i="1" a="1"/>
  <c r="AE3047" i="1" s="1"/>
  <c r="AD3047" i="1"/>
  <c r="AG3045" i="1"/>
  <c r="AF3046" i="1"/>
  <c r="AG3046" i="1" l="1"/>
  <c r="AF3047" i="1"/>
  <c r="AH3048" i="1" a="1"/>
  <c r="AH3048" i="1" s="1"/>
  <c r="AI3048" i="1" s="1"/>
  <c r="AE3048" i="1" a="1"/>
  <c r="AE3048" i="1" s="1"/>
  <c r="AD3048" i="1"/>
  <c r="AH3049" i="1" l="1" a="1"/>
  <c r="AH3049" i="1" s="1"/>
  <c r="AI3049" i="1" s="1"/>
  <c r="AD3049" i="1"/>
  <c r="AE3049" i="1" a="1"/>
  <c r="AE3049" i="1" s="1"/>
  <c r="AG3047" i="1"/>
  <c r="AF3048" i="1"/>
  <c r="AG3048" i="1" l="1"/>
  <c r="AF3049" i="1"/>
  <c r="AH3050" i="1" a="1"/>
  <c r="AH3050" i="1" s="1"/>
  <c r="AI3050" i="1" s="1"/>
  <c r="AE3050" i="1" a="1"/>
  <c r="AE3050" i="1" s="1"/>
  <c r="AD3050" i="1"/>
  <c r="AH3051" i="1" l="1" a="1"/>
  <c r="AH3051" i="1" s="1"/>
  <c r="AI3051" i="1" s="1"/>
  <c r="AE3051" i="1" a="1"/>
  <c r="AE3051" i="1" s="1"/>
  <c r="AD3051" i="1"/>
  <c r="AG3049" i="1"/>
  <c r="AF3050" i="1"/>
  <c r="AG3050" i="1" l="1"/>
  <c r="AF3051" i="1"/>
  <c r="AH3052" i="1" a="1"/>
  <c r="AH3052" i="1" s="1"/>
  <c r="AI3052" i="1" s="1"/>
  <c r="AE3052" i="1" a="1"/>
  <c r="AE3052" i="1" s="1"/>
  <c r="AD3052" i="1"/>
  <c r="AH3053" i="1" l="1" a="1"/>
  <c r="AH3053" i="1" s="1"/>
  <c r="AI3053" i="1" s="1"/>
  <c r="AD3053" i="1"/>
  <c r="AE3053" i="1" a="1"/>
  <c r="AE3053" i="1" s="1"/>
  <c r="AG3051" i="1"/>
  <c r="AF3052" i="1"/>
  <c r="AH3054" i="1" l="1" a="1"/>
  <c r="AH3054" i="1" s="1"/>
  <c r="AI3054" i="1" s="1"/>
  <c r="AE3054" i="1" a="1"/>
  <c r="AE3054" i="1" s="1"/>
  <c r="AD3054" i="1"/>
  <c r="AG3052" i="1"/>
  <c r="AF3053" i="1"/>
  <c r="AG3053" i="1" l="1"/>
  <c r="AF3054" i="1"/>
  <c r="AH3055" i="1" a="1"/>
  <c r="AH3055" i="1" s="1"/>
  <c r="AI3055" i="1" s="1"/>
  <c r="AE3055" i="1" a="1"/>
  <c r="AE3055" i="1" s="1"/>
  <c r="AD3055" i="1"/>
  <c r="AH3056" i="1" l="1" a="1"/>
  <c r="AH3056" i="1" s="1"/>
  <c r="AI3056" i="1" s="1"/>
  <c r="AE3056" i="1" a="1"/>
  <c r="AE3056" i="1" s="1"/>
  <c r="AD3056" i="1"/>
  <c r="AG3054" i="1"/>
  <c r="AF3055" i="1"/>
  <c r="AG3055" i="1" l="1"/>
  <c r="AF3056" i="1"/>
  <c r="AH3057" i="1" a="1"/>
  <c r="AH3057" i="1" s="1"/>
  <c r="AI3057" i="1" s="1"/>
  <c r="AD3057" i="1"/>
  <c r="AE3057" i="1" a="1"/>
  <c r="AE3057" i="1" s="1"/>
  <c r="AH3058" i="1" l="1" a="1"/>
  <c r="AH3058" i="1" s="1"/>
  <c r="AI3058" i="1" s="1"/>
  <c r="AE3058" i="1" a="1"/>
  <c r="AE3058" i="1" s="1"/>
  <c r="AD3058" i="1"/>
  <c r="AG3056" i="1"/>
  <c r="AF3057" i="1"/>
  <c r="AG3057" i="1" l="1"/>
  <c r="AF3058" i="1"/>
  <c r="AH3059" i="1" a="1"/>
  <c r="AH3059" i="1" s="1"/>
  <c r="AI3059" i="1" s="1"/>
  <c r="AE3059" i="1" a="1"/>
  <c r="AE3059" i="1" s="1"/>
  <c r="AD3059" i="1"/>
  <c r="AH3060" i="1" l="1" a="1"/>
  <c r="AH3060" i="1" s="1"/>
  <c r="AI3060" i="1" s="1"/>
  <c r="AE3060" i="1" a="1"/>
  <c r="AE3060" i="1" s="1"/>
  <c r="AD3060" i="1"/>
  <c r="AG3058" i="1"/>
  <c r="AF3059" i="1"/>
  <c r="AG3059" i="1" l="1"/>
  <c r="AF3060" i="1"/>
  <c r="AH3061" i="1" a="1"/>
  <c r="AH3061" i="1" s="1"/>
  <c r="AI3061" i="1" s="1"/>
  <c r="AD3061" i="1"/>
  <c r="AE3061" i="1" a="1"/>
  <c r="AE3061" i="1" s="1"/>
  <c r="AH3062" i="1" l="1" a="1"/>
  <c r="AH3062" i="1" s="1"/>
  <c r="AI3062" i="1" s="1"/>
  <c r="AE3062" i="1" a="1"/>
  <c r="AE3062" i="1" s="1"/>
  <c r="AD3062" i="1"/>
  <c r="AG3060" i="1"/>
  <c r="AF3061" i="1"/>
  <c r="AG3061" i="1" l="1"/>
  <c r="AF3062" i="1"/>
  <c r="AH3063" i="1" a="1"/>
  <c r="AH3063" i="1" s="1"/>
  <c r="AI3063" i="1" s="1"/>
  <c r="AE3063" i="1" a="1"/>
  <c r="AE3063" i="1" s="1"/>
  <c r="AD3063" i="1"/>
  <c r="AH3064" i="1" l="1" a="1"/>
  <c r="AH3064" i="1" s="1"/>
  <c r="AI3064" i="1" s="1"/>
  <c r="AE3064" i="1" a="1"/>
  <c r="AE3064" i="1" s="1"/>
  <c r="AD3064" i="1"/>
  <c r="AG3062" i="1"/>
  <c r="AF3063" i="1"/>
  <c r="AG3063" i="1" l="1"/>
  <c r="AF3064" i="1"/>
  <c r="AH3065" i="1" a="1"/>
  <c r="AH3065" i="1" s="1"/>
  <c r="AI3065" i="1" s="1"/>
  <c r="AD3065" i="1"/>
  <c r="AE3065" i="1" a="1"/>
  <c r="AE3065" i="1" s="1"/>
  <c r="AH3066" i="1" l="1" a="1"/>
  <c r="AH3066" i="1" s="1"/>
  <c r="AI3066" i="1" s="1"/>
  <c r="AE3066" i="1" a="1"/>
  <c r="AE3066" i="1" s="1"/>
  <c r="AD3066" i="1"/>
  <c r="AG3064" i="1"/>
  <c r="AF3065" i="1"/>
  <c r="AG3065" i="1" l="1"/>
  <c r="AF3066" i="1"/>
  <c r="AH3067" i="1" a="1"/>
  <c r="AH3067" i="1" s="1"/>
  <c r="AI3067" i="1" s="1"/>
  <c r="AE3067" i="1" a="1"/>
  <c r="AE3067" i="1" s="1"/>
  <c r="AD3067" i="1"/>
  <c r="AH3068" i="1" l="1" a="1"/>
  <c r="AH3068" i="1" s="1"/>
  <c r="AI3068" i="1" s="1"/>
  <c r="AE3068" i="1" a="1"/>
  <c r="AE3068" i="1" s="1"/>
  <c r="AD3068" i="1"/>
  <c r="AG3066" i="1"/>
  <c r="AF3067" i="1"/>
  <c r="AG3067" i="1" l="1"/>
  <c r="AF3068" i="1"/>
  <c r="AH3069" i="1" a="1"/>
  <c r="AH3069" i="1" s="1"/>
  <c r="AI3069" i="1" s="1"/>
  <c r="AD3069" i="1"/>
  <c r="AE3069" i="1" a="1"/>
  <c r="AE3069" i="1" s="1"/>
  <c r="AG3068" i="1" l="1"/>
  <c r="AF3069" i="1"/>
  <c r="AH3070" i="1" a="1"/>
  <c r="AH3070" i="1" s="1"/>
  <c r="AI3070" i="1" s="1"/>
  <c r="AE3070" i="1" a="1"/>
  <c r="AE3070" i="1" s="1"/>
  <c r="AD3070" i="1"/>
  <c r="AH3071" i="1" l="1" a="1"/>
  <c r="AH3071" i="1" s="1"/>
  <c r="AI3071" i="1" s="1"/>
  <c r="AE3071" i="1" a="1"/>
  <c r="AE3071" i="1" s="1"/>
  <c r="AD3071" i="1"/>
  <c r="AG3069" i="1"/>
  <c r="AF3070" i="1"/>
  <c r="AH3072" i="1" l="1" a="1"/>
  <c r="AH3072" i="1" s="1"/>
  <c r="AI3072" i="1" s="1"/>
  <c r="AE3072" i="1" a="1"/>
  <c r="AE3072" i="1" s="1"/>
  <c r="AD3072" i="1"/>
  <c r="AG3070" i="1"/>
  <c r="AF3071" i="1"/>
  <c r="AG3071" i="1" l="1"/>
  <c r="AF3072" i="1"/>
  <c r="AH3073" i="1" a="1"/>
  <c r="AH3073" i="1" s="1"/>
  <c r="AI3073" i="1" s="1"/>
  <c r="AD3073" i="1"/>
  <c r="AE3073" i="1" a="1"/>
  <c r="AE3073" i="1" s="1"/>
  <c r="AG3072" i="1" l="1"/>
  <c r="AF3073" i="1"/>
  <c r="AH3074" i="1" a="1"/>
  <c r="AH3074" i="1" s="1"/>
  <c r="AI3074" i="1" s="1"/>
  <c r="AE3074" i="1" a="1"/>
  <c r="AE3074" i="1" s="1"/>
  <c r="AD3074" i="1"/>
  <c r="AH3075" i="1" l="1" a="1"/>
  <c r="AH3075" i="1" s="1"/>
  <c r="AI3075" i="1" s="1"/>
  <c r="AE3075" i="1" a="1"/>
  <c r="AE3075" i="1" s="1"/>
  <c r="AD3075" i="1"/>
  <c r="AG3073" i="1"/>
  <c r="AF3074" i="1"/>
  <c r="AG3074" i="1" l="1"/>
  <c r="AF3075" i="1"/>
  <c r="AH3076" i="1" a="1"/>
  <c r="AH3076" i="1" s="1"/>
  <c r="AI3076" i="1" s="1"/>
  <c r="AE3076" i="1" a="1"/>
  <c r="AE3076" i="1" s="1"/>
  <c r="AD3076" i="1"/>
  <c r="AG3075" i="1" l="1"/>
  <c r="AF3076" i="1"/>
  <c r="AH3077" i="1" a="1"/>
  <c r="AH3077" i="1" s="1"/>
  <c r="AI3077" i="1" s="1"/>
  <c r="AD3077" i="1"/>
  <c r="AE3077" i="1" a="1"/>
  <c r="AE3077" i="1" s="1"/>
  <c r="AH3078" i="1" l="1" a="1"/>
  <c r="AH3078" i="1" s="1"/>
  <c r="AI3078" i="1" s="1"/>
  <c r="AE3078" i="1" a="1"/>
  <c r="AE3078" i="1" s="1"/>
  <c r="AD3078" i="1"/>
  <c r="AG3076" i="1"/>
  <c r="AF3077" i="1"/>
  <c r="AH3079" i="1" l="1" a="1"/>
  <c r="AH3079" i="1" s="1"/>
  <c r="AI3079" i="1" s="1"/>
  <c r="AE3079" i="1" a="1"/>
  <c r="AE3079" i="1" s="1"/>
  <c r="AD3079" i="1"/>
  <c r="AG3077" i="1"/>
  <c r="AF3078" i="1"/>
  <c r="AG3078" i="1" l="1"/>
  <c r="AF3079" i="1"/>
  <c r="AH3080" i="1" a="1"/>
  <c r="AH3080" i="1" s="1"/>
  <c r="AI3080" i="1" s="1"/>
  <c r="AE3080" i="1" a="1"/>
  <c r="AE3080" i="1" s="1"/>
  <c r="AD3080" i="1"/>
  <c r="AH3081" i="1" l="1" a="1"/>
  <c r="AH3081" i="1" s="1"/>
  <c r="AI3081" i="1" s="1"/>
  <c r="AD3081" i="1"/>
  <c r="AE3081" i="1" a="1"/>
  <c r="AE3081" i="1" s="1"/>
  <c r="AG3079" i="1"/>
  <c r="AF3080" i="1"/>
  <c r="AG3080" i="1" l="1"/>
  <c r="AF3081" i="1"/>
  <c r="AH3082" i="1" a="1"/>
  <c r="AH3082" i="1" s="1"/>
  <c r="AI3082" i="1" s="1"/>
  <c r="AE3082" i="1" a="1"/>
  <c r="AE3082" i="1" s="1"/>
  <c r="AD3082" i="1"/>
  <c r="AG3081" i="1" l="1"/>
  <c r="AF3082" i="1"/>
  <c r="AH3083" i="1" a="1"/>
  <c r="AH3083" i="1" s="1"/>
  <c r="AI3083" i="1" s="1"/>
  <c r="AE3083" i="1" a="1"/>
  <c r="AE3083" i="1" s="1"/>
  <c r="AD3083" i="1"/>
  <c r="AH3084" i="1" l="1" a="1"/>
  <c r="AH3084" i="1" s="1"/>
  <c r="AI3084" i="1" s="1"/>
  <c r="AE3084" i="1" a="1"/>
  <c r="AE3084" i="1" s="1"/>
  <c r="AD3084" i="1"/>
  <c r="AG3082" i="1"/>
  <c r="AF3083" i="1"/>
  <c r="AG3083" i="1" l="1"/>
  <c r="AF3084" i="1"/>
  <c r="AH3085" i="1" a="1"/>
  <c r="AH3085" i="1" s="1"/>
  <c r="AI3085" i="1" s="1"/>
  <c r="AD3085" i="1"/>
  <c r="AE3085" i="1" a="1"/>
  <c r="AE3085" i="1" s="1"/>
  <c r="AH3086" i="1" l="1" a="1"/>
  <c r="AH3086" i="1" s="1"/>
  <c r="AI3086" i="1" s="1"/>
  <c r="AE3086" i="1" a="1"/>
  <c r="AE3086" i="1" s="1"/>
  <c r="AD3086" i="1"/>
  <c r="AG3084" i="1"/>
  <c r="AF3085" i="1"/>
  <c r="AG3085" i="1" l="1"/>
  <c r="AF3086" i="1"/>
  <c r="AH3087" i="1" a="1"/>
  <c r="AH3087" i="1" s="1"/>
  <c r="AI3087" i="1" s="1"/>
  <c r="AE3087" i="1" a="1"/>
  <c r="AE3087" i="1" s="1"/>
  <c r="AD3087" i="1"/>
  <c r="AG3086" i="1" l="1"/>
  <c r="AF3087" i="1"/>
  <c r="AH3088" i="1" a="1"/>
  <c r="AH3088" i="1" s="1"/>
  <c r="AI3088" i="1" s="1"/>
  <c r="AE3088" i="1" a="1"/>
  <c r="AE3088" i="1" s="1"/>
  <c r="AD3088" i="1"/>
  <c r="AH3089" i="1" l="1" a="1"/>
  <c r="AH3089" i="1" s="1"/>
  <c r="AI3089" i="1" s="1"/>
  <c r="AD3089" i="1"/>
  <c r="AE3089" i="1" a="1"/>
  <c r="AE3089" i="1" s="1"/>
  <c r="AG3087" i="1"/>
  <c r="AF3088" i="1"/>
  <c r="AG3088" i="1" l="1"/>
  <c r="AF3089" i="1"/>
  <c r="AH3090" i="1" a="1"/>
  <c r="AH3090" i="1" s="1"/>
  <c r="AI3090" i="1" s="1"/>
  <c r="AE3090" i="1" a="1"/>
  <c r="AE3090" i="1" s="1"/>
  <c r="AD3090" i="1"/>
  <c r="AH3091" i="1" l="1" a="1"/>
  <c r="AH3091" i="1" s="1"/>
  <c r="AI3091" i="1" s="1"/>
  <c r="AE3091" i="1" a="1"/>
  <c r="AE3091" i="1" s="1"/>
  <c r="AD3091" i="1"/>
  <c r="AG3089" i="1"/>
  <c r="AF3090" i="1"/>
  <c r="AG3090" i="1" l="1"/>
  <c r="AF3091" i="1"/>
  <c r="AH3092" i="1" a="1"/>
  <c r="AH3092" i="1" s="1"/>
  <c r="AI3092" i="1" s="1"/>
  <c r="AE3092" i="1" a="1"/>
  <c r="AE3092" i="1" s="1"/>
  <c r="AD3092" i="1"/>
  <c r="AH3093" i="1" l="1" a="1"/>
  <c r="AH3093" i="1" s="1"/>
  <c r="AI3093" i="1" s="1"/>
  <c r="AD3093" i="1"/>
  <c r="AE3093" i="1" a="1"/>
  <c r="AE3093" i="1" s="1"/>
  <c r="AG3091" i="1"/>
  <c r="AF3092" i="1"/>
  <c r="AG3092" i="1" l="1"/>
  <c r="AF3093" i="1"/>
  <c r="AH3094" i="1" a="1"/>
  <c r="AH3094" i="1" s="1"/>
  <c r="AI3094" i="1" s="1"/>
  <c r="AE3094" i="1" a="1"/>
  <c r="AE3094" i="1" s="1"/>
  <c r="AD3094" i="1"/>
  <c r="AH3095" i="1" l="1" a="1"/>
  <c r="AH3095" i="1" s="1"/>
  <c r="AI3095" i="1" s="1"/>
  <c r="AE3095" i="1" a="1"/>
  <c r="AE3095" i="1" s="1"/>
  <c r="AD3095" i="1"/>
  <c r="AG3093" i="1"/>
  <c r="AF3094" i="1"/>
  <c r="AG3094" i="1" l="1"/>
  <c r="AF3095" i="1"/>
  <c r="AH3096" i="1" a="1"/>
  <c r="AH3096" i="1" s="1"/>
  <c r="AI3096" i="1" s="1"/>
  <c r="AE3096" i="1" a="1"/>
  <c r="AE3096" i="1" s="1"/>
  <c r="AD3096" i="1"/>
  <c r="AG3095" i="1" l="1"/>
  <c r="AF3096" i="1"/>
  <c r="AH3097" i="1" a="1"/>
  <c r="AH3097" i="1" s="1"/>
  <c r="AI3097" i="1" s="1"/>
  <c r="AD3097" i="1"/>
  <c r="AE3097" i="1" a="1"/>
  <c r="AE3097" i="1" s="1"/>
  <c r="AH3098" i="1" l="1" a="1"/>
  <c r="AH3098" i="1" s="1"/>
  <c r="AI3098" i="1" s="1"/>
  <c r="AE3098" i="1" a="1"/>
  <c r="AE3098" i="1" s="1"/>
  <c r="AD3098" i="1"/>
  <c r="AG3096" i="1"/>
  <c r="AF3097" i="1"/>
  <c r="AG3097" i="1" l="1"/>
  <c r="AF3098" i="1"/>
  <c r="AH3099" i="1" a="1"/>
  <c r="AH3099" i="1" s="1"/>
  <c r="AI3099" i="1" s="1"/>
  <c r="AE3099" i="1" a="1"/>
  <c r="AE3099" i="1" s="1"/>
  <c r="AD3099" i="1"/>
  <c r="AH3100" i="1" l="1" a="1"/>
  <c r="AH3100" i="1" s="1"/>
  <c r="AI3100" i="1" s="1"/>
  <c r="AE3100" i="1" a="1"/>
  <c r="AE3100" i="1" s="1"/>
  <c r="AD3100" i="1"/>
  <c r="AG3098" i="1"/>
  <c r="AF3099" i="1"/>
  <c r="AG3099" i="1" l="1"/>
  <c r="AF3100" i="1"/>
  <c r="AH3101" i="1" a="1"/>
  <c r="AH3101" i="1" s="1"/>
  <c r="AI3101" i="1" s="1"/>
  <c r="AD3101" i="1"/>
  <c r="AE3101" i="1" a="1"/>
  <c r="AE3101" i="1" s="1"/>
  <c r="AH3102" i="1" l="1" a="1"/>
  <c r="AH3102" i="1" s="1"/>
  <c r="AI3102" i="1" s="1"/>
  <c r="AE3102" i="1" a="1"/>
  <c r="AE3102" i="1" s="1"/>
  <c r="AD3102" i="1"/>
  <c r="AG3100" i="1"/>
  <c r="AF3101" i="1"/>
  <c r="AG3101" i="1" l="1"/>
  <c r="AF3102" i="1"/>
  <c r="AH3103" i="1" a="1"/>
  <c r="AH3103" i="1" s="1"/>
  <c r="AI3103" i="1" s="1"/>
  <c r="AE3103" i="1" a="1"/>
  <c r="AE3103" i="1" s="1"/>
  <c r="AD3103" i="1"/>
  <c r="AG3102" i="1" l="1"/>
  <c r="AF3103" i="1"/>
  <c r="AH3104" i="1" a="1"/>
  <c r="AH3104" i="1" s="1"/>
  <c r="AI3104" i="1" s="1"/>
  <c r="AE3104" i="1" a="1"/>
  <c r="AE3104" i="1" s="1"/>
  <c r="AD3104" i="1"/>
  <c r="AG3103" i="1" l="1"/>
  <c r="AF3104" i="1"/>
  <c r="AH3105" i="1" a="1"/>
  <c r="AH3105" i="1" s="1"/>
  <c r="AI3105" i="1" s="1"/>
  <c r="AD3105" i="1"/>
  <c r="AE3105" i="1" a="1"/>
  <c r="AE3105" i="1" s="1"/>
  <c r="AH3106" i="1" l="1" a="1"/>
  <c r="AH3106" i="1" s="1"/>
  <c r="AI3106" i="1" s="1"/>
  <c r="AE3106" i="1" a="1"/>
  <c r="AE3106" i="1" s="1"/>
  <c r="AD3106" i="1"/>
  <c r="AG3104" i="1"/>
  <c r="AF3105" i="1"/>
  <c r="AG3105" i="1" l="1"/>
  <c r="AF3106" i="1"/>
  <c r="AH3107" i="1" a="1"/>
  <c r="AH3107" i="1" s="1"/>
  <c r="AI3107" i="1" s="1"/>
  <c r="AE3107" i="1" a="1"/>
  <c r="AE3107" i="1" s="1"/>
  <c r="AD3107" i="1"/>
  <c r="AG3106" i="1" l="1"/>
  <c r="AF3107" i="1"/>
  <c r="AH3108" i="1" a="1"/>
  <c r="AH3108" i="1" s="1"/>
  <c r="AI3108" i="1" s="1"/>
  <c r="AE3108" i="1" a="1"/>
  <c r="AE3108" i="1" s="1"/>
  <c r="AD3108" i="1"/>
  <c r="AH3109" i="1" l="1" a="1"/>
  <c r="AH3109" i="1" s="1"/>
  <c r="AI3109" i="1" s="1"/>
  <c r="AD3109" i="1"/>
  <c r="AE3109" i="1" a="1"/>
  <c r="AE3109" i="1" s="1"/>
  <c r="AG3107" i="1"/>
  <c r="AF3108" i="1"/>
  <c r="AG3108" i="1" l="1"/>
  <c r="AF3109" i="1"/>
  <c r="AH3110" i="1" a="1"/>
  <c r="AH3110" i="1" s="1"/>
  <c r="AI3110" i="1" s="1"/>
  <c r="AE3110" i="1" a="1"/>
  <c r="AE3110" i="1" s="1"/>
  <c r="AD3110" i="1"/>
  <c r="AH3111" i="1" l="1" a="1"/>
  <c r="AH3111" i="1" s="1"/>
  <c r="AI3111" i="1" s="1"/>
  <c r="AE3111" i="1" a="1"/>
  <c r="AE3111" i="1" s="1"/>
  <c r="AD3111" i="1"/>
  <c r="AG3109" i="1"/>
  <c r="AF3110" i="1"/>
  <c r="AG3110" i="1" l="1"/>
  <c r="AF3111" i="1"/>
  <c r="AH3112" i="1" a="1"/>
  <c r="AH3112" i="1" s="1"/>
  <c r="AI3112" i="1" s="1"/>
  <c r="AE3112" i="1" a="1"/>
  <c r="AE3112" i="1" s="1"/>
  <c r="AD3112" i="1"/>
  <c r="AH3113" i="1" l="1" a="1"/>
  <c r="AH3113" i="1" s="1"/>
  <c r="AI3113" i="1" s="1"/>
  <c r="AD3113" i="1"/>
  <c r="AE3113" i="1" a="1"/>
  <c r="AE3113" i="1" s="1"/>
  <c r="AG3111" i="1"/>
  <c r="AF3112" i="1"/>
  <c r="AG3112" i="1" l="1"/>
  <c r="AF3113" i="1"/>
  <c r="AH3114" i="1" a="1"/>
  <c r="AH3114" i="1" s="1"/>
  <c r="AI3114" i="1" s="1"/>
  <c r="AE3114" i="1" a="1"/>
  <c r="AE3114" i="1" s="1"/>
  <c r="AD3114" i="1"/>
  <c r="AG3113" i="1" l="1"/>
  <c r="AF3114" i="1"/>
  <c r="AH3115" i="1" a="1"/>
  <c r="AH3115" i="1" s="1"/>
  <c r="AI3115" i="1" s="1"/>
  <c r="AE3115" i="1" a="1"/>
  <c r="AE3115" i="1" s="1"/>
  <c r="AD3115" i="1"/>
  <c r="AH3116" i="1" l="1" a="1"/>
  <c r="AH3116" i="1" s="1"/>
  <c r="AI3116" i="1" s="1"/>
  <c r="AE3116" i="1" a="1"/>
  <c r="AE3116" i="1" s="1"/>
  <c r="AD3116" i="1"/>
  <c r="AG3114" i="1"/>
  <c r="AF3115" i="1"/>
  <c r="AG3115" i="1" l="1"/>
  <c r="AF3116" i="1"/>
  <c r="AH3117" i="1" a="1"/>
  <c r="AH3117" i="1" s="1"/>
  <c r="AI3117" i="1" s="1"/>
  <c r="AD3117" i="1"/>
  <c r="AE3117" i="1" a="1"/>
  <c r="AE3117" i="1" s="1"/>
  <c r="AH3118" i="1" l="1" a="1"/>
  <c r="AH3118" i="1" s="1"/>
  <c r="AI3118" i="1" s="1"/>
  <c r="AE3118" i="1" a="1"/>
  <c r="AE3118" i="1" s="1"/>
  <c r="AD3118" i="1"/>
  <c r="AG3116" i="1"/>
  <c r="AF3117" i="1"/>
  <c r="AG3117" i="1" l="1"/>
  <c r="AF3118" i="1"/>
  <c r="AH3119" i="1" a="1"/>
  <c r="AH3119" i="1" s="1"/>
  <c r="AI3119" i="1" s="1"/>
  <c r="AE3119" i="1" a="1"/>
  <c r="AE3119" i="1" s="1"/>
  <c r="AD3119" i="1"/>
  <c r="AH3120" i="1" l="1" a="1"/>
  <c r="AH3120" i="1" s="1"/>
  <c r="AI3120" i="1" s="1"/>
  <c r="AE3120" i="1" a="1"/>
  <c r="AE3120" i="1" s="1"/>
  <c r="AD3120" i="1"/>
  <c r="AG3118" i="1"/>
  <c r="AF3119" i="1"/>
  <c r="AG3119" i="1" l="1"/>
  <c r="AF3120" i="1"/>
  <c r="AH3121" i="1" a="1"/>
  <c r="AH3121" i="1" s="1"/>
  <c r="AI3121" i="1" s="1"/>
  <c r="AD3121" i="1"/>
  <c r="AE3121" i="1" a="1"/>
  <c r="AE3121" i="1" s="1"/>
  <c r="AH3122" i="1" l="1" a="1"/>
  <c r="AH3122" i="1" s="1"/>
  <c r="AI3122" i="1" s="1"/>
  <c r="AE3122" i="1" a="1"/>
  <c r="AE3122" i="1" s="1"/>
  <c r="AD3122" i="1"/>
  <c r="AG3120" i="1"/>
  <c r="AF3121" i="1"/>
  <c r="AG3121" i="1" l="1"/>
  <c r="AF3122" i="1"/>
  <c r="AH3123" i="1" a="1"/>
  <c r="AH3123" i="1" s="1"/>
  <c r="AI3123" i="1" s="1"/>
  <c r="AE3123" i="1" a="1"/>
  <c r="AE3123" i="1" s="1"/>
  <c r="AD3123" i="1"/>
  <c r="AH3124" i="1" l="1" a="1"/>
  <c r="AH3124" i="1" s="1"/>
  <c r="AI3124" i="1" s="1"/>
  <c r="AE3124" i="1" a="1"/>
  <c r="AE3124" i="1" s="1"/>
  <c r="AD3124" i="1"/>
  <c r="AG3122" i="1"/>
  <c r="AF3123" i="1"/>
  <c r="AG3123" i="1" l="1"/>
  <c r="AF3124" i="1"/>
  <c r="AH3125" i="1" a="1"/>
  <c r="AH3125" i="1" s="1"/>
  <c r="AI3125" i="1" s="1"/>
  <c r="AD3125" i="1"/>
  <c r="AE3125" i="1" a="1"/>
  <c r="AE3125" i="1" s="1"/>
  <c r="AH3126" i="1" l="1" a="1"/>
  <c r="AH3126" i="1" s="1"/>
  <c r="AI3126" i="1" s="1"/>
  <c r="AD3126" i="1"/>
  <c r="AE3126" i="1" a="1"/>
  <c r="AE3126" i="1" s="1"/>
  <c r="AG3124" i="1"/>
  <c r="AF3125" i="1"/>
  <c r="AG3125" i="1" l="1"/>
  <c r="AF3126" i="1"/>
  <c r="AH3127" i="1" a="1"/>
  <c r="AH3127" i="1" s="1"/>
  <c r="AI3127" i="1" s="1"/>
  <c r="AD3127" i="1"/>
  <c r="AE3127" i="1" a="1"/>
  <c r="AE3127" i="1" s="1"/>
  <c r="AG3126" i="1" l="1"/>
  <c r="AF3127" i="1"/>
  <c r="AH3128" i="1" a="1"/>
  <c r="AH3128" i="1" s="1"/>
  <c r="AI3128" i="1" s="1"/>
  <c r="AD3128" i="1"/>
  <c r="AE3128" i="1" a="1"/>
  <c r="AE3128" i="1" s="1"/>
  <c r="AG3127" i="1" l="1"/>
  <c r="AF3128" i="1"/>
  <c r="AH3129" i="1" a="1"/>
  <c r="AH3129" i="1" s="1"/>
  <c r="AI3129" i="1" s="1"/>
  <c r="AD3129" i="1"/>
  <c r="AE3129" i="1" a="1"/>
  <c r="AE3129" i="1" s="1"/>
  <c r="AH3130" i="1" l="1" a="1"/>
  <c r="AH3130" i="1" s="1"/>
  <c r="AI3130" i="1" s="1"/>
  <c r="AD3130" i="1"/>
  <c r="AE3130" i="1" a="1"/>
  <c r="AE3130" i="1" s="1"/>
  <c r="AG3128" i="1"/>
  <c r="AF3129" i="1"/>
  <c r="AH3131" i="1" l="1" a="1"/>
  <c r="AH3131" i="1" s="1"/>
  <c r="AI3131" i="1" s="1"/>
  <c r="AD3131" i="1"/>
  <c r="AE3131" i="1" a="1"/>
  <c r="AE3131" i="1" s="1"/>
  <c r="AG3129" i="1"/>
  <c r="AF3130" i="1"/>
  <c r="AG3130" i="1" l="1"/>
  <c r="AF3131" i="1"/>
  <c r="AH3132" i="1" a="1"/>
  <c r="AH3132" i="1" s="1"/>
  <c r="AI3132" i="1" s="1"/>
  <c r="AD3132" i="1"/>
  <c r="AE3132" i="1" a="1"/>
  <c r="AE3132" i="1" s="1"/>
  <c r="AH3133" i="1" l="1" a="1"/>
  <c r="AH3133" i="1" s="1"/>
  <c r="AI3133" i="1" s="1"/>
  <c r="AD3133" i="1"/>
  <c r="AE3133" i="1" a="1"/>
  <c r="AE3133" i="1" s="1"/>
  <c r="AG3131" i="1"/>
  <c r="AF3132" i="1"/>
  <c r="AG3132" i="1" l="1"/>
  <c r="AF3133" i="1"/>
  <c r="AH3134" i="1" a="1"/>
  <c r="AH3134" i="1" s="1"/>
  <c r="AI3134" i="1" s="1"/>
  <c r="AD3134" i="1"/>
  <c r="AE3134" i="1" a="1"/>
  <c r="AE3134" i="1" s="1"/>
  <c r="AH3135" i="1" l="1" a="1"/>
  <c r="AH3135" i="1" s="1"/>
  <c r="AI3135" i="1" s="1"/>
  <c r="AD3135" i="1"/>
  <c r="AE3135" i="1" a="1"/>
  <c r="AE3135" i="1" s="1"/>
  <c r="AG3133" i="1"/>
  <c r="AF3134" i="1"/>
  <c r="AG3134" i="1" l="1"/>
  <c r="AF3135" i="1"/>
  <c r="AH3136" i="1" a="1"/>
  <c r="AH3136" i="1" s="1"/>
  <c r="AI3136" i="1" s="1"/>
  <c r="AD3136" i="1"/>
  <c r="AE3136" i="1" a="1"/>
  <c r="AE3136" i="1" s="1"/>
  <c r="AG3135" i="1" l="1"/>
  <c r="AF3136" i="1"/>
  <c r="AH3137" i="1" a="1"/>
  <c r="AH3137" i="1" s="1"/>
  <c r="AI3137" i="1" s="1"/>
  <c r="AD3137" i="1"/>
  <c r="AE3137" i="1" a="1"/>
  <c r="AE3137" i="1" s="1"/>
  <c r="AH3138" i="1" l="1" a="1"/>
  <c r="AH3138" i="1" s="1"/>
  <c r="AI3138" i="1" s="1"/>
  <c r="AD3138" i="1"/>
  <c r="AE3138" i="1" a="1"/>
  <c r="AE3138" i="1" s="1"/>
  <c r="AG3136" i="1"/>
  <c r="AF3137" i="1"/>
  <c r="AG3137" i="1" l="1"/>
  <c r="AF3138" i="1"/>
  <c r="AH3139" i="1" a="1"/>
  <c r="AH3139" i="1" s="1"/>
  <c r="AI3139" i="1" s="1"/>
  <c r="AD3139" i="1"/>
  <c r="AE3139" i="1" a="1"/>
  <c r="AE3139" i="1" s="1"/>
  <c r="AH3140" i="1" l="1" a="1"/>
  <c r="AH3140" i="1" s="1"/>
  <c r="AI3140" i="1" s="1"/>
  <c r="AD3140" i="1"/>
  <c r="AE3140" i="1" a="1"/>
  <c r="AE3140" i="1" s="1"/>
  <c r="AG3138" i="1"/>
  <c r="AF3139" i="1"/>
  <c r="AG3139" i="1" l="1"/>
  <c r="AF3140" i="1"/>
  <c r="AH3141" i="1" a="1"/>
  <c r="AH3141" i="1" s="1"/>
  <c r="AI3141" i="1" s="1"/>
  <c r="AD3141" i="1"/>
  <c r="AE3141" i="1" a="1"/>
  <c r="AE3141" i="1" s="1"/>
  <c r="AH3142" i="1" l="1" a="1"/>
  <c r="AH3142" i="1" s="1"/>
  <c r="AI3142" i="1" s="1"/>
  <c r="AD3142" i="1"/>
  <c r="AE3142" i="1" a="1"/>
  <c r="AE3142" i="1" s="1"/>
  <c r="AG3140" i="1"/>
  <c r="AF3141" i="1"/>
  <c r="AG3141" i="1" l="1"/>
  <c r="AF3142" i="1"/>
  <c r="AH3143" i="1" a="1"/>
  <c r="AH3143" i="1" s="1"/>
  <c r="AI3143" i="1" s="1"/>
  <c r="AD3143" i="1"/>
  <c r="AE3143" i="1" a="1"/>
  <c r="AE3143" i="1" s="1"/>
  <c r="AH3144" i="1" l="1" a="1"/>
  <c r="AH3144" i="1" s="1"/>
  <c r="AI3144" i="1" s="1"/>
  <c r="AD3144" i="1"/>
  <c r="AE3144" i="1" a="1"/>
  <c r="AE3144" i="1" s="1"/>
  <c r="AG3142" i="1"/>
  <c r="AF3143" i="1"/>
  <c r="AG3143" i="1" l="1"/>
  <c r="AF3144" i="1"/>
  <c r="AH3145" i="1" a="1"/>
  <c r="AH3145" i="1" s="1"/>
  <c r="AI3145" i="1" s="1"/>
  <c r="AD3145" i="1"/>
  <c r="AE3145" i="1" a="1"/>
  <c r="AE3145" i="1" s="1"/>
  <c r="AH3146" i="1" l="1" a="1"/>
  <c r="AH3146" i="1" s="1"/>
  <c r="AI3146" i="1" s="1"/>
  <c r="AD3146" i="1"/>
  <c r="AE3146" i="1" a="1"/>
  <c r="AE3146" i="1" s="1"/>
  <c r="AG3144" i="1"/>
  <c r="AF3145" i="1"/>
  <c r="AG3145" i="1" l="1"/>
  <c r="AF3146" i="1"/>
  <c r="AH3147" i="1" a="1"/>
  <c r="AH3147" i="1" s="1"/>
  <c r="AI3147" i="1" s="1"/>
  <c r="AD3147" i="1"/>
  <c r="AE3147" i="1" a="1"/>
  <c r="AE3147" i="1" s="1"/>
  <c r="AH3148" i="1" l="1" a="1"/>
  <c r="AH3148" i="1" s="1"/>
  <c r="AI3148" i="1" s="1"/>
  <c r="AD3148" i="1"/>
  <c r="AE3148" i="1" a="1"/>
  <c r="AE3148" i="1" s="1"/>
  <c r="AG3146" i="1"/>
  <c r="AF3147" i="1"/>
  <c r="AG3147" i="1" l="1"/>
  <c r="AF3148" i="1"/>
  <c r="AH3149" i="1" a="1"/>
  <c r="AH3149" i="1" s="1"/>
  <c r="AI3149" i="1" s="1"/>
  <c r="AD3149" i="1"/>
  <c r="AE3149" i="1" a="1"/>
  <c r="AE3149" i="1" s="1"/>
  <c r="AG3148" i="1" l="1"/>
  <c r="AF3149" i="1"/>
  <c r="AH3150" i="1" a="1"/>
  <c r="AH3150" i="1" s="1"/>
  <c r="AI3150" i="1" s="1"/>
  <c r="AD3150" i="1"/>
  <c r="AE3150" i="1" a="1"/>
  <c r="AE3150" i="1" s="1"/>
  <c r="AH3151" i="1" l="1" a="1"/>
  <c r="AH3151" i="1" s="1"/>
  <c r="AI3151" i="1" s="1"/>
  <c r="AD3151" i="1"/>
  <c r="AE3151" i="1" a="1"/>
  <c r="AE3151" i="1" s="1"/>
  <c r="AG3149" i="1"/>
  <c r="AF3150" i="1"/>
  <c r="AH3152" i="1" l="1" a="1"/>
  <c r="AH3152" i="1" s="1"/>
  <c r="AI3152" i="1" s="1"/>
  <c r="AD3152" i="1"/>
  <c r="AE3152" i="1" a="1"/>
  <c r="AE3152" i="1" s="1"/>
  <c r="AG3150" i="1"/>
  <c r="AF3151" i="1"/>
  <c r="AG3151" i="1" l="1"/>
  <c r="AF3152" i="1"/>
  <c r="AH3153" i="1" a="1"/>
  <c r="AH3153" i="1" s="1"/>
  <c r="AI3153" i="1" s="1"/>
  <c r="AD3153" i="1"/>
  <c r="AE3153" i="1" a="1"/>
  <c r="AE3153" i="1" s="1"/>
  <c r="AG3152" i="1" l="1"/>
  <c r="AF3153" i="1"/>
  <c r="AH3154" i="1" a="1"/>
  <c r="AH3154" i="1" s="1"/>
  <c r="AI3154" i="1" s="1"/>
  <c r="AD3154" i="1"/>
  <c r="AE3154" i="1" a="1"/>
  <c r="AE3154" i="1" s="1"/>
  <c r="AH3155" i="1" l="1" a="1"/>
  <c r="AH3155" i="1" s="1"/>
  <c r="AI3155" i="1" s="1"/>
  <c r="AD3155" i="1"/>
  <c r="AE3155" i="1" a="1"/>
  <c r="AE3155" i="1" s="1"/>
  <c r="AG3153" i="1"/>
  <c r="AF3154" i="1"/>
  <c r="AG3154" i="1" l="1"/>
  <c r="AF3155" i="1"/>
  <c r="AH3156" i="1" a="1"/>
  <c r="AH3156" i="1" s="1"/>
  <c r="AI3156" i="1" s="1"/>
  <c r="AD3156" i="1"/>
  <c r="AE3156" i="1" a="1"/>
  <c r="AE3156" i="1" s="1"/>
  <c r="AH3157" i="1" l="1" a="1"/>
  <c r="AH3157" i="1" s="1"/>
  <c r="AI3157" i="1" s="1"/>
  <c r="AD3157" i="1"/>
  <c r="AE3157" i="1" a="1"/>
  <c r="AE3157" i="1" s="1"/>
  <c r="AG3155" i="1"/>
  <c r="AF3156" i="1"/>
  <c r="AG3156" i="1" l="1"/>
  <c r="AF3157" i="1"/>
  <c r="AH3158" i="1" a="1"/>
  <c r="AH3158" i="1" s="1"/>
  <c r="AI3158" i="1" s="1"/>
  <c r="AD3158" i="1"/>
  <c r="AE3158" i="1" a="1"/>
  <c r="AE3158" i="1" s="1"/>
  <c r="AH3159" i="1" l="1" a="1"/>
  <c r="AH3159" i="1" s="1"/>
  <c r="AI3159" i="1" s="1"/>
  <c r="AD3159" i="1"/>
  <c r="AE3159" i="1" a="1"/>
  <c r="AE3159" i="1" s="1"/>
  <c r="AG3157" i="1"/>
  <c r="AF3158" i="1"/>
  <c r="AG3158" i="1" l="1"/>
  <c r="AF3159" i="1"/>
  <c r="AH3160" i="1" a="1"/>
  <c r="AH3160" i="1" s="1"/>
  <c r="AI3160" i="1" s="1"/>
  <c r="AD3160" i="1"/>
  <c r="AE3160" i="1" a="1"/>
  <c r="AE3160" i="1" s="1"/>
  <c r="AH3161" i="1" l="1" a="1"/>
  <c r="AH3161" i="1" s="1"/>
  <c r="AI3161" i="1" s="1"/>
  <c r="AD3161" i="1"/>
  <c r="AE3161" i="1" a="1"/>
  <c r="AE3161" i="1" s="1"/>
  <c r="AG3159" i="1"/>
  <c r="AF3160" i="1"/>
  <c r="AG3160" i="1" l="1"/>
  <c r="AF3161" i="1"/>
  <c r="AH3162" i="1" a="1"/>
  <c r="AH3162" i="1" s="1"/>
  <c r="AI3162" i="1" s="1"/>
  <c r="AD3162" i="1"/>
  <c r="AE3162" i="1" a="1"/>
  <c r="AE3162" i="1" s="1"/>
  <c r="AH3163" i="1" l="1" a="1"/>
  <c r="AH3163" i="1" s="1"/>
  <c r="AI3163" i="1" s="1"/>
  <c r="AD3163" i="1"/>
  <c r="AE3163" i="1" a="1"/>
  <c r="AE3163" i="1" s="1"/>
  <c r="AG3161" i="1"/>
  <c r="AF3162" i="1"/>
  <c r="AG3162" i="1" l="1"/>
  <c r="AF3163" i="1"/>
  <c r="AH3164" i="1" a="1"/>
  <c r="AH3164" i="1" s="1"/>
  <c r="AI3164" i="1" s="1"/>
  <c r="AD3164" i="1"/>
  <c r="AE3164" i="1" a="1"/>
  <c r="AE3164" i="1" s="1"/>
  <c r="AH3165" i="1" l="1" a="1"/>
  <c r="AH3165" i="1" s="1"/>
  <c r="AI3165" i="1" s="1"/>
  <c r="AD3165" i="1"/>
  <c r="AE3165" i="1" a="1"/>
  <c r="AE3165" i="1" s="1"/>
  <c r="AG3163" i="1"/>
  <c r="AF3164" i="1"/>
  <c r="AH3166" i="1" l="1" a="1"/>
  <c r="AH3166" i="1" s="1"/>
  <c r="AI3166" i="1" s="1"/>
  <c r="AD3166" i="1"/>
  <c r="AE3166" i="1" a="1"/>
  <c r="AE3166" i="1" s="1"/>
  <c r="AG3164" i="1"/>
  <c r="AF3165" i="1"/>
  <c r="AG3165" i="1" l="1"/>
  <c r="AF3166" i="1"/>
  <c r="AH3167" i="1" a="1"/>
  <c r="AH3167" i="1" s="1"/>
  <c r="AI3167" i="1" s="1"/>
  <c r="AD3167" i="1"/>
  <c r="AE3167" i="1" a="1"/>
  <c r="AE3167" i="1" s="1"/>
  <c r="AH3168" i="1" l="1" a="1"/>
  <c r="AH3168" i="1" s="1"/>
  <c r="AI3168" i="1" s="1"/>
  <c r="AD3168" i="1"/>
  <c r="AE3168" i="1" a="1"/>
  <c r="AE3168" i="1" s="1"/>
  <c r="AG3166" i="1"/>
  <c r="AF3167" i="1"/>
  <c r="AG3167" i="1" l="1"/>
  <c r="AF3168" i="1"/>
  <c r="AH3169" i="1" a="1"/>
  <c r="AH3169" i="1" s="1"/>
  <c r="AI3169" i="1" s="1"/>
  <c r="AD3169" i="1"/>
  <c r="AE3169" i="1" a="1"/>
  <c r="AE3169" i="1" s="1"/>
  <c r="AH3170" i="1" l="1" a="1"/>
  <c r="AH3170" i="1" s="1"/>
  <c r="AI3170" i="1" s="1"/>
  <c r="AD3170" i="1"/>
  <c r="AE3170" i="1" a="1"/>
  <c r="AE3170" i="1" s="1"/>
  <c r="AG3168" i="1"/>
  <c r="AF3169" i="1"/>
  <c r="AG3169" i="1" l="1"/>
  <c r="AF3170" i="1"/>
  <c r="AH3171" i="1" a="1"/>
  <c r="AH3171" i="1" s="1"/>
  <c r="AI3171" i="1" s="1"/>
  <c r="AD3171" i="1"/>
  <c r="AE3171" i="1" a="1"/>
  <c r="AE3171" i="1" s="1"/>
  <c r="AH3172" i="1" l="1" a="1"/>
  <c r="AH3172" i="1" s="1"/>
  <c r="AI3172" i="1" s="1"/>
  <c r="AD3172" i="1"/>
  <c r="AE3172" i="1" a="1"/>
  <c r="AE3172" i="1" s="1"/>
  <c r="AG3170" i="1"/>
  <c r="AF3171" i="1"/>
  <c r="AG3171" i="1" l="1"/>
  <c r="AF3172" i="1"/>
  <c r="AH3173" i="1" a="1"/>
  <c r="AH3173" i="1" s="1"/>
  <c r="AI3173" i="1" s="1"/>
  <c r="AD3173" i="1"/>
  <c r="AE3173" i="1" a="1"/>
  <c r="AE3173" i="1" s="1"/>
  <c r="AH3174" i="1" l="1" a="1"/>
  <c r="AH3174" i="1" s="1"/>
  <c r="AI3174" i="1" s="1"/>
  <c r="AD3174" i="1"/>
  <c r="AE3174" i="1" a="1"/>
  <c r="AE3174" i="1" s="1"/>
  <c r="AG3172" i="1"/>
  <c r="AF3173" i="1"/>
  <c r="AG3173" i="1" l="1"/>
  <c r="AF3174" i="1"/>
  <c r="AH3175" i="1" a="1"/>
  <c r="AH3175" i="1" s="1"/>
  <c r="AI3175" i="1" s="1"/>
  <c r="AD3175" i="1"/>
  <c r="AE3175" i="1" a="1"/>
  <c r="AE3175" i="1" s="1"/>
  <c r="AH3176" i="1" l="1" a="1"/>
  <c r="AH3176" i="1" s="1"/>
  <c r="AI3176" i="1" s="1"/>
  <c r="AD3176" i="1"/>
  <c r="AE3176" i="1" a="1"/>
  <c r="AE3176" i="1" s="1"/>
  <c r="AG3174" i="1"/>
  <c r="AF3175" i="1"/>
  <c r="AG3175" i="1" l="1"/>
  <c r="AF3176" i="1"/>
  <c r="AH3177" i="1" a="1"/>
  <c r="AH3177" i="1" s="1"/>
  <c r="AI3177" i="1" s="1"/>
  <c r="AD3177" i="1"/>
  <c r="AE3177" i="1" a="1"/>
  <c r="AE3177" i="1" s="1"/>
  <c r="AH3178" i="1" l="1" a="1"/>
  <c r="AH3178" i="1" s="1"/>
  <c r="AI3178" i="1" s="1"/>
  <c r="AD3178" i="1"/>
  <c r="AE3178" i="1" a="1"/>
  <c r="AE3178" i="1" s="1"/>
  <c r="AG3176" i="1"/>
  <c r="AF3177" i="1"/>
  <c r="AG3177" i="1" l="1"/>
  <c r="AF3178" i="1"/>
  <c r="AH3179" i="1" a="1"/>
  <c r="AH3179" i="1" s="1"/>
  <c r="AI3179" i="1" s="1"/>
  <c r="AD3179" i="1"/>
  <c r="AE3179" i="1" a="1"/>
  <c r="AE3179" i="1" s="1"/>
  <c r="AG3178" i="1" l="1"/>
  <c r="AF3179" i="1"/>
  <c r="AH3180" i="1" a="1"/>
  <c r="AH3180" i="1" s="1"/>
  <c r="AI3180" i="1" s="1"/>
  <c r="AD3180" i="1"/>
  <c r="AE3180" i="1" a="1"/>
  <c r="AE3180" i="1" s="1"/>
  <c r="AH3181" i="1" l="1" a="1"/>
  <c r="AH3181" i="1" s="1"/>
  <c r="AI3181" i="1" s="1"/>
  <c r="AD3181" i="1"/>
  <c r="AE3181" i="1" a="1"/>
  <c r="AE3181" i="1" s="1"/>
  <c r="AG3179" i="1"/>
  <c r="AF3180" i="1"/>
  <c r="AH3182" i="1" l="1" a="1"/>
  <c r="AH3182" i="1" s="1"/>
  <c r="AI3182" i="1" s="1"/>
  <c r="AD3182" i="1"/>
  <c r="AE3182" i="1" a="1"/>
  <c r="AE3182" i="1" s="1"/>
  <c r="AG3180" i="1"/>
  <c r="AF3181" i="1"/>
  <c r="AH3183" i="1" l="1" a="1"/>
  <c r="AH3183" i="1" s="1"/>
  <c r="AI3183" i="1" s="1"/>
  <c r="AD3183" i="1"/>
  <c r="AE3183" i="1" a="1"/>
  <c r="AE3183" i="1" s="1"/>
  <c r="AG3181" i="1"/>
  <c r="AF3182" i="1"/>
  <c r="AG3182" i="1" l="1"/>
  <c r="AF3183" i="1"/>
  <c r="AH3184" i="1" a="1"/>
  <c r="AH3184" i="1" s="1"/>
  <c r="AI3184" i="1" s="1"/>
  <c r="AD3184" i="1"/>
  <c r="AE3184" i="1" a="1"/>
  <c r="AE3184" i="1" s="1"/>
  <c r="AG3183" i="1" l="1"/>
  <c r="AF3184" i="1"/>
  <c r="AH3185" i="1" a="1"/>
  <c r="AH3185" i="1" s="1"/>
  <c r="AI3185" i="1" s="1"/>
  <c r="AD3185" i="1"/>
  <c r="AE3185" i="1" a="1"/>
  <c r="AE3185" i="1" s="1"/>
  <c r="AH3186" i="1" l="1" a="1"/>
  <c r="AH3186" i="1" s="1"/>
  <c r="AI3186" i="1" s="1"/>
  <c r="AD3186" i="1"/>
  <c r="AE3186" i="1" a="1"/>
  <c r="AE3186" i="1" s="1"/>
  <c r="AG3184" i="1"/>
  <c r="AF3185" i="1"/>
  <c r="AG3185" i="1" l="1"/>
  <c r="AF3186" i="1"/>
  <c r="AH3187" i="1" a="1"/>
  <c r="AH3187" i="1" s="1"/>
  <c r="AI3187" i="1" s="1"/>
  <c r="AD3187" i="1"/>
  <c r="AE3187" i="1" a="1"/>
  <c r="AE3187" i="1" s="1"/>
  <c r="AH3188" i="1" l="1" a="1"/>
  <c r="AH3188" i="1" s="1"/>
  <c r="AI3188" i="1" s="1"/>
  <c r="AD3188" i="1"/>
  <c r="AE3188" i="1" a="1"/>
  <c r="AE3188" i="1" s="1"/>
  <c r="AG3186" i="1"/>
  <c r="AF3187" i="1"/>
  <c r="AG3187" i="1" l="1"/>
  <c r="AF3188" i="1"/>
  <c r="AH3189" i="1" a="1"/>
  <c r="AH3189" i="1" s="1"/>
  <c r="AI3189" i="1" s="1"/>
  <c r="AD3189" i="1"/>
  <c r="AE3189" i="1" a="1"/>
  <c r="AE3189" i="1" s="1"/>
  <c r="AH3190" i="1" l="1" a="1"/>
  <c r="AH3190" i="1" s="1"/>
  <c r="AI3190" i="1" s="1"/>
  <c r="AD3190" i="1"/>
  <c r="AE3190" i="1" a="1"/>
  <c r="AE3190" i="1" s="1"/>
  <c r="AG3188" i="1"/>
  <c r="AF3189" i="1"/>
  <c r="AG3189" i="1" l="1"/>
  <c r="AF3190" i="1"/>
  <c r="AH3191" i="1" a="1"/>
  <c r="AH3191" i="1" s="1"/>
  <c r="AI3191" i="1" s="1"/>
  <c r="AD3191" i="1"/>
  <c r="AE3191" i="1" a="1"/>
  <c r="AE3191" i="1" s="1"/>
  <c r="AH3192" i="1" l="1" a="1"/>
  <c r="AH3192" i="1" s="1"/>
  <c r="AI3192" i="1" s="1"/>
  <c r="AD3192" i="1"/>
  <c r="AE3192" i="1" a="1"/>
  <c r="AE3192" i="1" s="1"/>
  <c r="AG3190" i="1"/>
  <c r="AF3191" i="1"/>
  <c r="AG3191" i="1" l="1"/>
  <c r="AF3192" i="1"/>
  <c r="AH3193" i="1" a="1"/>
  <c r="AH3193" i="1" s="1"/>
  <c r="AI3193" i="1" s="1"/>
  <c r="AD3193" i="1"/>
  <c r="AE3193" i="1" a="1"/>
  <c r="AE3193" i="1" s="1"/>
  <c r="AH3194" i="1" l="1" a="1"/>
  <c r="AH3194" i="1" s="1"/>
  <c r="AI3194" i="1" s="1"/>
  <c r="AD3194" i="1"/>
  <c r="AE3194" i="1" a="1"/>
  <c r="AE3194" i="1" s="1"/>
  <c r="AG3192" i="1"/>
  <c r="AF3193" i="1"/>
  <c r="AG3193" i="1" l="1"/>
  <c r="AF3194" i="1"/>
  <c r="AH3195" i="1" a="1"/>
  <c r="AH3195" i="1" s="1"/>
  <c r="AI3195" i="1" s="1"/>
  <c r="AD3195" i="1"/>
  <c r="AE3195" i="1" a="1"/>
  <c r="AE3195" i="1" s="1"/>
  <c r="AH3196" i="1" l="1" a="1"/>
  <c r="AH3196" i="1" s="1"/>
  <c r="AI3196" i="1" s="1"/>
  <c r="AD3196" i="1"/>
  <c r="AE3196" i="1" a="1"/>
  <c r="AE3196" i="1" s="1"/>
  <c r="AG3194" i="1"/>
  <c r="AF3195" i="1"/>
  <c r="AG3195" i="1" l="1"/>
  <c r="AF3196" i="1"/>
  <c r="AH3197" i="1" a="1"/>
  <c r="AH3197" i="1" s="1"/>
  <c r="AI3197" i="1" s="1"/>
  <c r="AD3197" i="1"/>
  <c r="AE3197" i="1" a="1"/>
  <c r="AE3197" i="1" s="1"/>
  <c r="AH3198" i="1" l="1" a="1"/>
  <c r="AH3198" i="1" s="1"/>
  <c r="AI3198" i="1" s="1"/>
  <c r="AD3198" i="1"/>
  <c r="AE3198" i="1" a="1"/>
  <c r="AE3198" i="1" s="1"/>
  <c r="AG3196" i="1"/>
  <c r="AF3197" i="1"/>
  <c r="AG3197" i="1" l="1"/>
  <c r="AF3198" i="1"/>
  <c r="AH3199" i="1" a="1"/>
  <c r="AH3199" i="1" s="1"/>
  <c r="AI3199" i="1" s="1"/>
  <c r="AD3199" i="1"/>
  <c r="AE3199" i="1" a="1"/>
  <c r="AE3199" i="1" s="1"/>
  <c r="AH3200" i="1" l="1" a="1"/>
  <c r="AH3200" i="1" s="1"/>
  <c r="AI3200" i="1" s="1"/>
  <c r="AD3200" i="1"/>
  <c r="AE3200" i="1" a="1"/>
  <c r="AE3200" i="1" s="1"/>
  <c r="AG3198" i="1"/>
  <c r="AF3199" i="1"/>
  <c r="AG3199" i="1" l="1"/>
  <c r="AF3200" i="1"/>
  <c r="AH3201" i="1" a="1"/>
  <c r="AH3201" i="1" s="1"/>
  <c r="AI3201" i="1" s="1"/>
  <c r="AD3201" i="1"/>
  <c r="AE3201" i="1" a="1"/>
  <c r="AE3201" i="1" s="1"/>
  <c r="AH3202" i="1" l="1" a="1"/>
  <c r="AH3202" i="1" s="1"/>
  <c r="AI3202" i="1" s="1"/>
  <c r="AD3202" i="1"/>
  <c r="AE3202" i="1" a="1"/>
  <c r="AE3202" i="1" s="1"/>
  <c r="AG3200" i="1"/>
  <c r="AF3201" i="1"/>
  <c r="AG3201" i="1" l="1"/>
  <c r="AF3202" i="1"/>
  <c r="AH3203" i="1" a="1"/>
  <c r="AH3203" i="1" s="1"/>
  <c r="AI3203" i="1" s="1"/>
  <c r="AD3203" i="1"/>
  <c r="AE3203" i="1" a="1"/>
  <c r="AE3203" i="1" s="1"/>
  <c r="AG3202" i="1" l="1"/>
  <c r="AF3203" i="1"/>
  <c r="AH3204" i="1" a="1"/>
  <c r="AH3204" i="1" s="1"/>
  <c r="AI3204" i="1" s="1"/>
  <c r="AD3204" i="1"/>
  <c r="AE3204" i="1" a="1"/>
  <c r="AE3204" i="1" s="1"/>
  <c r="AH3205" i="1" l="1" a="1"/>
  <c r="AH3205" i="1" s="1"/>
  <c r="AI3205" i="1" s="1"/>
  <c r="AD3205" i="1"/>
  <c r="AE3205" i="1" a="1"/>
  <c r="AE3205" i="1" s="1"/>
  <c r="AG3203" i="1"/>
  <c r="AF3204" i="1"/>
  <c r="AG3204" i="1" l="1"/>
  <c r="AF3205" i="1"/>
  <c r="AH3206" i="1" a="1"/>
  <c r="AH3206" i="1" s="1"/>
  <c r="AI3206" i="1" s="1"/>
  <c r="AD3206" i="1"/>
  <c r="AE3206" i="1" a="1"/>
  <c r="AE3206" i="1" s="1"/>
  <c r="AH3207" i="1" l="1" a="1"/>
  <c r="AH3207" i="1" s="1"/>
  <c r="AI3207" i="1" s="1"/>
  <c r="AD3207" i="1"/>
  <c r="AE3207" i="1" a="1"/>
  <c r="AE3207" i="1" s="1"/>
  <c r="AG3205" i="1"/>
  <c r="AF3206" i="1"/>
  <c r="AG3206" i="1" l="1"/>
  <c r="AF3207" i="1"/>
  <c r="AH3208" i="1" a="1"/>
  <c r="AH3208" i="1" s="1"/>
  <c r="AI3208" i="1" s="1"/>
  <c r="AD3208" i="1"/>
  <c r="AE3208" i="1" a="1"/>
  <c r="AE3208" i="1" s="1"/>
  <c r="AH3209" i="1" l="1" a="1"/>
  <c r="AH3209" i="1" s="1"/>
  <c r="AI3209" i="1" s="1"/>
  <c r="AD3209" i="1"/>
  <c r="AE3209" i="1" a="1"/>
  <c r="AE3209" i="1" s="1"/>
  <c r="AG3207" i="1"/>
  <c r="AF3208" i="1"/>
  <c r="AG3208" i="1" l="1"/>
  <c r="AF3209" i="1"/>
  <c r="AH3210" i="1" a="1"/>
  <c r="AH3210" i="1" s="1"/>
  <c r="AI3210" i="1" s="1"/>
  <c r="AD3210" i="1"/>
  <c r="AE3210" i="1" a="1"/>
  <c r="AE3210" i="1" s="1"/>
  <c r="AH3211" i="1" l="1" a="1"/>
  <c r="AH3211" i="1" s="1"/>
  <c r="AI3211" i="1" s="1"/>
  <c r="AD3211" i="1"/>
  <c r="AE3211" i="1" a="1"/>
  <c r="AE3211" i="1" s="1"/>
  <c r="AG3209" i="1"/>
  <c r="AF3210" i="1"/>
  <c r="AG3210" i="1" l="1"/>
  <c r="AF3211" i="1"/>
  <c r="AH3212" i="1" a="1"/>
  <c r="AH3212" i="1" s="1"/>
  <c r="AI3212" i="1" s="1"/>
  <c r="AD3212" i="1"/>
  <c r="AE3212" i="1" a="1"/>
  <c r="AE3212" i="1" s="1"/>
  <c r="AH3213" i="1" l="1" a="1"/>
  <c r="AH3213" i="1" s="1"/>
  <c r="AI3213" i="1" s="1"/>
  <c r="AD3213" i="1"/>
  <c r="AE3213" i="1" a="1"/>
  <c r="AE3213" i="1" s="1"/>
  <c r="AG3211" i="1"/>
  <c r="AF3212" i="1"/>
  <c r="AG3212" i="1" l="1"/>
  <c r="AF3213" i="1"/>
  <c r="AH3214" i="1" a="1"/>
  <c r="AH3214" i="1" s="1"/>
  <c r="AI3214" i="1" s="1"/>
  <c r="AD3214" i="1"/>
  <c r="AE3214" i="1" a="1"/>
  <c r="AE3214" i="1" s="1"/>
  <c r="AH3215" i="1" l="1" a="1"/>
  <c r="AH3215" i="1" s="1"/>
  <c r="AI3215" i="1" s="1"/>
  <c r="AD3215" i="1"/>
  <c r="AE3215" i="1" a="1"/>
  <c r="AE3215" i="1" s="1"/>
  <c r="AG3213" i="1"/>
  <c r="AF3214" i="1"/>
  <c r="AG3214" i="1" l="1"/>
  <c r="AF3215" i="1"/>
  <c r="AH3216" i="1" a="1"/>
  <c r="AH3216" i="1" s="1"/>
  <c r="AI3216" i="1" s="1"/>
  <c r="AD3216" i="1"/>
  <c r="AE3216" i="1" a="1"/>
  <c r="AE3216" i="1" s="1"/>
  <c r="AH3217" i="1" l="1" a="1"/>
  <c r="AH3217" i="1" s="1"/>
  <c r="AI3217" i="1" s="1"/>
  <c r="AD3217" i="1"/>
  <c r="AE3217" i="1" a="1"/>
  <c r="AE3217" i="1" s="1"/>
  <c r="AG3215" i="1"/>
  <c r="AF3216" i="1"/>
  <c r="AG3216" i="1" l="1"/>
  <c r="AF3217" i="1"/>
  <c r="AH3218" i="1" a="1"/>
  <c r="AH3218" i="1" s="1"/>
  <c r="AI3218" i="1" s="1"/>
  <c r="AD3218" i="1"/>
  <c r="AE3218" i="1" a="1"/>
  <c r="AE3218" i="1" s="1"/>
  <c r="AH3219" i="1" l="1" a="1"/>
  <c r="AH3219" i="1" s="1"/>
  <c r="AI3219" i="1" s="1"/>
  <c r="AD3219" i="1"/>
  <c r="AE3219" i="1" a="1"/>
  <c r="AE3219" i="1" s="1"/>
  <c r="AG3217" i="1"/>
  <c r="AF3218" i="1"/>
  <c r="AG3218" i="1" l="1"/>
  <c r="AF3219" i="1"/>
  <c r="AH3220" i="1" a="1"/>
  <c r="AH3220" i="1" s="1"/>
  <c r="AI3220" i="1" s="1"/>
  <c r="AD3220" i="1"/>
  <c r="AE3220" i="1" a="1"/>
  <c r="AE3220" i="1" s="1"/>
  <c r="AH3221" i="1" l="1" a="1"/>
  <c r="AH3221" i="1" s="1"/>
  <c r="AI3221" i="1" s="1"/>
  <c r="AD3221" i="1"/>
  <c r="AE3221" i="1" a="1"/>
  <c r="AE3221" i="1" s="1"/>
  <c r="AG3219" i="1"/>
  <c r="AF3220" i="1"/>
  <c r="AG3220" i="1" l="1"/>
  <c r="AF3221" i="1"/>
  <c r="AH3222" i="1" a="1"/>
  <c r="AH3222" i="1" s="1"/>
  <c r="AI3222" i="1" s="1"/>
  <c r="AD3222" i="1"/>
  <c r="AE3222" i="1" a="1"/>
  <c r="AE3222" i="1" s="1"/>
  <c r="AG3221" i="1" l="1"/>
  <c r="AF3222" i="1"/>
  <c r="AH3223" i="1" a="1"/>
  <c r="AH3223" i="1" s="1"/>
  <c r="AI3223" i="1" s="1"/>
  <c r="AD3223" i="1"/>
  <c r="AE3223" i="1" a="1"/>
  <c r="AE3223" i="1" s="1"/>
  <c r="AH3224" i="1" l="1" a="1"/>
  <c r="AH3224" i="1" s="1"/>
  <c r="AI3224" i="1" s="1"/>
  <c r="AD3224" i="1"/>
  <c r="AE3224" i="1" a="1"/>
  <c r="AE3224" i="1" s="1"/>
  <c r="AG3222" i="1"/>
  <c r="AF3223" i="1"/>
  <c r="AG3223" i="1" l="1"/>
  <c r="AF3224" i="1"/>
  <c r="AH3225" i="1" a="1"/>
  <c r="AH3225" i="1" s="1"/>
  <c r="AI3225" i="1" s="1"/>
  <c r="AD3225" i="1"/>
  <c r="AE3225" i="1" a="1"/>
  <c r="AE3225" i="1" s="1"/>
  <c r="AH3226" i="1" l="1" a="1"/>
  <c r="AH3226" i="1" s="1"/>
  <c r="AI3226" i="1" s="1"/>
  <c r="AD3226" i="1"/>
  <c r="AE3226" i="1" a="1"/>
  <c r="AE3226" i="1" s="1"/>
  <c r="AG3224" i="1"/>
  <c r="AF3225" i="1"/>
  <c r="AG3225" i="1" l="1"/>
  <c r="AF3226" i="1"/>
  <c r="AH3227" i="1" a="1"/>
  <c r="AH3227" i="1" s="1"/>
  <c r="AI3227" i="1" s="1"/>
  <c r="AD3227" i="1"/>
  <c r="AE3227" i="1" a="1"/>
  <c r="AE3227" i="1" s="1"/>
  <c r="AH3228" i="1" l="1" a="1"/>
  <c r="AH3228" i="1" s="1"/>
  <c r="AI3228" i="1" s="1"/>
  <c r="AD3228" i="1"/>
  <c r="AE3228" i="1" a="1"/>
  <c r="AE3228" i="1" s="1"/>
  <c r="AG3226" i="1"/>
  <c r="AF3227" i="1"/>
  <c r="AG3227" i="1" l="1"/>
  <c r="AF3228" i="1"/>
  <c r="AH3229" i="1" a="1"/>
  <c r="AH3229" i="1" s="1"/>
  <c r="AI3229" i="1" s="1"/>
  <c r="AD3229" i="1"/>
  <c r="AE3229" i="1" a="1"/>
  <c r="AE3229" i="1" s="1"/>
  <c r="AH3230" i="1" l="1" a="1"/>
  <c r="AH3230" i="1" s="1"/>
  <c r="AI3230" i="1" s="1"/>
  <c r="AD3230" i="1"/>
  <c r="AE3230" i="1" a="1"/>
  <c r="AE3230" i="1" s="1"/>
  <c r="AG3228" i="1"/>
  <c r="AF3229" i="1"/>
  <c r="AG3229" i="1" l="1"/>
  <c r="AF3230" i="1"/>
  <c r="AH3231" i="1" a="1"/>
  <c r="AH3231" i="1" s="1"/>
  <c r="AI3231" i="1" s="1"/>
  <c r="AD3231" i="1"/>
  <c r="AE3231" i="1" a="1"/>
  <c r="AE3231" i="1" s="1"/>
  <c r="AH3232" i="1" l="1" a="1"/>
  <c r="AH3232" i="1" s="1"/>
  <c r="AI3232" i="1" s="1"/>
  <c r="AD3232" i="1"/>
  <c r="AE3232" i="1" a="1"/>
  <c r="AE3232" i="1" s="1"/>
  <c r="AG3230" i="1"/>
  <c r="AF3231" i="1"/>
  <c r="AG3231" i="1" l="1"/>
  <c r="AF3232" i="1"/>
  <c r="AH3233" i="1" a="1"/>
  <c r="AH3233" i="1" s="1"/>
  <c r="AI3233" i="1" s="1"/>
  <c r="AD3233" i="1"/>
  <c r="AE3233" i="1" a="1"/>
  <c r="AE3233" i="1" s="1"/>
  <c r="AH3234" i="1" l="1" a="1"/>
  <c r="AH3234" i="1" s="1"/>
  <c r="AI3234" i="1" s="1"/>
  <c r="AD3234" i="1"/>
  <c r="AE3234" i="1" a="1"/>
  <c r="AE3234" i="1" s="1"/>
  <c r="AG3232" i="1"/>
  <c r="AF3233" i="1"/>
  <c r="AG3233" i="1" l="1"/>
  <c r="AF3234" i="1"/>
  <c r="AH3235" i="1" a="1"/>
  <c r="AH3235" i="1" s="1"/>
  <c r="AI3235" i="1" s="1"/>
  <c r="AD3235" i="1"/>
  <c r="AE3235" i="1" a="1"/>
  <c r="AE3235" i="1" s="1"/>
  <c r="AH3236" i="1" l="1" a="1"/>
  <c r="AH3236" i="1" s="1"/>
  <c r="AI3236" i="1" s="1"/>
  <c r="AD3236" i="1"/>
  <c r="AE3236" i="1" a="1"/>
  <c r="AE3236" i="1" s="1"/>
  <c r="AG3234" i="1"/>
  <c r="AF3235" i="1"/>
  <c r="AG3235" i="1" l="1"/>
  <c r="AF3236" i="1"/>
  <c r="AH3237" i="1" a="1"/>
  <c r="AH3237" i="1" s="1"/>
  <c r="AI3237" i="1" s="1"/>
  <c r="AD3237" i="1"/>
  <c r="AE3237" i="1" a="1"/>
  <c r="AE3237" i="1" s="1"/>
  <c r="AH3238" i="1" l="1" a="1"/>
  <c r="AH3238" i="1" s="1"/>
  <c r="AI3238" i="1" s="1"/>
  <c r="AD3238" i="1"/>
  <c r="AE3238" i="1" a="1"/>
  <c r="AE3238" i="1" s="1"/>
  <c r="AG3236" i="1"/>
  <c r="AF3237" i="1"/>
  <c r="AH3239" i="1" l="1" a="1"/>
  <c r="AH3239" i="1" s="1"/>
  <c r="AI3239" i="1" s="1"/>
  <c r="AD3239" i="1"/>
  <c r="AE3239" i="1" a="1"/>
  <c r="AE3239" i="1" s="1"/>
  <c r="AG3237" i="1"/>
  <c r="AF3238" i="1"/>
  <c r="AG3238" i="1" l="1"/>
  <c r="AF3239" i="1"/>
  <c r="AH3240" i="1" a="1"/>
  <c r="AH3240" i="1" s="1"/>
  <c r="AI3240" i="1" s="1"/>
  <c r="AD3240" i="1"/>
  <c r="AE3240" i="1" a="1"/>
  <c r="AE3240" i="1" s="1"/>
  <c r="AH3241" i="1" l="1" a="1"/>
  <c r="AH3241" i="1" s="1"/>
  <c r="AI3241" i="1" s="1"/>
  <c r="AD3241" i="1"/>
  <c r="AE3241" i="1" a="1"/>
  <c r="AE3241" i="1" s="1"/>
  <c r="AG3239" i="1"/>
  <c r="AF3240" i="1"/>
  <c r="AG3240" i="1" l="1"/>
  <c r="AF3241" i="1"/>
  <c r="AH3242" i="1" a="1"/>
  <c r="AH3242" i="1" s="1"/>
  <c r="AI3242" i="1" s="1"/>
  <c r="AD3242" i="1"/>
  <c r="AE3242" i="1" a="1"/>
  <c r="AE3242" i="1" s="1"/>
  <c r="AH3243" i="1" l="1" a="1"/>
  <c r="AH3243" i="1" s="1"/>
  <c r="AI3243" i="1" s="1"/>
  <c r="AD3243" i="1"/>
  <c r="AE3243" i="1" a="1"/>
  <c r="AE3243" i="1" s="1"/>
  <c r="AG3241" i="1"/>
  <c r="AF3242" i="1"/>
  <c r="AG3242" i="1" l="1"/>
  <c r="AF3243" i="1"/>
  <c r="AH3244" i="1" a="1"/>
  <c r="AH3244" i="1" s="1"/>
  <c r="AI3244" i="1" s="1"/>
  <c r="AD3244" i="1"/>
  <c r="AE3244" i="1" a="1"/>
  <c r="AE3244" i="1" s="1"/>
  <c r="AH3245" i="1" l="1" a="1"/>
  <c r="AH3245" i="1" s="1"/>
  <c r="AI3245" i="1" s="1"/>
  <c r="AD3245" i="1"/>
  <c r="AE3245" i="1" a="1"/>
  <c r="AE3245" i="1" s="1"/>
  <c r="AG3243" i="1"/>
  <c r="AF3244" i="1"/>
  <c r="AG3244" i="1" l="1"/>
  <c r="AF3245" i="1"/>
  <c r="AH3246" i="1" a="1"/>
  <c r="AH3246" i="1" s="1"/>
  <c r="AI3246" i="1" s="1"/>
  <c r="AD3246" i="1"/>
  <c r="AE3246" i="1" a="1"/>
  <c r="AE3246" i="1" s="1"/>
  <c r="AH3247" i="1" l="1" a="1"/>
  <c r="AH3247" i="1" s="1"/>
  <c r="AI3247" i="1" s="1"/>
  <c r="AD3247" i="1"/>
  <c r="AE3247" i="1" a="1"/>
  <c r="AE3247" i="1" s="1"/>
  <c r="AG3245" i="1"/>
  <c r="AF3246" i="1"/>
  <c r="AG3246" i="1" l="1"/>
  <c r="AF3247" i="1"/>
  <c r="AH3248" i="1" a="1"/>
  <c r="AH3248" i="1" s="1"/>
  <c r="AI3248" i="1" s="1"/>
  <c r="AD3248" i="1"/>
  <c r="AE3248" i="1" a="1"/>
  <c r="AE3248" i="1" s="1"/>
  <c r="AH3249" i="1" l="1" a="1"/>
  <c r="AH3249" i="1" s="1"/>
  <c r="AI3249" i="1" s="1"/>
  <c r="AD3249" i="1"/>
  <c r="AE3249" i="1" a="1"/>
  <c r="AE3249" i="1" s="1"/>
  <c r="AG3247" i="1"/>
  <c r="AF3248" i="1"/>
  <c r="AG3248" i="1" l="1"/>
  <c r="AF3249" i="1"/>
  <c r="AH3250" i="1" a="1"/>
  <c r="AH3250" i="1" s="1"/>
  <c r="AI3250" i="1" s="1"/>
  <c r="AD3250" i="1"/>
  <c r="AE3250" i="1" a="1"/>
  <c r="AE3250" i="1" s="1"/>
  <c r="AH3251" i="1" l="1" a="1"/>
  <c r="AH3251" i="1" s="1"/>
  <c r="AI3251" i="1" s="1"/>
  <c r="AD3251" i="1"/>
  <c r="AE3251" i="1" a="1"/>
  <c r="AE3251" i="1" s="1"/>
  <c r="AG3249" i="1"/>
  <c r="AF3250" i="1"/>
  <c r="AG3250" i="1" l="1"/>
  <c r="AF3251" i="1"/>
  <c r="AH3252" i="1" a="1"/>
  <c r="AH3252" i="1" s="1"/>
  <c r="AI3252" i="1" s="1"/>
  <c r="AD3252" i="1"/>
  <c r="AE3252" i="1" a="1"/>
  <c r="AE3252" i="1" s="1"/>
  <c r="AH3253" i="1" l="1" a="1"/>
  <c r="AH3253" i="1" s="1"/>
  <c r="AI3253" i="1" s="1"/>
  <c r="AD3253" i="1"/>
  <c r="AE3253" i="1" a="1"/>
  <c r="AE3253" i="1" s="1"/>
  <c r="AG3251" i="1"/>
  <c r="AF3252" i="1"/>
  <c r="AG3252" i="1" l="1"/>
  <c r="AF3253" i="1"/>
  <c r="AH3254" i="1" a="1"/>
  <c r="AH3254" i="1" s="1"/>
  <c r="AI3254" i="1" s="1"/>
  <c r="AD3254" i="1"/>
  <c r="AE3254" i="1" a="1"/>
  <c r="AE3254" i="1" s="1"/>
  <c r="AH3255" i="1" l="1" a="1"/>
  <c r="AH3255" i="1" s="1"/>
  <c r="AI3255" i="1" s="1"/>
  <c r="AD3255" i="1"/>
  <c r="AE3255" i="1" a="1"/>
  <c r="AE3255" i="1" s="1"/>
  <c r="AG3253" i="1"/>
  <c r="AF3254" i="1"/>
  <c r="AH3256" i="1" l="1" a="1"/>
  <c r="AH3256" i="1" s="1"/>
  <c r="AI3256" i="1" s="1"/>
  <c r="AD3256" i="1"/>
  <c r="AE3256" i="1" a="1"/>
  <c r="AE3256" i="1" s="1"/>
  <c r="AG3254" i="1"/>
  <c r="AF3255" i="1"/>
  <c r="AG3255" i="1" l="1"/>
  <c r="AF3256" i="1"/>
  <c r="AH3257" i="1" a="1"/>
  <c r="AH3257" i="1" s="1"/>
  <c r="AI3257" i="1" s="1"/>
  <c r="AD3257" i="1"/>
  <c r="AE3257" i="1" a="1"/>
  <c r="AE3257" i="1" s="1"/>
  <c r="AG3256" i="1" l="1"/>
  <c r="AF3257" i="1"/>
  <c r="AH3258" i="1" a="1"/>
  <c r="AH3258" i="1" s="1"/>
  <c r="AI3258" i="1" s="1"/>
  <c r="AD3258" i="1"/>
  <c r="AE3258" i="1" a="1"/>
  <c r="AE3258" i="1" s="1"/>
  <c r="AH3259" i="1" l="1" a="1"/>
  <c r="AH3259" i="1" s="1"/>
  <c r="AI3259" i="1" s="1"/>
  <c r="AD3259" i="1"/>
  <c r="AE3259" i="1" a="1"/>
  <c r="AE3259" i="1" s="1"/>
  <c r="AG3257" i="1"/>
  <c r="AF3258" i="1"/>
  <c r="AG3258" i="1" l="1"/>
  <c r="AF3259" i="1"/>
  <c r="AH3260" i="1" a="1"/>
  <c r="AH3260" i="1" s="1"/>
  <c r="AI3260" i="1" s="1"/>
  <c r="AD3260" i="1"/>
  <c r="AE3260" i="1" a="1"/>
  <c r="AE3260" i="1" s="1"/>
  <c r="AH3261" i="1" l="1" a="1"/>
  <c r="AH3261" i="1" s="1"/>
  <c r="AI3261" i="1" s="1"/>
  <c r="AD3261" i="1"/>
  <c r="AE3261" i="1" a="1"/>
  <c r="AE3261" i="1" s="1"/>
  <c r="AG3259" i="1"/>
  <c r="AF3260" i="1"/>
  <c r="AG3260" i="1" l="1"/>
  <c r="AF3261" i="1"/>
  <c r="AH3262" i="1" a="1"/>
  <c r="AH3262" i="1" s="1"/>
  <c r="AI3262" i="1" s="1"/>
  <c r="AD3262" i="1"/>
  <c r="AE3262" i="1" a="1"/>
  <c r="AE3262" i="1" s="1"/>
  <c r="AH3263" i="1" l="1" a="1"/>
  <c r="AH3263" i="1" s="1"/>
  <c r="AI3263" i="1" s="1"/>
  <c r="AD3263" i="1"/>
  <c r="AE3263" i="1" a="1"/>
  <c r="AE3263" i="1" s="1"/>
  <c r="AG3261" i="1"/>
  <c r="AF3262" i="1"/>
  <c r="AG3262" i="1" l="1"/>
  <c r="AF3263" i="1"/>
  <c r="AH3264" i="1" a="1"/>
  <c r="AH3264" i="1" s="1"/>
  <c r="AI3264" i="1" s="1"/>
  <c r="AD3264" i="1"/>
  <c r="AE3264" i="1" a="1"/>
  <c r="AE3264" i="1" s="1"/>
  <c r="AH3265" i="1" l="1" a="1"/>
  <c r="AH3265" i="1" s="1"/>
  <c r="AI3265" i="1" s="1"/>
  <c r="AD3265" i="1"/>
  <c r="AE3265" i="1" a="1"/>
  <c r="AE3265" i="1" s="1"/>
  <c r="AG3263" i="1"/>
  <c r="AF3264" i="1"/>
  <c r="AG3264" i="1" l="1"/>
  <c r="AF3265" i="1"/>
  <c r="AH3266" i="1" a="1"/>
  <c r="AH3266" i="1" s="1"/>
  <c r="AI3266" i="1" s="1"/>
  <c r="AD3266" i="1"/>
  <c r="AE3266" i="1" a="1"/>
  <c r="AE3266" i="1" s="1"/>
  <c r="AH3267" i="1" l="1" a="1"/>
  <c r="AH3267" i="1" s="1"/>
  <c r="AI3267" i="1" s="1"/>
  <c r="AD3267" i="1"/>
  <c r="AE3267" i="1" a="1"/>
  <c r="AE3267" i="1" s="1"/>
  <c r="AG3265" i="1"/>
  <c r="AF3266" i="1"/>
  <c r="AH3268" i="1" l="1" a="1"/>
  <c r="AH3268" i="1" s="1"/>
  <c r="AI3268" i="1" s="1"/>
  <c r="AD3268" i="1"/>
  <c r="AE3268" i="1" a="1"/>
  <c r="AE3268" i="1" s="1"/>
  <c r="AG3266" i="1"/>
  <c r="AF3267" i="1"/>
  <c r="AG3267" i="1" l="1"/>
  <c r="AF3268" i="1"/>
  <c r="AH3269" i="1" a="1"/>
  <c r="AH3269" i="1" s="1"/>
  <c r="AI3269" i="1" s="1"/>
  <c r="AD3269" i="1"/>
  <c r="AE3269" i="1" a="1"/>
  <c r="AE3269" i="1" s="1"/>
  <c r="AH3270" i="1" l="1" a="1"/>
  <c r="AH3270" i="1" s="1"/>
  <c r="AI3270" i="1" s="1"/>
  <c r="AD3270" i="1"/>
  <c r="AE3270" i="1" a="1"/>
  <c r="AE3270" i="1" s="1"/>
  <c r="AG3268" i="1"/>
  <c r="AF3269" i="1"/>
  <c r="AG3269" i="1" l="1"/>
  <c r="AF3270" i="1"/>
  <c r="AH3271" i="1" a="1"/>
  <c r="AH3271" i="1" s="1"/>
  <c r="AI3271" i="1" s="1"/>
  <c r="AD3271" i="1"/>
  <c r="AE3271" i="1" a="1"/>
  <c r="AE3271" i="1" s="1"/>
  <c r="AH3272" i="1" l="1" a="1"/>
  <c r="AH3272" i="1" s="1"/>
  <c r="AI3272" i="1" s="1"/>
  <c r="AD3272" i="1"/>
  <c r="AE3272" i="1" a="1"/>
  <c r="AE3272" i="1" s="1"/>
  <c r="AG3270" i="1"/>
  <c r="AF3271" i="1"/>
  <c r="AG3271" i="1" l="1"/>
  <c r="AF3272" i="1"/>
  <c r="AH3273" i="1" a="1"/>
  <c r="AH3273" i="1" s="1"/>
  <c r="AI3273" i="1" s="1"/>
  <c r="AD3273" i="1"/>
  <c r="AE3273" i="1" a="1"/>
  <c r="AE3273" i="1" s="1"/>
  <c r="AH3274" i="1" l="1" a="1"/>
  <c r="AH3274" i="1" s="1"/>
  <c r="AI3274" i="1" s="1"/>
  <c r="AD3274" i="1"/>
  <c r="AE3274" i="1" a="1"/>
  <c r="AE3274" i="1" s="1"/>
  <c r="AG3272" i="1"/>
  <c r="AF3273" i="1"/>
  <c r="AG3273" i="1" l="1"/>
  <c r="AF3274" i="1"/>
  <c r="AH3275" i="1" a="1"/>
  <c r="AH3275" i="1" s="1"/>
  <c r="AI3275" i="1" s="1"/>
  <c r="AD3275" i="1"/>
  <c r="AE3275" i="1" a="1"/>
  <c r="AE3275" i="1" s="1"/>
  <c r="AH3276" i="1" l="1" a="1"/>
  <c r="AH3276" i="1" s="1"/>
  <c r="AI3276" i="1" s="1"/>
  <c r="AD3276" i="1"/>
  <c r="AE3276" i="1" a="1"/>
  <c r="AE3276" i="1" s="1"/>
  <c r="AG3274" i="1"/>
  <c r="AF3275" i="1"/>
  <c r="AG3275" i="1" l="1"/>
  <c r="AF3276" i="1"/>
  <c r="AH3277" i="1" a="1"/>
  <c r="AH3277" i="1" s="1"/>
  <c r="AI3277" i="1" s="1"/>
  <c r="AD3277" i="1"/>
  <c r="AE3277" i="1" a="1"/>
  <c r="AE3277" i="1" s="1"/>
  <c r="AG3276" i="1" l="1"/>
  <c r="AF3277" i="1"/>
  <c r="AH3278" i="1" a="1"/>
  <c r="AH3278" i="1" s="1"/>
  <c r="AI3278" i="1" s="1"/>
  <c r="AD3278" i="1"/>
  <c r="AE3278" i="1" a="1"/>
  <c r="AE3278" i="1" s="1"/>
  <c r="AH3279" i="1" l="1" a="1"/>
  <c r="AH3279" i="1" s="1"/>
  <c r="AI3279" i="1" s="1"/>
  <c r="AD3279" i="1"/>
  <c r="AE3279" i="1" a="1"/>
  <c r="AE3279" i="1" s="1"/>
  <c r="AG3277" i="1"/>
  <c r="AF3278" i="1"/>
  <c r="AH3280" i="1" l="1" a="1"/>
  <c r="AH3280" i="1" s="1"/>
  <c r="AI3280" i="1" s="1"/>
  <c r="AD3280" i="1"/>
  <c r="AE3280" i="1" a="1"/>
  <c r="AE3280" i="1" s="1"/>
  <c r="AG3278" i="1"/>
  <c r="AF3279" i="1"/>
  <c r="AG3279" i="1" l="1"/>
  <c r="AF3280" i="1"/>
  <c r="AH3281" i="1" a="1"/>
  <c r="AH3281" i="1" s="1"/>
  <c r="AI3281" i="1" s="1"/>
  <c r="AD3281" i="1"/>
  <c r="AE3281" i="1" a="1"/>
  <c r="AE3281" i="1" s="1"/>
  <c r="AG3280" i="1" l="1"/>
  <c r="AF3281" i="1"/>
  <c r="AH3282" i="1" a="1"/>
  <c r="AH3282" i="1" s="1"/>
  <c r="AI3282" i="1" s="1"/>
  <c r="AD3282" i="1"/>
  <c r="AE3282" i="1" a="1"/>
  <c r="AE3282" i="1" s="1"/>
  <c r="AH3283" i="1" l="1" a="1"/>
  <c r="AH3283" i="1" s="1"/>
  <c r="AI3283" i="1" s="1"/>
  <c r="AD3283" i="1"/>
  <c r="AE3283" i="1" a="1"/>
  <c r="AE3283" i="1" s="1"/>
  <c r="AG3281" i="1"/>
  <c r="AF3282" i="1"/>
  <c r="AG3282" i="1" l="1"/>
  <c r="AF3283" i="1"/>
  <c r="AH3284" i="1" a="1"/>
  <c r="AH3284" i="1" s="1"/>
  <c r="AI3284" i="1" s="1"/>
  <c r="AD3284" i="1"/>
  <c r="AE3284" i="1" a="1"/>
  <c r="AE3284" i="1" s="1"/>
  <c r="AH3285" i="1" l="1" a="1"/>
  <c r="AH3285" i="1" s="1"/>
  <c r="AI3285" i="1" s="1"/>
  <c r="AD3285" i="1"/>
  <c r="AE3285" i="1" a="1"/>
  <c r="AE3285" i="1" s="1"/>
  <c r="AG3283" i="1"/>
  <c r="AF3284" i="1"/>
  <c r="AG3284" i="1" l="1"/>
  <c r="AF3285" i="1"/>
  <c r="AH3286" i="1" a="1"/>
  <c r="AH3286" i="1" s="1"/>
  <c r="AI3286" i="1" s="1"/>
  <c r="AD3286" i="1"/>
  <c r="AE3286" i="1" a="1"/>
  <c r="AE3286" i="1" s="1"/>
  <c r="AH3287" i="1" l="1" a="1"/>
  <c r="AH3287" i="1" s="1"/>
  <c r="AI3287" i="1" s="1"/>
  <c r="AD3287" i="1"/>
  <c r="AE3287" i="1" a="1"/>
  <c r="AE3287" i="1" s="1"/>
  <c r="AG3285" i="1"/>
  <c r="AF3286" i="1"/>
  <c r="AG3286" i="1" l="1"/>
  <c r="AF3287" i="1"/>
  <c r="AH3288" i="1" a="1"/>
  <c r="AH3288" i="1" s="1"/>
  <c r="AI3288" i="1" s="1"/>
  <c r="AD3288" i="1"/>
  <c r="AE3288" i="1" a="1"/>
  <c r="AE3288" i="1" s="1"/>
  <c r="AH3289" i="1" l="1" a="1"/>
  <c r="AH3289" i="1" s="1"/>
  <c r="AI3289" i="1" s="1"/>
  <c r="AD3289" i="1"/>
  <c r="AE3289" i="1" a="1"/>
  <c r="AE3289" i="1" s="1"/>
  <c r="AG3287" i="1"/>
  <c r="AF3288" i="1"/>
  <c r="AG3288" i="1" l="1"/>
  <c r="AF3289" i="1"/>
  <c r="AH3290" i="1" a="1"/>
  <c r="AH3290" i="1" s="1"/>
  <c r="AI3290" i="1" s="1"/>
  <c r="AD3290" i="1"/>
  <c r="AE3290" i="1" a="1"/>
  <c r="AE3290" i="1" s="1"/>
  <c r="AH3291" i="1" l="1" a="1"/>
  <c r="AH3291" i="1" s="1"/>
  <c r="AI3291" i="1" s="1"/>
  <c r="AD3291" i="1"/>
  <c r="AE3291" i="1" a="1"/>
  <c r="AE3291" i="1" s="1"/>
  <c r="AG3289" i="1"/>
  <c r="AF3290" i="1"/>
  <c r="AH3292" i="1" l="1" a="1"/>
  <c r="AH3292" i="1" s="1"/>
  <c r="AI3292" i="1" s="1"/>
  <c r="AD3292" i="1"/>
  <c r="AE3292" i="1" a="1"/>
  <c r="AE3292" i="1" s="1"/>
  <c r="AG3290" i="1"/>
  <c r="AF3291" i="1"/>
  <c r="AG3291" i="1" l="1"/>
  <c r="AF3292" i="1"/>
  <c r="AH3293" i="1" a="1"/>
  <c r="AH3293" i="1" s="1"/>
  <c r="AI3293" i="1" s="1"/>
  <c r="AD3293" i="1"/>
  <c r="AE3293" i="1" a="1"/>
  <c r="AE3293" i="1" s="1"/>
  <c r="AH3294" i="1" l="1" a="1"/>
  <c r="AH3294" i="1" s="1"/>
  <c r="AI3294" i="1" s="1"/>
  <c r="AD3294" i="1"/>
  <c r="AE3294" i="1" a="1"/>
  <c r="AE3294" i="1" s="1"/>
  <c r="AG3292" i="1"/>
  <c r="AF3293" i="1"/>
  <c r="AG3293" i="1" l="1"/>
  <c r="AF3294" i="1"/>
  <c r="AH3295" i="1" a="1"/>
  <c r="AH3295" i="1" s="1"/>
  <c r="AI3295" i="1" s="1"/>
  <c r="AD3295" i="1"/>
  <c r="AE3295" i="1" a="1"/>
  <c r="AE3295" i="1" s="1"/>
  <c r="AH3296" i="1" l="1" a="1"/>
  <c r="AH3296" i="1" s="1"/>
  <c r="AI3296" i="1" s="1"/>
  <c r="AD3296" i="1"/>
  <c r="AE3296" i="1" a="1"/>
  <c r="AE3296" i="1" s="1"/>
  <c r="AG3294" i="1"/>
  <c r="AF3295" i="1"/>
  <c r="AG3295" i="1" l="1"/>
  <c r="AF3296" i="1"/>
  <c r="AH3297" i="1" a="1"/>
  <c r="AH3297" i="1" s="1"/>
  <c r="AI3297" i="1" s="1"/>
  <c r="AD3297" i="1"/>
  <c r="AE3297" i="1" a="1"/>
  <c r="AE3297" i="1" s="1"/>
  <c r="AH3298" i="1" l="1" a="1"/>
  <c r="AH3298" i="1" s="1"/>
  <c r="AI3298" i="1" s="1"/>
  <c r="AD3298" i="1"/>
  <c r="AE3298" i="1" a="1"/>
  <c r="AE3298" i="1" s="1"/>
  <c r="AG3296" i="1"/>
  <c r="AF3297" i="1"/>
  <c r="AG3297" i="1" l="1"/>
  <c r="AF3298" i="1"/>
  <c r="AH3299" i="1" a="1"/>
  <c r="AH3299" i="1" s="1"/>
  <c r="AI3299" i="1" s="1"/>
  <c r="AD3299" i="1"/>
  <c r="AE3299" i="1" a="1"/>
  <c r="AE3299" i="1" s="1"/>
  <c r="AH3300" i="1" l="1" a="1"/>
  <c r="AH3300" i="1" s="1"/>
  <c r="AI3300" i="1" s="1"/>
  <c r="AD3300" i="1"/>
  <c r="AE3300" i="1" a="1"/>
  <c r="AE3300" i="1" s="1"/>
  <c r="AG3298" i="1"/>
  <c r="AF3299" i="1"/>
  <c r="AG3299" i="1" l="1"/>
  <c r="AF3300" i="1"/>
  <c r="AH3301" i="1" a="1"/>
  <c r="AH3301" i="1" s="1"/>
  <c r="AI3301" i="1" s="1"/>
  <c r="AD3301" i="1"/>
  <c r="AE3301" i="1" a="1"/>
  <c r="AE3301" i="1" s="1"/>
  <c r="AH3302" i="1" l="1" a="1"/>
  <c r="AH3302" i="1" s="1"/>
  <c r="AI3302" i="1" s="1"/>
  <c r="AD3302" i="1"/>
  <c r="AE3302" i="1" a="1"/>
  <c r="AE3302" i="1" s="1"/>
  <c r="AG3300" i="1"/>
  <c r="AF3301" i="1"/>
  <c r="AG3301" i="1" l="1"/>
  <c r="AF3302" i="1"/>
  <c r="AH3303" i="1" a="1"/>
  <c r="AH3303" i="1" s="1"/>
  <c r="AI3303" i="1" s="1"/>
  <c r="AD3303" i="1"/>
  <c r="AE3303" i="1" a="1"/>
  <c r="AE3303" i="1" s="1"/>
  <c r="AH3304" i="1" l="1" a="1"/>
  <c r="AH3304" i="1" s="1"/>
  <c r="AI3304" i="1" s="1"/>
  <c r="AD3304" i="1"/>
  <c r="AE3304" i="1" a="1"/>
  <c r="AE3304" i="1" s="1"/>
  <c r="AG3302" i="1"/>
  <c r="AF3303" i="1"/>
  <c r="AG3303" i="1" l="1"/>
  <c r="AF3304" i="1"/>
  <c r="AH3305" i="1" a="1"/>
  <c r="AH3305" i="1" s="1"/>
  <c r="AI3305" i="1" s="1"/>
  <c r="AD3305" i="1"/>
  <c r="AE3305" i="1" a="1"/>
  <c r="AE3305" i="1" s="1"/>
  <c r="AH3306" i="1" l="1" a="1"/>
  <c r="AH3306" i="1" s="1"/>
  <c r="AI3306" i="1" s="1"/>
  <c r="AD3306" i="1"/>
  <c r="AE3306" i="1" a="1"/>
  <c r="AE3306" i="1" s="1"/>
  <c r="AG3304" i="1"/>
  <c r="AF3305" i="1"/>
  <c r="AG3305" i="1" l="1"/>
  <c r="AF3306" i="1"/>
  <c r="AH3307" i="1" a="1"/>
  <c r="AH3307" i="1" s="1"/>
  <c r="AI3307" i="1" s="1"/>
  <c r="AD3307" i="1"/>
  <c r="AE3307" i="1" a="1"/>
  <c r="AE3307" i="1" s="1"/>
  <c r="AH3308" i="1" l="1" a="1"/>
  <c r="AH3308" i="1" s="1"/>
  <c r="AI3308" i="1" s="1"/>
  <c r="AD3308" i="1"/>
  <c r="AE3308" i="1" a="1"/>
  <c r="AE3308" i="1" s="1"/>
  <c r="AG3306" i="1"/>
  <c r="AF3307" i="1"/>
  <c r="AG3307" i="1" l="1"/>
  <c r="AF3308" i="1"/>
  <c r="AH3309" i="1" a="1"/>
  <c r="AH3309" i="1" s="1"/>
  <c r="AI3309" i="1" s="1"/>
  <c r="AD3309" i="1"/>
  <c r="AE3309" i="1" a="1"/>
  <c r="AE3309" i="1" s="1"/>
  <c r="AG3308" i="1" l="1"/>
  <c r="AF3309" i="1"/>
  <c r="AH3310" i="1" a="1"/>
  <c r="AH3310" i="1" s="1"/>
  <c r="AI3310" i="1" s="1"/>
  <c r="AD3310" i="1"/>
  <c r="AE3310" i="1" a="1"/>
  <c r="AE3310" i="1" s="1"/>
  <c r="AH3311" i="1" l="1" a="1"/>
  <c r="AH3311" i="1" s="1"/>
  <c r="AI3311" i="1" s="1"/>
  <c r="AD3311" i="1"/>
  <c r="AE3311" i="1" a="1"/>
  <c r="AE3311" i="1" s="1"/>
  <c r="AG3309" i="1"/>
  <c r="AF3310" i="1"/>
  <c r="AG3310" i="1" l="1"/>
  <c r="AF3311" i="1"/>
  <c r="AH3312" i="1" a="1"/>
  <c r="AH3312" i="1" s="1"/>
  <c r="AI3312" i="1" s="1"/>
  <c r="AD3312" i="1"/>
  <c r="AE3312" i="1" a="1"/>
  <c r="AE3312" i="1" s="1"/>
  <c r="AH3313" i="1" l="1" a="1"/>
  <c r="AH3313" i="1" s="1"/>
  <c r="AI3313" i="1" s="1"/>
  <c r="AD3313" i="1"/>
  <c r="AE3313" i="1" a="1"/>
  <c r="AE3313" i="1" s="1"/>
  <c r="AG3311" i="1"/>
  <c r="AF3312" i="1"/>
  <c r="AG3312" i="1" l="1"/>
  <c r="AF3313" i="1"/>
  <c r="AH3314" i="1" a="1"/>
  <c r="AH3314" i="1" s="1"/>
  <c r="AI3314" i="1" s="1"/>
  <c r="AD3314" i="1"/>
  <c r="AE3314" i="1" a="1"/>
  <c r="AE3314" i="1" s="1"/>
  <c r="AH3315" i="1" l="1" a="1"/>
  <c r="AH3315" i="1" s="1"/>
  <c r="AI3315" i="1" s="1"/>
  <c r="AD3315" i="1"/>
  <c r="AE3315" i="1" a="1"/>
  <c r="AE3315" i="1" s="1"/>
  <c r="AG3313" i="1"/>
  <c r="AF3314" i="1"/>
  <c r="AG3314" i="1" l="1"/>
  <c r="AF3315" i="1"/>
  <c r="AH3316" i="1" a="1"/>
  <c r="AH3316" i="1" s="1"/>
  <c r="AI3316" i="1" s="1"/>
  <c r="AD3316" i="1"/>
  <c r="AE3316" i="1" a="1"/>
  <c r="AE3316" i="1" s="1"/>
  <c r="AH3317" i="1" l="1" a="1"/>
  <c r="AH3317" i="1" s="1"/>
  <c r="AI3317" i="1" s="1"/>
  <c r="AD3317" i="1"/>
  <c r="AE3317" i="1" a="1"/>
  <c r="AE3317" i="1" s="1"/>
  <c r="AG3315" i="1"/>
  <c r="AF3316" i="1"/>
  <c r="AG3316" i="1" l="1"/>
  <c r="AF3317" i="1"/>
  <c r="AH3318" i="1" a="1"/>
  <c r="AH3318" i="1" s="1"/>
  <c r="AI3318" i="1" s="1"/>
  <c r="AD3318" i="1"/>
  <c r="AE3318" i="1" a="1"/>
  <c r="AE3318" i="1" s="1"/>
  <c r="AH3319" i="1" l="1" a="1"/>
  <c r="AH3319" i="1" s="1"/>
  <c r="AI3319" i="1" s="1"/>
  <c r="AD3319" i="1"/>
  <c r="AE3319" i="1" a="1"/>
  <c r="AE3319" i="1" s="1"/>
  <c r="AG3317" i="1"/>
  <c r="AF3318" i="1"/>
  <c r="AG3318" i="1" l="1"/>
  <c r="AF3319" i="1"/>
  <c r="AH3320" i="1" a="1"/>
  <c r="AH3320" i="1" s="1"/>
  <c r="AI3320" i="1" s="1"/>
  <c r="AD3320" i="1"/>
  <c r="AE3320" i="1" a="1"/>
  <c r="AE3320" i="1" s="1"/>
  <c r="AH3321" i="1" l="1" a="1"/>
  <c r="AH3321" i="1" s="1"/>
  <c r="AI3321" i="1" s="1"/>
  <c r="AD3321" i="1"/>
  <c r="AE3321" i="1" a="1"/>
  <c r="AE3321" i="1" s="1"/>
  <c r="AG3319" i="1"/>
  <c r="AF3320" i="1"/>
  <c r="AG3320" i="1" l="1"/>
  <c r="AF3321" i="1"/>
  <c r="AH3322" i="1" a="1"/>
  <c r="AH3322" i="1" s="1"/>
  <c r="AI3322" i="1" s="1"/>
  <c r="AD3322" i="1"/>
  <c r="AE3322" i="1" a="1"/>
  <c r="AE3322" i="1" s="1"/>
  <c r="AG3321" i="1" l="1"/>
  <c r="AF3322" i="1"/>
  <c r="AH3323" i="1" a="1"/>
  <c r="AH3323" i="1" s="1"/>
  <c r="AI3323" i="1" s="1"/>
  <c r="AD3323" i="1"/>
  <c r="AE3323" i="1" a="1"/>
  <c r="AE3323" i="1" s="1"/>
  <c r="AH3324" i="1" l="1" a="1"/>
  <c r="AH3324" i="1" s="1"/>
  <c r="AI3324" i="1" s="1"/>
  <c r="AD3324" i="1"/>
  <c r="AE3324" i="1" a="1"/>
  <c r="AE3324" i="1" s="1"/>
  <c r="AG3322" i="1"/>
  <c r="AF3323" i="1"/>
  <c r="AG3323" i="1" l="1"/>
  <c r="AF3324" i="1"/>
  <c r="AH3325" i="1" a="1"/>
  <c r="AH3325" i="1" s="1"/>
  <c r="AI3325" i="1" s="1"/>
  <c r="AD3325" i="1"/>
  <c r="AE3325" i="1" a="1"/>
  <c r="AE3325" i="1" s="1"/>
  <c r="AH3326" i="1" l="1" a="1"/>
  <c r="AH3326" i="1" s="1"/>
  <c r="AI3326" i="1" s="1"/>
  <c r="AD3326" i="1"/>
  <c r="AE3326" i="1" a="1"/>
  <c r="AE3326" i="1" s="1"/>
  <c r="AG3324" i="1"/>
  <c r="AF3325" i="1"/>
  <c r="AH3327" i="1" l="1" a="1"/>
  <c r="AH3327" i="1" s="1"/>
  <c r="AI3327" i="1" s="1"/>
  <c r="AD3327" i="1"/>
  <c r="AE3327" i="1" a="1"/>
  <c r="AE3327" i="1" s="1"/>
  <c r="AG3325" i="1"/>
  <c r="AF3326" i="1"/>
  <c r="AG3326" i="1" l="1"/>
  <c r="AF3327" i="1"/>
  <c r="AH3328" i="1" a="1"/>
  <c r="AH3328" i="1" s="1"/>
  <c r="AI3328" i="1" s="1"/>
  <c r="AD3328" i="1"/>
  <c r="AE3328" i="1" a="1"/>
  <c r="AE3328" i="1" s="1"/>
  <c r="AH3329" i="1" l="1" a="1"/>
  <c r="AH3329" i="1" s="1"/>
  <c r="AI3329" i="1" s="1"/>
  <c r="AD3329" i="1"/>
  <c r="AE3329" i="1" a="1"/>
  <c r="AE3329" i="1" s="1"/>
  <c r="AG3327" i="1"/>
  <c r="AF3328" i="1"/>
  <c r="AG3328" i="1" l="1"/>
  <c r="AF3329" i="1"/>
  <c r="AH3330" i="1" a="1"/>
  <c r="AH3330" i="1" s="1"/>
  <c r="AI3330" i="1" s="1"/>
  <c r="AD3330" i="1"/>
  <c r="AE3330" i="1" a="1"/>
  <c r="AE3330" i="1" s="1"/>
  <c r="AH3331" i="1" l="1" a="1"/>
  <c r="AH3331" i="1" s="1"/>
  <c r="AI3331" i="1" s="1"/>
  <c r="AD3331" i="1"/>
  <c r="AE3331" i="1" a="1"/>
  <c r="AE3331" i="1" s="1"/>
  <c r="AG3329" i="1"/>
  <c r="AF3330" i="1"/>
  <c r="AG3330" i="1" l="1"/>
  <c r="AF3331" i="1"/>
  <c r="AD3332" i="1"/>
  <c r="AH3332" i="1" a="1"/>
  <c r="AH3332" i="1" s="1"/>
  <c r="AI3332" i="1" s="1"/>
  <c r="AE3332" i="1" a="1"/>
  <c r="AE3332" i="1" s="1"/>
  <c r="AE3333" i="1" l="1" a="1"/>
  <c r="AE3333" i="1" s="1"/>
  <c r="AD3333" i="1"/>
  <c r="AH3333" i="1" a="1"/>
  <c r="AH3333" i="1" s="1"/>
  <c r="AI3333" i="1" s="1"/>
  <c r="AG3331" i="1"/>
  <c r="AF3332" i="1"/>
  <c r="AG3332" i="1" l="1"/>
  <c r="AF3333" i="1"/>
  <c r="AE3334" i="1" a="1"/>
  <c r="AE3334" i="1" s="1"/>
  <c r="AD3334" i="1"/>
  <c r="AH3334" i="1" a="1"/>
  <c r="AH3334" i="1" s="1"/>
  <c r="AI3334" i="1" s="1"/>
  <c r="AE3335" i="1" l="1" a="1"/>
  <c r="AE3335" i="1" s="1"/>
  <c r="AD3335" i="1"/>
  <c r="AH3335" i="1" a="1"/>
  <c r="AH3335" i="1" s="1"/>
  <c r="AI3335" i="1" s="1"/>
  <c r="AF3334" i="1"/>
  <c r="AG3333" i="1"/>
  <c r="AH3336" i="1" l="1" a="1"/>
  <c r="AH3336" i="1" s="1"/>
  <c r="AI3336" i="1" s="1"/>
  <c r="AE3336" i="1" a="1"/>
  <c r="AE3336" i="1" s="1"/>
  <c r="AD3336" i="1"/>
  <c r="AF3335" i="1"/>
  <c r="AG3334" i="1"/>
  <c r="AG3335" i="1" l="1"/>
  <c r="AF3336" i="1"/>
  <c r="AH3337" i="1" a="1"/>
  <c r="AH3337" i="1" s="1"/>
  <c r="AI3337" i="1" s="1"/>
  <c r="AE3337" i="1" a="1"/>
  <c r="AE3337" i="1" s="1"/>
  <c r="AD3337" i="1"/>
  <c r="AH3338" i="1" l="1" a="1"/>
  <c r="AH3338" i="1" s="1"/>
  <c r="AI3338" i="1" s="1"/>
  <c r="AE3338" i="1" a="1"/>
  <c r="AE3338" i="1" s="1"/>
  <c r="AD3338" i="1"/>
  <c r="AG3336" i="1"/>
  <c r="AF3337" i="1"/>
  <c r="AG3337" i="1" l="1"/>
  <c r="AF3338" i="1"/>
  <c r="AH3339" i="1" a="1"/>
  <c r="AH3339" i="1" s="1"/>
  <c r="AI3339" i="1" s="1"/>
  <c r="AD3339" i="1"/>
  <c r="AE3339" i="1" a="1"/>
  <c r="AE3339" i="1" s="1"/>
  <c r="AD3340" i="1" l="1"/>
  <c r="AH3340" i="1" a="1"/>
  <c r="AH3340" i="1" s="1"/>
  <c r="AI3340" i="1" s="1"/>
  <c r="AE3340" i="1" a="1"/>
  <c r="AE3340" i="1" s="1"/>
  <c r="AG3338" i="1"/>
  <c r="AF3339" i="1"/>
  <c r="AG3339" i="1" l="1"/>
  <c r="AF3340" i="1"/>
  <c r="AE3341" i="1" a="1"/>
  <c r="AE3341" i="1" s="1"/>
  <c r="AD3341" i="1"/>
  <c r="AH3341" i="1" a="1"/>
  <c r="AH3341" i="1" s="1"/>
  <c r="AI3341" i="1" s="1"/>
  <c r="AE3342" i="1" l="1" a="1"/>
  <c r="AE3342" i="1" s="1"/>
  <c r="AD3342" i="1"/>
  <c r="AH3342" i="1" a="1"/>
  <c r="AH3342" i="1" s="1"/>
  <c r="AI3342" i="1" s="1"/>
  <c r="AG3340" i="1"/>
  <c r="AF3341" i="1"/>
  <c r="AF3342" i="1" l="1"/>
  <c r="AG3341" i="1"/>
  <c r="AH3343" i="1" a="1"/>
  <c r="AH3343" i="1" s="1"/>
  <c r="AI3343" i="1" s="1"/>
  <c r="AE3343" i="1" a="1"/>
  <c r="AE3343" i="1" s="1"/>
  <c r="AD3343" i="1"/>
  <c r="AH3344" i="1" l="1" a="1"/>
  <c r="AH3344" i="1" s="1"/>
  <c r="AI3344" i="1" s="1"/>
  <c r="AE3344" i="1" a="1"/>
  <c r="AE3344" i="1" s="1"/>
  <c r="AD3344" i="1"/>
  <c r="AF3343" i="1"/>
  <c r="AG3342" i="1"/>
  <c r="AD3345" i="1" l="1"/>
  <c r="AH3345" i="1" a="1"/>
  <c r="AH3345" i="1" s="1"/>
  <c r="AI3345" i="1" s="1"/>
  <c r="AE3345" i="1" a="1"/>
  <c r="AE3345" i="1" s="1"/>
  <c r="AG3343" i="1"/>
  <c r="AF3344" i="1"/>
  <c r="AG3344" i="1" l="1"/>
  <c r="AF3345" i="1"/>
  <c r="AE3346" i="1" a="1"/>
  <c r="AE3346" i="1" s="1"/>
  <c r="AD3346" i="1"/>
  <c r="AH3346" i="1" a="1"/>
  <c r="AH3346" i="1" s="1"/>
  <c r="AI3346" i="1" s="1"/>
  <c r="AH3347" i="1" l="1" a="1"/>
  <c r="AH3347" i="1" s="1"/>
  <c r="AI3347" i="1" s="1"/>
  <c r="AE3347" i="1" a="1"/>
  <c r="AE3347" i="1" s="1"/>
  <c r="AD3347" i="1"/>
  <c r="AF3346" i="1"/>
  <c r="AG3345" i="1"/>
  <c r="AF3347" i="1" l="1"/>
  <c r="AG3346" i="1"/>
  <c r="AH3348" i="1" a="1"/>
  <c r="AH3348" i="1" s="1"/>
  <c r="AI3348" i="1" s="1"/>
  <c r="AE3348" i="1" a="1"/>
  <c r="AE3348" i="1" s="1"/>
  <c r="AD3348" i="1"/>
  <c r="AD3349" i="1" l="1"/>
  <c r="AH3349" i="1" a="1"/>
  <c r="AH3349" i="1" s="1"/>
  <c r="AI3349" i="1" s="1"/>
  <c r="AE3349" i="1" a="1"/>
  <c r="AE3349" i="1" s="1"/>
  <c r="AG3347" i="1"/>
  <c r="AF3348" i="1"/>
  <c r="AG3348" i="1" l="1"/>
  <c r="AF3349" i="1"/>
  <c r="AE3350" i="1" a="1"/>
  <c r="AE3350" i="1" s="1"/>
  <c r="AD3350" i="1"/>
  <c r="AH3350" i="1" a="1"/>
  <c r="AH3350" i="1" s="1"/>
  <c r="AI3350" i="1" s="1"/>
  <c r="AH3351" i="1" l="1" a="1"/>
  <c r="AH3351" i="1" s="1"/>
  <c r="AI3351" i="1" s="1"/>
  <c r="AE3351" i="1" a="1"/>
  <c r="AE3351" i="1" s="1"/>
  <c r="AD3351" i="1"/>
  <c r="AF3350" i="1"/>
  <c r="AG3349" i="1"/>
  <c r="AF3351" i="1" l="1"/>
  <c r="AG3350" i="1"/>
  <c r="AH3352" i="1" a="1"/>
  <c r="AH3352" i="1" s="1"/>
  <c r="AI3352" i="1" s="1"/>
  <c r="AE3352" i="1" a="1"/>
  <c r="AE3352" i="1" s="1"/>
  <c r="AD3352" i="1"/>
  <c r="AD3353" i="1" l="1"/>
  <c r="AH3353" i="1" a="1"/>
  <c r="AH3353" i="1" s="1"/>
  <c r="AI3353" i="1" s="1"/>
  <c r="AE3353" i="1" a="1"/>
  <c r="AE3353" i="1" s="1"/>
  <c r="AG3351" i="1"/>
  <c r="AF3352" i="1"/>
  <c r="AG3352" i="1" l="1"/>
  <c r="AF3353" i="1"/>
  <c r="AE3354" i="1" a="1"/>
  <c r="AE3354" i="1" s="1"/>
  <c r="AD3354" i="1"/>
  <c r="AH3354" i="1" a="1"/>
  <c r="AH3354" i="1" s="1"/>
  <c r="AI3354" i="1" s="1"/>
  <c r="AH3355" i="1" l="1" a="1"/>
  <c r="AH3355" i="1" s="1"/>
  <c r="AI3355" i="1" s="1"/>
  <c r="AE3355" i="1" a="1"/>
  <c r="AE3355" i="1" s="1"/>
  <c r="AD3355" i="1"/>
  <c r="AF3354" i="1"/>
  <c r="AG3353" i="1"/>
  <c r="AF3355" i="1" l="1"/>
  <c r="AG3354" i="1"/>
  <c r="AH3356" i="1" a="1"/>
  <c r="AH3356" i="1" s="1"/>
  <c r="AI3356" i="1" s="1"/>
  <c r="AE3356" i="1" a="1"/>
  <c r="AE3356" i="1" s="1"/>
  <c r="AD3356" i="1"/>
  <c r="AD3357" i="1" l="1"/>
  <c r="AH3357" i="1" a="1"/>
  <c r="AH3357" i="1" s="1"/>
  <c r="AI3357" i="1" s="1"/>
  <c r="AE3357" i="1" a="1"/>
  <c r="AE3357" i="1" s="1"/>
  <c r="AG3355" i="1"/>
  <c r="AF3356" i="1"/>
  <c r="AG3356" i="1" l="1"/>
  <c r="AF3357" i="1"/>
  <c r="AE3358" i="1" a="1"/>
  <c r="AE3358" i="1" s="1"/>
  <c r="AD3358" i="1"/>
  <c r="AH3358" i="1" a="1"/>
  <c r="AH3358" i="1" s="1"/>
  <c r="AI3358" i="1" s="1"/>
  <c r="AH3359" i="1" l="1" a="1"/>
  <c r="AH3359" i="1" s="1"/>
  <c r="AI3359" i="1" s="1"/>
  <c r="AE3359" i="1" a="1"/>
  <c r="AE3359" i="1" s="1"/>
  <c r="AD3359" i="1"/>
  <c r="AF3358" i="1"/>
  <c r="AG3357" i="1"/>
  <c r="AF3359" i="1" l="1"/>
  <c r="AG3358" i="1"/>
  <c r="AH3360" i="1" a="1"/>
  <c r="AH3360" i="1" s="1"/>
  <c r="AI3360" i="1" s="1"/>
  <c r="AE3360" i="1" a="1"/>
  <c r="AE3360" i="1" s="1"/>
  <c r="AD3360" i="1"/>
  <c r="AD3361" i="1" l="1"/>
  <c r="AH3361" i="1" a="1"/>
  <c r="AH3361" i="1" s="1"/>
  <c r="AI3361" i="1" s="1"/>
  <c r="AE3361" i="1" a="1"/>
  <c r="AE3361" i="1" s="1"/>
  <c r="AG3359" i="1"/>
  <c r="AF3360" i="1"/>
  <c r="AG3360" i="1" l="1"/>
  <c r="AF3361" i="1"/>
  <c r="AE3362" i="1" a="1"/>
  <c r="AE3362" i="1" s="1"/>
  <c r="AD3362" i="1"/>
  <c r="AH3362" i="1" a="1"/>
  <c r="AH3362" i="1" s="1"/>
  <c r="AI3362" i="1" s="1"/>
  <c r="AH3363" i="1" l="1" a="1"/>
  <c r="AH3363" i="1" s="1"/>
  <c r="AI3363" i="1" s="1"/>
  <c r="AE3363" i="1" a="1"/>
  <c r="AE3363" i="1" s="1"/>
  <c r="AD3363" i="1"/>
  <c r="AF3362" i="1"/>
  <c r="AG3361" i="1"/>
  <c r="AF3363" i="1" l="1"/>
  <c r="AG3362" i="1"/>
  <c r="AH3364" i="1" a="1"/>
  <c r="AH3364" i="1" s="1"/>
  <c r="AI3364" i="1" s="1"/>
  <c r="AE3364" i="1" a="1"/>
  <c r="AE3364" i="1" s="1"/>
  <c r="AD3364" i="1"/>
  <c r="AD3365" i="1" l="1"/>
  <c r="AH3365" i="1" a="1"/>
  <c r="AH3365" i="1" s="1"/>
  <c r="AI3365" i="1" s="1"/>
  <c r="AE3365" i="1" a="1"/>
  <c r="AE3365" i="1" s="1"/>
  <c r="AG3363" i="1"/>
  <c r="AF3364" i="1"/>
  <c r="AG3364" i="1" l="1"/>
  <c r="AF3365" i="1"/>
  <c r="AE3366" i="1" a="1"/>
  <c r="AE3366" i="1" s="1"/>
  <c r="AD3366" i="1"/>
  <c r="AH3366" i="1" a="1"/>
  <c r="AH3366" i="1" s="1"/>
  <c r="AI3366" i="1" s="1"/>
  <c r="AH3367" i="1" l="1" a="1"/>
  <c r="AH3367" i="1" s="1"/>
  <c r="AI3367" i="1" s="1"/>
  <c r="AE3367" i="1" a="1"/>
  <c r="AE3367" i="1" s="1"/>
  <c r="AD3367" i="1"/>
  <c r="AF3366" i="1"/>
  <c r="AG3365" i="1"/>
  <c r="AF3367" i="1" l="1"/>
  <c r="AG3366" i="1"/>
  <c r="AH3368" i="1" a="1"/>
  <c r="AH3368" i="1" s="1"/>
  <c r="AI3368" i="1" s="1"/>
  <c r="AE3368" i="1" a="1"/>
  <c r="AE3368" i="1" s="1"/>
  <c r="AD3368" i="1"/>
  <c r="AD3369" i="1" l="1"/>
  <c r="AH3369" i="1" a="1"/>
  <c r="AH3369" i="1" s="1"/>
  <c r="AI3369" i="1" s="1"/>
  <c r="AE3369" i="1" a="1"/>
  <c r="AE3369" i="1" s="1"/>
  <c r="AG3367" i="1"/>
  <c r="AF3368" i="1"/>
  <c r="AG3368" i="1" l="1"/>
  <c r="AF3369" i="1"/>
  <c r="AE3370" i="1" a="1"/>
  <c r="AE3370" i="1" s="1"/>
  <c r="AD3370" i="1"/>
  <c r="AH3370" i="1" a="1"/>
  <c r="AH3370" i="1" s="1"/>
  <c r="AI3370" i="1" s="1"/>
  <c r="AH3371" i="1" l="1" a="1"/>
  <c r="AH3371" i="1" s="1"/>
  <c r="AI3371" i="1" s="1"/>
  <c r="AE3371" i="1" a="1"/>
  <c r="AE3371" i="1" s="1"/>
  <c r="AD3371" i="1"/>
  <c r="AF3370" i="1"/>
  <c r="AG3369" i="1"/>
  <c r="AH3372" i="1" l="1" a="1"/>
  <c r="AH3372" i="1" s="1"/>
  <c r="AI3372" i="1" s="1"/>
  <c r="AE3372" i="1" a="1"/>
  <c r="AE3372" i="1" s="1"/>
  <c r="AD3372" i="1"/>
  <c r="AF3371" i="1"/>
  <c r="AG3370" i="1"/>
  <c r="AG3371" i="1" l="1"/>
  <c r="AF3372" i="1"/>
  <c r="AD3373" i="1"/>
  <c r="AH3373" i="1" a="1"/>
  <c r="AH3373" i="1" s="1"/>
  <c r="AI3373" i="1" s="1"/>
  <c r="AE3373" i="1" a="1"/>
  <c r="AE3373" i="1" s="1"/>
  <c r="AE3374" i="1" l="1" a="1"/>
  <c r="AE3374" i="1" s="1"/>
  <c r="AD3374" i="1"/>
  <c r="AH3374" i="1" a="1"/>
  <c r="AH3374" i="1" s="1"/>
  <c r="AI3374" i="1" s="1"/>
  <c r="AG3372" i="1"/>
  <c r="AF3373" i="1"/>
  <c r="AF3374" i="1" l="1"/>
  <c r="AG3373" i="1"/>
  <c r="AH3375" i="1" a="1"/>
  <c r="AH3375" i="1" s="1"/>
  <c r="AI3375" i="1" s="1"/>
  <c r="AE3375" i="1" a="1"/>
  <c r="AE3375" i="1" s="1"/>
  <c r="AD3375" i="1"/>
  <c r="AH3376" i="1" l="1" a="1"/>
  <c r="AH3376" i="1" s="1"/>
  <c r="AI3376" i="1" s="1"/>
  <c r="AE3376" i="1" a="1"/>
  <c r="AE3376" i="1" s="1"/>
  <c r="AD3376" i="1"/>
  <c r="AF3375" i="1"/>
  <c r="AG3374" i="1"/>
  <c r="AG3375" i="1" l="1"/>
  <c r="AF3376" i="1"/>
  <c r="AD3377" i="1"/>
  <c r="AH3377" i="1" a="1"/>
  <c r="AH3377" i="1" s="1"/>
  <c r="AI3377" i="1" s="1"/>
  <c r="AE3377" i="1" a="1"/>
  <c r="AE3377" i="1" s="1"/>
  <c r="AE3378" i="1" l="1" a="1"/>
  <c r="AE3378" i="1" s="1"/>
  <c r="AD3378" i="1"/>
  <c r="AH3378" i="1" a="1"/>
  <c r="AH3378" i="1" s="1"/>
  <c r="AI3378" i="1" s="1"/>
  <c r="AG3376" i="1"/>
  <c r="AF3377" i="1"/>
  <c r="AF3378" i="1" l="1"/>
  <c r="AG3377" i="1"/>
  <c r="AH3379" i="1" a="1"/>
  <c r="AH3379" i="1" s="1"/>
  <c r="AI3379" i="1" s="1"/>
  <c r="AE3379" i="1" a="1"/>
  <c r="AE3379" i="1" s="1"/>
  <c r="AD3379" i="1"/>
  <c r="AH3380" i="1" l="1" a="1"/>
  <c r="AH3380" i="1" s="1"/>
  <c r="AI3380" i="1" s="1"/>
  <c r="AE3380" i="1" a="1"/>
  <c r="AE3380" i="1" s="1"/>
  <c r="AD3380" i="1"/>
  <c r="AF3379" i="1"/>
  <c r="AG3378" i="1"/>
  <c r="AG3379" i="1" l="1"/>
  <c r="AF3380" i="1"/>
  <c r="AD3381" i="1"/>
  <c r="AH3381" i="1" a="1"/>
  <c r="AH3381" i="1" s="1"/>
  <c r="AI3381" i="1" s="1"/>
  <c r="AE3381" i="1" a="1"/>
  <c r="AE3381" i="1" s="1"/>
  <c r="AG3380" i="1" l="1"/>
  <c r="AF3381" i="1"/>
  <c r="AE3382" i="1" a="1"/>
  <c r="AE3382" i="1" s="1"/>
  <c r="AD3382" i="1"/>
  <c r="AH3382" i="1" a="1"/>
  <c r="AH3382" i="1" s="1"/>
  <c r="AI3382" i="1" s="1"/>
  <c r="AH3383" i="1" l="1" a="1"/>
  <c r="AH3383" i="1" s="1"/>
  <c r="AI3383" i="1" s="1"/>
  <c r="AE3383" i="1" a="1"/>
  <c r="AE3383" i="1" s="1"/>
  <c r="AD3383" i="1"/>
  <c r="AF3382" i="1"/>
  <c r="AG3381" i="1"/>
  <c r="AF3383" i="1" l="1"/>
  <c r="AG3382" i="1"/>
  <c r="AH3384" i="1" a="1"/>
  <c r="AH3384" i="1" s="1"/>
  <c r="AI3384" i="1" s="1"/>
  <c r="AE3384" i="1" a="1"/>
  <c r="AE3384" i="1" s="1"/>
  <c r="AD3384" i="1"/>
  <c r="AH3385" i="1" l="1" a="1"/>
  <c r="AH3385" i="1" s="1"/>
  <c r="AI3385" i="1" s="1"/>
  <c r="AD3385" i="1"/>
  <c r="AE3385" i="1" a="1"/>
  <c r="AE3385" i="1" s="1"/>
  <c r="AG3383" i="1"/>
  <c r="AF3384" i="1"/>
  <c r="AF3385" i="1" l="1"/>
  <c r="AG3384" i="1"/>
  <c r="AE3386" i="1" a="1"/>
  <c r="AE3386" i="1" s="1"/>
  <c r="AH3386" i="1" a="1"/>
  <c r="AH3386" i="1" s="1"/>
  <c r="AI3386" i="1" s="1"/>
  <c r="AD3386" i="1"/>
  <c r="AE3387" i="1" l="1" a="1"/>
  <c r="AE3387" i="1" s="1"/>
  <c r="AH3387" i="1" a="1"/>
  <c r="AH3387" i="1" s="1"/>
  <c r="AI3387" i="1" s="1"/>
  <c r="AD3387" i="1"/>
  <c r="AF3386" i="1"/>
  <c r="AG3385" i="1"/>
  <c r="AF3387" i="1" l="1"/>
  <c r="AG3386" i="1"/>
  <c r="AE3388" i="1" a="1"/>
  <c r="AE3388" i="1" s="1"/>
  <c r="AH3388" i="1" a="1"/>
  <c r="AH3388" i="1" s="1"/>
  <c r="AI3388" i="1" s="1"/>
  <c r="AD3388" i="1"/>
  <c r="AE3389" i="1" l="1" a="1"/>
  <c r="AE3389" i="1" s="1"/>
  <c r="AH3389" i="1" a="1"/>
  <c r="AH3389" i="1" s="1"/>
  <c r="AI3389" i="1" s="1"/>
  <c r="AD3389" i="1"/>
  <c r="AF3388" i="1"/>
  <c r="AG3387" i="1"/>
  <c r="AE3390" i="1" l="1" a="1"/>
  <c r="AE3390" i="1" s="1"/>
  <c r="AH3390" i="1" a="1"/>
  <c r="AH3390" i="1" s="1"/>
  <c r="AI3390" i="1" s="1"/>
  <c r="AD3390" i="1"/>
  <c r="AF3389" i="1"/>
  <c r="AG3388" i="1"/>
  <c r="AF3390" i="1" l="1"/>
  <c r="AG3389" i="1"/>
  <c r="AE3391" i="1" a="1"/>
  <c r="AE3391" i="1" s="1"/>
  <c r="AH3391" i="1" a="1"/>
  <c r="AH3391" i="1" s="1"/>
  <c r="AI3391" i="1" s="1"/>
  <c r="AD3391" i="1"/>
  <c r="AE3392" i="1" l="1" a="1"/>
  <c r="AE3392" i="1" s="1"/>
  <c r="AH3392" i="1" a="1"/>
  <c r="AH3392" i="1" s="1"/>
  <c r="AI3392" i="1" s="1"/>
  <c r="AD3392" i="1"/>
  <c r="AF3391" i="1"/>
  <c r="AG3390" i="1"/>
  <c r="AE3393" i="1" l="1" a="1"/>
  <c r="AE3393" i="1" s="1"/>
  <c r="AH3393" i="1" a="1"/>
  <c r="AH3393" i="1" s="1"/>
  <c r="AI3393" i="1" s="1"/>
  <c r="AD3393" i="1"/>
  <c r="AF3392" i="1"/>
  <c r="AG3391" i="1"/>
  <c r="AE3394" i="1" l="1" a="1"/>
  <c r="AE3394" i="1" s="1"/>
  <c r="AH3394" i="1" a="1"/>
  <c r="AH3394" i="1" s="1"/>
  <c r="AI3394" i="1" s="1"/>
  <c r="AD3394" i="1"/>
  <c r="AF3393" i="1"/>
  <c r="AG3392" i="1"/>
  <c r="AE3395" i="1" l="1" a="1"/>
  <c r="AE3395" i="1" s="1"/>
  <c r="AH3395" i="1" a="1"/>
  <c r="AH3395" i="1" s="1"/>
  <c r="AI3395" i="1" s="1"/>
  <c r="AD3395" i="1"/>
  <c r="AF3394" i="1"/>
  <c r="AG3393" i="1"/>
  <c r="AF3395" i="1" l="1"/>
  <c r="AG3394" i="1"/>
  <c r="AE3396" i="1" a="1"/>
  <c r="AE3396" i="1" s="1"/>
  <c r="AH3396" i="1" a="1"/>
  <c r="AH3396" i="1" s="1"/>
  <c r="AI3396" i="1" s="1"/>
  <c r="AD3396" i="1"/>
  <c r="AE3397" i="1" l="1" a="1"/>
  <c r="AE3397" i="1" s="1"/>
  <c r="AH3397" i="1" a="1"/>
  <c r="AH3397" i="1" s="1"/>
  <c r="AI3397" i="1" s="1"/>
  <c r="AD3397" i="1"/>
  <c r="AF3396" i="1"/>
  <c r="AG3395" i="1"/>
  <c r="AF3397" i="1" l="1"/>
  <c r="AG3396" i="1"/>
  <c r="AE3398" i="1" a="1"/>
  <c r="AE3398" i="1" s="1"/>
  <c r="AH3398" i="1" a="1"/>
  <c r="AH3398" i="1" s="1"/>
  <c r="AI3398" i="1" s="1"/>
  <c r="AD3398" i="1"/>
  <c r="AE3399" i="1" l="1" a="1"/>
  <c r="AE3399" i="1" s="1"/>
  <c r="AH3399" i="1" a="1"/>
  <c r="AH3399" i="1" s="1"/>
  <c r="AI3399" i="1" s="1"/>
  <c r="AD3399" i="1"/>
  <c r="AF3398" i="1"/>
  <c r="AG3397" i="1"/>
  <c r="AF3399" i="1" l="1"/>
  <c r="AG3398" i="1"/>
  <c r="AE3400" i="1" a="1"/>
  <c r="AE3400" i="1" s="1"/>
  <c r="AH3400" i="1" a="1"/>
  <c r="AH3400" i="1" s="1"/>
  <c r="AI3400" i="1" s="1"/>
  <c r="AD3400" i="1"/>
  <c r="AE3401" i="1" l="1" a="1"/>
  <c r="AE3401" i="1" s="1"/>
  <c r="AH3401" i="1" a="1"/>
  <c r="AH3401" i="1" s="1"/>
  <c r="AI3401" i="1" s="1"/>
  <c r="AD3401" i="1"/>
  <c r="AF3400" i="1"/>
  <c r="AG3399" i="1"/>
  <c r="AE3402" i="1" l="1" a="1"/>
  <c r="AE3402" i="1" s="1"/>
  <c r="AH3402" i="1" a="1"/>
  <c r="AH3402" i="1" s="1"/>
  <c r="AI3402" i="1" s="1"/>
  <c r="AD3402" i="1"/>
  <c r="AF3401" i="1"/>
  <c r="AG3400" i="1"/>
  <c r="AF3402" i="1" l="1"/>
  <c r="AG3401" i="1"/>
  <c r="AE3403" i="1" a="1"/>
  <c r="AE3403" i="1" s="1"/>
  <c r="AH3403" i="1" a="1"/>
  <c r="AH3403" i="1" s="1"/>
  <c r="AI3403" i="1" s="1"/>
  <c r="AD3403" i="1"/>
  <c r="AE3404" i="1" l="1" a="1"/>
  <c r="AE3404" i="1" s="1"/>
  <c r="AH3404" i="1" a="1"/>
  <c r="AH3404" i="1" s="1"/>
  <c r="AI3404" i="1" s="1"/>
  <c r="AD3404" i="1"/>
  <c r="AF3403" i="1"/>
  <c r="AG3402" i="1"/>
  <c r="AF3404" i="1" l="1"/>
  <c r="AG3403" i="1"/>
  <c r="AE3405" i="1" a="1"/>
  <c r="AE3405" i="1" s="1"/>
  <c r="AH3405" i="1" a="1"/>
  <c r="AH3405" i="1" s="1"/>
  <c r="AI3405" i="1" s="1"/>
  <c r="AD3405" i="1"/>
  <c r="AE3406" i="1" l="1" a="1"/>
  <c r="AE3406" i="1" s="1"/>
  <c r="AH3406" i="1" a="1"/>
  <c r="AH3406" i="1" s="1"/>
  <c r="AI3406" i="1" s="1"/>
  <c r="AD3406" i="1"/>
  <c r="AF3405" i="1"/>
  <c r="AG3404" i="1"/>
  <c r="AF3406" i="1" l="1"/>
  <c r="AG3405" i="1"/>
  <c r="AE3407" i="1" a="1"/>
  <c r="AE3407" i="1" s="1"/>
  <c r="AH3407" i="1" a="1"/>
  <c r="AH3407" i="1" s="1"/>
  <c r="AI3407" i="1" s="1"/>
  <c r="AD3407" i="1"/>
  <c r="AF3407" i="1" l="1"/>
  <c r="AG3406" i="1"/>
  <c r="AE3408" i="1" a="1"/>
  <c r="AE3408" i="1" s="1"/>
  <c r="AH3408" i="1" a="1"/>
  <c r="AH3408" i="1" s="1"/>
  <c r="AI3408" i="1" s="1"/>
  <c r="AD3408" i="1"/>
  <c r="AE3409" i="1" l="1" a="1"/>
  <c r="AE3409" i="1" s="1"/>
  <c r="AH3409" i="1" a="1"/>
  <c r="AH3409" i="1" s="1"/>
  <c r="AI3409" i="1" s="1"/>
  <c r="AD3409" i="1"/>
  <c r="AF3408" i="1"/>
  <c r="AG3407" i="1"/>
  <c r="AF3409" i="1" l="1"/>
  <c r="AG3408" i="1"/>
  <c r="AE3410" i="1" a="1"/>
  <c r="AE3410" i="1" s="1"/>
  <c r="AH3410" i="1" a="1"/>
  <c r="AH3410" i="1" s="1"/>
  <c r="AI3410" i="1" s="1"/>
  <c r="AD3410" i="1"/>
  <c r="AE3411" i="1" l="1" a="1"/>
  <c r="AE3411" i="1" s="1"/>
  <c r="AH3411" i="1" a="1"/>
  <c r="AH3411" i="1" s="1"/>
  <c r="AI3411" i="1" s="1"/>
  <c r="AD3411" i="1"/>
  <c r="AF3410" i="1"/>
  <c r="AG3409" i="1"/>
  <c r="AF3411" i="1" l="1"/>
  <c r="AG3410" i="1"/>
  <c r="AE3412" i="1" a="1"/>
  <c r="AE3412" i="1" s="1"/>
  <c r="AH3412" i="1" a="1"/>
  <c r="AH3412" i="1" s="1"/>
  <c r="AI3412" i="1" s="1"/>
  <c r="AD3412" i="1"/>
  <c r="AE3413" i="1" l="1" a="1"/>
  <c r="AE3413" i="1" s="1"/>
  <c r="AH3413" i="1" a="1"/>
  <c r="AH3413" i="1" s="1"/>
  <c r="AI3413" i="1" s="1"/>
  <c r="AD3413" i="1"/>
  <c r="AF3412" i="1"/>
  <c r="AG3411" i="1"/>
  <c r="AF3413" i="1" l="1"/>
  <c r="AG3412" i="1"/>
  <c r="AE3414" i="1" a="1"/>
  <c r="AE3414" i="1" s="1"/>
  <c r="AH3414" i="1" a="1"/>
  <c r="AH3414" i="1" s="1"/>
  <c r="AI3414" i="1" s="1"/>
  <c r="AD3414" i="1"/>
  <c r="AE3415" i="1" l="1" a="1"/>
  <c r="AE3415" i="1" s="1"/>
  <c r="AH3415" i="1" a="1"/>
  <c r="AH3415" i="1" s="1"/>
  <c r="AI3415" i="1" s="1"/>
  <c r="AD3415" i="1"/>
  <c r="AF3414" i="1"/>
  <c r="AG3413" i="1"/>
  <c r="AF3415" i="1" l="1"/>
  <c r="AG3414" i="1"/>
  <c r="AE3416" i="1" a="1"/>
  <c r="AE3416" i="1" s="1"/>
  <c r="AH3416" i="1" a="1"/>
  <c r="AH3416" i="1" s="1"/>
  <c r="AI3416" i="1" s="1"/>
  <c r="AD3416" i="1"/>
  <c r="AE3417" i="1" l="1" a="1"/>
  <c r="AE3417" i="1" s="1"/>
  <c r="AH3417" i="1" a="1"/>
  <c r="AH3417" i="1" s="1"/>
  <c r="AI3417" i="1" s="1"/>
  <c r="AD3417" i="1"/>
  <c r="AF3416" i="1"/>
  <c r="AG3415" i="1"/>
  <c r="AF3417" i="1" l="1"/>
  <c r="AG3416" i="1"/>
  <c r="AE3418" i="1" a="1"/>
  <c r="AE3418" i="1" s="1"/>
  <c r="AH3418" i="1" a="1"/>
  <c r="AH3418" i="1" s="1"/>
  <c r="AI3418" i="1" s="1"/>
  <c r="AD3418" i="1"/>
  <c r="AF3418" i="1" l="1"/>
  <c r="AG3417" i="1"/>
  <c r="AE3419" i="1" a="1"/>
  <c r="AE3419" i="1" s="1"/>
  <c r="AH3419" i="1" a="1"/>
  <c r="AH3419" i="1" s="1"/>
  <c r="AI3419" i="1" s="1"/>
  <c r="AD3419" i="1"/>
  <c r="AE3420" i="1" l="1" a="1"/>
  <c r="AE3420" i="1" s="1"/>
  <c r="AH3420" i="1" a="1"/>
  <c r="AH3420" i="1" s="1"/>
  <c r="AI3420" i="1" s="1"/>
  <c r="AD3420" i="1"/>
  <c r="AF3419" i="1"/>
  <c r="AG3418" i="1"/>
  <c r="AF3420" i="1" l="1"/>
  <c r="AG3419" i="1"/>
  <c r="AE3421" i="1" a="1"/>
  <c r="AE3421" i="1" s="1"/>
  <c r="AH3421" i="1" a="1"/>
  <c r="AH3421" i="1" s="1"/>
  <c r="AI3421" i="1" s="1"/>
  <c r="AD3421" i="1"/>
  <c r="AE3422" i="1" l="1" a="1"/>
  <c r="AE3422" i="1" s="1"/>
  <c r="AH3422" i="1" a="1"/>
  <c r="AH3422" i="1" s="1"/>
  <c r="AI3422" i="1" s="1"/>
  <c r="AD3422" i="1"/>
  <c r="AF3421" i="1"/>
  <c r="AG3420" i="1"/>
  <c r="AF3422" i="1" l="1"/>
  <c r="AG3421" i="1"/>
  <c r="AE3423" i="1" a="1"/>
  <c r="AE3423" i="1" s="1"/>
  <c r="AH3423" i="1" a="1"/>
  <c r="AH3423" i="1" s="1"/>
  <c r="AI3423" i="1" s="1"/>
  <c r="AD3423" i="1"/>
  <c r="AE3424" i="1" l="1" a="1"/>
  <c r="AE3424" i="1" s="1"/>
  <c r="AH3424" i="1" a="1"/>
  <c r="AH3424" i="1" s="1"/>
  <c r="AI3424" i="1" s="1"/>
  <c r="AD3424" i="1"/>
  <c r="AF3423" i="1"/>
  <c r="AG3422" i="1"/>
  <c r="AE3425" i="1" l="1" a="1"/>
  <c r="AE3425" i="1" s="1"/>
  <c r="AH3425" i="1" a="1"/>
  <c r="AH3425" i="1" s="1"/>
  <c r="AI3425" i="1" s="1"/>
  <c r="AD3425" i="1"/>
  <c r="AF3424" i="1"/>
  <c r="AG3423" i="1"/>
  <c r="AF3425" i="1" l="1"/>
  <c r="AG3424" i="1"/>
  <c r="AE3426" i="1" a="1"/>
  <c r="AE3426" i="1" s="1"/>
  <c r="AH3426" i="1" a="1"/>
  <c r="AH3426" i="1" s="1"/>
  <c r="AI3426" i="1" s="1"/>
  <c r="AD3426" i="1"/>
  <c r="AE3427" i="1" l="1" a="1"/>
  <c r="AE3427" i="1" s="1"/>
  <c r="AH3427" i="1" a="1"/>
  <c r="AH3427" i="1" s="1"/>
  <c r="AI3427" i="1" s="1"/>
  <c r="AD3427" i="1"/>
  <c r="AF3426" i="1"/>
  <c r="AG3425" i="1"/>
  <c r="AF3427" i="1" l="1"/>
  <c r="AG3426" i="1"/>
  <c r="AE3428" i="1" a="1"/>
  <c r="AE3428" i="1" s="1"/>
  <c r="AH3428" i="1" a="1"/>
  <c r="AH3428" i="1" s="1"/>
  <c r="AI3428" i="1" s="1"/>
  <c r="AD3428" i="1"/>
  <c r="AF3428" i="1" l="1"/>
  <c r="AG3427" i="1"/>
  <c r="AE3429" i="1" a="1"/>
  <c r="AE3429" i="1" s="1"/>
  <c r="AH3429" i="1" a="1"/>
  <c r="AH3429" i="1" s="1"/>
  <c r="AI3429" i="1" s="1"/>
  <c r="AD3429" i="1"/>
  <c r="AE3430" i="1" l="1" a="1"/>
  <c r="AE3430" i="1" s="1"/>
  <c r="AH3430" i="1" a="1"/>
  <c r="AH3430" i="1" s="1"/>
  <c r="AI3430" i="1" s="1"/>
  <c r="AD3430" i="1"/>
  <c r="AF3429" i="1"/>
  <c r="AG3428" i="1"/>
  <c r="AF3430" i="1" l="1"/>
  <c r="AG3429" i="1"/>
  <c r="AE3431" i="1" a="1"/>
  <c r="AE3431" i="1" s="1"/>
  <c r="AH3431" i="1" a="1"/>
  <c r="AH3431" i="1" s="1"/>
  <c r="AI3431" i="1" s="1"/>
  <c r="AD3431" i="1"/>
  <c r="AE3432" i="1" l="1" a="1"/>
  <c r="AE3432" i="1" s="1"/>
  <c r="AH3432" i="1" a="1"/>
  <c r="AH3432" i="1" s="1"/>
  <c r="AI3432" i="1" s="1"/>
  <c r="AD3432" i="1"/>
  <c r="AF3431" i="1"/>
  <c r="AG3430" i="1"/>
  <c r="AF3432" i="1" l="1"/>
  <c r="AG3431" i="1"/>
  <c r="AE3433" i="1" a="1"/>
  <c r="AE3433" i="1" s="1"/>
  <c r="AH3433" i="1" a="1"/>
  <c r="AH3433" i="1" s="1"/>
  <c r="AI3433" i="1" s="1"/>
  <c r="AD3433" i="1"/>
  <c r="AE3434" i="1" l="1" a="1"/>
  <c r="AE3434" i="1" s="1"/>
  <c r="AH3434" i="1" a="1"/>
  <c r="AH3434" i="1" s="1"/>
  <c r="AI3434" i="1" s="1"/>
  <c r="AD3434" i="1"/>
  <c r="AF3433" i="1"/>
  <c r="AG3432" i="1"/>
  <c r="AE3435" i="1" l="1" a="1"/>
  <c r="AE3435" i="1" s="1"/>
  <c r="AH3435" i="1" a="1"/>
  <c r="AH3435" i="1" s="1"/>
  <c r="AI3435" i="1" s="1"/>
  <c r="AD3435" i="1"/>
  <c r="AF3434" i="1"/>
  <c r="AG3433" i="1"/>
  <c r="AF3435" i="1" l="1"/>
  <c r="AG3434" i="1"/>
  <c r="AE3436" i="1" a="1"/>
  <c r="AE3436" i="1" s="1"/>
  <c r="AH3436" i="1" a="1"/>
  <c r="AH3436" i="1" s="1"/>
  <c r="AI3436" i="1" s="1"/>
  <c r="AD3436" i="1"/>
  <c r="AE3437" i="1" l="1" a="1"/>
  <c r="AE3437" i="1" s="1"/>
  <c r="AH3437" i="1" a="1"/>
  <c r="AH3437" i="1" s="1"/>
  <c r="AI3437" i="1" s="1"/>
  <c r="AD3437" i="1"/>
  <c r="AF3436" i="1"/>
  <c r="AG3435" i="1"/>
  <c r="AF3437" i="1" l="1"/>
  <c r="AG3436" i="1"/>
  <c r="AE3438" i="1" a="1"/>
  <c r="AE3438" i="1" s="1"/>
  <c r="AH3438" i="1" a="1"/>
  <c r="AH3438" i="1" s="1"/>
  <c r="AI3438" i="1" s="1"/>
  <c r="AD3438" i="1"/>
  <c r="AE3439" i="1" l="1" a="1"/>
  <c r="AE3439" i="1" s="1"/>
  <c r="AH3439" i="1" a="1"/>
  <c r="AH3439" i="1" s="1"/>
  <c r="AI3439" i="1" s="1"/>
  <c r="AD3439" i="1"/>
  <c r="AF3438" i="1"/>
  <c r="AG3437" i="1"/>
  <c r="AF3439" i="1" l="1"/>
  <c r="AG3438" i="1"/>
  <c r="AE3440" i="1" a="1"/>
  <c r="AE3440" i="1" s="1"/>
  <c r="AH3440" i="1" a="1"/>
  <c r="AH3440" i="1" s="1"/>
  <c r="AI3440" i="1" s="1"/>
  <c r="AD3440" i="1"/>
  <c r="AG3439" i="1" l="1"/>
  <c r="AF3440" i="1"/>
  <c r="AE3441" i="1" a="1"/>
  <c r="AE3441" i="1" s="1"/>
  <c r="AH3441" i="1" a="1"/>
  <c r="AH3441" i="1" s="1"/>
  <c r="AI3441" i="1" s="1"/>
  <c r="AD3441" i="1"/>
  <c r="AE3442" i="1" l="1" a="1"/>
  <c r="AE3442" i="1" s="1"/>
  <c r="AH3442" i="1" a="1"/>
  <c r="AH3442" i="1" s="1"/>
  <c r="AI3442" i="1" s="1"/>
  <c r="AD3442" i="1"/>
  <c r="AG3440" i="1"/>
  <c r="AF3441" i="1"/>
  <c r="AG3441" i="1" l="1"/>
  <c r="AF3442" i="1"/>
  <c r="AE3443" i="1" a="1"/>
  <c r="AE3443" i="1" s="1"/>
  <c r="AH3443" i="1" a="1"/>
  <c r="AH3443" i="1" s="1"/>
  <c r="AI3443" i="1" s="1"/>
  <c r="AD3443" i="1"/>
  <c r="AE3444" i="1" l="1" a="1"/>
  <c r="AE3444" i="1" s="1"/>
  <c r="AH3444" i="1" a="1"/>
  <c r="AH3444" i="1" s="1"/>
  <c r="AI3444" i="1" s="1"/>
  <c r="AD3444" i="1"/>
  <c r="AG3442" i="1"/>
  <c r="AF3443" i="1"/>
  <c r="AG3443" i="1" l="1"/>
  <c r="AF3444" i="1"/>
  <c r="AE3445" i="1" a="1"/>
  <c r="AE3445" i="1" s="1"/>
  <c r="AH3445" i="1" a="1"/>
  <c r="AH3445" i="1" s="1"/>
  <c r="AI3445" i="1" s="1"/>
  <c r="AD3445" i="1"/>
  <c r="AE3446" i="1" l="1" a="1"/>
  <c r="AE3446" i="1" s="1"/>
  <c r="AH3446" i="1" a="1"/>
  <c r="AH3446" i="1" s="1"/>
  <c r="AI3446" i="1" s="1"/>
  <c r="AD3446" i="1"/>
  <c r="AG3444" i="1"/>
  <c r="AF3445" i="1"/>
  <c r="AE3447" i="1" l="1" a="1"/>
  <c r="AE3447" i="1" s="1"/>
  <c r="AH3447" i="1" a="1"/>
  <c r="AH3447" i="1" s="1"/>
  <c r="AI3447" i="1" s="1"/>
  <c r="AD3447" i="1"/>
  <c r="AG3445" i="1"/>
  <c r="AF3446" i="1"/>
  <c r="AG3446" i="1" l="1"/>
  <c r="AF3447" i="1"/>
  <c r="AE3448" i="1" a="1"/>
  <c r="AE3448" i="1" s="1"/>
  <c r="AH3448" i="1" a="1"/>
  <c r="AH3448" i="1" s="1"/>
  <c r="AI3448" i="1" s="1"/>
  <c r="AD3448" i="1"/>
  <c r="AE3449" i="1" l="1" a="1"/>
  <c r="AE3449" i="1" s="1"/>
  <c r="AH3449" i="1" a="1"/>
  <c r="AH3449" i="1" s="1"/>
  <c r="AI3449" i="1" s="1"/>
  <c r="AD3449" i="1"/>
  <c r="AG3447" i="1"/>
  <c r="AF3448" i="1"/>
  <c r="AG3448" i="1" l="1"/>
  <c r="AF3449" i="1"/>
  <c r="AE3450" i="1" a="1"/>
  <c r="AE3450" i="1" s="1"/>
  <c r="AH3450" i="1" a="1"/>
  <c r="AH3450" i="1" s="1"/>
  <c r="AI3450" i="1" s="1"/>
  <c r="AD3450" i="1"/>
  <c r="AE3451" i="1" l="1" a="1"/>
  <c r="AE3451" i="1" s="1"/>
  <c r="AH3451" i="1" a="1"/>
  <c r="AH3451" i="1" s="1"/>
  <c r="AI3451" i="1" s="1"/>
  <c r="AD3451" i="1"/>
  <c r="AG3449" i="1"/>
  <c r="AF3450" i="1"/>
  <c r="AG3450" i="1" l="1"/>
  <c r="AF3451" i="1"/>
  <c r="AE3452" i="1" a="1"/>
  <c r="AE3452" i="1" s="1"/>
  <c r="AH3452" i="1" a="1"/>
  <c r="AH3452" i="1" s="1"/>
  <c r="AI3452" i="1" s="1"/>
  <c r="AD3452" i="1"/>
  <c r="AE3453" i="1" l="1" a="1"/>
  <c r="AE3453" i="1" s="1"/>
  <c r="AH3453" i="1" a="1"/>
  <c r="AH3453" i="1" s="1"/>
  <c r="AI3453" i="1" s="1"/>
  <c r="AD3453" i="1"/>
  <c r="AG3451" i="1"/>
  <c r="AF3452" i="1"/>
  <c r="AG3452" i="1" l="1"/>
  <c r="AF3453" i="1"/>
  <c r="AE3454" i="1" a="1"/>
  <c r="AE3454" i="1" s="1"/>
  <c r="AH3454" i="1" a="1"/>
  <c r="AH3454" i="1" s="1"/>
  <c r="AI3454" i="1" s="1"/>
  <c r="AD3454" i="1"/>
  <c r="AE3455" i="1" l="1" a="1"/>
  <c r="AE3455" i="1" s="1"/>
  <c r="AH3455" i="1" a="1"/>
  <c r="AH3455" i="1" s="1"/>
  <c r="AI3455" i="1" s="1"/>
  <c r="AD3455" i="1"/>
  <c r="AG3453" i="1"/>
  <c r="AF3454" i="1"/>
  <c r="AG3454" i="1" l="1"/>
  <c r="AF3455" i="1"/>
  <c r="AE3456" i="1" a="1"/>
  <c r="AE3456" i="1" s="1"/>
  <c r="AH3456" i="1" a="1"/>
  <c r="AH3456" i="1" s="1"/>
  <c r="AI3456" i="1" s="1"/>
  <c r="AD3456" i="1"/>
  <c r="AE3457" i="1" l="1" a="1"/>
  <c r="AE3457" i="1" s="1"/>
  <c r="AH3457" i="1" a="1"/>
  <c r="AH3457" i="1" s="1"/>
  <c r="AI3457" i="1" s="1"/>
  <c r="AD3457" i="1"/>
  <c r="AG3455" i="1"/>
  <c r="AF3456" i="1"/>
  <c r="AG3456" i="1" l="1"/>
  <c r="AF3457" i="1"/>
  <c r="AE3458" i="1" a="1"/>
  <c r="AE3458" i="1" s="1"/>
  <c r="AH3458" i="1" a="1"/>
  <c r="AH3458" i="1" s="1"/>
  <c r="AI3458" i="1" s="1"/>
  <c r="AD3458" i="1"/>
  <c r="AE3459" i="1" l="1" a="1"/>
  <c r="AE3459" i="1" s="1"/>
  <c r="AH3459" i="1" a="1"/>
  <c r="AH3459" i="1" s="1"/>
  <c r="AI3459" i="1" s="1"/>
  <c r="AD3459" i="1"/>
  <c r="AG3457" i="1"/>
  <c r="AF3458" i="1"/>
  <c r="AG3458" i="1" l="1"/>
  <c r="AF3459" i="1"/>
  <c r="AE3460" i="1" a="1"/>
  <c r="AE3460" i="1" s="1"/>
  <c r="AH3460" i="1" a="1"/>
  <c r="AH3460" i="1" s="1"/>
  <c r="AI3460" i="1" s="1"/>
  <c r="AD3460" i="1"/>
  <c r="AE3461" i="1" l="1" a="1"/>
  <c r="AE3461" i="1" s="1"/>
  <c r="AH3461" i="1" a="1"/>
  <c r="AH3461" i="1" s="1"/>
  <c r="AI3461" i="1" s="1"/>
  <c r="AD3461" i="1"/>
  <c r="AG3459" i="1"/>
  <c r="AF3460" i="1"/>
  <c r="AG3460" i="1" l="1"/>
  <c r="AF3461" i="1"/>
  <c r="AE3462" i="1" a="1"/>
  <c r="AE3462" i="1" s="1"/>
  <c r="AH3462" i="1" a="1"/>
  <c r="AH3462" i="1" s="1"/>
  <c r="AI3462" i="1" s="1"/>
  <c r="AD3462" i="1"/>
  <c r="AE3463" i="1" l="1" a="1"/>
  <c r="AE3463" i="1" s="1"/>
  <c r="AH3463" i="1" a="1"/>
  <c r="AH3463" i="1" s="1"/>
  <c r="AI3463" i="1" s="1"/>
  <c r="AD3463" i="1"/>
  <c r="AG3461" i="1"/>
  <c r="AF3462" i="1"/>
  <c r="AG3462" i="1" l="1"/>
  <c r="AF3463" i="1"/>
  <c r="AE3464" i="1" a="1"/>
  <c r="AE3464" i="1" s="1"/>
  <c r="AH3464" i="1" a="1"/>
  <c r="AH3464" i="1" s="1"/>
  <c r="AI3464" i="1" s="1"/>
  <c r="AD3464" i="1"/>
  <c r="AE3465" i="1" l="1" a="1"/>
  <c r="AE3465" i="1" s="1"/>
  <c r="AH3465" i="1" a="1"/>
  <c r="AH3465" i="1" s="1"/>
  <c r="AI3465" i="1" s="1"/>
  <c r="AD3465" i="1"/>
  <c r="AG3463" i="1"/>
  <c r="AF3464" i="1"/>
  <c r="AG3464" i="1" l="1"/>
  <c r="AF3465" i="1"/>
  <c r="AE3466" i="1" a="1"/>
  <c r="AE3466" i="1" s="1"/>
  <c r="AH3466" i="1" a="1"/>
  <c r="AH3466" i="1" s="1"/>
  <c r="AI3466" i="1" s="1"/>
  <c r="AD3466" i="1"/>
  <c r="AE3467" i="1" l="1" a="1"/>
  <c r="AE3467" i="1" s="1"/>
  <c r="AH3467" i="1" a="1"/>
  <c r="AH3467" i="1" s="1"/>
  <c r="AI3467" i="1" s="1"/>
  <c r="AD3467" i="1"/>
  <c r="AG3465" i="1"/>
  <c r="AF3466" i="1"/>
  <c r="AG3466" i="1" l="1"/>
  <c r="AF3467" i="1"/>
  <c r="AE3468" i="1" a="1"/>
  <c r="AE3468" i="1" s="1"/>
  <c r="AH3468" i="1" a="1"/>
  <c r="AH3468" i="1" s="1"/>
  <c r="AI3468" i="1" s="1"/>
  <c r="AD3468" i="1"/>
  <c r="AE3469" i="1" l="1" a="1"/>
  <c r="AE3469" i="1" s="1"/>
  <c r="AH3469" i="1" a="1"/>
  <c r="AH3469" i="1" s="1"/>
  <c r="AI3469" i="1" s="1"/>
  <c r="AD3469" i="1"/>
  <c r="AG3467" i="1"/>
  <c r="AF3468" i="1"/>
  <c r="AE3470" i="1" l="1" a="1"/>
  <c r="AE3470" i="1" s="1"/>
  <c r="AH3470" i="1" a="1"/>
  <c r="AH3470" i="1" s="1"/>
  <c r="AI3470" i="1" s="1"/>
  <c r="AD3470" i="1"/>
  <c r="AG3468" i="1"/>
  <c r="AF3469" i="1"/>
  <c r="AG3469" i="1" l="1"/>
  <c r="AF3470" i="1"/>
  <c r="AE3471" i="1" a="1"/>
  <c r="AE3471" i="1" s="1"/>
  <c r="AH3471" i="1" a="1"/>
  <c r="AH3471" i="1" s="1"/>
  <c r="AI3471" i="1" s="1"/>
  <c r="AD3471" i="1"/>
  <c r="AE3472" i="1" l="1" a="1"/>
  <c r="AE3472" i="1" s="1"/>
  <c r="AH3472" i="1" a="1"/>
  <c r="AH3472" i="1" s="1"/>
  <c r="AI3472" i="1" s="1"/>
  <c r="AD3472" i="1"/>
  <c r="AG3470" i="1"/>
  <c r="AF3471" i="1"/>
  <c r="AG3471" i="1" l="1"/>
  <c r="AF3472" i="1"/>
  <c r="AE3473" i="1" a="1"/>
  <c r="AE3473" i="1" s="1"/>
  <c r="AH3473" i="1" a="1"/>
  <c r="AH3473" i="1" s="1"/>
  <c r="AI3473" i="1" s="1"/>
  <c r="AD3473" i="1"/>
  <c r="AE3474" i="1" l="1" a="1"/>
  <c r="AE3474" i="1" s="1"/>
  <c r="AH3474" i="1" a="1"/>
  <c r="AH3474" i="1" s="1"/>
  <c r="AI3474" i="1" s="1"/>
  <c r="AD3474" i="1"/>
  <c r="AG3472" i="1"/>
  <c r="AF3473" i="1"/>
  <c r="AE3475" i="1" l="1" a="1"/>
  <c r="AE3475" i="1" s="1"/>
  <c r="AH3475" i="1" a="1"/>
  <c r="AH3475" i="1" s="1"/>
  <c r="AI3475" i="1" s="1"/>
  <c r="AD3475" i="1"/>
  <c r="AG3473" i="1"/>
  <c r="AF3474" i="1"/>
  <c r="AG3474" i="1" l="1"/>
  <c r="AF3475" i="1"/>
  <c r="AE3476" i="1" a="1"/>
  <c r="AE3476" i="1" s="1"/>
  <c r="AH3476" i="1" a="1"/>
  <c r="AH3476" i="1" s="1"/>
  <c r="AI3476" i="1" s="1"/>
  <c r="AD3476" i="1"/>
  <c r="AE3477" i="1" l="1" a="1"/>
  <c r="AE3477" i="1" s="1"/>
  <c r="AH3477" i="1" a="1"/>
  <c r="AH3477" i="1" s="1"/>
  <c r="AI3477" i="1" s="1"/>
  <c r="AD3477" i="1"/>
  <c r="AG3475" i="1"/>
  <c r="AF3476" i="1"/>
  <c r="AE3478" i="1" l="1" a="1"/>
  <c r="AE3478" i="1" s="1"/>
  <c r="AH3478" i="1" a="1"/>
  <c r="AH3478" i="1" s="1"/>
  <c r="AI3478" i="1" s="1"/>
  <c r="AD3478" i="1"/>
  <c r="AG3476" i="1"/>
  <c r="AF3477" i="1"/>
  <c r="AG3477" i="1" l="1"/>
  <c r="AF3478" i="1"/>
  <c r="AE3479" i="1" a="1"/>
  <c r="AE3479" i="1" s="1"/>
  <c r="AH3479" i="1" a="1"/>
  <c r="AH3479" i="1" s="1"/>
  <c r="AI3479" i="1" s="1"/>
  <c r="AD3479" i="1"/>
  <c r="AE3480" i="1" l="1" a="1"/>
  <c r="AE3480" i="1" s="1"/>
  <c r="AH3480" i="1" a="1"/>
  <c r="AH3480" i="1" s="1"/>
  <c r="AI3480" i="1" s="1"/>
  <c r="AD3480" i="1"/>
  <c r="AG3478" i="1"/>
  <c r="AF3479" i="1"/>
  <c r="AG3479" i="1" l="1"/>
  <c r="AF3480" i="1"/>
  <c r="AE3481" i="1" a="1"/>
  <c r="AE3481" i="1" s="1"/>
  <c r="AH3481" i="1" a="1"/>
  <c r="AH3481" i="1" s="1"/>
  <c r="AI3481" i="1" s="1"/>
  <c r="AD3481" i="1"/>
  <c r="AE3482" i="1" l="1" a="1"/>
  <c r="AE3482" i="1" s="1"/>
  <c r="AH3482" i="1" a="1"/>
  <c r="AH3482" i="1" s="1"/>
  <c r="AI3482" i="1" s="1"/>
  <c r="AD3482" i="1"/>
  <c r="AG3480" i="1"/>
  <c r="AF3481" i="1"/>
  <c r="AG3481" i="1" l="1"/>
  <c r="AF3482" i="1"/>
  <c r="AE3483" i="1" a="1"/>
  <c r="AE3483" i="1" s="1"/>
  <c r="AH3483" i="1" a="1"/>
  <c r="AH3483" i="1" s="1"/>
  <c r="AI3483" i="1" s="1"/>
  <c r="AD3483" i="1"/>
  <c r="AG3482" i="1" l="1"/>
  <c r="AF3483" i="1"/>
  <c r="AE3484" i="1" a="1"/>
  <c r="AE3484" i="1" s="1"/>
  <c r="AH3484" i="1" a="1"/>
  <c r="AH3484" i="1" s="1"/>
  <c r="AI3484" i="1" s="1"/>
  <c r="AD3484" i="1"/>
  <c r="AE3485" i="1" l="1" a="1"/>
  <c r="AE3485" i="1" s="1"/>
  <c r="AH3485" i="1" a="1"/>
  <c r="AH3485" i="1" s="1"/>
  <c r="AI3485" i="1" s="1"/>
  <c r="AD3485" i="1"/>
  <c r="AG3483" i="1"/>
  <c r="AF3484" i="1"/>
  <c r="AE3486" i="1" l="1" a="1"/>
  <c r="AE3486" i="1" s="1"/>
  <c r="AH3486" i="1" a="1"/>
  <c r="AH3486" i="1" s="1"/>
  <c r="AI3486" i="1" s="1"/>
  <c r="AD3486" i="1"/>
  <c r="AG3484" i="1"/>
  <c r="AF3485" i="1"/>
  <c r="AG3485" i="1" l="1"/>
  <c r="AF3486" i="1"/>
  <c r="AE3487" i="1" a="1"/>
  <c r="AE3487" i="1" s="1"/>
  <c r="AH3487" i="1" a="1"/>
  <c r="AH3487" i="1" s="1"/>
  <c r="AI3487" i="1" s="1"/>
  <c r="AD3487" i="1"/>
  <c r="AE3488" i="1" l="1" a="1"/>
  <c r="AE3488" i="1" s="1"/>
  <c r="AH3488" i="1" a="1"/>
  <c r="AH3488" i="1" s="1"/>
  <c r="AI3488" i="1" s="1"/>
  <c r="AD3488" i="1"/>
  <c r="AG3486" i="1"/>
  <c r="AF3487" i="1"/>
  <c r="AG3487" i="1" l="1"/>
  <c r="AF3488" i="1"/>
  <c r="AE3489" i="1" a="1"/>
  <c r="AE3489" i="1" s="1"/>
  <c r="AH3489" i="1" a="1"/>
  <c r="AH3489" i="1" s="1"/>
  <c r="AI3489" i="1" s="1"/>
  <c r="AD3489" i="1"/>
  <c r="AG3488" i="1" l="1"/>
  <c r="AF3489" i="1"/>
  <c r="AE3490" i="1" a="1"/>
  <c r="AE3490" i="1" s="1"/>
  <c r="AH3490" i="1" a="1"/>
  <c r="AH3490" i="1" s="1"/>
  <c r="AI3490" i="1" s="1"/>
  <c r="AD3490" i="1"/>
  <c r="AE3491" i="1" l="1" a="1"/>
  <c r="AE3491" i="1" s="1"/>
  <c r="AH3491" i="1" a="1"/>
  <c r="AH3491" i="1" s="1"/>
  <c r="AI3491" i="1" s="1"/>
  <c r="AD3491" i="1"/>
  <c r="AG3489" i="1"/>
  <c r="AF3490" i="1"/>
  <c r="AG3490" i="1" l="1"/>
  <c r="AF3491" i="1"/>
  <c r="AE3492" i="1" a="1"/>
  <c r="AE3492" i="1" s="1"/>
  <c r="AH3492" i="1" a="1"/>
  <c r="AH3492" i="1" s="1"/>
  <c r="AI3492" i="1" s="1"/>
  <c r="AD3492" i="1"/>
  <c r="AE3493" i="1" l="1" a="1"/>
  <c r="AE3493" i="1" s="1"/>
  <c r="AH3493" i="1" a="1"/>
  <c r="AH3493" i="1" s="1"/>
  <c r="AI3493" i="1" s="1"/>
  <c r="AD3493" i="1"/>
  <c r="AG3491" i="1"/>
  <c r="AF3492" i="1"/>
  <c r="AG3492" i="1" l="1"/>
  <c r="AF3493" i="1"/>
  <c r="AE3494" i="1" a="1"/>
  <c r="AE3494" i="1" s="1"/>
  <c r="AH3494" i="1" a="1"/>
  <c r="AH3494" i="1" s="1"/>
  <c r="AI3494" i="1" s="1"/>
  <c r="AD3494" i="1"/>
  <c r="AE3495" i="1" l="1" a="1"/>
  <c r="AE3495" i="1" s="1"/>
  <c r="AH3495" i="1" a="1"/>
  <c r="AH3495" i="1" s="1"/>
  <c r="AI3495" i="1" s="1"/>
  <c r="AD3495" i="1"/>
  <c r="AG3493" i="1"/>
  <c r="AF3494" i="1"/>
  <c r="AE3496" i="1" l="1" a="1"/>
  <c r="AE3496" i="1" s="1"/>
  <c r="AH3496" i="1" a="1"/>
  <c r="AH3496" i="1" s="1"/>
  <c r="AI3496" i="1" s="1"/>
  <c r="AD3496" i="1"/>
  <c r="AG3494" i="1"/>
  <c r="AF3495" i="1"/>
  <c r="AG3495" i="1" l="1"/>
  <c r="AF3496" i="1"/>
  <c r="AE3497" i="1" a="1"/>
  <c r="AE3497" i="1" s="1"/>
  <c r="AH3497" i="1" a="1"/>
  <c r="AH3497" i="1" s="1"/>
  <c r="AI3497" i="1" s="1"/>
  <c r="AD3497" i="1"/>
  <c r="AG3496" i="1" l="1"/>
  <c r="AF3497" i="1"/>
  <c r="AE3498" i="1" a="1"/>
  <c r="AE3498" i="1" s="1"/>
  <c r="AH3498" i="1" a="1"/>
  <c r="AH3498" i="1" s="1"/>
  <c r="AI3498" i="1" s="1"/>
  <c r="AD3498" i="1"/>
  <c r="AE3499" i="1" l="1" a="1"/>
  <c r="AE3499" i="1" s="1"/>
  <c r="AH3499" i="1" a="1"/>
  <c r="AH3499" i="1" s="1"/>
  <c r="AI3499" i="1" s="1"/>
  <c r="AD3499" i="1"/>
  <c r="AG3497" i="1"/>
  <c r="AF3498" i="1"/>
  <c r="AG3498" i="1" l="1"/>
  <c r="AF3499" i="1"/>
  <c r="AE3500" i="1" a="1"/>
  <c r="AE3500" i="1" s="1"/>
  <c r="AH3500" i="1" a="1"/>
  <c r="AH3500" i="1" s="1"/>
  <c r="AI3500" i="1" s="1"/>
  <c r="AD3500" i="1"/>
  <c r="AE3501" i="1" l="1" a="1"/>
  <c r="AE3501" i="1" s="1"/>
  <c r="AH3501" i="1" a="1"/>
  <c r="AH3501" i="1" s="1"/>
  <c r="AI3501" i="1" s="1"/>
  <c r="AD3501" i="1"/>
  <c r="AG3499" i="1"/>
  <c r="AF3500" i="1"/>
  <c r="AG3500" i="1" l="1"/>
  <c r="AF3501" i="1"/>
  <c r="AE3502" i="1" a="1"/>
  <c r="AE3502" i="1" s="1"/>
  <c r="AH3502" i="1" a="1"/>
  <c r="AH3502" i="1" s="1"/>
  <c r="AI3502" i="1" s="1"/>
  <c r="AD3502" i="1"/>
  <c r="AE3503" i="1" l="1" a="1"/>
  <c r="AE3503" i="1" s="1"/>
  <c r="AH3503" i="1" a="1"/>
  <c r="AH3503" i="1" s="1"/>
  <c r="AI3503" i="1" s="1"/>
  <c r="AD3503" i="1"/>
  <c r="AG3501" i="1"/>
  <c r="AF3502" i="1"/>
  <c r="AG3502" i="1" l="1"/>
  <c r="AF3503" i="1"/>
  <c r="AE3504" i="1" a="1"/>
  <c r="AE3504" i="1" s="1"/>
  <c r="AH3504" i="1" a="1"/>
  <c r="AH3504" i="1" s="1"/>
  <c r="AI3504" i="1" s="1"/>
  <c r="AD3504" i="1"/>
  <c r="AG3503" i="1" l="1"/>
  <c r="AF3504" i="1"/>
  <c r="AE3505" i="1" a="1"/>
  <c r="AE3505" i="1" s="1"/>
  <c r="AH3505" i="1" a="1"/>
  <c r="AH3505" i="1" s="1"/>
  <c r="AI3505" i="1" s="1"/>
  <c r="AD3505" i="1"/>
  <c r="AE3506" i="1" l="1" a="1"/>
  <c r="AE3506" i="1" s="1"/>
  <c r="AH3506" i="1" a="1"/>
  <c r="AH3506" i="1" s="1"/>
  <c r="AI3506" i="1" s="1"/>
  <c r="AD3506" i="1"/>
  <c r="AG3504" i="1"/>
  <c r="AF3505" i="1"/>
  <c r="AG3505" i="1" l="1"/>
  <c r="AF3506" i="1"/>
  <c r="AE3507" i="1" a="1"/>
  <c r="AE3507" i="1" s="1"/>
  <c r="AH3507" i="1" a="1"/>
  <c r="AH3507" i="1" s="1"/>
  <c r="AI3507" i="1" s="1"/>
  <c r="AD3507" i="1"/>
  <c r="AG3506" i="1" l="1"/>
  <c r="AF3507" i="1"/>
  <c r="AE3508" i="1" a="1"/>
  <c r="AE3508" i="1" s="1"/>
  <c r="AH3508" i="1" a="1"/>
  <c r="AH3508" i="1" s="1"/>
  <c r="AI3508" i="1" s="1"/>
  <c r="AD3508" i="1"/>
  <c r="AG3507" i="1" l="1"/>
  <c r="AF3508" i="1"/>
  <c r="AE3509" i="1" a="1"/>
  <c r="AE3509" i="1" s="1"/>
  <c r="AH3509" i="1" a="1"/>
  <c r="AH3509" i="1" s="1"/>
  <c r="AI3509" i="1" s="1"/>
  <c r="AD3509" i="1"/>
  <c r="AE3510" i="1" l="1" a="1"/>
  <c r="AE3510" i="1" s="1"/>
  <c r="AH3510" i="1" a="1"/>
  <c r="AH3510" i="1" s="1"/>
  <c r="AI3510" i="1" s="1"/>
  <c r="AD3510" i="1"/>
  <c r="AG3508" i="1"/>
  <c r="AF3509" i="1"/>
  <c r="AG3509" i="1" l="1"/>
  <c r="AF3510" i="1"/>
  <c r="AE3511" i="1" a="1"/>
  <c r="AE3511" i="1" s="1"/>
  <c r="AH3511" i="1" a="1"/>
  <c r="AH3511" i="1" s="1"/>
  <c r="AI3511" i="1" s="1"/>
  <c r="AD3511" i="1"/>
  <c r="AE3512" i="1" l="1" a="1"/>
  <c r="AE3512" i="1" s="1"/>
  <c r="AH3512" i="1" a="1"/>
  <c r="AH3512" i="1" s="1"/>
  <c r="AI3512" i="1" s="1"/>
  <c r="AD3512" i="1"/>
  <c r="AG3510" i="1"/>
  <c r="AF3511" i="1"/>
  <c r="AG3511" i="1" l="1"/>
  <c r="AF3512" i="1"/>
  <c r="AE3513" i="1" a="1"/>
  <c r="AE3513" i="1" s="1"/>
  <c r="AH3513" i="1" a="1"/>
  <c r="AH3513" i="1" s="1"/>
  <c r="AI3513" i="1" s="1"/>
  <c r="AD3513" i="1"/>
  <c r="AE3514" i="1" l="1" a="1"/>
  <c r="AE3514" i="1" s="1"/>
  <c r="AH3514" i="1" a="1"/>
  <c r="AH3514" i="1" s="1"/>
  <c r="AI3514" i="1" s="1"/>
  <c r="AD3514" i="1"/>
  <c r="AG3512" i="1"/>
  <c r="AF3513" i="1"/>
  <c r="AG3513" i="1" l="1"/>
  <c r="AF3514" i="1"/>
  <c r="AE3515" i="1" a="1"/>
  <c r="AE3515" i="1" s="1"/>
  <c r="AH3515" i="1" a="1"/>
  <c r="AH3515" i="1" s="1"/>
  <c r="AI3515" i="1" s="1"/>
  <c r="AD3515" i="1"/>
  <c r="AE3516" i="1" l="1" a="1"/>
  <c r="AE3516" i="1" s="1"/>
  <c r="AH3516" i="1" a="1"/>
  <c r="AH3516" i="1" s="1"/>
  <c r="AI3516" i="1" s="1"/>
  <c r="AD3516" i="1"/>
  <c r="AG3514" i="1"/>
  <c r="AF3515" i="1"/>
  <c r="AG3515" i="1" l="1"/>
  <c r="AF3516" i="1"/>
  <c r="AE3517" i="1" a="1"/>
  <c r="AE3517" i="1" s="1"/>
  <c r="AH3517" i="1" a="1"/>
  <c r="AH3517" i="1" s="1"/>
  <c r="AI3517" i="1" s="1"/>
  <c r="AD3517" i="1"/>
  <c r="AE3518" i="1" l="1" a="1"/>
  <c r="AE3518" i="1" s="1"/>
  <c r="AH3518" i="1" a="1"/>
  <c r="AH3518" i="1" s="1"/>
  <c r="AI3518" i="1" s="1"/>
  <c r="AD3518" i="1"/>
  <c r="AG3516" i="1"/>
  <c r="AF3517" i="1"/>
  <c r="AG3517" i="1" l="1"/>
  <c r="AF3518" i="1"/>
  <c r="AE3519" i="1" a="1"/>
  <c r="AE3519" i="1" s="1"/>
  <c r="AH3519" i="1" a="1"/>
  <c r="AH3519" i="1" s="1"/>
  <c r="AI3519" i="1" s="1"/>
  <c r="AD3519" i="1"/>
  <c r="AE3520" i="1" l="1" a="1"/>
  <c r="AE3520" i="1" s="1"/>
  <c r="AH3520" i="1" a="1"/>
  <c r="AH3520" i="1" s="1"/>
  <c r="AI3520" i="1" s="1"/>
  <c r="AD3520" i="1"/>
  <c r="AG3518" i="1"/>
  <c r="AF3519" i="1"/>
  <c r="AG3519" i="1" l="1"/>
  <c r="AF3520" i="1"/>
  <c r="AE3521" i="1" a="1"/>
  <c r="AE3521" i="1" s="1"/>
  <c r="AH3521" i="1" a="1"/>
  <c r="AH3521" i="1" s="1"/>
  <c r="AI3521" i="1" s="1"/>
  <c r="AD3521" i="1"/>
  <c r="AE3522" i="1" l="1" a="1"/>
  <c r="AE3522" i="1" s="1"/>
  <c r="AH3522" i="1" a="1"/>
  <c r="AH3522" i="1" s="1"/>
  <c r="AI3522" i="1" s="1"/>
  <c r="AD3522" i="1"/>
  <c r="AG3520" i="1"/>
  <c r="AF3521" i="1"/>
  <c r="AE3523" i="1" l="1" a="1"/>
  <c r="AE3523" i="1" s="1"/>
  <c r="AH3523" i="1" a="1"/>
  <c r="AH3523" i="1" s="1"/>
  <c r="AI3523" i="1" s="1"/>
  <c r="AD3523" i="1"/>
  <c r="AG3521" i="1"/>
  <c r="AF3522" i="1"/>
  <c r="AG3522" i="1" l="1"/>
  <c r="AF3523" i="1"/>
  <c r="AE3524" i="1" a="1"/>
  <c r="AE3524" i="1" s="1"/>
  <c r="AH3524" i="1" a="1"/>
  <c r="AH3524" i="1" s="1"/>
  <c r="AI3524" i="1" s="1"/>
  <c r="AD3524" i="1"/>
  <c r="AE3525" i="1" l="1" a="1"/>
  <c r="AE3525" i="1" s="1"/>
  <c r="AH3525" i="1" a="1"/>
  <c r="AH3525" i="1" s="1"/>
  <c r="AI3525" i="1" s="1"/>
  <c r="AD3525" i="1"/>
  <c r="AG3523" i="1"/>
  <c r="AF3524" i="1"/>
  <c r="AG3524" i="1" l="1"/>
  <c r="AF3525" i="1"/>
  <c r="AE3526" i="1" a="1"/>
  <c r="AE3526" i="1" s="1"/>
  <c r="AH3526" i="1" a="1"/>
  <c r="AH3526" i="1" s="1"/>
  <c r="AI3526" i="1" s="1"/>
  <c r="AD3526" i="1"/>
  <c r="AE3527" i="1" l="1" a="1"/>
  <c r="AE3527" i="1" s="1"/>
  <c r="AH3527" i="1" a="1"/>
  <c r="AH3527" i="1" s="1"/>
  <c r="AI3527" i="1" s="1"/>
  <c r="AD3527" i="1"/>
  <c r="AG3525" i="1"/>
  <c r="AF3526" i="1"/>
  <c r="AE3528" i="1" l="1" a="1"/>
  <c r="AE3528" i="1" s="1"/>
  <c r="AH3528" i="1" a="1"/>
  <c r="AH3528" i="1" s="1"/>
  <c r="AI3528" i="1" s="1"/>
  <c r="AD3528" i="1"/>
  <c r="AG3526" i="1"/>
  <c r="AF3527" i="1"/>
  <c r="AG3527" i="1" l="1"/>
  <c r="AF3528" i="1"/>
  <c r="AE3529" i="1" a="1"/>
  <c r="AE3529" i="1" s="1"/>
  <c r="AH3529" i="1" a="1"/>
  <c r="AH3529" i="1" s="1"/>
  <c r="AI3529" i="1" s="1"/>
  <c r="AD3529" i="1"/>
  <c r="AE3530" i="1" l="1" a="1"/>
  <c r="AE3530" i="1" s="1"/>
  <c r="AH3530" i="1" a="1"/>
  <c r="AH3530" i="1" s="1"/>
  <c r="AI3530" i="1" s="1"/>
  <c r="AD3530" i="1"/>
  <c r="AG3528" i="1"/>
  <c r="AF3529" i="1"/>
  <c r="AG3529" i="1" l="1"/>
  <c r="AF3530" i="1"/>
  <c r="AE3531" i="1" a="1"/>
  <c r="AE3531" i="1" s="1"/>
  <c r="AH3531" i="1" a="1"/>
  <c r="AH3531" i="1" s="1"/>
  <c r="AI3531" i="1" s="1"/>
  <c r="AD3531" i="1"/>
  <c r="AE3532" i="1" l="1" a="1"/>
  <c r="AE3532" i="1" s="1"/>
  <c r="AH3532" i="1" a="1"/>
  <c r="AH3532" i="1" s="1"/>
  <c r="AI3532" i="1" s="1"/>
  <c r="AD3532" i="1"/>
  <c r="AG3530" i="1"/>
  <c r="AF3531" i="1"/>
  <c r="AE3533" i="1" l="1" a="1"/>
  <c r="AE3533" i="1" s="1"/>
  <c r="AH3533" i="1" a="1"/>
  <c r="AH3533" i="1" s="1"/>
  <c r="AI3533" i="1" s="1"/>
  <c r="AD3533" i="1"/>
  <c r="AG3531" i="1"/>
  <c r="AF3532" i="1"/>
  <c r="AG3532" i="1" l="1"/>
  <c r="AF3533" i="1"/>
  <c r="AE3534" i="1" a="1"/>
  <c r="AE3534" i="1" s="1"/>
  <c r="AH3534" i="1" a="1"/>
  <c r="AH3534" i="1" s="1"/>
  <c r="AI3534" i="1" s="1"/>
  <c r="AD3534" i="1"/>
  <c r="AG3533" i="1" l="1"/>
  <c r="AF3534" i="1"/>
  <c r="AE3535" i="1" a="1"/>
  <c r="AE3535" i="1" s="1"/>
  <c r="AH3535" i="1" a="1"/>
  <c r="AH3535" i="1" s="1"/>
  <c r="AI3535" i="1" s="1"/>
  <c r="AD3535" i="1"/>
  <c r="AG3534" i="1" l="1"/>
  <c r="AF3535" i="1"/>
  <c r="AE3536" i="1" a="1"/>
  <c r="AE3536" i="1" s="1"/>
  <c r="AH3536" i="1" a="1"/>
  <c r="AH3536" i="1" s="1"/>
  <c r="AI3536" i="1" s="1"/>
  <c r="AD3536" i="1"/>
  <c r="AE3537" i="1" l="1" a="1"/>
  <c r="AE3537" i="1" s="1"/>
  <c r="AH3537" i="1" a="1"/>
  <c r="AH3537" i="1" s="1"/>
  <c r="AI3537" i="1" s="1"/>
  <c r="AD3537" i="1"/>
  <c r="AG3535" i="1"/>
  <c r="AF3536" i="1"/>
  <c r="AE3538" i="1" l="1" a="1"/>
  <c r="AE3538" i="1" s="1"/>
  <c r="AH3538" i="1" a="1"/>
  <c r="AH3538" i="1" s="1"/>
  <c r="AI3538" i="1" s="1"/>
  <c r="AD3538" i="1"/>
  <c r="AG3536" i="1"/>
  <c r="AF3537" i="1"/>
  <c r="AG3537" i="1" l="1"/>
  <c r="AF3538" i="1"/>
  <c r="AE3539" i="1" a="1"/>
  <c r="AE3539" i="1" s="1"/>
  <c r="AH3539" i="1" a="1"/>
  <c r="AH3539" i="1" s="1"/>
  <c r="AI3539" i="1" s="1"/>
  <c r="AD3539" i="1"/>
  <c r="AE3540" i="1" l="1" a="1"/>
  <c r="AE3540" i="1" s="1"/>
  <c r="AH3540" i="1" a="1"/>
  <c r="AH3540" i="1" s="1"/>
  <c r="AI3540" i="1" s="1"/>
  <c r="AD3540" i="1"/>
  <c r="AG3538" i="1"/>
  <c r="AF3539" i="1"/>
  <c r="AE3541" i="1" l="1" a="1"/>
  <c r="AE3541" i="1" s="1"/>
  <c r="AH3541" i="1" a="1"/>
  <c r="AH3541" i="1" s="1"/>
  <c r="AI3541" i="1" s="1"/>
  <c r="AD3541" i="1"/>
  <c r="AG3539" i="1"/>
  <c r="AF3540" i="1"/>
  <c r="AG3540" i="1" l="1"/>
  <c r="AF3541" i="1"/>
  <c r="AE3542" i="1" a="1"/>
  <c r="AE3542" i="1" s="1"/>
  <c r="AH3542" i="1" a="1"/>
  <c r="AH3542" i="1" s="1"/>
  <c r="AI3542" i="1" s="1"/>
  <c r="AD3542" i="1"/>
  <c r="AE3543" i="1" l="1" a="1"/>
  <c r="AE3543" i="1" s="1"/>
  <c r="AH3543" i="1" a="1"/>
  <c r="AH3543" i="1" s="1"/>
  <c r="AI3543" i="1" s="1"/>
  <c r="AD3543" i="1"/>
  <c r="AG3541" i="1"/>
  <c r="AF3542" i="1"/>
  <c r="AE3544" i="1" l="1" a="1"/>
  <c r="AE3544" i="1" s="1"/>
  <c r="AH3544" i="1" a="1"/>
  <c r="AH3544" i="1" s="1"/>
  <c r="AI3544" i="1" s="1"/>
  <c r="AD3544" i="1"/>
  <c r="AG3542" i="1"/>
  <c r="AF3543" i="1"/>
  <c r="AG3543" i="1" l="1"/>
  <c r="AF3544" i="1"/>
  <c r="AE3545" i="1" a="1"/>
  <c r="AE3545" i="1" s="1"/>
  <c r="AH3545" i="1" a="1"/>
  <c r="AH3545" i="1" s="1"/>
  <c r="AI3545" i="1" s="1"/>
  <c r="AD3545" i="1"/>
  <c r="AE3546" i="1" l="1" a="1"/>
  <c r="AE3546" i="1" s="1"/>
  <c r="AH3546" i="1" a="1"/>
  <c r="AH3546" i="1" s="1"/>
  <c r="AI3546" i="1" s="1"/>
  <c r="AD3546" i="1"/>
  <c r="AG3544" i="1"/>
  <c r="AF3545" i="1"/>
  <c r="AG3545" i="1" l="1"/>
  <c r="AF3546" i="1"/>
  <c r="AE3547" i="1" a="1"/>
  <c r="AE3547" i="1" s="1"/>
  <c r="AH3547" i="1" a="1"/>
  <c r="AH3547" i="1" s="1"/>
  <c r="AI3547" i="1" s="1"/>
  <c r="AD3547" i="1"/>
  <c r="AG3546" i="1" l="1"/>
  <c r="AF3547" i="1"/>
  <c r="AE3548" i="1" a="1"/>
  <c r="AE3548" i="1" s="1"/>
  <c r="AH3548" i="1" a="1"/>
  <c r="AH3548" i="1" s="1"/>
  <c r="AI3548" i="1" s="1"/>
  <c r="AD3548" i="1"/>
  <c r="AE3549" i="1" l="1" a="1"/>
  <c r="AE3549" i="1" s="1"/>
  <c r="AH3549" i="1" a="1"/>
  <c r="AH3549" i="1" s="1"/>
  <c r="AI3549" i="1" s="1"/>
  <c r="AD3549" i="1"/>
  <c r="AG3547" i="1"/>
  <c r="AF3548" i="1"/>
  <c r="AG3548" i="1" l="1"/>
  <c r="AF3549" i="1"/>
  <c r="AE3550" i="1" a="1"/>
  <c r="AE3550" i="1" s="1"/>
  <c r="AH3550" i="1" a="1"/>
  <c r="AH3550" i="1" s="1"/>
  <c r="AI3550" i="1" s="1"/>
  <c r="AD3550" i="1"/>
  <c r="AG3549" i="1" l="1"/>
  <c r="AF3550" i="1"/>
  <c r="AE3551" i="1" a="1"/>
  <c r="AE3551" i="1" s="1"/>
  <c r="AH3551" i="1" a="1"/>
  <c r="AH3551" i="1" s="1"/>
  <c r="AI3551" i="1" s="1"/>
  <c r="AD3551" i="1"/>
  <c r="AE3552" i="1" l="1" a="1"/>
  <c r="AE3552" i="1" s="1"/>
  <c r="AH3552" i="1" a="1"/>
  <c r="AH3552" i="1" s="1"/>
  <c r="AI3552" i="1" s="1"/>
  <c r="AD3552" i="1"/>
  <c r="AG3550" i="1"/>
  <c r="AF3551" i="1"/>
  <c r="AG3551" i="1" l="1"/>
  <c r="AF3552" i="1"/>
  <c r="AE3553" i="1" a="1"/>
  <c r="AE3553" i="1" s="1"/>
  <c r="AH3553" i="1" a="1"/>
  <c r="AH3553" i="1" s="1"/>
  <c r="AI3553" i="1" s="1"/>
  <c r="AD3553" i="1"/>
  <c r="AE3554" i="1" l="1" a="1"/>
  <c r="AE3554" i="1" s="1"/>
  <c r="AH3554" i="1" a="1"/>
  <c r="AH3554" i="1" s="1"/>
  <c r="AI3554" i="1" s="1"/>
  <c r="AD3554" i="1"/>
  <c r="AG3552" i="1"/>
  <c r="AF3553" i="1"/>
  <c r="AE3555" i="1" l="1" a="1"/>
  <c r="AE3555" i="1" s="1"/>
  <c r="AH3555" i="1" a="1"/>
  <c r="AH3555" i="1" s="1"/>
  <c r="AI3555" i="1" s="1"/>
  <c r="AD3555" i="1"/>
  <c r="AG3553" i="1"/>
  <c r="AF3554" i="1"/>
  <c r="AG3554" i="1" l="1"/>
  <c r="AF3555" i="1"/>
  <c r="AE3556" i="1" a="1"/>
  <c r="AE3556" i="1" s="1"/>
  <c r="AH3556" i="1" a="1"/>
  <c r="AH3556" i="1" s="1"/>
  <c r="AI3556" i="1" s="1"/>
  <c r="AD3556" i="1"/>
  <c r="AG3555" i="1" l="1"/>
  <c r="AF3556" i="1"/>
  <c r="AE3557" i="1" a="1"/>
  <c r="AE3557" i="1" s="1"/>
  <c r="AH3557" i="1" a="1"/>
  <c r="AH3557" i="1" s="1"/>
  <c r="AI3557" i="1" s="1"/>
  <c r="AD3557" i="1"/>
  <c r="AE3558" i="1" l="1" a="1"/>
  <c r="AE3558" i="1" s="1"/>
  <c r="AH3558" i="1" a="1"/>
  <c r="AH3558" i="1" s="1"/>
  <c r="AI3558" i="1" s="1"/>
  <c r="AD3558" i="1"/>
  <c r="AG3556" i="1"/>
  <c r="AF3557" i="1"/>
  <c r="AG3557" i="1" l="1"/>
  <c r="AF3558" i="1"/>
  <c r="AE3559" i="1" a="1"/>
  <c r="AE3559" i="1" s="1"/>
  <c r="AH3559" i="1" a="1"/>
  <c r="AH3559" i="1" s="1"/>
  <c r="AI3559" i="1" s="1"/>
  <c r="AD3559" i="1"/>
  <c r="AE3560" i="1" l="1" a="1"/>
  <c r="AE3560" i="1" s="1"/>
  <c r="AH3560" i="1" a="1"/>
  <c r="AH3560" i="1" s="1"/>
  <c r="AI3560" i="1" s="1"/>
  <c r="AD3560" i="1"/>
  <c r="AG3558" i="1"/>
  <c r="AF3559" i="1"/>
  <c r="AG3559" i="1" l="1"/>
  <c r="AF3560" i="1"/>
  <c r="AE3561" i="1" a="1"/>
  <c r="AE3561" i="1" s="1"/>
  <c r="AH3561" i="1" a="1"/>
  <c r="AH3561" i="1" s="1"/>
  <c r="AI3561" i="1" s="1"/>
  <c r="AD3561" i="1"/>
  <c r="AE3562" i="1" l="1" a="1"/>
  <c r="AE3562" i="1" s="1"/>
  <c r="AH3562" i="1" a="1"/>
  <c r="AH3562" i="1" s="1"/>
  <c r="AI3562" i="1" s="1"/>
  <c r="AD3562" i="1"/>
  <c r="AG3560" i="1"/>
  <c r="AF3561" i="1"/>
  <c r="AG3561" i="1" l="1"/>
  <c r="AF3562" i="1"/>
  <c r="AE3563" i="1" a="1"/>
  <c r="AE3563" i="1" s="1"/>
  <c r="AH3563" i="1" a="1"/>
  <c r="AH3563" i="1" s="1"/>
  <c r="AI3563" i="1" s="1"/>
  <c r="AD3563" i="1"/>
  <c r="AE3564" i="1" l="1" a="1"/>
  <c r="AE3564" i="1" s="1"/>
  <c r="AH3564" i="1" a="1"/>
  <c r="AH3564" i="1" s="1"/>
  <c r="AI3564" i="1" s="1"/>
  <c r="AD3564" i="1"/>
  <c r="AG3562" i="1"/>
  <c r="AF3563" i="1"/>
  <c r="AG3563" i="1" l="1"/>
  <c r="AF3564" i="1"/>
  <c r="AE3565" i="1" a="1"/>
  <c r="AE3565" i="1" s="1"/>
  <c r="AH3565" i="1" a="1"/>
  <c r="AH3565" i="1" s="1"/>
  <c r="AI3565" i="1" s="1"/>
  <c r="AD3565" i="1"/>
  <c r="AE3566" i="1" l="1" a="1"/>
  <c r="AE3566" i="1" s="1"/>
  <c r="AH3566" i="1" a="1"/>
  <c r="AH3566" i="1" s="1"/>
  <c r="AI3566" i="1" s="1"/>
  <c r="AD3566" i="1"/>
  <c r="AG3564" i="1"/>
  <c r="AF3565" i="1"/>
  <c r="AG3565" i="1" l="1"/>
  <c r="AF3566" i="1"/>
  <c r="AE3567" i="1" a="1"/>
  <c r="AE3567" i="1" s="1"/>
  <c r="AH3567" i="1" a="1"/>
  <c r="AH3567" i="1" s="1"/>
  <c r="AI3567" i="1" s="1"/>
  <c r="AD3567" i="1"/>
  <c r="AE3568" i="1" l="1" a="1"/>
  <c r="AE3568" i="1" s="1"/>
  <c r="AH3568" i="1" a="1"/>
  <c r="AH3568" i="1" s="1"/>
  <c r="AI3568" i="1" s="1"/>
  <c r="AD3568" i="1"/>
  <c r="AG3566" i="1"/>
  <c r="AF3567" i="1"/>
  <c r="AG3567" i="1" l="1"/>
  <c r="AF3568" i="1"/>
  <c r="AE3569" i="1" a="1"/>
  <c r="AE3569" i="1" s="1"/>
  <c r="AH3569" i="1" a="1"/>
  <c r="AH3569" i="1" s="1"/>
  <c r="AI3569" i="1" s="1"/>
  <c r="AD3569" i="1"/>
  <c r="AE3570" i="1" l="1" a="1"/>
  <c r="AE3570" i="1" s="1"/>
  <c r="AH3570" i="1" a="1"/>
  <c r="AH3570" i="1" s="1"/>
  <c r="AI3570" i="1" s="1"/>
  <c r="AD3570" i="1"/>
  <c r="AG3568" i="1"/>
  <c r="AF3569" i="1"/>
  <c r="AG3569" i="1" l="1"/>
  <c r="AF3570" i="1"/>
  <c r="AE3571" i="1" a="1"/>
  <c r="AE3571" i="1" s="1"/>
  <c r="AH3571" i="1" a="1"/>
  <c r="AH3571" i="1" s="1"/>
  <c r="AI3571" i="1" s="1"/>
  <c r="AD3571" i="1"/>
  <c r="AE3572" i="1" l="1" a="1"/>
  <c r="AE3572" i="1" s="1"/>
  <c r="AH3572" i="1" a="1"/>
  <c r="AH3572" i="1" s="1"/>
  <c r="AI3572" i="1" s="1"/>
  <c r="AD3572" i="1"/>
  <c r="AG3570" i="1"/>
  <c r="AF3571" i="1"/>
  <c r="AG3571" i="1" l="1"/>
  <c r="AF3572" i="1"/>
  <c r="AE3573" i="1" a="1"/>
  <c r="AE3573" i="1" s="1"/>
  <c r="AH3573" i="1" a="1"/>
  <c r="AH3573" i="1" s="1"/>
  <c r="AI3573" i="1" s="1"/>
  <c r="AD3573" i="1"/>
  <c r="AE3574" i="1" l="1" a="1"/>
  <c r="AE3574" i="1" s="1"/>
  <c r="AH3574" i="1" a="1"/>
  <c r="AH3574" i="1" s="1"/>
  <c r="AI3574" i="1" s="1"/>
  <c r="AD3574" i="1"/>
  <c r="AG3572" i="1"/>
  <c r="AF3573" i="1"/>
  <c r="AG3573" i="1" l="1"/>
  <c r="AF3574" i="1"/>
  <c r="AE3575" i="1" a="1"/>
  <c r="AE3575" i="1" s="1"/>
  <c r="AH3575" i="1" a="1"/>
  <c r="AH3575" i="1" s="1"/>
  <c r="AI3575" i="1" s="1"/>
  <c r="AD3575" i="1"/>
  <c r="AE3576" i="1" l="1" a="1"/>
  <c r="AE3576" i="1" s="1"/>
  <c r="AH3576" i="1" a="1"/>
  <c r="AH3576" i="1" s="1"/>
  <c r="AI3576" i="1" s="1"/>
  <c r="AD3576" i="1"/>
  <c r="AG3574" i="1"/>
  <c r="AF3575" i="1"/>
  <c r="AG3575" i="1" l="1"/>
  <c r="AF3576" i="1"/>
  <c r="AE3577" i="1" a="1"/>
  <c r="AE3577" i="1" s="1"/>
  <c r="AH3577" i="1" a="1"/>
  <c r="AH3577" i="1" s="1"/>
  <c r="AI3577" i="1" s="1"/>
  <c r="AD3577" i="1"/>
  <c r="AE3578" i="1" l="1" a="1"/>
  <c r="AE3578" i="1" s="1"/>
  <c r="AH3578" i="1" a="1"/>
  <c r="AH3578" i="1" s="1"/>
  <c r="AI3578" i="1" s="1"/>
  <c r="AD3578" i="1"/>
  <c r="AG3576" i="1"/>
  <c r="AF3577" i="1"/>
  <c r="AG3577" i="1" l="1"/>
  <c r="AF3578" i="1"/>
  <c r="AE3579" i="1" a="1"/>
  <c r="AE3579" i="1" s="1"/>
  <c r="AH3579" i="1" a="1"/>
  <c r="AH3579" i="1" s="1"/>
  <c r="AI3579" i="1" s="1"/>
  <c r="AD3579" i="1"/>
  <c r="AE3580" i="1" l="1" a="1"/>
  <c r="AE3580" i="1" s="1"/>
  <c r="AH3580" i="1" a="1"/>
  <c r="AH3580" i="1" s="1"/>
  <c r="AI3580" i="1" s="1"/>
  <c r="AD3580" i="1"/>
  <c r="AG3578" i="1"/>
  <c r="AF3579" i="1"/>
  <c r="AG3579" i="1" l="1"/>
  <c r="AF3580" i="1"/>
  <c r="AE3581" i="1" a="1"/>
  <c r="AE3581" i="1" s="1"/>
  <c r="AH3581" i="1" a="1"/>
  <c r="AH3581" i="1" s="1"/>
  <c r="AI3581" i="1" s="1"/>
  <c r="AD3581" i="1"/>
  <c r="AE3582" i="1" l="1" a="1"/>
  <c r="AE3582" i="1" s="1"/>
  <c r="AH3582" i="1" a="1"/>
  <c r="AH3582" i="1" s="1"/>
  <c r="AI3582" i="1" s="1"/>
  <c r="AD3582" i="1"/>
  <c r="AG3580" i="1"/>
  <c r="AF3581" i="1"/>
  <c r="AG3581" i="1" l="1"/>
  <c r="AF3582" i="1"/>
  <c r="AE3583" i="1" a="1"/>
  <c r="AE3583" i="1" s="1"/>
  <c r="AH3583" i="1" a="1"/>
  <c r="AH3583" i="1" s="1"/>
  <c r="AI3583" i="1" s="1"/>
  <c r="AD3583" i="1"/>
  <c r="AE3584" i="1" l="1" a="1"/>
  <c r="AE3584" i="1" s="1"/>
  <c r="AH3584" i="1" a="1"/>
  <c r="AH3584" i="1" s="1"/>
  <c r="AI3584" i="1" s="1"/>
  <c r="AD3584" i="1"/>
  <c r="AG3582" i="1"/>
  <c r="AF3583" i="1"/>
  <c r="AG3583" i="1" l="1"/>
  <c r="AF3584" i="1"/>
  <c r="AE3585" i="1" a="1"/>
  <c r="AE3585" i="1" s="1"/>
  <c r="AH3585" i="1" a="1"/>
  <c r="AH3585" i="1" s="1"/>
  <c r="AI3585" i="1" s="1"/>
  <c r="AD3585" i="1"/>
  <c r="AE3586" i="1" l="1" a="1"/>
  <c r="AE3586" i="1" s="1"/>
  <c r="AH3586" i="1" a="1"/>
  <c r="AH3586" i="1" s="1"/>
  <c r="AI3586" i="1" s="1"/>
  <c r="AD3586" i="1"/>
  <c r="AG3584" i="1"/>
  <c r="AF3585" i="1"/>
  <c r="AG3585" i="1" l="1"/>
  <c r="AF3586" i="1"/>
  <c r="AE3587" i="1" a="1"/>
  <c r="AE3587" i="1" s="1"/>
  <c r="AH3587" i="1" a="1"/>
  <c r="AH3587" i="1" s="1"/>
  <c r="AI3587" i="1" s="1"/>
  <c r="AD3587" i="1"/>
  <c r="AE3588" i="1" l="1" a="1"/>
  <c r="AE3588" i="1" s="1"/>
  <c r="AH3588" i="1" a="1"/>
  <c r="AH3588" i="1" s="1"/>
  <c r="AI3588" i="1" s="1"/>
  <c r="AD3588" i="1"/>
  <c r="AG3586" i="1"/>
  <c r="AF3587" i="1"/>
  <c r="AG3587" i="1" l="1"/>
  <c r="AF3588" i="1"/>
  <c r="AE3589" i="1" a="1"/>
  <c r="AE3589" i="1" s="1"/>
  <c r="AH3589" i="1" a="1"/>
  <c r="AH3589" i="1" s="1"/>
  <c r="AI3589" i="1" s="1"/>
  <c r="AD3589" i="1"/>
  <c r="AE3590" i="1" l="1" a="1"/>
  <c r="AE3590" i="1" s="1"/>
  <c r="AH3590" i="1" a="1"/>
  <c r="AH3590" i="1" s="1"/>
  <c r="AI3590" i="1" s="1"/>
  <c r="AD3590" i="1"/>
  <c r="AG3588" i="1"/>
  <c r="AF3589" i="1"/>
  <c r="AE3591" i="1" l="1" a="1"/>
  <c r="AE3591" i="1" s="1"/>
  <c r="AH3591" i="1" a="1"/>
  <c r="AH3591" i="1" s="1"/>
  <c r="AI3591" i="1" s="1"/>
  <c r="AD3591" i="1"/>
  <c r="AG3589" i="1"/>
  <c r="AF3590" i="1"/>
  <c r="AG3590" i="1" l="1"/>
  <c r="AF3591" i="1"/>
  <c r="AE3592" i="1" a="1"/>
  <c r="AE3592" i="1" s="1"/>
  <c r="AH3592" i="1" a="1"/>
  <c r="AH3592" i="1" s="1"/>
  <c r="AI3592" i="1" s="1"/>
  <c r="AD3592" i="1"/>
  <c r="AE3593" i="1" l="1" a="1"/>
  <c r="AE3593" i="1" s="1"/>
  <c r="AH3593" i="1" a="1"/>
  <c r="AH3593" i="1" s="1"/>
  <c r="AI3593" i="1" s="1"/>
  <c r="AD3593" i="1"/>
  <c r="AG3591" i="1"/>
  <c r="AF3592" i="1"/>
  <c r="AG3592" i="1" l="1"/>
  <c r="AF3593" i="1"/>
  <c r="AE3594" i="1" a="1"/>
  <c r="AE3594" i="1" s="1"/>
  <c r="AH3594" i="1" a="1"/>
  <c r="AH3594" i="1" s="1"/>
  <c r="AI3594" i="1" s="1"/>
  <c r="AD3594" i="1"/>
  <c r="AE3595" i="1" l="1" a="1"/>
  <c r="AE3595" i="1" s="1"/>
  <c r="AH3595" i="1" a="1"/>
  <c r="AH3595" i="1" s="1"/>
  <c r="AI3595" i="1" s="1"/>
  <c r="AD3595" i="1"/>
  <c r="AG3593" i="1"/>
  <c r="AF3594" i="1"/>
  <c r="AG3594" i="1" l="1"/>
  <c r="AF3595" i="1"/>
  <c r="AE3596" i="1" a="1"/>
  <c r="AE3596" i="1" s="1"/>
  <c r="AH3596" i="1" a="1"/>
  <c r="AH3596" i="1" s="1"/>
  <c r="AI3596" i="1" s="1"/>
  <c r="AD3596" i="1"/>
  <c r="AE3597" i="1" l="1" a="1"/>
  <c r="AE3597" i="1" s="1"/>
  <c r="AH3597" i="1" a="1"/>
  <c r="AH3597" i="1" s="1"/>
  <c r="AI3597" i="1" s="1"/>
  <c r="AD3597" i="1"/>
  <c r="AG3595" i="1"/>
  <c r="AF3596" i="1"/>
  <c r="AG3596" i="1" l="1"/>
  <c r="AF3597" i="1"/>
  <c r="AE3598" i="1" a="1"/>
  <c r="AE3598" i="1" s="1"/>
  <c r="AH3598" i="1" a="1"/>
  <c r="AH3598" i="1" s="1"/>
  <c r="AI3598" i="1" s="1"/>
  <c r="AD3598" i="1"/>
  <c r="AE3599" i="1" l="1" a="1"/>
  <c r="AE3599" i="1" s="1"/>
  <c r="AH3599" i="1" a="1"/>
  <c r="AH3599" i="1" s="1"/>
  <c r="AI3599" i="1" s="1"/>
  <c r="AD3599" i="1"/>
  <c r="AG3597" i="1"/>
  <c r="AF3598" i="1"/>
  <c r="AG3598" i="1" l="1"/>
  <c r="AF3599" i="1"/>
  <c r="AE3600" i="1" a="1"/>
  <c r="AE3600" i="1" s="1"/>
  <c r="AH3600" i="1" a="1"/>
  <c r="AH3600" i="1" s="1"/>
  <c r="AI3600" i="1" s="1"/>
  <c r="AD3600" i="1"/>
  <c r="AE3601" i="1" l="1" a="1"/>
  <c r="AE3601" i="1" s="1"/>
  <c r="AH3601" i="1" a="1"/>
  <c r="AH3601" i="1" s="1"/>
  <c r="AI3601" i="1" s="1"/>
  <c r="AD3601" i="1"/>
  <c r="AG3599" i="1"/>
  <c r="AF3600" i="1"/>
  <c r="AG3600" i="1" l="1"/>
  <c r="AF3601" i="1"/>
  <c r="AE3602" i="1" a="1"/>
  <c r="AE3602" i="1" s="1"/>
  <c r="AH3602" i="1" a="1"/>
  <c r="AH3602" i="1" s="1"/>
  <c r="AI3602" i="1" s="1"/>
  <c r="AD3602" i="1"/>
  <c r="AE3603" i="1" l="1" a="1"/>
  <c r="AE3603" i="1" s="1"/>
  <c r="AH3603" i="1" a="1"/>
  <c r="AH3603" i="1" s="1"/>
  <c r="AI3603" i="1" s="1"/>
  <c r="AD3603" i="1"/>
  <c r="AG3601" i="1"/>
  <c r="AF3602" i="1"/>
  <c r="AG3602" i="1" l="1"/>
  <c r="AF3603" i="1"/>
  <c r="AE3604" i="1" a="1"/>
  <c r="AE3604" i="1" s="1"/>
  <c r="AH3604" i="1" a="1"/>
  <c r="AH3604" i="1" s="1"/>
  <c r="AI3604" i="1" s="1"/>
  <c r="AD3604" i="1"/>
  <c r="AE3605" i="1" l="1" a="1"/>
  <c r="AE3605" i="1" s="1"/>
  <c r="AH3605" i="1" a="1"/>
  <c r="AH3605" i="1" s="1"/>
  <c r="AI3605" i="1" s="1"/>
  <c r="AD3605" i="1"/>
  <c r="AG3603" i="1"/>
  <c r="AF3604" i="1"/>
  <c r="AG3604" i="1" l="1"/>
  <c r="AF3605" i="1"/>
  <c r="AE3606" i="1" a="1"/>
  <c r="AE3606" i="1" s="1"/>
  <c r="AH3606" i="1" a="1"/>
  <c r="AH3606" i="1" s="1"/>
  <c r="AI3606" i="1" s="1"/>
  <c r="AD3606" i="1"/>
  <c r="AE3607" i="1" l="1" a="1"/>
  <c r="AE3607" i="1" s="1"/>
  <c r="AH3607" i="1" a="1"/>
  <c r="AH3607" i="1" s="1"/>
  <c r="AI3607" i="1" s="1"/>
  <c r="AD3607" i="1"/>
  <c r="AG3605" i="1"/>
  <c r="AF3606" i="1"/>
  <c r="AG3606" i="1" l="1"/>
  <c r="AF3607" i="1"/>
  <c r="AE3608" i="1" a="1"/>
  <c r="AE3608" i="1" s="1"/>
  <c r="AH3608" i="1" a="1"/>
  <c r="AH3608" i="1" s="1"/>
  <c r="AI3608" i="1" s="1"/>
  <c r="AD3608" i="1"/>
  <c r="AG3607" i="1" l="1"/>
  <c r="AF3608" i="1"/>
  <c r="AE3609" i="1" a="1"/>
  <c r="AE3609" i="1" s="1"/>
  <c r="AH3609" i="1" a="1"/>
  <c r="AH3609" i="1" s="1"/>
  <c r="AI3609" i="1" s="1"/>
  <c r="AD3609" i="1"/>
  <c r="AE3610" i="1" l="1" a="1"/>
  <c r="AE3610" i="1" s="1"/>
  <c r="AH3610" i="1" a="1"/>
  <c r="AH3610" i="1" s="1"/>
  <c r="AI3610" i="1" s="1"/>
  <c r="AD3610" i="1"/>
  <c r="AG3608" i="1"/>
  <c r="AF3609" i="1"/>
  <c r="AG3609" i="1" l="1"/>
  <c r="AF3610" i="1"/>
  <c r="AE3611" i="1" a="1"/>
  <c r="AE3611" i="1" s="1"/>
  <c r="AH3611" i="1" a="1"/>
  <c r="AH3611" i="1" s="1"/>
  <c r="AI3611" i="1" s="1"/>
  <c r="AD3611" i="1"/>
  <c r="AG3610" i="1" l="1"/>
  <c r="AF3611" i="1"/>
  <c r="AE3612" i="1" a="1"/>
  <c r="AE3612" i="1" s="1"/>
  <c r="AH3612" i="1" a="1"/>
  <c r="AH3612" i="1" s="1"/>
  <c r="AI3612" i="1" s="1"/>
  <c r="AD3612" i="1"/>
  <c r="AG3611" i="1" l="1"/>
  <c r="AF3612" i="1"/>
  <c r="AE3613" i="1" a="1"/>
  <c r="AE3613" i="1" s="1"/>
  <c r="AH3613" i="1" a="1"/>
  <c r="AH3613" i="1" s="1"/>
  <c r="AI3613" i="1" s="1"/>
  <c r="AD3613" i="1"/>
  <c r="AE3614" i="1" l="1" a="1"/>
  <c r="AE3614" i="1" s="1"/>
  <c r="AH3614" i="1" a="1"/>
  <c r="AH3614" i="1" s="1"/>
  <c r="AI3614" i="1" s="1"/>
  <c r="AD3614" i="1"/>
  <c r="AG3612" i="1"/>
  <c r="AF3613" i="1"/>
  <c r="AG3613" i="1" l="1"/>
  <c r="AF3614" i="1"/>
  <c r="AE3615" i="1" a="1"/>
  <c r="AE3615" i="1" s="1"/>
  <c r="AH3615" i="1" a="1"/>
  <c r="AH3615" i="1" s="1"/>
  <c r="AI3615" i="1" s="1"/>
  <c r="AD3615" i="1"/>
  <c r="AE3616" i="1" l="1" a="1"/>
  <c r="AE3616" i="1" s="1"/>
  <c r="AH3616" i="1" a="1"/>
  <c r="AH3616" i="1" s="1"/>
  <c r="AI3616" i="1" s="1"/>
  <c r="AD3616" i="1"/>
  <c r="AG3614" i="1"/>
  <c r="AF3615" i="1"/>
  <c r="AG3615" i="1" l="1"/>
  <c r="AF3616" i="1"/>
  <c r="AE3617" i="1" a="1"/>
  <c r="AE3617" i="1" s="1"/>
  <c r="AH3617" i="1" a="1"/>
  <c r="AH3617" i="1" s="1"/>
  <c r="AI3617" i="1" s="1"/>
  <c r="AD3617" i="1"/>
  <c r="AG3616" i="1" l="1"/>
  <c r="AF3617" i="1"/>
  <c r="AE3618" i="1" a="1"/>
  <c r="AE3618" i="1" s="1"/>
  <c r="AD3618" i="1"/>
  <c r="AH3618" i="1" a="1"/>
  <c r="AH3618" i="1" s="1"/>
  <c r="AI3618" i="1" s="1"/>
  <c r="AE3619" i="1" l="1" a="1"/>
  <c r="AE3619" i="1" s="1"/>
  <c r="AD3619" i="1"/>
  <c r="AH3619" i="1" a="1"/>
  <c r="AH3619" i="1" s="1"/>
  <c r="AI3619" i="1" s="1"/>
  <c r="AG3617" i="1"/>
  <c r="AF3618" i="1"/>
  <c r="AG3618" i="1" l="1"/>
  <c r="AF3619" i="1"/>
  <c r="AE3620" i="1" a="1"/>
  <c r="AE3620" i="1" s="1"/>
  <c r="AD3620" i="1"/>
  <c r="AH3620" i="1" a="1"/>
  <c r="AH3620" i="1" s="1"/>
  <c r="AI3620" i="1" s="1"/>
  <c r="AE3621" i="1" l="1" a="1"/>
  <c r="AE3621" i="1" s="1"/>
  <c r="AD3621" i="1"/>
  <c r="AH3621" i="1" a="1"/>
  <c r="AH3621" i="1" s="1"/>
  <c r="AI3621" i="1" s="1"/>
  <c r="AG3619" i="1"/>
  <c r="AF3620" i="1"/>
  <c r="AG3620" i="1" l="1"/>
  <c r="AF3621" i="1"/>
  <c r="AE3622" i="1" a="1"/>
  <c r="AE3622" i="1" s="1"/>
  <c r="AD3622" i="1"/>
  <c r="AH3622" i="1" a="1"/>
  <c r="AH3622" i="1" s="1"/>
  <c r="AI3622" i="1" s="1"/>
  <c r="AE3623" i="1" l="1" a="1"/>
  <c r="AE3623" i="1" s="1"/>
  <c r="AD3623" i="1"/>
  <c r="AH3623" i="1" a="1"/>
  <c r="AH3623" i="1" s="1"/>
  <c r="AI3623" i="1" s="1"/>
  <c r="AG3621" i="1"/>
  <c r="AF3622" i="1"/>
  <c r="AG3622" i="1" l="1"/>
  <c r="AF3623" i="1"/>
  <c r="AE3624" i="1" a="1"/>
  <c r="AE3624" i="1" s="1"/>
  <c r="AD3624" i="1"/>
  <c r="AH3624" i="1" a="1"/>
  <c r="AH3624" i="1" s="1"/>
  <c r="AI3624" i="1" s="1"/>
  <c r="AE3625" i="1" l="1" a="1"/>
  <c r="AE3625" i="1" s="1"/>
  <c r="AD3625" i="1"/>
  <c r="AH3625" i="1" a="1"/>
  <c r="AH3625" i="1" s="1"/>
  <c r="AI3625" i="1" s="1"/>
  <c r="AG3623" i="1"/>
  <c r="AF3624" i="1"/>
  <c r="AG3624" i="1" l="1"/>
  <c r="AF3625" i="1"/>
  <c r="AE3626" i="1" a="1"/>
  <c r="AE3626" i="1" s="1"/>
  <c r="AD3626" i="1"/>
  <c r="AH3626" i="1" a="1"/>
  <c r="AH3626" i="1" s="1"/>
  <c r="AI3626" i="1" s="1"/>
  <c r="AE3627" i="1" l="1" a="1"/>
  <c r="AE3627" i="1" s="1"/>
  <c r="AD3627" i="1"/>
  <c r="AH3627" i="1" a="1"/>
  <c r="AH3627" i="1" s="1"/>
  <c r="AI3627" i="1" s="1"/>
  <c r="AG3625" i="1"/>
  <c r="AF3626" i="1"/>
  <c r="AG3626" i="1" l="1"/>
  <c r="AF3627" i="1"/>
  <c r="AE3628" i="1" a="1"/>
  <c r="AE3628" i="1" s="1"/>
  <c r="AD3628" i="1"/>
  <c r="AH3628" i="1" a="1"/>
  <c r="AH3628" i="1" s="1"/>
  <c r="AI3628" i="1" s="1"/>
  <c r="AE3629" i="1" l="1" a="1"/>
  <c r="AE3629" i="1" s="1"/>
  <c r="AD3629" i="1"/>
  <c r="AH3629" i="1" a="1"/>
  <c r="AH3629" i="1" s="1"/>
  <c r="AI3629" i="1" s="1"/>
  <c r="AG3627" i="1"/>
  <c r="AF3628" i="1"/>
  <c r="AG3628" i="1" l="1"/>
  <c r="AF3629" i="1"/>
  <c r="AE3630" i="1" a="1"/>
  <c r="AE3630" i="1" s="1"/>
  <c r="AD3630" i="1"/>
  <c r="AH3630" i="1" a="1"/>
  <c r="AH3630" i="1" s="1"/>
  <c r="AI3630" i="1" s="1"/>
  <c r="AE3631" i="1" l="1" a="1"/>
  <c r="AE3631" i="1" s="1"/>
  <c r="AD3631" i="1"/>
  <c r="AH3631" i="1" a="1"/>
  <c r="AH3631" i="1" s="1"/>
  <c r="AI3631" i="1" s="1"/>
  <c r="AG3629" i="1"/>
  <c r="AF3630" i="1"/>
  <c r="AG3630" i="1" l="1"/>
  <c r="AF3631" i="1"/>
  <c r="AE3632" i="1" a="1"/>
  <c r="AE3632" i="1" s="1"/>
  <c r="AD3632" i="1"/>
  <c r="AH3632" i="1" a="1"/>
  <c r="AH3632" i="1" s="1"/>
  <c r="AI3632" i="1" s="1"/>
  <c r="AE3633" i="1" l="1" a="1"/>
  <c r="AE3633" i="1" s="1"/>
  <c r="AD3633" i="1"/>
  <c r="AH3633" i="1" a="1"/>
  <c r="AH3633" i="1" s="1"/>
  <c r="AI3633" i="1" s="1"/>
  <c r="AG3631" i="1"/>
  <c r="AF3632" i="1"/>
  <c r="AG3632" i="1" l="1"/>
  <c r="AF3633" i="1"/>
  <c r="AE3634" i="1" a="1"/>
  <c r="AE3634" i="1" s="1"/>
  <c r="AD3634" i="1"/>
  <c r="AH3634" i="1" a="1"/>
  <c r="AH3634" i="1" s="1"/>
  <c r="AI3634" i="1" s="1"/>
  <c r="AE3635" i="1" l="1" a="1"/>
  <c r="AE3635" i="1" s="1"/>
  <c r="AD3635" i="1"/>
  <c r="AH3635" i="1" a="1"/>
  <c r="AH3635" i="1" s="1"/>
  <c r="AI3635" i="1" s="1"/>
  <c r="AG3633" i="1"/>
  <c r="AF3634" i="1"/>
  <c r="AG3634" i="1" l="1"/>
  <c r="AF3635" i="1"/>
  <c r="AE3636" i="1" a="1"/>
  <c r="AE3636" i="1" s="1"/>
  <c r="AD3636" i="1"/>
  <c r="AH3636" i="1" a="1"/>
  <c r="AH3636" i="1" s="1"/>
  <c r="AI3636" i="1" s="1"/>
  <c r="AE3637" i="1" l="1" a="1"/>
  <c r="AE3637" i="1" s="1"/>
  <c r="AD3637" i="1"/>
  <c r="AH3637" i="1" a="1"/>
  <c r="AH3637" i="1" s="1"/>
  <c r="AI3637" i="1" s="1"/>
  <c r="AG3635" i="1"/>
  <c r="AF3636" i="1"/>
  <c r="AG3636" i="1" l="1"/>
  <c r="AF3637" i="1"/>
  <c r="AE3638" i="1" a="1"/>
  <c r="AE3638" i="1" s="1"/>
  <c r="AD3638" i="1"/>
  <c r="AH3638" i="1" a="1"/>
  <c r="AH3638" i="1" s="1"/>
  <c r="AI3638" i="1" s="1"/>
  <c r="AE3639" i="1" l="1" a="1"/>
  <c r="AE3639" i="1" s="1"/>
  <c r="AD3639" i="1"/>
  <c r="AH3639" i="1" a="1"/>
  <c r="AH3639" i="1" s="1"/>
  <c r="AI3639" i="1" s="1"/>
  <c r="AG3637" i="1"/>
  <c r="AF3638" i="1"/>
  <c r="AE3640" i="1" l="1" a="1"/>
  <c r="AE3640" i="1" s="1"/>
  <c r="AD3640" i="1"/>
  <c r="AH3640" i="1" a="1"/>
  <c r="AH3640" i="1" s="1"/>
  <c r="AI3640" i="1" s="1"/>
  <c r="AG3638" i="1"/>
  <c r="AF3639" i="1"/>
  <c r="AG3639" i="1" l="1"/>
  <c r="AF3640" i="1"/>
  <c r="AE3641" i="1" a="1"/>
  <c r="AE3641" i="1" s="1"/>
  <c r="AD3641" i="1"/>
  <c r="AH3641" i="1" a="1"/>
  <c r="AH3641" i="1" s="1"/>
  <c r="AI3641" i="1" s="1"/>
  <c r="AE3642" i="1" l="1" a="1"/>
  <c r="AE3642" i="1" s="1"/>
  <c r="AD3642" i="1"/>
  <c r="AH3642" i="1" a="1"/>
  <c r="AH3642" i="1" s="1"/>
  <c r="AI3642" i="1" s="1"/>
  <c r="AG3640" i="1"/>
  <c r="AF3641" i="1"/>
  <c r="AG3641" i="1" l="1"/>
  <c r="AF3642" i="1"/>
  <c r="AE3643" i="1" a="1"/>
  <c r="AE3643" i="1" s="1"/>
  <c r="AD3643" i="1"/>
  <c r="AH3643" i="1" a="1"/>
  <c r="AH3643" i="1" s="1"/>
  <c r="AI3643" i="1" s="1"/>
  <c r="AE3644" i="1" l="1" a="1"/>
  <c r="AE3644" i="1" s="1"/>
  <c r="AD3644" i="1"/>
  <c r="AH3644" i="1" a="1"/>
  <c r="AH3644" i="1" s="1"/>
  <c r="AI3644" i="1" s="1"/>
  <c r="AG3642" i="1"/>
  <c r="AF3643" i="1"/>
  <c r="AG3643" i="1" l="1"/>
  <c r="AF3644" i="1"/>
  <c r="AE3645" i="1" a="1"/>
  <c r="AE3645" i="1" s="1"/>
  <c r="AD3645" i="1"/>
  <c r="AH3645" i="1" a="1"/>
  <c r="AH3645" i="1" s="1"/>
  <c r="AI3645" i="1" s="1"/>
  <c r="AE3646" i="1" l="1" a="1"/>
  <c r="AE3646" i="1" s="1"/>
  <c r="AD3646" i="1"/>
  <c r="AH3646" i="1" a="1"/>
  <c r="AH3646" i="1" s="1"/>
  <c r="AI3646" i="1" s="1"/>
  <c r="AG3644" i="1"/>
  <c r="AF3645" i="1"/>
  <c r="AG3645" i="1" l="1"/>
  <c r="AF3646" i="1"/>
  <c r="AE3647" i="1" a="1"/>
  <c r="AE3647" i="1" s="1"/>
  <c r="AD3647" i="1"/>
  <c r="AH3647" i="1" a="1"/>
  <c r="AH3647" i="1" s="1"/>
  <c r="AI3647" i="1" s="1"/>
  <c r="AE3648" i="1" l="1" a="1"/>
  <c r="AE3648" i="1" s="1"/>
  <c r="AD3648" i="1"/>
  <c r="AH3648" i="1" a="1"/>
  <c r="AH3648" i="1" s="1"/>
  <c r="AI3648" i="1" s="1"/>
  <c r="AG3646" i="1"/>
  <c r="AF3647" i="1"/>
  <c r="AG3647" i="1" l="1"/>
  <c r="AF3648" i="1"/>
  <c r="AE3649" i="1" a="1"/>
  <c r="AE3649" i="1" s="1"/>
  <c r="AD3649" i="1"/>
  <c r="AH3649" i="1" a="1"/>
  <c r="AH3649" i="1" s="1"/>
  <c r="AI3649" i="1" s="1"/>
  <c r="AG3648" i="1" l="1"/>
  <c r="AF3649" i="1"/>
  <c r="AE3650" i="1" a="1"/>
  <c r="AE3650" i="1" s="1"/>
  <c r="AD3650" i="1"/>
  <c r="AH3650" i="1" a="1"/>
  <c r="AH3650" i="1" s="1"/>
  <c r="AI3650" i="1" s="1"/>
  <c r="AE3651" i="1" l="1" a="1"/>
  <c r="AE3651" i="1" s="1"/>
  <c r="AD3651" i="1"/>
  <c r="AH3651" i="1" a="1"/>
  <c r="AH3651" i="1" s="1"/>
  <c r="AI3651" i="1" s="1"/>
  <c r="AG3649" i="1"/>
  <c r="AF3650" i="1"/>
  <c r="AG3650" i="1" l="1"/>
  <c r="AF3651" i="1"/>
  <c r="AE3652" i="1" a="1"/>
  <c r="AE3652" i="1" s="1"/>
  <c r="AD3652" i="1"/>
  <c r="AH3652" i="1" a="1"/>
  <c r="AH3652" i="1" s="1"/>
  <c r="AI3652" i="1" s="1"/>
  <c r="AE3653" i="1" l="1" a="1"/>
  <c r="AE3653" i="1" s="1"/>
  <c r="AD3653" i="1"/>
  <c r="AH3653" i="1" a="1"/>
  <c r="AH3653" i="1" s="1"/>
  <c r="AI3653" i="1" s="1"/>
  <c r="AG3651" i="1"/>
  <c r="AF3652" i="1"/>
  <c r="AE3654" i="1" l="1" a="1"/>
  <c r="AE3654" i="1" s="1"/>
  <c r="AD3654" i="1"/>
  <c r="AH3654" i="1" a="1"/>
  <c r="AH3654" i="1" s="1"/>
  <c r="AI3654" i="1" s="1"/>
  <c r="AG3652" i="1"/>
  <c r="AF3653" i="1"/>
  <c r="AG3653" i="1" l="1"/>
  <c r="AF3654" i="1"/>
  <c r="AE3655" i="1" a="1"/>
  <c r="AE3655" i="1" s="1"/>
  <c r="AD3655" i="1"/>
  <c r="AH3655" i="1" a="1"/>
  <c r="AH3655" i="1" s="1"/>
  <c r="AI3655" i="1" s="1"/>
  <c r="AE3656" i="1" l="1" a="1"/>
  <c r="AE3656" i="1" s="1"/>
  <c r="AD3656" i="1"/>
  <c r="AH3656" i="1" a="1"/>
  <c r="AH3656" i="1" s="1"/>
  <c r="AI3656" i="1" s="1"/>
  <c r="AG3654" i="1"/>
  <c r="AF3655" i="1"/>
  <c r="AE3657" i="1" l="1" a="1"/>
  <c r="AE3657" i="1" s="1"/>
  <c r="AD3657" i="1"/>
  <c r="AH3657" i="1" a="1"/>
  <c r="AH3657" i="1" s="1"/>
  <c r="AI3657" i="1" s="1"/>
  <c r="AG3655" i="1"/>
  <c r="AF3656" i="1"/>
  <c r="AG3656" i="1" l="1"/>
  <c r="AF3657" i="1"/>
  <c r="AE3658" i="1" a="1"/>
  <c r="AE3658" i="1" s="1"/>
  <c r="AD3658" i="1"/>
  <c r="AH3658" i="1" a="1"/>
  <c r="AH3658" i="1" s="1"/>
  <c r="AI3658" i="1" s="1"/>
  <c r="AE3659" i="1" l="1" a="1"/>
  <c r="AE3659" i="1" s="1"/>
  <c r="AD3659" i="1"/>
  <c r="AH3659" i="1" a="1"/>
  <c r="AH3659" i="1" s="1"/>
  <c r="AI3659" i="1" s="1"/>
  <c r="AG3657" i="1"/>
  <c r="AF3658" i="1"/>
  <c r="AG3658" i="1" l="1"/>
  <c r="AF3659" i="1"/>
  <c r="AE3660" i="1" a="1"/>
  <c r="AE3660" i="1" s="1"/>
  <c r="AD3660" i="1"/>
  <c r="AH3660" i="1" a="1"/>
  <c r="AH3660" i="1" s="1"/>
  <c r="AI3660" i="1" s="1"/>
  <c r="AE3661" i="1" l="1" a="1"/>
  <c r="AE3661" i="1" s="1"/>
  <c r="AD3661" i="1"/>
  <c r="AH3661" i="1" a="1"/>
  <c r="AH3661" i="1" s="1"/>
  <c r="AI3661" i="1" s="1"/>
  <c r="AG3659" i="1"/>
  <c r="AF3660" i="1"/>
  <c r="AG3660" i="1" l="1"/>
  <c r="AF3661" i="1"/>
  <c r="AE3662" i="1" a="1"/>
  <c r="AE3662" i="1" s="1"/>
  <c r="AD3662" i="1"/>
  <c r="AH3662" i="1" a="1"/>
  <c r="AH3662" i="1" s="1"/>
  <c r="AI3662" i="1" s="1"/>
  <c r="AE3663" i="1" l="1" a="1"/>
  <c r="AE3663" i="1" s="1"/>
  <c r="AD3663" i="1"/>
  <c r="AH3663" i="1" a="1"/>
  <c r="AH3663" i="1" s="1"/>
  <c r="AI3663" i="1" s="1"/>
  <c r="AG3661" i="1"/>
  <c r="AF3662" i="1"/>
  <c r="AG3662" i="1" l="1"/>
  <c r="AF3663" i="1"/>
  <c r="AE3664" i="1" a="1"/>
  <c r="AE3664" i="1" s="1"/>
  <c r="AD3664" i="1"/>
  <c r="AH3664" i="1" a="1"/>
  <c r="AH3664" i="1" s="1"/>
  <c r="AI3664" i="1" s="1"/>
  <c r="AE3665" i="1" l="1" a="1"/>
  <c r="AE3665" i="1" s="1"/>
  <c r="AD3665" i="1"/>
  <c r="AH3665" i="1" a="1"/>
  <c r="AH3665" i="1" s="1"/>
  <c r="AI3665" i="1" s="1"/>
  <c r="AG3663" i="1"/>
  <c r="AF3664" i="1"/>
  <c r="AG3664" i="1" l="1"/>
  <c r="AF3665" i="1"/>
  <c r="AE3666" i="1" a="1"/>
  <c r="AE3666" i="1" s="1"/>
  <c r="AD3666" i="1"/>
  <c r="AH3666" i="1" a="1"/>
  <c r="AH3666" i="1" s="1"/>
  <c r="AI3666" i="1" s="1"/>
  <c r="AG3665" i="1" l="1"/>
  <c r="AF3666" i="1"/>
  <c r="AE3667" i="1" a="1"/>
  <c r="AE3667" i="1" s="1"/>
  <c r="AD3667" i="1"/>
  <c r="AH3667" i="1" a="1"/>
  <c r="AH3667" i="1" s="1"/>
  <c r="AI3667" i="1" s="1"/>
  <c r="AE3668" i="1" l="1" a="1"/>
  <c r="AE3668" i="1" s="1"/>
  <c r="AD3668" i="1"/>
  <c r="AH3668" i="1" a="1"/>
  <c r="AH3668" i="1" s="1"/>
  <c r="AI3668" i="1" s="1"/>
  <c r="AG3666" i="1"/>
  <c r="AF3667" i="1"/>
  <c r="AG3667" i="1" l="1"/>
  <c r="AF3668" i="1"/>
  <c r="AE3669" i="1" a="1"/>
  <c r="AE3669" i="1" s="1"/>
  <c r="AD3669" i="1"/>
  <c r="AH3669" i="1" a="1"/>
  <c r="AH3669" i="1" s="1"/>
  <c r="AI3669" i="1" s="1"/>
  <c r="AE3670" i="1" l="1" a="1"/>
  <c r="AE3670" i="1" s="1"/>
  <c r="AD3670" i="1"/>
  <c r="AH3670" i="1" a="1"/>
  <c r="AH3670" i="1" s="1"/>
  <c r="AI3670" i="1" s="1"/>
  <c r="AG3668" i="1"/>
  <c r="AF3669" i="1"/>
  <c r="AG3669" i="1" l="1"/>
  <c r="AF3670" i="1"/>
  <c r="AE3671" i="1" a="1"/>
  <c r="AE3671" i="1" s="1"/>
  <c r="AD3671" i="1"/>
  <c r="AH3671" i="1" a="1"/>
  <c r="AH3671" i="1" s="1"/>
  <c r="AI3671" i="1" s="1"/>
  <c r="AE3672" i="1" l="1" a="1"/>
  <c r="AE3672" i="1" s="1"/>
  <c r="AD3672" i="1"/>
  <c r="AH3672" i="1" a="1"/>
  <c r="AH3672" i="1" s="1"/>
  <c r="AI3672" i="1" s="1"/>
  <c r="AG3670" i="1"/>
  <c r="AF3671" i="1"/>
  <c r="AG3671" i="1" l="1"/>
  <c r="AF3672" i="1"/>
  <c r="AE3673" i="1" a="1"/>
  <c r="AE3673" i="1" s="1"/>
  <c r="AD3673" i="1"/>
  <c r="AH3673" i="1" a="1"/>
  <c r="AH3673" i="1" s="1"/>
  <c r="AI3673" i="1" s="1"/>
  <c r="AE3674" i="1" l="1" a="1"/>
  <c r="AE3674" i="1" s="1"/>
  <c r="AD3674" i="1"/>
  <c r="AH3674" i="1" a="1"/>
  <c r="AH3674" i="1" s="1"/>
  <c r="AI3674" i="1" s="1"/>
  <c r="AG3672" i="1"/>
  <c r="AF3673" i="1"/>
  <c r="AG3673" i="1" l="1"/>
  <c r="AF3674" i="1"/>
  <c r="AE3675" i="1" a="1"/>
  <c r="AE3675" i="1" s="1"/>
  <c r="AD3675" i="1"/>
  <c r="AH3675" i="1" a="1"/>
  <c r="AH3675" i="1" s="1"/>
  <c r="AI3675" i="1" s="1"/>
  <c r="AE3676" i="1" l="1" a="1"/>
  <c r="AE3676" i="1" s="1"/>
  <c r="AD3676" i="1"/>
  <c r="AH3676" i="1" a="1"/>
  <c r="AH3676" i="1" s="1"/>
  <c r="AI3676" i="1" s="1"/>
  <c r="AG3674" i="1"/>
  <c r="AF3675" i="1"/>
  <c r="AG3675" i="1" l="1"/>
  <c r="AF3676" i="1"/>
  <c r="AE3677" i="1" a="1"/>
  <c r="AE3677" i="1" s="1"/>
  <c r="AD3677" i="1"/>
  <c r="AH3677" i="1" a="1"/>
  <c r="AH3677" i="1" s="1"/>
  <c r="AI3677" i="1" s="1"/>
  <c r="AE3678" i="1" l="1" a="1"/>
  <c r="AE3678" i="1" s="1"/>
  <c r="AD3678" i="1"/>
  <c r="AH3678" i="1" a="1"/>
  <c r="AH3678" i="1" s="1"/>
  <c r="AI3678" i="1" s="1"/>
  <c r="AG3676" i="1"/>
  <c r="AF3677" i="1"/>
  <c r="AG3677" i="1" l="1"/>
  <c r="AF3678" i="1"/>
  <c r="AE3679" i="1" a="1"/>
  <c r="AE3679" i="1" s="1"/>
  <c r="AD3679" i="1"/>
  <c r="AH3679" i="1" a="1"/>
  <c r="AH3679" i="1" s="1"/>
  <c r="AI3679" i="1" s="1"/>
  <c r="AE3680" i="1" l="1" a="1"/>
  <c r="AE3680" i="1" s="1"/>
  <c r="AD3680" i="1"/>
  <c r="AH3680" i="1" a="1"/>
  <c r="AH3680" i="1" s="1"/>
  <c r="AI3680" i="1" s="1"/>
  <c r="AG3678" i="1"/>
  <c r="AF3679" i="1"/>
  <c r="AG3679" i="1" l="1"/>
  <c r="AF3680" i="1"/>
  <c r="AE3681" i="1" a="1"/>
  <c r="AE3681" i="1" s="1"/>
  <c r="AD3681" i="1"/>
  <c r="AH3681" i="1" a="1"/>
  <c r="AH3681" i="1" s="1"/>
  <c r="AI3681" i="1" s="1"/>
  <c r="AE3682" i="1" l="1" a="1"/>
  <c r="AE3682" i="1" s="1"/>
  <c r="AD3682" i="1"/>
  <c r="AH3682" i="1" a="1"/>
  <c r="AH3682" i="1" s="1"/>
  <c r="AI3682" i="1" s="1"/>
  <c r="AG3680" i="1"/>
  <c r="AF3681" i="1"/>
  <c r="AG3681" i="1" l="1"/>
  <c r="AF3682" i="1"/>
  <c r="AE3683" i="1" a="1"/>
  <c r="AE3683" i="1" s="1"/>
  <c r="AD3683" i="1"/>
  <c r="AH3683" i="1" a="1"/>
  <c r="AH3683" i="1" s="1"/>
  <c r="AI3683" i="1" s="1"/>
  <c r="AE3684" i="1" l="1" a="1"/>
  <c r="AE3684" i="1" s="1"/>
  <c r="AD3684" i="1"/>
  <c r="AH3684" i="1" a="1"/>
  <c r="AH3684" i="1" s="1"/>
  <c r="AI3684" i="1" s="1"/>
  <c r="AG3682" i="1"/>
  <c r="AF3683" i="1"/>
  <c r="AG3683" i="1" l="1"/>
  <c r="AF3684" i="1"/>
  <c r="AE3685" i="1" a="1"/>
  <c r="AE3685" i="1" s="1"/>
  <c r="AD3685" i="1"/>
  <c r="AH3685" i="1" a="1"/>
  <c r="AH3685" i="1" s="1"/>
  <c r="AI3685" i="1" s="1"/>
  <c r="AG3684" i="1" l="1"/>
  <c r="AF3685" i="1"/>
  <c r="AE3686" i="1" a="1"/>
  <c r="AE3686" i="1" s="1"/>
  <c r="AD3686" i="1"/>
  <c r="AH3686" i="1" a="1"/>
  <c r="AH3686" i="1" s="1"/>
  <c r="AI3686" i="1" s="1"/>
  <c r="AE3687" i="1" l="1" a="1"/>
  <c r="AE3687" i="1" s="1"/>
  <c r="AD3687" i="1"/>
  <c r="AH3687" i="1" a="1"/>
  <c r="AH3687" i="1" s="1"/>
  <c r="AI3687" i="1" s="1"/>
  <c r="AG3685" i="1"/>
  <c r="AF3686" i="1"/>
  <c r="AG3686" i="1" l="1"/>
  <c r="AF3687" i="1"/>
  <c r="AE3688" i="1" a="1"/>
  <c r="AE3688" i="1" s="1"/>
  <c r="AD3688" i="1"/>
  <c r="AH3688" i="1" a="1"/>
  <c r="AH3688" i="1" s="1"/>
  <c r="AI3688" i="1" s="1"/>
  <c r="AE3689" i="1" l="1" a="1"/>
  <c r="AE3689" i="1" s="1"/>
  <c r="AD3689" i="1"/>
  <c r="AH3689" i="1" a="1"/>
  <c r="AH3689" i="1" s="1"/>
  <c r="AI3689" i="1" s="1"/>
  <c r="AG3687" i="1"/>
  <c r="AF3688" i="1"/>
  <c r="AG3688" i="1" l="1"/>
  <c r="AF3689" i="1"/>
  <c r="AE3690" i="1" a="1"/>
  <c r="AE3690" i="1" s="1"/>
  <c r="AD3690" i="1"/>
  <c r="AH3690" i="1" a="1"/>
  <c r="AH3690" i="1" s="1"/>
  <c r="AI3690" i="1" s="1"/>
  <c r="AE3691" i="1" l="1" a="1"/>
  <c r="AE3691" i="1" s="1"/>
  <c r="AD3691" i="1"/>
  <c r="AH3691" i="1" a="1"/>
  <c r="AH3691" i="1" s="1"/>
  <c r="AI3691" i="1" s="1"/>
  <c r="AG3689" i="1"/>
  <c r="AF3690" i="1"/>
  <c r="AG3690" i="1" l="1"/>
  <c r="AF3691" i="1"/>
  <c r="AE3692" i="1" a="1"/>
  <c r="AE3692" i="1" s="1"/>
  <c r="AD3692" i="1"/>
  <c r="AH3692" i="1" a="1"/>
  <c r="AH3692" i="1" s="1"/>
  <c r="AI3692" i="1" s="1"/>
  <c r="AE3693" i="1" l="1" a="1"/>
  <c r="AE3693" i="1" s="1"/>
  <c r="AD3693" i="1"/>
  <c r="AH3693" i="1" a="1"/>
  <c r="AH3693" i="1" s="1"/>
  <c r="AI3693" i="1" s="1"/>
  <c r="AG3691" i="1"/>
  <c r="AF3692" i="1"/>
  <c r="AG3692" i="1" l="1"/>
  <c r="AF3693" i="1"/>
  <c r="AE3694" i="1" a="1"/>
  <c r="AE3694" i="1" s="1"/>
  <c r="AD3694" i="1"/>
  <c r="AH3694" i="1" a="1"/>
  <c r="AH3694" i="1" s="1"/>
  <c r="AI3694" i="1" s="1"/>
  <c r="AE3695" i="1" l="1" a="1"/>
  <c r="AE3695" i="1" s="1"/>
  <c r="AD3695" i="1"/>
  <c r="AH3695" i="1" a="1"/>
  <c r="AH3695" i="1" s="1"/>
  <c r="AI3695" i="1" s="1"/>
  <c r="AG3693" i="1"/>
  <c r="AF3694" i="1"/>
  <c r="AG3694" i="1" l="1"/>
  <c r="AF3695" i="1"/>
  <c r="AE3696" i="1" a="1"/>
  <c r="AE3696" i="1" s="1"/>
  <c r="AD3696" i="1"/>
  <c r="AH3696" i="1" a="1"/>
  <c r="AH3696" i="1" s="1"/>
  <c r="AI3696" i="1" s="1"/>
  <c r="AE3697" i="1" l="1" a="1"/>
  <c r="AE3697" i="1" s="1"/>
  <c r="AD3697" i="1"/>
  <c r="AH3697" i="1" a="1"/>
  <c r="AH3697" i="1" s="1"/>
  <c r="AI3697" i="1" s="1"/>
  <c r="AG3695" i="1"/>
  <c r="AF3696" i="1"/>
  <c r="AG3696" i="1" l="1"/>
  <c r="AF3697" i="1"/>
  <c r="AE3698" i="1" a="1"/>
  <c r="AE3698" i="1" s="1"/>
  <c r="AD3698" i="1"/>
  <c r="AH3698" i="1" a="1"/>
  <c r="AH3698" i="1" s="1"/>
  <c r="AI3698" i="1" s="1"/>
  <c r="AG3697" i="1" l="1"/>
  <c r="AF3698" i="1"/>
  <c r="AE3699" i="1" a="1"/>
  <c r="AE3699" i="1" s="1"/>
  <c r="AD3699" i="1"/>
  <c r="AH3699" i="1" a="1"/>
  <c r="AH3699" i="1" s="1"/>
  <c r="AI3699" i="1" s="1"/>
  <c r="AE3700" i="1" l="1" a="1"/>
  <c r="AE3700" i="1" s="1"/>
  <c r="AD3700" i="1"/>
  <c r="AH3700" i="1" a="1"/>
  <c r="AH3700" i="1" s="1"/>
  <c r="AI3700" i="1" s="1"/>
  <c r="AG3698" i="1"/>
  <c r="AF3699" i="1"/>
  <c r="AG3699" i="1" l="1"/>
  <c r="AF3700" i="1"/>
  <c r="AE3701" i="1" a="1"/>
  <c r="AE3701" i="1" s="1"/>
  <c r="AD3701" i="1"/>
  <c r="AH3701" i="1" a="1"/>
  <c r="AH3701" i="1" s="1"/>
  <c r="AI3701" i="1" s="1"/>
  <c r="AG3700" i="1" l="1"/>
  <c r="AF3701" i="1"/>
  <c r="AH3702" i="1" a="1"/>
  <c r="AH3702" i="1" s="1"/>
  <c r="AI3702" i="1" s="1"/>
  <c r="AE3702" i="1" a="1"/>
  <c r="AE3702" i="1" s="1"/>
  <c r="AD3702" i="1"/>
  <c r="AH3703" i="1" l="1" a="1"/>
  <c r="AH3703" i="1" s="1"/>
  <c r="AI3703" i="1" s="1"/>
  <c r="AE3703" i="1" a="1"/>
  <c r="AE3703" i="1" s="1"/>
  <c r="AD3703" i="1"/>
  <c r="AG3701" i="1"/>
  <c r="AF3702" i="1"/>
  <c r="AG3702" i="1" l="1"/>
  <c r="AF3703" i="1"/>
  <c r="AH3704" i="1" a="1"/>
  <c r="AH3704" i="1" s="1"/>
  <c r="AI3704" i="1" s="1"/>
  <c r="AE3704" i="1" a="1"/>
  <c r="AE3704" i="1" s="1"/>
  <c r="AD3704" i="1"/>
  <c r="AH3705" i="1" l="1" a="1"/>
  <c r="AH3705" i="1" s="1"/>
  <c r="AI3705" i="1" s="1"/>
  <c r="AD3705" i="1"/>
  <c r="AE3705" i="1" a="1"/>
  <c r="AE3705" i="1" s="1"/>
  <c r="AG3703" i="1"/>
  <c r="AF3704" i="1"/>
  <c r="AG3704" i="1" l="1"/>
  <c r="AF3705" i="1"/>
  <c r="AD3706" i="1"/>
  <c r="AH3706" i="1" a="1"/>
  <c r="AH3706" i="1" s="1"/>
  <c r="AI3706" i="1" s="1"/>
  <c r="AE3706" i="1" a="1"/>
  <c r="AE3706" i="1" s="1"/>
  <c r="AG3705" i="1" l="1"/>
  <c r="AF3706" i="1"/>
  <c r="AE3707" i="1" a="1"/>
  <c r="AE3707" i="1" s="1"/>
  <c r="AD3707" i="1"/>
  <c r="AH3707" i="1" a="1"/>
  <c r="AH3707" i="1" s="1"/>
  <c r="AI3707" i="1" s="1"/>
  <c r="AE3708" i="1" l="1" a="1"/>
  <c r="AE3708" i="1" s="1"/>
  <c r="AD3708" i="1"/>
  <c r="AH3708" i="1" a="1"/>
  <c r="AH3708" i="1" s="1"/>
  <c r="AI3708" i="1" s="1"/>
  <c r="AG3706" i="1"/>
  <c r="AF3707" i="1"/>
  <c r="AE3709" i="1" l="1" a="1"/>
  <c r="AE3709" i="1" s="1"/>
  <c r="AD3709" i="1"/>
  <c r="AH3709" i="1" a="1"/>
  <c r="AH3709" i="1" s="1"/>
  <c r="AI3709" i="1" s="1"/>
  <c r="AF3708" i="1"/>
  <c r="AG3707" i="1"/>
  <c r="AF3709" i="1" l="1"/>
  <c r="AG3708" i="1"/>
  <c r="AH3710" i="1" a="1"/>
  <c r="AH3710" i="1" s="1"/>
  <c r="AI3710" i="1" s="1"/>
  <c r="AE3710" i="1" a="1"/>
  <c r="AE3710" i="1" s="1"/>
  <c r="AD3710" i="1"/>
  <c r="AH3711" i="1" l="1" a="1"/>
  <c r="AH3711" i="1" s="1"/>
  <c r="AI3711" i="1" s="1"/>
  <c r="AE3711" i="1" a="1"/>
  <c r="AE3711" i="1" s="1"/>
  <c r="AD3711" i="1"/>
  <c r="AG3709" i="1"/>
  <c r="AF3710" i="1"/>
  <c r="AG3710" i="1" l="1"/>
  <c r="AF3711" i="1"/>
  <c r="AH3712" i="1" a="1"/>
  <c r="AH3712" i="1" s="1"/>
  <c r="AI3712" i="1" s="1"/>
  <c r="AE3712" i="1" a="1"/>
  <c r="AE3712" i="1" s="1"/>
  <c r="AD3712" i="1"/>
  <c r="AH3713" i="1" l="1" a="1"/>
  <c r="AH3713" i="1" s="1"/>
  <c r="AI3713" i="1" s="1"/>
  <c r="AD3713" i="1"/>
  <c r="AE3713" i="1" a="1"/>
  <c r="AE3713" i="1" s="1"/>
  <c r="AG3711" i="1"/>
  <c r="AF3712" i="1"/>
  <c r="AG3712" i="1" l="1"/>
  <c r="AF3713" i="1"/>
  <c r="AD3714" i="1"/>
  <c r="AH3714" i="1" a="1"/>
  <c r="AH3714" i="1" s="1"/>
  <c r="AI3714" i="1" s="1"/>
  <c r="AE3714" i="1" a="1"/>
  <c r="AE3714" i="1" s="1"/>
  <c r="AE3715" i="1" l="1" a="1"/>
  <c r="AE3715" i="1" s="1"/>
  <c r="AD3715" i="1"/>
  <c r="AH3715" i="1" a="1"/>
  <c r="AH3715" i="1" s="1"/>
  <c r="AI3715" i="1" s="1"/>
  <c r="AG3713" i="1"/>
  <c r="AF3714" i="1"/>
  <c r="AG3714" i="1" l="1"/>
  <c r="AF3715" i="1"/>
  <c r="AE3716" i="1" a="1"/>
  <c r="AE3716" i="1" s="1"/>
  <c r="AD3716" i="1"/>
  <c r="AH3716" i="1" a="1"/>
  <c r="AH3716" i="1" s="1"/>
  <c r="AI3716" i="1" s="1"/>
  <c r="AE3717" i="1" l="1" a="1"/>
  <c r="AE3717" i="1" s="1"/>
  <c r="AD3717" i="1"/>
  <c r="AH3717" i="1" a="1"/>
  <c r="AH3717" i="1" s="1"/>
  <c r="AI3717" i="1" s="1"/>
  <c r="AF3716" i="1"/>
  <c r="AG3715" i="1"/>
  <c r="AF3717" i="1" l="1"/>
  <c r="AG3716" i="1"/>
  <c r="AH3718" i="1" a="1"/>
  <c r="AH3718" i="1" s="1"/>
  <c r="AI3718" i="1" s="1"/>
  <c r="AE3718" i="1" a="1"/>
  <c r="AE3718" i="1" s="1"/>
  <c r="AD3718" i="1"/>
  <c r="AH3719" i="1" l="1" a="1"/>
  <c r="AH3719" i="1" s="1"/>
  <c r="AI3719" i="1" s="1"/>
  <c r="AE3719" i="1" a="1"/>
  <c r="AE3719" i="1" s="1"/>
  <c r="AD3719" i="1"/>
  <c r="AG3717" i="1"/>
  <c r="AF3718" i="1"/>
  <c r="AH3720" i="1" l="1" a="1"/>
  <c r="AH3720" i="1" s="1"/>
  <c r="AI3720" i="1" s="1"/>
  <c r="AE3720" i="1" a="1"/>
  <c r="AE3720" i="1" s="1"/>
  <c r="AD3720" i="1"/>
  <c r="AG3718" i="1"/>
  <c r="AF3719" i="1"/>
  <c r="AG3719" i="1" l="1"/>
  <c r="AF3720" i="1"/>
  <c r="AH3721" i="1" a="1"/>
  <c r="AH3721" i="1" s="1"/>
  <c r="AI3721" i="1" s="1"/>
  <c r="AD3721" i="1"/>
  <c r="AE3721" i="1" a="1"/>
  <c r="AE3721" i="1" s="1"/>
  <c r="AD3722" i="1" l="1"/>
  <c r="AH3722" i="1" a="1"/>
  <c r="AH3722" i="1" s="1"/>
  <c r="AI3722" i="1" s="1"/>
  <c r="AE3722" i="1" a="1"/>
  <c r="AE3722" i="1" s="1"/>
  <c r="AG3720" i="1"/>
  <c r="AF3721" i="1"/>
  <c r="AG3721" i="1" l="1"/>
  <c r="AF3722" i="1"/>
  <c r="AE3723" i="1" a="1"/>
  <c r="AE3723" i="1" s="1"/>
  <c r="AD3723" i="1"/>
  <c r="AH3723" i="1" a="1"/>
  <c r="AH3723" i="1" s="1"/>
  <c r="AI3723" i="1" s="1"/>
  <c r="AE3724" i="1" l="1" a="1"/>
  <c r="AE3724" i="1" s="1"/>
  <c r="AD3724" i="1"/>
  <c r="AH3724" i="1" a="1"/>
  <c r="AH3724" i="1" s="1"/>
  <c r="AI3724" i="1" s="1"/>
  <c r="AG3722" i="1"/>
  <c r="AF3723" i="1"/>
  <c r="AF3724" i="1" l="1"/>
  <c r="AG3723" i="1"/>
  <c r="AE3725" i="1" a="1"/>
  <c r="AE3725" i="1" s="1"/>
  <c r="AD3725" i="1"/>
  <c r="AH3725" i="1" a="1"/>
  <c r="AH3725" i="1" s="1"/>
  <c r="AI3725" i="1" s="1"/>
  <c r="AH3726" i="1" l="1" a="1"/>
  <c r="AH3726" i="1" s="1"/>
  <c r="AI3726" i="1" s="1"/>
  <c r="AE3726" i="1" a="1"/>
  <c r="AE3726" i="1" s="1"/>
  <c r="AD3726" i="1"/>
  <c r="AF3725" i="1"/>
  <c r="AG3724" i="1"/>
  <c r="AH3727" i="1" l="1" a="1"/>
  <c r="AH3727" i="1" s="1"/>
  <c r="AI3727" i="1" s="1"/>
  <c r="AE3727" i="1" a="1"/>
  <c r="AE3727" i="1" s="1"/>
  <c r="AD3727" i="1"/>
  <c r="AG3725" i="1"/>
  <c r="AF3726" i="1"/>
  <c r="AG3726" i="1" l="1"/>
  <c r="AF3727" i="1"/>
  <c r="AH3728" i="1" a="1"/>
  <c r="AH3728" i="1" s="1"/>
  <c r="AI3728" i="1" s="1"/>
  <c r="AE3728" i="1" a="1"/>
  <c r="AE3728" i="1" s="1"/>
  <c r="AD3728" i="1"/>
  <c r="AH3729" i="1" l="1" a="1"/>
  <c r="AH3729" i="1" s="1"/>
  <c r="AI3729" i="1" s="1"/>
  <c r="AD3729" i="1"/>
  <c r="AE3729" i="1" a="1"/>
  <c r="AE3729" i="1" s="1"/>
  <c r="AG3727" i="1"/>
  <c r="AF3728" i="1"/>
  <c r="AG3728" i="1" l="1"/>
  <c r="AF3729" i="1"/>
  <c r="AD3730" i="1"/>
  <c r="AH3730" i="1" a="1"/>
  <c r="AH3730" i="1" s="1"/>
  <c r="AI3730" i="1" s="1"/>
  <c r="AE3730" i="1" a="1"/>
  <c r="AE3730" i="1" s="1"/>
  <c r="AG3729" i="1" l="1"/>
  <c r="AF3730" i="1"/>
  <c r="AE3731" i="1" a="1"/>
  <c r="AE3731" i="1" s="1"/>
  <c r="AD3731" i="1"/>
  <c r="AH3731" i="1" a="1"/>
  <c r="AH3731" i="1" s="1"/>
  <c r="AI3731" i="1" s="1"/>
  <c r="AE3732" i="1" l="1" a="1"/>
  <c r="AE3732" i="1" s="1"/>
  <c r="AD3732" i="1"/>
  <c r="AH3732" i="1" a="1"/>
  <c r="AH3732" i="1" s="1"/>
  <c r="AI3732" i="1" s="1"/>
  <c r="AG3730" i="1"/>
  <c r="AF3731" i="1"/>
  <c r="AE3733" i="1" l="1" a="1"/>
  <c r="AE3733" i="1" s="1"/>
  <c r="AD3733" i="1"/>
  <c r="AH3733" i="1" a="1"/>
  <c r="AH3733" i="1" s="1"/>
  <c r="AI3733" i="1" s="1"/>
  <c r="AF3732" i="1"/>
  <c r="AG3731" i="1"/>
  <c r="AF3733" i="1" l="1"/>
  <c r="AG3732" i="1"/>
  <c r="AH3734" i="1" a="1"/>
  <c r="AH3734" i="1" s="1"/>
  <c r="AI3734" i="1" s="1"/>
  <c r="AE3734" i="1" a="1"/>
  <c r="AE3734" i="1" s="1"/>
  <c r="AD3734" i="1"/>
  <c r="AH3735" i="1" l="1" a="1"/>
  <c r="AH3735" i="1" s="1"/>
  <c r="AI3735" i="1" s="1"/>
  <c r="AE3735" i="1" a="1"/>
  <c r="AE3735" i="1" s="1"/>
  <c r="AD3735" i="1"/>
  <c r="AG3733" i="1"/>
  <c r="AF3734" i="1"/>
  <c r="AH3736" i="1" l="1" a="1"/>
  <c r="AH3736" i="1" s="1"/>
  <c r="AI3736" i="1" s="1"/>
  <c r="AE3736" i="1" a="1"/>
  <c r="AE3736" i="1" s="1"/>
  <c r="AD3736" i="1"/>
  <c r="AG3734" i="1"/>
  <c r="AF3735" i="1"/>
  <c r="AG3735" i="1" l="1"/>
  <c r="AF3736" i="1"/>
  <c r="AH3737" i="1" a="1"/>
  <c r="AH3737" i="1" s="1"/>
  <c r="AI3737" i="1" s="1"/>
  <c r="AD3737" i="1"/>
  <c r="AE3737" i="1" a="1"/>
  <c r="AE3737" i="1" s="1"/>
  <c r="AD3738" i="1" l="1"/>
  <c r="AH3738" i="1" a="1"/>
  <c r="AH3738" i="1" s="1"/>
  <c r="AI3738" i="1" s="1"/>
  <c r="AE3738" i="1" a="1"/>
  <c r="AE3738" i="1" s="1"/>
  <c r="AG3736" i="1"/>
  <c r="AF3737" i="1"/>
  <c r="AG3737" i="1" l="1"/>
  <c r="AF3738" i="1"/>
  <c r="AE3739" i="1" a="1"/>
  <c r="AE3739" i="1" s="1"/>
  <c r="AD3739" i="1"/>
  <c r="AH3739" i="1" a="1"/>
  <c r="AH3739" i="1" s="1"/>
  <c r="AI3739" i="1" s="1"/>
  <c r="AE3740" i="1" l="1" a="1"/>
  <c r="AE3740" i="1" s="1"/>
  <c r="AD3740" i="1"/>
  <c r="AH3740" i="1" a="1"/>
  <c r="AH3740" i="1" s="1"/>
  <c r="AI3740" i="1" s="1"/>
  <c r="AG3738" i="1"/>
  <c r="AF3739" i="1"/>
  <c r="AF3740" i="1" l="1"/>
  <c r="AG3739" i="1"/>
  <c r="AE3741" i="1" a="1"/>
  <c r="AE3741" i="1" s="1"/>
  <c r="AD3741" i="1"/>
  <c r="AH3741" i="1" a="1"/>
  <c r="AH3741" i="1" s="1"/>
  <c r="AI3741" i="1" s="1"/>
  <c r="AH3742" i="1" l="1" a="1"/>
  <c r="AH3742" i="1" s="1"/>
  <c r="AI3742" i="1" s="1"/>
  <c r="AE3742" i="1" a="1"/>
  <c r="AE3742" i="1" s="1"/>
  <c r="AD3742" i="1"/>
  <c r="AF3741" i="1"/>
  <c r="AG3740" i="1"/>
  <c r="AH3743" i="1" l="1" a="1"/>
  <c r="AH3743" i="1" s="1"/>
  <c r="AI3743" i="1" s="1"/>
  <c r="AE3743" i="1" a="1"/>
  <c r="AE3743" i="1" s="1"/>
  <c r="AD3743" i="1"/>
  <c r="AG3741" i="1"/>
  <c r="AF3742" i="1"/>
  <c r="AG3742" i="1" l="1"/>
  <c r="AF3743" i="1"/>
  <c r="AH3744" i="1" a="1"/>
  <c r="AH3744" i="1" s="1"/>
  <c r="AI3744" i="1" s="1"/>
  <c r="AE3744" i="1" a="1"/>
  <c r="AE3744" i="1" s="1"/>
  <c r="AD3744" i="1"/>
  <c r="AH3745" i="1" l="1" a="1"/>
  <c r="AH3745" i="1" s="1"/>
  <c r="AI3745" i="1" s="1"/>
  <c r="AD3745" i="1"/>
  <c r="AE3745" i="1" a="1"/>
  <c r="AE3745" i="1" s="1"/>
  <c r="AG3743" i="1"/>
  <c r="AF3744" i="1"/>
  <c r="AG3744" i="1" l="1"/>
  <c r="AF3745" i="1"/>
  <c r="AD3746" i="1"/>
  <c r="AH3746" i="1" a="1"/>
  <c r="AH3746" i="1" s="1"/>
  <c r="AI3746" i="1" s="1"/>
  <c r="AE3746" i="1" a="1"/>
  <c r="AE3746" i="1" s="1"/>
  <c r="AE3747" i="1" l="1" a="1"/>
  <c r="AE3747" i="1" s="1"/>
  <c r="AD3747" i="1"/>
  <c r="AH3747" i="1" a="1"/>
  <c r="AH3747" i="1" s="1"/>
  <c r="AI3747" i="1" s="1"/>
  <c r="AG3745" i="1"/>
  <c r="AF3746" i="1"/>
  <c r="AG3746" i="1" l="1"/>
  <c r="AF3747" i="1"/>
  <c r="AE3748" i="1" a="1"/>
  <c r="AE3748" i="1" s="1"/>
  <c r="AD3748" i="1"/>
  <c r="AH3748" i="1" a="1"/>
  <c r="AH3748" i="1" s="1"/>
  <c r="AI3748" i="1" s="1"/>
  <c r="AF3748" i="1" l="1"/>
  <c r="AG3747" i="1"/>
  <c r="AE3749" i="1" a="1"/>
  <c r="AE3749" i="1" s="1"/>
  <c r="AD3749" i="1"/>
  <c r="AH3749" i="1" a="1"/>
  <c r="AH3749" i="1" s="1"/>
  <c r="AI3749" i="1" s="1"/>
  <c r="AH3750" i="1" l="1" a="1"/>
  <c r="AH3750" i="1" s="1"/>
  <c r="AI3750" i="1" s="1"/>
  <c r="AE3750" i="1" a="1"/>
  <c r="AE3750" i="1" s="1"/>
  <c r="AD3750" i="1"/>
  <c r="AF3749" i="1"/>
  <c r="AG3748" i="1"/>
  <c r="AG3749" i="1" l="1"/>
  <c r="AF3750" i="1"/>
  <c r="AH3751" i="1" a="1"/>
  <c r="AH3751" i="1" s="1"/>
  <c r="AI3751" i="1" s="1"/>
  <c r="AE3751" i="1" a="1"/>
  <c r="AE3751" i="1" s="1"/>
  <c r="AD3751" i="1"/>
  <c r="AH3752" i="1" l="1" a="1"/>
  <c r="AH3752" i="1" s="1"/>
  <c r="AI3752" i="1" s="1"/>
  <c r="AE3752" i="1" a="1"/>
  <c r="AE3752" i="1" s="1"/>
  <c r="AD3752" i="1"/>
  <c r="AG3750" i="1"/>
  <c r="AF3751" i="1"/>
  <c r="AG3751" i="1" l="1"/>
  <c r="AF3752" i="1"/>
  <c r="AH3753" i="1" a="1"/>
  <c r="AH3753" i="1" s="1"/>
  <c r="AI3753" i="1" s="1"/>
  <c r="AD3753" i="1"/>
  <c r="AE3753" i="1" a="1"/>
  <c r="AE3753" i="1" s="1"/>
  <c r="AG3752" i="1" l="1"/>
  <c r="AF3753" i="1"/>
  <c r="AD3754" i="1"/>
  <c r="AH3754" i="1" a="1"/>
  <c r="AH3754" i="1" s="1"/>
  <c r="AI3754" i="1" s="1"/>
  <c r="AE3754" i="1" a="1"/>
  <c r="AE3754" i="1" s="1"/>
  <c r="AE3755" i="1" l="1" a="1"/>
  <c r="AE3755" i="1" s="1"/>
  <c r="AD3755" i="1"/>
  <c r="AH3755" i="1" a="1"/>
  <c r="AH3755" i="1" s="1"/>
  <c r="AI3755" i="1" s="1"/>
  <c r="AG3753" i="1"/>
  <c r="AF3754" i="1"/>
  <c r="AG3754" i="1" l="1"/>
  <c r="AF3755" i="1"/>
  <c r="AE3756" i="1" a="1"/>
  <c r="AE3756" i="1" s="1"/>
  <c r="AD3756" i="1"/>
  <c r="AH3756" i="1" a="1"/>
  <c r="AH3756" i="1" s="1"/>
  <c r="AI3756" i="1" s="1"/>
  <c r="AE3757" i="1" l="1" a="1"/>
  <c r="AE3757" i="1" s="1"/>
  <c r="AD3757" i="1"/>
  <c r="AH3757" i="1" a="1"/>
  <c r="AH3757" i="1" s="1"/>
  <c r="AI3757" i="1" s="1"/>
  <c r="AF3756" i="1"/>
  <c r="AG3755" i="1"/>
  <c r="AF3757" i="1" l="1"/>
  <c r="AG3756" i="1"/>
  <c r="AH3758" i="1" a="1"/>
  <c r="AH3758" i="1" s="1"/>
  <c r="AI3758" i="1" s="1"/>
  <c r="AE3758" i="1" a="1"/>
  <c r="AE3758" i="1" s="1"/>
  <c r="AD3758" i="1"/>
  <c r="AH3759" i="1" l="1" a="1"/>
  <c r="AH3759" i="1" s="1"/>
  <c r="AI3759" i="1" s="1"/>
  <c r="AE3759" i="1" a="1"/>
  <c r="AE3759" i="1" s="1"/>
  <c r="AD3759" i="1"/>
  <c r="AG3757" i="1"/>
  <c r="AF3758" i="1"/>
  <c r="AH3760" i="1" l="1" a="1"/>
  <c r="AH3760" i="1" s="1"/>
  <c r="AI3760" i="1" s="1"/>
  <c r="AE3760" i="1" a="1"/>
  <c r="AE3760" i="1" s="1"/>
  <c r="AD3760" i="1"/>
  <c r="AG3758" i="1"/>
  <c r="AF3759" i="1"/>
  <c r="AG3759" i="1" l="1"/>
  <c r="AF3760" i="1"/>
  <c r="AH3761" i="1" a="1"/>
  <c r="AH3761" i="1" s="1"/>
  <c r="AI3761" i="1" s="1"/>
  <c r="AD3761" i="1"/>
  <c r="AE3761" i="1" a="1"/>
  <c r="AE3761" i="1" s="1"/>
  <c r="AD3762" i="1" l="1"/>
  <c r="AH3762" i="1" a="1"/>
  <c r="AH3762" i="1" s="1"/>
  <c r="AI3762" i="1" s="1"/>
  <c r="AE3762" i="1" a="1"/>
  <c r="AE3762" i="1" s="1"/>
  <c r="AG3760" i="1"/>
  <c r="AF3761" i="1"/>
  <c r="AG3761" i="1" l="1"/>
  <c r="AF3762" i="1"/>
  <c r="AE3763" i="1" a="1"/>
  <c r="AE3763" i="1" s="1"/>
  <c r="AD3763" i="1"/>
  <c r="AH3763" i="1" a="1"/>
  <c r="AH3763" i="1" s="1"/>
  <c r="AI3763" i="1" s="1"/>
  <c r="AG3762" i="1" l="1"/>
  <c r="AF3763" i="1"/>
  <c r="AE3764" i="1" a="1"/>
  <c r="AE3764" i="1" s="1"/>
  <c r="AD3764" i="1"/>
  <c r="AH3764" i="1" a="1"/>
  <c r="AH3764" i="1" s="1"/>
  <c r="AI3764" i="1" s="1"/>
  <c r="AE3765" i="1" l="1" a="1"/>
  <c r="AE3765" i="1" s="1"/>
  <c r="AD3765" i="1"/>
  <c r="AH3765" i="1" a="1"/>
  <c r="AH3765" i="1" s="1"/>
  <c r="AI3765" i="1" s="1"/>
  <c r="AF3764" i="1"/>
  <c r="AG3763" i="1"/>
  <c r="AF3765" i="1" l="1"/>
  <c r="AG3764" i="1"/>
  <c r="AH3766" i="1" a="1"/>
  <c r="AH3766" i="1" s="1"/>
  <c r="AI3766" i="1" s="1"/>
  <c r="AE3766" i="1" a="1"/>
  <c r="AE3766" i="1" s="1"/>
  <c r="AD3766" i="1"/>
  <c r="AH3767" i="1" l="1" a="1"/>
  <c r="AH3767" i="1" s="1"/>
  <c r="AI3767" i="1" s="1"/>
  <c r="AE3767" i="1" a="1"/>
  <c r="AE3767" i="1" s="1"/>
  <c r="AD3767" i="1"/>
  <c r="AG3765" i="1"/>
  <c r="AF3766" i="1"/>
  <c r="AG3766" i="1" l="1"/>
  <c r="AF3767" i="1"/>
  <c r="AH3768" i="1" a="1"/>
  <c r="AH3768" i="1" s="1"/>
  <c r="AI3768" i="1" s="1"/>
  <c r="AE3768" i="1" a="1"/>
  <c r="AE3768" i="1" s="1"/>
  <c r="AD3768" i="1"/>
  <c r="AH3769" i="1" l="1" a="1"/>
  <c r="AH3769" i="1" s="1"/>
  <c r="AI3769" i="1" s="1"/>
  <c r="AD3769" i="1"/>
  <c r="AE3769" i="1" a="1"/>
  <c r="AE3769" i="1" s="1"/>
  <c r="AG3767" i="1"/>
  <c r="AF3768" i="1"/>
  <c r="AG3768" i="1" l="1"/>
  <c r="AF3769" i="1"/>
  <c r="AD3770" i="1"/>
  <c r="AH3770" i="1" a="1"/>
  <c r="AH3770" i="1" s="1"/>
  <c r="AI3770" i="1" s="1"/>
  <c r="AE3770" i="1" a="1"/>
  <c r="AE3770" i="1" s="1"/>
  <c r="AG3769" i="1" l="1"/>
  <c r="AF3770" i="1"/>
  <c r="AE3771" i="1" a="1"/>
  <c r="AE3771" i="1" s="1"/>
  <c r="AD3771" i="1"/>
  <c r="AH3771" i="1" a="1"/>
  <c r="AH3771" i="1" s="1"/>
  <c r="AI3771" i="1" s="1"/>
  <c r="AE3772" i="1" l="1" a="1"/>
  <c r="AE3772" i="1" s="1"/>
  <c r="AD3772" i="1"/>
  <c r="AH3772" i="1" a="1"/>
  <c r="AH3772" i="1" s="1"/>
  <c r="AI3772" i="1" s="1"/>
  <c r="AG3770" i="1"/>
  <c r="AF3771" i="1"/>
  <c r="AF3772" i="1" l="1"/>
  <c r="AG3771" i="1"/>
  <c r="AE3773" i="1" a="1"/>
  <c r="AE3773" i="1" s="1"/>
  <c r="AD3773" i="1"/>
  <c r="AH3773" i="1" a="1"/>
  <c r="AH3773" i="1" s="1"/>
  <c r="AI3773" i="1" s="1"/>
  <c r="AH3774" i="1" l="1" a="1"/>
  <c r="AH3774" i="1" s="1"/>
  <c r="AI3774" i="1" s="1"/>
  <c r="AE3774" i="1" a="1"/>
  <c r="AE3774" i="1" s="1"/>
  <c r="AD3774" i="1"/>
  <c r="AF3773" i="1"/>
  <c r="AG3772" i="1"/>
  <c r="AH3775" i="1" l="1" a="1"/>
  <c r="AH3775" i="1" s="1"/>
  <c r="AI3775" i="1" s="1"/>
  <c r="AE3775" i="1" a="1"/>
  <c r="AE3775" i="1" s="1"/>
  <c r="AD3775" i="1"/>
  <c r="AG3773" i="1"/>
  <c r="AF3774" i="1"/>
  <c r="AH3776" i="1" l="1" a="1"/>
  <c r="AH3776" i="1" s="1"/>
  <c r="AI3776" i="1" s="1"/>
  <c r="AE3776" i="1" a="1"/>
  <c r="AE3776" i="1" s="1"/>
  <c r="AD3776" i="1"/>
  <c r="AG3774" i="1"/>
  <c r="AF3775" i="1"/>
  <c r="AG3775" i="1" l="1"/>
  <c r="AF3776" i="1"/>
  <c r="AH3777" i="1" a="1"/>
  <c r="AH3777" i="1" s="1"/>
  <c r="AI3777" i="1" s="1"/>
  <c r="AD3777" i="1"/>
  <c r="AE3777" i="1" a="1"/>
  <c r="AE3777" i="1" s="1"/>
  <c r="AD3778" i="1" l="1"/>
  <c r="AH3778" i="1" a="1"/>
  <c r="AH3778" i="1" s="1"/>
  <c r="AI3778" i="1" s="1"/>
  <c r="AE3778" i="1" a="1"/>
  <c r="AE3778" i="1" s="1"/>
  <c r="AG3776" i="1"/>
  <c r="AF3777" i="1"/>
  <c r="AG3777" i="1" l="1"/>
  <c r="AF3778" i="1"/>
  <c r="AE3779" i="1" a="1"/>
  <c r="AE3779" i="1" s="1"/>
  <c r="AD3779" i="1"/>
  <c r="AH3779" i="1" a="1"/>
  <c r="AH3779" i="1" s="1"/>
  <c r="AI3779" i="1" s="1"/>
  <c r="AE3780" i="1" l="1" a="1"/>
  <c r="AE3780" i="1" s="1"/>
  <c r="AD3780" i="1"/>
  <c r="AH3780" i="1" a="1"/>
  <c r="AH3780" i="1" s="1"/>
  <c r="AI3780" i="1" s="1"/>
  <c r="AG3778" i="1"/>
  <c r="AF3779" i="1"/>
  <c r="AF3780" i="1" l="1"/>
  <c r="AG3779" i="1"/>
  <c r="AE3781" i="1" a="1"/>
  <c r="AE3781" i="1" s="1"/>
  <c r="AD3781" i="1"/>
  <c r="AH3781" i="1" a="1"/>
  <c r="AH3781" i="1" s="1"/>
  <c r="AI3781" i="1" s="1"/>
  <c r="AH3782" i="1" l="1" a="1"/>
  <c r="AH3782" i="1" s="1"/>
  <c r="AI3782" i="1" s="1"/>
  <c r="AE3782" i="1" a="1"/>
  <c r="AE3782" i="1" s="1"/>
  <c r="AD3782" i="1"/>
  <c r="AF3781" i="1"/>
  <c r="AG3780" i="1"/>
  <c r="AG3781" i="1" l="1"/>
  <c r="AF3782" i="1"/>
  <c r="AH3783" i="1" a="1"/>
  <c r="AH3783" i="1" s="1"/>
  <c r="AI3783" i="1" s="1"/>
  <c r="AE3783" i="1" a="1"/>
  <c r="AE3783" i="1" s="1"/>
  <c r="AD3783" i="1"/>
  <c r="AH3784" i="1" l="1" a="1"/>
  <c r="AH3784" i="1" s="1"/>
  <c r="AI3784" i="1" s="1"/>
  <c r="AE3784" i="1" a="1"/>
  <c r="AE3784" i="1" s="1"/>
  <c r="AD3784" i="1"/>
  <c r="AG3782" i="1"/>
  <c r="AF3783" i="1"/>
  <c r="AG3783" i="1" l="1"/>
  <c r="AF3784" i="1"/>
  <c r="AH3785" i="1" a="1"/>
  <c r="AH3785" i="1" s="1"/>
  <c r="AI3785" i="1" s="1"/>
  <c r="AD3785" i="1"/>
  <c r="AE3785" i="1" a="1"/>
  <c r="AE3785" i="1" s="1"/>
  <c r="AD3786" i="1" l="1"/>
  <c r="AH3786" i="1" a="1"/>
  <c r="AH3786" i="1" s="1"/>
  <c r="AI3786" i="1" s="1"/>
  <c r="AE3786" i="1" a="1"/>
  <c r="AE3786" i="1" s="1"/>
  <c r="AG3784" i="1"/>
  <c r="AF3785" i="1"/>
  <c r="AG3785" i="1" l="1"/>
  <c r="AF3786" i="1"/>
  <c r="AE3787" i="1" a="1"/>
  <c r="AE3787" i="1" s="1"/>
  <c r="AD3787" i="1"/>
  <c r="AH3787" i="1" a="1"/>
  <c r="AH3787" i="1" s="1"/>
  <c r="AI3787" i="1" s="1"/>
  <c r="AG3786" i="1" l="1"/>
  <c r="AF3787" i="1"/>
  <c r="AE3788" i="1" a="1"/>
  <c r="AE3788" i="1" s="1"/>
  <c r="AD3788" i="1"/>
  <c r="AH3788" i="1" a="1"/>
  <c r="AH3788" i="1" s="1"/>
  <c r="AI3788" i="1" s="1"/>
  <c r="AE3789" i="1" l="1" a="1"/>
  <c r="AE3789" i="1" s="1"/>
  <c r="AD3789" i="1"/>
  <c r="AH3789" i="1" a="1"/>
  <c r="AH3789" i="1" s="1"/>
  <c r="AI3789" i="1" s="1"/>
  <c r="AF3788" i="1"/>
  <c r="AG3787" i="1"/>
  <c r="AF3789" i="1" l="1"/>
  <c r="AG3788" i="1"/>
  <c r="AH3790" i="1" a="1"/>
  <c r="AH3790" i="1" s="1"/>
  <c r="AI3790" i="1" s="1"/>
  <c r="AE3790" i="1" a="1"/>
  <c r="AE3790" i="1" s="1"/>
  <c r="AD3790" i="1"/>
  <c r="AH3791" i="1" l="1" a="1"/>
  <c r="AH3791" i="1" s="1"/>
  <c r="AI3791" i="1" s="1"/>
  <c r="AE3791" i="1" a="1"/>
  <c r="AE3791" i="1" s="1"/>
  <c r="AD3791" i="1"/>
  <c r="AG3789" i="1"/>
  <c r="AF3790" i="1"/>
  <c r="AG3790" i="1" l="1"/>
  <c r="AF3791" i="1"/>
  <c r="AH3792" i="1" a="1"/>
  <c r="AH3792" i="1" s="1"/>
  <c r="AI3792" i="1" s="1"/>
  <c r="AE3792" i="1" a="1"/>
  <c r="AE3792" i="1" s="1"/>
  <c r="AD3792" i="1"/>
  <c r="AH3793" i="1" l="1" a="1"/>
  <c r="AH3793" i="1" s="1"/>
  <c r="AI3793" i="1" s="1"/>
  <c r="AD3793" i="1"/>
  <c r="AE3793" i="1" a="1"/>
  <c r="AE3793" i="1" s="1"/>
  <c r="AG3791" i="1"/>
  <c r="AF3792" i="1"/>
  <c r="AG3792" i="1" l="1"/>
  <c r="AF3793" i="1"/>
  <c r="AD3794" i="1"/>
  <c r="AH3794" i="1" a="1"/>
  <c r="AH3794" i="1" s="1"/>
  <c r="AI3794" i="1" s="1"/>
  <c r="AE3794" i="1" a="1"/>
  <c r="AE3794" i="1" s="1"/>
  <c r="AG3793" i="1" l="1"/>
  <c r="AF3794" i="1"/>
  <c r="AE3795" i="1" a="1"/>
  <c r="AE3795" i="1" s="1"/>
  <c r="AD3795" i="1"/>
  <c r="AH3795" i="1" a="1"/>
  <c r="AH3795" i="1" s="1"/>
  <c r="AI3795" i="1" s="1"/>
  <c r="AE3796" i="1" l="1" a="1"/>
  <c r="AE3796" i="1" s="1"/>
  <c r="AD3796" i="1"/>
  <c r="AH3796" i="1" a="1"/>
  <c r="AH3796" i="1" s="1"/>
  <c r="AI3796" i="1" s="1"/>
  <c r="AG3794" i="1"/>
  <c r="AF3795" i="1"/>
  <c r="AF3796" i="1" l="1"/>
  <c r="AG3795" i="1"/>
  <c r="AE3797" i="1" a="1"/>
  <c r="AE3797" i="1" s="1"/>
  <c r="AD3797" i="1"/>
  <c r="AH3797" i="1" a="1"/>
  <c r="AH3797" i="1" s="1"/>
  <c r="AI3797" i="1" s="1"/>
  <c r="AH3798" i="1" l="1" a="1"/>
  <c r="AH3798" i="1" s="1"/>
  <c r="AI3798" i="1" s="1"/>
  <c r="AE3798" i="1" a="1"/>
  <c r="AE3798" i="1" s="1"/>
  <c r="AD3798" i="1"/>
  <c r="AF3797" i="1"/>
  <c r="AG3796" i="1"/>
  <c r="AG3797" i="1" l="1"/>
  <c r="AF3798" i="1"/>
  <c r="AH3799" i="1" a="1"/>
  <c r="AH3799" i="1" s="1"/>
  <c r="AI3799" i="1" s="1"/>
  <c r="AE3799" i="1" a="1"/>
  <c r="AE3799" i="1" s="1"/>
  <c r="AD3799" i="1"/>
  <c r="AH3800" i="1" l="1" a="1"/>
  <c r="AH3800" i="1" s="1"/>
  <c r="AI3800" i="1" s="1"/>
  <c r="AE3800" i="1" a="1"/>
  <c r="AE3800" i="1" s="1"/>
  <c r="AD3800" i="1"/>
  <c r="AG3798" i="1"/>
  <c r="AF3799" i="1"/>
  <c r="AG3799" i="1" l="1"/>
  <c r="AF3800" i="1"/>
  <c r="AH3801" i="1" a="1"/>
  <c r="AH3801" i="1" s="1"/>
  <c r="AI3801" i="1" s="1"/>
  <c r="AD3801" i="1"/>
  <c r="AE3801" i="1" a="1"/>
  <c r="AE3801" i="1" s="1"/>
  <c r="AD3802" i="1" l="1"/>
  <c r="AH3802" i="1" a="1"/>
  <c r="AH3802" i="1" s="1"/>
  <c r="AI3802" i="1" s="1"/>
  <c r="AE3802" i="1" a="1"/>
  <c r="AE3802" i="1" s="1"/>
  <c r="AG3800" i="1"/>
  <c r="AF3801" i="1"/>
  <c r="AG3801" i="1" l="1"/>
  <c r="AF3802" i="1"/>
  <c r="AE3803" i="1" a="1"/>
  <c r="AE3803" i="1" s="1"/>
  <c r="AD3803" i="1"/>
  <c r="AH3803" i="1" a="1"/>
  <c r="AH3803" i="1" s="1"/>
  <c r="AI3803" i="1" s="1"/>
  <c r="AE3804" i="1" l="1" a="1"/>
  <c r="AE3804" i="1" s="1"/>
  <c r="AD3804" i="1"/>
  <c r="AH3804" i="1" a="1"/>
  <c r="AH3804" i="1" s="1"/>
  <c r="AI3804" i="1" s="1"/>
  <c r="AG3802" i="1"/>
  <c r="AF3803" i="1"/>
  <c r="AF3804" i="1" l="1"/>
  <c r="AG3803" i="1"/>
  <c r="AE3805" i="1" a="1"/>
  <c r="AE3805" i="1" s="1"/>
  <c r="AD3805" i="1"/>
  <c r="AH3805" i="1" a="1"/>
  <c r="AH3805" i="1" s="1"/>
  <c r="AI3805" i="1" s="1"/>
  <c r="AH3806" i="1" l="1" a="1"/>
  <c r="AH3806" i="1" s="1"/>
  <c r="AI3806" i="1" s="1"/>
  <c r="AE3806" i="1" a="1"/>
  <c r="AE3806" i="1" s="1"/>
  <c r="AD3806" i="1"/>
  <c r="AF3805" i="1"/>
  <c r="AG3804" i="1"/>
  <c r="AH3807" i="1" l="1" a="1"/>
  <c r="AH3807" i="1" s="1"/>
  <c r="AI3807" i="1" s="1"/>
  <c r="AE3807" i="1" a="1"/>
  <c r="AE3807" i="1" s="1"/>
  <c r="AD3807" i="1"/>
  <c r="AG3805" i="1"/>
  <c r="AF3806" i="1"/>
  <c r="AG3806" i="1" l="1"/>
  <c r="AF3807" i="1"/>
  <c r="AH3808" i="1" a="1"/>
  <c r="AH3808" i="1" s="1"/>
  <c r="AI3808" i="1" s="1"/>
  <c r="AE3808" i="1" a="1"/>
  <c r="AE3808" i="1" s="1"/>
  <c r="AD3808" i="1"/>
  <c r="AH3809" i="1" l="1" a="1"/>
  <c r="AH3809" i="1" s="1"/>
  <c r="AI3809" i="1" s="1"/>
  <c r="AD3809" i="1"/>
  <c r="AE3809" i="1" a="1"/>
  <c r="AE3809" i="1" s="1"/>
  <c r="AG3807" i="1"/>
  <c r="AF3808" i="1"/>
  <c r="AG3808" i="1" l="1"/>
  <c r="AF3809" i="1"/>
  <c r="AD3810" i="1"/>
  <c r="AH3810" i="1" a="1"/>
  <c r="AH3810" i="1" s="1"/>
  <c r="AI3810" i="1" s="1"/>
  <c r="AE3810" i="1" a="1"/>
  <c r="AE3810" i="1" s="1"/>
  <c r="AE3811" i="1" l="1" a="1"/>
  <c r="AE3811" i="1" s="1"/>
  <c r="AD3811" i="1"/>
  <c r="AH3811" i="1" a="1"/>
  <c r="AH3811" i="1" s="1"/>
  <c r="AI3811" i="1" s="1"/>
  <c r="AG3809" i="1"/>
  <c r="AF3810" i="1"/>
  <c r="AG3810" i="1" l="1"/>
  <c r="AF3811" i="1"/>
  <c r="AE3812" i="1" a="1"/>
  <c r="AE3812" i="1" s="1"/>
  <c r="AD3812" i="1"/>
  <c r="AH3812" i="1" a="1"/>
  <c r="AH3812" i="1" s="1"/>
  <c r="AI3812" i="1" s="1"/>
  <c r="AE3813" i="1" l="1" a="1"/>
  <c r="AE3813" i="1" s="1"/>
  <c r="AD3813" i="1"/>
  <c r="AH3813" i="1" a="1"/>
  <c r="AH3813" i="1" s="1"/>
  <c r="AI3813" i="1" s="1"/>
  <c r="AF3812" i="1"/>
  <c r="AG3811" i="1"/>
  <c r="AH3814" i="1" l="1" a="1"/>
  <c r="AH3814" i="1" s="1"/>
  <c r="AI3814" i="1" s="1"/>
  <c r="AE3814" i="1" a="1"/>
  <c r="AE3814" i="1" s="1"/>
  <c r="AD3814" i="1"/>
  <c r="AF3813" i="1"/>
  <c r="AG3812" i="1"/>
  <c r="AH3815" i="1" l="1" a="1"/>
  <c r="AH3815" i="1" s="1"/>
  <c r="AI3815" i="1" s="1"/>
  <c r="AE3815" i="1" a="1"/>
  <c r="AE3815" i="1" s="1"/>
  <c r="AD3815" i="1"/>
  <c r="AG3813" i="1"/>
  <c r="AF3814" i="1"/>
  <c r="AG3814" i="1" l="1"/>
  <c r="AF3815" i="1"/>
  <c r="AH3816" i="1" a="1"/>
  <c r="AH3816" i="1" s="1"/>
  <c r="AI3816" i="1" s="1"/>
  <c r="AE3816" i="1" a="1"/>
  <c r="AE3816" i="1" s="1"/>
  <c r="AD3816" i="1"/>
  <c r="AH3817" i="1" l="1" a="1"/>
  <c r="AH3817" i="1" s="1"/>
  <c r="AI3817" i="1" s="1"/>
  <c r="AD3817" i="1"/>
  <c r="AE3817" i="1" a="1"/>
  <c r="AE3817" i="1" s="1"/>
  <c r="AG3815" i="1"/>
  <c r="AF3816" i="1"/>
  <c r="AG3816" i="1" l="1"/>
  <c r="AF3817" i="1"/>
  <c r="AD3818" i="1"/>
  <c r="AH3818" i="1" a="1"/>
  <c r="AH3818" i="1" s="1"/>
  <c r="AI3818" i="1" s="1"/>
  <c r="AE3818" i="1" a="1"/>
  <c r="AE3818" i="1" s="1"/>
  <c r="AG3817" i="1" l="1"/>
  <c r="AF3818" i="1"/>
  <c r="AE3819" i="1" a="1"/>
  <c r="AE3819" i="1" s="1"/>
  <c r="AD3819" i="1"/>
  <c r="AH3819" i="1" a="1"/>
  <c r="AH3819" i="1" s="1"/>
  <c r="AI3819" i="1" s="1"/>
  <c r="AG3818" i="1" l="1"/>
  <c r="AF3819" i="1"/>
  <c r="AE3820" i="1" a="1"/>
  <c r="AE3820" i="1" s="1"/>
  <c r="AD3820" i="1"/>
  <c r="AH3820" i="1" a="1"/>
  <c r="AH3820" i="1" s="1"/>
  <c r="AI3820" i="1" s="1"/>
  <c r="AE3821" i="1" l="1" a="1"/>
  <c r="AE3821" i="1" s="1"/>
  <c r="AD3821" i="1"/>
  <c r="AH3821" i="1" a="1"/>
  <c r="AH3821" i="1" s="1"/>
  <c r="AI3821" i="1" s="1"/>
  <c r="AF3820" i="1"/>
  <c r="AG3819" i="1"/>
  <c r="AF3821" i="1" l="1"/>
  <c r="AG3820" i="1"/>
  <c r="AH3822" i="1" a="1"/>
  <c r="AH3822" i="1" s="1"/>
  <c r="AI3822" i="1" s="1"/>
  <c r="AE3822" i="1" a="1"/>
  <c r="AE3822" i="1" s="1"/>
  <c r="AD3822" i="1"/>
  <c r="AH3823" i="1" l="1" a="1"/>
  <c r="AH3823" i="1" s="1"/>
  <c r="AI3823" i="1" s="1"/>
  <c r="AE3823" i="1" a="1"/>
  <c r="AE3823" i="1" s="1"/>
  <c r="AD3823" i="1"/>
  <c r="AG3821" i="1"/>
  <c r="AF3822" i="1"/>
  <c r="AH3824" i="1" l="1" a="1"/>
  <c r="AH3824" i="1" s="1"/>
  <c r="AI3824" i="1" s="1"/>
  <c r="AE3824" i="1" a="1"/>
  <c r="AE3824" i="1" s="1"/>
  <c r="AD3824" i="1"/>
  <c r="AG3822" i="1"/>
  <c r="AF3823" i="1"/>
  <c r="AG3823" i="1" l="1"/>
  <c r="AF3824" i="1"/>
  <c r="AH3825" i="1" a="1"/>
  <c r="AH3825" i="1" s="1"/>
  <c r="AI3825" i="1" s="1"/>
  <c r="AD3825" i="1"/>
  <c r="AE3825" i="1" a="1"/>
  <c r="AE3825" i="1" s="1"/>
  <c r="AD3826" i="1" l="1"/>
  <c r="AH3826" i="1" a="1"/>
  <c r="AH3826" i="1" s="1"/>
  <c r="AI3826" i="1" s="1"/>
  <c r="AE3826" i="1" a="1"/>
  <c r="AE3826" i="1" s="1"/>
  <c r="AG3824" i="1"/>
  <c r="AF3825" i="1"/>
  <c r="AG3825" i="1" l="1"/>
  <c r="AF3826" i="1"/>
  <c r="AE3827" i="1" a="1"/>
  <c r="AE3827" i="1" s="1"/>
  <c r="AD3827" i="1"/>
  <c r="AH3827" i="1" a="1"/>
  <c r="AH3827" i="1" s="1"/>
  <c r="AI3827" i="1" s="1"/>
  <c r="AE3828" i="1" l="1" a="1"/>
  <c r="AE3828" i="1" s="1"/>
  <c r="AD3828" i="1"/>
  <c r="AH3828" i="1" a="1"/>
  <c r="AH3828" i="1" s="1"/>
  <c r="AI3828" i="1" s="1"/>
  <c r="AG3826" i="1"/>
  <c r="AF3827" i="1"/>
  <c r="AF3828" i="1" l="1"/>
  <c r="AG3827" i="1"/>
  <c r="AE3829" i="1" a="1"/>
  <c r="AE3829" i="1" s="1"/>
  <c r="AD3829" i="1"/>
  <c r="AH3829" i="1" a="1"/>
  <c r="AH3829" i="1" s="1"/>
  <c r="AI3829" i="1" s="1"/>
  <c r="AH3830" i="1" l="1" a="1"/>
  <c r="AH3830" i="1" s="1"/>
  <c r="AI3830" i="1" s="1"/>
  <c r="AE3830" i="1" a="1"/>
  <c r="AE3830" i="1" s="1"/>
  <c r="AD3830" i="1"/>
  <c r="AF3829" i="1"/>
  <c r="AG3828" i="1"/>
  <c r="AG3829" i="1" l="1"/>
  <c r="AF3830" i="1"/>
  <c r="AH3831" i="1" a="1"/>
  <c r="AH3831" i="1" s="1"/>
  <c r="AI3831" i="1" s="1"/>
  <c r="AE3831" i="1" a="1"/>
  <c r="AE3831" i="1" s="1"/>
  <c r="AD3831" i="1"/>
  <c r="AH3832" i="1" l="1" a="1"/>
  <c r="AH3832" i="1" s="1"/>
  <c r="AI3832" i="1" s="1"/>
  <c r="AE3832" i="1" a="1"/>
  <c r="AE3832" i="1" s="1"/>
  <c r="AD3832" i="1"/>
  <c r="AG3830" i="1"/>
  <c r="AF3831" i="1"/>
  <c r="AG3831" i="1" l="1"/>
  <c r="AF3832" i="1"/>
  <c r="AH3833" i="1" a="1"/>
  <c r="AH3833" i="1" s="1"/>
  <c r="AI3833" i="1" s="1"/>
  <c r="AD3833" i="1"/>
  <c r="AE3833" i="1" a="1"/>
  <c r="AE3833" i="1" s="1"/>
  <c r="AD3834" i="1" l="1"/>
  <c r="AH3834" i="1" a="1"/>
  <c r="AH3834" i="1" s="1"/>
  <c r="AI3834" i="1" s="1"/>
  <c r="AE3834" i="1" a="1"/>
  <c r="AE3834" i="1" s="1"/>
  <c r="AG3832" i="1"/>
  <c r="AF3833" i="1"/>
  <c r="AG3833" i="1" l="1"/>
  <c r="AF3834" i="1"/>
  <c r="AE3835" i="1" a="1"/>
  <c r="AE3835" i="1" s="1"/>
  <c r="AD3835" i="1"/>
  <c r="AH3835" i="1" a="1"/>
  <c r="AH3835" i="1" s="1"/>
  <c r="AI3835" i="1" s="1"/>
  <c r="AE3836" i="1" l="1" a="1"/>
  <c r="AE3836" i="1" s="1"/>
  <c r="AD3836" i="1"/>
  <c r="AH3836" i="1" a="1"/>
  <c r="AH3836" i="1" s="1"/>
  <c r="AI3836" i="1" s="1"/>
  <c r="AG3834" i="1"/>
  <c r="AF3835" i="1"/>
  <c r="AF3836" i="1" l="1"/>
  <c r="AG3835" i="1"/>
  <c r="AE3837" i="1" a="1"/>
  <c r="AE3837" i="1" s="1"/>
  <c r="AD3837" i="1"/>
  <c r="AH3837" i="1" a="1"/>
  <c r="AH3837" i="1" s="1"/>
  <c r="AI3837" i="1" s="1"/>
  <c r="AH3838" i="1" l="1" a="1"/>
  <c r="AH3838" i="1" s="1"/>
  <c r="AI3838" i="1" s="1"/>
  <c r="AE3838" i="1" a="1"/>
  <c r="AE3838" i="1" s="1"/>
  <c r="AD3838" i="1"/>
  <c r="AF3837" i="1"/>
  <c r="AG3836" i="1"/>
  <c r="AG3837" i="1" l="1"/>
  <c r="AF3838" i="1"/>
  <c r="AH3839" i="1" a="1"/>
  <c r="AH3839" i="1" s="1"/>
  <c r="AI3839" i="1" s="1"/>
  <c r="AE3839" i="1" a="1"/>
  <c r="AE3839" i="1" s="1"/>
  <c r="AD3839" i="1"/>
  <c r="AH3840" i="1" l="1" a="1"/>
  <c r="AH3840" i="1" s="1"/>
  <c r="AI3840" i="1" s="1"/>
  <c r="AE3840" i="1" a="1"/>
  <c r="AE3840" i="1" s="1"/>
  <c r="AD3840" i="1"/>
  <c r="AG3838" i="1"/>
  <c r="AF3839" i="1"/>
  <c r="AH3841" i="1" l="1" a="1"/>
  <c r="AH3841" i="1" s="1"/>
  <c r="AI3841" i="1" s="1"/>
  <c r="AD3841" i="1"/>
  <c r="AE3841" i="1" a="1"/>
  <c r="AE3841" i="1" s="1"/>
  <c r="AG3839" i="1"/>
  <c r="AF3840" i="1"/>
  <c r="AG3840" i="1" l="1"/>
  <c r="AF3841" i="1"/>
  <c r="AD3842" i="1"/>
  <c r="AH3842" i="1" a="1"/>
  <c r="AH3842" i="1" s="1"/>
  <c r="AI3842" i="1" s="1"/>
  <c r="AE3842" i="1" a="1"/>
  <c r="AE3842" i="1" s="1"/>
  <c r="AE3843" i="1" l="1" a="1"/>
  <c r="AE3843" i="1" s="1"/>
  <c r="AD3843" i="1"/>
  <c r="AH3843" i="1" a="1"/>
  <c r="AH3843" i="1" s="1"/>
  <c r="AI3843" i="1" s="1"/>
  <c r="AG3841" i="1"/>
  <c r="AF3842" i="1"/>
  <c r="AG3842" i="1" l="1"/>
  <c r="AF3843" i="1"/>
  <c r="AE3844" i="1" a="1"/>
  <c r="AE3844" i="1" s="1"/>
  <c r="AD3844" i="1"/>
  <c r="AH3844" i="1" a="1"/>
  <c r="AH3844" i="1" s="1"/>
  <c r="AI3844" i="1" s="1"/>
  <c r="AF3844" i="1" l="1"/>
  <c r="AG3843" i="1"/>
  <c r="AE3845" i="1" a="1"/>
  <c r="AE3845" i="1" s="1"/>
  <c r="AD3845" i="1"/>
  <c r="AH3845" i="1" a="1"/>
  <c r="AH3845" i="1" s="1"/>
  <c r="AI3845" i="1" s="1"/>
  <c r="AF3845" i="1" l="1"/>
  <c r="AG3844" i="1"/>
  <c r="AH3846" i="1" a="1"/>
  <c r="AH3846" i="1" s="1"/>
  <c r="AI3846" i="1" s="1"/>
  <c r="AE3846" i="1" a="1"/>
  <c r="AE3846" i="1" s="1"/>
  <c r="AD3846" i="1"/>
  <c r="AH3847" i="1" l="1" a="1"/>
  <c r="AH3847" i="1" s="1"/>
  <c r="AI3847" i="1" s="1"/>
  <c r="AE3847" i="1" a="1"/>
  <c r="AE3847" i="1" s="1"/>
  <c r="AD3847" i="1"/>
  <c r="AG3845" i="1"/>
  <c r="AF3846" i="1"/>
  <c r="AG3846" i="1" l="1"/>
  <c r="AF3847" i="1"/>
  <c r="AH3848" i="1" a="1"/>
  <c r="AH3848" i="1" s="1"/>
  <c r="AI3848" i="1" s="1"/>
  <c r="AE3848" i="1" a="1"/>
  <c r="AE3848" i="1" s="1"/>
  <c r="AD3848" i="1"/>
  <c r="AH3849" i="1" l="1" a="1"/>
  <c r="AH3849" i="1" s="1"/>
  <c r="AI3849" i="1" s="1"/>
  <c r="AD3849" i="1"/>
  <c r="AE3849" i="1" a="1"/>
  <c r="AE3849" i="1" s="1"/>
  <c r="AG3847" i="1"/>
  <c r="AF3848" i="1"/>
  <c r="AG3848" i="1" l="1"/>
  <c r="AF3849" i="1"/>
  <c r="AD3850" i="1"/>
  <c r="AH3850" i="1" a="1"/>
  <c r="AH3850" i="1" s="1"/>
  <c r="AI3850" i="1" s="1"/>
  <c r="AE3850" i="1" a="1"/>
  <c r="AE3850" i="1" s="1"/>
  <c r="AE3851" i="1" l="1" a="1"/>
  <c r="AE3851" i="1" s="1"/>
  <c r="AD3851" i="1"/>
  <c r="AH3851" i="1" a="1"/>
  <c r="AH3851" i="1" s="1"/>
  <c r="AI3851" i="1" s="1"/>
  <c r="AG3849" i="1"/>
  <c r="AF3850" i="1"/>
  <c r="AG3850" i="1" l="1"/>
  <c r="AF3851" i="1"/>
  <c r="AE3852" i="1" a="1"/>
  <c r="AE3852" i="1" s="1"/>
  <c r="AD3852" i="1"/>
  <c r="AH3852" i="1" a="1"/>
  <c r="AH3852" i="1" s="1"/>
  <c r="AI3852" i="1" s="1"/>
  <c r="AE3853" i="1" l="1" a="1"/>
  <c r="AE3853" i="1" s="1"/>
  <c r="AD3853" i="1"/>
  <c r="AH3853" i="1" a="1"/>
  <c r="AH3853" i="1" s="1"/>
  <c r="AI3853" i="1" s="1"/>
  <c r="AF3852" i="1"/>
  <c r="AG3851" i="1"/>
  <c r="AH3854" i="1" l="1" a="1"/>
  <c r="AH3854" i="1" s="1"/>
  <c r="AI3854" i="1" s="1"/>
  <c r="AE3854" i="1" a="1"/>
  <c r="AE3854" i="1" s="1"/>
  <c r="AD3854" i="1"/>
  <c r="AF3853" i="1"/>
  <c r="AG3852" i="1"/>
  <c r="AH3855" i="1" l="1" a="1"/>
  <c r="AH3855" i="1" s="1"/>
  <c r="AI3855" i="1" s="1"/>
  <c r="AE3855" i="1" a="1"/>
  <c r="AE3855" i="1" s="1"/>
  <c r="AD3855" i="1"/>
  <c r="AG3853" i="1"/>
  <c r="AF3854" i="1"/>
  <c r="AG3854" i="1" l="1"/>
  <c r="AF3855" i="1"/>
  <c r="AH3856" i="1" a="1"/>
  <c r="AH3856" i="1" s="1"/>
  <c r="AI3856" i="1" s="1"/>
  <c r="AE3856" i="1" a="1"/>
  <c r="AE3856" i="1" s="1"/>
  <c r="AD3856" i="1"/>
  <c r="AH3857" i="1" l="1" a="1"/>
  <c r="AH3857" i="1" s="1"/>
  <c r="AI3857" i="1" s="1"/>
  <c r="AD3857" i="1"/>
  <c r="AE3857" i="1" a="1"/>
  <c r="AE3857" i="1" s="1"/>
  <c r="AG3855" i="1"/>
  <c r="AF3856" i="1"/>
  <c r="AG3856" i="1" l="1"/>
  <c r="AF3857" i="1"/>
  <c r="AD3858" i="1"/>
  <c r="AH3858" i="1" a="1"/>
  <c r="AH3858" i="1" s="1"/>
  <c r="AI3858" i="1" s="1"/>
  <c r="AE3858" i="1" a="1"/>
  <c r="AE3858" i="1" s="1"/>
  <c r="AE3859" i="1" l="1" a="1"/>
  <c r="AE3859" i="1" s="1"/>
  <c r="AD3859" i="1"/>
  <c r="AH3859" i="1" a="1"/>
  <c r="AH3859" i="1" s="1"/>
  <c r="AI3859" i="1" s="1"/>
  <c r="AG3857" i="1"/>
  <c r="AF3858" i="1"/>
  <c r="AG3858" i="1" l="1"/>
  <c r="AF3859" i="1"/>
  <c r="AE3860" i="1" a="1"/>
  <c r="AE3860" i="1" s="1"/>
  <c r="AD3860" i="1"/>
  <c r="AH3860" i="1" a="1"/>
  <c r="AH3860" i="1" s="1"/>
  <c r="AI3860" i="1" s="1"/>
  <c r="AE3861" i="1" l="1" a="1"/>
  <c r="AE3861" i="1" s="1"/>
  <c r="AD3861" i="1"/>
  <c r="AH3861" i="1" a="1"/>
  <c r="AH3861" i="1" s="1"/>
  <c r="AI3861" i="1" s="1"/>
  <c r="AF3860" i="1"/>
  <c r="AG3859" i="1"/>
  <c r="AF3861" i="1" l="1"/>
  <c r="AG3860" i="1"/>
  <c r="AH3862" i="1" a="1"/>
  <c r="AH3862" i="1" s="1"/>
  <c r="AI3862" i="1" s="1"/>
  <c r="AE3862" i="1" a="1"/>
  <c r="AE3862" i="1" s="1"/>
  <c r="AD3862" i="1"/>
  <c r="AH3863" i="1" l="1" a="1"/>
  <c r="AH3863" i="1" s="1"/>
  <c r="AI3863" i="1" s="1"/>
  <c r="AE3863" i="1" a="1"/>
  <c r="AE3863" i="1" s="1"/>
  <c r="AD3863" i="1"/>
  <c r="AG3861" i="1"/>
  <c r="AF3862" i="1"/>
  <c r="AH3864" i="1" l="1" a="1"/>
  <c r="AH3864" i="1" s="1"/>
  <c r="AI3864" i="1" s="1"/>
  <c r="AE3864" i="1" a="1"/>
  <c r="AE3864" i="1" s="1"/>
  <c r="AD3864" i="1"/>
  <c r="AG3862" i="1"/>
  <c r="AF3863" i="1"/>
  <c r="AG3863" i="1" l="1"/>
  <c r="AF3864" i="1"/>
  <c r="AH3865" i="1" a="1"/>
  <c r="AH3865" i="1" s="1"/>
  <c r="AI3865" i="1" s="1"/>
  <c r="AD3865" i="1"/>
  <c r="AE3865" i="1" a="1"/>
  <c r="AE3865" i="1" s="1"/>
  <c r="AD3866" i="1" l="1"/>
  <c r="AH3866" i="1" a="1"/>
  <c r="AH3866" i="1" s="1"/>
  <c r="AI3866" i="1" s="1"/>
  <c r="AE3866" i="1" a="1"/>
  <c r="AE3866" i="1" s="1"/>
  <c r="AG3864" i="1"/>
  <c r="AF3865" i="1"/>
  <c r="AG3865" i="1" l="1"/>
  <c r="AF3866" i="1"/>
  <c r="AE3867" i="1" a="1"/>
  <c r="AE3867" i="1" s="1"/>
  <c r="AD3867" i="1"/>
  <c r="AH3867" i="1" a="1"/>
  <c r="AH3867" i="1" s="1"/>
  <c r="AI3867" i="1" s="1"/>
  <c r="AE3868" i="1" l="1" a="1"/>
  <c r="AE3868" i="1" s="1"/>
  <c r="AD3868" i="1"/>
  <c r="AH3868" i="1" a="1"/>
  <c r="AH3868" i="1" s="1"/>
  <c r="AI3868" i="1" s="1"/>
  <c r="AG3866" i="1"/>
  <c r="AF3867" i="1"/>
  <c r="AF3868" i="1" l="1"/>
  <c r="AG3867" i="1"/>
  <c r="AE3869" i="1" a="1"/>
  <c r="AE3869" i="1" s="1"/>
  <c r="AD3869" i="1"/>
  <c r="AH3869" i="1" a="1"/>
  <c r="AH3869" i="1" s="1"/>
  <c r="AI3869" i="1" s="1"/>
  <c r="AH3870" i="1" l="1" a="1"/>
  <c r="AH3870" i="1" s="1"/>
  <c r="AI3870" i="1" s="1"/>
  <c r="AE3870" i="1" a="1"/>
  <c r="AE3870" i="1" s="1"/>
  <c r="AD3870" i="1"/>
  <c r="AF3869" i="1"/>
  <c r="AG3868" i="1"/>
  <c r="AG3869" i="1" l="1"/>
  <c r="AF3870" i="1"/>
  <c r="AH3871" i="1" a="1"/>
  <c r="AH3871" i="1" s="1"/>
  <c r="AI3871" i="1" s="1"/>
  <c r="AE3871" i="1" a="1"/>
  <c r="AE3871" i="1" s="1"/>
  <c r="AD3871" i="1"/>
  <c r="AG3870" i="1" l="1"/>
  <c r="AF3871" i="1"/>
  <c r="AH3872" i="1" a="1"/>
  <c r="AH3872" i="1" s="1"/>
  <c r="AI3872" i="1" s="1"/>
  <c r="AE3872" i="1" a="1"/>
  <c r="AE3872" i="1" s="1"/>
  <c r="AD3872" i="1"/>
  <c r="AH3873" i="1" l="1" a="1"/>
  <c r="AH3873" i="1" s="1"/>
  <c r="AI3873" i="1" s="1"/>
  <c r="AD3873" i="1"/>
  <c r="AE3873" i="1" a="1"/>
  <c r="AE3873" i="1" s="1"/>
  <c r="AG3871" i="1"/>
  <c r="AF3872" i="1"/>
  <c r="AG3872" i="1" l="1"/>
  <c r="AF3873" i="1"/>
  <c r="AD3874" i="1"/>
  <c r="AH3874" i="1" a="1"/>
  <c r="AH3874" i="1" s="1"/>
  <c r="AI3874" i="1" s="1"/>
  <c r="AE3874" i="1" a="1"/>
  <c r="AE3874" i="1" s="1"/>
  <c r="AG3873" i="1" l="1"/>
  <c r="AF3874" i="1"/>
  <c r="AE3875" i="1" a="1"/>
  <c r="AE3875" i="1" s="1"/>
  <c r="AD3875" i="1"/>
  <c r="AH3875" i="1" a="1"/>
  <c r="AH3875" i="1" s="1"/>
  <c r="AI3875" i="1" s="1"/>
  <c r="AE3876" i="1" l="1" a="1"/>
  <c r="AE3876" i="1" s="1"/>
  <c r="AD3876" i="1"/>
  <c r="AH3876" i="1" a="1"/>
  <c r="AH3876" i="1" s="1"/>
  <c r="AI3876" i="1" s="1"/>
  <c r="AG3874" i="1"/>
  <c r="AF3875" i="1"/>
  <c r="AF3876" i="1" l="1"/>
  <c r="AG3875" i="1"/>
  <c r="AE3877" i="1" a="1"/>
  <c r="AE3877" i="1" s="1"/>
  <c r="AD3877" i="1"/>
  <c r="AH3877" i="1" a="1"/>
  <c r="AH3877" i="1" s="1"/>
  <c r="AI3877" i="1" s="1"/>
  <c r="AH3878" i="1" l="1" a="1"/>
  <c r="AH3878" i="1" s="1"/>
  <c r="AI3878" i="1" s="1"/>
  <c r="AE3878" i="1" a="1"/>
  <c r="AE3878" i="1" s="1"/>
  <c r="AD3878" i="1"/>
  <c r="AF3877" i="1"/>
  <c r="AG3876" i="1"/>
  <c r="AG3877" i="1" l="1"/>
  <c r="AF3878" i="1"/>
  <c r="AH3879" i="1" a="1"/>
  <c r="AH3879" i="1" s="1"/>
  <c r="AI3879" i="1" s="1"/>
  <c r="AE3879" i="1" a="1"/>
  <c r="AE3879" i="1" s="1"/>
  <c r="AD3879" i="1"/>
  <c r="AH3880" i="1" l="1" a="1"/>
  <c r="AH3880" i="1" s="1"/>
  <c r="AI3880" i="1" s="1"/>
  <c r="AE3880" i="1" a="1"/>
  <c r="AE3880" i="1" s="1"/>
  <c r="AD3880" i="1"/>
  <c r="AG3878" i="1"/>
  <c r="AF3879" i="1"/>
  <c r="AG3879" i="1" l="1"/>
  <c r="AF3880" i="1"/>
  <c r="AH3881" i="1" a="1"/>
  <c r="AH3881" i="1" s="1"/>
  <c r="AI3881" i="1" s="1"/>
  <c r="AD3881" i="1"/>
  <c r="AE3881" i="1" a="1"/>
  <c r="AE3881" i="1" s="1"/>
  <c r="AD3882" i="1" l="1"/>
  <c r="AH3882" i="1" a="1"/>
  <c r="AH3882" i="1" s="1"/>
  <c r="AI3882" i="1" s="1"/>
  <c r="AE3882" i="1" a="1"/>
  <c r="AE3882" i="1" s="1"/>
  <c r="AG3880" i="1"/>
  <c r="AF3881" i="1"/>
  <c r="AG3881" i="1" l="1"/>
  <c r="AF3882" i="1"/>
  <c r="AE3883" i="1" a="1"/>
  <c r="AE3883" i="1" s="1"/>
  <c r="AD3883" i="1"/>
  <c r="AH3883" i="1" a="1"/>
  <c r="AH3883" i="1" s="1"/>
  <c r="AI3883" i="1" s="1"/>
  <c r="AE3884" i="1" l="1" a="1"/>
  <c r="AE3884" i="1" s="1"/>
  <c r="AD3884" i="1"/>
  <c r="AH3884" i="1" a="1"/>
  <c r="AH3884" i="1" s="1"/>
  <c r="AI3884" i="1" s="1"/>
  <c r="AG3882" i="1"/>
  <c r="AF3883" i="1"/>
  <c r="AE3885" i="1" l="1" a="1"/>
  <c r="AE3885" i="1" s="1"/>
  <c r="AD3885" i="1"/>
  <c r="AH3885" i="1" a="1"/>
  <c r="AH3885" i="1" s="1"/>
  <c r="AI3885" i="1" s="1"/>
  <c r="AF3884" i="1"/>
  <c r="AG3883" i="1"/>
  <c r="AF3885" i="1" l="1"/>
  <c r="AG3884" i="1"/>
  <c r="AH3886" i="1" a="1"/>
  <c r="AH3886" i="1" s="1"/>
  <c r="AI3886" i="1" s="1"/>
  <c r="AE3886" i="1" a="1"/>
  <c r="AE3886" i="1" s="1"/>
  <c r="AD3886" i="1"/>
  <c r="AH3887" i="1" l="1" a="1"/>
  <c r="AH3887" i="1" s="1"/>
  <c r="AI3887" i="1" s="1"/>
  <c r="AE3887" i="1" a="1"/>
  <c r="AE3887" i="1" s="1"/>
  <c r="AD3887" i="1"/>
  <c r="AG3885" i="1"/>
  <c r="AF3886" i="1"/>
  <c r="AG3886" i="1" l="1"/>
  <c r="AF3887" i="1"/>
  <c r="AH3888" i="1" a="1"/>
  <c r="AH3888" i="1" s="1"/>
  <c r="AI3888" i="1" s="1"/>
  <c r="AE3888" i="1" a="1"/>
  <c r="AE3888" i="1" s="1"/>
  <c r="AD3888" i="1"/>
  <c r="AH3889" i="1" l="1" a="1"/>
  <c r="AH3889" i="1" s="1"/>
  <c r="AI3889" i="1" s="1"/>
  <c r="AD3889" i="1"/>
  <c r="AE3889" i="1" a="1"/>
  <c r="AE3889" i="1" s="1"/>
  <c r="AG3887" i="1"/>
  <c r="AF3888" i="1"/>
  <c r="AG3888" i="1" l="1"/>
  <c r="AF3889" i="1"/>
  <c r="AD3890" i="1"/>
  <c r="AH3890" i="1" a="1"/>
  <c r="AH3890" i="1" s="1"/>
  <c r="AI3890" i="1" s="1"/>
  <c r="AE3890" i="1" a="1"/>
  <c r="AE3890" i="1" s="1"/>
  <c r="AE3891" i="1" l="1" a="1"/>
  <c r="AE3891" i="1" s="1"/>
  <c r="AD3891" i="1"/>
  <c r="AH3891" i="1" a="1"/>
  <c r="AH3891" i="1" s="1"/>
  <c r="AI3891" i="1" s="1"/>
  <c r="AG3889" i="1"/>
  <c r="AF3890" i="1"/>
  <c r="AG3890" i="1" l="1"/>
  <c r="AF3891" i="1"/>
  <c r="AE3892" i="1" a="1"/>
  <c r="AE3892" i="1" s="1"/>
  <c r="AD3892" i="1"/>
  <c r="AH3892" i="1" a="1"/>
  <c r="AH3892" i="1" s="1"/>
  <c r="AI3892" i="1" s="1"/>
  <c r="AF3892" i="1" l="1"/>
  <c r="AG3891" i="1"/>
  <c r="AE3893" i="1" a="1"/>
  <c r="AE3893" i="1" s="1"/>
  <c r="AD3893" i="1"/>
  <c r="AH3893" i="1" a="1"/>
  <c r="AH3893" i="1" s="1"/>
  <c r="AI3893" i="1" s="1"/>
  <c r="AH3894" i="1" l="1" a="1"/>
  <c r="AH3894" i="1" s="1"/>
  <c r="AI3894" i="1" s="1"/>
  <c r="AE3894" i="1" a="1"/>
  <c r="AE3894" i="1" s="1"/>
  <c r="AD3894" i="1"/>
  <c r="AF3893" i="1"/>
  <c r="AG3892" i="1"/>
  <c r="AG3893" i="1" l="1"/>
  <c r="AF3894" i="1"/>
  <c r="AH3895" i="1" a="1"/>
  <c r="AH3895" i="1" s="1"/>
  <c r="AI3895" i="1" s="1"/>
  <c r="AE3895" i="1" a="1"/>
  <c r="AE3895" i="1" s="1"/>
  <c r="AD3895" i="1"/>
  <c r="AH3896" i="1" l="1" a="1"/>
  <c r="AH3896" i="1" s="1"/>
  <c r="AI3896" i="1" s="1"/>
  <c r="AE3896" i="1" a="1"/>
  <c r="AE3896" i="1" s="1"/>
  <c r="AD3896" i="1"/>
  <c r="AG3894" i="1"/>
  <c r="AF3895" i="1"/>
  <c r="AG3895" i="1" l="1"/>
  <c r="AF3896" i="1"/>
  <c r="AH3897" i="1" a="1"/>
  <c r="AH3897" i="1" s="1"/>
  <c r="AI3897" i="1" s="1"/>
  <c r="AD3897" i="1"/>
  <c r="AE3897" i="1" a="1"/>
  <c r="AE3897" i="1" s="1"/>
  <c r="AD3898" i="1" l="1"/>
  <c r="AH3898" i="1" a="1"/>
  <c r="AH3898" i="1" s="1"/>
  <c r="AI3898" i="1" s="1"/>
  <c r="AE3898" i="1" a="1"/>
  <c r="AE3898" i="1" s="1"/>
  <c r="AG3896" i="1"/>
  <c r="AF3897" i="1"/>
  <c r="AG3897" i="1" l="1"/>
  <c r="AF3898" i="1"/>
  <c r="AE3899" i="1" a="1"/>
  <c r="AE3899" i="1" s="1"/>
  <c r="AD3899" i="1"/>
  <c r="AH3899" i="1" a="1"/>
  <c r="AH3899" i="1" s="1"/>
  <c r="AI3899" i="1" s="1"/>
  <c r="AE3900" i="1" l="1" a="1"/>
  <c r="AE3900" i="1" s="1"/>
  <c r="AD3900" i="1"/>
  <c r="AH3900" i="1" a="1"/>
  <c r="AH3900" i="1" s="1"/>
  <c r="AI3900" i="1" s="1"/>
  <c r="AG3898" i="1"/>
  <c r="AF3899" i="1"/>
  <c r="AF3900" i="1" l="1"/>
  <c r="AG3899" i="1"/>
  <c r="AE3901" i="1" a="1"/>
  <c r="AE3901" i="1" s="1"/>
  <c r="AD3901" i="1"/>
  <c r="AH3901" i="1" a="1"/>
  <c r="AH3901" i="1" s="1"/>
  <c r="AI3901" i="1" s="1"/>
  <c r="AH3902" i="1" l="1" a="1"/>
  <c r="AH3902" i="1" s="1"/>
  <c r="AI3902" i="1" s="1"/>
  <c r="AE3902" i="1" a="1"/>
  <c r="AE3902" i="1" s="1"/>
  <c r="AD3902" i="1"/>
  <c r="AF3901" i="1"/>
  <c r="AG3900" i="1"/>
  <c r="AG3901" i="1" l="1"/>
  <c r="AF3902" i="1"/>
  <c r="AH3903" i="1" a="1"/>
  <c r="AH3903" i="1" s="1"/>
  <c r="AI3903" i="1" s="1"/>
  <c r="AE3903" i="1" a="1"/>
  <c r="AE3903" i="1" s="1"/>
  <c r="AD3903" i="1"/>
  <c r="AH3904" i="1" l="1" a="1"/>
  <c r="AH3904" i="1" s="1"/>
  <c r="AI3904" i="1" s="1"/>
  <c r="AE3904" i="1" a="1"/>
  <c r="AE3904" i="1" s="1"/>
  <c r="AD3904" i="1"/>
  <c r="AG3902" i="1"/>
  <c r="AF3903" i="1"/>
  <c r="AG3903" i="1" l="1"/>
  <c r="AF3904" i="1"/>
  <c r="AH3905" i="1" a="1"/>
  <c r="AH3905" i="1" s="1"/>
  <c r="AI3905" i="1" s="1"/>
  <c r="AD3905" i="1"/>
  <c r="AE3905" i="1" a="1"/>
  <c r="AE3905" i="1" s="1"/>
  <c r="AD3906" i="1" l="1"/>
  <c r="AH3906" i="1" a="1"/>
  <c r="AH3906" i="1" s="1"/>
  <c r="AI3906" i="1" s="1"/>
  <c r="AE3906" i="1" a="1"/>
  <c r="AE3906" i="1" s="1"/>
  <c r="AG3904" i="1"/>
  <c r="AF3905" i="1"/>
  <c r="AG3905" i="1" l="1"/>
  <c r="AF3906" i="1"/>
  <c r="AE3907" i="1" a="1"/>
  <c r="AE3907" i="1" s="1"/>
  <c r="AD3907" i="1"/>
  <c r="AH3907" i="1" a="1"/>
  <c r="AH3907" i="1" s="1"/>
  <c r="AI3907" i="1" s="1"/>
  <c r="AG3906" i="1" l="1"/>
  <c r="AF3907" i="1"/>
  <c r="AE3908" i="1" a="1"/>
  <c r="AE3908" i="1" s="1"/>
  <c r="AD3908" i="1"/>
  <c r="AH3908" i="1" a="1"/>
  <c r="AH3908" i="1" s="1"/>
  <c r="AI3908" i="1" s="1"/>
  <c r="AF3908" i="1" l="1"/>
  <c r="AG3907" i="1"/>
  <c r="AE3909" i="1" a="1"/>
  <c r="AE3909" i="1" s="1"/>
  <c r="AD3909" i="1"/>
  <c r="AH3909" i="1" a="1"/>
  <c r="AH3909" i="1" s="1"/>
  <c r="AI3909" i="1" s="1"/>
  <c r="AH3910" i="1" l="1" a="1"/>
  <c r="AH3910" i="1" s="1"/>
  <c r="AI3910" i="1" s="1"/>
  <c r="AE3910" i="1" a="1"/>
  <c r="AE3910" i="1" s="1"/>
  <c r="AD3910" i="1"/>
  <c r="AF3909" i="1"/>
  <c r="AG3908" i="1"/>
  <c r="AG3909" i="1" l="1"/>
  <c r="AF3910" i="1"/>
  <c r="AH3911" i="1" a="1"/>
  <c r="AH3911" i="1" s="1"/>
  <c r="AI3911" i="1" s="1"/>
  <c r="AE3911" i="1" a="1"/>
  <c r="AE3911" i="1" s="1"/>
  <c r="AD3911" i="1"/>
  <c r="AH3912" i="1" l="1" a="1"/>
  <c r="AH3912" i="1" s="1"/>
  <c r="AI3912" i="1" s="1"/>
  <c r="AE3912" i="1" a="1"/>
  <c r="AE3912" i="1" s="1"/>
  <c r="AD3912" i="1"/>
  <c r="AG3910" i="1"/>
  <c r="AF3911" i="1"/>
  <c r="AG3911" i="1" l="1"/>
  <c r="AF3912" i="1"/>
  <c r="AH3913" i="1" a="1"/>
  <c r="AH3913" i="1" s="1"/>
  <c r="AI3913" i="1" s="1"/>
  <c r="AD3913" i="1"/>
  <c r="AE3913" i="1" a="1"/>
  <c r="AE3913" i="1" s="1"/>
  <c r="AD3914" i="1" l="1"/>
  <c r="AH3914" i="1" a="1"/>
  <c r="AH3914" i="1" s="1"/>
  <c r="AI3914" i="1" s="1"/>
  <c r="AE3914" i="1" a="1"/>
  <c r="AE3914" i="1" s="1"/>
  <c r="AG3912" i="1"/>
  <c r="AF3913" i="1"/>
  <c r="AG3913" i="1" l="1"/>
  <c r="AF3914" i="1"/>
  <c r="AE3915" i="1" a="1"/>
  <c r="AE3915" i="1" s="1"/>
  <c r="AD3915" i="1"/>
  <c r="AH3915" i="1" a="1"/>
  <c r="AH3915" i="1" s="1"/>
  <c r="AI3915" i="1" s="1"/>
  <c r="AG3914" i="1" l="1"/>
  <c r="AF3915" i="1"/>
  <c r="AE3916" i="1" a="1"/>
  <c r="AE3916" i="1" s="1"/>
  <c r="AD3916" i="1"/>
  <c r="AH3916" i="1" a="1"/>
  <c r="AH3916" i="1" s="1"/>
  <c r="AI3916" i="1" s="1"/>
  <c r="AE3917" i="1" l="1" a="1"/>
  <c r="AE3917" i="1" s="1"/>
  <c r="AD3917" i="1"/>
  <c r="AH3917" i="1" a="1"/>
  <c r="AH3917" i="1" s="1"/>
  <c r="AI3917" i="1" s="1"/>
  <c r="AF3916" i="1"/>
  <c r="AG3915" i="1"/>
  <c r="AF3917" i="1" l="1"/>
  <c r="AG3916" i="1"/>
  <c r="AH3918" i="1" a="1"/>
  <c r="AH3918" i="1" s="1"/>
  <c r="AI3918" i="1" s="1"/>
  <c r="AE3918" i="1" a="1"/>
  <c r="AE3918" i="1" s="1"/>
  <c r="AD3918" i="1"/>
  <c r="AH3919" i="1" l="1" a="1"/>
  <c r="AH3919" i="1" s="1"/>
  <c r="AI3919" i="1" s="1"/>
  <c r="AE3919" i="1" a="1"/>
  <c r="AE3919" i="1" s="1"/>
  <c r="AD3919" i="1"/>
  <c r="AG3917" i="1"/>
  <c r="AF3918" i="1"/>
  <c r="AG3918" i="1" l="1"/>
  <c r="AF3919" i="1"/>
  <c r="AH3920" i="1" a="1"/>
  <c r="AH3920" i="1" s="1"/>
  <c r="AI3920" i="1" s="1"/>
  <c r="AE3920" i="1" a="1"/>
  <c r="AE3920" i="1" s="1"/>
  <c r="AD3920" i="1"/>
  <c r="AH3921" i="1" l="1" a="1"/>
  <c r="AH3921" i="1" s="1"/>
  <c r="AI3921" i="1" s="1"/>
  <c r="AD3921" i="1"/>
  <c r="AE3921" i="1" a="1"/>
  <c r="AE3921" i="1" s="1"/>
  <c r="AG3919" i="1"/>
  <c r="AF3920" i="1"/>
  <c r="AG3920" i="1" l="1"/>
  <c r="AF3921" i="1"/>
  <c r="AD3922" i="1"/>
  <c r="AH3922" i="1" a="1"/>
  <c r="AH3922" i="1" s="1"/>
  <c r="AI3922" i="1" s="1"/>
  <c r="AE3922" i="1" a="1"/>
  <c r="AE3922" i="1" s="1"/>
  <c r="AE3923" i="1" l="1" a="1"/>
  <c r="AE3923" i="1" s="1"/>
  <c r="AD3923" i="1"/>
  <c r="AH3923" i="1" a="1"/>
  <c r="AH3923" i="1" s="1"/>
  <c r="AI3923" i="1" s="1"/>
  <c r="AG3921" i="1"/>
  <c r="AF3922" i="1"/>
  <c r="AG3922" i="1" l="1"/>
  <c r="AF3923" i="1"/>
  <c r="AE3924" i="1" a="1"/>
  <c r="AE3924" i="1" s="1"/>
  <c r="AD3924" i="1"/>
  <c r="AH3924" i="1" a="1"/>
  <c r="AH3924" i="1" s="1"/>
  <c r="AI3924" i="1" s="1"/>
  <c r="AE3925" i="1" l="1" a="1"/>
  <c r="AE3925" i="1" s="1"/>
  <c r="AD3925" i="1"/>
  <c r="AH3925" i="1" a="1"/>
  <c r="AH3925" i="1" s="1"/>
  <c r="AI3925" i="1" s="1"/>
  <c r="AF3924" i="1"/>
  <c r="AG3923" i="1"/>
  <c r="AF3925" i="1" l="1"/>
  <c r="AG3924" i="1"/>
  <c r="AH3926" i="1" a="1"/>
  <c r="AH3926" i="1" s="1"/>
  <c r="AI3926" i="1" s="1"/>
  <c r="AE3926" i="1" a="1"/>
  <c r="AE3926" i="1" s="1"/>
  <c r="AD3926" i="1"/>
  <c r="AH3927" i="1" l="1" a="1"/>
  <c r="AH3927" i="1" s="1"/>
  <c r="AI3927" i="1" s="1"/>
  <c r="AE3927" i="1" a="1"/>
  <c r="AE3927" i="1" s="1"/>
  <c r="AD3927" i="1"/>
  <c r="AG3925" i="1"/>
  <c r="AF3926" i="1"/>
  <c r="AG3926" i="1" l="1"/>
  <c r="AF3927" i="1"/>
  <c r="AH3928" i="1" a="1"/>
  <c r="AH3928" i="1" s="1"/>
  <c r="AI3928" i="1" s="1"/>
  <c r="AE3928" i="1" a="1"/>
  <c r="AE3928" i="1" s="1"/>
  <c r="AD3928" i="1"/>
  <c r="AH3929" i="1" l="1" a="1"/>
  <c r="AH3929" i="1" s="1"/>
  <c r="AI3929" i="1" s="1"/>
  <c r="AD3929" i="1"/>
  <c r="AE3929" i="1" a="1"/>
  <c r="AE3929" i="1" s="1"/>
  <c r="AG3927" i="1"/>
  <c r="AF3928" i="1"/>
  <c r="AG3928" i="1" l="1"/>
  <c r="AF3929" i="1"/>
  <c r="AD3930" i="1"/>
  <c r="AH3930" i="1" a="1"/>
  <c r="AH3930" i="1" s="1"/>
  <c r="AI3930" i="1" s="1"/>
  <c r="AE3930" i="1" a="1"/>
  <c r="AE3930" i="1" s="1"/>
  <c r="AG3929" i="1" l="1"/>
  <c r="AF3930" i="1"/>
  <c r="AE3931" i="1" a="1"/>
  <c r="AE3931" i="1" s="1"/>
  <c r="AD3931" i="1"/>
  <c r="AH3931" i="1" a="1"/>
  <c r="AH3931" i="1" s="1"/>
  <c r="AI3931" i="1" s="1"/>
  <c r="AE3932" i="1" l="1" a="1"/>
  <c r="AE3932" i="1" s="1"/>
  <c r="AD3932" i="1"/>
  <c r="AH3932" i="1" a="1"/>
  <c r="AH3932" i="1" s="1"/>
  <c r="AI3932" i="1" s="1"/>
  <c r="AG3930" i="1"/>
  <c r="AF3931" i="1"/>
  <c r="AF3932" i="1" l="1"/>
  <c r="AG3931" i="1"/>
  <c r="AE3933" i="1" a="1"/>
  <c r="AE3933" i="1" s="1"/>
  <c r="AD3933" i="1"/>
  <c r="AH3933" i="1" a="1"/>
  <c r="AH3933" i="1" s="1"/>
  <c r="AI3933" i="1" s="1"/>
  <c r="AH3934" i="1" l="1" a="1"/>
  <c r="AH3934" i="1" s="1"/>
  <c r="AI3934" i="1" s="1"/>
  <c r="AE3934" i="1" a="1"/>
  <c r="AE3934" i="1" s="1"/>
  <c r="AD3934" i="1"/>
  <c r="AF3933" i="1"/>
  <c r="AG3932" i="1"/>
  <c r="AG3933" i="1" l="1"/>
  <c r="AF3934" i="1"/>
  <c r="AH3935" i="1" a="1"/>
  <c r="AH3935" i="1" s="1"/>
  <c r="AI3935" i="1" s="1"/>
  <c r="AE3935" i="1" a="1"/>
  <c r="AE3935" i="1" s="1"/>
  <c r="AD3935" i="1"/>
  <c r="AH3936" i="1" l="1" a="1"/>
  <c r="AH3936" i="1" s="1"/>
  <c r="AI3936" i="1" s="1"/>
  <c r="AE3936" i="1" a="1"/>
  <c r="AE3936" i="1" s="1"/>
  <c r="AD3936" i="1"/>
  <c r="AG3934" i="1"/>
  <c r="AF3935" i="1"/>
  <c r="AH3937" i="1" l="1" a="1"/>
  <c r="AH3937" i="1" s="1"/>
  <c r="AI3937" i="1" s="1"/>
  <c r="AD3937" i="1"/>
  <c r="AE3937" i="1" a="1"/>
  <c r="AE3937" i="1" s="1"/>
  <c r="AG3935" i="1"/>
  <c r="AF3936" i="1"/>
  <c r="AG3936" i="1" l="1"/>
  <c r="AF3937" i="1"/>
  <c r="AD3938" i="1"/>
  <c r="AH3938" i="1" a="1"/>
  <c r="AH3938" i="1" s="1"/>
  <c r="AI3938" i="1" s="1"/>
  <c r="AE3938" i="1" a="1"/>
  <c r="AE3938" i="1" s="1"/>
  <c r="AG3937" i="1" l="1"/>
  <c r="AF3938" i="1"/>
  <c r="AE3939" i="1" a="1"/>
  <c r="AE3939" i="1" s="1"/>
  <c r="AD3939" i="1"/>
  <c r="AH3939" i="1" a="1"/>
  <c r="AH3939" i="1" s="1"/>
  <c r="AI3939" i="1" s="1"/>
  <c r="AE3940" i="1" l="1" a="1"/>
  <c r="AE3940" i="1" s="1"/>
  <c r="AD3940" i="1"/>
  <c r="AH3940" i="1" a="1"/>
  <c r="AH3940" i="1" s="1"/>
  <c r="AI3940" i="1" s="1"/>
  <c r="AG3938" i="1"/>
  <c r="AF3939" i="1"/>
  <c r="AF3940" i="1" l="1"/>
  <c r="AG3939" i="1"/>
  <c r="AE3941" i="1" a="1"/>
  <c r="AE3941" i="1" s="1"/>
  <c r="AD3941" i="1"/>
  <c r="AH3941" i="1" a="1"/>
  <c r="AH3941" i="1" s="1"/>
  <c r="AI3941" i="1" s="1"/>
  <c r="AH3942" i="1" l="1" a="1"/>
  <c r="AH3942" i="1" s="1"/>
  <c r="AI3942" i="1" s="1"/>
  <c r="AE3942" i="1" a="1"/>
  <c r="AE3942" i="1" s="1"/>
  <c r="AD3942" i="1"/>
  <c r="AF3941" i="1"/>
  <c r="AG3940" i="1"/>
  <c r="AG3941" i="1" l="1"/>
  <c r="AF3942" i="1"/>
  <c r="AH3943" i="1" a="1"/>
  <c r="AH3943" i="1" s="1"/>
  <c r="AI3943" i="1" s="1"/>
  <c r="AE3943" i="1" a="1"/>
  <c r="AE3943" i="1" s="1"/>
  <c r="AD3943" i="1"/>
  <c r="AH3944" i="1" l="1" a="1"/>
  <c r="AH3944" i="1" s="1"/>
  <c r="AI3944" i="1" s="1"/>
  <c r="AE3944" i="1" a="1"/>
  <c r="AE3944" i="1" s="1"/>
  <c r="AD3944" i="1"/>
  <c r="AG3942" i="1"/>
  <c r="AF3943" i="1"/>
  <c r="AD3945" i="1" l="1"/>
  <c r="AH3945" i="1" a="1"/>
  <c r="AH3945" i="1" s="1"/>
  <c r="AI3945" i="1" s="1"/>
  <c r="AE3945" i="1" a="1"/>
  <c r="AE3945" i="1" s="1"/>
  <c r="AG3943" i="1"/>
  <c r="AF3944" i="1"/>
  <c r="AG3944" i="1" l="1"/>
  <c r="AF3945" i="1"/>
  <c r="AE3946" i="1" a="1"/>
  <c r="AE3946" i="1" s="1"/>
  <c r="AD3946" i="1"/>
  <c r="AH3946" i="1" a="1"/>
  <c r="AH3946" i="1" s="1"/>
  <c r="AI3946" i="1" s="1"/>
  <c r="AH3947" i="1" l="1" a="1"/>
  <c r="AH3947" i="1" s="1"/>
  <c r="AI3947" i="1" s="1"/>
  <c r="AE3947" i="1" a="1"/>
  <c r="AE3947" i="1" s="1"/>
  <c r="AD3947" i="1"/>
  <c r="AF3946" i="1"/>
  <c r="AG3945" i="1"/>
  <c r="AF3947" i="1" l="1"/>
  <c r="AG3946" i="1"/>
  <c r="AH3948" i="1" a="1"/>
  <c r="AH3948" i="1" s="1"/>
  <c r="AI3948" i="1" s="1"/>
  <c r="AE3948" i="1" a="1"/>
  <c r="AE3948" i="1" s="1"/>
  <c r="AD3948" i="1"/>
  <c r="AD3949" i="1" l="1"/>
  <c r="AH3949" i="1" a="1"/>
  <c r="AH3949" i="1" s="1"/>
  <c r="AI3949" i="1" s="1"/>
  <c r="AE3949" i="1" a="1"/>
  <c r="AE3949" i="1" s="1"/>
  <c r="AG3947" i="1"/>
  <c r="AF3948" i="1"/>
  <c r="AG3948" i="1" l="1"/>
  <c r="AF3949" i="1"/>
  <c r="AE3950" i="1" a="1"/>
  <c r="AE3950" i="1" s="1"/>
  <c r="AD3950" i="1"/>
  <c r="AH3950" i="1" a="1"/>
  <c r="AH3950" i="1" s="1"/>
  <c r="AI3950" i="1" s="1"/>
  <c r="AH3951" i="1" l="1" a="1"/>
  <c r="AH3951" i="1" s="1"/>
  <c r="AI3951" i="1" s="1"/>
  <c r="AE3951" i="1" a="1"/>
  <c r="AE3951" i="1" s="1"/>
  <c r="AD3951" i="1"/>
  <c r="AF3950" i="1"/>
  <c r="AG3949" i="1"/>
  <c r="AF3951" i="1" l="1"/>
  <c r="AG3950" i="1"/>
  <c r="AH3952" i="1" a="1"/>
  <c r="AH3952" i="1" s="1"/>
  <c r="AI3952" i="1" s="1"/>
  <c r="AE3952" i="1" a="1"/>
  <c r="AE3952" i="1" s="1"/>
  <c r="AD3952" i="1"/>
  <c r="AD3953" i="1" l="1"/>
  <c r="AH3953" i="1" a="1"/>
  <c r="AH3953" i="1" s="1"/>
  <c r="AI3953" i="1" s="1"/>
  <c r="AE3953" i="1" a="1"/>
  <c r="AE3953" i="1" s="1"/>
  <c r="AG3951" i="1"/>
  <c r="AF3952" i="1"/>
  <c r="AG3952" i="1" l="1"/>
  <c r="AF3953" i="1"/>
  <c r="AE3954" i="1" a="1"/>
  <c r="AE3954" i="1" s="1"/>
  <c r="AD3954" i="1"/>
  <c r="AH3954" i="1" a="1"/>
  <c r="AH3954" i="1" s="1"/>
  <c r="AI3954" i="1" s="1"/>
  <c r="AH3955" i="1" l="1" a="1"/>
  <c r="AH3955" i="1" s="1"/>
  <c r="AI3955" i="1" s="1"/>
  <c r="AE3955" i="1" a="1"/>
  <c r="AE3955" i="1" s="1"/>
  <c r="AD3955" i="1"/>
  <c r="AF3954" i="1"/>
  <c r="AG3953" i="1"/>
  <c r="AH3956" i="1" l="1" a="1"/>
  <c r="AH3956" i="1" s="1"/>
  <c r="AI3956" i="1" s="1"/>
  <c r="AE3956" i="1" a="1"/>
  <c r="AE3956" i="1" s="1"/>
  <c r="AD3956" i="1"/>
  <c r="AF3955" i="1"/>
  <c r="AG3954" i="1"/>
  <c r="AG3955" i="1" l="1"/>
  <c r="AF3956" i="1"/>
  <c r="AD3957" i="1"/>
  <c r="AH3957" i="1" a="1"/>
  <c r="AH3957" i="1" s="1"/>
  <c r="AI3957" i="1" s="1"/>
  <c r="AE3957" i="1" a="1"/>
  <c r="AE3957" i="1" s="1"/>
  <c r="AE3958" i="1" l="1" a="1"/>
  <c r="AE3958" i="1" s="1"/>
  <c r="AD3958" i="1"/>
  <c r="AH3958" i="1" a="1"/>
  <c r="AH3958" i="1" s="1"/>
  <c r="AI3958" i="1" s="1"/>
  <c r="AG3956" i="1"/>
  <c r="AF3957" i="1"/>
  <c r="AF3958" i="1" l="1"/>
  <c r="AG3957" i="1"/>
  <c r="AH3959" i="1" a="1"/>
  <c r="AH3959" i="1" s="1"/>
  <c r="AI3959" i="1" s="1"/>
  <c r="AE3959" i="1" a="1"/>
  <c r="AE3959" i="1" s="1"/>
  <c r="AD3959" i="1"/>
  <c r="AH3960" i="1" l="1" a="1"/>
  <c r="AH3960" i="1" s="1"/>
  <c r="AI3960" i="1" s="1"/>
  <c r="AE3960" i="1" a="1"/>
  <c r="AE3960" i="1" s="1"/>
  <c r="AD3960" i="1"/>
  <c r="AF3959" i="1"/>
  <c r="AG3958" i="1"/>
  <c r="AG3959" i="1" l="1"/>
  <c r="AF3960" i="1"/>
  <c r="AD3961" i="1"/>
  <c r="AH3961" i="1" a="1"/>
  <c r="AH3961" i="1" s="1"/>
  <c r="AI3961" i="1" s="1"/>
  <c r="AE3961" i="1" a="1"/>
  <c r="AE3961" i="1" s="1"/>
  <c r="AE3962" i="1" l="1" a="1"/>
  <c r="AE3962" i="1" s="1"/>
  <c r="AD3962" i="1"/>
  <c r="AH3962" i="1" a="1"/>
  <c r="AH3962" i="1" s="1"/>
  <c r="AI3962" i="1" s="1"/>
  <c r="AG3960" i="1"/>
  <c r="AF3961" i="1"/>
  <c r="AF3962" i="1" l="1"/>
  <c r="AG3961" i="1"/>
  <c r="AH3963" i="1" a="1"/>
  <c r="AH3963" i="1" s="1"/>
  <c r="AI3963" i="1" s="1"/>
  <c r="AE3963" i="1" a="1"/>
  <c r="AE3963" i="1" s="1"/>
  <c r="AD3963" i="1"/>
  <c r="AF3963" i="1" l="1"/>
  <c r="AG3962" i="1"/>
  <c r="AH3964" i="1" a="1"/>
  <c r="AH3964" i="1" s="1"/>
  <c r="AI3964" i="1" s="1"/>
  <c r="AE3964" i="1" a="1"/>
  <c r="AE3964" i="1" s="1"/>
  <c r="AD3964" i="1"/>
  <c r="AD3965" i="1" l="1"/>
  <c r="AH3965" i="1" a="1"/>
  <c r="AH3965" i="1" s="1"/>
  <c r="AI3965" i="1" s="1"/>
  <c r="AE3965" i="1" a="1"/>
  <c r="AE3965" i="1" s="1"/>
  <c r="AG3963" i="1"/>
  <c r="AF3964" i="1"/>
  <c r="AG3964" i="1" l="1"/>
  <c r="AF3965" i="1"/>
  <c r="AE3966" i="1" a="1"/>
  <c r="AE3966" i="1" s="1"/>
  <c r="AD3966" i="1"/>
  <c r="AH3966" i="1" a="1"/>
  <c r="AH3966" i="1" s="1"/>
  <c r="AI3966" i="1" s="1"/>
  <c r="AF3966" i="1" l="1"/>
  <c r="AG3965" i="1"/>
  <c r="AH3967" i="1" a="1"/>
  <c r="AH3967" i="1" s="1"/>
  <c r="AI3967" i="1" s="1"/>
  <c r="AE3967" i="1" a="1"/>
  <c r="AE3967" i="1" s="1"/>
  <c r="AD3967" i="1"/>
  <c r="AH3968" i="1" l="1" a="1"/>
  <c r="AH3968" i="1" s="1"/>
  <c r="AI3968" i="1" s="1"/>
  <c r="AE3968" i="1" a="1"/>
  <c r="AE3968" i="1" s="1"/>
  <c r="AD3968" i="1"/>
  <c r="AF3967" i="1"/>
  <c r="AG3966" i="1"/>
  <c r="AG3967" i="1" l="1"/>
  <c r="AF3968" i="1"/>
  <c r="AD3969" i="1"/>
  <c r="AH3969" i="1" a="1"/>
  <c r="AH3969" i="1" s="1"/>
  <c r="AI3969" i="1" s="1"/>
  <c r="AE3969" i="1" a="1"/>
  <c r="AE3969" i="1" s="1"/>
  <c r="AE3970" i="1" l="1" a="1"/>
  <c r="AE3970" i="1" s="1"/>
  <c r="AD3970" i="1"/>
  <c r="AH3970" i="1" a="1"/>
  <c r="AH3970" i="1" s="1"/>
  <c r="AI3970" i="1" s="1"/>
  <c r="AG3968" i="1"/>
  <c r="AF3969" i="1"/>
  <c r="AH3971" i="1" l="1" a="1"/>
  <c r="AH3971" i="1" s="1"/>
  <c r="AI3971" i="1" s="1"/>
  <c r="AE3971" i="1" a="1"/>
  <c r="AE3971" i="1" s="1"/>
  <c r="AD3971" i="1"/>
  <c r="AF3970" i="1"/>
  <c r="AG3969" i="1"/>
  <c r="AF3971" i="1" l="1"/>
  <c r="AG3970" i="1"/>
  <c r="AH3972" i="1" a="1"/>
  <c r="AH3972" i="1" s="1"/>
  <c r="AI3972" i="1" s="1"/>
  <c r="AE3972" i="1" a="1"/>
  <c r="AE3972" i="1" s="1"/>
  <c r="AD3972" i="1"/>
  <c r="AD3973" i="1" l="1"/>
  <c r="AH3973" i="1" a="1"/>
  <c r="AH3973" i="1" s="1"/>
  <c r="AI3973" i="1" s="1"/>
  <c r="AE3973" i="1" a="1"/>
  <c r="AE3973" i="1" s="1"/>
  <c r="AG3971" i="1"/>
  <c r="AF3972" i="1"/>
  <c r="AE3974" i="1" l="1" a="1"/>
  <c r="AE3974" i="1" s="1"/>
  <c r="AD3974" i="1"/>
  <c r="AH3974" i="1" a="1"/>
  <c r="AH3974" i="1" s="1"/>
  <c r="AI3974" i="1" s="1"/>
  <c r="AG3972" i="1"/>
  <c r="AF3973" i="1"/>
  <c r="AF3974" i="1" l="1"/>
  <c r="AG3973" i="1"/>
  <c r="AH3975" i="1" a="1"/>
  <c r="AH3975" i="1" s="1"/>
  <c r="AI3975" i="1" s="1"/>
  <c r="AE3975" i="1" a="1"/>
  <c r="AE3975" i="1" s="1"/>
  <c r="AD3975" i="1"/>
  <c r="AH3976" i="1" l="1" a="1"/>
  <c r="AH3976" i="1" s="1"/>
  <c r="AI3976" i="1" s="1"/>
  <c r="AE3976" i="1" a="1"/>
  <c r="AE3976" i="1" s="1"/>
  <c r="AD3976" i="1"/>
  <c r="AF3975" i="1"/>
  <c r="AG3974" i="1"/>
  <c r="AG3975" i="1" l="1"/>
  <c r="AF3976" i="1"/>
  <c r="AD3977" i="1"/>
  <c r="AH3977" i="1" a="1"/>
  <c r="AH3977" i="1" s="1"/>
  <c r="AI3977" i="1" s="1"/>
  <c r="AE3977" i="1" a="1"/>
  <c r="AE3977" i="1" s="1"/>
  <c r="AE3978" i="1" l="1" a="1"/>
  <c r="AE3978" i="1" s="1"/>
  <c r="AD3978" i="1"/>
  <c r="AH3978" i="1" a="1"/>
  <c r="AH3978" i="1" s="1"/>
  <c r="AI3978" i="1" s="1"/>
  <c r="AG3976" i="1"/>
  <c r="AF3977" i="1"/>
  <c r="AF3978" i="1" l="1"/>
  <c r="AG3977" i="1"/>
  <c r="AH3979" i="1" a="1"/>
  <c r="AH3979" i="1" s="1"/>
  <c r="AI3979" i="1" s="1"/>
  <c r="AE3979" i="1" a="1"/>
  <c r="AE3979" i="1" s="1"/>
  <c r="AD3979" i="1"/>
  <c r="AH3980" i="1" l="1" a="1"/>
  <c r="AH3980" i="1" s="1"/>
  <c r="AI3980" i="1" s="1"/>
  <c r="AE3980" i="1" a="1"/>
  <c r="AE3980" i="1" s="1"/>
  <c r="AD3980" i="1"/>
  <c r="AF3979" i="1"/>
  <c r="AG3978" i="1"/>
  <c r="AG3979" i="1" l="1"/>
  <c r="AF3980" i="1"/>
  <c r="AD3981" i="1"/>
  <c r="AH3981" i="1" a="1"/>
  <c r="AH3981" i="1" s="1"/>
  <c r="AI3981" i="1" s="1"/>
  <c r="AE3981" i="1" a="1"/>
  <c r="AE3981" i="1" s="1"/>
  <c r="AE3982" i="1" l="1" a="1"/>
  <c r="AE3982" i="1" s="1"/>
  <c r="AD3982" i="1"/>
  <c r="AH3982" i="1" a="1"/>
  <c r="AH3982" i="1" s="1"/>
  <c r="AI3982" i="1" s="1"/>
  <c r="AG3980" i="1"/>
  <c r="AF3981" i="1"/>
  <c r="AH3983" i="1" l="1" a="1"/>
  <c r="AH3983" i="1" s="1"/>
  <c r="AI3983" i="1" s="1"/>
  <c r="AE3983" i="1" a="1"/>
  <c r="AE3983" i="1" s="1"/>
  <c r="AD3983" i="1"/>
  <c r="AF3982" i="1"/>
  <c r="AG3981" i="1"/>
  <c r="AF3983" i="1" l="1"/>
  <c r="AG3982" i="1"/>
  <c r="AH3984" i="1" a="1"/>
  <c r="AH3984" i="1" s="1"/>
  <c r="AI3984" i="1" s="1"/>
  <c r="AE3984" i="1" a="1"/>
  <c r="AE3984" i="1" s="1"/>
  <c r="AD3984" i="1"/>
  <c r="AD3985" i="1" l="1"/>
  <c r="AH3985" i="1" a="1"/>
  <c r="AH3985" i="1" s="1"/>
  <c r="AI3985" i="1" s="1"/>
  <c r="AE3985" i="1" a="1"/>
  <c r="AE3985" i="1" s="1"/>
  <c r="AG3983" i="1"/>
  <c r="AF3984" i="1"/>
  <c r="AG3984" i="1" l="1"/>
  <c r="AF3985" i="1"/>
  <c r="AE3986" i="1" a="1"/>
  <c r="AE3986" i="1" s="1"/>
  <c r="AD3986" i="1"/>
  <c r="AH3986" i="1" a="1"/>
  <c r="AH3986" i="1" s="1"/>
  <c r="AI3986" i="1" s="1"/>
  <c r="AH3987" i="1" l="1" a="1"/>
  <c r="AH3987" i="1" s="1"/>
  <c r="AI3987" i="1" s="1"/>
  <c r="AE3987" i="1" a="1"/>
  <c r="AE3987" i="1" s="1"/>
  <c r="AD3987" i="1"/>
  <c r="AF3986" i="1"/>
  <c r="AG3985" i="1"/>
  <c r="AF3987" i="1" l="1"/>
  <c r="AG3986" i="1"/>
  <c r="AH3988" i="1" a="1"/>
  <c r="AH3988" i="1" s="1"/>
  <c r="AI3988" i="1" s="1"/>
  <c r="AE3988" i="1" a="1"/>
  <c r="AE3988" i="1" s="1"/>
  <c r="AD3988" i="1"/>
  <c r="AD3989" i="1" l="1"/>
  <c r="AH3989" i="1" a="1"/>
  <c r="AH3989" i="1" s="1"/>
  <c r="AI3989" i="1" s="1"/>
  <c r="AE3989" i="1" a="1"/>
  <c r="AE3989" i="1" s="1"/>
  <c r="AG3987" i="1"/>
  <c r="AF3988" i="1"/>
  <c r="AG3988" i="1" l="1"/>
  <c r="AF3989" i="1"/>
  <c r="AE3990" i="1" a="1"/>
  <c r="AE3990" i="1" s="1"/>
  <c r="AD3990" i="1"/>
  <c r="AH3990" i="1" a="1"/>
  <c r="AH3990" i="1" s="1"/>
  <c r="AI3990" i="1" s="1"/>
  <c r="AH3991" i="1" l="1" a="1"/>
  <c r="AH3991" i="1" s="1"/>
  <c r="AI3991" i="1" s="1"/>
  <c r="AE3991" i="1" a="1"/>
  <c r="AE3991" i="1" s="1"/>
  <c r="AD3991" i="1"/>
  <c r="AF3990" i="1"/>
  <c r="AG3989" i="1"/>
  <c r="AF3991" i="1" l="1"/>
  <c r="AG3990" i="1"/>
  <c r="AH3992" i="1" a="1"/>
  <c r="AH3992" i="1" s="1"/>
  <c r="AI3992" i="1" s="1"/>
  <c r="AE3992" i="1" a="1"/>
  <c r="AE3992" i="1" s="1"/>
  <c r="AD3992" i="1"/>
  <c r="AG3991" i="1" l="1"/>
  <c r="AF3992" i="1"/>
  <c r="AD3993" i="1"/>
  <c r="AH3993" i="1" a="1"/>
  <c r="AH3993" i="1" s="1"/>
  <c r="AI3993" i="1" s="1"/>
  <c r="AE3993" i="1" a="1"/>
  <c r="AE3993" i="1" s="1"/>
  <c r="AG3992" i="1" l="1"/>
  <c r="AF3993" i="1"/>
  <c r="AE3994" i="1" a="1"/>
  <c r="AE3994" i="1" s="1"/>
  <c r="AD3994" i="1"/>
  <c r="AH3994" i="1" a="1"/>
  <c r="AH3994" i="1" s="1"/>
  <c r="AI3994" i="1" s="1"/>
  <c r="AH3995" i="1" l="1" a="1"/>
  <c r="AH3995" i="1" s="1"/>
  <c r="AI3995" i="1" s="1"/>
  <c r="AE3995" i="1" a="1"/>
  <c r="AE3995" i="1" s="1"/>
  <c r="AD3995" i="1"/>
  <c r="AF3994" i="1"/>
  <c r="AG3993" i="1"/>
  <c r="AF3995" i="1" l="1"/>
  <c r="AG3994" i="1"/>
  <c r="AH3996" i="1" a="1"/>
  <c r="AH3996" i="1" s="1"/>
  <c r="AI3996" i="1" s="1"/>
  <c r="AE3996" i="1" a="1"/>
  <c r="AE3996" i="1" s="1"/>
  <c r="AD3996" i="1"/>
  <c r="AD3997" i="1" l="1"/>
  <c r="AH3997" i="1" a="1"/>
  <c r="AH3997" i="1" s="1"/>
  <c r="AI3997" i="1" s="1"/>
  <c r="AE3997" i="1" a="1"/>
  <c r="AE3997" i="1" s="1"/>
  <c r="AG3995" i="1"/>
  <c r="AF3996" i="1"/>
  <c r="AG3996" i="1" l="1"/>
  <c r="AF3997" i="1"/>
  <c r="AE3998" i="1" a="1"/>
  <c r="AE3998" i="1" s="1"/>
  <c r="AD3998" i="1"/>
  <c r="AH3998" i="1" a="1"/>
  <c r="AH3998" i="1" s="1"/>
  <c r="AI3998" i="1" s="1"/>
  <c r="AH3999" i="1" l="1" a="1"/>
  <c r="AH3999" i="1" s="1"/>
  <c r="AI3999" i="1" s="1"/>
  <c r="AE3999" i="1" a="1"/>
  <c r="AE3999" i="1" s="1"/>
  <c r="AD3999" i="1"/>
  <c r="AF3998" i="1"/>
  <c r="AG3997" i="1"/>
  <c r="AH4000" i="1" l="1" a="1"/>
  <c r="AH4000" i="1" s="1"/>
  <c r="AI4000" i="1" s="1"/>
  <c r="AE4000" i="1" a="1"/>
  <c r="AE4000" i="1" s="1"/>
  <c r="AD4000" i="1"/>
  <c r="AF3999" i="1"/>
  <c r="AG3998" i="1"/>
  <c r="AG3999" i="1" l="1"/>
  <c r="AF4000" i="1"/>
  <c r="AD4001" i="1"/>
  <c r="AH4001" i="1" a="1"/>
  <c r="AH4001" i="1" s="1"/>
  <c r="AI4001" i="1" s="1"/>
  <c r="AE4001" i="1" a="1"/>
  <c r="AE4001" i="1" s="1"/>
  <c r="AE4002" i="1" l="1" a="1"/>
  <c r="AE4002" i="1" s="1"/>
  <c r="AD4002" i="1"/>
  <c r="AH4002" i="1" a="1"/>
  <c r="AH4002" i="1" s="1"/>
  <c r="AI4002" i="1" s="1"/>
  <c r="AG4000" i="1"/>
  <c r="AF4001" i="1"/>
  <c r="AF4002" i="1" l="1"/>
  <c r="AG4001" i="1"/>
  <c r="AH4003" i="1" a="1"/>
  <c r="AH4003" i="1" s="1"/>
  <c r="AI4003" i="1" s="1"/>
  <c r="AE4003" i="1" a="1"/>
  <c r="AE4003" i="1" s="1"/>
  <c r="AD4003" i="1"/>
  <c r="AH4004" i="1" l="1" a="1"/>
  <c r="AH4004" i="1" s="1"/>
  <c r="AI4004" i="1" s="1"/>
  <c r="AE4004" i="1" a="1"/>
  <c r="AE4004" i="1" s="1"/>
  <c r="AD4004" i="1"/>
  <c r="AF4003" i="1"/>
  <c r="AG4002" i="1"/>
  <c r="AG4003" i="1" l="1"/>
  <c r="AF4004" i="1"/>
  <c r="AD4005" i="1"/>
  <c r="AH4005" i="1" a="1"/>
  <c r="AH4005" i="1" s="1"/>
  <c r="AI4005" i="1" s="1"/>
  <c r="AE4005" i="1" a="1"/>
  <c r="AE4005" i="1" s="1"/>
  <c r="AG4004" i="1" l="1"/>
  <c r="AF4005" i="1"/>
  <c r="AE4006" i="1" a="1"/>
  <c r="AE4006" i="1" s="1"/>
  <c r="AD4006" i="1"/>
  <c r="AH4006" i="1" a="1"/>
  <c r="AH4006" i="1" s="1"/>
  <c r="AI4006" i="1" s="1"/>
  <c r="AH4007" i="1" l="1" a="1"/>
  <c r="AH4007" i="1" s="1"/>
  <c r="AI4007" i="1" s="1"/>
  <c r="AE4007" i="1" a="1"/>
  <c r="AE4007" i="1" s="1"/>
  <c r="AD4007" i="1"/>
  <c r="AF4006" i="1"/>
  <c r="AG4005" i="1"/>
  <c r="AF4007" i="1" l="1"/>
  <c r="AG4006" i="1"/>
  <c r="AH4008" i="1" a="1"/>
  <c r="AH4008" i="1" s="1"/>
  <c r="AI4008" i="1" s="1"/>
  <c r="AE4008" i="1" a="1"/>
  <c r="AE4008" i="1" s="1"/>
  <c r="AD4008" i="1"/>
  <c r="AD4009" i="1" l="1"/>
  <c r="AH4009" i="1" a="1"/>
  <c r="AH4009" i="1" s="1"/>
  <c r="AI4009" i="1" s="1"/>
  <c r="AE4009" i="1" a="1"/>
  <c r="AE4009" i="1" s="1"/>
  <c r="AG4007" i="1"/>
  <c r="AF4008" i="1"/>
  <c r="AG4008" i="1" l="1"/>
  <c r="AF4009" i="1"/>
  <c r="AE4010" i="1" a="1"/>
  <c r="AE4010" i="1" s="1"/>
  <c r="AD4010" i="1"/>
  <c r="AH4010" i="1" a="1"/>
  <c r="AH4010" i="1" s="1"/>
  <c r="AI4010" i="1" s="1"/>
  <c r="AH4011" i="1" l="1" a="1"/>
  <c r="AH4011" i="1" s="1"/>
  <c r="AI4011" i="1" s="1"/>
  <c r="AE4011" i="1" a="1"/>
  <c r="AE4011" i="1" s="1"/>
  <c r="AD4011" i="1"/>
  <c r="AF4010" i="1"/>
  <c r="AG4009" i="1"/>
  <c r="AF4011" i="1" l="1"/>
  <c r="AG4010" i="1"/>
  <c r="AH4012" i="1" a="1"/>
  <c r="AH4012" i="1" s="1"/>
  <c r="AI4012" i="1" s="1"/>
  <c r="AE4012" i="1" a="1"/>
  <c r="AE4012" i="1" s="1"/>
  <c r="AD4012" i="1"/>
  <c r="AD4013" i="1" l="1"/>
  <c r="AH4013" i="1" a="1"/>
  <c r="AH4013" i="1" s="1"/>
  <c r="AI4013" i="1" s="1"/>
  <c r="AE4013" i="1" a="1"/>
  <c r="AE4013" i="1" s="1"/>
  <c r="AG4011" i="1"/>
  <c r="AF4012" i="1"/>
  <c r="AG4012" i="1" l="1"/>
  <c r="AF4013" i="1"/>
  <c r="AE4014" i="1" a="1"/>
  <c r="AE4014" i="1" s="1"/>
  <c r="AD4014" i="1"/>
  <c r="AH4014" i="1" a="1"/>
  <c r="AH4014" i="1" s="1"/>
  <c r="AI4014" i="1" s="1"/>
  <c r="AF4014" i="1" l="1"/>
  <c r="AG4013" i="1"/>
  <c r="AH4015" i="1" a="1"/>
  <c r="AH4015" i="1" s="1"/>
  <c r="AI4015" i="1" s="1"/>
  <c r="AE4015" i="1" a="1"/>
  <c r="AE4015" i="1" s="1"/>
  <c r="AD4015" i="1"/>
  <c r="AH4016" i="1" l="1" a="1"/>
  <c r="AH4016" i="1" s="1"/>
  <c r="AI4016" i="1" s="1"/>
  <c r="AE4016" i="1" a="1"/>
  <c r="AE4016" i="1" s="1"/>
  <c r="AD4016" i="1"/>
  <c r="AF4015" i="1"/>
  <c r="AG4014" i="1"/>
  <c r="AG4015" i="1" l="1"/>
  <c r="AF4016" i="1"/>
  <c r="AD4017" i="1"/>
  <c r="AH4017" i="1" a="1"/>
  <c r="AH4017" i="1" s="1"/>
  <c r="AI4017" i="1" s="1"/>
  <c r="AE4017" i="1" a="1"/>
  <c r="AE4017" i="1" s="1"/>
  <c r="AE4018" i="1" l="1" a="1"/>
  <c r="AE4018" i="1" s="1"/>
  <c r="AD4018" i="1"/>
  <c r="AH4018" i="1" a="1"/>
  <c r="AH4018" i="1" s="1"/>
  <c r="AI4018" i="1" s="1"/>
  <c r="AG4016" i="1"/>
  <c r="AF4017" i="1"/>
  <c r="AF4018" i="1" l="1"/>
  <c r="AG4017" i="1"/>
  <c r="AH4019" i="1" a="1"/>
  <c r="AH4019" i="1" s="1"/>
  <c r="AI4019" i="1" s="1"/>
  <c r="AE4019" i="1" a="1"/>
  <c r="AE4019" i="1" s="1"/>
  <c r="AD4019" i="1"/>
  <c r="AH4020" i="1" l="1" a="1"/>
  <c r="AH4020" i="1" s="1"/>
  <c r="AI4020" i="1" s="1"/>
  <c r="AE4020" i="1" a="1"/>
  <c r="AE4020" i="1" s="1"/>
  <c r="AD4020" i="1"/>
  <c r="AF4019" i="1"/>
  <c r="AG4018" i="1"/>
  <c r="AG4019" i="1" l="1"/>
  <c r="AF4020" i="1"/>
  <c r="AD4021" i="1"/>
  <c r="AH4021" i="1" a="1"/>
  <c r="AH4021" i="1" s="1"/>
  <c r="AI4021" i="1" s="1"/>
  <c r="AE4021" i="1" a="1"/>
  <c r="AE4021" i="1" s="1"/>
  <c r="AE4022" i="1" l="1" a="1"/>
  <c r="AE4022" i="1" s="1"/>
  <c r="AD4022" i="1"/>
  <c r="AH4022" i="1" a="1"/>
  <c r="AH4022" i="1" s="1"/>
  <c r="AI4022" i="1" s="1"/>
  <c r="AG4020" i="1"/>
  <c r="AF4021" i="1"/>
  <c r="AF4022" i="1" l="1"/>
  <c r="AG4021" i="1"/>
  <c r="AH4023" i="1" a="1"/>
  <c r="AH4023" i="1" s="1"/>
  <c r="AI4023" i="1" s="1"/>
  <c r="AE4023" i="1" a="1"/>
  <c r="AE4023" i="1" s="1"/>
  <c r="AD4023" i="1"/>
  <c r="AH4024" i="1" l="1" a="1"/>
  <c r="AH4024" i="1" s="1"/>
  <c r="AI4024" i="1" s="1"/>
  <c r="AE4024" i="1" a="1"/>
  <c r="AE4024" i="1" s="1"/>
  <c r="AD4024" i="1"/>
  <c r="AF4023" i="1"/>
  <c r="AG4022" i="1"/>
  <c r="AG4023" i="1" l="1"/>
  <c r="AF4024" i="1"/>
  <c r="AD4025" i="1"/>
  <c r="AH4025" i="1" a="1"/>
  <c r="AH4025" i="1" s="1"/>
  <c r="AI4025" i="1" s="1"/>
  <c r="AE4025" i="1" a="1"/>
  <c r="AE4025" i="1" s="1"/>
  <c r="AE4026" i="1" l="1" a="1"/>
  <c r="AE4026" i="1" s="1"/>
  <c r="AD4026" i="1"/>
  <c r="AH4026" i="1" a="1"/>
  <c r="AH4026" i="1" s="1"/>
  <c r="AI4026" i="1" s="1"/>
  <c r="AG4024" i="1"/>
  <c r="AF4025" i="1"/>
  <c r="AF4026" i="1" l="1"/>
  <c r="AG4025" i="1"/>
  <c r="AH4027" i="1" a="1"/>
  <c r="AH4027" i="1" s="1"/>
  <c r="AI4027" i="1" s="1"/>
  <c r="AE4027" i="1" a="1"/>
  <c r="AE4027" i="1" s="1"/>
  <c r="AD4027" i="1"/>
  <c r="AH4028" i="1" l="1" a="1"/>
  <c r="AH4028" i="1" s="1"/>
  <c r="AI4028" i="1" s="1"/>
  <c r="AE4028" i="1" a="1"/>
  <c r="AE4028" i="1" s="1"/>
  <c r="AD4028" i="1"/>
  <c r="AF4027" i="1"/>
  <c r="AG4026" i="1"/>
  <c r="AD4029" i="1" l="1"/>
  <c r="AH4029" i="1" a="1"/>
  <c r="AH4029" i="1" s="1"/>
  <c r="AI4029" i="1" s="1"/>
  <c r="AE4029" i="1" a="1"/>
  <c r="AE4029" i="1" s="1"/>
  <c r="AG4027" i="1"/>
  <c r="AF4028" i="1"/>
  <c r="AG4028" i="1" l="1"/>
  <c r="AF4029" i="1"/>
  <c r="AE4030" i="1" a="1"/>
  <c r="AE4030" i="1" s="1"/>
  <c r="AD4030" i="1"/>
  <c r="AH4030" i="1" a="1"/>
  <c r="AH4030" i="1" s="1"/>
  <c r="AI4030" i="1" s="1"/>
  <c r="AH4031" i="1" l="1" a="1"/>
  <c r="AH4031" i="1" s="1"/>
  <c r="AI4031" i="1" s="1"/>
  <c r="AE4031" i="1" a="1"/>
  <c r="AE4031" i="1" s="1"/>
  <c r="AD4031" i="1"/>
  <c r="AF4030" i="1"/>
  <c r="AG4029" i="1"/>
  <c r="AF4031" i="1" l="1"/>
  <c r="AG4030" i="1"/>
  <c r="AH4032" i="1" a="1"/>
  <c r="AH4032" i="1" s="1"/>
  <c r="AI4032" i="1" s="1"/>
  <c r="AE4032" i="1" a="1"/>
  <c r="AE4032" i="1" s="1"/>
  <c r="AD4032" i="1"/>
  <c r="AD4033" i="1" l="1"/>
  <c r="AH4033" i="1" a="1"/>
  <c r="AH4033" i="1" s="1"/>
  <c r="AI4033" i="1" s="1"/>
  <c r="AE4033" i="1" a="1"/>
  <c r="AE4033" i="1" s="1"/>
  <c r="AG4031" i="1"/>
  <c r="AF4032" i="1"/>
  <c r="AG4032" i="1" l="1"/>
  <c r="AF4033" i="1"/>
  <c r="AE4034" i="1" a="1"/>
  <c r="AE4034" i="1" s="1"/>
  <c r="AD4034" i="1"/>
  <c r="AH4034" i="1" a="1"/>
  <c r="AH4034" i="1" s="1"/>
  <c r="AI4034" i="1" s="1"/>
  <c r="AH4035" i="1" l="1" a="1"/>
  <c r="AH4035" i="1" s="1"/>
  <c r="AI4035" i="1" s="1"/>
  <c r="AE4035" i="1" a="1"/>
  <c r="AE4035" i="1" s="1"/>
  <c r="AD4035" i="1"/>
  <c r="AF4034" i="1"/>
  <c r="AG4033" i="1"/>
  <c r="AF4035" i="1" l="1"/>
  <c r="AG4034" i="1"/>
  <c r="AH4036" i="1" a="1"/>
  <c r="AH4036" i="1" s="1"/>
  <c r="AI4036" i="1" s="1"/>
  <c r="AE4036" i="1" a="1"/>
  <c r="AE4036" i="1" s="1"/>
  <c r="AD4036" i="1"/>
  <c r="AD4037" i="1" l="1"/>
  <c r="AH4037" i="1" a="1"/>
  <c r="AH4037" i="1" s="1"/>
  <c r="AI4037" i="1" s="1"/>
  <c r="AE4037" i="1" a="1"/>
  <c r="AE4037" i="1" s="1"/>
  <c r="AG4035" i="1"/>
  <c r="AF4036" i="1"/>
  <c r="AG4036" i="1" l="1"/>
  <c r="AF4037" i="1"/>
  <c r="AE4038" i="1" a="1"/>
  <c r="AE4038" i="1" s="1"/>
  <c r="AD4038" i="1"/>
  <c r="AH4038" i="1" a="1"/>
  <c r="AH4038" i="1" s="1"/>
  <c r="AI4038" i="1" s="1"/>
  <c r="AH4039" i="1" l="1" a="1"/>
  <c r="AH4039" i="1" s="1"/>
  <c r="AI4039" i="1" s="1"/>
  <c r="AE4039" i="1" a="1"/>
  <c r="AE4039" i="1" s="1"/>
  <c r="AD4039" i="1"/>
  <c r="AF4038" i="1"/>
  <c r="AG4037" i="1"/>
  <c r="AF4039" i="1" l="1"/>
  <c r="AG4038" i="1"/>
  <c r="AH4040" i="1" a="1"/>
  <c r="AH4040" i="1" s="1"/>
  <c r="AI4040" i="1" s="1"/>
  <c r="AE4040" i="1" a="1"/>
  <c r="AE4040" i="1" s="1"/>
  <c r="AD4040" i="1"/>
  <c r="AD4041" i="1" l="1"/>
  <c r="AH4041" i="1" a="1"/>
  <c r="AH4041" i="1" s="1"/>
  <c r="AI4041" i="1" s="1"/>
  <c r="AE4041" i="1" a="1"/>
  <c r="AE4041" i="1" s="1"/>
  <c r="AG4039" i="1"/>
  <c r="AF4040" i="1"/>
  <c r="AG4040" i="1" l="1"/>
  <c r="AF4041" i="1"/>
  <c r="AE4042" i="1" a="1"/>
  <c r="AE4042" i="1" s="1"/>
  <c r="AD4042" i="1"/>
  <c r="AH4042" i="1" a="1"/>
  <c r="AH4042" i="1" s="1"/>
  <c r="AI4042" i="1" s="1"/>
  <c r="AH4043" i="1" l="1" a="1"/>
  <c r="AH4043" i="1" s="1"/>
  <c r="AI4043" i="1" s="1"/>
  <c r="AE4043" i="1" a="1"/>
  <c r="AE4043" i="1" s="1"/>
  <c r="AD4043" i="1"/>
  <c r="AF4042" i="1"/>
  <c r="AG4041" i="1"/>
  <c r="AF4043" i="1" l="1"/>
  <c r="AG4042" i="1"/>
  <c r="AH4044" i="1" a="1"/>
  <c r="AH4044" i="1" s="1"/>
  <c r="AI4044" i="1" s="1"/>
  <c r="AE4044" i="1" a="1"/>
  <c r="AE4044" i="1" s="1"/>
  <c r="AD4044" i="1"/>
  <c r="AD4045" i="1" l="1"/>
  <c r="AH4045" i="1" a="1"/>
  <c r="AH4045" i="1" s="1"/>
  <c r="AI4045" i="1" s="1"/>
  <c r="AE4045" i="1" a="1"/>
  <c r="AE4045" i="1" s="1"/>
  <c r="AG4043" i="1"/>
  <c r="AF4044" i="1"/>
  <c r="AG4044" i="1" l="1"/>
  <c r="AF4045" i="1"/>
  <c r="AE4046" i="1" a="1"/>
  <c r="AE4046" i="1" s="1"/>
  <c r="AD4046" i="1"/>
  <c r="AH4046" i="1" a="1"/>
  <c r="AH4046" i="1" s="1"/>
  <c r="AI4046" i="1" s="1"/>
  <c r="AH4047" i="1" l="1" a="1"/>
  <c r="AH4047" i="1" s="1"/>
  <c r="AI4047" i="1" s="1"/>
  <c r="AE4047" i="1" a="1"/>
  <c r="AE4047" i="1" s="1"/>
  <c r="AD4047" i="1"/>
  <c r="AF4046" i="1"/>
  <c r="AG4045" i="1"/>
  <c r="AF4047" i="1" l="1"/>
  <c r="AG4046" i="1"/>
  <c r="AH4048" i="1" a="1"/>
  <c r="AH4048" i="1" s="1"/>
  <c r="AI4048" i="1" s="1"/>
  <c r="AE4048" i="1" a="1"/>
  <c r="AE4048" i="1" s="1"/>
  <c r="AD4048" i="1"/>
  <c r="AD4049" i="1" l="1"/>
  <c r="AH4049" i="1" a="1"/>
  <c r="AH4049" i="1" s="1"/>
  <c r="AI4049" i="1" s="1"/>
  <c r="AE4049" i="1" a="1"/>
  <c r="AE4049" i="1" s="1"/>
  <c r="AG4047" i="1"/>
  <c r="AF4048" i="1"/>
  <c r="AG4048" i="1" l="1"/>
  <c r="AF4049" i="1"/>
  <c r="AE4050" i="1" a="1"/>
  <c r="AE4050" i="1" s="1"/>
  <c r="AD4050" i="1"/>
  <c r="AH4050" i="1" a="1"/>
  <c r="AH4050" i="1" s="1"/>
  <c r="AI4050" i="1" s="1"/>
  <c r="AH4051" i="1" l="1" a="1"/>
  <c r="AH4051" i="1" s="1"/>
  <c r="AI4051" i="1" s="1"/>
  <c r="AE4051" i="1" a="1"/>
  <c r="AE4051" i="1" s="1"/>
  <c r="AD4051" i="1"/>
  <c r="AF4050" i="1"/>
  <c r="AG4049" i="1"/>
  <c r="AH4052" i="1" l="1" a="1"/>
  <c r="AH4052" i="1" s="1"/>
  <c r="AI4052" i="1" s="1"/>
  <c r="AE4052" i="1" a="1"/>
  <c r="AE4052" i="1" s="1"/>
  <c r="AD4052" i="1"/>
  <c r="AF4051" i="1"/>
  <c r="AG4050" i="1"/>
  <c r="AD4053" i="1" l="1"/>
  <c r="AH4053" i="1" a="1"/>
  <c r="AH4053" i="1" s="1"/>
  <c r="AI4053" i="1" s="1"/>
  <c r="AE4053" i="1" a="1"/>
  <c r="AE4053" i="1" s="1"/>
  <c r="AG4051" i="1"/>
  <c r="AF4052" i="1"/>
  <c r="AG4052" i="1" l="1"/>
  <c r="AF4053" i="1"/>
  <c r="AE4054" i="1" a="1"/>
  <c r="AE4054" i="1" s="1"/>
  <c r="AD4054" i="1"/>
  <c r="AH4054" i="1" a="1"/>
  <c r="AH4054" i="1" s="1"/>
  <c r="AI4054" i="1" s="1"/>
  <c r="AF4054" i="1" l="1"/>
  <c r="AG4053" i="1"/>
  <c r="AH4055" i="1" a="1"/>
  <c r="AH4055" i="1" s="1"/>
  <c r="AI4055" i="1" s="1"/>
  <c r="AE4055" i="1" a="1"/>
  <c r="AE4055" i="1" s="1"/>
  <c r="AD4055" i="1"/>
  <c r="AH4056" i="1" l="1" a="1"/>
  <c r="AH4056" i="1" s="1"/>
  <c r="AI4056" i="1" s="1"/>
  <c r="AE4056" i="1" a="1"/>
  <c r="AE4056" i="1" s="1"/>
  <c r="AD4056" i="1"/>
  <c r="AF4055" i="1"/>
  <c r="AG4054" i="1"/>
  <c r="AG4055" i="1" l="1"/>
  <c r="AF4056" i="1"/>
  <c r="AD4057" i="1"/>
  <c r="AH4057" i="1" a="1"/>
  <c r="AH4057" i="1" s="1"/>
  <c r="AI4057" i="1" s="1"/>
  <c r="AE4057" i="1" a="1"/>
  <c r="AE4057" i="1" s="1"/>
  <c r="AE4058" i="1" l="1" a="1"/>
  <c r="AE4058" i="1" s="1"/>
  <c r="AD4058" i="1"/>
  <c r="AH4058" i="1" a="1"/>
  <c r="AH4058" i="1" s="1"/>
  <c r="AI4058" i="1" s="1"/>
  <c r="AG4056" i="1"/>
  <c r="AF4057" i="1"/>
  <c r="AF4058" i="1" l="1"/>
  <c r="AG4057" i="1"/>
  <c r="AH4059" i="1" a="1"/>
  <c r="AH4059" i="1" s="1"/>
  <c r="AI4059" i="1" s="1"/>
  <c r="AE4059" i="1" a="1"/>
  <c r="AE4059" i="1" s="1"/>
  <c r="AD4059" i="1"/>
  <c r="AF4059" i="1" l="1"/>
  <c r="AG4058" i="1"/>
  <c r="AH4060" i="1" a="1"/>
  <c r="AH4060" i="1" s="1"/>
  <c r="AI4060" i="1" s="1"/>
  <c r="AE4060" i="1" a="1"/>
  <c r="AE4060" i="1" s="1"/>
  <c r="AD4060" i="1"/>
  <c r="AD4061" i="1" l="1"/>
  <c r="AH4061" i="1" a="1"/>
  <c r="AH4061" i="1" s="1"/>
  <c r="AI4061" i="1" s="1"/>
  <c r="AE4061" i="1" a="1"/>
  <c r="AE4061" i="1" s="1"/>
  <c r="AG4059" i="1"/>
  <c r="AF4060" i="1"/>
  <c r="AE4062" i="1" l="1" a="1"/>
  <c r="AE4062" i="1" s="1"/>
  <c r="AD4062" i="1"/>
  <c r="AH4062" i="1" a="1"/>
  <c r="AH4062" i="1" s="1"/>
  <c r="AI4062" i="1" s="1"/>
  <c r="AG4060" i="1"/>
  <c r="AF4061" i="1"/>
  <c r="AF4062" i="1" l="1"/>
  <c r="AG4061" i="1"/>
  <c r="AH4063" i="1" a="1"/>
  <c r="AH4063" i="1" s="1"/>
  <c r="AI4063" i="1" s="1"/>
  <c r="AE4063" i="1" a="1"/>
  <c r="AE4063" i="1" s="1"/>
  <c r="AD4063" i="1"/>
  <c r="AH4064" i="1" l="1" a="1"/>
  <c r="AH4064" i="1" s="1"/>
  <c r="AI4064" i="1" s="1"/>
  <c r="AE4064" i="1" a="1"/>
  <c r="AE4064" i="1" s="1"/>
  <c r="AD4064" i="1"/>
  <c r="AF4063" i="1"/>
  <c r="AG4062" i="1"/>
  <c r="AG4063" i="1" l="1"/>
  <c r="AF4064" i="1"/>
  <c r="AD4065" i="1"/>
  <c r="AH4065" i="1" a="1"/>
  <c r="AH4065" i="1" s="1"/>
  <c r="AI4065" i="1" s="1"/>
  <c r="AE4065" i="1" a="1"/>
  <c r="AE4065" i="1" s="1"/>
  <c r="AG4064" i="1" l="1"/>
  <c r="AF4065" i="1"/>
  <c r="AE4066" i="1" a="1"/>
  <c r="AE4066" i="1" s="1"/>
  <c r="AD4066" i="1"/>
  <c r="AH4066" i="1" a="1"/>
  <c r="AH4066" i="1" s="1"/>
  <c r="AI4066" i="1" s="1"/>
  <c r="AH4067" i="1" l="1" a="1"/>
  <c r="AH4067" i="1" s="1"/>
  <c r="AI4067" i="1" s="1"/>
  <c r="AE4067" i="1" a="1"/>
  <c r="AE4067" i="1" s="1"/>
  <c r="AD4067" i="1"/>
  <c r="AF4066" i="1"/>
  <c r="AG4065" i="1"/>
  <c r="AF4067" i="1" l="1"/>
  <c r="AG4066" i="1"/>
  <c r="AH4068" i="1" a="1"/>
  <c r="AH4068" i="1" s="1"/>
  <c r="AI4068" i="1" s="1"/>
  <c r="AE4068" i="1" a="1"/>
  <c r="AE4068" i="1" s="1"/>
  <c r="AD4068" i="1"/>
  <c r="AD4069" i="1" l="1"/>
  <c r="AH4069" i="1" a="1"/>
  <c r="AH4069" i="1" s="1"/>
  <c r="AI4069" i="1" s="1"/>
  <c r="AE4069" i="1" a="1"/>
  <c r="AE4069" i="1" s="1"/>
  <c r="AG4067" i="1"/>
  <c r="AF4068" i="1"/>
  <c r="AG4068" i="1" l="1"/>
  <c r="AF4069" i="1"/>
  <c r="AE4070" i="1" a="1"/>
  <c r="AE4070" i="1" s="1"/>
  <c r="AD4070" i="1"/>
  <c r="AH4070" i="1" a="1"/>
  <c r="AH4070" i="1" s="1"/>
  <c r="AI4070" i="1" s="1"/>
  <c r="AF4070" i="1" l="1"/>
  <c r="AG4069" i="1"/>
  <c r="AH4071" i="1" a="1"/>
  <c r="AH4071" i="1" s="1"/>
  <c r="AI4071" i="1" s="1"/>
  <c r="AE4071" i="1" a="1"/>
  <c r="AE4071" i="1" s="1"/>
  <c r="AD4071" i="1"/>
  <c r="AH4072" i="1" l="1" a="1"/>
  <c r="AH4072" i="1" s="1"/>
  <c r="AI4072" i="1" s="1"/>
  <c r="AE4072" i="1" a="1"/>
  <c r="AE4072" i="1" s="1"/>
  <c r="AD4072" i="1"/>
  <c r="AF4071" i="1"/>
  <c r="AG4070" i="1"/>
  <c r="AD4073" i="1" l="1"/>
  <c r="AH4073" i="1" a="1"/>
  <c r="AH4073" i="1" s="1"/>
  <c r="AI4073" i="1" s="1"/>
  <c r="AE4073" i="1" a="1"/>
  <c r="AE4073" i="1" s="1"/>
  <c r="AG4071" i="1"/>
  <c r="AF4072" i="1"/>
  <c r="AG4072" i="1" l="1"/>
  <c r="AF4073" i="1"/>
  <c r="AE4074" i="1" a="1"/>
  <c r="AE4074" i="1" s="1"/>
  <c r="AD4074" i="1"/>
  <c r="AH4074" i="1" a="1"/>
  <c r="AH4074" i="1" s="1"/>
  <c r="AI4074" i="1" s="1"/>
  <c r="AH4075" i="1" l="1" a="1"/>
  <c r="AH4075" i="1" s="1"/>
  <c r="AI4075" i="1" s="1"/>
  <c r="AE4075" i="1" a="1"/>
  <c r="AE4075" i="1" s="1"/>
  <c r="AD4075" i="1"/>
  <c r="AF4074" i="1"/>
  <c r="AG4073" i="1"/>
  <c r="AF4075" i="1" l="1"/>
  <c r="AG4074" i="1"/>
  <c r="AH4076" i="1" a="1"/>
  <c r="AH4076" i="1" s="1"/>
  <c r="AI4076" i="1" s="1"/>
  <c r="AE4076" i="1" a="1"/>
  <c r="AE4076" i="1" s="1"/>
  <c r="AD4076" i="1"/>
  <c r="AD4077" i="1" l="1"/>
  <c r="AH4077" i="1" a="1"/>
  <c r="AH4077" i="1" s="1"/>
  <c r="AI4077" i="1" s="1"/>
  <c r="AE4077" i="1" a="1"/>
  <c r="AE4077" i="1" s="1"/>
  <c r="AG4075" i="1"/>
  <c r="AF4076" i="1"/>
  <c r="AG4076" i="1" l="1"/>
  <c r="AF4077" i="1"/>
  <c r="AD4078" i="1"/>
  <c r="AE4078" i="1" a="1"/>
  <c r="AE4078" i="1" s="1"/>
  <c r="AH4078" i="1" a="1"/>
  <c r="AH4078" i="1" s="1"/>
  <c r="AI4078" i="1" s="1"/>
  <c r="AD4079" i="1" l="1"/>
  <c r="AH4079" i="1" a="1"/>
  <c r="AH4079" i="1" s="1"/>
  <c r="AI4079" i="1" s="1"/>
  <c r="AE4079" i="1" a="1"/>
  <c r="AE4079" i="1" s="1"/>
  <c r="AF4078" i="1"/>
  <c r="AG4077" i="1"/>
  <c r="AG4078" i="1" l="1"/>
  <c r="AF4079" i="1"/>
  <c r="AD4080" i="1"/>
  <c r="AE4080" i="1" a="1"/>
  <c r="AE4080" i="1" s="1"/>
  <c r="AH4080" i="1" a="1"/>
  <c r="AH4080" i="1" s="1"/>
  <c r="AI4080" i="1" s="1"/>
  <c r="AD4081" i="1" l="1"/>
  <c r="AH4081" i="1" a="1"/>
  <c r="AH4081" i="1" s="1"/>
  <c r="AI4081" i="1" s="1"/>
  <c r="AE4081" i="1" a="1"/>
  <c r="AE4081" i="1" s="1"/>
  <c r="AG4079" i="1"/>
  <c r="AF4080" i="1"/>
  <c r="AD4082" i="1" l="1"/>
  <c r="AH4082" i="1" a="1"/>
  <c r="AH4082" i="1" s="1"/>
  <c r="AI4082" i="1" s="1"/>
  <c r="AE4082" i="1" a="1"/>
  <c r="AE4082" i="1" s="1"/>
  <c r="AF4081" i="1"/>
  <c r="AG4080" i="1"/>
  <c r="AG4081" i="1" l="1"/>
  <c r="AF4082" i="1"/>
  <c r="AD4083" i="1"/>
  <c r="AE4083" i="1" a="1"/>
  <c r="AE4083" i="1" s="1"/>
  <c r="AH4083" i="1" a="1"/>
  <c r="AH4083" i="1" s="1"/>
  <c r="AI4083" i="1" s="1"/>
  <c r="AD4084" i="1" l="1"/>
  <c r="AH4084" i="1" a="1"/>
  <c r="AH4084" i="1" s="1"/>
  <c r="AI4084" i="1" s="1"/>
  <c r="AE4084" i="1" a="1"/>
  <c r="AE4084" i="1" s="1"/>
  <c r="AF4083" i="1"/>
  <c r="AG4082" i="1"/>
  <c r="AF4084" i="1" l="1"/>
  <c r="AG4083" i="1"/>
  <c r="AD4085" i="1"/>
  <c r="AH4085" i="1" a="1"/>
  <c r="AH4085" i="1" s="1"/>
  <c r="AI4085" i="1" s="1"/>
  <c r="AE4085" i="1" a="1"/>
  <c r="AE4085" i="1" s="1"/>
  <c r="AG4084" i="1" l="1"/>
  <c r="AF4085" i="1"/>
  <c r="AD4086" i="1"/>
  <c r="AE4086" i="1" a="1"/>
  <c r="AE4086" i="1" s="1"/>
  <c r="AH4086" i="1" a="1"/>
  <c r="AH4086" i="1" s="1"/>
  <c r="AI4086" i="1" s="1"/>
  <c r="AD4087" i="1" l="1"/>
  <c r="AH4087" i="1" a="1"/>
  <c r="AH4087" i="1" s="1"/>
  <c r="AI4087" i="1" s="1"/>
  <c r="AE4087" i="1" a="1"/>
  <c r="AE4087" i="1" s="1"/>
  <c r="AF4086" i="1"/>
  <c r="AG4085" i="1"/>
  <c r="AG4086" i="1" l="1"/>
  <c r="AF4087" i="1"/>
  <c r="AD4088" i="1"/>
  <c r="AE4088" i="1" a="1"/>
  <c r="AE4088" i="1" s="1"/>
  <c r="AH4088" i="1" a="1"/>
  <c r="AH4088" i="1" s="1"/>
  <c r="AI4088" i="1" s="1"/>
  <c r="AD4089" i="1" l="1"/>
  <c r="AH4089" i="1" a="1"/>
  <c r="AH4089" i="1" s="1"/>
  <c r="AI4089" i="1" s="1"/>
  <c r="AE4089" i="1" a="1"/>
  <c r="AE4089" i="1" s="1"/>
  <c r="AG4087" i="1"/>
  <c r="AF4088" i="1"/>
  <c r="AF4089" i="1" l="1"/>
  <c r="AG4088" i="1"/>
  <c r="AD4090" i="1"/>
  <c r="AH4090" i="1" a="1"/>
  <c r="AH4090" i="1" s="1"/>
  <c r="AI4090" i="1" s="1"/>
  <c r="AE4090" i="1" a="1"/>
  <c r="AE4090" i="1" s="1"/>
  <c r="AD4091" i="1" l="1"/>
  <c r="AE4091" i="1" a="1"/>
  <c r="AE4091" i="1" s="1"/>
  <c r="AH4091" i="1" a="1"/>
  <c r="AH4091" i="1" s="1"/>
  <c r="AI4091" i="1" s="1"/>
  <c r="AG4089" i="1"/>
  <c r="AF4090" i="1"/>
  <c r="AF4091" i="1" l="1"/>
  <c r="AG4090" i="1"/>
  <c r="AD4092" i="1"/>
  <c r="AH4092" i="1" a="1"/>
  <c r="AH4092" i="1" s="1"/>
  <c r="AI4092" i="1" s="1"/>
  <c r="AE4092" i="1" a="1"/>
  <c r="AE4092" i="1" s="1"/>
  <c r="AF4092" i="1" l="1"/>
  <c r="AG4091" i="1"/>
  <c r="AD4093" i="1"/>
  <c r="AH4093" i="1" a="1"/>
  <c r="AH4093" i="1" s="1"/>
  <c r="AI4093" i="1" s="1"/>
  <c r="AE4093" i="1" a="1"/>
  <c r="AE4093" i="1" s="1"/>
  <c r="AG4092" i="1" l="1"/>
  <c r="AF4093" i="1"/>
  <c r="AD4094" i="1"/>
  <c r="AE4094" i="1" a="1"/>
  <c r="AE4094" i="1" s="1"/>
  <c r="AH4094" i="1" a="1"/>
  <c r="AH4094" i="1" s="1"/>
  <c r="AI4094" i="1" s="1"/>
  <c r="AD4095" i="1" l="1"/>
  <c r="AH4095" i="1" a="1"/>
  <c r="AH4095" i="1" s="1"/>
  <c r="AI4095" i="1" s="1"/>
  <c r="AE4095" i="1" a="1"/>
  <c r="AE4095" i="1" s="1"/>
  <c r="AF4094" i="1"/>
  <c r="AG4093" i="1"/>
  <c r="AG4094" i="1" l="1"/>
  <c r="AF4095" i="1"/>
  <c r="AD4096" i="1"/>
  <c r="AE4096" i="1" a="1"/>
  <c r="AE4096" i="1" s="1"/>
  <c r="AH4096" i="1" a="1"/>
  <c r="AH4096" i="1" s="1"/>
  <c r="AI4096" i="1" s="1"/>
  <c r="AD4097" i="1" l="1"/>
  <c r="AH4097" i="1" a="1"/>
  <c r="AH4097" i="1" s="1"/>
  <c r="AI4097" i="1" s="1"/>
  <c r="AE4097" i="1" a="1"/>
  <c r="AE4097" i="1" s="1"/>
  <c r="AG4095" i="1"/>
  <c r="AF4096" i="1"/>
  <c r="AF4097" i="1" l="1"/>
  <c r="AG4096" i="1"/>
  <c r="AD4098" i="1"/>
  <c r="AH4098" i="1" a="1"/>
  <c r="AH4098" i="1" s="1"/>
  <c r="AI4098" i="1" s="1"/>
  <c r="AE4098" i="1" a="1"/>
  <c r="AE4098" i="1" s="1"/>
  <c r="AD4099" i="1" l="1"/>
  <c r="AE4099" i="1" a="1"/>
  <c r="AE4099" i="1" s="1"/>
  <c r="AH4099" i="1" a="1"/>
  <c r="AH4099" i="1" s="1"/>
  <c r="AI4099" i="1" s="1"/>
  <c r="AG4097" i="1"/>
  <c r="AF4098" i="1"/>
  <c r="AF4099" i="1" l="1"/>
  <c r="AG4098" i="1"/>
  <c r="AH4100" i="1" a="1"/>
  <c r="AH4100" i="1" s="1"/>
  <c r="AI4100" i="1" s="1"/>
  <c r="AD4100" i="1"/>
  <c r="AE4100" i="1" a="1"/>
  <c r="AE4100" i="1" s="1"/>
  <c r="AH4101" i="1" l="1" a="1"/>
  <c r="AH4101" i="1" s="1"/>
  <c r="AI4101" i="1" s="1"/>
  <c r="AE4101" i="1" a="1"/>
  <c r="AE4101" i="1" s="1"/>
  <c r="AD4101" i="1"/>
  <c r="AF4100" i="1"/>
  <c r="AG4099" i="1"/>
  <c r="AF4101" i="1" l="1"/>
  <c r="AG4100" i="1"/>
  <c r="AH4102" i="1" a="1"/>
  <c r="AH4102" i="1" s="1"/>
  <c r="AI4102" i="1" s="1"/>
  <c r="AE4102" i="1" a="1"/>
  <c r="AE4102" i="1" s="1"/>
  <c r="AD4102" i="1"/>
  <c r="AH4103" i="1" l="1" a="1"/>
  <c r="AH4103" i="1" s="1"/>
  <c r="AI4103" i="1" s="1"/>
  <c r="AE4103" i="1" a="1"/>
  <c r="AE4103" i="1" s="1"/>
  <c r="AD4103" i="1"/>
  <c r="AF4102" i="1"/>
  <c r="AG4101" i="1"/>
  <c r="AH4104" i="1" l="1" a="1"/>
  <c r="AH4104" i="1" s="1"/>
  <c r="AI4104" i="1" s="1"/>
  <c r="AE4104" i="1" a="1"/>
  <c r="AE4104" i="1" s="1"/>
  <c r="AD4104" i="1"/>
  <c r="AF4103" i="1"/>
  <c r="AG4102" i="1"/>
  <c r="AG4103" i="1" l="1"/>
  <c r="AF4104" i="1"/>
  <c r="AH4105" i="1" a="1"/>
  <c r="AH4105" i="1" s="1"/>
  <c r="AI4105" i="1" s="1"/>
  <c r="AE4105" i="1" a="1"/>
  <c r="AE4105" i="1" s="1"/>
  <c r="AD4105" i="1"/>
  <c r="AF4105" i="1" l="1"/>
  <c r="AG4104" i="1"/>
  <c r="AH4106" i="1" a="1"/>
  <c r="AH4106" i="1" s="1"/>
  <c r="AI4106" i="1" s="1"/>
  <c r="AE4106" i="1" a="1"/>
  <c r="AE4106" i="1" s="1"/>
  <c r="AD4106" i="1"/>
  <c r="AH4107" i="1" l="1" a="1"/>
  <c r="AH4107" i="1" s="1"/>
  <c r="AI4107" i="1" s="1"/>
  <c r="AE4107" i="1" a="1"/>
  <c r="AE4107" i="1" s="1"/>
  <c r="AD4107" i="1"/>
  <c r="AF4106" i="1"/>
  <c r="AG4105" i="1"/>
  <c r="AG4106" i="1" l="1"/>
  <c r="AF4107" i="1"/>
  <c r="AH4108" i="1" a="1"/>
  <c r="AH4108" i="1" s="1"/>
  <c r="AI4108" i="1" s="1"/>
  <c r="AE4108" i="1" a="1"/>
  <c r="AE4108" i="1" s="1"/>
  <c r="AD4108" i="1"/>
  <c r="AH4109" i="1" l="1" a="1"/>
  <c r="AH4109" i="1" s="1"/>
  <c r="AI4109" i="1" s="1"/>
  <c r="AE4109" i="1" a="1"/>
  <c r="AE4109" i="1" s="1"/>
  <c r="AD4109" i="1"/>
  <c r="AF4108" i="1"/>
  <c r="AG4107" i="1"/>
  <c r="AF4109" i="1" l="1"/>
  <c r="AG4108" i="1"/>
  <c r="AH4110" i="1" a="1"/>
  <c r="AH4110" i="1" s="1"/>
  <c r="AI4110" i="1" s="1"/>
  <c r="AE4110" i="1" a="1"/>
  <c r="AE4110" i="1" s="1"/>
  <c r="AD4110" i="1"/>
  <c r="AH4111" i="1" l="1" a="1"/>
  <c r="AH4111" i="1" s="1"/>
  <c r="AI4111" i="1" s="1"/>
  <c r="AE4111" i="1" a="1"/>
  <c r="AE4111" i="1" s="1"/>
  <c r="AD4111" i="1"/>
  <c r="AF4110" i="1"/>
  <c r="AG4109" i="1"/>
  <c r="AF4111" i="1" l="1"/>
  <c r="AG4110" i="1"/>
  <c r="AH4112" i="1" a="1"/>
  <c r="AH4112" i="1" s="1"/>
  <c r="AI4112" i="1" s="1"/>
  <c r="AE4112" i="1" a="1"/>
  <c r="AE4112" i="1" s="1"/>
  <c r="AD4112" i="1"/>
  <c r="AH4113" i="1" l="1" a="1"/>
  <c r="AH4113" i="1" s="1"/>
  <c r="AI4113" i="1" s="1"/>
  <c r="AE4113" i="1" a="1"/>
  <c r="AE4113" i="1" s="1"/>
  <c r="AD4113" i="1"/>
  <c r="AF4112" i="1"/>
  <c r="AG4111" i="1"/>
  <c r="AF4113" i="1" l="1"/>
  <c r="AG4112" i="1"/>
  <c r="AH4114" i="1" a="1"/>
  <c r="AH4114" i="1" s="1"/>
  <c r="AI4114" i="1" s="1"/>
  <c r="AE4114" i="1" a="1"/>
  <c r="AE4114" i="1" s="1"/>
  <c r="AD4114" i="1"/>
  <c r="AH4115" i="1" l="1" a="1"/>
  <c r="AH4115" i="1" s="1"/>
  <c r="AI4115" i="1" s="1"/>
  <c r="AE4115" i="1" a="1"/>
  <c r="AE4115" i="1" s="1"/>
  <c r="AD4115" i="1"/>
  <c r="AF4114" i="1"/>
  <c r="AG4113" i="1"/>
  <c r="AF4115" i="1" l="1"/>
  <c r="AG4114" i="1"/>
  <c r="AH4116" i="1" a="1"/>
  <c r="AH4116" i="1" s="1"/>
  <c r="AI4116" i="1" s="1"/>
  <c r="AE4116" i="1" a="1"/>
  <c r="AE4116" i="1" s="1"/>
  <c r="AD4116" i="1"/>
  <c r="AH4117" i="1" l="1" a="1"/>
  <c r="AH4117" i="1" s="1"/>
  <c r="AI4117" i="1" s="1"/>
  <c r="AE4117" i="1" a="1"/>
  <c r="AE4117" i="1" s="1"/>
  <c r="AD4117" i="1"/>
  <c r="AF4116" i="1"/>
  <c r="AG4115" i="1"/>
  <c r="AH4118" i="1" l="1" a="1"/>
  <c r="AH4118" i="1" s="1"/>
  <c r="AI4118" i="1" s="1"/>
  <c r="AE4118" i="1" a="1"/>
  <c r="AE4118" i="1" s="1"/>
  <c r="AD4118" i="1"/>
  <c r="AF4117" i="1"/>
  <c r="AG4116" i="1"/>
  <c r="AG4117" i="1" l="1"/>
  <c r="AF4118" i="1"/>
  <c r="AH4119" i="1" a="1"/>
  <c r="AH4119" i="1" s="1"/>
  <c r="AI4119" i="1" s="1"/>
  <c r="AE4119" i="1" a="1"/>
  <c r="AE4119" i="1" s="1"/>
  <c r="AD4119" i="1"/>
  <c r="AG4118" i="1" l="1"/>
  <c r="AF4119" i="1"/>
  <c r="AH4120" i="1" a="1"/>
  <c r="AH4120" i="1" s="1"/>
  <c r="AI4120" i="1" s="1"/>
  <c r="AE4120" i="1" a="1"/>
  <c r="AE4120" i="1" s="1"/>
  <c r="AD4120" i="1"/>
  <c r="AH4121" i="1" l="1" a="1"/>
  <c r="AH4121" i="1" s="1"/>
  <c r="AI4121" i="1" s="1"/>
  <c r="AE4121" i="1" a="1"/>
  <c r="AE4121" i="1" s="1"/>
  <c r="AD4121" i="1"/>
  <c r="AG4119" i="1"/>
  <c r="AF4120" i="1"/>
  <c r="AH4122" i="1" l="1" a="1"/>
  <c r="AH4122" i="1" s="1"/>
  <c r="AI4122" i="1" s="1"/>
  <c r="AE4122" i="1" a="1"/>
  <c r="AE4122" i="1" s="1"/>
  <c r="AD4122" i="1"/>
  <c r="AG4120" i="1"/>
  <c r="AF4121" i="1"/>
  <c r="AG4121" i="1" l="1"/>
  <c r="AF4122" i="1"/>
  <c r="AH4123" i="1" a="1"/>
  <c r="AH4123" i="1" s="1"/>
  <c r="AI4123" i="1" s="1"/>
  <c r="AE4123" i="1" a="1"/>
  <c r="AE4123" i="1" s="1"/>
  <c r="AD4123" i="1"/>
  <c r="AH4124" i="1" l="1" a="1"/>
  <c r="AH4124" i="1" s="1"/>
  <c r="AI4124" i="1" s="1"/>
  <c r="AE4124" i="1" a="1"/>
  <c r="AE4124" i="1" s="1"/>
  <c r="AD4124" i="1"/>
  <c r="AG4122" i="1"/>
  <c r="AF4123" i="1"/>
  <c r="AG4123" i="1" l="1"/>
  <c r="AF4124" i="1"/>
  <c r="AH4125" i="1" a="1"/>
  <c r="AH4125" i="1" s="1"/>
  <c r="AI4125" i="1" s="1"/>
  <c r="AE4125" i="1" a="1"/>
  <c r="AE4125" i="1" s="1"/>
  <c r="AD4125" i="1"/>
  <c r="AH4126" i="1" l="1" a="1"/>
  <c r="AH4126" i="1" s="1"/>
  <c r="AI4126" i="1" s="1"/>
  <c r="AE4126" i="1" a="1"/>
  <c r="AE4126" i="1" s="1"/>
  <c r="AD4126" i="1"/>
  <c r="AG4124" i="1"/>
  <c r="AF4125" i="1"/>
  <c r="AG4125" i="1" l="1"/>
  <c r="AF4126" i="1"/>
  <c r="AH4127" i="1" a="1"/>
  <c r="AH4127" i="1" s="1"/>
  <c r="AI4127" i="1" s="1"/>
  <c r="AE4127" i="1" a="1"/>
  <c r="AE4127" i="1" s="1"/>
  <c r="AD4127" i="1"/>
  <c r="AH4128" i="1" l="1" a="1"/>
  <c r="AH4128" i="1" s="1"/>
  <c r="AI4128" i="1" s="1"/>
  <c r="AE4128" i="1" a="1"/>
  <c r="AE4128" i="1" s="1"/>
  <c r="AD4128" i="1"/>
  <c r="AG4126" i="1"/>
  <c r="AF4127" i="1"/>
  <c r="AG4127" i="1" l="1"/>
  <c r="AF4128" i="1"/>
  <c r="AH4129" i="1" a="1"/>
  <c r="AH4129" i="1" s="1"/>
  <c r="AI4129" i="1" s="1"/>
  <c r="AE4129" i="1" a="1"/>
  <c r="AE4129" i="1" s="1"/>
  <c r="AD4129" i="1"/>
  <c r="AH4130" i="1" l="1" a="1"/>
  <c r="AH4130" i="1" s="1"/>
  <c r="AI4130" i="1" s="1"/>
  <c r="AE4130" i="1" a="1"/>
  <c r="AE4130" i="1" s="1"/>
  <c r="AD4130" i="1"/>
  <c r="AG4128" i="1"/>
  <c r="AF4129" i="1"/>
  <c r="AG4129" i="1" l="1"/>
  <c r="AF4130" i="1"/>
  <c r="AH4131" i="1" a="1"/>
  <c r="AH4131" i="1" s="1"/>
  <c r="AI4131" i="1" s="1"/>
  <c r="AE4131" i="1" a="1"/>
  <c r="AE4131" i="1" s="1"/>
  <c r="AD4131" i="1"/>
  <c r="AH4132" i="1" l="1" a="1"/>
  <c r="AH4132" i="1" s="1"/>
  <c r="AI4132" i="1" s="1"/>
  <c r="AE4132" i="1" a="1"/>
  <c r="AE4132" i="1" s="1"/>
  <c r="AD4132" i="1"/>
  <c r="AG4130" i="1"/>
  <c r="AF4131" i="1"/>
  <c r="AG4131" i="1" l="1"/>
  <c r="AF4132" i="1"/>
  <c r="AH4133" i="1" a="1"/>
  <c r="AH4133" i="1" s="1"/>
  <c r="AI4133" i="1" s="1"/>
  <c r="AE4133" i="1" a="1"/>
  <c r="AE4133" i="1" s="1"/>
  <c r="AD4133" i="1"/>
  <c r="AH4134" i="1" l="1" a="1"/>
  <c r="AH4134" i="1" s="1"/>
  <c r="AI4134" i="1" s="1"/>
  <c r="AE4134" i="1" a="1"/>
  <c r="AE4134" i="1" s="1"/>
  <c r="AD4134" i="1"/>
  <c r="AG4132" i="1"/>
  <c r="AF4133" i="1"/>
  <c r="AG4133" i="1" l="1"/>
  <c r="AF4134" i="1"/>
  <c r="AH4135" i="1" a="1"/>
  <c r="AH4135" i="1" s="1"/>
  <c r="AI4135" i="1" s="1"/>
  <c r="AE4135" i="1" a="1"/>
  <c r="AE4135" i="1" s="1"/>
  <c r="AD4135" i="1"/>
  <c r="AH4136" i="1" l="1" a="1"/>
  <c r="AH4136" i="1" s="1"/>
  <c r="AI4136" i="1" s="1"/>
  <c r="AE4136" i="1" a="1"/>
  <c r="AE4136" i="1" s="1"/>
  <c r="AD4136" i="1"/>
  <c r="AG4134" i="1"/>
  <c r="AF4135" i="1"/>
  <c r="AG4135" i="1" l="1"/>
  <c r="AF4136" i="1"/>
  <c r="AH4137" i="1" a="1"/>
  <c r="AH4137" i="1" s="1"/>
  <c r="AI4137" i="1" s="1"/>
  <c r="AE4137" i="1" a="1"/>
  <c r="AE4137" i="1" s="1"/>
  <c r="AD4137" i="1"/>
  <c r="AG4136" i="1" l="1"/>
  <c r="AF4137" i="1"/>
  <c r="AH4138" i="1" a="1"/>
  <c r="AH4138" i="1" s="1"/>
  <c r="AI4138" i="1" s="1"/>
  <c r="AE4138" i="1" a="1"/>
  <c r="AE4138" i="1" s="1"/>
  <c r="AD4138" i="1"/>
  <c r="AH4139" i="1" l="1" a="1"/>
  <c r="AH4139" i="1" s="1"/>
  <c r="AI4139" i="1" s="1"/>
  <c r="AE4139" i="1" a="1"/>
  <c r="AE4139" i="1" s="1"/>
  <c r="AD4139" i="1"/>
  <c r="AG4137" i="1"/>
  <c r="AF4138" i="1"/>
  <c r="AG4138" i="1" l="1"/>
  <c r="AF4139" i="1"/>
  <c r="AH4140" i="1" a="1"/>
  <c r="AH4140" i="1" s="1"/>
  <c r="AI4140" i="1" s="1"/>
  <c r="AE4140" i="1" a="1"/>
  <c r="AE4140" i="1" s="1"/>
  <c r="AD4140" i="1"/>
  <c r="AG4139" i="1" l="1"/>
  <c r="AF4140" i="1"/>
  <c r="AH4141" i="1" a="1"/>
  <c r="AH4141" i="1" s="1"/>
  <c r="AI4141" i="1" s="1"/>
  <c r="AE4141" i="1" a="1"/>
  <c r="AE4141" i="1" s="1"/>
  <c r="AD4141" i="1"/>
  <c r="AH4142" i="1" l="1" a="1"/>
  <c r="AH4142" i="1" s="1"/>
  <c r="AI4142" i="1" s="1"/>
  <c r="AE4142" i="1" a="1"/>
  <c r="AE4142" i="1" s="1"/>
  <c r="AD4142" i="1"/>
  <c r="AG4140" i="1"/>
  <c r="AF4141" i="1"/>
  <c r="AG4141" i="1" l="1"/>
  <c r="AF4142" i="1"/>
  <c r="AH4143" i="1" a="1"/>
  <c r="AH4143" i="1" s="1"/>
  <c r="AI4143" i="1" s="1"/>
  <c r="AE4143" i="1" a="1"/>
  <c r="AE4143" i="1" s="1"/>
  <c r="AD4143" i="1"/>
  <c r="AH4144" i="1" l="1" a="1"/>
  <c r="AH4144" i="1" s="1"/>
  <c r="AI4144" i="1" s="1"/>
  <c r="AE4144" i="1" a="1"/>
  <c r="AE4144" i="1" s="1"/>
  <c r="AD4144" i="1"/>
  <c r="AG4142" i="1"/>
  <c r="AF4143" i="1"/>
  <c r="AG4143" i="1" l="1"/>
  <c r="AF4144" i="1"/>
  <c r="AH4145" i="1" a="1"/>
  <c r="AH4145" i="1" s="1"/>
  <c r="AI4145" i="1" s="1"/>
  <c r="AE4145" i="1" a="1"/>
  <c r="AE4145" i="1" s="1"/>
  <c r="AD4145" i="1"/>
  <c r="AH4146" i="1" l="1" a="1"/>
  <c r="AH4146" i="1" s="1"/>
  <c r="AI4146" i="1" s="1"/>
  <c r="AE4146" i="1" a="1"/>
  <c r="AE4146" i="1" s="1"/>
  <c r="AD4146" i="1"/>
  <c r="AG4144" i="1"/>
  <c r="AF4145" i="1"/>
  <c r="AH4147" i="1" l="1" a="1"/>
  <c r="AH4147" i="1" s="1"/>
  <c r="AI4147" i="1" s="1"/>
  <c r="AE4147" i="1" a="1"/>
  <c r="AE4147" i="1" s="1"/>
  <c r="AD4147" i="1"/>
  <c r="AG4145" i="1"/>
  <c r="AF4146" i="1"/>
  <c r="AH4148" i="1" l="1" a="1"/>
  <c r="AH4148" i="1" s="1"/>
  <c r="AI4148" i="1" s="1"/>
  <c r="AE4148" i="1" a="1"/>
  <c r="AE4148" i="1" s="1"/>
  <c r="AD4148" i="1"/>
  <c r="AG4146" i="1"/>
  <c r="AF4147" i="1"/>
  <c r="AH4149" i="1" l="1" a="1"/>
  <c r="AH4149" i="1" s="1"/>
  <c r="AI4149" i="1" s="1"/>
  <c r="AE4149" i="1" a="1"/>
  <c r="AE4149" i="1" s="1"/>
  <c r="AD4149" i="1"/>
  <c r="AG4147" i="1"/>
  <c r="AF4148" i="1"/>
  <c r="AG4148" i="1" l="1"/>
  <c r="AF4149" i="1"/>
  <c r="AH4150" i="1" a="1"/>
  <c r="AH4150" i="1" s="1"/>
  <c r="AI4150" i="1" s="1"/>
  <c r="AE4150" i="1" a="1"/>
  <c r="AE4150" i="1" s="1"/>
  <c r="AD4150" i="1"/>
  <c r="AG4149" i="1" l="1"/>
  <c r="AF4150" i="1"/>
  <c r="AH4151" i="1" a="1"/>
  <c r="AH4151" i="1" s="1"/>
  <c r="AI4151" i="1" s="1"/>
  <c r="AE4151" i="1" a="1"/>
  <c r="AE4151" i="1" s="1"/>
  <c r="AD4151" i="1"/>
  <c r="AH4152" i="1" l="1" a="1"/>
  <c r="AH4152" i="1" s="1"/>
  <c r="AI4152" i="1" s="1"/>
  <c r="AE4152" i="1" a="1"/>
  <c r="AE4152" i="1" s="1"/>
  <c r="AD4152" i="1"/>
  <c r="AG4150" i="1"/>
  <c r="AF4151" i="1"/>
  <c r="AG4151" i="1" l="1"/>
  <c r="AF4152" i="1"/>
  <c r="AH4153" i="1" a="1"/>
  <c r="AH4153" i="1" s="1"/>
  <c r="AI4153" i="1" s="1"/>
  <c r="AE4153" i="1" a="1"/>
  <c r="AE4153" i="1" s="1"/>
  <c r="AD4153" i="1"/>
  <c r="AG4152" i="1" l="1"/>
  <c r="AF4153" i="1"/>
  <c r="AH4154" i="1" a="1"/>
  <c r="AH4154" i="1" s="1"/>
  <c r="AI4154" i="1" s="1"/>
  <c r="AE4154" i="1" a="1"/>
  <c r="AE4154" i="1" s="1"/>
  <c r="AD4154" i="1"/>
  <c r="AH4155" i="1" l="1" a="1"/>
  <c r="AH4155" i="1" s="1"/>
  <c r="AI4155" i="1" s="1"/>
  <c r="AE4155" i="1" a="1"/>
  <c r="AE4155" i="1" s="1"/>
  <c r="AD4155" i="1"/>
  <c r="AG4153" i="1"/>
  <c r="AF4154" i="1"/>
  <c r="AG4154" i="1" l="1"/>
  <c r="AF4155" i="1"/>
  <c r="AH4156" i="1" a="1"/>
  <c r="AH4156" i="1" s="1"/>
  <c r="AI4156" i="1" s="1"/>
  <c r="AE4156" i="1" a="1"/>
  <c r="AE4156" i="1" s="1"/>
  <c r="AD4156" i="1"/>
  <c r="AG4155" i="1" l="1"/>
  <c r="AF4156" i="1"/>
  <c r="AH4157" i="1" a="1"/>
  <c r="AH4157" i="1" s="1"/>
  <c r="AI4157" i="1" s="1"/>
  <c r="AE4157" i="1" a="1"/>
  <c r="AE4157" i="1" s="1"/>
  <c r="AD4157" i="1"/>
  <c r="AH4158" i="1" l="1" a="1"/>
  <c r="AH4158" i="1" s="1"/>
  <c r="AI4158" i="1" s="1"/>
  <c r="AE4158" i="1" a="1"/>
  <c r="AE4158" i="1" s="1"/>
  <c r="AD4158" i="1"/>
  <c r="AG4156" i="1"/>
  <c r="AF4157" i="1"/>
  <c r="AG4157" i="1" l="1"/>
  <c r="AF4158" i="1"/>
  <c r="AH4159" i="1" a="1"/>
  <c r="AH4159" i="1" s="1"/>
  <c r="AI4159" i="1" s="1"/>
  <c r="AE4159" i="1" a="1"/>
  <c r="AE4159" i="1" s="1"/>
  <c r="AD4159" i="1"/>
  <c r="AH4160" i="1" l="1" a="1"/>
  <c r="AH4160" i="1" s="1"/>
  <c r="AI4160" i="1" s="1"/>
  <c r="AE4160" i="1" a="1"/>
  <c r="AE4160" i="1" s="1"/>
  <c r="AD4160" i="1"/>
  <c r="AG4158" i="1"/>
  <c r="AF4159" i="1"/>
  <c r="AG4159" i="1" l="1"/>
  <c r="AF4160" i="1"/>
  <c r="AH4161" i="1" a="1"/>
  <c r="AH4161" i="1" s="1"/>
  <c r="AI4161" i="1" s="1"/>
  <c r="AE4161" i="1" a="1"/>
  <c r="AE4161" i="1" s="1"/>
  <c r="AD4161" i="1"/>
  <c r="AH4162" i="1" l="1" a="1"/>
  <c r="AH4162" i="1" s="1"/>
  <c r="AI4162" i="1" s="1"/>
  <c r="AE4162" i="1" a="1"/>
  <c r="AE4162" i="1" s="1"/>
  <c r="AD4162" i="1"/>
  <c r="AG4160" i="1"/>
  <c r="AF4161" i="1"/>
  <c r="AG4161" i="1" l="1"/>
  <c r="AF4162" i="1"/>
  <c r="AH4163" i="1" a="1"/>
  <c r="AH4163" i="1" s="1"/>
  <c r="AI4163" i="1" s="1"/>
  <c r="AE4163" i="1" a="1"/>
  <c r="AE4163" i="1" s="1"/>
  <c r="AD4163" i="1"/>
  <c r="AG4162" i="1" l="1"/>
  <c r="AF4163" i="1"/>
  <c r="AH4164" i="1" a="1"/>
  <c r="AH4164" i="1" s="1"/>
  <c r="AI4164" i="1" s="1"/>
  <c r="AE4164" i="1" a="1"/>
  <c r="AE4164" i="1" s="1"/>
  <c r="AD4164" i="1"/>
  <c r="AH4165" i="1" l="1" a="1"/>
  <c r="AH4165" i="1" s="1"/>
  <c r="AI4165" i="1" s="1"/>
  <c r="AE4165" i="1" a="1"/>
  <c r="AE4165" i="1" s="1"/>
  <c r="AD4165" i="1"/>
  <c r="AG4163" i="1"/>
  <c r="AF4164" i="1"/>
  <c r="AG4164" i="1" l="1"/>
  <c r="AF4165" i="1"/>
  <c r="AH4166" i="1" a="1"/>
  <c r="AH4166" i="1" s="1"/>
  <c r="AI4166" i="1" s="1"/>
  <c r="AE4166" i="1" a="1"/>
  <c r="AE4166" i="1" s="1"/>
  <c r="AD4166" i="1"/>
  <c r="AH4167" i="1" l="1" a="1"/>
  <c r="AH4167" i="1" s="1"/>
  <c r="AI4167" i="1" s="1"/>
  <c r="AE4167" i="1" a="1"/>
  <c r="AE4167" i="1" s="1"/>
  <c r="AD4167" i="1"/>
  <c r="AG4165" i="1"/>
  <c r="AF4166" i="1"/>
  <c r="AG4166" i="1" l="1"/>
  <c r="AF4167" i="1"/>
  <c r="AH4168" i="1" a="1"/>
  <c r="AH4168" i="1" s="1"/>
  <c r="AI4168" i="1" s="1"/>
  <c r="AE4168" i="1" a="1"/>
  <c r="AE4168" i="1" s="1"/>
  <c r="AD4168" i="1"/>
  <c r="AH4169" i="1" l="1" a="1"/>
  <c r="AH4169" i="1" s="1"/>
  <c r="AI4169" i="1" s="1"/>
  <c r="AE4169" i="1" a="1"/>
  <c r="AE4169" i="1" s="1"/>
  <c r="AD4169" i="1"/>
  <c r="AG4167" i="1"/>
  <c r="AF4168" i="1"/>
  <c r="AH4170" i="1" l="1" a="1"/>
  <c r="AH4170" i="1" s="1"/>
  <c r="AI4170" i="1" s="1"/>
  <c r="AE4170" i="1" a="1"/>
  <c r="AE4170" i="1" s="1"/>
  <c r="AD4170" i="1"/>
  <c r="AG4168" i="1"/>
  <c r="AF4169" i="1"/>
  <c r="AH4171" i="1" l="1" a="1"/>
  <c r="AH4171" i="1" s="1"/>
  <c r="AI4171" i="1" s="1"/>
  <c r="AE4171" i="1" a="1"/>
  <c r="AE4171" i="1" s="1"/>
  <c r="AD4171" i="1"/>
  <c r="AG4169" i="1"/>
  <c r="AF4170" i="1"/>
  <c r="AH4172" i="1" l="1" a="1"/>
  <c r="AH4172" i="1" s="1"/>
  <c r="AI4172" i="1" s="1"/>
  <c r="AE4172" i="1" a="1"/>
  <c r="AE4172" i="1" s="1"/>
  <c r="AD4172" i="1"/>
  <c r="AG4170" i="1"/>
  <c r="AF4171" i="1"/>
  <c r="AG4171" i="1" l="1"/>
  <c r="AF4172" i="1"/>
  <c r="AH4173" i="1" a="1"/>
  <c r="AH4173" i="1" s="1"/>
  <c r="AI4173" i="1" s="1"/>
  <c r="AE4173" i="1" a="1"/>
  <c r="AE4173" i="1" s="1"/>
  <c r="AD4173" i="1"/>
  <c r="AH4174" i="1" l="1" a="1"/>
  <c r="AH4174" i="1" s="1"/>
  <c r="AI4174" i="1" s="1"/>
  <c r="AE4174" i="1" a="1"/>
  <c r="AE4174" i="1" s="1"/>
  <c r="AD4174" i="1"/>
  <c r="AG4172" i="1"/>
  <c r="AF4173" i="1"/>
  <c r="AG4173" i="1" l="1"/>
  <c r="AF4174" i="1"/>
  <c r="AH4175" i="1" a="1"/>
  <c r="AH4175" i="1" s="1"/>
  <c r="AI4175" i="1" s="1"/>
  <c r="AE4175" i="1" a="1"/>
  <c r="AE4175" i="1" s="1"/>
  <c r="AD4175" i="1"/>
  <c r="AG4174" i="1" l="1"/>
  <c r="AF4175" i="1"/>
  <c r="AH4176" i="1" a="1"/>
  <c r="AH4176" i="1" s="1"/>
  <c r="AI4176" i="1" s="1"/>
  <c r="AE4176" i="1" a="1"/>
  <c r="AE4176" i="1" s="1"/>
  <c r="AD4176" i="1"/>
  <c r="AH4177" i="1" l="1" a="1"/>
  <c r="AH4177" i="1" s="1"/>
  <c r="AI4177" i="1" s="1"/>
  <c r="AE4177" i="1" a="1"/>
  <c r="AE4177" i="1" s="1"/>
  <c r="AD4177" i="1"/>
  <c r="AG4175" i="1"/>
  <c r="AF4176" i="1"/>
  <c r="AG4176" i="1" l="1"/>
  <c r="AF4177" i="1"/>
  <c r="AH4178" i="1" a="1"/>
  <c r="AH4178" i="1" s="1"/>
  <c r="AI4178" i="1" s="1"/>
  <c r="AE4178" i="1" a="1"/>
  <c r="AE4178" i="1" s="1"/>
  <c r="AD4178" i="1"/>
  <c r="AH4179" i="1" l="1" a="1"/>
  <c r="AH4179" i="1" s="1"/>
  <c r="AI4179" i="1" s="1"/>
  <c r="AE4179" i="1" a="1"/>
  <c r="AE4179" i="1" s="1"/>
  <c r="AD4179" i="1"/>
  <c r="AG4177" i="1"/>
  <c r="AF4178" i="1"/>
  <c r="AG4178" i="1" l="1"/>
  <c r="AF4179" i="1"/>
  <c r="AH4180" i="1" a="1"/>
  <c r="AH4180" i="1" s="1"/>
  <c r="AI4180" i="1" s="1"/>
  <c r="AE4180" i="1" a="1"/>
  <c r="AE4180" i="1" s="1"/>
  <c r="AD4180" i="1"/>
  <c r="AH4181" i="1" l="1" a="1"/>
  <c r="AH4181" i="1" s="1"/>
  <c r="AI4181" i="1" s="1"/>
  <c r="AE4181" i="1" a="1"/>
  <c r="AE4181" i="1" s="1"/>
  <c r="AD4181" i="1"/>
  <c r="AG4179" i="1"/>
  <c r="AF4180" i="1"/>
  <c r="AG4180" i="1" l="1"/>
  <c r="AF4181" i="1"/>
  <c r="AH4182" i="1" a="1"/>
  <c r="AH4182" i="1" s="1"/>
  <c r="AI4182" i="1" s="1"/>
  <c r="AE4182" i="1" a="1"/>
  <c r="AE4182" i="1" s="1"/>
  <c r="AD4182" i="1"/>
  <c r="AH4183" i="1" l="1" a="1"/>
  <c r="AH4183" i="1" s="1"/>
  <c r="AI4183" i="1" s="1"/>
  <c r="AE4183" i="1" a="1"/>
  <c r="AE4183" i="1" s="1"/>
  <c r="AD4183" i="1"/>
  <c r="AG4181" i="1"/>
  <c r="AF4182" i="1"/>
  <c r="AG4182" i="1" l="1"/>
  <c r="AF4183" i="1"/>
  <c r="AH4184" i="1" a="1"/>
  <c r="AH4184" i="1" s="1"/>
  <c r="AI4184" i="1" s="1"/>
  <c r="AE4184" i="1" a="1"/>
  <c r="AE4184" i="1" s="1"/>
  <c r="AD4184" i="1"/>
  <c r="AH4185" i="1" l="1" a="1"/>
  <c r="AH4185" i="1" s="1"/>
  <c r="AI4185" i="1" s="1"/>
  <c r="AE4185" i="1" a="1"/>
  <c r="AE4185" i="1" s="1"/>
  <c r="AD4185" i="1"/>
  <c r="AG4183" i="1"/>
  <c r="AF4184" i="1"/>
  <c r="AG4184" i="1" l="1"/>
  <c r="AF4185" i="1"/>
  <c r="AH4186" i="1" a="1"/>
  <c r="AH4186" i="1" s="1"/>
  <c r="AI4186" i="1" s="1"/>
  <c r="AE4186" i="1" a="1"/>
  <c r="AE4186" i="1" s="1"/>
  <c r="AD4186" i="1"/>
  <c r="AH4187" i="1" l="1" a="1"/>
  <c r="AH4187" i="1" s="1"/>
  <c r="AI4187" i="1" s="1"/>
  <c r="AE4187" i="1" a="1"/>
  <c r="AE4187" i="1" s="1"/>
  <c r="AD4187" i="1"/>
  <c r="AG4185" i="1"/>
  <c r="AF4186" i="1"/>
  <c r="AG4186" i="1" l="1"/>
  <c r="AF4187" i="1"/>
  <c r="AH4188" i="1" a="1"/>
  <c r="AH4188" i="1" s="1"/>
  <c r="AI4188" i="1" s="1"/>
  <c r="AE4188" i="1" a="1"/>
  <c r="AE4188" i="1" s="1"/>
  <c r="AD4188" i="1"/>
  <c r="AH4189" i="1" l="1" a="1"/>
  <c r="AH4189" i="1" s="1"/>
  <c r="AI4189" i="1" s="1"/>
  <c r="AE4189" i="1" a="1"/>
  <c r="AE4189" i="1" s="1"/>
  <c r="AD4189" i="1"/>
  <c r="AG4187" i="1"/>
  <c r="AF4188" i="1"/>
  <c r="AG4188" i="1" l="1"/>
  <c r="AF4189" i="1"/>
  <c r="AH4190" i="1" a="1"/>
  <c r="AH4190" i="1" s="1"/>
  <c r="AI4190" i="1" s="1"/>
  <c r="AE4190" i="1" a="1"/>
  <c r="AE4190" i="1" s="1"/>
  <c r="AD4190" i="1"/>
  <c r="AH4191" i="1" l="1" a="1"/>
  <c r="AH4191" i="1" s="1"/>
  <c r="AI4191" i="1" s="1"/>
  <c r="AE4191" i="1" a="1"/>
  <c r="AE4191" i="1" s="1"/>
  <c r="AD4191" i="1"/>
  <c r="AG4189" i="1"/>
  <c r="AF4190" i="1"/>
  <c r="AH4192" i="1" l="1" a="1"/>
  <c r="AH4192" i="1" s="1"/>
  <c r="AI4192" i="1" s="1"/>
  <c r="AE4192" i="1" a="1"/>
  <c r="AE4192" i="1" s="1"/>
  <c r="AD4192" i="1"/>
  <c r="AG4190" i="1"/>
  <c r="AF4191" i="1"/>
  <c r="AH4193" i="1" l="1" a="1"/>
  <c r="AH4193" i="1" s="1"/>
  <c r="AI4193" i="1" s="1"/>
  <c r="AE4193" i="1" a="1"/>
  <c r="AE4193" i="1" s="1"/>
  <c r="AD4193" i="1"/>
  <c r="AG4191" i="1"/>
  <c r="AF4192" i="1"/>
  <c r="AG4192" i="1" l="1"/>
  <c r="AF4193" i="1"/>
  <c r="AH4194" i="1" a="1"/>
  <c r="AH4194" i="1" s="1"/>
  <c r="AI4194" i="1" s="1"/>
  <c r="AE4194" i="1" a="1"/>
  <c r="AE4194" i="1" s="1"/>
  <c r="AD4194" i="1"/>
  <c r="AH4195" i="1" l="1" a="1"/>
  <c r="AH4195" i="1" s="1"/>
  <c r="AI4195" i="1" s="1"/>
  <c r="AE4195" i="1" a="1"/>
  <c r="AE4195" i="1" s="1"/>
  <c r="AD4195" i="1"/>
  <c r="AG4193" i="1"/>
  <c r="AF4194" i="1"/>
  <c r="AG4194" i="1" l="1"/>
  <c r="AF4195" i="1"/>
  <c r="AH4196" i="1" a="1"/>
  <c r="AH4196" i="1" s="1"/>
  <c r="AI4196" i="1" s="1"/>
  <c r="AE4196" i="1" a="1"/>
  <c r="AE4196" i="1" s="1"/>
  <c r="AD4196" i="1"/>
  <c r="AH4197" i="1" l="1" a="1"/>
  <c r="AH4197" i="1" s="1"/>
  <c r="AI4197" i="1" s="1"/>
  <c r="AE4197" i="1" a="1"/>
  <c r="AE4197" i="1" s="1"/>
  <c r="AD4197" i="1"/>
  <c r="AG4195" i="1"/>
  <c r="AF4196" i="1"/>
  <c r="AG4196" i="1" l="1"/>
  <c r="AF4197" i="1"/>
  <c r="AH4198" i="1" a="1"/>
  <c r="AH4198" i="1" s="1"/>
  <c r="AI4198" i="1" s="1"/>
  <c r="AE4198" i="1" a="1"/>
  <c r="AE4198" i="1" s="1"/>
  <c r="AD4198" i="1"/>
  <c r="AH4199" i="1" l="1" a="1"/>
  <c r="AH4199" i="1" s="1"/>
  <c r="AI4199" i="1" s="1"/>
  <c r="AE4199" i="1" a="1"/>
  <c r="AE4199" i="1" s="1"/>
  <c r="AD4199" i="1"/>
  <c r="AG4197" i="1"/>
  <c r="AF4198" i="1"/>
  <c r="AH4200" i="1" l="1" a="1"/>
  <c r="AH4200" i="1" s="1"/>
  <c r="AI4200" i="1" s="1"/>
  <c r="AE4200" i="1" a="1"/>
  <c r="AE4200" i="1" s="1"/>
  <c r="AD4200" i="1"/>
  <c r="AG4198" i="1"/>
  <c r="AF4199" i="1"/>
  <c r="AG4199" i="1" l="1"/>
  <c r="AF4200" i="1"/>
  <c r="AH4201" i="1" a="1"/>
  <c r="AH4201" i="1" s="1"/>
  <c r="AI4201" i="1" s="1"/>
  <c r="AE4201" i="1" a="1"/>
  <c r="AE4201" i="1" s="1"/>
  <c r="AD4201" i="1"/>
  <c r="AH4202" i="1" l="1" a="1"/>
  <c r="AH4202" i="1" s="1"/>
  <c r="AI4202" i="1" s="1"/>
  <c r="AE4202" i="1" a="1"/>
  <c r="AE4202" i="1" s="1"/>
  <c r="AD4202" i="1"/>
  <c r="AG4200" i="1"/>
  <c r="AF4201" i="1"/>
  <c r="AG4201" i="1" l="1"/>
  <c r="AF4202" i="1"/>
  <c r="AH4203" i="1" a="1"/>
  <c r="AH4203" i="1" s="1"/>
  <c r="AI4203" i="1" s="1"/>
  <c r="AE4203" i="1" a="1"/>
  <c r="AE4203" i="1" s="1"/>
  <c r="AD4203" i="1"/>
  <c r="AG4202" i="1" l="1"/>
  <c r="AF4203" i="1"/>
  <c r="AH4204" i="1" a="1"/>
  <c r="AH4204" i="1" s="1"/>
  <c r="AI4204" i="1" s="1"/>
  <c r="AE4204" i="1" a="1"/>
  <c r="AE4204" i="1" s="1"/>
  <c r="AD4204" i="1"/>
  <c r="AH4205" i="1" l="1" a="1"/>
  <c r="AH4205" i="1" s="1"/>
  <c r="AI4205" i="1" s="1"/>
  <c r="AE4205" i="1" a="1"/>
  <c r="AE4205" i="1" s="1"/>
  <c r="AD4205" i="1"/>
  <c r="AG4203" i="1"/>
  <c r="AF4204" i="1"/>
  <c r="AG4204" i="1" l="1"/>
  <c r="AF4205" i="1"/>
  <c r="AH4206" i="1" a="1"/>
  <c r="AH4206" i="1" s="1"/>
  <c r="AI4206" i="1" s="1"/>
  <c r="AE4206" i="1" a="1"/>
  <c r="AE4206" i="1" s="1"/>
  <c r="AD4206" i="1"/>
  <c r="AH4207" i="1" l="1" a="1"/>
  <c r="AH4207" i="1" s="1"/>
  <c r="AI4207" i="1" s="1"/>
  <c r="AD4207" i="1"/>
  <c r="AE4207" i="1" a="1"/>
  <c r="AE4207" i="1" s="1"/>
  <c r="AG4205" i="1"/>
  <c r="AF4206" i="1"/>
  <c r="AG4206" i="1" l="1"/>
  <c r="AF4207" i="1"/>
  <c r="AD4208" i="1"/>
  <c r="AH4208" i="1" a="1"/>
  <c r="AH4208" i="1" s="1"/>
  <c r="AI4208" i="1" s="1"/>
  <c r="AE4208" i="1" a="1"/>
  <c r="AE4208" i="1" s="1"/>
  <c r="AE4209" i="1" l="1" a="1"/>
  <c r="AE4209" i="1" s="1"/>
  <c r="AD4209" i="1"/>
  <c r="AH4209" i="1" a="1"/>
  <c r="AH4209" i="1" s="1"/>
  <c r="AI4209" i="1" s="1"/>
  <c r="AG4207" i="1"/>
  <c r="AF4208" i="1"/>
  <c r="AG4208" i="1" l="1"/>
  <c r="AF4209" i="1"/>
  <c r="AE4210" i="1" a="1"/>
  <c r="AE4210" i="1" s="1"/>
  <c r="AD4210" i="1"/>
  <c r="AH4210" i="1" a="1"/>
  <c r="AH4210" i="1" s="1"/>
  <c r="AI4210" i="1" s="1"/>
  <c r="AE4211" i="1" l="1" a="1"/>
  <c r="AE4211" i="1" s="1"/>
  <c r="AD4211" i="1"/>
  <c r="AH4211" i="1" a="1"/>
  <c r="AH4211" i="1" s="1"/>
  <c r="AI4211" i="1" s="1"/>
  <c r="AF4210" i="1"/>
  <c r="AG4209" i="1"/>
  <c r="AF4211" i="1" l="1"/>
  <c r="AG4210" i="1"/>
  <c r="AH4212" i="1" a="1"/>
  <c r="AH4212" i="1" s="1"/>
  <c r="AI4212" i="1" s="1"/>
  <c r="AE4212" i="1" a="1"/>
  <c r="AE4212" i="1" s="1"/>
  <c r="AD4212" i="1"/>
  <c r="AH4213" i="1" l="1" a="1"/>
  <c r="AH4213" i="1" s="1"/>
  <c r="AI4213" i="1" s="1"/>
  <c r="AE4213" i="1" a="1"/>
  <c r="AE4213" i="1" s="1"/>
  <c r="AD4213" i="1"/>
  <c r="AG4211" i="1"/>
  <c r="AF4212" i="1"/>
  <c r="AH4214" i="1" l="1" a="1"/>
  <c r="AH4214" i="1" s="1"/>
  <c r="AI4214" i="1" s="1"/>
  <c r="AE4214" i="1" a="1"/>
  <c r="AE4214" i="1" s="1"/>
  <c r="AD4214" i="1"/>
  <c r="AG4212" i="1"/>
  <c r="AF4213" i="1"/>
  <c r="AG4213" i="1" l="1"/>
  <c r="AF4214" i="1"/>
  <c r="AH4215" i="1" a="1"/>
  <c r="AH4215" i="1" s="1"/>
  <c r="AI4215" i="1" s="1"/>
  <c r="AD4215" i="1"/>
  <c r="AE4215" i="1" a="1"/>
  <c r="AE4215" i="1" s="1"/>
  <c r="AD4216" i="1" l="1"/>
  <c r="AH4216" i="1" a="1"/>
  <c r="AH4216" i="1" s="1"/>
  <c r="AI4216" i="1" s="1"/>
  <c r="AE4216" i="1" a="1"/>
  <c r="AE4216" i="1" s="1"/>
  <c r="AG4214" i="1"/>
  <c r="AF4215" i="1"/>
  <c r="AG4215" i="1" l="1"/>
  <c r="AF4216" i="1"/>
  <c r="AE4217" i="1" a="1"/>
  <c r="AE4217" i="1" s="1"/>
  <c r="AD4217" i="1"/>
  <c r="AH4217" i="1" a="1"/>
  <c r="AH4217" i="1" s="1"/>
  <c r="AI4217" i="1" s="1"/>
  <c r="AE4218" i="1" l="1" a="1"/>
  <c r="AE4218" i="1" s="1"/>
  <c r="AD4218" i="1"/>
  <c r="AH4218" i="1" a="1"/>
  <c r="AH4218" i="1" s="1"/>
  <c r="AI4218" i="1" s="1"/>
  <c r="AG4216" i="1"/>
  <c r="AF4217" i="1"/>
  <c r="AF4218" i="1" l="1"/>
  <c r="AG4217" i="1"/>
  <c r="AE4219" i="1" a="1"/>
  <c r="AE4219" i="1" s="1"/>
  <c r="AD4219" i="1"/>
  <c r="AH4219" i="1" a="1"/>
  <c r="AH4219" i="1" s="1"/>
  <c r="AI4219" i="1" s="1"/>
  <c r="AH4220" i="1" l="1" a="1"/>
  <c r="AH4220" i="1" s="1"/>
  <c r="AI4220" i="1" s="1"/>
  <c r="AE4220" i="1" a="1"/>
  <c r="AE4220" i="1" s="1"/>
  <c r="AD4220" i="1"/>
  <c r="AF4219" i="1"/>
  <c r="AG4218" i="1"/>
  <c r="AG4219" i="1" l="1"/>
  <c r="AF4220" i="1"/>
  <c r="AH4221" i="1" a="1"/>
  <c r="AH4221" i="1" s="1"/>
  <c r="AI4221" i="1" s="1"/>
  <c r="AE4221" i="1" a="1"/>
  <c r="AE4221" i="1" s="1"/>
  <c r="AD4221" i="1"/>
  <c r="AH4222" i="1" l="1" a="1"/>
  <c r="AH4222" i="1" s="1"/>
  <c r="AI4222" i="1" s="1"/>
  <c r="AE4222" i="1" a="1"/>
  <c r="AE4222" i="1" s="1"/>
  <c r="AD4222" i="1"/>
  <c r="AG4220" i="1"/>
  <c r="AF4221" i="1"/>
  <c r="AG4221" i="1" l="1"/>
  <c r="AF4222" i="1"/>
  <c r="AH4223" i="1" a="1"/>
  <c r="AH4223" i="1" s="1"/>
  <c r="AI4223" i="1" s="1"/>
  <c r="AD4223" i="1"/>
  <c r="AE4223" i="1" a="1"/>
  <c r="AE4223" i="1" s="1"/>
  <c r="AD4224" i="1" l="1"/>
  <c r="AH4224" i="1" a="1"/>
  <c r="AH4224" i="1" s="1"/>
  <c r="AI4224" i="1" s="1"/>
  <c r="AE4224" i="1" a="1"/>
  <c r="AE4224" i="1" s="1"/>
  <c r="AG4222" i="1"/>
  <c r="AF4223" i="1"/>
  <c r="AG4223" i="1" l="1"/>
  <c r="AF4224" i="1"/>
  <c r="AE4225" i="1" a="1"/>
  <c r="AE4225" i="1" s="1"/>
  <c r="AD4225" i="1"/>
  <c r="AH4225" i="1" a="1"/>
  <c r="AH4225" i="1" s="1"/>
  <c r="AI4225" i="1" s="1"/>
  <c r="AG4224" i="1" l="1"/>
  <c r="AF4225" i="1"/>
  <c r="AE4226" i="1" a="1"/>
  <c r="AE4226" i="1" s="1"/>
  <c r="AD4226" i="1"/>
  <c r="AH4226" i="1" a="1"/>
  <c r="AH4226" i="1" s="1"/>
  <c r="AI4226" i="1" s="1"/>
  <c r="AE4227" i="1" l="1" a="1"/>
  <c r="AE4227" i="1" s="1"/>
  <c r="AD4227" i="1"/>
  <c r="AH4227" i="1" a="1"/>
  <c r="AH4227" i="1" s="1"/>
  <c r="AI4227" i="1" s="1"/>
  <c r="AF4226" i="1"/>
  <c r="AG4225" i="1"/>
  <c r="AF4227" i="1" l="1"/>
  <c r="AG4226" i="1"/>
  <c r="AH4228" i="1" a="1"/>
  <c r="AH4228" i="1" s="1"/>
  <c r="AI4228" i="1" s="1"/>
  <c r="AE4228" i="1" a="1"/>
  <c r="AE4228" i="1" s="1"/>
  <c r="AD4228" i="1"/>
  <c r="AH4229" i="1" l="1" a="1"/>
  <c r="AH4229" i="1" s="1"/>
  <c r="AI4229" i="1" s="1"/>
  <c r="AE4229" i="1" a="1"/>
  <c r="AE4229" i="1" s="1"/>
  <c r="AD4229" i="1"/>
  <c r="AG4227" i="1"/>
  <c r="AF4228" i="1"/>
  <c r="AH4230" i="1" l="1" a="1"/>
  <c r="AH4230" i="1" s="1"/>
  <c r="AI4230" i="1" s="1"/>
  <c r="AE4230" i="1" a="1"/>
  <c r="AE4230" i="1" s="1"/>
  <c r="AD4230" i="1"/>
  <c r="AG4228" i="1"/>
  <c r="AF4229" i="1"/>
  <c r="AG4229" i="1" l="1"/>
  <c r="AF4230" i="1"/>
  <c r="AH4231" i="1" a="1"/>
  <c r="AH4231" i="1" s="1"/>
  <c r="AI4231" i="1" s="1"/>
  <c r="AD4231" i="1"/>
  <c r="AE4231" i="1" a="1"/>
  <c r="AE4231" i="1" s="1"/>
  <c r="AD4232" i="1" l="1"/>
  <c r="AH4232" i="1" a="1"/>
  <c r="AH4232" i="1" s="1"/>
  <c r="AI4232" i="1" s="1"/>
  <c r="AE4232" i="1" a="1"/>
  <c r="AE4232" i="1" s="1"/>
  <c r="AG4230" i="1"/>
  <c r="AF4231" i="1"/>
  <c r="AG4231" i="1" l="1"/>
  <c r="AF4232" i="1"/>
  <c r="AE4233" i="1" a="1"/>
  <c r="AE4233" i="1" s="1"/>
  <c r="AD4233" i="1"/>
  <c r="AH4233" i="1" a="1"/>
  <c r="AH4233" i="1" s="1"/>
  <c r="AI4233" i="1" s="1"/>
  <c r="AE4234" i="1" l="1" a="1"/>
  <c r="AE4234" i="1" s="1"/>
  <c r="AD4234" i="1"/>
  <c r="AH4234" i="1" a="1"/>
  <c r="AH4234" i="1" s="1"/>
  <c r="AI4234" i="1" s="1"/>
  <c r="AG4232" i="1"/>
  <c r="AF4233" i="1"/>
  <c r="AF4234" i="1" l="1"/>
  <c r="AG4233" i="1"/>
  <c r="AE4235" i="1" a="1"/>
  <c r="AE4235" i="1" s="1"/>
  <c r="AD4235" i="1"/>
  <c r="AH4235" i="1" a="1"/>
  <c r="AH4235" i="1" s="1"/>
  <c r="AI4235" i="1" s="1"/>
  <c r="AH4236" i="1" l="1" a="1"/>
  <c r="AH4236" i="1" s="1"/>
  <c r="AI4236" i="1" s="1"/>
  <c r="AE4236" i="1" a="1"/>
  <c r="AE4236" i="1" s="1"/>
  <c r="AD4236" i="1"/>
  <c r="AF4235" i="1"/>
  <c r="AG4234" i="1"/>
  <c r="AG4235" i="1" l="1"/>
  <c r="AF4236" i="1"/>
  <c r="AH4237" i="1" a="1"/>
  <c r="AH4237" i="1" s="1"/>
  <c r="AI4237" i="1" s="1"/>
  <c r="AE4237" i="1" a="1"/>
  <c r="AE4237" i="1" s="1"/>
  <c r="AD4237" i="1"/>
  <c r="AH4238" i="1" l="1" a="1"/>
  <c r="AH4238" i="1" s="1"/>
  <c r="AI4238" i="1" s="1"/>
  <c r="AE4238" i="1" a="1"/>
  <c r="AE4238" i="1" s="1"/>
  <c r="AD4238" i="1"/>
  <c r="AG4236" i="1"/>
  <c r="AF4237" i="1"/>
  <c r="AG4237" i="1" l="1"/>
  <c r="AF4238" i="1"/>
  <c r="AH4239" i="1" a="1"/>
  <c r="AH4239" i="1" s="1"/>
  <c r="AI4239" i="1" s="1"/>
  <c r="AD4239" i="1"/>
  <c r="AE4239" i="1" a="1"/>
  <c r="AE4239" i="1" s="1"/>
  <c r="AG4238" i="1" l="1"/>
  <c r="AF4239" i="1"/>
  <c r="AD4240" i="1"/>
  <c r="AH4240" i="1" a="1"/>
  <c r="AH4240" i="1" s="1"/>
  <c r="AI4240" i="1" s="1"/>
  <c r="AE4240" i="1" a="1"/>
  <c r="AE4240" i="1" s="1"/>
  <c r="AG4239" i="1" l="1"/>
  <c r="AF4240" i="1"/>
  <c r="AE4241" i="1" a="1"/>
  <c r="AE4241" i="1" s="1"/>
  <c r="AD4241" i="1"/>
  <c r="AH4241" i="1" a="1"/>
  <c r="AH4241" i="1" s="1"/>
  <c r="AI4241" i="1" s="1"/>
  <c r="AG4240" i="1" l="1"/>
  <c r="AF4241" i="1"/>
  <c r="AE4242" i="1" a="1"/>
  <c r="AE4242" i="1" s="1"/>
  <c r="AD4242" i="1"/>
  <c r="AH4242" i="1" a="1"/>
  <c r="AH4242" i="1" s="1"/>
  <c r="AI4242" i="1" s="1"/>
  <c r="AE4243" i="1" l="1" a="1"/>
  <c r="AE4243" i="1" s="1"/>
  <c r="AD4243" i="1"/>
  <c r="AH4243" i="1" a="1"/>
  <c r="AH4243" i="1" s="1"/>
  <c r="AI4243" i="1" s="1"/>
  <c r="AF4242" i="1"/>
  <c r="AG4241" i="1"/>
  <c r="AF4243" i="1" l="1"/>
  <c r="AG4242" i="1"/>
  <c r="AH4244" i="1" a="1"/>
  <c r="AH4244" i="1" s="1"/>
  <c r="AI4244" i="1" s="1"/>
  <c r="AE4244" i="1" a="1"/>
  <c r="AE4244" i="1" s="1"/>
  <c r="AD4244" i="1"/>
  <c r="AH4245" i="1" l="1" a="1"/>
  <c r="AH4245" i="1" s="1"/>
  <c r="AI4245" i="1" s="1"/>
  <c r="AE4245" i="1" a="1"/>
  <c r="AE4245" i="1" s="1"/>
  <c r="AD4245" i="1"/>
  <c r="AG4243" i="1"/>
  <c r="AF4244" i="1"/>
  <c r="AG4244" i="1" l="1"/>
  <c r="AF4245" i="1"/>
  <c r="AH4246" i="1" a="1"/>
  <c r="AH4246" i="1" s="1"/>
  <c r="AI4246" i="1" s="1"/>
  <c r="AE4246" i="1" a="1"/>
  <c r="AE4246" i="1" s="1"/>
  <c r="AD4246" i="1"/>
  <c r="AH4247" i="1" l="1" a="1"/>
  <c r="AH4247" i="1" s="1"/>
  <c r="AI4247" i="1" s="1"/>
  <c r="AD4247" i="1"/>
  <c r="AE4247" i="1" a="1"/>
  <c r="AE4247" i="1" s="1"/>
  <c r="AG4245" i="1"/>
  <c r="AF4246" i="1"/>
  <c r="AG4246" i="1" l="1"/>
  <c r="AF4247" i="1"/>
  <c r="AD4248" i="1"/>
  <c r="AH4248" i="1" a="1"/>
  <c r="AH4248" i="1" s="1"/>
  <c r="AI4248" i="1" s="1"/>
  <c r="AE4248" i="1" a="1"/>
  <c r="AE4248" i="1" s="1"/>
  <c r="AE4249" i="1" l="1" a="1"/>
  <c r="AE4249" i="1" s="1"/>
  <c r="AD4249" i="1"/>
  <c r="AH4249" i="1" a="1"/>
  <c r="AH4249" i="1" s="1"/>
  <c r="AI4249" i="1" s="1"/>
  <c r="AG4247" i="1"/>
  <c r="AF4248" i="1"/>
  <c r="AG4248" i="1" l="1"/>
  <c r="AF4249" i="1"/>
  <c r="AE4250" i="1" a="1"/>
  <c r="AE4250" i="1" s="1"/>
  <c r="AD4250" i="1"/>
  <c r="AH4250" i="1" a="1"/>
  <c r="AH4250" i="1" s="1"/>
  <c r="AI4250" i="1" s="1"/>
  <c r="AF4250" i="1" l="1"/>
  <c r="AG4249" i="1"/>
  <c r="AE4251" i="1" a="1"/>
  <c r="AE4251" i="1" s="1"/>
  <c r="AD4251" i="1"/>
  <c r="AH4251" i="1" a="1"/>
  <c r="AH4251" i="1" s="1"/>
  <c r="AI4251" i="1" s="1"/>
  <c r="AH4252" i="1" l="1" a="1"/>
  <c r="AH4252" i="1" s="1"/>
  <c r="AI4252" i="1" s="1"/>
  <c r="AE4252" i="1" a="1"/>
  <c r="AE4252" i="1" s="1"/>
  <c r="AD4252" i="1"/>
  <c r="AF4251" i="1"/>
  <c r="AG4250" i="1"/>
  <c r="AH4253" i="1" l="1" a="1"/>
  <c r="AH4253" i="1" s="1"/>
  <c r="AI4253" i="1" s="1"/>
  <c r="AE4253" i="1" a="1"/>
  <c r="AE4253" i="1" s="1"/>
  <c r="AD4253" i="1"/>
  <c r="AG4251" i="1"/>
  <c r="AF4252" i="1"/>
  <c r="AG4252" i="1" l="1"/>
  <c r="AF4253" i="1"/>
  <c r="AH4254" i="1" a="1"/>
  <c r="AH4254" i="1" s="1"/>
  <c r="AI4254" i="1" s="1"/>
  <c r="AE4254" i="1" a="1"/>
  <c r="AE4254" i="1" s="1"/>
  <c r="AD4254" i="1"/>
  <c r="AH4255" i="1" l="1" a="1"/>
  <c r="AH4255" i="1" s="1"/>
  <c r="AI4255" i="1" s="1"/>
  <c r="AD4255" i="1"/>
  <c r="AE4255" i="1" a="1"/>
  <c r="AE4255" i="1" s="1"/>
  <c r="AG4253" i="1"/>
  <c r="AF4254" i="1"/>
  <c r="AG4254" i="1" l="1"/>
  <c r="AF4255" i="1"/>
  <c r="AD4256" i="1"/>
  <c r="AH4256" i="1" a="1"/>
  <c r="AH4256" i="1" s="1"/>
  <c r="AI4256" i="1" s="1"/>
  <c r="AE4256" i="1" a="1"/>
  <c r="AE4256" i="1" s="1"/>
  <c r="AE4257" i="1" l="1" a="1"/>
  <c r="AE4257" i="1" s="1"/>
  <c r="AD4257" i="1"/>
  <c r="AH4257" i="1" a="1"/>
  <c r="AH4257" i="1" s="1"/>
  <c r="AI4257" i="1" s="1"/>
  <c r="AG4255" i="1"/>
  <c r="AF4256" i="1"/>
  <c r="AG4256" i="1" l="1"/>
  <c r="AF4257" i="1"/>
  <c r="AE4258" i="1" a="1"/>
  <c r="AE4258" i="1" s="1"/>
  <c r="AD4258" i="1"/>
  <c r="AH4258" i="1" a="1"/>
  <c r="AH4258" i="1" s="1"/>
  <c r="AI4258" i="1" s="1"/>
  <c r="AE4259" i="1" l="1" a="1"/>
  <c r="AE4259" i="1" s="1"/>
  <c r="AD4259" i="1"/>
  <c r="AH4259" i="1" a="1"/>
  <c r="AH4259" i="1" s="1"/>
  <c r="AI4259" i="1" s="1"/>
  <c r="AF4258" i="1"/>
  <c r="AG4257" i="1"/>
  <c r="AF4259" i="1" l="1"/>
  <c r="AG4258" i="1"/>
  <c r="AH4260" i="1" a="1"/>
  <c r="AH4260" i="1" s="1"/>
  <c r="AI4260" i="1" s="1"/>
  <c r="AE4260" i="1" a="1"/>
  <c r="AE4260" i="1" s="1"/>
  <c r="AD4260" i="1"/>
  <c r="AH4261" i="1" l="1" a="1"/>
  <c r="AH4261" i="1" s="1"/>
  <c r="AI4261" i="1" s="1"/>
  <c r="AE4261" i="1" a="1"/>
  <c r="AE4261" i="1" s="1"/>
  <c r="AD4261" i="1"/>
  <c r="AG4259" i="1"/>
  <c r="AF4260" i="1"/>
  <c r="AG4260" i="1" l="1"/>
  <c r="AF4261" i="1"/>
  <c r="AH4262" i="1" a="1"/>
  <c r="AH4262" i="1" s="1"/>
  <c r="AI4262" i="1" s="1"/>
  <c r="AE4262" i="1" a="1"/>
  <c r="AE4262" i="1" s="1"/>
  <c r="AD4262" i="1"/>
  <c r="AH4263" i="1" l="1" a="1"/>
  <c r="AH4263" i="1" s="1"/>
  <c r="AI4263" i="1" s="1"/>
  <c r="AD4263" i="1"/>
  <c r="AE4263" i="1" a="1"/>
  <c r="AE4263" i="1" s="1"/>
  <c r="AG4261" i="1"/>
  <c r="AF4262" i="1"/>
  <c r="AG4262" i="1" l="1"/>
  <c r="AF4263" i="1"/>
  <c r="AD4264" i="1"/>
  <c r="AH4264" i="1" a="1"/>
  <c r="AH4264" i="1" s="1"/>
  <c r="AI4264" i="1" s="1"/>
  <c r="AE4264" i="1" a="1"/>
  <c r="AE4264" i="1" s="1"/>
  <c r="AG4263" i="1" l="1"/>
  <c r="AF4264" i="1"/>
  <c r="AE4265" i="1" a="1"/>
  <c r="AE4265" i="1" s="1"/>
  <c r="AD4265" i="1"/>
  <c r="AH4265" i="1" a="1"/>
  <c r="AH4265" i="1" s="1"/>
  <c r="AI4265" i="1" s="1"/>
  <c r="AE4266" i="1" l="1" a="1"/>
  <c r="AE4266" i="1" s="1"/>
  <c r="AD4266" i="1"/>
  <c r="AH4266" i="1" a="1"/>
  <c r="AH4266" i="1" s="1"/>
  <c r="AI4266" i="1" s="1"/>
  <c r="AG4264" i="1"/>
  <c r="AF4265" i="1"/>
  <c r="AF4266" i="1" l="1"/>
  <c r="AG4265" i="1"/>
  <c r="AE4267" i="1" a="1"/>
  <c r="AE4267" i="1" s="1"/>
  <c r="AD4267" i="1"/>
  <c r="AH4267" i="1" a="1"/>
  <c r="AH4267" i="1" s="1"/>
  <c r="AI4267" i="1" s="1"/>
  <c r="AH4268" i="1" l="1" a="1"/>
  <c r="AH4268" i="1" s="1"/>
  <c r="AI4268" i="1" s="1"/>
  <c r="AE4268" i="1" a="1"/>
  <c r="AE4268" i="1" s="1"/>
  <c r="AD4268" i="1"/>
  <c r="AF4267" i="1"/>
  <c r="AG4266" i="1"/>
  <c r="AH4269" i="1" l="1" a="1"/>
  <c r="AH4269" i="1" s="1"/>
  <c r="AI4269" i="1" s="1"/>
  <c r="AD4269" i="1"/>
  <c r="AE4269" i="1" a="1"/>
  <c r="AE4269" i="1" s="1"/>
  <c r="AG4267" i="1"/>
  <c r="AF4268" i="1"/>
  <c r="AG4268" i="1" l="1"/>
  <c r="AF4269" i="1"/>
  <c r="AE4270" i="1" a="1"/>
  <c r="AE4270" i="1" s="1"/>
  <c r="AD4270" i="1"/>
  <c r="AH4270" i="1" a="1"/>
  <c r="AH4270" i="1" s="1"/>
  <c r="AI4270" i="1" s="1"/>
  <c r="AE4271" i="1" l="1" a="1"/>
  <c r="AE4271" i="1" s="1"/>
  <c r="AD4271" i="1"/>
  <c r="AH4271" i="1" a="1"/>
  <c r="AH4271" i="1" s="1"/>
  <c r="AI4271" i="1" s="1"/>
  <c r="AG4269" i="1"/>
  <c r="AF4270" i="1"/>
  <c r="AF4271" i="1" l="1"/>
  <c r="AG4270" i="1"/>
  <c r="AH4272" i="1" a="1"/>
  <c r="AH4272" i="1" s="1"/>
  <c r="AI4272" i="1" s="1"/>
  <c r="AE4272" i="1" a="1"/>
  <c r="AE4272" i="1" s="1"/>
  <c r="AD4272" i="1"/>
  <c r="AH4273" i="1" l="1" a="1"/>
  <c r="AH4273" i="1" s="1"/>
  <c r="AI4273" i="1" s="1"/>
  <c r="AD4273" i="1"/>
  <c r="AE4273" i="1" a="1"/>
  <c r="AE4273" i="1" s="1"/>
  <c r="AG4271" i="1"/>
  <c r="AF4272" i="1"/>
  <c r="AG4272" i="1" l="1"/>
  <c r="AF4273" i="1"/>
  <c r="AE4274" i="1" a="1"/>
  <c r="AE4274" i="1" s="1"/>
  <c r="AD4274" i="1"/>
  <c r="AH4274" i="1" a="1"/>
  <c r="AH4274" i="1" s="1"/>
  <c r="AI4274" i="1" s="1"/>
  <c r="AE4275" i="1" l="1" a="1"/>
  <c r="AE4275" i="1" s="1"/>
  <c r="AD4275" i="1"/>
  <c r="AH4275" i="1" a="1"/>
  <c r="AH4275" i="1" s="1"/>
  <c r="AI4275" i="1" s="1"/>
  <c r="AG4273" i="1"/>
  <c r="AF4274" i="1"/>
  <c r="AF4275" i="1" l="1"/>
  <c r="AG4274" i="1"/>
  <c r="AH4276" i="1" a="1"/>
  <c r="AH4276" i="1" s="1"/>
  <c r="AI4276" i="1" s="1"/>
  <c r="AE4276" i="1" a="1"/>
  <c r="AE4276" i="1" s="1"/>
  <c r="AD4276" i="1"/>
  <c r="AH4277" i="1" l="1" a="1"/>
  <c r="AH4277" i="1" s="1"/>
  <c r="AI4277" i="1" s="1"/>
  <c r="AD4277" i="1"/>
  <c r="AE4277" i="1" a="1"/>
  <c r="AE4277" i="1" s="1"/>
  <c r="AG4275" i="1"/>
  <c r="AF4276" i="1"/>
  <c r="AG4276" i="1" l="1"/>
  <c r="AF4277" i="1"/>
  <c r="AE4278" i="1" a="1"/>
  <c r="AE4278" i="1" s="1"/>
  <c r="AD4278" i="1"/>
  <c r="AH4278" i="1" a="1"/>
  <c r="AH4278" i="1" s="1"/>
  <c r="AI4278" i="1" s="1"/>
  <c r="AE4279" i="1" l="1" a="1"/>
  <c r="AE4279" i="1" s="1"/>
  <c r="AD4279" i="1"/>
  <c r="AH4279" i="1" a="1"/>
  <c r="AH4279" i="1" s="1"/>
  <c r="AI4279" i="1" s="1"/>
  <c r="AG4277" i="1"/>
  <c r="AF4278" i="1"/>
  <c r="AF4279" i="1" l="1"/>
  <c r="AG4278" i="1"/>
  <c r="AH4280" i="1" a="1"/>
  <c r="AH4280" i="1" s="1"/>
  <c r="AI4280" i="1" s="1"/>
  <c r="AE4280" i="1" a="1"/>
  <c r="AE4280" i="1" s="1"/>
  <c r="AD4280" i="1"/>
  <c r="AH4281" i="1" l="1" a="1"/>
  <c r="AH4281" i="1" s="1"/>
  <c r="AI4281" i="1" s="1"/>
  <c r="AD4281" i="1"/>
  <c r="AE4281" i="1" a="1"/>
  <c r="AE4281" i="1" s="1"/>
  <c r="AG4279" i="1"/>
  <c r="AF4280" i="1"/>
  <c r="AG4280" i="1" l="1"/>
  <c r="AF4281" i="1"/>
  <c r="AE4282" i="1" a="1"/>
  <c r="AE4282" i="1" s="1"/>
  <c r="AD4282" i="1"/>
  <c r="AH4282" i="1" a="1"/>
  <c r="AH4282" i="1" s="1"/>
  <c r="AI4282" i="1" s="1"/>
  <c r="AE4283" i="1" l="1" a="1"/>
  <c r="AE4283" i="1" s="1"/>
  <c r="AD4283" i="1"/>
  <c r="AH4283" i="1" a="1"/>
  <c r="AH4283" i="1" s="1"/>
  <c r="AI4283" i="1" s="1"/>
  <c r="AG4281" i="1"/>
  <c r="AF4282" i="1"/>
  <c r="AF4283" i="1" l="1"/>
  <c r="AG4282" i="1"/>
  <c r="AH4284" i="1" a="1"/>
  <c r="AH4284" i="1" s="1"/>
  <c r="AI4284" i="1" s="1"/>
  <c r="AE4284" i="1" a="1"/>
  <c r="AE4284" i="1" s="1"/>
  <c r="AD4284" i="1"/>
  <c r="AH4285" i="1" l="1" a="1"/>
  <c r="AH4285" i="1" s="1"/>
  <c r="AI4285" i="1" s="1"/>
  <c r="AD4285" i="1"/>
  <c r="AE4285" i="1" a="1"/>
  <c r="AE4285" i="1" s="1"/>
  <c r="AG4283" i="1"/>
  <c r="AF4284" i="1"/>
  <c r="AG4284" i="1" l="1"/>
  <c r="AF4285" i="1"/>
  <c r="AE4286" i="1" a="1"/>
  <c r="AE4286" i="1" s="1"/>
  <c r="AD4286" i="1"/>
  <c r="AH4286" i="1" a="1"/>
  <c r="AH4286" i="1" s="1"/>
  <c r="AI4286" i="1" s="1"/>
  <c r="AE4287" i="1" l="1" a="1"/>
  <c r="AE4287" i="1" s="1"/>
  <c r="AD4287" i="1"/>
  <c r="AH4287" i="1" a="1"/>
  <c r="AH4287" i="1" s="1"/>
  <c r="AI4287" i="1" s="1"/>
  <c r="AG4285" i="1"/>
  <c r="AF4286" i="1"/>
  <c r="AF4287" i="1" l="1"/>
  <c r="AG4286" i="1"/>
  <c r="AH4288" i="1" a="1"/>
  <c r="AH4288" i="1" s="1"/>
  <c r="AI4288" i="1" s="1"/>
  <c r="AE4288" i="1" a="1"/>
  <c r="AE4288" i="1" s="1"/>
  <c r="AD4288" i="1"/>
  <c r="AH4289" i="1" l="1" a="1"/>
  <c r="AH4289" i="1" s="1"/>
  <c r="AI4289" i="1" s="1"/>
  <c r="AD4289" i="1"/>
  <c r="AE4289" i="1" a="1"/>
  <c r="AE4289" i="1" s="1"/>
  <c r="AG4287" i="1"/>
  <c r="AF4288" i="1"/>
  <c r="AG4288" i="1" l="1"/>
  <c r="AF4289" i="1"/>
  <c r="AE4290" i="1" a="1"/>
  <c r="AE4290" i="1" s="1"/>
  <c r="AD4290" i="1"/>
  <c r="AH4290" i="1" a="1"/>
  <c r="AH4290" i="1" s="1"/>
  <c r="AI4290" i="1" s="1"/>
  <c r="AE4291" i="1" l="1" a="1"/>
  <c r="AE4291" i="1" s="1"/>
  <c r="AD4291" i="1"/>
  <c r="AH4291" i="1" a="1"/>
  <c r="AH4291" i="1" s="1"/>
  <c r="AI4291" i="1" s="1"/>
  <c r="AG4289" i="1"/>
  <c r="AF4290" i="1"/>
  <c r="AF4291" i="1" l="1"/>
  <c r="AG4290" i="1"/>
  <c r="AH4292" i="1" a="1"/>
  <c r="AH4292" i="1" s="1"/>
  <c r="AI4292" i="1" s="1"/>
  <c r="AE4292" i="1" a="1"/>
  <c r="AE4292" i="1" s="1"/>
  <c r="AD4292" i="1"/>
  <c r="AH4293" i="1" l="1" a="1"/>
  <c r="AH4293" i="1" s="1"/>
  <c r="AI4293" i="1" s="1"/>
  <c r="AD4293" i="1"/>
  <c r="AE4293" i="1" a="1"/>
  <c r="AE4293" i="1" s="1"/>
  <c r="AG4291" i="1"/>
  <c r="AF4292" i="1"/>
  <c r="AG4292" i="1" l="1"/>
  <c r="AF4293" i="1"/>
  <c r="AE4294" i="1" a="1"/>
  <c r="AE4294" i="1" s="1"/>
  <c r="AD4294" i="1"/>
  <c r="AH4294" i="1" a="1"/>
  <c r="AH4294" i="1" s="1"/>
  <c r="AI4294" i="1" s="1"/>
  <c r="AE4295" i="1" l="1" a="1"/>
  <c r="AE4295" i="1" s="1"/>
  <c r="AD4295" i="1"/>
  <c r="AH4295" i="1" a="1"/>
  <c r="AH4295" i="1" s="1"/>
  <c r="AI4295" i="1" s="1"/>
  <c r="AG4293" i="1"/>
  <c r="AF4294" i="1"/>
  <c r="AF4295" i="1" l="1"/>
  <c r="AG4294" i="1"/>
  <c r="AH4296" i="1" a="1"/>
  <c r="AH4296" i="1" s="1"/>
  <c r="AI4296" i="1" s="1"/>
  <c r="AE4296" i="1" a="1"/>
  <c r="AE4296" i="1" s="1"/>
  <c r="AD4296" i="1"/>
  <c r="AH4297" i="1" l="1" a="1"/>
  <c r="AH4297" i="1" s="1"/>
  <c r="AI4297" i="1" s="1"/>
  <c r="AD4297" i="1"/>
  <c r="AE4297" i="1" a="1"/>
  <c r="AE4297" i="1" s="1"/>
  <c r="AG4295" i="1"/>
  <c r="AF4296" i="1"/>
  <c r="AG4296" i="1" l="1"/>
  <c r="AF4297" i="1"/>
  <c r="AE4298" i="1" a="1"/>
  <c r="AE4298" i="1" s="1"/>
  <c r="AD4298" i="1"/>
  <c r="AH4298" i="1" a="1"/>
  <c r="AH4298" i="1" s="1"/>
  <c r="AI4298" i="1" s="1"/>
  <c r="AE4299" i="1" l="1" a="1"/>
  <c r="AE4299" i="1" s="1"/>
  <c r="AD4299" i="1"/>
  <c r="AH4299" i="1" a="1"/>
  <c r="AH4299" i="1" s="1"/>
  <c r="AI4299" i="1" s="1"/>
  <c r="AG4297" i="1"/>
  <c r="AF4298" i="1"/>
  <c r="AF4299" i="1" l="1"/>
  <c r="AG4298" i="1"/>
  <c r="AH4300" i="1" a="1"/>
  <c r="AH4300" i="1" s="1"/>
  <c r="AI4300" i="1" s="1"/>
  <c r="AE4300" i="1" a="1"/>
  <c r="AE4300" i="1" s="1"/>
  <c r="AD4300" i="1"/>
  <c r="AG4299" i="1" l="1"/>
  <c r="AF4300" i="1"/>
  <c r="AH4301" i="1" a="1"/>
  <c r="AH4301" i="1" s="1"/>
  <c r="AI4301" i="1" s="1"/>
  <c r="AD4301" i="1"/>
  <c r="AE4301" i="1" a="1"/>
  <c r="AE4301" i="1" s="1"/>
  <c r="AE4302" i="1" l="1" a="1"/>
  <c r="AE4302" i="1" s="1"/>
  <c r="AD4302" i="1"/>
  <c r="AH4302" i="1" a="1"/>
  <c r="AH4302" i="1" s="1"/>
  <c r="AI4302" i="1" s="1"/>
  <c r="AG4300" i="1"/>
  <c r="AF4301" i="1"/>
  <c r="AG4301" i="1" l="1"/>
  <c r="AF4302" i="1"/>
  <c r="AE4303" i="1" a="1"/>
  <c r="AE4303" i="1" s="1"/>
  <c r="AD4303" i="1"/>
  <c r="AH4303" i="1" a="1"/>
  <c r="AH4303" i="1" s="1"/>
  <c r="AI4303" i="1" s="1"/>
  <c r="AF4303" i="1" l="1"/>
  <c r="AG4302" i="1"/>
  <c r="AH4304" i="1" a="1"/>
  <c r="AH4304" i="1" s="1"/>
  <c r="AI4304" i="1" s="1"/>
  <c r="AE4304" i="1" a="1"/>
  <c r="AE4304" i="1" s="1"/>
  <c r="AD4304" i="1"/>
  <c r="AH4305" i="1" l="1" a="1"/>
  <c r="AH4305" i="1" s="1"/>
  <c r="AI4305" i="1" s="1"/>
  <c r="AD4305" i="1"/>
  <c r="AE4305" i="1" a="1"/>
  <c r="AE4305" i="1" s="1"/>
  <c r="AG4303" i="1"/>
  <c r="AF4304" i="1"/>
  <c r="AG4304" i="1" l="1"/>
  <c r="AF4305" i="1"/>
  <c r="AE4306" i="1" a="1"/>
  <c r="AE4306" i="1" s="1"/>
  <c r="AD4306" i="1"/>
  <c r="AH4306" i="1" a="1"/>
  <c r="AH4306" i="1" s="1"/>
  <c r="AI4306" i="1" s="1"/>
  <c r="AE4307" i="1" l="1" a="1"/>
  <c r="AE4307" i="1" s="1"/>
  <c r="AD4307" i="1"/>
  <c r="AH4307" i="1" a="1"/>
  <c r="AH4307" i="1" s="1"/>
  <c r="AI4307" i="1" s="1"/>
  <c r="AG4305" i="1"/>
  <c r="AF4306" i="1"/>
  <c r="AF4307" i="1" l="1"/>
  <c r="AG4306" i="1"/>
  <c r="AH4308" i="1" a="1"/>
  <c r="AH4308" i="1" s="1"/>
  <c r="AI4308" i="1" s="1"/>
  <c r="AE4308" i="1" a="1"/>
  <c r="AE4308" i="1" s="1"/>
  <c r="AD4308" i="1"/>
  <c r="AH4309" i="1" l="1" a="1"/>
  <c r="AH4309" i="1" s="1"/>
  <c r="AI4309" i="1" s="1"/>
  <c r="AD4309" i="1"/>
  <c r="AE4309" i="1" a="1"/>
  <c r="AE4309" i="1" s="1"/>
  <c r="AG4307" i="1"/>
  <c r="AF4308" i="1"/>
  <c r="AG4308" i="1" l="1"/>
  <c r="AF4309" i="1"/>
  <c r="AE4310" i="1" a="1"/>
  <c r="AE4310" i="1" s="1"/>
  <c r="AD4310" i="1"/>
  <c r="AH4310" i="1" a="1"/>
  <c r="AH4310" i="1" s="1"/>
  <c r="AI4310" i="1" s="1"/>
  <c r="AE4311" i="1" l="1" a="1"/>
  <c r="AE4311" i="1" s="1"/>
  <c r="AD4311" i="1"/>
  <c r="AH4311" i="1" a="1"/>
  <c r="AH4311" i="1" s="1"/>
  <c r="AI4311" i="1" s="1"/>
  <c r="AG4309" i="1"/>
  <c r="AF4310" i="1"/>
  <c r="AF4311" i="1" l="1"/>
  <c r="AG4310" i="1"/>
  <c r="AH4312" i="1" a="1"/>
  <c r="AH4312" i="1" s="1"/>
  <c r="AI4312" i="1" s="1"/>
  <c r="AE4312" i="1" a="1"/>
  <c r="AE4312" i="1" s="1"/>
  <c r="AD4312" i="1"/>
  <c r="AH4313" i="1" l="1" a="1"/>
  <c r="AH4313" i="1" s="1"/>
  <c r="AI4313" i="1" s="1"/>
  <c r="AD4313" i="1"/>
  <c r="AE4313" i="1" a="1"/>
  <c r="AE4313" i="1" s="1"/>
  <c r="AG4311" i="1"/>
  <c r="AF4312" i="1"/>
  <c r="AG4312" i="1" l="1"/>
  <c r="AF4313" i="1"/>
  <c r="AE4314" i="1" a="1"/>
  <c r="AE4314" i="1" s="1"/>
  <c r="AD4314" i="1"/>
  <c r="AH4314" i="1" a="1"/>
  <c r="AH4314" i="1" s="1"/>
  <c r="AI4314" i="1" s="1"/>
  <c r="AE4315" i="1" l="1" a="1"/>
  <c r="AE4315" i="1" s="1"/>
  <c r="AD4315" i="1"/>
  <c r="AH4315" i="1" a="1"/>
  <c r="AH4315" i="1" s="1"/>
  <c r="AI4315" i="1" s="1"/>
  <c r="AG4313" i="1"/>
  <c r="AF4314" i="1"/>
  <c r="AF4315" i="1" l="1"/>
  <c r="AG4314" i="1"/>
  <c r="AH4316" i="1" a="1"/>
  <c r="AH4316" i="1" s="1"/>
  <c r="AI4316" i="1" s="1"/>
  <c r="AE4316" i="1" a="1"/>
  <c r="AE4316" i="1" s="1"/>
  <c r="AD4316" i="1"/>
  <c r="AH4317" i="1" l="1" a="1"/>
  <c r="AH4317" i="1" s="1"/>
  <c r="AI4317" i="1" s="1"/>
  <c r="AD4317" i="1"/>
  <c r="AE4317" i="1" a="1"/>
  <c r="AE4317" i="1" s="1"/>
  <c r="AG4315" i="1"/>
  <c r="AF4316" i="1"/>
  <c r="AG4316" i="1" l="1"/>
  <c r="AF4317" i="1"/>
  <c r="AE4318" i="1" a="1"/>
  <c r="AE4318" i="1" s="1"/>
  <c r="AD4318" i="1"/>
  <c r="AH4318" i="1" a="1"/>
  <c r="AH4318" i="1" s="1"/>
  <c r="AI4318" i="1" s="1"/>
  <c r="AE4319" i="1" l="1" a="1"/>
  <c r="AE4319" i="1" s="1"/>
  <c r="AD4319" i="1"/>
  <c r="AH4319" i="1" a="1"/>
  <c r="AH4319" i="1" s="1"/>
  <c r="AI4319" i="1" s="1"/>
  <c r="AG4317" i="1"/>
  <c r="AF4318" i="1"/>
  <c r="AF4319" i="1" l="1"/>
  <c r="AG4318" i="1"/>
  <c r="AH4320" i="1" a="1"/>
  <c r="AH4320" i="1" s="1"/>
  <c r="AI4320" i="1" s="1"/>
  <c r="AE4320" i="1" a="1"/>
  <c r="AE4320" i="1" s="1"/>
  <c r="AD4320" i="1"/>
  <c r="AH4321" i="1" l="1" a="1"/>
  <c r="AH4321" i="1" s="1"/>
  <c r="AI4321" i="1" s="1"/>
  <c r="AD4321" i="1"/>
  <c r="AE4321" i="1" a="1"/>
  <c r="AE4321" i="1" s="1"/>
  <c r="AG4319" i="1"/>
  <c r="AF4320" i="1"/>
  <c r="AG4320" i="1" l="1"/>
  <c r="AF4321" i="1"/>
  <c r="AE4322" i="1" a="1"/>
  <c r="AE4322" i="1" s="1"/>
  <c r="AD4322" i="1"/>
  <c r="AH4322" i="1" a="1"/>
  <c r="AH4322" i="1" s="1"/>
  <c r="AI4322" i="1" s="1"/>
  <c r="AE4323" i="1" l="1" a="1"/>
  <c r="AE4323" i="1" s="1"/>
  <c r="AD4323" i="1"/>
  <c r="AH4323" i="1" a="1"/>
  <c r="AH4323" i="1" s="1"/>
  <c r="AI4323" i="1" s="1"/>
  <c r="AG4321" i="1"/>
  <c r="AF4322" i="1"/>
  <c r="AF4323" i="1" l="1"/>
  <c r="AG4322" i="1"/>
  <c r="AH4324" i="1" a="1"/>
  <c r="AH4324" i="1" s="1"/>
  <c r="AI4324" i="1" s="1"/>
  <c r="AE4324" i="1" a="1"/>
  <c r="AE4324" i="1" s="1"/>
  <c r="AD4324" i="1"/>
  <c r="AH4325" i="1" l="1" a="1"/>
  <c r="AH4325" i="1" s="1"/>
  <c r="AI4325" i="1" s="1"/>
  <c r="AD4325" i="1"/>
  <c r="AE4325" i="1" a="1"/>
  <c r="AE4325" i="1" s="1"/>
  <c r="AG4323" i="1"/>
  <c r="AF4324" i="1"/>
  <c r="AE4326" i="1" l="1" a="1"/>
  <c r="AE4326" i="1" s="1"/>
  <c r="AD4326" i="1"/>
  <c r="AH4326" i="1" a="1"/>
  <c r="AH4326" i="1" s="1"/>
  <c r="AI4326" i="1" s="1"/>
  <c r="AG4324" i="1"/>
  <c r="AF4325" i="1"/>
  <c r="AG4325" i="1" l="1"/>
  <c r="AF4326" i="1"/>
  <c r="AE4327" i="1" a="1"/>
  <c r="AE4327" i="1" s="1"/>
  <c r="AD4327" i="1"/>
  <c r="AH4327" i="1" a="1"/>
  <c r="AH4327" i="1" s="1"/>
  <c r="AI4327" i="1" s="1"/>
  <c r="AH4328" i="1" l="1" a="1"/>
  <c r="AH4328" i="1" s="1"/>
  <c r="AI4328" i="1" s="1"/>
  <c r="AE4328" i="1" a="1"/>
  <c r="AE4328" i="1" s="1"/>
  <c r="AD4328" i="1"/>
  <c r="AF4327" i="1"/>
  <c r="AG4326" i="1"/>
  <c r="AG4327" i="1" l="1"/>
  <c r="AF4328" i="1"/>
  <c r="AH4329" i="1" a="1"/>
  <c r="AH4329" i="1" s="1"/>
  <c r="AI4329" i="1" s="1"/>
  <c r="AD4329" i="1"/>
  <c r="AE4329" i="1" a="1"/>
  <c r="AE4329" i="1" s="1"/>
  <c r="AE4330" i="1" l="1" a="1"/>
  <c r="AE4330" i="1" s="1"/>
  <c r="AD4330" i="1"/>
  <c r="AH4330" i="1" a="1"/>
  <c r="AH4330" i="1" s="1"/>
  <c r="AI4330" i="1" s="1"/>
  <c r="AG4328" i="1"/>
  <c r="AF4329" i="1"/>
  <c r="AG4329" i="1" l="1"/>
  <c r="AF4330" i="1"/>
  <c r="AE4331" i="1" a="1"/>
  <c r="AE4331" i="1" s="1"/>
  <c r="AD4331" i="1"/>
  <c r="AH4331" i="1" a="1"/>
  <c r="AH4331" i="1" s="1"/>
  <c r="AI4331" i="1" s="1"/>
  <c r="AH4332" i="1" l="1" a="1"/>
  <c r="AH4332" i="1" s="1"/>
  <c r="AI4332" i="1" s="1"/>
  <c r="AE4332" i="1" a="1"/>
  <c r="AE4332" i="1" s="1"/>
  <c r="AD4332" i="1"/>
  <c r="AF4331" i="1"/>
  <c r="AG4330" i="1"/>
  <c r="AH4333" i="1" l="1" a="1"/>
  <c r="AH4333" i="1" s="1"/>
  <c r="AI4333" i="1" s="1"/>
  <c r="AD4333" i="1"/>
  <c r="AE4333" i="1" a="1"/>
  <c r="AE4333" i="1" s="1"/>
  <c r="AG4331" i="1"/>
  <c r="AF4332" i="1"/>
  <c r="AG4332" i="1" l="1"/>
  <c r="AF4333" i="1"/>
  <c r="AE4334" i="1" a="1"/>
  <c r="AE4334" i="1" s="1"/>
  <c r="AD4334" i="1"/>
  <c r="AH4334" i="1" a="1"/>
  <c r="AH4334" i="1" s="1"/>
  <c r="AI4334" i="1" s="1"/>
  <c r="AG4333" i="1" l="1"/>
  <c r="AF4334" i="1"/>
  <c r="AE4335" i="1" a="1"/>
  <c r="AE4335" i="1" s="1"/>
  <c r="AD4335" i="1"/>
  <c r="AH4335" i="1" a="1"/>
  <c r="AH4335" i="1" s="1"/>
  <c r="AI4335" i="1" s="1"/>
  <c r="AH4336" i="1" l="1" a="1"/>
  <c r="AH4336" i="1" s="1"/>
  <c r="AI4336" i="1" s="1"/>
  <c r="AE4336" i="1" a="1"/>
  <c r="AE4336" i="1" s="1"/>
  <c r="AD4336" i="1"/>
  <c r="AF4335" i="1"/>
  <c r="AG4334" i="1"/>
  <c r="AH4337" i="1" l="1" a="1"/>
  <c r="AH4337" i="1" s="1"/>
  <c r="AI4337" i="1" s="1"/>
  <c r="AD4337" i="1"/>
  <c r="AE4337" i="1" a="1"/>
  <c r="AE4337" i="1" s="1"/>
  <c r="AG4335" i="1"/>
  <c r="AF4336" i="1"/>
  <c r="AE4338" i="1" l="1" a="1"/>
  <c r="AE4338" i="1" s="1"/>
  <c r="AD4338" i="1"/>
  <c r="AH4338" i="1" a="1"/>
  <c r="AH4338" i="1" s="1"/>
  <c r="AI4338" i="1" s="1"/>
  <c r="AG4336" i="1"/>
  <c r="AF4337" i="1"/>
  <c r="AE4339" i="1" l="1" a="1"/>
  <c r="AE4339" i="1" s="1"/>
  <c r="AH4339" i="1" a="1"/>
  <c r="AH4339" i="1" s="1"/>
  <c r="AI4339" i="1" s="1"/>
  <c r="AD4339" i="1"/>
  <c r="AF4338" i="1"/>
  <c r="AG4337" i="1"/>
  <c r="AF4339" i="1" l="1"/>
  <c r="AG4338" i="1"/>
  <c r="AE4340" i="1" a="1"/>
  <c r="AE4340" i="1" s="1"/>
  <c r="AH4340" i="1" a="1"/>
  <c r="AH4340" i="1" s="1"/>
  <c r="AI4340" i="1" s="1"/>
  <c r="AD4340" i="1"/>
  <c r="AG4339" i="1" l="1"/>
  <c r="AF4340" i="1"/>
  <c r="AE4341" i="1" a="1"/>
  <c r="AE4341" i="1" s="1"/>
  <c r="AH4341" i="1" a="1"/>
  <c r="AH4341" i="1" s="1"/>
  <c r="AI4341" i="1" s="1"/>
  <c r="AD4341" i="1"/>
  <c r="AF4341" i="1" l="1"/>
  <c r="AG4340" i="1"/>
  <c r="AE4342" i="1" a="1"/>
  <c r="AE4342" i="1" s="1"/>
  <c r="AH4342" i="1" a="1"/>
  <c r="AH4342" i="1" s="1"/>
  <c r="AI4342" i="1" s="1"/>
  <c r="AD4342" i="1"/>
  <c r="AE4343" i="1" l="1" a="1"/>
  <c r="AE4343" i="1" s="1"/>
  <c r="AH4343" i="1" a="1"/>
  <c r="AH4343" i="1" s="1"/>
  <c r="AI4343" i="1" s="1"/>
  <c r="AD4343" i="1"/>
  <c r="AG4341" i="1"/>
  <c r="AF4342" i="1"/>
  <c r="AF4343" i="1" l="1"/>
  <c r="AG4342" i="1"/>
  <c r="AE4344" i="1" a="1"/>
  <c r="AE4344" i="1" s="1"/>
  <c r="AH4344" i="1" a="1"/>
  <c r="AH4344" i="1" s="1"/>
  <c r="AI4344" i="1" s="1"/>
  <c r="AD4344" i="1"/>
  <c r="AE4345" i="1" l="1" a="1"/>
  <c r="AE4345" i="1" s="1"/>
  <c r="AH4345" i="1" a="1"/>
  <c r="AH4345" i="1" s="1"/>
  <c r="AI4345" i="1" s="1"/>
  <c r="AD4345" i="1"/>
  <c r="AG4343" i="1"/>
  <c r="AF4344" i="1"/>
  <c r="AE4346" i="1" l="1" a="1"/>
  <c r="AE4346" i="1" s="1"/>
  <c r="AH4346" i="1" a="1"/>
  <c r="AH4346" i="1" s="1"/>
  <c r="AI4346" i="1" s="1"/>
  <c r="AD4346" i="1"/>
  <c r="AF4345" i="1"/>
  <c r="AG4344" i="1"/>
  <c r="AG4345" i="1" l="1"/>
  <c r="AF4346" i="1"/>
  <c r="AE4347" i="1" a="1"/>
  <c r="AE4347" i="1" s="1"/>
  <c r="AH4347" i="1" a="1"/>
  <c r="AH4347" i="1" s="1"/>
  <c r="AI4347" i="1" s="1"/>
  <c r="AD4347" i="1"/>
  <c r="AE4348" i="1" l="1" a="1"/>
  <c r="AE4348" i="1" s="1"/>
  <c r="AH4348" i="1" a="1"/>
  <c r="AH4348" i="1" s="1"/>
  <c r="AI4348" i="1" s="1"/>
  <c r="AD4348" i="1"/>
  <c r="AF4347" i="1"/>
  <c r="AG4346" i="1"/>
  <c r="AE4349" i="1" l="1" a="1"/>
  <c r="AE4349" i="1" s="1"/>
  <c r="AH4349" i="1" a="1"/>
  <c r="AH4349" i="1" s="1"/>
  <c r="AI4349" i="1" s="1"/>
  <c r="AD4349" i="1"/>
  <c r="AG4347" i="1"/>
  <c r="AF4348" i="1"/>
  <c r="AF4349" i="1" l="1"/>
  <c r="AG4348" i="1"/>
  <c r="AE4350" i="1" a="1"/>
  <c r="AE4350" i="1" s="1"/>
  <c r="AH4350" i="1" a="1"/>
  <c r="AH4350" i="1" s="1"/>
  <c r="AI4350" i="1" s="1"/>
  <c r="AD4350" i="1"/>
  <c r="AE4351" i="1" l="1" a="1"/>
  <c r="AE4351" i="1" s="1"/>
  <c r="AH4351" i="1" a="1"/>
  <c r="AH4351" i="1" s="1"/>
  <c r="AI4351" i="1" s="1"/>
  <c r="AD4351" i="1"/>
  <c r="AG4349" i="1"/>
  <c r="AF4350" i="1"/>
  <c r="AE4352" i="1" l="1" a="1"/>
  <c r="AE4352" i="1" s="1"/>
  <c r="AH4352" i="1" a="1"/>
  <c r="AH4352" i="1" s="1"/>
  <c r="AI4352" i="1" s="1"/>
  <c r="AD4352" i="1"/>
  <c r="AF4351" i="1"/>
  <c r="AG4350" i="1"/>
  <c r="AG4351" i="1" l="1"/>
  <c r="AF4352" i="1"/>
  <c r="AE4353" i="1" a="1"/>
  <c r="AE4353" i="1" s="1"/>
  <c r="AH4353" i="1" a="1"/>
  <c r="AH4353" i="1" s="1"/>
  <c r="AI4353" i="1" s="1"/>
  <c r="AD4353" i="1"/>
  <c r="AE4354" i="1" l="1" a="1"/>
  <c r="AE4354" i="1" s="1"/>
  <c r="AH4354" i="1" a="1"/>
  <c r="AH4354" i="1" s="1"/>
  <c r="AI4354" i="1" s="1"/>
  <c r="AD4354" i="1"/>
  <c r="AF4353" i="1"/>
  <c r="AG4352" i="1"/>
  <c r="AE4355" i="1" l="1" a="1"/>
  <c r="AE4355" i="1" s="1"/>
  <c r="AH4355" i="1" a="1"/>
  <c r="AH4355" i="1" s="1"/>
  <c r="AI4355" i="1" s="1"/>
  <c r="AD4355" i="1"/>
  <c r="AG4353" i="1"/>
  <c r="AF4354" i="1"/>
  <c r="AE4356" i="1" l="1" a="1"/>
  <c r="AE4356" i="1" s="1"/>
  <c r="AH4356" i="1" a="1"/>
  <c r="AH4356" i="1" s="1"/>
  <c r="AI4356" i="1" s="1"/>
  <c r="AD4356" i="1"/>
  <c r="AF4355" i="1"/>
  <c r="AG4354" i="1"/>
  <c r="AG4355" i="1" l="1"/>
  <c r="AF4356" i="1"/>
  <c r="AE4357" i="1" a="1"/>
  <c r="AE4357" i="1" s="1"/>
  <c r="AH4357" i="1" a="1"/>
  <c r="AH4357" i="1" s="1"/>
  <c r="AI4357" i="1" s="1"/>
  <c r="AD4357" i="1"/>
  <c r="AF4357" i="1" l="1"/>
  <c r="AG4356" i="1"/>
  <c r="AE4358" i="1" a="1"/>
  <c r="AE4358" i="1" s="1"/>
  <c r="AH4358" i="1" a="1"/>
  <c r="AH4358" i="1" s="1"/>
  <c r="AI4358" i="1" s="1"/>
  <c r="AD4358" i="1"/>
  <c r="AG4357" i="1" l="1"/>
  <c r="AF4358" i="1"/>
  <c r="AE4359" i="1" a="1"/>
  <c r="AE4359" i="1" s="1"/>
  <c r="AH4359" i="1" a="1"/>
  <c r="AH4359" i="1" s="1"/>
  <c r="AI4359" i="1" s="1"/>
  <c r="AD4359" i="1"/>
  <c r="AE4360" i="1" l="1" a="1"/>
  <c r="AE4360" i="1" s="1"/>
  <c r="AH4360" i="1" a="1"/>
  <c r="AH4360" i="1" s="1"/>
  <c r="AI4360" i="1" s="1"/>
  <c r="AD4360" i="1"/>
  <c r="AF4359" i="1"/>
  <c r="AG4358" i="1"/>
  <c r="AG4359" i="1" l="1"/>
  <c r="AF4360" i="1"/>
  <c r="AE4361" i="1" a="1"/>
  <c r="AE4361" i="1" s="1"/>
  <c r="AH4361" i="1" a="1"/>
  <c r="AH4361" i="1" s="1"/>
  <c r="AI4361" i="1" s="1"/>
  <c r="AD4361" i="1"/>
  <c r="AF4361" i="1" l="1"/>
  <c r="AG4360" i="1"/>
  <c r="AE4362" i="1" a="1"/>
  <c r="AE4362" i="1" s="1"/>
  <c r="AH4362" i="1" a="1"/>
  <c r="AH4362" i="1" s="1"/>
  <c r="AI4362" i="1" s="1"/>
  <c r="AD4362" i="1"/>
  <c r="AE4363" i="1" l="1" a="1"/>
  <c r="AE4363" i="1" s="1"/>
  <c r="AH4363" i="1" a="1"/>
  <c r="AH4363" i="1" s="1"/>
  <c r="AI4363" i="1" s="1"/>
  <c r="AD4363" i="1"/>
  <c r="AG4361" i="1"/>
  <c r="AF4362" i="1"/>
  <c r="AF4363" i="1" l="1"/>
  <c r="AG4362" i="1"/>
  <c r="AE4364" i="1" a="1"/>
  <c r="AE4364" i="1" s="1"/>
  <c r="AH4364" i="1" a="1"/>
  <c r="AH4364" i="1" s="1"/>
  <c r="AI4364" i="1" s="1"/>
  <c r="AD4364" i="1"/>
  <c r="AE4365" i="1" l="1" a="1"/>
  <c r="AE4365" i="1" s="1"/>
  <c r="AH4365" i="1" a="1"/>
  <c r="AH4365" i="1" s="1"/>
  <c r="AI4365" i="1" s="1"/>
  <c r="AD4365" i="1"/>
  <c r="AG4363" i="1"/>
  <c r="AF4364" i="1"/>
  <c r="AF4365" i="1" l="1"/>
  <c r="AG4364" i="1"/>
  <c r="AE4366" i="1" a="1"/>
  <c r="AE4366" i="1" s="1"/>
  <c r="AH4366" i="1" a="1"/>
  <c r="AH4366" i="1" s="1"/>
  <c r="AI4366" i="1" s="1"/>
  <c r="AD4366" i="1"/>
  <c r="AE4367" i="1" l="1" a="1"/>
  <c r="AE4367" i="1" s="1"/>
  <c r="AH4367" i="1" a="1"/>
  <c r="AH4367" i="1" s="1"/>
  <c r="AI4367" i="1" s="1"/>
  <c r="AD4367" i="1"/>
  <c r="AG4365" i="1"/>
  <c r="AF4366" i="1"/>
  <c r="AE4368" i="1" l="1" a="1"/>
  <c r="AE4368" i="1" s="1"/>
  <c r="AH4368" i="1" a="1"/>
  <c r="AH4368" i="1" s="1"/>
  <c r="AI4368" i="1" s="1"/>
  <c r="AD4368" i="1"/>
  <c r="AF4367" i="1"/>
  <c r="AG4366" i="1"/>
  <c r="AG4367" i="1" l="1"/>
  <c r="AF4368" i="1"/>
  <c r="AE4369" i="1" a="1"/>
  <c r="AE4369" i="1" s="1"/>
  <c r="AH4369" i="1" a="1"/>
  <c r="AH4369" i="1" s="1"/>
  <c r="AI4369" i="1" s="1"/>
  <c r="AD4369" i="1"/>
  <c r="AF4369" i="1" l="1"/>
  <c r="AG4368" i="1"/>
  <c r="AE4370" i="1" a="1"/>
  <c r="AE4370" i="1" s="1"/>
  <c r="AH4370" i="1" a="1"/>
  <c r="AH4370" i="1" s="1"/>
  <c r="AI4370" i="1" s="1"/>
  <c r="AD4370" i="1"/>
  <c r="AE4371" i="1" l="1" a="1"/>
  <c r="AE4371" i="1" s="1"/>
  <c r="AH4371" i="1" a="1"/>
  <c r="AH4371" i="1" s="1"/>
  <c r="AI4371" i="1" s="1"/>
  <c r="AD4371" i="1"/>
  <c r="AG4369" i="1"/>
  <c r="AF4370" i="1"/>
  <c r="AF4371" i="1" l="1"/>
  <c r="AG4370" i="1"/>
  <c r="AE4372" i="1" a="1"/>
  <c r="AE4372" i="1" s="1"/>
  <c r="AH4372" i="1" a="1"/>
  <c r="AH4372" i="1" s="1"/>
  <c r="AI4372" i="1" s="1"/>
  <c r="AD4372" i="1"/>
  <c r="AE4373" i="1" l="1" a="1"/>
  <c r="AE4373" i="1" s="1"/>
  <c r="AH4373" i="1" a="1"/>
  <c r="AH4373" i="1" s="1"/>
  <c r="AI4373" i="1" s="1"/>
  <c r="AD4373" i="1"/>
  <c r="AG4371" i="1"/>
  <c r="AF4372" i="1"/>
  <c r="AE4374" i="1" l="1" a="1"/>
  <c r="AE4374" i="1" s="1"/>
  <c r="AH4374" i="1" a="1"/>
  <c r="AH4374" i="1" s="1"/>
  <c r="AI4374" i="1" s="1"/>
  <c r="AD4374" i="1"/>
  <c r="AF4373" i="1"/>
  <c r="AG4372" i="1"/>
  <c r="AE4375" i="1" l="1" a="1"/>
  <c r="AE4375" i="1" s="1"/>
  <c r="AH4375" i="1" a="1"/>
  <c r="AH4375" i="1" s="1"/>
  <c r="AI4375" i="1" s="1"/>
  <c r="AD4375" i="1"/>
  <c r="AG4373" i="1"/>
  <c r="AF4374" i="1"/>
  <c r="AF4375" i="1" l="1"/>
  <c r="AG4374" i="1"/>
  <c r="AE4376" i="1" a="1"/>
  <c r="AE4376" i="1" s="1"/>
  <c r="AH4376" i="1" a="1"/>
  <c r="AH4376" i="1" s="1"/>
  <c r="AI4376" i="1" s="1"/>
  <c r="AD4376" i="1"/>
  <c r="AE4377" i="1" l="1" a="1"/>
  <c r="AE4377" i="1" s="1"/>
  <c r="AH4377" i="1" a="1"/>
  <c r="AH4377" i="1" s="1"/>
  <c r="AI4377" i="1" s="1"/>
  <c r="AD4377" i="1"/>
  <c r="AG4375" i="1"/>
  <c r="AF4376" i="1"/>
  <c r="AF4377" i="1" l="1"/>
  <c r="AG4376" i="1"/>
  <c r="AE4378" i="1" a="1"/>
  <c r="AE4378" i="1" s="1"/>
  <c r="AH4378" i="1" a="1"/>
  <c r="AH4378" i="1" s="1"/>
  <c r="AI4378" i="1" s="1"/>
  <c r="AD4378" i="1"/>
  <c r="AE4379" i="1" l="1" a="1"/>
  <c r="AE4379" i="1" s="1"/>
  <c r="AH4379" i="1" a="1"/>
  <c r="AH4379" i="1" s="1"/>
  <c r="AI4379" i="1" s="1"/>
  <c r="AD4379" i="1"/>
  <c r="AG4377" i="1"/>
  <c r="AF4378" i="1"/>
  <c r="AE4380" i="1" l="1" a="1"/>
  <c r="AE4380" i="1" s="1"/>
  <c r="AH4380" i="1" a="1"/>
  <c r="AH4380" i="1" s="1"/>
  <c r="AI4380" i="1" s="1"/>
  <c r="AD4380" i="1"/>
  <c r="AF4379" i="1"/>
  <c r="AG4378" i="1"/>
  <c r="AG4379" i="1" l="1"/>
  <c r="AF4380" i="1"/>
  <c r="AE4381" i="1" a="1"/>
  <c r="AE4381" i="1" s="1"/>
  <c r="AH4381" i="1" a="1"/>
  <c r="AH4381" i="1" s="1"/>
  <c r="AI4381" i="1" s="1"/>
  <c r="AD4381" i="1"/>
  <c r="AE4382" i="1" l="1" a="1"/>
  <c r="AE4382" i="1" s="1"/>
  <c r="AH4382" i="1" a="1"/>
  <c r="AH4382" i="1" s="1"/>
  <c r="AI4382" i="1" s="1"/>
  <c r="AD4382" i="1"/>
  <c r="AF4381" i="1"/>
  <c r="AG4380" i="1"/>
  <c r="AE4383" i="1" l="1" a="1"/>
  <c r="AE4383" i="1" s="1"/>
  <c r="AH4383" i="1" a="1"/>
  <c r="AH4383" i="1" s="1"/>
  <c r="AI4383" i="1" s="1"/>
  <c r="AD4383" i="1"/>
  <c r="AG4381" i="1"/>
  <c r="AF4382" i="1"/>
  <c r="AF4383" i="1" l="1"/>
  <c r="AG4382" i="1"/>
  <c r="AE4384" i="1" a="1"/>
  <c r="AE4384" i="1" s="1"/>
  <c r="AH4384" i="1" a="1"/>
  <c r="AH4384" i="1" s="1"/>
  <c r="AI4384" i="1" s="1"/>
  <c r="AD4384" i="1"/>
  <c r="AE4385" i="1" l="1" a="1"/>
  <c r="AE4385" i="1" s="1"/>
  <c r="AH4385" i="1" a="1"/>
  <c r="AH4385" i="1" s="1"/>
  <c r="AI4385" i="1" s="1"/>
  <c r="AD4385" i="1"/>
  <c r="AG4383" i="1"/>
  <c r="AF4384" i="1"/>
  <c r="AF4385" i="1" l="1"/>
  <c r="AG4384" i="1"/>
  <c r="AE4386" i="1" a="1"/>
  <c r="AE4386" i="1" s="1"/>
  <c r="AH4386" i="1" a="1"/>
  <c r="AH4386" i="1" s="1"/>
  <c r="AI4386" i="1" s="1"/>
  <c r="AD4386" i="1"/>
  <c r="AG4385" i="1" l="1"/>
  <c r="AF4386" i="1"/>
  <c r="AE4387" i="1" a="1"/>
  <c r="AE4387" i="1" s="1"/>
  <c r="AH4387" i="1" a="1"/>
  <c r="AH4387" i="1" s="1"/>
  <c r="AI4387" i="1" s="1"/>
  <c r="AD4387" i="1"/>
  <c r="AE4388" i="1" l="1" a="1"/>
  <c r="AE4388" i="1" s="1"/>
  <c r="AH4388" i="1" a="1"/>
  <c r="AH4388" i="1" s="1"/>
  <c r="AI4388" i="1" s="1"/>
  <c r="AD4388" i="1"/>
  <c r="AF4387" i="1"/>
  <c r="AG4386" i="1"/>
  <c r="AG4387" i="1" l="1"/>
  <c r="AF4388" i="1"/>
  <c r="AE4389" i="1" a="1"/>
  <c r="AE4389" i="1" s="1"/>
  <c r="AH4389" i="1" a="1"/>
  <c r="AH4389" i="1" s="1"/>
  <c r="AI4389" i="1" s="1"/>
  <c r="AD4389" i="1"/>
  <c r="AE4390" i="1" l="1" a="1"/>
  <c r="AE4390" i="1" s="1"/>
  <c r="AH4390" i="1" a="1"/>
  <c r="AH4390" i="1" s="1"/>
  <c r="AI4390" i="1" s="1"/>
  <c r="AD4390" i="1"/>
  <c r="AF4389" i="1"/>
  <c r="AG4388" i="1"/>
  <c r="AG4389" i="1" l="1"/>
  <c r="AF4390" i="1"/>
  <c r="AE4391" i="1" a="1"/>
  <c r="AE4391" i="1" s="1"/>
  <c r="AH4391" i="1" a="1"/>
  <c r="AH4391" i="1" s="1"/>
  <c r="AI4391" i="1" s="1"/>
  <c r="AD4391" i="1"/>
  <c r="AE4392" i="1" l="1" a="1"/>
  <c r="AE4392" i="1" s="1"/>
  <c r="AH4392" i="1" a="1"/>
  <c r="AH4392" i="1" s="1"/>
  <c r="AI4392" i="1" s="1"/>
  <c r="AD4392" i="1"/>
  <c r="AF4391" i="1"/>
  <c r="AG4390" i="1"/>
  <c r="AE4393" i="1" l="1" a="1"/>
  <c r="AE4393" i="1" s="1"/>
  <c r="AH4393" i="1" a="1"/>
  <c r="AH4393" i="1" s="1"/>
  <c r="AI4393" i="1" s="1"/>
  <c r="AD4393" i="1"/>
  <c r="AG4391" i="1"/>
  <c r="AF4392" i="1"/>
  <c r="AE4394" i="1" l="1" a="1"/>
  <c r="AE4394" i="1" s="1"/>
  <c r="AH4394" i="1" a="1"/>
  <c r="AH4394" i="1" s="1"/>
  <c r="AI4394" i="1" s="1"/>
  <c r="AD4394" i="1"/>
  <c r="AF4393" i="1"/>
  <c r="AG4392" i="1"/>
  <c r="AG4393" i="1" l="1"/>
  <c r="AF4394" i="1"/>
  <c r="AE4395" i="1" a="1"/>
  <c r="AE4395" i="1" s="1"/>
  <c r="AH4395" i="1" a="1"/>
  <c r="AH4395" i="1" s="1"/>
  <c r="AI4395" i="1" s="1"/>
  <c r="AD4395" i="1"/>
  <c r="AE4396" i="1" l="1" a="1"/>
  <c r="AE4396" i="1" s="1"/>
  <c r="AH4396" i="1" a="1"/>
  <c r="AH4396" i="1" s="1"/>
  <c r="AI4396" i="1" s="1"/>
  <c r="AD4396" i="1"/>
  <c r="AF4395" i="1"/>
  <c r="AG4394" i="1"/>
  <c r="AE4397" i="1" l="1" a="1"/>
  <c r="AE4397" i="1" s="1"/>
  <c r="AH4397" i="1" a="1"/>
  <c r="AH4397" i="1" s="1"/>
  <c r="AI4397" i="1" s="1"/>
  <c r="AD4397" i="1"/>
  <c r="AG4395" i="1"/>
  <c r="AF4396" i="1"/>
  <c r="AF4397" i="1" l="1"/>
  <c r="AG4396" i="1"/>
  <c r="AE4398" i="1" a="1"/>
  <c r="AE4398" i="1" s="1"/>
  <c r="AH4398" i="1" a="1"/>
  <c r="AH4398" i="1" s="1"/>
  <c r="AI4398" i="1" s="1"/>
  <c r="AD4398" i="1"/>
  <c r="AE4399" i="1" l="1" a="1"/>
  <c r="AE4399" i="1" s="1"/>
  <c r="AH4399" i="1" a="1"/>
  <c r="AH4399" i="1" s="1"/>
  <c r="AI4399" i="1" s="1"/>
  <c r="AD4399" i="1"/>
  <c r="AG4397" i="1"/>
  <c r="AF4398" i="1"/>
  <c r="AE4400" i="1" l="1" a="1"/>
  <c r="AE4400" i="1" s="1"/>
  <c r="AH4400" i="1" a="1"/>
  <c r="AH4400" i="1" s="1"/>
  <c r="AI4400" i="1" s="1"/>
  <c r="AD4400" i="1"/>
  <c r="AF4399" i="1"/>
  <c r="AG4398" i="1"/>
  <c r="AE4401" i="1" l="1" a="1"/>
  <c r="AE4401" i="1" s="1"/>
  <c r="AH4401" i="1" a="1"/>
  <c r="AH4401" i="1" s="1"/>
  <c r="AI4401" i="1" s="1"/>
  <c r="AD4401" i="1"/>
  <c r="AG4399" i="1"/>
  <c r="AF4400" i="1"/>
  <c r="AG4400" i="1" l="1"/>
  <c r="AF4401" i="1"/>
  <c r="AE4402" i="1" a="1"/>
  <c r="AE4402" i="1" s="1"/>
  <c r="AH4402" i="1" a="1"/>
  <c r="AH4402" i="1" s="1"/>
  <c r="AI4402" i="1" s="1"/>
  <c r="AD4402" i="1"/>
  <c r="AE4403" i="1" l="1" a="1"/>
  <c r="AE4403" i="1" s="1"/>
  <c r="AH4403" i="1" a="1"/>
  <c r="AH4403" i="1" s="1"/>
  <c r="AI4403" i="1" s="1"/>
  <c r="AD4403" i="1"/>
  <c r="AG4401" i="1"/>
  <c r="AF4402" i="1"/>
  <c r="AG4402" i="1" l="1"/>
  <c r="AF4403" i="1"/>
  <c r="AE4404" i="1" a="1"/>
  <c r="AE4404" i="1" s="1"/>
  <c r="AH4404" i="1" a="1"/>
  <c r="AH4404" i="1" s="1"/>
  <c r="AI4404" i="1" s="1"/>
  <c r="AD4404" i="1"/>
  <c r="AG4403" i="1" l="1"/>
  <c r="AF4404" i="1"/>
  <c r="AE4405" i="1" a="1"/>
  <c r="AE4405" i="1" s="1"/>
  <c r="AH4405" i="1" a="1"/>
  <c r="AH4405" i="1" s="1"/>
  <c r="AI4405" i="1" s="1"/>
  <c r="AD4405" i="1"/>
  <c r="AE4406" i="1" l="1" a="1"/>
  <c r="AE4406" i="1" s="1"/>
  <c r="AH4406" i="1" a="1"/>
  <c r="AH4406" i="1" s="1"/>
  <c r="AI4406" i="1" s="1"/>
  <c r="AD4406" i="1"/>
  <c r="AG4404" i="1"/>
  <c r="AF4405" i="1"/>
  <c r="AG4405" i="1" l="1"/>
  <c r="AF4406" i="1"/>
  <c r="AE4407" i="1" a="1"/>
  <c r="AE4407" i="1" s="1"/>
  <c r="AH4407" i="1" a="1"/>
  <c r="AH4407" i="1" s="1"/>
  <c r="AI4407" i="1" s="1"/>
  <c r="AD4407" i="1"/>
  <c r="AE4408" i="1" l="1" a="1"/>
  <c r="AE4408" i="1" s="1"/>
  <c r="AH4408" i="1" a="1"/>
  <c r="AH4408" i="1" s="1"/>
  <c r="AI4408" i="1" s="1"/>
  <c r="AD4408" i="1"/>
  <c r="AG4406" i="1"/>
  <c r="AF4407" i="1"/>
  <c r="AG4407" i="1" l="1"/>
  <c r="AF4408" i="1"/>
  <c r="AE4409" i="1" a="1"/>
  <c r="AE4409" i="1" s="1"/>
  <c r="AH4409" i="1" a="1"/>
  <c r="AH4409" i="1" s="1"/>
  <c r="AI4409" i="1" s="1"/>
  <c r="AD4409" i="1"/>
  <c r="AG4408" i="1" l="1"/>
  <c r="AF4409" i="1"/>
  <c r="AE4410" i="1" a="1"/>
  <c r="AE4410" i="1" s="1"/>
  <c r="AH4410" i="1" a="1"/>
  <c r="AH4410" i="1" s="1"/>
  <c r="AI4410" i="1" s="1"/>
  <c r="AD4410" i="1"/>
  <c r="AE4411" i="1" l="1" a="1"/>
  <c r="AE4411" i="1" s="1"/>
  <c r="AH4411" i="1" a="1"/>
  <c r="AH4411" i="1" s="1"/>
  <c r="AI4411" i="1" s="1"/>
  <c r="AD4411" i="1"/>
  <c r="AG4409" i="1"/>
  <c r="AF4410" i="1"/>
  <c r="AG4410" i="1" l="1"/>
  <c r="AF4411" i="1"/>
  <c r="AE4412" i="1" a="1"/>
  <c r="AE4412" i="1" s="1"/>
  <c r="AH4412" i="1" a="1"/>
  <c r="AH4412" i="1" s="1"/>
  <c r="AI4412" i="1" s="1"/>
  <c r="AD4412" i="1"/>
  <c r="AE4413" i="1" l="1" a="1"/>
  <c r="AE4413" i="1" s="1"/>
  <c r="AH4413" i="1" a="1"/>
  <c r="AH4413" i="1" s="1"/>
  <c r="AI4413" i="1" s="1"/>
  <c r="AD4413" i="1"/>
  <c r="AG4411" i="1"/>
  <c r="AF4412" i="1"/>
  <c r="AG4412" i="1" l="1"/>
  <c r="AF4413" i="1"/>
  <c r="AE4414" i="1" a="1"/>
  <c r="AE4414" i="1" s="1"/>
  <c r="AH4414" i="1" a="1"/>
  <c r="AH4414" i="1" s="1"/>
  <c r="AI4414" i="1" s="1"/>
  <c r="AD4414" i="1"/>
  <c r="AE4415" i="1" l="1" a="1"/>
  <c r="AE4415" i="1" s="1"/>
  <c r="AH4415" i="1" a="1"/>
  <c r="AH4415" i="1" s="1"/>
  <c r="AI4415" i="1" s="1"/>
  <c r="AD4415" i="1"/>
  <c r="AG4413" i="1"/>
  <c r="AF4414" i="1"/>
  <c r="AG4414" i="1" l="1"/>
  <c r="AF4415" i="1"/>
  <c r="AE4416" i="1" a="1"/>
  <c r="AE4416" i="1" s="1"/>
  <c r="AH4416" i="1" a="1"/>
  <c r="AH4416" i="1" s="1"/>
  <c r="AI4416" i="1" s="1"/>
  <c r="AD4416" i="1"/>
  <c r="AE4417" i="1" l="1" a="1"/>
  <c r="AE4417" i="1" s="1"/>
  <c r="AH4417" i="1" a="1"/>
  <c r="AH4417" i="1" s="1"/>
  <c r="AI4417" i="1" s="1"/>
  <c r="AD4417" i="1"/>
  <c r="AG4415" i="1"/>
  <c r="AF4416" i="1"/>
  <c r="AE4418" i="1" l="1" a="1"/>
  <c r="AE4418" i="1" s="1"/>
  <c r="AH4418" i="1" a="1"/>
  <c r="AH4418" i="1" s="1"/>
  <c r="AI4418" i="1" s="1"/>
  <c r="AD4418" i="1"/>
  <c r="AG4416" i="1"/>
  <c r="AF4417" i="1"/>
  <c r="AG4417" i="1" l="1"/>
  <c r="AF4418" i="1"/>
  <c r="AE4419" i="1" a="1"/>
  <c r="AE4419" i="1" s="1"/>
  <c r="AH4419" i="1" a="1"/>
  <c r="AH4419" i="1" s="1"/>
  <c r="AI4419" i="1" s="1"/>
  <c r="AD4419" i="1"/>
  <c r="AE4420" i="1" l="1" a="1"/>
  <c r="AE4420" i="1" s="1"/>
  <c r="AH4420" i="1" a="1"/>
  <c r="AH4420" i="1" s="1"/>
  <c r="AI4420" i="1" s="1"/>
  <c r="AD4420" i="1"/>
  <c r="AG4418" i="1"/>
  <c r="AF4419" i="1"/>
  <c r="AG4419" i="1" l="1"/>
  <c r="AF4420" i="1"/>
  <c r="AE4421" i="1" a="1"/>
  <c r="AE4421" i="1" s="1"/>
  <c r="AH4421" i="1" a="1"/>
  <c r="AH4421" i="1" s="1"/>
  <c r="AI4421" i="1" s="1"/>
  <c r="AD4421" i="1"/>
  <c r="AE4422" i="1" l="1" a="1"/>
  <c r="AE4422" i="1" s="1"/>
  <c r="AH4422" i="1" a="1"/>
  <c r="AH4422" i="1" s="1"/>
  <c r="AI4422" i="1" s="1"/>
  <c r="AD4422" i="1"/>
  <c r="AG4420" i="1"/>
  <c r="AF4421" i="1"/>
  <c r="AG4421" i="1" l="1"/>
  <c r="AF4422" i="1"/>
  <c r="AE4423" i="1" a="1"/>
  <c r="AE4423" i="1" s="1"/>
  <c r="AH4423" i="1" a="1"/>
  <c r="AH4423" i="1" s="1"/>
  <c r="AI4423" i="1" s="1"/>
  <c r="AD4423" i="1"/>
  <c r="AE4424" i="1" l="1" a="1"/>
  <c r="AE4424" i="1" s="1"/>
  <c r="AH4424" i="1" a="1"/>
  <c r="AH4424" i="1" s="1"/>
  <c r="AI4424" i="1" s="1"/>
  <c r="AD4424" i="1"/>
  <c r="AG4422" i="1"/>
  <c r="AF4423" i="1"/>
  <c r="AE4425" i="1" l="1" a="1"/>
  <c r="AE4425" i="1" s="1"/>
  <c r="AH4425" i="1" a="1"/>
  <c r="AH4425" i="1" s="1"/>
  <c r="AI4425" i="1" s="1"/>
  <c r="AD4425" i="1"/>
  <c r="AG4423" i="1"/>
  <c r="AF4424" i="1"/>
  <c r="AG4424" i="1" l="1"/>
  <c r="AF4425" i="1"/>
  <c r="AE4426" i="1" a="1"/>
  <c r="AE4426" i="1" s="1"/>
  <c r="AH4426" i="1" a="1"/>
  <c r="AH4426" i="1" s="1"/>
  <c r="AI4426" i="1" s="1"/>
  <c r="AD4426" i="1"/>
  <c r="AE4427" i="1" l="1" a="1"/>
  <c r="AE4427" i="1" s="1"/>
  <c r="AH4427" i="1" a="1"/>
  <c r="AH4427" i="1" s="1"/>
  <c r="AI4427" i="1" s="1"/>
  <c r="AD4427" i="1"/>
  <c r="AG4425" i="1"/>
  <c r="AF4426" i="1"/>
  <c r="AG4426" i="1" l="1"/>
  <c r="AF4427" i="1"/>
  <c r="AE4428" i="1" a="1"/>
  <c r="AE4428" i="1" s="1"/>
  <c r="AD4428" i="1"/>
  <c r="AH4428" i="1" a="1"/>
  <c r="AH4428" i="1" s="1"/>
  <c r="AI4428" i="1" s="1"/>
  <c r="AE4429" i="1" l="1" a="1"/>
  <c r="AE4429" i="1" s="1"/>
  <c r="AD4429" i="1"/>
  <c r="AH4429" i="1" a="1"/>
  <c r="AH4429" i="1" s="1"/>
  <c r="AI4429" i="1" s="1"/>
  <c r="AG4427" i="1"/>
  <c r="AF4428" i="1"/>
  <c r="AG4428" i="1" l="1"/>
  <c r="AF4429" i="1"/>
  <c r="AE4430" i="1" a="1"/>
  <c r="AE4430" i="1" s="1"/>
  <c r="AD4430" i="1"/>
  <c r="AH4430" i="1" a="1"/>
  <c r="AH4430" i="1" s="1"/>
  <c r="AI4430" i="1" s="1"/>
  <c r="AE4431" i="1" l="1" a="1"/>
  <c r="AE4431" i="1" s="1"/>
  <c r="AD4431" i="1"/>
  <c r="AH4431" i="1" a="1"/>
  <c r="AH4431" i="1" s="1"/>
  <c r="AI4431" i="1" s="1"/>
  <c r="AG4429" i="1"/>
  <c r="AF4430" i="1"/>
  <c r="AG4430" i="1" l="1"/>
  <c r="AF4431" i="1"/>
  <c r="AE4432" i="1" a="1"/>
  <c r="AE4432" i="1" s="1"/>
  <c r="AD4432" i="1"/>
  <c r="AH4432" i="1" a="1"/>
  <c r="AH4432" i="1" s="1"/>
  <c r="AI4432" i="1" s="1"/>
  <c r="AE4433" i="1" l="1" a="1"/>
  <c r="AE4433" i="1" s="1"/>
  <c r="AD4433" i="1"/>
  <c r="AH4433" i="1" a="1"/>
  <c r="AH4433" i="1" s="1"/>
  <c r="AI4433" i="1" s="1"/>
  <c r="AG4431" i="1"/>
  <c r="AF4432" i="1"/>
  <c r="AG4432" i="1" l="1"/>
  <c r="AF4433" i="1"/>
  <c r="AE4434" i="1" a="1"/>
  <c r="AE4434" i="1" s="1"/>
  <c r="AD4434" i="1"/>
  <c r="AH4434" i="1" a="1"/>
  <c r="AH4434" i="1" s="1"/>
  <c r="AI4434" i="1" s="1"/>
  <c r="AG4433" i="1" l="1"/>
  <c r="AF4434" i="1"/>
  <c r="AE4435" i="1" a="1"/>
  <c r="AE4435" i="1" s="1"/>
  <c r="AD4435" i="1"/>
  <c r="AH4435" i="1" a="1"/>
  <c r="AH4435" i="1" s="1"/>
  <c r="AI4435" i="1" s="1"/>
  <c r="AE4436" i="1" l="1" a="1"/>
  <c r="AE4436" i="1" s="1"/>
  <c r="AD4436" i="1"/>
  <c r="AH4436" i="1" a="1"/>
  <c r="AH4436" i="1" s="1"/>
  <c r="AI4436" i="1" s="1"/>
  <c r="AG4434" i="1"/>
  <c r="AF4435" i="1"/>
  <c r="AG4435" i="1" l="1"/>
  <c r="AF4436" i="1"/>
  <c r="AE4437" i="1" a="1"/>
  <c r="AE4437" i="1" s="1"/>
  <c r="AD4437" i="1"/>
  <c r="AH4437" i="1" a="1"/>
  <c r="AH4437" i="1" s="1"/>
  <c r="AI4437" i="1" s="1"/>
  <c r="AG4436" i="1" l="1"/>
  <c r="AF4437" i="1"/>
  <c r="AE4438" i="1" a="1"/>
  <c r="AE4438" i="1" s="1"/>
  <c r="AD4438" i="1"/>
  <c r="AH4438" i="1" a="1"/>
  <c r="AH4438" i="1" s="1"/>
  <c r="AI4438" i="1" s="1"/>
  <c r="AE4439" i="1" l="1" a="1"/>
  <c r="AE4439" i="1" s="1"/>
  <c r="AD4439" i="1"/>
  <c r="AH4439" i="1" a="1"/>
  <c r="AH4439" i="1" s="1"/>
  <c r="AI4439" i="1" s="1"/>
  <c r="AG4437" i="1"/>
  <c r="AF4438" i="1"/>
  <c r="AG4438" i="1" l="1"/>
  <c r="AF4439" i="1"/>
  <c r="AE4440" i="1" a="1"/>
  <c r="AE4440" i="1" s="1"/>
  <c r="AD4440" i="1"/>
  <c r="AH4440" i="1" a="1"/>
  <c r="AH4440" i="1" s="1"/>
  <c r="AI4440" i="1" s="1"/>
  <c r="AE4441" i="1" l="1" a="1"/>
  <c r="AE4441" i="1" s="1"/>
  <c r="AD4441" i="1"/>
  <c r="AH4441" i="1" a="1"/>
  <c r="AH4441" i="1" s="1"/>
  <c r="AI4441" i="1" s="1"/>
  <c r="AG4439" i="1"/>
  <c r="AF4440" i="1"/>
  <c r="AG4440" i="1" l="1"/>
  <c r="AF4441" i="1"/>
  <c r="AE4442" i="1" a="1"/>
  <c r="AE4442" i="1" s="1"/>
  <c r="AD4442" i="1"/>
  <c r="AH4442" i="1" a="1"/>
  <c r="AH4442" i="1" s="1"/>
  <c r="AI4442" i="1" s="1"/>
  <c r="AE4443" i="1" l="1" a="1"/>
  <c r="AE4443" i="1" s="1"/>
  <c r="AD4443" i="1"/>
  <c r="AH4443" i="1" a="1"/>
  <c r="AH4443" i="1" s="1"/>
  <c r="AI4443" i="1" s="1"/>
  <c r="AG4441" i="1"/>
  <c r="AF4442" i="1"/>
  <c r="AG4442" i="1" l="1"/>
  <c r="AF4443" i="1"/>
  <c r="AE4444" i="1" a="1"/>
  <c r="AE4444" i="1" s="1"/>
  <c r="AD4444" i="1"/>
  <c r="AH4444" i="1" a="1"/>
  <c r="AH4444" i="1" s="1"/>
  <c r="AI4444" i="1" s="1"/>
  <c r="AE4445" i="1" l="1" a="1"/>
  <c r="AE4445" i="1" s="1"/>
  <c r="AD4445" i="1"/>
  <c r="AH4445" i="1" a="1"/>
  <c r="AH4445" i="1" s="1"/>
  <c r="AI4445" i="1" s="1"/>
  <c r="AG4443" i="1"/>
  <c r="AF4444" i="1"/>
  <c r="AG4444" i="1" l="1"/>
  <c r="AF4445" i="1"/>
  <c r="AE4446" i="1" a="1"/>
  <c r="AE4446" i="1" s="1"/>
  <c r="AD4446" i="1"/>
  <c r="AH4446" i="1" a="1"/>
  <c r="AH4446" i="1" s="1"/>
  <c r="AI4446" i="1" s="1"/>
  <c r="AE4447" i="1" l="1" a="1"/>
  <c r="AE4447" i="1" s="1"/>
  <c r="AD4447" i="1"/>
  <c r="AH4447" i="1" a="1"/>
  <c r="AH4447" i="1" s="1"/>
  <c r="AI4447" i="1" s="1"/>
  <c r="AG4445" i="1"/>
  <c r="AF4446" i="1"/>
  <c r="AG4446" i="1" l="1"/>
  <c r="AF4447" i="1"/>
  <c r="AE4448" i="1" a="1"/>
  <c r="AE4448" i="1" s="1"/>
  <c r="AD4448" i="1"/>
  <c r="AH4448" i="1" a="1"/>
  <c r="AH4448" i="1" s="1"/>
  <c r="AI4448" i="1" s="1"/>
  <c r="AE4449" i="1" l="1" a="1"/>
  <c r="AE4449" i="1" s="1"/>
  <c r="AD4449" i="1"/>
  <c r="AH4449" i="1" a="1"/>
  <c r="AH4449" i="1" s="1"/>
  <c r="AI4449" i="1" s="1"/>
  <c r="AG4447" i="1"/>
  <c r="AF4448" i="1"/>
  <c r="AG4448" i="1" l="1"/>
  <c r="AF4449" i="1"/>
  <c r="AE4450" i="1" a="1"/>
  <c r="AE4450" i="1" s="1"/>
  <c r="AD4450" i="1"/>
  <c r="AH4450" i="1" a="1"/>
  <c r="AH4450" i="1" s="1"/>
  <c r="AI4450" i="1" s="1"/>
  <c r="AE4451" i="1" l="1" a="1"/>
  <c r="AE4451" i="1" s="1"/>
  <c r="AD4451" i="1"/>
  <c r="AH4451" i="1" a="1"/>
  <c r="AH4451" i="1" s="1"/>
  <c r="AI4451" i="1" s="1"/>
  <c r="AG4449" i="1"/>
  <c r="AF4450" i="1"/>
  <c r="AG4450" i="1" l="1"/>
  <c r="AF4451" i="1"/>
  <c r="AE4452" i="1" a="1"/>
  <c r="AE4452" i="1" s="1"/>
  <c r="AD4452" i="1"/>
  <c r="AH4452" i="1" a="1"/>
  <c r="AH4452" i="1" s="1"/>
  <c r="AI4452" i="1" s="1"/>
  <c r="AE4453" i="1" l="1" a="1"/>
  <c r="AE4453" i="1" s="1"/>
  <c r="AD4453" i="1"/>
  <c r="AH4453" i="1" a="1"/>
  <c r="AH4453" i="1" s="1"/>
  <c r="AI4453" i="1" s="1"/>
  <c r="AG4451" i="1"/>
  <c r="AF4452" i="1"/>
  <c r="AG4452" i="1" l="1"/>
  <c r="AF4453" i="1"/>
  <c r="AE4454" i="1" a="1"/>
  <c r="AE4454" i="1" s="1"/>
  <c r="AD4454" i="1"/>
  <c r="AH4454" i="1" a="1"/>
  <c r="AH4454" i="1" s="1"/>
  <c r="AI4454" i="1" s="1"/>
  <c r="AE4455" i="1" l="1" a="1"/>
  <c r="AE4455" i="1" s="1"/>
  <c r="AD4455" i="1"/>
  <c r="AH4455" i="1" a="1"/>
  <c r="AH4455" i="1" s="1"/>
  <c r="AI4455" i="1" s="1"/>
  <c r="AG4453" i="1"/>
  <c r="AF4454" i="1"/>
  <c r="AG4454" i="1" l="1"/>
  <c r="AF4455" i="1"/>
  <c r="AE4456" i="1" a="1"/>
  <c r="AE4456" i="1" s="1"/>
  <c r="AD4456" i="1"/>
  <c r="AH4456" i="1" a="1"/>
  <c r="AH4456" i="1" s="1"/>
  <c r="AI4456" i="1" s="1"/>
  <c r="AE4457" i="1" l="1" a="1"/>
  <c r="AE4457" i="1" s="1"/>
  <c r="AD4457" i="1"/>
  <c r="AH4457" i="1" a="1"/>
  <c r="AH4457" i="1" s="1"/>
  <c r="AI4457" i="1" s="1"/>
  <c r="AG4455" i="1"/>
  <c r="AF4456" i="1"/>
  <c r="AG4456" i="1" l="1"/>
  <c r="AF4457" i="1"/>
  <c r="AE4458" i="1" a="1"/>
  <c r="AE4458" i="1" s="1"/>
  <c r="AD4458" i="1"/>
  <c r="AH4458" i="1" a="1"/>
  <c r="AH4458" i="1" s="1"/>
  <c r="AI4458" i="1" s="1"/>
  <c r="AE4459" i="1" l="1" a="1"/>
  <c r="AE4459" i="1" s="1"/>
  <c r="AD4459" i="1"/>
  <c r="AH4459" i="1" a="1"/>
  <c r="AH4459" i="1" s="1"/>
  <c r="AI4459" i="1" s="1"/>
  <c r="AG4457" i="1"/>
  <c r="AF4458" i="1"/>
  <c r="AG4458" i="1" l="1"/>
  <c r="AF4459" i="1"/>
  <c r="AE4460" i="1" a="1"/>
  <c r="AE4460" i="1" s="1"/>
  <c r="AD4460" i="1"/>
  <c r="AH4460" i="1" a="1"/>
  <c r="AH4460" i="1" s="1"/>
  <c r="AI4460" i="1" s="1"/>
  <c r="AE4461" i="1" l="1" a="1"/>
  <c r="AE4461" i="1" s="1"/>
  <c r="AD4461" i="1"/>
  <c r="AH4461" i="1" a="1"/>
  <c r="AH4461" i="1" s="1"/>
  <c r="AI4461" i="1" s="1"/>
  <c r="AG4459" i="1"/>
  <c r="AF4460" i="1"/>
  <c r="AE4462" i="1" l="1" a="1"/>
  <c r="AE4462" i="1" s="1"/>
  <c r="AD4462" i="1"/>
  <c r="AH4462" i="1" a="1"/>
  <c r="AH4462" i="1" s="1"/>
  <c r="AI4462" i="1" s="1"/>
  <c r="AG4460" i="1"/>
  <c r="AF4461" i="1"/>
  <c r="AE4463" i="1" l="1" a="1"/>
  <c r="AE4463" i="1" s="1"/>
  <c r="AD4463" i="1"/>
  <c r="AH4463" i="1" a="1"/>
  <c r="AH4463" i="1" s="1"/>
  <c r="AI4463" i="1" s="1"/>
  <c r="AG4461" i="1"/>
  <c r="AF4462" i="1"/>
  <c r="AE4464" i="1" l="1" a="1"/>
  <c r="AE4464" i="1" s="1"/>
  <c r="AD4464" i="1"/>
  <c r="AH4464" i="1" a="1"/>
  <c r="AH4464" i="1" s="1"/>
  <c r="AI4464" i="1" s="1"/>
  <c r="AG4462" i="1"/>
  <c r="AF4463" i="1"/>
  <c r="AG4463" i="1" l="1"/>
  <c r="AF4464" i="1"/>
  <c r="AE4465" i="1" a="1"/>
  <c r="AE4465" i="1" s="1"/>
  <c r="AD4465" i="1"/>
  <c r="AH4465" i="1" a="1"/>
  <c r="AH4465" i="1" s="1"/>
  <c r="AI4465" i="1" s="1"/>
  <c r="AE4466" i="1" l="1" a="1"/>
  <c r="AE4466" i="1" s="1"/>
  <c r="AD4466" i="1"/>
  <c r="AH4466" i="1" a="1"/>
  <c r="AH4466" i="1" s="1"/>
  <c r="AI4466" i="1" s="1"/>
  <c r="AG4464" i="1"/>
  <c r="AF4465" i="1"/>
  <c r="AE4467" i="1" l="1" a="1"/>
  <c r="AE4467" i="1" s="1"/>
  <c r="AD4467" i="1"/>
  <c r="AH4467" i="1" a="1"/>
  <c r="AH4467" i="1" s="1"/>
  <c r="AI4467" i="1" s="1"/>
  <c r="AG4465" i="1"/>
  <c r="AF4466" i="1"/>
  <c r="AG4466" i="1" l="1"/>
  <c r="AF4467" i="1"/>
  <c r="AE4468" i="1" a="1"/>
  <c r="AE4468" i="1" s="1"/>
  <c r="AD4468" i="1"/>
  <c r="AH4468" i="1" a="1"/>
  <c r="AH4468" i="1" s="1"/>
  <c r="AI4468" i="1" s="1"/>
  <c r="AE4469" i="1" l="1" a="1"/>
  <c r="AE4469" i="1" s="1"/>
  <c r="AD4469" i="1"/>
  <c r="AH4469" i="1" a="1"/>
  <c r="AH4469" i="1" s="1"/>
  <c r="AI4469" i="1" s="1"/>
  <c r="AG4467" i="1"/>
  <c r="AF4468" i="1"/>
  <c r="AG4468" i="1" l="1"/>
  <c r="AF4469" i="1"/>
  <c r="AE4470" i="1" a="1"/>
  <c r="AE4470" i="1" s="1"/>
  <c r="AD4470" i="1"/>
  <c r="AH4470" i="1" a="1"/>
  <c r="AH4470" i="1" s="1"/>
  <c r="AI4470" i="1" s="1"/>
  <c r="AE4471" i="1" l="1" a="1"/>
  <c r="AE4471" i="1" s="1"/>
  <c r="AD4471" i="1"/>
  <c r="AH4471" i="1" a="1"/>
  <c r="AH4471" i="1" s="1"/>
  <c r="AI4471" i="1" s="1"/>
  <c r="AG4469" i="1"/>
  <c r="AF4470" i="1"/>
  <c r="AG4470" i="1" l="1"/>
  <c r="AF4471" i="1"/>
  <c r="AE4472" i="1" a="1"/>
  <c r="AE4472" i="1" s="1"/>
  <c r="AD4472" i="1"/>
  <c r="AH4472" i="1" a="1"/>
  <c r="AH4472" i="1" s="1"/>
  <c r="AI4472" i="1" s="1"/>
  <c r="AE4473" i="1" l="1" a="1"/>
  <c r="AE4473" i="1" s="1"/>
  <c r="AD4473" i="1"/>
  <c r="AH4473" i="1" a="1"/>
  <c r="AH4473" i="1" s="1"/>
  <c r="AI4473" i="1" s="1"/>
  <c r="AG4471" i="1"/>
  <c r="AF4472" i="1"/>
  <c r="AG4472" i="1" l="1"/>
  <c r="AF4473" i="1"/>
  <c r="AE4474" i="1" a="1"/>
  <c r="AE4474" i="1" s="1"/>
  <c r="AD4474" i="1"/>
  <c r="AH4474" i="1" a="1"/>
  <c r="AH4474" i="1" s="1"/>
  <c r="AI4474" i="1" s="1"/>
  <c r="AE4475" i="1" l="1" a="1"/>
  <c r="AE4475" i="1" s="1"/>
  <c r="AD4475" i="1"/>
  <c r="AH4475" i="1" a="1"/>
  <c r="AH4475" i="1" s="1"/>
  <c r="AI4475" i="1" s="1"/>
  <c r="AG4473" i="1"/>
  <c r="AF4474" i="1"/>
  <c r="AG4474" i="1" l="1"/>
  <c r="AF4475" i="1"/>
  <c r="AE4476" i="1" a="1"/>
  <c r="AE4476" i="1" s="1"/>
  <c r="AD4476" i="1"/>
  <c r="AH4476" i="1" a="1"/>
  <c r="AH4476" i="1" s="1"/>
  <c r="AI4476" i="1" s="1"/>
  <c r="AE4477" i="1" l="1" a="1"/>
  <c r="AE4477" i="1" s="1"/>
  <c r="AD4477" i="1"/>
  <c r="AH4477" i="1" a="1"/>
  <c r="AH4477" i="1" s="1"/>
  <c r="AI4477" i="1" s="1"/>
  <c r="AG4475" i="1"/>
  <c r="AF4476" i="1"/>
  <c r="AG4476" i="1" l="1"/>
  <c r="AF4477" i="1"/>
  <c r="AE4478" i="1" a="1"/>
  <c r="AE4478" i="1" s="1"/>
  <c r="AD4478" i="1"/>
  <c r="AH4478" i="1" a="1"/>
  <c r="AH4478" i="1" s="1"/>
  <c r="AI4478" i="1" s="1"/>
  <c r="AH4479" i="1" l="1" a="1"/>
  <c r="AH4479" i="1" s="1"/>
  <c r="AI4479" i="1" s="1"/>
  <c r="AE4479" i="1" a="1"/>
  <c r="AE4479" i="1" s="1"/>
  <c r="AD4479" i="1"/>
  <c r="AG4477" i="1"/>
  <c r="AF4478" i="1"/>
  <c r="AG4478" i="1" l="1"/>
  <c r="AF4479" i="1"/>
  <c r="AH4480" i="1" a="1"/>
  <c r="AH4480" i="1" s="1"/>
  <c r="AI4480" i="1" s="1"/>
  <c r="AE4480" i="1" a="1"/>
  <c r="AE4480" i="1" s="1"/>
  <c r="AD4480" i="1"/>
  <c r="AH4481" i="1" l="1" a="1"/>
  <c r="AH4481" i="1" s="1"/>
  <c r="AI4481" i="1" s="1"/>
  <c r="AE4481" i="1" a="1"/>
  <c r="AE4481" i="1" s="1"/>
  <c r="AD4481" i="1"/>
  <c r="AG4479" i="1"/>
  <c r="AF4480" i="1"/>
  <c r="AG4480" i="1" l="1"/>
  <c r="AF4481" i="1"/>
  <c r="AH4482" i="1" a="1"/>
  <c r="AH4482" i="1" s="1"/>
  <c r="AI4482" i="1" s="1"/>
  <c r="AD4482" i="1"/>
  <c r="AE4482" i="1" a="1"/>
  <c r="AE4482" i="1" s="1"/>
  <c r="AD4483" i="1" l="1"/>
  <c r="AH4483" i="1" a="1"/>
  <c r="AH4483" i="1" s="1"/>
  <c r="AI4483" i="1" s="1"/>
  <c r="AE4483" i="1" a="1"/>
  <c r="AE4483" i="1" s="1"/>
  <c r="AG4481" i="1"/>
  <c r="AF4482" i="1"/>
  <c r="AG4482" i="1" l="1"/>
  <c r="AF4483" i="1"/>
  <c r="AE4484" i="1" a="1"/>
  <c r="AE4484" i="1" s="1"/>
  <c r="AD4484" i="1"/>
  <c r="AH4484" i="1" a="1"/>
  <c r="AH4484" i="1" s="1"/>
  <c r="AI4484" i="1" s="1"/>
  <c r="AE4485" i="1" l="1" a="1"/>
  <c r="AE4485" i="1" s="1"/>
  <c r="AD4485" i="1"/>
  <c r="AH4485" i="1" a="1"/>
  <c r="AH4485" i="1" s="1"/>
  <c r="AI4485" i="1" s="1"/>
  <c r="AG4483" i="1"/>
  <c r="AF4484" i="1"/>
  <c r="AF4485" i="1" l="1"/>
  <c r="AG4484" i="1"/>
  <c r="AE4486" i="1" a="1"/>
  <c r="AE4486" i="1" s="1"/>
  <c r="AD4486" i="1"/>
  <c r="AH4486" i="1" a="1"/>
  <c r="AH4486" i="1" s="1"/>
  <c r="AI4486" i="1" s="1"/>
  <c r="AH4487" i="1" l="1" a="1"/>
  <c r="AH4487" i="1" s="1"/>
  <c r="AI4487" i="1" s="1"/>
  <c r="AE4487" i="1" a="1"/>
  <c r="AE4487" i="1" s="1"/>
  <c r="AD4487" i="1"/>
  <c r="AF4486" i="1"/>
  <c r="AG4485" i="1"/>
  <c r="AH4488" i="1" l="1" a="1"/>
  <c r="AH4488" i="1" s="1"/>
  <c r="AI4488" i="1" s="1"/>
  <c r="AE4488" i="1" a="1"/>
  <c r="AE4488" i="1" s="1"/>
  <c r="AD4488" i="1"/>
  <c r="AG4486" i="1"/>
  <c r="AF4487" i="1"/>
  <c r="AG4487" i="1" l="1"/>
  <c r="AF4488" i="1"/>
  <c r="AH4489" i="1" a="1"/>
  <c r="AH4489" i="1" s="1"/>
  <c r="AI4489" i="1" s="1"/>
  <c r="AE4489" i="1" a="1"/>
  <c r="AE4489" i="1" s="1"/>
  <c r="AD4489" i="1"/>
  <c r="AH4490" i="1" l="1" a="1"/>
  <c r="AH4490" i="1" s="1"/>
  <c r="AI4490" i="1" s="1"/>
  <c r="AD4490" i="1"/>
  <c r="AE4490" i="1" a="1"/>
  <c r="AE4490" i="1" s="1"/>
  <c r="AG4488" i="1"/>
  <c r="AF4489" i="1"/>
  <c r="AG4489" i="1" l="1"/>
  <c r="AF4490" i="1"/>
  <c r="AD4491" i="1"/>
  <c r="AH4491" i="1" a="1"/>
  <c r="AH4491" i="1" s="1"/>
  <c r="AI4491" i="1" s="1"/>
  <c r="AE4491" i="1" a="1"/>
  <c r="AE4491" i="1" s="1"/>
  <c r="AE4492" i="1" l="1" a="1"/>
  <c r="AE4492" i="1" s="1"/>
  <c r="AD4492" i="1"/>
  <c r="AH4492" i="1" a="1"/>
  <c r="AH4492" i="1" s="1"/>
  <c r="AI4492" i="1" s="1"/>
  <c r="AG4490" i="1"/>
  <c r="AF4491" i="1"/>
  <c r="AG4491" i="1" l="1"/>
  <c r="AF4492" i="1"/>
  <c r="AE4493" i="1" a="1"/>
  <c r="AE4493" i="1" s="1"/>
  <c r="AD4493" i="1"/>
  <c r="AH4493" i="1" a="1"/>
  <c r="AH4493" i="1" s="1"/>
  <c r="AI4493" i="1" s="1"/>
  <c r="AE4494" i="1" l="1" a="1"/>
  <c r="AE4494" i="1" s="1"/>
  <c r="AD4494" i="1"/>
  <c r="AH4494" i="1" a="1"/>
  <c r="AH4494" i="1" s="1"/>
  <c r="AI4494" i="1" s="1"/>
  <c r="AF4493" i="1"/>
  <c r="AG4492" i="1"/>
  <c r="AH4495" i="1" l="1" a="1"/>
  <c r="AH4495" i="1" s="1"/>
  <c r="AI4495" i="1" s="1"/>
  <c r="AE4495" i="1" a="1"/>
  <c r="AE4495" i="1" s="1"/>
  <c r="AD4495" i="1"/>
  <c r="AF4494" i="1"/>
  <c r="AG4493" i="1"/>
  <c r="AG4494" i="1" l="1"/>
  <c r="AF4495" i="1"/>
  <c r="AH4496" i="1" a="1"/>
  <c r="AH4496" i="1" s="1"/>
  <c r="AI4496" i="1" s="1"/>
  <c r="AE4496" i="1" a="1"/>
  <c r="AE4496" i="1" s="1"/>
  <c r="AD4496" i="1"/>
  <c r="AG4495" i="1" l="1"/>
  <c r="AF4496" i="1"/>
  <c r="AH4497" i="1" a="1"/>
  <c r="AH4497" i="1" s="1"/>
  <c r="AI4497" i="1" s="1"/>
  <c r="AE4497" i="1" a="1"/>
  <c r="AE4497" i="1" s="1"/>
  <c r="AD4497" i="1"/>
  <c r="AH4498" i="1" l="1" a="1"/>
  <c r="AH4498" i="1" s="1"/>
  <c r="AI4498" i="1" s="1"/>
  <c r="AD4498" i="1"/>
  <c r="AE4498" i="1" a="1"/>
  <c r="AE4498" i="1" s="1"/>
  <c r="AG4496" i="1"/>
  <c r="AF4497" i="1"/>
  <c r="AD4499" i="1" l="1"/>
  <c r="AH4499" i="1" a="1"/>
  <c r="AH4499" i="1" s="1"/>
  <c r="AI4499" i="1" s="1"/>
  <c r="AE4499" i="1" a="1"/>
  <c r="AE4499" i="1" s="1"/>
  <c r="AG4497" i="1"/>
  <c r="AF4498" i="1"/>
  <c r="AG4498" i="1" l="1"/>
  <c r="AF4499" i="1"/>
  <c r="AE4500" i="1" a="1"/>
  <c r="AE4500" i="1" s="1"/>
  <c r="AD4500" i="1"/>
  <c r="AH4500" i="1" a="1"/>
  <c r="AH4500" i="1" s="1"/>
  <c r="AI4500" i="1" s="1"/>
  <c r="AE4501" i="1" l="1" a="1"/>
  <c r="AE4501" i="1" s="1"/>
  <c r="AD4501" i="1"/>
  <c r="AH4501" i="1" a="1"/>
  <c r="AH4501" i="1" s="1"/>
  <c r="AI4501" i="1" s="1"/>
  <c r="AG4499" i="1"/>
  <c r="AF4500" i="1"/>
  <c r="AF4501" i="1" l="1"/>
  <c r="AG4500" i="1"/>
  <c r="AE4502" i="1" a="1"/>
  <c r="AE4502" i="1" s="1"/>
  <c r="AD4502" i="1"/>
  <c r="AH4502" i="1" a="1"/>
  <c r="AH4502" i="1" s="1"/>
  <c r="AI4502" i="1" s="1"/>
  <c r="AH4503" i="1" l="1" a="1"/>
  <c r="AH4503" i="1" s="1"/>
  <c r="AI4503" i="1" s="1"/>
  <c r="AE4503" i="1" a="1"/>
  <c r="AE4503" i="1" s="1"/>
  <c r="AD4503" i="1"/>
  <c r="AF4502" i="1"/>
  <c r="AG4501" i="1"/>
  <c r="AG4502" i="1" l="1"/>
  <c r="AF4503" i="1"/>
  <c r="AH4504" i="1" a="1"/>
  <c r="AH4504" i="1" s="1"/>
  <c r="AI4504" i="1" s="1"/>
  <c r="AE4504" i="1" a="1"/>
  <c r="AE4504" i="1" s="1"/>
  <c r="AD4504" i="1"/>
  <c r="AH4505" i="1" l="1" a="1"/>
  <c r="AH4505" i="1" s="1"/>
  <c r="AI4505" i="1" s="1"/>
  <c r="AE4505" i="1" a="1"/>
  <c r="AE4505" i="1" s="1"/>
  <c r="AD4505" i="1"/>
  <c r="AG4503" i="1"/>
  <c r="AF4504" i="1"/>
  <c r="AG4504" i="1" l="1"/>
  <c r="AF4505" i="1"/>
  <c r="AH4506" i="1" a="1"/>
  <c r="AH4506" i="1" s="1"/>
  <c r="AI4506" i="1" s="1"/>
  <c r="AD4506" i="1"/>
  <c r="AE4506" i="1" a="1"/>
  <c r="AE4506" i="1" s="1"/>
  <c r="AD4507" i="1" l="1"/>
  <c r="AH4507" i="1" a="1"/>
  <c r="AH4507" i="1" s="1"/>
  <c r="AI4507" i="1" s="1"/>
  <c r="AE4507" i="1" a="1"/>
  <c r="AE4507" i="1" s="1"/>
  <c r="AG4505" i="1"/>
  <c r="AF4506" i="1"/>
  <c r="AG4506" i="1" l="1"/>
  <c r="AF4507" i="1"/>
  <c r="AE4508" i="1" a="1"/>
  <c r="AE4508" i="1" s="1"/>
  <c r="AD4508" i="1"/>
  <c r="AH4508" i="1" a="1"/>
  <c r="AH4508" i="1" s="1"/>
  <c r="AI4508" i="1" s="1"/>
  <c r="AE4509" i="1" l="1" a="1"/>
  <c r="AE4509" i="1" s="1"/>
  <c r="AD4509" i="1"/>
  <c r="AH4509" i="1" a="1"/>
  <c r="AH4509" i="1" s="1"/>
  <c r="AI4509" i="1" s="1"/>
  <c r="AG4507" i="1"/>
  <c r="AF4508" i="1"/>
  <c r="AF4509" i="1" l="1"/>
  <c r="AG4508" i="1"/>
  <c r="AE4510" i="1" a="1"/>
  <c r="AE4510" i="1" s="1"/>
  <c r="AD4510" i="1"/>
  <c r="AH4510" i="1" a="1"/>
  <c r="AH4510" i="1" s="1"/>
  <c r="AI4510" i="1" s="1"/>
  <c r="AH4511" i="1" l="1" a="1"/>
  <c r="AH4511" i="1" s="1"/>
  <c r="AI4511" i="1" s="1"/>
  <c r="AE4511" i="1" a="1"/>
  <c r="AE4511" i="1" s="1"/>
  <c r="AD4511" i="1"/>
  <c r="AF4510" i="1"/>
  <c r="AG4509" i="1"/>
  <c r="AG4510" i="1" l="1"/>
  <c r="AF4511" i="1"/>
  <c r="AH4512" i="1" a="1"/>
  <c r="AH4512" i="1" s="1"/>
  <c r="AI4512" i="1" s="1"/>
  <c r="AE4512" i="1" a="1"/>
  <c r="AE4512" i="1" s="1"/>
  <c r="AD4512" i="1"/>
  <c r="AH4513" i="1" l="1" a="1"/>
  <c r="AH4513" i="1" s="1"/>
  <c r="AI4513" i="1" s="1"/>
  <c r="AE4513" i="1" a="1"/>
  <c r="AE4513" i="1" s="1"/>
  <c r="AD4513" i="1"/>
  <c r="AG4511" i="1"/>
  <c r="AF4512" i="1"/>
  <c r="AH4514" i="1" l="1" a="1"/>
  <c r="AH4514" i="1" s="1"/>
  <c r="AI4514" i="1" s="1"/>
  <c r="AD4514" i="1"/>
  <c r="AE4514" i="1" a="1"/>
  <c r="AE4514" i="1" s="1"/>
  <c r="AG4512" i="1"/>
  <c r="AF4513" i="1"/>
  <c r="AG4513" i="1" l="1"/>
  <c r="AF4514" i="1"/>
  <c r="AD4515" i="1"/>
  <c r="AH4515" i="1" a="1"/>
  <c r="AH4515" i="1" s="1"/>
  <c r="AI4515" i="1" s="1"/>
  <c r="AE4515" i="1" a="1"/>
  <c r="AE4515" i="1" s="1"/>
  <c r="AE4516" i="1" l="1" a="1"/>
  <c r="AE4516" i="1" s="1"/>
  <c r="AD4516" i="1"/>
  <c r="AH4516" i="1" a="1"/>
  <c r="AH4516" i="1" s="1"/>
  <c r="AI4516" i="1" s="1"/>
  <c r="AG4514" i="1"/>
  <c r="AF4515" i="1"/>
  <c r="AG4515" i="1" l="1"/>
  <c r="AF4516" i="1"/>
  <c r="AE4517" i="1" a="1"/>
  <c r="AE4517" i="1" s="1"/>
  <c r="AD4517" i="1"/>
  <c r="AH4517" i="1" a="1"/>
  <c r="AH4517" i="1" s="1"/>
  <c r="AI4517" i="1" s="1"/>
  <c r="AE4518" i="1" l="1" a="1"/>
  <c r="AE4518" i="1" s="1"/>
  <c r="AD4518" i="1"/>
  <c r="AH4518" i="1" a="1"/>
  <c r="AH4518" i="1" s="1"/>
  <c r="AI4518" i="1" s="1"/>
  <c r="AF4517" i="1"/>
  <c r="AG4516" i="1"/>
  <c r="AH4519" i="1" l="1" a="1"/>
  <c r="AH4519" i="1" s="1"/>
  <c r="AI4519" i="1" s="1"/>
  <c r="AE4519" i="1" a="1"/>
  <c r="AE4519" i="1" s="1"/>
  <c r="AD4519" i="1"/>
  <c r="AF4518" i="1"/>
  <c r="AG4517" i="1"/>
  <c r="AG4518" i="1" l="1"/>
  <c r="AF4519" i="1"/>
  <c r="AH4520" i="1" a="1"/>
  <c r="AH4520" i="1" s="1"/>
  <c r="AI4520" i="1" s="1"/>
  <c r="AE4520" i="1" a="1"/>
  <c r="AE4520" i="1" s="1"/>
  <c r="AD4520" i="1"/>
  <c r="AH4521" i="1" l="1" a="1"/>
  <c r="AH4521" i="1" s="1"/>
  <c r="AI4521" i="1" s="1"/>
  <c r="AE4521" i="1" a="1"/>
  <c r="AE4521" i="1" s="1"/>
  <c r="AD4521" i="1"/>
  <c r="AG4519" i="1"/>
  <c r="AF4520" i="1"/>
  <c r="AG4520" i="1" l="1"/>
  <c r="AF4521" i="1"/>
  <c r="AH4522" i="1" a="1"/>
  <c r="AH4522" i="1" s="1"/>
  <c r="AI4522" i="1" s="1"/>
  <c r="AD4522" i="1"/>
  <c r="AE4522" i="1" a="1"/>
  <c r="AE4522" i="1" s="1"/>
  <c r="AD4523" i="1" l="1"/>
  <c r="AH4523" i="1" a="1"/>
  <c r="AH4523" i="1" s="1"/>
  <c r="AI4523" i="1" s="1"/>
  <c r="AE4523" i="1" a="1"/>
  <c r="AE4523" i="1" s="1"/>
  <c r="AG4521" i="1"/>
  <c r="AF4522" i="1"/>
  <c r="AG4522" i="1" l="1"/>
  <c r="AF4523" i="1"/>
  <c r="AE4524" i="1" a="1"/>
  <c r="AE4524" i="1" s="1"/>
  <c r="AD4524" i="1"/>
  <c r="AH4524" i="1" a="1"/>
  <c r="AH4524" i="1" s="1"/>
  <c r="AI4524" i="1" s="1"/>
  <c r="AG4523" i="1" l="1"/>
  <c r="AF4524" i="1"/>
  <c r="AE4525" i="1" a="1"/>
  <c r="AE4525" i="1" s="1"/>
  <c r="AD4525" i="1"/>
  <c r="AH4525" i="1" a="1"/>
  <c r="AH4525" i="1" s="1"/>
  <c r="AI4525" i="1" s="1"/>
  <c r="AF4525" i="1" l="1"/>
  <c r="AG4524" i="1"/>
  <c r="AE4526" i="1" a="1"/>
  <c r="AE4526" i="1" s="1"/>
  <c r="AD4526" i="1"/>
  <c r="AH4526" i="1" a="1"/>
  <c r="AH4526" i="1" s="1"/>
  <c r="AI4526" i="1" s="1"/>
  <c r="AH4527" i="1" l="1" a="1"/>
  <c r="AH4527" i="1" s="1"/>
  <c r="AI4527" i="1" s="1"/>
  <c r="AE4527" i="1" a="1"/>
  <c r="AE4527" i="1" s="1"/>
  <c r="AD4527" i="1"/>
  <c r="AF4526" i="1"/>
  <c r="AG4525" i="1"/>
  <c r="AG4526" i="1" l="1"/>
  <c r="AF4527" i="1"/>
  <c r="AH4528" i="1" a="1"/>
  <c r="AH4528" i="1" s="1"/>
  <c r="AI4528" i="1" s="1"/>
  <c r="AE4528" i="1" a="1"/>
  <c r="AE4528" i="1" s="1"/>
  <c r="AD4528" i="1"/>
  <c r="AG4527" i="1" l="1"/>
  <c r="AF4528" i="1"/>
  <c r="AH4529" i="1" a="1"/>
  <c r="AH4529" i="1" s="1"/>
  <c r="AI4529" i="1" s="1"/>
  <c r="AE4529" i="1" a="1"/>
  <c r="AE4529" i="1" s="1"/>
  <c r="AD4529" i="1"/>
  <c r="AH4530" i="1" l="1" a="1"/>
  <c r="AH4530" i="1" s="1"/>
  <c r="AI4530" i="1" s="1"/>
  <c r="AD4530" i="1"/>
  <c r="AE4530" i="1" a="1"/>
  <c r="AE4530" i="1" s="1"/>
  <c r="AG4528" i="1"/>
  <c r="AF4529" i="1"/>
  <c r="AG4529" i="1" l="1"/>
  <c r="AF4530" i="1"/>
  <c r="AD4531" i="1"/>
  <c r="AH4531" i="1" a="1"/>
  <c r="AH4531" i="1" s="1"/>
  <c r="AI4531" i="1" s="1"/>
  <c r="AE4531" i="1" a="1"/>
  <c r="AE4531" i="1" s="1"/>
  <c r="AE4532" i="1" l="1" a="1"/>
  <c r="AE4532" i="1" s="1"/>
  <c r="AD4532" i="1"/>
  <c r="AH4532" i="1" a="1"/>
  <c r="AH4532" i="1" s="1"/>
  <c r="AI4532" i="1" s="1"/>
  <c r="AG4530" i="1"/>
  <c r="AF4531" i="1"/>
  <c r="AG4531" i="1" l="1"/>
  <c r="AF4532" i="1"/>
  <c r="AE4533" i="1" a="1"/>
  <c r="AE4533" i="1" s="1"/>
  <c r="AD4533" i="1"/>
  <c r="AH4533" i="1" a="1"/>
  <c r="AH4533" i="1" s="1"/>
  <c r="AI4533" i="1" s="1"/>
  <c r="AE4534" i="1" l="1" a="1"/>
  <c r="AE4534" i="1" s="1"/>
  <c r="AD4534" i="1"/>
  <c r="AH4534" i="1" a="1"/>
  <c r="AH4534" i="1" s="1"/>
  <c r="AI4534" i="1" s="1"/>
  <c r="AF4533" i="1"/>
  <c r="AG4532" i="1"/>
  <c r="AF4534" i="1" l="1"/>
  <c r="AG4533" i="1"/>
  <c r="AH4535" i="1" a="1"/>
  <c r="AH4535" i="1" s="1"/>
  <c r="AI4535" i="1" s="1"/>
  <c r="AE4535" i="1" a="1"/>
  <c r="AE4535" i="1" s="1"/>
  <c r="AD4535" i="1"/>
  <c r="AH4536" i="1" l="1" a="1"/>
  <c r="AH4536" i="1" s="1"/>
  <c r="AI4536" i="1" s="1"/>
  <c r="AE4536" i="1" a="1"/>
  <c r="AE4536" i="1" s="1"/>
  <c r="AD4536" i="1"/>
  <c r="AG4534" i="1"/>
  <c r="AF4535" i="1"/>
  <c r="AG4535" i="1" l="1"/>
  <c r="AF4536" i="1"/>
  <c r="AH4537" i="1" a="1"/>
  <c r="AH4537" i="1" s="1"/>
  <c r="AI4537" i="1" s="1"/>
  <c r="AE4537" i="1" a="1"/>
  <c r="AE4537" i="1" s="1"/>
  <c r="AD4537" i="1"/>
  <c r="AH4538" i="1" l="1" a="1"/>
  <c r="AH4538" i="1" s="1"/>
  <c r="AI4538" i="1" s="1"/>
  <c r="AD4538" i="1"/>
  <c r="AE4538" i="1" a="1"/>
  <c r="AE4538" i="1" s="1"/>
  <c r="AG4536" i="1"/>
  <c r="AF4537" i="1"/>
  <c r="AG4537" i="1" l="1"/>
  <c r="AF4538" i="1"/>
  <c r="AE4539" i="1" a="1"/>
  <c r="AE4539" i="1" s="1"/>
  <c r="AD4539" i="1"/>
  <c r="AH4539" i="1" a="1"/>
  <c r="AH4539" i="1" s="1"/>
  <c r="AI4539" i="1" s="1"/>
  <c r="AE4540" i="1" l="1" a="1"/>
  <c r="AE4540" i="1" s="1"/>
  <c r="AD4540" i="1"/>
  <c r="AH4540" i="1" a="1"/>
  <c r="AH4540" i="1" s="1"/>
  <c r="AI4540" i="1" s="1"/>
  <c r="AG4538" i="1"/>
  <c r="AF4539" i="1"/>
  <c r="AF4540" i="1" l="1"/>
  <c r="AG4539" i="1"/>
  <c r="AH4541" i="1" a="1"/>
  <c r="AH4541" i="1" s="1"/>
  <c r="AI4541" i="1" s="1"/>
  <c r="AE4541" i="1" a="1"/>
  <c r="AE4541" i="1" s="1"/>
  <c r="AD4541" i="1"/>
  <c r="AH4542" i="1" l="1" a="1"/>
  <c r="AH4542" i="1" s="1"/>
  <c r="AI4542" i="1" s="1"/>
  <c r="AD4542" i="1"/>
  <c r="AE4542" i="1" a="1"/>
  <c r="AE4542" i="1" s="1"/>
  <c r="AG4540" i="1"/>
  <c r="AF4541" i="1"/>
  <c r="AG4541" i="1" l="1"/>
  <c r="AF4542" i="1"/>
  <c r="AE4543" i="1" a="1"/>
  <c r="AE4543" i="1" s="1"/>
  <c r="AD4543" i="1"/>
  <c r="AH4543" i="1" a="1"/>
  <c r="AH4543" i="1" s="1"/>
  <c r="AI4543" i="1" s="1"/>
  <c r="AG4542" i="1" l="1"/>
  <c r="AF4543" i="1"/>
  <c r="AE4544" i="1" a="1"/>
  <c r="AE4544" i="1" s="1"/>
  <c r="AD4544" i="1"/>
  <c r="AH4544" i="1" a="1"/>
  <c r="AH4544" i="1" s="1"/>
  <c r="AI4544" i="1" s="1"/>
  <c r="AH4545" i="1" l="1" a="1"/>
  <c r="AH4545" i="1" s="1"/>
  <c r="AI4545" i="1" s="1"/>
  <c r="AE4545" i="1" a="1"/>
  <c r="AE4545" i="1" s="1"/>
  <c r="AD4545" i="1"/>
  <c r="AF4544" i="1"/>
  <c r="AG4543" i="1"/>
  <c r="AG4544" i="1" l="1"/>
  <c r="AF4545" i="1"/>
  <c r="AH4546" i="1" a="1"/>
  <c r="AH4546" i="1" s="1"/>
  <c r="AI4546" i="1" s="1"/>
  <c r="AD4546" i="1"/>
  <c r="AE4546" i="1" a="1"/>
  <c r="AE4546" i="1" s="1"/>
  <c r="AE4547" i="1" l="1" a="1"/>
  <c r="AE4547" i="1" s="1"/>
  <c r="AD4547" i="1"/>
  <c r="AH4547" i="1" a="1"/>
  <c r="AH4547" i="1" s="1"/>
  <c r="AI4547" i="1" s="1"/>
  <c r="AG4545" i="1"/>
  <c r="AF4546" i="1"/>
  <c r="AG4546" i="1" l="1"/>
  <c r="AF4547" i="1"/>
  <c r="AE4548" i="1" a="1"/>
  <c r="AE4548" i="1" s="1"/>
  <c r="AD4548" i="1"/>
  <c r="AH4548" i="1" a="1"/>
  <c r="AH4548" i="1" s="1"/>
  <c r="AI4548" i="1" s="1"/>
  <c r="AH4549" i="1" l="1" a="1"/>
  <c r="AH4549" i="1" s="1"/>
  <c r="AI4549" i="1" s="1"/>
  <c r="AE4549" i="1" a="1"/>
  <c r="AE4549" i="1" s="1"/>
  <c r="AD4549" i="1"/>
  <c r="AF4548" i="1"/>
  <c r="AG4547" i="1"/>
  <c r="AH4550" i="1" l="1" a="1"/>
  <c r="AH4550" i="1" s="1"/>
  <c r="AI4550" i="1" s="1"/>
  <c r="AD4550" i="1"/>
  <c r="AE4550" i="1" a="1"/>
  <c r="AE4550" i="1" s="1"/>
  <c r="AG4548" i="1"/>
  <c r="AF4549" i="1"/>
  <c r="AE4551" i="1" l="1" a="1"/>
  <c r="AE4551" i="1" s="1"/>
  <c r="AD4551" i="1"/>
  <c r="AH4551" i="1" a="1"/>
  <c r="AH4551" i="1" s="1"/>
  <c r="AI4551" i="1" s="1"/>
  <c r="AG4549" i="1"/>
  <c r="AF4550" i="1"/>
  <c r="AG4550" i="1" l="1"/>
  <c r="AF4551" i="1"/>
  <c r="AE4552" i="1" a="1"/>
  <c r="AE4552" i="1" s="1"/>
  <c r="AD4552" i="1"/>
  <c r="AH4552" i="1" a="1"/>
  <c r="AH4552" i="1" s="1"/>
  <c r="AI4552" i="1" s="1"/>
  <c r="AF4552" i="1" l="1"/>
  <c r="AG4551" i="1"/>
  <c r="AH4553" i="1" a="1"/>
  <c r="AH4553" i="1" s="1"/>
  <c r="AI4553" i="1" s="1"/>
  <c r="AE4553" i="1" a="1"/>
  <c r="AE4553" i="1" s="1"/>
  <c r="AD4553" i="1"/>
  <c r="AH4554" i="1" l="1" a="1"/>
  <c r="AH4554" i="1" s="1"/>
  <c r="AI4554" i="1" s="1"/>
  <c r="AD4554" i="1"/>
  <c r="AE4554" i="1" a="1"/>
  <c r="AE4554" i="1" s="1"/>
  <c r="AG4552" i="1"/>
  <c r="AF4553" i="1"/>
  <c r="AG4553" i="1" l="1"/>
  <c r="AF4554" i="1"/>
  <c r="AE4555" i="1" a="1"/>
  <c r="AE4555" i="1" s="1"/>
  <c r="AD4555" i="1"/>
  <c r="AH4555" i="1" a="1"/>
  <c r="AH4555" i="1" s="1"/>
  <c r="AI4555" i="1" s="1"/>
  <c r="AG4554" i="1" l="1"/>
  <c r="AF4555" i="1"/>
  <c r="AE4556" i="1" a="1"/>
  <c r="AE4556" i="1" s="1"/>
  <c r="AD4556" i="1"/>
  <c r="AH4556" i="1" a="1"/>
  <c r="AH4556" i="1" s="1"/>
  <c r="AI4556" i="1" s="1"/>
  <c r="AH4557" i="1" l="1" a="1"/>
  <c r="AH4557" i="1" s="1"/>
  <c r="AI4557" i="1" s="1"/>
  <c r="AE4557" i="1" a="1"/>
  <c r="AE4557" i="1" s="1"/>
  <c r="AD4557" i="1"/>
  <c r="AF4556" i="1"/>
  <c r="AG4555" i="1"/>
  <c r="AG4556" i="1" l="1"/>
  <c r="AF4557" i="1"/>
  <c r="AH4558" i="1" a="1"/>
  <c r="AH4558" i="1" s="1"/>
  <c r="AI4558" i="1" s="1"/>
  <c r="AD4558" i="1"/>
  <c r="AE4558" i="1" a="1"/>
  <c r="AE4558" i="1" s="1"/>
  <c r="AG4557" i="1" l="1"/>
  <c r="AF4558" i="1"/>
  <c r="AE4559" i="1" a="1"/>
  <c r="AE4559" i="1" s="1"/>
  <c r="AD4559" i="1"/>
  <c r="AH4559" i="1" a="1"/>
  <c r="AH4559" i="1" s="1"/>
  <c r="AI4559" i="1" s="1"/>
  <c r="AG4558" i="1" l="1"/>
  <c r="AF4559" i="1"/>
  <c r="AE4560" i="1" a="1"/>
  <c r="AE4560" i="1" s="1"/>
  <c r="AD4560" i="1"/>
  <c r="AH4560" i="1" a="1"/>
  <c r="AH4560" i="1" s="1"/>
  <c r="AI4560" i="1" s="1"/>
  <c r="AH4561" i="1" l="1" a="1"/>
  <c r="AH4561" i="1" s="1"/>
  <c r="AI4561" i="1" s="1"/>
  <c r="AE4561" i="1" a="1"/>
  <c r="AE4561" i="1" s="1"/>
  <c r="AD4561" i="1"/>
  <c r="AF4560" i="1"/>
  <c r="AG4559" i="1"/>
  <c r="AH4562" i="1" l="1" a="1"/>
  <c r="AH4562" i="1" s="1"/>
  <c r="AI4562" i="1" s="1"/>
  <c r="AD4562" i="1"/>
  <c r="AE4562" i="1" a="1"/>
  <c r="AE4562" i="1" s="1"/>
  <c r="AG4560" i="1"/>
  <c r="AF4561" i="1"/>
  <c r="AG4561" i="1" l="1"/>
  <c r="AF4562" i="1"/>
  <c r="AE4563" i="1" a="1"/>
  <c r="AE4563" i="1" s="1"/>
  <c r="AD4563" i="1"/>
  <c r="AH4563" i="1" a="1"/>
  <c r="AH4563" i="1" s="1"/>
  <c r="AI4563" i="1" s="1"/>
  <c r="AE4564" i="1" l="1" a="1"/>
  <c r="AE4564" i="1" s="1"/>
  <c r="AD4564" i="1"/>
  <c r="AH4564" i="1" a="1"/>
  <c r="AH4564" i="1" s="1"/>
  <c r="AI4564" i="1" s="1"/>
  <c r="AG4562" i="1"/>
  <c r="AF4563" i="1"/>
  <c r="AF4564" i="1" l="1"/>
  <c r="AG4563" i="1"/>
  <c r="AH4565" i="1" a="1"/>
  <c r="AH4565" i="1" s="1"/>
  <c r="AI4565" i="1" s="1"/>
  <c r="AE4565" i="1" a="1"/>
  <c r="AE4565" i="1" s="1"/>
  <c r="AD4565" i="1"/>
  <c r="AH4566" i="1" l="1" a="1"/>
  <c r="AH4566" i="1" s="1"/>
  <c r="AI4566" i="1" s="1"/>
  <c r="AD4566" i="1"/>
  <c r="AE4566" i="1" a="1"/>
  <c r="AE4566" i="1" s="1"/>
  <c r="AG4564" i="1"/>
  <c r="AF4565" i="1"/>
  <c r="AG4565" i="1" l="1"/>
  <c r="AF4566" i="1"/>
  <c r="AE4567" i="1" a="1"/>
  <c r="AE4567" i="1" s="1"/>
  <c r="AD4567" i="1"/>
  <c r="AH4567" i="1" a="1"/>
  <c r="AH4567" i="1" s="1"/>
  <c r="AI4567" i="1" s="1"/>
  <c r="AE4568" i="1" l="1" a="1"/>
  <c r="AE4568" i="1" s="1"/>
  <c r="AD4568" i="1"/>
  <c r="AH4568" i="1" a="1"/>
  <c r="AH4568" i="1" s="1"/>
  <c r="AI4568" i="1" s="1"/>
  <c r="AG4566" i="1"/>
  <c r="AF4567" i="1"/>
  <c r="AF4568" i="1" l="1"/>
  <c r="AG4567" i="1"/>
  <c r="AH4569" i="1" a="1"/>
  <c r="AH4569" i="1" s="1"/>
  <c r="AI4569" i="1" s="1"/>
  <c r="AE4569" i="1" a="1"/>
  <c r="AE4569" i="1" s="1"/>
  <c r="AD4569" i="1"/>
  <c r="AH4570" i="1" l="1" a="1"/>
  <c r="AH4570" i="1" s="1"/>
  <c r="AI4570" i="1" s="1"/>
  <c r="AD4570" i="1"/>
  <c r="AE4570" i="1" a="1"/>
  <c r="AE4570" i="1" s="1"/>
  <c r="AG4568" i="1"/>
  <c r="AF4569" i="1"/>
  <c r="AG4569" i="1" l="1"/>
  <c r="AF4570" i="1"/>
  <c r="AE4571" i="1" a="1"/>
  <c r="AE4571" i="1" s="1"/>
  <c r="AD4571" i="1"/>
  <c r="AH4571" i="1" a="1"/>
  <c r="AH4571" i="1" s="1"/>
  <c r="AI4571" i="1" s="1"/>
  <c r="AE4572" i="1" l="1" a="1"/>
  <c r="AE4572" i="1" s="1"/>
  <c r="AD4572" i="1"/>
  <c r="AH4572" i="1" a="1"/>
  <c r="AH4572" i="1" s="1"/>
  <c r="AI4572" i="1" s="1"/>
  <c r="AG4570" i="1"/>
  <c r="AF4571" i="1"/>
  <c r="AF4572" i="1" l="1"/>
  <c r="AG4571" i="1"/>
  <c r="AH4573" i="1" a="1"/>
  <c r="AH4573" i="1" s="1"/>
  <c r="AI4573" i="1" s="1"/>
  <c r="AE4573" i="1" a="1"/>
  <c r="AE4573" i="1" s="1"/>
  <c r="AD4573" i="1"/>
  <c r="AD4574" i="1" l="1"/>
  <c r="AH4574" i="1" a="1"/>
  <c r="AH4574" i="1" s="1"/>
  <c r="AI4574" i="1" s="1"/>
  <c r="AE4574" i="1" a="1"/>
  <c r="AE4574" i="1" s="1"/>
  <c r="AF4573" i="1"/>
  <c r="AG4572" i="1"/>
  <c r="AF4574" i="1" l="1"/>
  <c r="AG4573" i="1"/>
  <c r="AH4575" i="1" a="1"/>
  <c r="AH4575" i="1" s="1"/>
  <c r="AI4575" i="1" s="1"/>
  <c r="AE4575" i="1" a="1"/>
  <c r="AE4575" i="1" s="1"/>
  <c r="AD4575" i="1"/>
  <c r="AH4576" i="1" l="1" a="1"/>
  <c r="AH4576" i="1" s="1"/>
  <c r="AI4576" i="1" s="1"/>
  <c r="AE4576" i="1" a="1"/>
  <c r="AE4576" i="1" s="1"/>
  <c r="AD4576" i="1"/>
  <c r="AF4575" i="1"/>
  <c r="AG4574" i="1"/>
  <c r="AF4576" i="1" l="1"/>
  <c r="AG4575" i="1"/>
  <c r="AE4577" i="1" a="1"/>
  <c r="AE4577" i="1" s="1"/>
  <c r="AD4577" i="1"/>
  <c r="AH4577" i="1" a="1"/>
  <c r="AH4577" i="1" s="1"/>
  <c r="AI4577" i="1" s="1"/>
  <c r="AH4578" i="1" l="1" a="1"/>
  <c r="AH4578" i="1" s="1"/>
  <c r="AI4578" i="1" s="1"/>
  <c r="AE4578" i="1" a="1"/>
  <c r="AE4578" i="1" s="1"/>
  <c r="AD4578" i="1"/>
  <c r="AF4577" i="1"/>
  <c r="AG4576" i="1"/>
  <c r="AF4578" i="1" l="1"/>
  <c r="AG4577" i="1"/>
  <c r="AH4579" i="1" a="1"/>
  <c r="AH4579" i="1" s="1"/>
  <c r="AI4579" i="1" s="1"/>
  <c r="AD4579" i="1"/>
  <c r="AE4579" i="1" a="1"/>
  <c r="AE4579" i="1" s="1"/>
  <c r="AE4580" i="1" l="1" a="1"/>
  <c r="AE4580" i="1" s="1"/>
  <c r="AD4580" i="1"/>
  <c r="AH4580" i="1" a="1"/>
  <c r="AH4580" i="1" s="1"/>
  <c r="AI4580" i="1" s="1"/>
  <c r="AF4579" i="1"/>
  <c r="AG4578" i="1"/>
  <c r="AF4580" i="1" l="1"/>
  <c r="AG4579" i="1"/>
  <c r="AH4581" i="1" a="1"/>
  <c r="AH4581" i="1" s="1"/>
  <c r="AI4581" i="1" s="1"/>
  <c r="AE4581" i="1" a="1"/>
  <c r="AE4581" i="1" s="1"/>
  <c r="AD4581" i="1"/>
  <c r="AD4582" i="1" l="1"/>
  <c r="AH4582" i="1" a="1"/>
  <c r="AH4582" i="1" s="1"/>
  <c r="AI4582" i="1" s="1"/>
  <c r="AE4582" i="1" a="1"/>
  <c r="AE4582" i="1" s="1"/>
  <c r="AF4581" i="1"/>
  <c r="AG4580" i="1"/>
  <c r="AF4582" i="1" l="1"/>
  <c r="AG4581" i="1"/>
  <c r="AH4583" i="1" a="1"/>
  <c r="AH4583" i="1" s="1"/>
  <c r="AI4583" i="1" s="1"/>
  <c r="AE4583" i="1" a="1"/>
  <c r="AE4583" i="1" s="1"/>
  <c r="AD4583" i="1"/>
  <c r="AH4584" i="1" l="1" a="1"/>
  <c r="AH4584" i="1" s="1"/>
  <c r="AI4584" i="1" s="1"/>
  <c r="AE4584" i="1" a="1"/>
  <c r="AE4584" i="1" s="1"/>
  <c r="AD4584" i="1"/>
  <c r="AF4583" i="1"/>
  <c r="AG4582" i="1"/>
  <c r="AF4584" i="1" l="1"/>
  <c r="AG4583" i="1"/>
  <c r="AE4585" i="1" a="1"/>
  <c r="AE4585" i="1" s="1"/>
  <c r="AD4585" i="1"/>
  <c r="AH4585" i="1" a="1"/>
  <c r="AH4585" i="1" s="1"/>
  <c r="AI4585" i="1" s="1"/>
  <c r="AH4586" i="1" l="1" a="1"/>
  <c r="AH4586" i="1" s="1"/>
  <c r="AI4586" i="1" s="1"/>
  <c r="AE4586" i="1" a="1"/>
  <c r="AE4586" i="1" s="1"/>
  <c r="AD4586" i="1"/>
  <c r="AF4585" i="1"/>
  <c r="AG4584" i="1"/>
  <c r="AF4586" i="1" l="1"/>
  <c r="AG4585" i="1"/>
  <c r="AH4587" i="1" a="1"/>
  <c r="AH4587" i="1" s="1"/>
  <c r="AI4587" i="1" s="1"/>
  <c r="AD4587" i="1"/>
  <c r="AE4587" i="1" a="1"/>
  <c r="AE4587" i="1" s="1"/>
  <c r="AE4588" i="1" l="1" a="1"/>
  <c r="AE4588" i="1" s="1"/>
  <c r="AD4588" i="1"/>
  <c r="AH4588" i="1" a="1"/>
  <c r="AH4588" i="1" s="1"/>
  <c r="AI4588" i="1" s="1"/>
  <c r="AF4587" i="1"/>
  <c r="AG4586" i="1"/>
  <c r="AF4588" i="1" l="1"/>
  <c r="AG4587" i="1"/>
  <c r="AH4589" i="1" a="1"/>
  <c r="AH4589" i="1" s="1"/>
  <c r="AI4589" i="1" s="1"/>
  <c r="AE4589" i="1" a="1"/>
  <c r="AE4589" i="1" s="1"/>
  <c r="AD4589" i="1"/>
  <c r="AD4590" i="1" l="1"/>
  <c r="AH4590" i="1" a="1"/>
  <c r="AH4590" i="1" s="1"/>
  <c r="AI4590" i="1" s="1"/>
  <c r="AE4590" i="1" a="1"/>
  <c r="AE4590" i="1" s="1"/>
  <c r="AF4589" i="1"/>
  <c r="AG4588" i="1"/>
  <c r="AF4590" i="1" l="1"/>
  <c r="AG4589" i="1"/>
  <c r="AH4591" i="1" a="1"/>
  <c r="AH4591" i="1" s="1"/>
  <c r="AI4591" i="1" s="1"/>
  <c r="AE4591" i="1" a="1"/>
  <c r="AE4591" i="1" s="1"/>
  <c r="AD4591" i="1"/>
  <c r="AH4592" i="1" l="1" a="1"/>
  <c r="AH4592" i="1" s="1"/>
  <c r="AI4592" i="1" s="1"/>
  <c r="AE4592" i="1" a="1"/>
  <c r="AE4592" i="1" s="1"/>
  <c r="AD4592" i="1"/>
  <c r="AF4591" i="1"/>
  <c r="AG4590" i="1"/>
  <c r="AF4592" i="1" l="1"/>
  <c r="AG4591" i="1"/>
  <c r="AE4593" i="1" a="1"/>
  <c r="AE4593" i="1" s="1"/>
  <c r="AD4593" i="1"/>
  <c r="AH4593" i="1" a="1"/>
  <c r="AH4593" i="1" s="1"/>
  <c r="AI4593" i="1" s="1"/>
  <c r="AH4594" i="1" l="1" a="1"/>
  <c r="AH4594" i="1" s="1"/>
  <c r="AI4594" i="1" s="1"/>
  <c r="AE4594" i="1" a="1"/>
  <c r="AE4594" i="1" s="1"/>
  <c r="AD4594" i="1"/>
  <c r="AF4593" i="1"/>
  <c r="AG4592" i="1"/>
  <c r="AF4594" i="1" l="1"/>
  <c r="AG4593" i="1"/>
  <c r="AH4595" i="1" a="1"/>
  <c r="AH4595" i="1" s="1"/>
  <c r="AI4595" i="1" s="1"/>
  <c r="AD4595" i="1"/>
  <c r="AE4595" i="1" a="1"/>
  <c r="AE4595" i="1" s="1"/>
  <c r="AH4596" i="1" l="1" a="1"/>
  <c r="AH4596" i="1" s="1"/>
  <c r="AI4596" i="1" s="1"/>
  <c r="AE4596" i="1" a="1"/>
  <c r="AE4596" i="1" s="1"/>
  <c r="AD4596" i="1"/>
  <c r="AF4595" i="1"/>
  <c r="AG4594" i="1"/>
  <c r="AG4595" i="1" l="1"/>
  <c r="AF4596" i="1"/>
  <c r="AH4597" i="1" a="1"/>
  <c r="AH4597" i="1" s="1"/>
  <c r="AI4597" i="1" s="1"/>
  <c r="AD4597" i="1"/>
  <c r="AE4597" i="1" a="1"/>
  <c r="AE4597" i="1" s="1"/>
  <c r="AH4598" i="1" l="1" a="1"/>
  <c r="AH4598" i="1" s="1"/>
  <c r="AI4598" i="1" s="1"/>
  <c r="AE4598" i="1" a="1"/>
  <c r="AE4598" i="1" s="1"/>
  <c r="AD4598" i="1"/>
  <c r="AG4596" i="1"/>
  <c r="AF4597" i="1"/>
  <c r="AG4597" i="1" l="1"/>
  <c r="AF4598" i="1"/>
  <c r="AH4599" i="1" a="1"/>
  <c r="AH4599" i="1" s="1"/>
  <c r="AI4599" i="1" s="1"/>
  <c r="AD4599" i="1"/>
  <c r="AE4599" i="1" a="1"/>
  <c r="AE4599" i="1" s="1"/>
  <c r="AG4598" i="1" l="1"/>
  <c r="AF4599" i="1"/>
  <c r="AH4600" i="1" a="1"/>
  <c r="AH4600" i="1" s="1"/>
  <c r="AI4600" i="1" s="1"/>
  <c r="AE4600" i="1" a="1"/>
  <c r="AE4600" i="1" s="1"/>
  <c r="AD4600" i="1"/>
  <c r="AH4601" i="1" l="1" a="1"/>
  <c r="AH4601" i="1" s="1"/>
  <c r="AI4601" i="1" s="1"/>
  <c r="AE4601" i="1" a="1"/>
  <c r="AE4601" i="1" s="1"/>
  <c r="AD4601" i="1"/>
  <c r="AG4599" i="1"/>
  <c r="AF4600" i="1"/>
  <c r="AG4600" i="1" l="1"/>
  <c r="AF4601" i="1"/>
  <c r="AH4602" i="1" a="1"/>
  <c r="AH4602" i="1" s="1"/>
  <c r="AI4602" i="1" s="1"/>
  <c r="AD4602" i="1"/>
  <c r="AE4602" i="1" a="1"/>
  <c r="AE4602" i="1" s="1"/>
  <c r="AG4601" i="1" l="1"/>
  <c r="AF4602" i="1"/>
  <c r="AH4603" i="1" a="1"/>
  <c r="AH4603" i="1" s="1"/>
  <c r="AI4603" i="1" s="1"/>
  <c r="AE4603" i="1" a="1"/>
  <c r="AE4603" i="1" s="1"/>
  <c r="AD4603" i="1"/>
  <c r="AH4604" i="1" l="1" a="1"/>
  <c r="AH4604" i="1" s="1"/>
  <c r="AI4604" i="1" s="1"/>
  <c r="AE4604" i="1" a="1"/>
  <c r="AE4604" i="1" s="1"/>
  <c r="AD4604" i="1"/>
  <c r="AG4602" i="1"/>
  <c r="AF4603" i="1"/>
  <c r="AG4603" i="1" l="1"/>
  <c r="AF4604" i="1"/>
  <c r="AH4605" i="1" a="1"/>
  <c r="AH4605" i="1" s="1"/>
  <c r="AI4605" i="1" s="1"/>
  <c r="AE4605" i="1" a="1"/>
  <c r="AE4605" i="1" s="1"/>
  <c r="AD4605" i="1"/>
  <c r="AH4606" i="1" l="1" a="1"/>
  <c r="AH4606" i="1" s="1"/>
  <c r="AI4606" i="1" s="1"/>
  <c r="AE4606" i="1" a="1"/>
  <c r="AE4606" i="1" s="1"/>
  <c r="AD4606" i="1"/>
  <c r="AG4604" i="1"/>
  <c r="AF4605" i="1"/>
  <c r="AH4607" i="1" l="1" a="1"/>
  <c r="AH4607" i="1" s="1"/>
  <c r="AI4607" i="1" s="1"/>
  <c r="AD4607" i="1"/>
  <c r="AE4607" i="1" a="1"/>
  <c r="AE4607" i="1" s="1"/>
  <c r="AG4605" i="1"/>
  <c r="AF4606" i="1"/>
  <c r="AG4606" i="1" l="1"/>
  <c r="AF4607" i="1"/>
  <c r="AH4608" i="1" a="1"/>
  <c r="AH4608" i="1" s="1"/>
  <c r="AI4608" i="1" s="1"/>
  <c r="AE4608" i="1" a="1"/>
  <c r="AE4608" i="1" s="1"/>
  <c r="AD4608" i="1"/>
  <c r="AG4607" i="1" l="1"/>
  <c r="AF4608" i="1"/>
  <c r="AH4609" i="1" a="1"/>
  <c r="AH4609" i="1" s="1"/>
  <c r="AI4609" i="1" s="1"/>
  <c r="AE4609" i="1" a="1"/>
  <c r="AE4609" i="1" s="1"/>
  <c r="AD4609" i="1"/>
  <c r="AH4610" i="1" l="1" a="1"/>
  <c r="AH4610" i="1" s="1"/>
  <c r="AI4610" i="1" s="1"/>
  <c r="AD4610" i="1"/>
  <c r="AE4610" i="1" a="1"/>
  <c r="AE4610" i="1" s="1"/>
  <c r="AG4608" i="1"/>
  <c r="AF4609" i="1"/>
  <c r="AG4609" i="1" l="1"/>
  <c r="AF4610" i="1"/>
  <c r="AH4611" i="1" a="1"/>
  <c r="AH4611" i="1" s="1"/>
  <c r="AI4611" i="1" s="1"/>
  <c r="AE4611" i="1" a="1"/>
  <c r="AE4611" i="1" s="1"/>
  <c r="AD4611" i="1"/>
  <c r="AH4612" i="1" l="1" a="1"/>
  <c r="AH4612" i="1" s="1"/>
  <c r="AI4612" i="1" s="1"/>
  <c r="AE4612" i="1" a="1"/>
  <c r="AE4612" i="1" s="1"/>
  <c r="AD4612" i="1"/>
  <c r="AG4610" i="1"/>
  <c r="AF4611" i="1"/>
  <c r="AH4613" i="1" l="1" a="1"/>
  <c r="AH4613" i="1" s="1"/>
  <c r="AI4613" i="1" s="1"/>
  <c r="AE4613" i="1" a="1"/>
  <c r="AE4613" i="1" s="1"/>
  <c r="AD4613" i="1"/>
  <c r="AG4611" i="1"/>
  <c r="AF4612" i="1"/>
  <c r="AG4612" i="1" l="1"/>
  <c r="AF4613" i="1"/>
  <c r="AH4614" i="1" a="1"/>
  <c r="AH4614" i="1" s="1"/>
  <c r="AI4614" i="1" s="1"/>
  <c r="AE4614" i="1" a="1"/>
  <c r="AE4614" i="1" s="1"/>
  <c r="AD4614" i="1"/>
  <c r="AH4615" i="1" l="1" a="1"/>
  <c r="AH4615" i="1" s="1"/>
  <c r="AI4615" i="1" s="1"/>
  <c r="AD4615" i="1"/>
  <c r="AE4615" i="1" a="1"/>
  <c r="AE4615" i="1" s="1"/>
  <c r="AG4613" i="1"/>
  <c r="AF4614" i="1"/>
  <c r="AG4614" i="1" l="1"/>
  <c r="AF4615" i="1"/>
  <c r="AH4616" i="1" a="1"/>
  <c r="AH4616" i="1" s="1"/>
  <c r="AI4616" i="1" s="1"/>
  <c r="AE4616" i="1" a="1"/>
  <c r="AE4616" i="1" s="1"/>
  <c r="AD4616" i="1"/>
  <c r="AH4617" i="1" l="1" a="1"/>
  <c r="AH4617" i="1" s="1"/>
  <c r="AI4617" i="1" s="1"/>
  <c r="AE4617" i="1" a="1"/>
  <c r="AE4617" i="1" s="1"/>
  <c r="AD4617" i="1"/>
  <c r="AG4615" i="1"/>
  <c r="AF4616" i="1"/>
  <c r="AH4618" i="1" l="1" a="1"/>
  <c r="AH4618" i="1" s="1"/>
  <c r="AI4618" i="1" s="1"/>
  <c r="AD4618" i="1"/>
  <c r="AE4618" i="1" a="1"/>
  <c r="AE4618" i="1" s="1"/>
  <c r="AG4616" i="1"/>
  <c r="AF4617" i="1"/>
  <c r="AG4617" i="1" l="1"/>
  <c r="AF4618" i="1"/>
  <c r="AH4619" i="1" a="1"/>
  <c r="AH4619" i="1" s="1"/>
  <c r="AI4619" i="1" s="1"/>
  <c r="AE4619" i="1" a="1"/>
  <c r="AE4619" i="1" s="1"/>
  <c r="AD4619" i="1"/>
  <c r="AG4618" i="1" l="1"/>
  <c r="AF4619" i="1"/>
  <c r="AH4620" i="1" a="1"/>
  <c r="AH4620" i="1" s="1"/>
  <c r="AI4620" i="1" s="1"/>
  <c r="AE4620" i="1" a="1"/>
  <c r="AE4620" i="1" s="1"/>
  <c r="AD4620" i="1"/>
  <c r="AH4621" i="1" l="1" a="1"/>
  <c r="AH4621" i="1" s="1"/>
  <c r="AI4621" i="1" s="1"/>
  <c r="AE4621" i="1" a="1"/>
  <c r="AE4621" i="1" s="1"/>
  <c r="AD4621" i="1"/>
  <c r="AG4619" i="1"/>
  <c r="AF4620" i="1"/>
  <c r="AG4620" i="1" l="1"/>
  <c r="AF4621" i="1"/>
  <c r="AH4622" i="1" a="1"/>
  <c r="AH4622" i="1" s="1"/>
  <c r="AI4622" i="1" s="1"/>
  <c r="AE4622" i="1" a="1"/>
  <c r="AE4622" i="1" s="1"/>
  <c r="AD4622" i="1"/>
  <c r="AH4623" i="1" l="1" a="1"/>
  <c r="AH4623" i="1" s="1"/>
  <c r="AI4623" i="1" s="1"/>
  <c r="AD4623" i="1"/>
  <c r="AE4623" i="1" a="1"/>
  <c r="AE4623" i="1" s="1"/>
  <c r="AG4621" i="1"/>
  <c r="AF4622" i="1"/>
  <c r="AG4622" i="1" l="1"/>
  <c r="AF4623" i="1"/>
  <c r="AH4624" i="1" a="1"/>
  <c r="AH4624" i="1" s="1"/>
  <c r="AI4624" i="1" s="1"/>
  <c r="AE4624" i="1" a="1"/>
  <c r="AE4624" i="1" s="1"/>
  <c r="AD4624" i="1"/>
  <c r="AH4625" i="1" l="1" a="1"/>
  <c r="AH4625" i="1" s="1"/>
  <c r="AI4625" i="1" s="1"/>
  <c r="AE4625" i="1" a="1"/>
  <c r="AE4625" i="1" s="1"/>
  <c r="AD4625" i="1"/>
  <c r="AG4623" i="1"/>
  <c r="AF4624" i="1"/>
  <c r="AG4624" i="1" l="1"/>
  <c r="AF4625" i="1"/>
  <c r="AH4626" i="1" a="1"/>
  <c r="AH4626" i="1" s="1"/>
  <c r="AI4626" i="1" s="1"/>
  <c r="AD4626" i="1"/>
  <c r="AE4626" i="1" a="1"/>
  <c r="AE4626" i="1" s="1"/>
  <c r="AH4627" i="1" l="1" a="1"/>
  <c r="AH4627" i="1" s="1"/>
  <c r="AI4627" i="1" s="1"/>
  <c r="AE4627" i="1" a="1"/>
  <c r="AE4627" i="1" s="1"/>
  <c r="AD4627" i="1"/>
  <c r="AG4625" i="1"/>
  <c r="AF4626" i="1"/>
  <c r="AG4626" i="1" l="1"/>
  <c r="AF4627" i="1"/>
  <c r="AH4628" i="1" a="1"/>
  <c r="AH4628" i="1" s="1"/>
  <c r="AI4628" i="1" s="1"/>
  <c r="AE4628" i="1" a="1"/>
  <c r="AE4628" i="1" s="1"/>
  <c r="AD4628" i="1"/>
  <c r="AH4629" i="1" l="1" a="1"/>
  <c r="AH4629" i="1" s="1"/>
  <c r="AI4629" i="1" s="1"/>
  <c r="AE4629" i="1" a="1"/>
  <c r="AE4629" i="1" s="1"/>
  <c r="AD4629" i="1"/>
  <c r="AG4627" i="1"/>
  <c r="AF4628" i="1"/>
  <c r="AG4628" i="1" l="1"/>
  <c r="AF4629" i="1"/>
  <c r="AH4630" i="1" a="1"/>
  <c r="AH4630" i="1" s="1"/>
  <c r="AI4630" i="1" s="1"/>
  <c r="AE4630" i="1" a="1"/>
  <c r="AE4630" i="1" s="1"/>
  <c r="AD4630" i="1"/>
  <c r="AH4631" i="1" l="1" a="1"/>
  <c r="AH4631" i="1" s="1"/>
  <c r="AI4631" i="1" s="1"/>
  <c r="AD4631" i="1"/>
  <c r="AE4631" i="1" a="1"/>
  <c r="AE4631" i="1" s="1"/>
  <c r="AG4629" i="1"/>
  <c r="AF4630" i="1"/>
  <c r="AG4630" i="1" l="1"/>
  <c r="AF4631" i="1"/>
  <c r="AH4632" i="1" a="1"/>
  <c r="AH4632" i="1" s="1"/>
  <c r="AI4632" i="1" s="1"/>
  <c r="AE4632" i="1" a="1"/>
  <c r="AE4632" i="1" s="1"/>
  <c r="AD4632" i="1"/>
  <c r="AH4633" i="1" l="1" a="1"/>
  <c r="AH4633" i="1" s="1"/>
  <c r="AI4633" i="1" s="1"/>
  <c r="AE4633" i="1" a="1"/>
  <c r="AE4633" i="1" s="1"/>
  <c r="AD4633" i="1"/>
  <c r="AG4631" i="1"/>
  <c r="AF4632" i="1"/>
  <c r="AG4632" i="1" l="1"/>
  <c r="AF4633" i="1"/>
  <c r="AH4634" i="1" a="1"/>
  <c r="AH4634" i="1" s="1"/>
  <c r="AI4634" i="1" s="1"/>
  <c r="AD4634" i="1"/>
  <c r="AE4634" i="1" a="1"/>
  <c r="AE4634" i="1" s="1"/>
  <c r="AH4635" i="1" l="1" a="1"/>
  <c r="AH4635" i="1" s="1"/>
  <c r="AI4635" i="1" s="1"/>
  <c r="AE4635" i="1" a="1"/>
  <c r="AE4635" i="1" s="1"/>
  <c r="AD4635" i="1"/>
  <c r="AG4633" i="1"/>
  <c r="AF4634" i="1"/>
  <c r="AH4636" i="1" l="1" a="1"/>
  <c r="AH4636" i="1" s="1"/>
  <c r="AI4636" i="1" s="1"/>
  <c r="AE4636" i="1" a="1"/>
  <c r="AE4636" i="1" s="1"/>
  <c r="AD4636" i="1"/>
  <c r="AG4634" i="1"/>
  <c r="AF4635" i="1"/>
  <c r="AG4635" i="1" l="1"/>
  <c r="AF4636" i="1"/>
  <c r="AH4637" i="1" a="1"/>
  <c r="AH4637" i="1" s="1"/>
  <c r="AI4637" i="1" s="1"/>
  <c r="AE4637" i="1" a="1"/>
  <c r="AE4637" i="1" s="1"/>
  <c r="AD4637" i="1"/>
  <c r="AG4636" i="1" l="1"/>
  <c r="AF4637" i="1"/>
  <c r="AH4638" i="1" a="1"/>
  <c r="AH4638" i="1" s="1"/>
  <c r="AI4638" i="1" s="1"/>
  <c r="AE4638" i="1" a="1"/>
  <c r="AE4638" i="1" s="1"/>
  <c r="AD4638" i="1"/>
  <c r="AG4637" i="1" l="1"/>
  <c r="AF4638" i="1"/>
  <c r="AH4639" i="1" a="1"/>
  <c r="AH4639" i="1" s="1"/>
  <c r="AI4639" i="1" s="1"/>
  <c r="AD4639" i="1"/>
  <c r="AE4639" i="1" a="1"/>
  <c r="AE4639" i="1" s="1"/>
  <c r="AH4640" i="1" l="1" a="1"/>
  <c r="AH4640" i="1" s="1"/>
  <c r="AI4640" i="1" s="1"/>
  <c r="AE4640" i="1" a="1"/>
  <c r="AE4640" i="1" s="1"/>
  <c r="AD4640" i="1"/>
  <c r="AG4638" i="1"/>
  <c r="AF4639" i="1"/>
  <c r="AH4641" i="1" l="1" a="1"/>
  <c r="AH4641" i="1" s="1"/>
  <c r="AI4641" i="1" s="1"/>
  <c r="AE4641" i="1" a="1"/>
  <c r="AE4641" i="1" s="1"/>
  <c r="AD4641" i="1"/>
  <c r="AG4639" i="1"/>
  <c r="AF4640" i="1"/>
  <c r="AH4642" i="1" l="1" a="1"/>
  <c r="AH4642" i="1" s="1"/>
  <c r="AI4642" i="1" s="1"/>
  <c r="AD4642" i="1"/>
  <c r="AE4642" i="1" a="1"/>
  <c r="AE4642" i="1" s="1"/>
  <c r="AG4640" i="1"/>
  <c r="AF4641" i="1"/>
  <c r="AG4641" i="1" l="1"/>
  <c r="AF4642" i="1"/>
  <c r="AH4643" i="1" a="1"/>
  <c r="AH4643" i="1" s="1"/>
  <c r="AI4643" i="1" s="1"/>
  <c r="AE4643" i="1" a="1"/>
  <c r="AE4643" i="1" s="1"/>
  <c r="AD4643" i="1"/>
  <c r="AH4644" i="1" l="1" a="1"/>
  <c r="AH4644" i="1" s="1"/>
  <c r="AI4644" i="1" s="1"/>
  <c r="AE4644" i="1" a="1"/>
  <c r="AE4644" i="1" s="1"/>
  <c r="AD4644" i="1"/>
  <c r="AG4642" i="1"/>
  <c r="AF4643" i="1"/>
  <c r="AG4643" i="1" l="1"/>
  <c r="AF4644" i="1"/>
  <c r="AH4645" i="1" a="1"/>
  <c r="AH4645" i="1" s="1"/>
  <c r="AI4645" i="1" s="1"/>
  <c r="AE4645" i="1" a="1"/>
  <c r="AE4645" i="1" s="1"/>
  <c r="AD4645" i="1"/>
  <c r="AH4646" i="1" l="1" a="1"/>
  <c r="AH4646" i="1" s="1"/>
  <c r="AI4646" i="1" s="1"/>
  <c r="AE4646" i="1" a="1"/>
  <c r="AE4646" i="1" s="1"/>
  <c r="AD4646" i="1"/>
  <c r="AG4644" i="1"/>
  <c r="AF4645" i="1"/>
  <c r="AH4647" i="1" l="1" a="1"/>
  <c r="AH4647" i="1" s="1"/>
  <c r="AI4647" i="1" s="1"/>
  <c r="AD4647" i="1"/>
  <c r="AE4647" i="1" a="1"/>
  <c r="AE4647" i="1" s="1"/>
  <c r="AG4645" i="1"/>
  <c r="AF4646" i="1"/>
  <c r="AG4646" i="1" l="1"/>
  <c r="AF4647" i="1"/>
  <c r="AH4648" i="1" a="1"/>
  <c r="AH4648" i="1" s="1"/>
  <c r="AI4648" i="1" s="1"/>
  <c r="AE4648" i="1" a="1"/>
  <c r="AE4648" i="1" s="1"/>
  <c r="AD4648" i="1"/>
  <c r="AH4649" i="1" l="1" a="1"/>
  <c r="AH4649" i="1" s="1"/>
  <c r="AI4649" i="1" s="1"/>
  <c r="AE4649" i="1" a="1"/>
  <c r="AE4649" i="1" s="1"/>
  <c r="AD4649" i="1"/>
  <c r="AG4647" i="1"/>
  <c r="AF4648" i="1"/>
  <c r="AG4648" i="1" l="1"/>
  <c r="AF4649" i="1"/>
  <c r="AH4650" i="1" a="1"/>
  <c r="AH4650" i="1" s="1"/>
  <c r="AI4650" i="1" s="1"/>
  <c r="AD4650" i="1"/>
  <c r="AE4650" i="1" a="1"/>
  <c r="AE4650" i="1" s="1"/>
  <c r="AH4651" i="1" l="1" a="1"/>
  <c r="AH4651" i="1" s="1"/>
  <c r="AI4651" i="1" s="1"/>
  <c r="AE4651" i="1" a="1"/>
  <c r="AE4651" i="1" s="1"/>
  <c r="AD4651" i="1"/>
  <c r="AG4649" i="1"/>
  <c r="AF4650" i="1"/>
  <c r="AG4650" i="1" l="1"/>
  <c r="AF4651" i="1"/>
  <c r="AH4652" i="1" a="1"/>
  <c r="AH4652" i="1" s="1"/>
  <c r="AI4652" i="1" s="1"/>
  <c r="AE4652" i="1" a="1"/>
  <c r="AE4652" i="1" s="1"/>
  <c r="AD4652" i="1"/>
  <c r="AH4653" i="1" l="1" a="1"/>
  <c r="AH4653" i="1" s="1"/>
  <c r="AI4653" i="1" s="1"/>
  <c r="AE4653" i="1" a="1"/>
  <c r="AE4653" i="1" s="1"/>
  <c r="AD4653" i="1"/>
  <c r="AG4651" i="1"/>
  <c r="AF4652" i="1"/>
  <c r="AG4652" i="1" l="1"/>
  <c r="AF4653" i="1"/>
  <c r="AH4654" i="1" a="1"/>
  <c r="AH4654" i="1" s="1"/>
  <c r="AI4654" i="1" s="1"/>
  <c r="AE4654" i="1" a="1"/>
  <c r="AE4654" i="1" s="1"/>
  <c r="AD4654" i="1"/>
  <c r="AH4655" i="1" l="1" a="1"/>
  <c r="AH4655" i="1" s="1"/>
  <c r="AI4655" i="1" s="1"/>
  <c r="AD4655" i="1"/>
  <c r="AE4655" i="1" a="1"/>
  <c r="AE4655" i="1" s="1"/>
  <c r="AG4653" i="1"/>
  <c r="AF4654" i="1"/>
  <c r="AG4654" i="1" l="1"/>
  <c r="AF4655" i="1"/>
  <c r="AH4656" i="1" a="1"/>
  <c r="AH4656" i="1" s="1"/>
  <c r="AI4656" i="1" s="1"/>
  <c r="AE4656" i="1" a="1"/>
  <c r="AE4656" i="1" s="1"/>
  <c r="AD4656" i="1"/>
  <c r="AH4657" i="1" l="1" a="1"/>
  <c r="AH4657" i="1" s="1"/>
  <c r="AI4657" i="1" s="1"/>
  <c r="AE4657" i="1" a="1"/>
  <c r="AE4657" i="1" s="1"/>
  <c r="AD4657" i="1"/>
  <c r="AG4655" i="1"/>
  <c r="AF4656" i="1"/>
  <c r="AG4656" i="1" l="1"/>
  <c r="AF4657" i="1"/>
  <c r="AH4658" i="1" a="1"/>
  <c r="AH4658" i="1" s="1"/>
  <c r="AI4658" i="1" s="1"/>
  <c r="AD4658" i="1"/>
  <c r="AE4658" i="1" a="1"/>
  <c r="AE4658" i="1" s="1"/>
  <c r="AH4659" i="1" l="1" a="1"/>
  <c r="AH4659" i="1" s="1"/>
  <c r="AI4659" i="1" s="1"/>
  <c r="AE4659" i="1" a="1"/>
  <c r="AE4659" i="1" s="1"/>
  <c r="AD4659" i="1"/>
  <c r="AG4657" i="1"/>
  <c r="AF4658" i="1"/>
  <c r="AG4658" i="1" l="1"/>
  <c r="AF4659" i="1"/>
  <c r="AH4660" i="1" a="1"/>
  <c r="AH4660" i="1" s="1"/>
  <c r="AI4660" i="1" s="1"/>
  <c r="AE4660" i="1" a="1"/>
  <c r="AE4660" i="1" s="1"/>
  <c r="AD4660" i="1"/>
  <c r="AH4661" i="1" l="1" a="1"/>
  <c r="AH4661" i="1" s="1"/>
  <c r="AI4661" i="1" s="1"/>
  <c r="AE4661" i="1" a="1"/>
  <c r="AE4661" i="1" s="1"/>
  <c r="AD4661" i="1"/>
  <c r="AG4659" i="1"/>
  <c r="AF4660" i="1"/>
  <c r="AH4662" i="1" l="1" a="1"/>
  <c r="AH4662" i="1" s="1"/>
  <c r="AI4662" i="1" s="1"/>
  <c r="AE4662" i="1" a="1"/>
  <c r="AE4662" i="1" s="1"/>
  <c r="AD4662" i="1"/>
  <c r="AG4660" i="1"/>
  <c r="AF4661" i="1"/>
  <c r="AG4661" i="1" l="1"/>
  <c r="AF4662" i="1"/>
  <c r="AH4663" i="1" a="1"/>
  <c r="AH4663" i="1" s="1"/>
  <c r="AI4663" i="1" s="1"/>
  <c r="AD4663" i="1"/>
  <c r="AE4663" i="1" a="1"/>
  <c r="AE4663" i="1" s="1"/>
  <c r="AH4664" i="1" l="1" a="1"/>
  <c r="AH4664" i="1" s="1"/>
  <c r="AI4664" i="1" s="1"/>
  <c r="AE4664" i="1" a="1"/>
  <c r="AE4664" i="1" s="1"/>
  <c r="AD4664" i="1"/>
  <c r="AG4662" i="1"/>
  <c r="AF4663" i="1"/>
  <c r="AG4663" i="1" l="1"/>
  <c r="AF4664" i="1"/>
  <c r="AH4665" i="1" a="1"/>
  <c r="AH4665" i="1" s="1"/>
  <c r="AI4665" i="1" s="1"/>
  <c r="AE4665" i="1" a="1"/>
  <c r="AE4665" i="1" s="1"/>
  <c r="AD4665" i="1"/>
  <c r="AH4666" i="1" l="1" a="1"/>
  <c r="AH4666" i="1" s="1"/>
  <c r="AI4666" i="1" s="1"/>
  <c r="AD4666" i="1"/>
  <c r="AE4666" i="1" a="1"/>
  <c r="AE4666" i="1" s="1"/>
  <c r="AG4664" i="1"/>
  <c r="AF4665" i="1"/>
  <c r="AG4665" i="1" l="1"/>
  <c r="AF4666" i="1"/>
  <c r="AH4667" i="1" a="1"/>
  <c r="AH4667" i="1" s="1"/>
  <c r="AI4667" i="1" s="1"/>
  <c r="AE4667" i="1" a="1"/>
  <c r="AE4667" i="1" s="1"/>
  <c r="AD4667" i="1"/>
  <c r="AG4666" i="1" l="1"/>
  <c r="AF4667" i="1"/>
  <c r="AH4668" i="1" a="1"/>
  <c r="AH4668" i="1" s="1"/>
  <c r="AI4668" i="1" s="1"/>
  <c r="AE4668" i="1" a="1"/>
  <c r="AE4668" i="1" s="1"/>
  <c r="AD4668" i="1"/>
  <c r="AH4669" i="1" l="1" a="1"/>
  <c r="AH4669" i="1" s="1"/>
  <c r="AI4669" i="1" s="1"/>
  <c r="AE4669" i="1" a="1"/>
  <c r="AE4669" i="1" s="1"/>
  <c r="AD4669" i="1"/>
  <c r="AG4667" i="1"/>
  <c r="AF4668" i="1"/>
  <c r="AG4668" i="1" l="1"/>
  <c r="AF4669" i="1"/>
  <c r="AH4670" i="1" a="1"/>
  <c r="AH4670" i="1" s="1"/>
  <c r="AI4670" i="1" s="1"/>
  <c r="AE4670" i="1" a="1"/>
  <c r="AE4670" i="1" s="1"/>
  <c r="AD4670" i="1"/>
  <c r="AG4669" i="1" l="1"/>
  <c r="AF4670" i="1"/>
  <c r="AH4671" i="1" a="1"/>
  <c r="AH4671" i="1" s="1"/>
  <c r="AI4671" i="1" s="1"/>
  <c r="AD4671" i="1"/>
  <c r="AE4671" i="1" a="1"/>
  <c r="AE4671" i="1" s="1"/>
  <c r="AH4672" i="1" l="1" a="1"/>
  <c r="AH4672" i="1" s="1"/>
  <c r="AI4672" i="1" s="1"/>
  <c r="AE4672" i="1" a="1"/>
  <c r="AE4672" i="1" s="1"/>
  <c r="AD4672" i="1"/>
  <c r="AG4670" i="1"/>
  <c r="AF4671" i="1"/>
  <c r="AG4671" i="1" l="1"/>
  <c r="AF4672" i="1"/>
  <c r="AH4673" i="1" a="1"/>
  <c r="AH4673" i="1" s="1"/>
  <c r="AI4673" i="1" s="1"/>
  <c r="AE4673" i="1" a="1"/>
  <c r="AE4673" i="1" s="1"/>
  <c r="AD4673" i="1"/>
  <c r="AH4674" i="1" l="1" a="1"/>
  <c r="AH4674" i="1" s="1"/>
  <c r="AI4674" i="1" s="1"/>
  <c r="AD4674" i="1"/>
  <c r="AE4674" i="1" a="1"/>
  <c r="AE4674" i="1" s="1"/>
  <c r="AG4672" i="1"/>
  <c r="AF4673" i="1"/>
  <c r="AG4673" i="1" l="1"/>
  <c r="AF4674" i="1"/>
  <c r="AH4675" i="1" a="1"/>
  <c r="AH4675" i="1" s="1"/>
  <c r="AI4675" i="1" s="1"/>
  <c r="AE4675" i="1" a="1"/>
  <c r="AE4675" i="1" s="1"/>
  <c r="AD4675" i="1"/>
  <c r="AH4676" i="1" l="1" a="1"/>
  <c r="AH4676" i="1" s="1"/>
  <c r="AI4676" i="1" s="1"/>
  <c r="AE4676" i="1" a="1"/>
  <c r="AE4676" i="1" s="1"/>
  <c r="AD4676" i="1"/>
  <c r="AG4674" i="1"/>
  <c r="AF4675" i="1"/>
  <c r="AH4677" i="1" l="1" a="1"/>
  <c r="AH4677" i="1" s="1"/>
  <c r="AI4677" i="1" s="1"/>
  <c r="AE4677" i="1" a="1"/>
  <c r="AE4677" i="1" s="1"/>
  <c r="AD4677" i="1"/>
  <c r="AG4675" i="1"/>
  <c r="AF4676" i="1"/>
  <c r="AG4676" i="1" l="1"/>
  <c r="AF4677" i="1"/>
  <c r="AH4678" i="1" a="1"/>
  <c r="AH4678" i="1" s="1"/>
  <c r="AI4678" i="1" s="1"/>
  <c r="AE4678" i="1" a="1"/>
  <c r="AE4678" i="1" s="1"/>
  <c r="AD4678" i="1"/>
  <c r="AH4679" i="1" l="1" a="1"/>
  <c r="AH4679" i="1" s="1"/>
  <c r="AI4679" i="1" s="1"/>
  <c r="AD4679" i="1"/>
  <c r="AE4679" i="1" a="1"/>
  <c r="AE4679" i="1" s="1"/>
  <c r="AG4677" i="1"/>
  <c r="AF4678" i="1"/>
  <c r="AG4678" i="1" l="1"/>
  <c r="AF4679" i="1"/>
  <c r="AH4680" i="1" a="1"/>
  <c r="AH4680" i="1" s="1"/>
  <c r="AI4680" i="1" s="1"/>
  <c r="AE4680" i="1" a="1"/>
  <c r="AE4680" i="1" s="1"/>
  <c r="AD4680" i="1"/>
  <c r="AH4681" i="1" l="1" a="1"/>
  <c r="AH4681" i="1" s="1"/>
  <c r="AI4681" i="1" s="1"/>
  <c r="AE4681" i="1" a="1"/>
  <c r="AE4681" i="1" s="1"/>
  <c r="AD4681" i="1"/>
  <c r="AG4679" i="1"/>
  <c r="AF4680" i="1"/>
  <c r="AG4680" i="1" l="1"/>
  <c r="AF4681" i="1"/>
  <c r="AH4682" i="1" a="1"/>
  <c r="AH4682" i="1" s="1"/>
  <c r="AI4682" i="1" s="1"/>
  <c r="AD4682" i="1"/>
  <c r="AE4682" i="1" a="1"/>
  <c r="AE4682" i="1" s="1"/>
  <c r="AG4681" i="1" l="1"/>
  <c r="AF4682" i="1"/>
  <c r="AH4683" i="1" a="1"/>
  <c r="AH4683" i="1" s="1"/>
  <c r="AI4683" i="1" s="1"/>
  <c r="AE4683" i="1" a="1"/>
  <c r="AE4683" i="1" s="1"/>
  <c r="AD4683" i="1"/>
  <c r="AH4684" i="1" l="1" a="1"/>
  <c r="AH4684" i="1" s="1"/>
  <c r="AI4684" i="1" s="1"/>
  <c r="AE4684" i="1" a="1"/>
  <c r="AE4684" i="1" s="1"/>
  <c r="AD4684" i="1"/>
  <c r="AG4682" i="1"/>
  <c r="AF4683" i="1"/>
  <c r="AG4683" i="1" l="1"/>
  <c r="AF4684" i="1"/>
  <c r="AH4685" i="1" a="1"/>
  <c r="AH4685" i="1" s="1"/>
  <c r="AI4685" i="1" s="1"/>
  <c r="AE4685" i="1" a="1"/>
  <c r="AE4685" i="1" s="1"/>
  <c r="AD4685" i="1"/>
  <c r="AH4686" i="1" l="1" a="1"/>
  <c r="AH4686" i="1" s="1"/>
  <c r="AI4686" i="1" s="1"/>
  <c r="AE4686" i="1" a="1"/>
  <c r="AE4686" i="1" s="1"/>
  <c r="AD4686" i="1"/>
  <c r="AG4684" i="1"/>
  <c r="AF4685" i="1"/>
  <c r="AH4687" i="1" l="1" a="1"/>
  <c r="AH4687" i="1" s="1"/>
  <c r="AI4687" i="1" s="1"/>
  <c r="AD4687" i="1"/>
  <c r="AE4687" i="1" a="1"/>
  <c r="AE4687" i="1" s="1"/>
  <c r="AG4685" i="1"/>
  <c r="AF4686" i="1"/>
  <c r="AG4686" i="1" l="1"/>
  <c r="AF4687" i="1"/>
  <c r="AH4688" i="1" a="1"/>
  <c r="AH4688" i="1" s="1"/>
  <c r="AI4688" i="1" s="1"/>
  <c r="AE4688" i="1" a="1"/>
  <c r="AE4688" i="1" s="1"/>
  <c r="AD4688" i="1"/>
  <c r="AH4689" i="1" l="1" a="1"/>
  <c r="AH4689" i="1" s="1"/>
  <c r="AI4689" i="1" s="1"/>
  <c r="AE4689" i="1" a="1"/>
  <c r="AE4689" i="1" s="1"/>
  <c r="AD4689" i="1"/>
  <c r="AG4687" i="1"/>
  <c r="AF4688" i="1"/>
  <c r="AH4690" i="1" l="1" a="1"/>
  <c r="AH4690" i="1" s="1"/>
  <c r="AI4690" i="1" s="1"/>
  <c r="AD4690" i="1"/>
  <c r="AE4690" i="1" a="1"/>
  <c r="AE4690" i="1" s="1"/>
  <c r="AG4688" i="1"/>
  <c r="AF4689" i="1"/>
  <c r="AG4689" i="1" l="1"/>
  <c r="AF4690" i="1"/>
  <c r="AH4691" i="1" a="1"/>
  <c r="AH4691" i="1" s="1"/>
  <c r="AI4691" i="1" s="1"/>
  <c r="AE4691" i="1" a="1"/>
  <c r="AE4691" i="1" s="1"/>
  <c r="AD4691" i="1"/>
  <c r="AG4690" i="1" l="1"/>
  <c r="AF4691" i="1"/>
  <c r="AH4692" i="1" a="1"/>
  <c r="AH4692" i="1" s="1"/>
  <c r="AI4692" i="1" s="1"/>
  <c r="AE4692" i="1" a="1"/>
  <c r="AE4692" i="1" s="1"/>
  <c r="AD4692" i="1"/>
  <c r="AH4693" i="1" l="1" a="1"/>
  <c r="AH4693" i="1" s="1"/>
  <c r="AI4693" i="1" s="1"/>
  <c r="AE4693" i="1" a="1"/>
  <c r="AE4693" i="1" s="1"/>
  <c r="AD4693" i="1"/>
  <c r="AG4691" i="1"/>
  <c r="AF4692" i="1"/>
  <c r="AG4692" i="1" l="1"/>
  <c r="AF4693" i="1"/>
  <c r="AH4694" i="1" a="1"/>
  <c r="AH4694" i="1" s="1"/>
  <c r="AI4694" i="1" s="1"/>
  <c r="AE4694" i="1" a="1"/>
  <c r="AE4694" i="1" s="1"/>
  <c r="AD4694" i="1"/>
  <c r="AH4695" i="1" l="1" a="1"/>
  <c r="AH4695" i="1" s="1"/>
  <c r="AI4695" i="1" s="1"/>
  <c r="AD4695" i="1"/>
  <c r="AE4695" i="1" a="1"/>
  <c r="AE4695" i="1" s="1"/>
  <c r="AG4693" i="1"/>
  <c r="AF4694" i="1"/>
  <c r="AH4696" i="1" l="1" a="1"/>
  <c r="AH4696" i="1" s="1"/>
  <c r="AI4696" i="1" s="1"/>
  <c r="AE4696" i="1" a="1"/>
  <c r="AE4696" i="1" s="1"/>
  <c r="AD4696" i="1"/>
  <c r="AG4694" i="1"/>
  <c r="AF4695" i="1"/>
  <c r="AG4695" i="1" l="1"/>
  <c r="AF4696" i="1"/>
  <c r="AH4697" i="1" a="1"/>
  <c r="AH4697" i="1" s="1"/>
  <c r="AI4697" i="1" s="1"/>
  <c r="AE4697" i="1" a="1"/>
  <c r="AE4697" i="1" s="1"/>
  <c r="AD4697" i="1"/>
  <c r="AH4698" i="1" l="1" a="1"/>
  <c r="AH4698" i="1" s="1"/>
  <c r="AI4698" i="1" s="1"/>
  <c r="AD4698" i="1"/>
  <c r="AE4698" i="1" a="1"/>
  <c r="AE4698" i="1" s="1"/>
  <c r="AG4696" i="1"/>
  <c r="AF4697" i="1"/>
  <c r="AG4697" i="1" l="1"/>
  <c r="AF4698" i="1"/>
  <c r="AH4699" i="1" a="1"/>
  <c r="AH4699" i="1" s="1"/>
  <c r="AI4699" i="1" s="1"/>
  <c r="AE4699" i="1" a="1"/>
  <c r="AE4699" i="1" s="1"/>
  <c r="AD4699" i="1"/>
  <c r="AH4700" i="1" l="1" a="1"/>
  <c r="AH4700" i="1" s="1"/>
  <c r="AI4700" i="1" s="1"/>
  <c r="AE4700" i="1" a="1"/>
  <c r="AE4700" i="1" s="1"/>
  <c r="AD4700" i="1"/>
  <c r="AG4698" i="1"/>
  <c r="AF4699" i="1"/>
  <c r="AH4701" i="1" l="1" a="1"/>
  <c r="AH4701" i="1" s="1"/>
  <c r="AI4701" i="1" s="1"/>
  <c r="AE4701" i="1" a="1"/>
  <c r="AE4701" i="1" s="1"/>
  <c r="AD4701" i="1"/>
  <c r="AG4699" i="1"/>
  <c r="AF4700" i="1"/>
  <c r="AG4700" i="1" l="1"/>
  <c r="AF4701" i="1"/>
  <c r="AH4702" i="1" a="1"/>
  <c r="AH4702" i="1" s="1"/>
  <c r="AI4702" i="1" s="1"/>
  <c r="AE4702" i="1" a="1"/>
  <c r="AE4702" i="1" s="1"/>
  <c r="AD4702" i="1"/>
  <c r="AH4703" i="1" l="1" a="1"/>
  <c r="AH4703" i="1" s="1"/>
  <c r="AI4703" i="1" s="1"/>
  <c r="AD4703" i="1"/>
  <c r="AE4703" i="1" a="1"/>
  <c r="AE4703" i="1" s="1"/>
  <c r="AG4701" i="1"/>
  <c r="AF4702" i="1"/>
  <c r="AG4702" i="1" l="1"/>
  <c r="AF4703" i="1"/>
  <c r="AH4704" i="1" a="1"/>
  <c r="AH4704" i="1" s="1"/>
  <c r="AI4704" i="1" s="1"/>
  <c r="AE4704" i="1" a="1"/>
  <c r="AE4704" i="1" s="1"/>
  <c r="AD4704" i="1"/>
  <c r="AH4705" i="1" l="1" a="1"/>
  <c r="AH4705" i="1" s="1"/>
  <c r="AI4705" i="1" s="1"/>
  <c r="AE4705" i="1" a="1"/>
  <c r="AE4705" i="1" s="1"/>
  <c r="AD4705" i="1"/>
  <c r="AG4703" i="1"/>
  <c r="AF4704" i="1"/>
  <c r="AG4704" i="1" l="1"/>
  <c r="AF4705" i="1"/>
  <c r="AH4706" i="1" a="1"/>
  <c r="AH4706" i="1" s="1"/>
  <c r="AI4706" i="1" s="1"/>
  <c r="AD4706" i="1"/>
  <c r="AE4706" i="1" a="1"/>
  <c r="AE4706" i="1" s="1"/>
  <c r="AH4707" i="1" l="1" a="1"/>
  <c r="AH4707" i="1" s="1"/>
  <c r="AI4707" i="1" s="1"/>
  <c r="AE4707" i="1" a="1"/>
  <c r="AE4707" i="1" s="1"/>
  <c r="AD4707" i="1"/>
  <c r="AG4705" i="1"/>
  <c r="AF4706" i="1"/>
  <c r="AG4706" i="1" l="1"/>
  <c r="AF4707" i="1"/>
  <c r="AH4708" i="1" a="1"/>
  <c r="AH4708" i="1" s="1"/>
  <c r="AI4708" i="1" s="1"/>
  <c r="AE4708" i="1" a="1"/>
  <c r="AE4708" i="1" s="1"/>
  <c r="AD4708" i="1"/>
  <c r="AH4709" i="1" l="1" a="1"/>
  <c r="AH4709" i="1" s="1"/>
  <c r="AI4709" i="1" s="1"/>
  <c r="AE4709" i="1" a="1"/>
  <c r="AE4709" i="1" s="1"/>
  <c r="AD4709" i="1"/>
  <c r="AG4707" i="1"/>
  <c r="AF4708" i="1"/>
  <c r="AH4710" i="1" l="1" a="1"/>
  <c r="AH4710" i="1" s="1"/>
  <c r="AI4710" i="1" s="1"/>
  <c r="AE4710" i="1" a="1"/>
  <c r="AE4710" i="1" s="1"/>
  <c r="AD4710" i="1"/>
  <c r="AG4708" i="1"/>
  <c r="AF4709" i="1"/>
  <c r="AG4709" i="1" l="1"/>
  <c r="AF4710" i="1"/>
  <c r="AH4711" i="1" a="1"/>
  <c r="AH4711" i="1" s="1"/>
  <c r="AI4711" i="1" s="1"/>
  <c r="AD4711" i="1"/>
  <c r="AE4711" i="1" a="1"/>
  <c r="AE4711" i="1" s="1"/>
  <c r="AH4712" i="1" l="1" a="1"/>
  <c r="AH4712" i="1" s="1"/>
  <c r="AI4712" i="1" s="1"/>
  <c r="AE4712" i="1" a="1"/>
  <c r="AE4712" i="1" s="1"/>
  <c r="AD4712" i="1"/>
  <c r="AG4710" i="1"/>
  <c r="AF4711" i="1"/>
  <c r="AG4711" i="1" l="1"/>
  <c r="AF4712" i="1"/>
  <c r="AH4713" i="1" a="1"/>
  <c r="AH4713" i="1" s="1"/>
  <c r="AI4713" i="1" s="1"/>
  <c r="AE4713" i="1" a="1"/>
  <c r="AE4713" i="1" s="1"/>
  <c r="AD4713" i="1"/>
  <c r="AH4714" i="1" l="1" a="1"/>
  <c r="AH4714" i="1" s="1"/>
  <c r="AI4714" i="1" s="1"/>
  <c r="AD4714" i="1"/>
  <c r="AE4714" i="1" a="1"/>
  <c r="AE4714" i="1" s="1"/>
  <c r="AG4712" i="1"/>
  <c r="AF4713" i="1"/>
  <c r="AG4713" i="1" l="1"/>
  <c r="AF4714" i="1"/>
  <c r="AH4715" i="1" a="1"/>
  <c r="AH4715" i="1" s="1"/>
  <c r="AI4715" i="1" s="1"/>
  <c r="AE4715" i="1" a="1"/>
  <c r="AE4715" i="1" s="1"/>
  <c r="AD4715" i="1"/>
  <c r="AH4716" i="1" l="1" a="1"/>
  <c r="AH4716" i="1" s="1"/>
  <c r="AI4716" i="1" s="1"/>
  <c r="AE4716" i="1" a="1"/>
  <c r="AE4716" i="1" s="1"/>
  <c r="AD4716" i="1"/>
  <c r="AG4714" i="1"/>
  <c r="AF4715" i="1"/>
  <c r="AG4715" i="1" l="1"/>
  <c r="AF4716" i="1"/>
  <c r="AH4717" i="1" a="1"/>
  <c r="AH4717" i="1" s="1"/>
  <c r="AI4717" i="1" s="1"/>
  <c r="AE4717" i="1" a="1"/>
  <c r="AE4717" i="1" s="1"/>
  <c r="AD4717" i="1"/>
  <c r="AH4718" i="1" l="1" a="1"/>
  <c r="AH4718" i="1" s="1"/>
  <c r="AI4718" i="1" s="1"/>
  <c r="AE4718" i="1" a="1"/>
  <c r="AE4718" i="1" s="1"/>
  <c r="AD4718" i="1"/>
  <c r="AG4716" i="1"/>
  <c r="AF4717" i="1"/>
  <c r="AG4717" i="1" l="1"/>
  <c r="AF4718" i="1"/>
  <c r="AH4719" i="1" a="1"/>
  <c r="AH4719" i="1" s="1"/>
  <c r="AI4719" i="1" s="1"/>
  <c r="AD4719" i="1"/>
  <c r="AE4719" i="1" a="1"/>
  <c r="AE4719" i="1" s="1"/>
  <c r="AH4720" i="1" l="1" a="1"/>
  <c r="AH4720" i="1" s="1"/>
  <c r="AI4720" i="1" s="1"/>
  <c r="AE4720" i="1" a="1"/>
  <c r="AE4720" i="1" s="1"/>
  <c r="AD4720" i="1"/>
  <c r="AG4718" i="1"/>
  <c r="AF4719" i="1"/>
  <c r="AH4721" i="1" l="1" a="1"/>
  <c r="AH4721" i="1" s="1"/>
  <c r="AI4721" i="1" s="1"/>
  <c r="AE4721" i="1" a="1"/>
  <c r="AE4721" i="1" s="1"/>
  <c r="AD4721" i="1"/>
  <c r="AG4719" i="1"/>
  <c r="AF4720" i="1"/>
  <c r="AH4722" i="1" l="1" a="1"/>
  <c r="AH4722" i="1" s="1"/>
  <c r="AI4722" i="1" s="1"/>
  <c r="AD4722" i="1"/>
  <c r="AE4722" i="1" a="1"/>
  <c r="AE4722" i="1" s="1"/>
  <c r="AG4720" i="1"/>
  <c r="AF4721" i="1"/>
  <c r="AG4721" i="1" l="1"/>
  <c r="AF4722" i="1"/>
  <c r="AH4723" i="1" a="1"/>
  <c r="AH4723" i="1" s="1"/>
  <c r="AI4723" i="1" s="1"/>
  <c r="AE4723" i="1" a="1"/>
  <c r="AE4723" i="1" s="1"/>
  <c r="AD4723" i="1"/>
  <c r="AH4724" i="1" l="1" a="1"/>
  <c r="AH4724" i="1" s="1"/>
  <c r="AI4724" i="1" s="1"/>
  <c r="AE4724" i="1" a="1"/>
  <c r="AE4724" i="1" s="1"/>
  <c r="AD4724" i="1"/>
  <c r="AG4722" i="1"/>
  <c r="AF4723" i="1"/>
  <c r="AG4723" i="1" l="1"/>
  <c r="AF4724" i="1"/>
  <c r="AH4725" i="1" a="1"/>
  <c r="AH4725" i="1" s="1"/>
  <c r="AI4725" i="1" s="1"/>
  <c r="AE4725" i="1" a="1"/>
  <c r="AE4725" i="1" s="1"/>
  <c r="AD4725" i="1"/>
  <c r="AH4726" i="1" l="1" a="1"/>
  <c r="AH4726" i="1" s="1"/>
  <c r="AI4726" i="1" s="1"/>
  <c r="AE4726" i="1" a="1"/>
  <c r="AE4726" i="1" s="1"/>
  <c r="AD4726" i="1"/>
  <c r="AG4724" i="1"/>
  <c r="AF4725" i="1"/>
  <c r="AG4725" i="1" l="1"/>
  <c r="AF4726" i="1"/>
  <c r="AH4727" i="1" a="1"/>
  <c r="AH4727" i="1" s="1"/>
  <c r="AI4727" i="1" s="1"/>
  <c r="AD4727" i="1"/>
  <c r="AE4727" i="1" a="1"/>
  <c r="AE4727" i="1" s="1"/>
  <c r="AH4728" i="1" l="1" a="1"/>
  <c r="AH4728" i="1" s="1"/>
  <c r="AI4728" i="1" s="1"/>
  <c r="AE4728" i="1" a="1"/>
  <c r="AE4728" i="1" s="1"/>
  <c r="AD4728" i="1"/>
  <c r="AG4726" i="1"/>
  <c r="AF4727" i="1"/>
  <c r="AH4729" i="1" l="1" a="1"/>
  <c r="AH4729" i="1" s="1"/>
  <c r="AI4729" i="1" s="1"/>
  <c r="AE4729" i="1" a="1"/>
  <c r="AE4729" i="1" s="1"/>
  <c r="AD4729" i="1"/>
  <c r="AG4727" i="1"/>
  <c r="AF4728" i="1"/>
  <c r="AG4728" i="1" l="1"/>
  <c r="AF4729" i="1"/>
  <c r="AH4730" i="1" a="1"/>
  <c r="AH4730" i="1" s="1"/>
  <c r="AI4730" i="1" s="1"/>
  <c r="AD4730" i="1"/>
  <c r="AE4730" i="1" a="1"/>
  <c r="AE4730" i="1" s="1"/>
  <c r="AH4731" i="1" l="1" a="1"/>
  <c r="AH4731" i="1" s="1"/>
  <c r="AI4731" i="1" s="1"/>
  <c r="AE4731" i="1" a="1"/>
  <c r="AE4731" i="1" s="1"/>
  <c r="AD4731" i="1"/>
  <c r="AG4729" i="1"/>
  <c r="AF4730" i="1"/>
  <c r="AH4732" i="1" l="1" a="1"/>
  <c r="AH4732" i="1" s="1"/>
  <c r="AI4732" i="1" s="1"/>
  <c r="AE4732" i="1" a="1"/>
  <c r="AE4732" i="1" s="1"/>
  <c r="AD4732" i="1"/>
  <c r="AG4730" i="1"/>
  <c r="AF4731" i="1"/>
  <c r="AG4731" i="1" l="1"/>
  <c r="AF4732" i="1"/>
  <c r="AH4733" i="1" a="1"/>
  <c r="AH4733" i="1" s="1"/>
  <c r="AI4733" i="1" s="1"/>
  <c r="AE4733" i="1" a="1"/>
  <c r="AE4733" i="1" s="1"/>
  <c r="AD4733" i="1"/>
  <c r="AH4734" i="1" l="1" a="1"/>
  <c r="AH4734" i="1" s="1"/>
  <c r="AI4734" i="1" s="1"/>
  <c r="AE4734" i="1" a="1"/>
  <c r="AE4734" i="1" s="1"/>
  <c r="AD4734" i="1"/>
  <c r="AG4732" i="1"/>
  <c r="AF4733" i="1"/>
  <c r="AG4733" i="1" l="1"/>
  <c r="AF4734" i="1"/>
  <c r="AH4735" i="1" a="1"/>
  <c r="AH4735" i="1" s="1"/>
  <c r="AI4735" i="1" s="1"/>
  <c r="AE4735" i="1" a="1"/>
  <c r="AE4735" i="1" s="1"/>
  <c r="AD4735" i="1"/>
  <c r="AH4736" i="1" l="1" a="1"/>
  <c r="AH4736" i="1" s="1"/>
  <c r="AI4736" i="1" s="1"/>
  <c r="AE4736" i="1" a="1"/>
  <c r="AE4736" i="1" s="1"/>
  <c r="AD4736" i="1"/>
  <c r="AG4734" i="1"/>
  <c r="AF4735" i="1"/>
  <c r="AG4735" i="1" l="1"/>
  <c r="AF4736" i="1"/>
  <c r="AH4737" i="1" a="1"/>
  <c r="AH4737" i="1" s="1"/>
  <c r="AI4737" i="1" s="1"/>
  <c r="AE4737" i="1" a="1"/>
  <c r="AE4737" i="1" s="1"/>
  <c r="AD4737" i="1"/>
  <c r="AG4736" i="1" l="1"/>
  <c r="AF4737" i="1"/>
  <c r="AH4738" i="1" a="1"/>
  <c r="AH4738" i="1" s="1"/>
  <c r="AI4738" i="1" s="1"/>
  <c r="AE4738" i="1" a="1"/>
  <c r="AE4738" i="1" s="1"/>
  <c r="AD4738" i="1"/>
  <c r="AG4737" i="1" l="1"/>
  <c r="AF4738" i="1"/>
  <c r="AH4739" i="1" a="1"/>
  <c r="AH4739" i="1" s="1"/>
  <c r="AI4739" i="1" s="1"/>
  <c r="AE4739" i="1" a="1"/>
  <c r="AE4739" i="1" s="1"/>
  <c r="AD4739" i="1"/>
  <c r="AH4740" i="1" l="1" a="1"/>
  <c r="AH4740" i="1" s="1"/>
  <c r="AI4740" i="1" s="1"/>
  <c r="AE4740" i="1" a="1"/>
  <c r="AE4740" i="1" s="1"/>
  <c r="AD4740" i="1"/>
  <c r="AG4738" i="1"/>
  <c r="AF4739" i="1"/>
  <c r="AG4739" i="1" l="1"/>
  <c r="AF4740" i="1"/>
  <c r="AH4741" i="1" a="1"/>
  <c r="AH4741" i="1" s="1"/>
  <c r="AI4741" i="1" s="1"/>
  <c r="AE4741" i="1" a="1"/>
  <c r="AE4741" i="1" s="1"/>
  <c r="AD4741" i="1"/>
  <c r="AH4742" i="1" l="1" a="1"/>
  <c r="AH4742" i="1" s="1"/>
  <c r="AI4742" i="1" s="1"/>
  <c r="AE4742" i="1" a="1"/>
  <c r="AE4742" i="1" s="1"/>
  <c r="AD4742" i="1"/>
  <c r="AG4740" i="1"/>
  <c r="AF4741" i="1"/>
  <c r="AG4741" i="1" l="1"/>
  <c r="AF4742" i="1"/>
  <c r="AH4743" i="1" a="1"/>
  <c r="AH4743" i="1" s="1"/>
  <c r="AI4743" i="1" s="1"/>
  <c r="AE4743" i="1" a="1"/>
  <c r="AE4743" i="1" s="1"/>
  <c r="AD4743" i="1"/>
  <c r="AH4744" i="1" l="1" a="1"/>
  <c r="AH4744" i="1" s="1"/>
  <c r="AI4744" i="1" s="1"/>
  <c r="AE4744" i="1" a="1"/>
  <c r="AE4744" i="1" s="1"/>
  <c r="AD4744" i="1"/>
  <c r="AG4742" i="1"/>
  <c r="AF4743" i="1"/>
  <c r="AG4743" i="1" l="1"/>
  <c r="AF4744" i="1"/>
  <c r="AH4745" i="1" a="1"/>
  <c r="AH4745" i="1" s="1"/>
  <c r="AI4745" i="1" s="1"/>
  <c r="AE4745" i="1" a="1"/>
  <c r="AE4745" i="1" s="1"/>
  <c r="AD4745" i="1"/>
  <c r="AH4746" i="1" l="1" a="1"/>
  <c r="AH4746" i="1" s="1"/>
  <c r="AI4746" i="1" s="1"/>
  <c r="AE4746" i="1" a="1"/>
  <c r="AE4746" i="1" s="1"/>
  <c r="AD4746" i="1"/>
  <c r="AG4744" i="1"/>
  <c r="AF4745" i="1"/>
  <c r="AG4745" i="1" l="1"/>
  <c r="AF4746" i="1"/>
  <c r="AH4747" i="1" a="1"/>
  <c r="AH4747" i="1" s="1"/>
  <c r="AI4747" i="1" s="1"/>
  <c r="AE4747" i="1" a="1"/>
  <c r="AE4747" i="1" s="1"/>
  <c r="AD4747" i="1"/>
  <c r="AH4748" i="1" l="1" a="1"/>
  <c r="AH4748" i="1" s="1"/>
  <c r="AI4748" i="1" s="1"/>
  <c r="AE4748" i="1" a="1"/>
  <c r="AE4748" i="1" s="1"/>
  <c r="AD4748" i="1"/>
  <c r="AG4746" i="1"/>
  <c r="AF4747" i="1"/>
  <c r="AH4749" i="1" l="1" a="1"/>
  <c r="AH4749" i="1" s="1"/>
  <c r="AI4749" i="1" s="1"/>
  <c r="AE4749" i="1" a="1"/>
  <c r="AE4749" i="1" s="1"/>
  <c r="AD4749" i="1"/>
  <c r="AG4747" i="1"/>
  <c r="AF4748" i="1"/>
  <c r="AG4748" i="1" l="1"/>
  <c r="AF4749" i="1"/>
  <c r="AH4750" i="1" a="1"/>
  <c r="AH4750" i="1" s="1"/>
  <c r="AI4750" i="1" s="1"/>
  <c r="AE4750" i="1" a="1"/>
  <c r="AE4750" i="1" s="1"/>
  <c r="AD4750" i="1"/>
  <c r="AH4751" i="1" l="1" a="1"/>
  <c r="AH4751" i="1" s="1"/>
  <c r="AI4751" i="1" s="1"/>
  <c r="AE4751" i="1" a="1"/>
  <c r="AE4751" i="1" s="1"/>
  <c r="AD4751" i="1"/>
  <c r="AG4749" i="1"/>
  <c r="AF4750" i="1"/>
  <c r="AG4750" i="1" l="1"/>
  <c r="AF4751" i="1"/>
  <c r="AH4752" i="1" a="1"/>
  <c r="AH4752" i="1" s="1"/>
  <c r="AI4752" i="1" s="1"/>
  <c r="AE4752" i="1" a="1"/>
  <c r="AE4752" i="1" s="1"/>
  <c r="AD4752" i="1"/>
  <c r="AH4753" i="1" l="1" a="1"/>
  <c r="AH4753" i="1" s="1"/>
  <c r="AI4753" i="1" s="1"/>
  <c r="AE4753" i="1" a="1"/>
  <c r="AE4753" i="1" s="1"/>
  <c r="AD4753" i="1"/>
  <c r="AG4751" i="1"/>
  <c r="AF4752" i="1"/>
  <c r="AG4752" i="1" l="1"/>
  <c r="AF4753" i="1"/>
  <c r="AH4754" i="1" a="1"/>
  <c r="AH4754" i="1" s="1"/>
  <c r="AI4754" i="1" s="1"/>
  <c r="AE4754" i="1" a="1"/>
  <c r="AE4754" i="1" s="1"/>
  <c r="AD4754" i="1"/>
  <c r="AH4755" i="1" l="1" a="1"/>
  <c r="AH4755" i="1" s="1"/>
  <c r="AI4755" i="1" s="1"/>
  <c r="AE4755" i="1" a="1"/>
  <c r="AE4755" i="1" s="1"/>
  <c r="AD4755" i="1"/>
  <c r="AG4753" i="1"/>
  <c r="AF4754" i="1"/>
  <c r="AG4754" i="1" l="1"/>
  <c r="AF4755" i="1"/>
  <c r="AH4756" i="1" a="1"/>
  <c r="AH4756" i="1" s="1"/>
  <c r="AI4756" i="1" s="1"/>
  <c r="AE4756" i="1" a="1"/>
  <c r="AE4756" i="1" s="1"/>
  <c r="AD4756" i="1"/>
  <c r="AH4757" i="1" l="1" a="1"/>
  <c r="AH4757" i="1" s="1"/>
  <c r="AI4757" i="1" s="1"/>
  <c r="AE4757" i="1" a="1"/>
  <c r="AE4757" i="1" s="1"/>
  <c r="AD4757" i="1"/>
  <c r="AG4755" i="1"/>
  <c r="AF4756" i="1"/>
  <c r="AG4756" i="1" l="1"/>
  <c r="AF4757" i="1"/>
  <c r="AH4758" i="1" a="1"/>
  <c r="AH4758" i="1" s="1"/>
  <c r="AI4758" i="1" s="1"/>
  <c r="AE4758" i="1" a="1"/>
  <c r="AE4758" i="1" s="1"/>
  <c r="AD4758" i="1"/>
  <c r="AH4759" i="1" l="1" a="1"/>
  <c r="AH4759" i="1" s="1"/>
  <c r="AI4759" i="1" s="1"/>
  <c r="AE4759" i="1" a="1"/>
  <c r="AE4759" i="1" s="1"/>
  <c r="AD4759" i="1"/>
  <c r="AG4757" i="1"/>
  <c r="AF4758" i="1"/>
  <c r="AG4758" i="1" l="1"/>
  <c r="AF4759" i="1"/>
  <c r="AH4760" i="1" a="1"/>
  <c r="AH4760" i="1" s="1"/>
  <c r="AI4760" i="1" s="1"/>
  <c r="AE4760" i="1" a="1"/>
  <c r="AE4760" i="1" s="1"/>
  <c r="AD4760" i="1"/>
  <c r="AH4761" i="1" l="1" a="1"/>
  <c r="AH4761" i="1" s="1"/>
  <c r="AI4761" i="1" s="1"/>
  <c r="AE4761" i="1" a="1"/>
  <c r="AE4761" i="1" s="1"/>
  <c r="AD4761" i="1"/>
  <c r="AG4759" i="1"/>
  <c r="AF4760" i="1"/>
  <c r="AG4760" i="1" l="1"/>
  <c r="AF4761" i="1"/>
  <c r="AH4762" i="1" a="1"/>
  <c r="AH4762" i="1" s="1"/>
  <c r="AI4762" i="1" s="1"/>
  <c r="AE4762" i="1" a="1"/>
  <c r="AE4762" i="1" s="1"/>
  <c r="AD4762" i="1"/>
  <c r="AH4763" i="1" l="1" a="1"/>
  <c r="AH4763" i="1" s="1"/>
  <c r="AI4763" i="1" s="1"/>
  <c r="AE4763" i="1" a="1"/>
  <c r="AE4763" i="1" s="1"/>
  <c r="AD4763" i="1"/>
  <c r="AG4761" i="1"/>
  <c r="AF4762" i="1"/>
  <c r="AG4762" i="1" l="1"/>
  <c r="AF4763" i="1"/>
  <c r="AH4764" i="1" a="1"/>
  <c r="AH4764" i="1" s="1"/>
  <c r="AI4764" i="1" s="1"/>
  <c r="AE4764" i="1" a="1"/>
  <c r="AE4764" i="1" s="1"/>
  <c r="AD4764" i="1"/>
  <c r="AH4765" i="1" l="1" a="1"/>
  <c r="AH4765" i="1" s="1"/>
  <c r="AI4765" i="1" s="1"/>
  <c r="AE4765" i="1" a="1"/>
  <c r="AE4765" i="1" s="1"/>
  <c r="AD4765" i="1"/>
  <c r="AG4763" i="1"/>
  <c r="AF4764" i="1"/>
  <c r="AG4764" i="1" l="1"/>
  <c r="AF4765" i="1"/>
  <c r="AH4766" i="1" a="1"/>
  <c r="AH4766" i="1" s="1"/>
  <c r="AI4766" i="1" s="1"/>
  <c r="AE4766" i="1" a="1"/>
  <c r="AE4766" i="1" s="1"/>
  <c r="AD4766" i="1"/>
  <c r="AH4767" i="1" l="1" a="1"/>
  <c r="AH4767" i="1" s="1"/>
  <c r="AI4767" i="1" s="1"/>
  <c r="AE4767" i="1" a="1"/>
  <c r="AE4767" i="1" s="1"/>
  <c r="AD4767" i="1"/>
  <c r="AG4765" i="1"/>
  <c r="AF4766" i="1"/>
  <c r="AG4766" i="1" l="1"/>
  <c r="AF4767" i="1"/>
  <c r="AH4768" i="1" a="1"/>
  <c r="AH4768" i="1" s="1"/>
  <c r="AI4768" i="1" s="1"/>
  <c r="AE4768" i="1" a="1"/>
  <c r="AE4768" i="1" s="1"/>
  <c r="AD4768" i="1"/>
  <c r="AH4769" i="1" l="1" a="1"/>
  <c r="AH4769" i="1" s="1"/>
  <c r="AI4769" i="1" s="1"/>
  <c r="AE4769" i="1" a="1"/>
  <c r="AE4769" i="1" s="1"/>
  <c r="AD4769" i="1"/>
  <c r="AG4767" i="1"/>
  <c r="AF4768" i="1"/>
  <c r="AG4768" i="1" l="1"/>
  <c r="AF4769" i="1"/>
  <c r="AH4770" i="1" a="1"/>
  <c r="AH4770" i="1" s="1"/>
  <c r="AI4770" i="1" s="1"/>
  <c r="AE4770" i="1" a="1"/>
  <c r="AE4770" i="1" s="1"/>
  <c r="AD4770" i="1"/>
  <c r="AH4771" i="1" l="1" a="1"/>
  <c r="AH4771" i="1" s="1"/>
  <c r="AI4771" i="1" s="1"/>
  <c r="AE4771" i="1" a="1"/>
  <c r="AE4771" i="1" s="1"/>
  <c r="AD4771" i="1"/>
  <c r="AG4769" i="1"/>
  <c r="AF4770" i="1"/>
  <c r="AG4770" i="1" l="1"/>
  <c r="AF4771" i="1"/>
  <c r="AH4772" i="1" a="1"/>
  <c r="AH4772" i="1" s="1"/>
  <c r="AI4772" i="1" s="1"/>
  <c r="AE4772" i="1" a="1"/>
  <c r="AE4772" i="1" s="1"/>
  <c r="AD4772" i="1"/>
  <c r="AH4773" i="1" l="1" a="1"/>
  <c r="AH4773" i="1" s="1"/>
  <c r="AI4773" i="1" s="1"/>
  <c r="AE4773" i="1" a="1"/>
  <c r="AE4773" i="1" s="1"/>
  <c r="AD4773" i="1"/>
  <c r="AG4771" i="1"/>
  <c r="AF4772" i="1"/>
  <c r="AG4772" i="1" l="1"/>
  <c r="AF4773" i="1"/>
  <c r="AH4774" i="1" a="1"/>
  <c r="AH4774" i="1" s="1"/>
  <c r="AI4774" i="1" s="1"/>
  <c r="AE4774" i="1" a="1"/>
  <c r="AE4774" i="1" s="1"/>
  <c r="AD4774" i="1"/>
  <c r="AH4775" i="1" l="1" a="1"/>
  <c r="AH4775" i="1" s="1"/>
  <c r="AI4775" i="1" s="1"/>
  <c r="AE4775" i="1" a="1"/>
  <c r="AE4775" i="1" s="1"/>
  <c r="AD4775" i="1"/>
  <c r="AG4773" i="1"/>
  <c r="AF4774" i="1"/>
  <c r="AG4774" i="1" l="1"/>
  <c r="AF4775" i="1"/>
  <c r="AH4776" i="1" a="1"/>
  <c r="AH4776" i="1" s="1"/>
  <c r="AI4776" i="1" s="1"/>
  <c r="AE4776" i="1" a="1"/>
  <c r="AE4776" i="1" s="1"/>
  <c r="AD4776" i="1"/>
  <c r="AH4777" i="1" l="1" a="1"/>
  <c r="AH4777" i="1" s="1"/>
  <c r="AI4777" i="1" s="1"/>
  <c r="AE4777" i="1" a="1"/>
  <c r="AE4777" i="1" s="1"/>
  <c r="AD4777" i="1"/>
  <c r="AG4775" i="1"/>
  <c r="AF4776" i="1"/>
  <c r="AG4776" i="1" l="1"/>
  <c r="AF4777" i="1"/>
  <c r="AH4778" i="1" a="1"/>
  <c r="AH4778" i="1" s="1"/>
  <c r="AI4778" i="1" s="1"/>
  <c r="AE4778" i="1" a="1"/>
  <c r="AE4778" i="1" s="1"/>
  <c r="AD4778" i="1"/>
  <c r="AG4777" i="1" l="1"/>
  <c r="AF4778" i="1"/>
  <c r="AH4779" i="1" a="1"/>
  <c r="AH4779" i="1" s="1"/>
  <c r="AI4779" i="1" s="1"/>
  <c r="AE4779" i="1" a="1"/>
  <c r="AE4779" i="1" s="1"/>
  <c r="AD4779" i="1"/>
  <c r="AG4778" i="1" l="1"/>
  <c r="AF4779" i="1"/>
  <c r="AH4780" i="1" a="1"/>
  <c r="AH4780" i="1" s="1"/>
  <c r="AI4780" i="1" s="1"/>
  <c r="AE4780" i="1" a="1"/>
  <c r="AE4780" i="1" s="1"/>
  <c r="AD4780" i="1"/>
  <c r="AH4781" i="1" l="1" a="1"/>
  <c r="AH4781" i="1" s="1"/>
  <c r="AI4781" i="1" s="1"/>
  <c r="AE4781" i="1" a="1"/>
  <c r="AE4781" i="1" s="1"/>
  <c r="AD4781" i="1"/>
  <c r="AG4779" i="1"/>
  <c r="AF4780" i="1"/>
  <c r="AG4780" i="1" l="1"/>
  <c r="AF4781" i="1"/>
  <c r="AH4782" i="1" a="1"/>
  <c r="AH4782" i="1" s="1"/>
  <c r="AI4782" i="1" s="1"/>
  <c r="AE4782" i="1" a="1"/>
  <c r="AE4782" i="1" s="1"/>
  <c r="AD4782" i="1"/>
  <c r="AH4783" i="1" l="1" a="1"/>
  <c r="AH4783" i="1" s="1"/>
  <c r="AI4783" i="1" s="1"/>
  <c r="AE4783" i="1" a="1"/>
  <c r="AE4783" i="1" s="1"/>
  <c r="AD4783" i="1"/>
  <c r="AG4781" i="1"/>
  <c r="AF4782" i="1"/>
  <c r="AH4784" i="1" l="1" a="1"/>
  <c r="AH4784" i="1" s="1"/>
  <c r="AI4784" i="1" s="1"/>
  <c r="AE4784" i="1" a="1"/>
  <c r="AE4784" i="1" s="1"/>
  <c r="AD4784" i="1"/>
  <c r="AG4782" i="1"/>
  <c r="AF4783" i="1"/>
  <c r="AG4783" i="1" l="1"/>
  <c r="AF4784" i="1"/>
  <c r="AH4785" i="1" a="1"/>
  <c r="AH4785" i="1" s="1"/>
  <c r="AI4785" i="1" s="1"/>
  <c r="AE4785" i="1" a="1"/>
  <c r="AE4785" i="1" s="1"/>
  <c r="AD4785" i="1"/>
  <c r="AH4786" i="1" l="1" a="1"/>
  <c r="AH4786" i="1" s="1"/>
  <c r="AI4786" i="1" s="1"/>
  <c r="AE4786" i="1" a="1"/>
  <c r="AE4786" i="1" s="1"/>
  <c r="AD4786" i="1"/>
  <c r="AG4784" i="1"/>
  <c r="AF4785" i="1"/>
  <c r="AH4787" i="1" l="1" a="1"/>
  <c r="AH4787" i="1" s="1"/>
  <c r="AI4787" i="1" s="1"/>
  <c r="AE4787" i="1" a="1"/>
  <c r="AE4787" i="1" s="1"/>
  <c r="AD4787" i="1"/>
  <c r="AG4785" i="1"/>
  <c r="AF4786" i="1"/>
  <c r="AG4786" i="1" l="1"/>
  <c r="AF4787" i="1"/>
  <c r="AH4788" i="1" a="1"/>
  <c r="AH4788" i="1" s="1"/>
  <c r="AI4788" i="1" s="1"/>
  <c r="AE4788" i="1" a="1"/>
  <c r="AE4788" i="1" s="1"/>
  <c r="AD4788" i="1"/>
  <c r="AH4789" i="1" l="1" a="1"/>
  <c r="AH4789" i="1" s="1"/>
  <c r="AI4789" i="1" s="1"/>
  <c r="AE4789" i="1" a="1"/>
  <c r="AE4789" i="1" s="1"/>
  <c r="AD4789" i="1"/>
  <c r="AG4787" i="1"/>
  <c r="AF4788" i="1"/>
  <c r="AG4788" i="1" l="1"/>
  <c r="AF4789" i="1"/>
  <c r="AH4790" i="1" a="1"/>
  <c r="AH4790" i="1" s="1"/>
  <c r="AI4790" i="1" s="1"/>
  <c r="AE4790" i="1" a="1"/>
  <c r="AE4790" i="1" s="1"/>
  <c r="AD4790" i="1"/>
  <c r="AH4791" i="1" l="1" a="1"/>
  <c r="AH4791" i="1" s="1"/>
  <c r="AI4791" i="1" s="1"/>
  <c r="AE4791" i="1" a="1"/>
  <c r="AE4791" i="1" s="1"/>
  <c r="AD4791" i="1"/>
  <c r="AG4789" i="1"/>
  <c r="AF4790" i="1"/>
  <c r="AG4790" i="1" l="1"/>
  <c r="AF4791" i="1"/>
  <c r="AH4792" i="1" a="1"/>
  <c r="AH4792" i="1" s="1"/>
  <c r="AI4792" i="1" s="1"/>
  <c r="AE4792" i="1" a="1"/>
  <c r="AE4792" i="1" s="1"/>
  <c r="AD4792" i="1"/>
  <c r="AH4793" i="1" l="1" a="1"/>
  <c r="AH4793" i="1" s="1"/>
  <c r="AI4793" i="1" s="1"/>
  <c r="AE4793" i="1" a="1"/>
  <c r="AE4793" i="1" s="1"/>
  <c r="AD4793" i="1"/>
  <c r="AG4791" i="1"/>
  <c r="AF4792" i="1"/>
  <c r="AG4792" i="1" l="1"/>
  <c r="AF4793" i="1"/>
  <c r="AH4794" i="1" a="1"/>
  <c r="AH4794" i="1" s="1"/>
  <c r="AI4794" i="1" s="1"/>
  <c r="AE4794" i="1" a="1"/>
  <c r="AE4794" i="1" s="1"/>
  <c r="AD4794" i="1"/>
  <c r="AH4795" i="1" l="1" a="1"/>
  <c r="AH4795" i="1" s="1"/>
  <c r="AI4795" i="1" s="1"/>
  <c r="AE4795" i="1" a="1"/>
  <c r="AE4795" i="1" s="1"/>
  <c r="AD4795" i="1"/>
  <c r="AG4793" i="1"/>
  <c r="AF4794" i="1"/>
  <c r="AG4794" i="1" l="1"/>
  <c r="AF4795" i="1"/>
  <c r="AH4796" i="1" a="1"/>
  <c r="AH4796" i="1" s="1"/>
  <c r="AI4796" i="1" s="1"/>
  <c r="AE4796" i="1" a="1"/>
  <c r="AE4796" i="1" s="1"/>
  <c r="AD4796" i="1"/>
  <c r="AH4797" i="1" l="1" a="1"/>
  <c r="AH4797" i="1" s="1"/>
  <c r="AI4797" i="1" s="1"/>
  <c r="AE4797" i="1" a="1"/>
  <c r="AE4797" i="1" s="1"/>
  <c r="AD4797" i="1"/>
  <c r="AG4795" i="1"/>
  <c r="AF4796" i="1"/>
  <c r="AG4796" i="1" l="1"/>
  <c r="AF4797" i="1"/>
  <c r="AH4798" i="1" a="1"/>
  <c r="AH4798" i="1" s="1"/>
  <c r="AI4798" i="1" s="1"/>
  <c r="AE4798" i="1" a="1"/>
  <c r="AE4798" i="1" s="1"/>
  <c r="AD4798" i="1"/>
  <c r="AH4799" i="1" l="1" a="1"/>
  <c r="AH4799" i="1" s="1"/>
  <c r="AI4799" i="1" s="1"/>
  <c r="AE4799" i="1" a="1"/>
  <c r="AE4799" i="1" s="1"/>
  <c r="AD4799" i="1"/>
  <c r="AG4797" i="1"/>
  <c r="AF4798" i="1"/>
  <c r="AG4798" i="1" l="1"/>
  <c r="AF4799" i="1"/>
  <c r="AH4800" i="1" a="1"/>
  <c r="AH4800" i="1" s="1"/>
  <c r="AI4800" i="1" s="1"/>
  <c r="AE4800" i="1" a="1"/>
  <c r="AE4800" i="1" s="1"/>
  <c r="AD4800" i="1"/>
  <c r="AH4801" i="1" l="1" a="1"/>
  <c r="AH4801" i="1" s="1"/>
  <c r="AI4801" i="1" s="1"/>
  <c r="AE4801" i="1" a="1"/>
  <c r="AE4801" i="1" s="1"/>
  <c r="AD4801" i="1"/>
  <c r="AG4799" i="1"/>
  <c r="AF4800" i="1"/>
  <c r="AH4802" i="1" l="1" a="1"/>
  <c r="AH4802" i="1" s="1"/>
  <c r="AI4802" i="1" s="1"/>
  <c r="AE4802" i="1" a="1"/>
  <c r="AE4802" i="1" s="1"/>
  <c r="AD4802" i="1"/>
  <c r="AG4800" i="1"/>
  <c r="AF4801" i="1"/>
  <c r="AG4801" i="1" l="1"/>
  <c r="AF4802" i="1"/>
  <c r="AH4803" i="1" a="1"/>
  <c r="AH4803" i="1" s="1"/>
  <c r="AI4803" i="1" s="1"/>
  <c r="AE4803" i="1" a="1"/>
  <c r="AE4803" i="1" s="1"/>
  <c r="AD4803" i="1"/>
  <c r="AH4804" i="1" l="1" a="1"/>
  <c r="AH4804" i="1" s="1"/>
  <c r="AI4804" i="1" s="1"/>
  <c r="AE4804" i="1" a="1"/>
  <c r="AE4804" i="1" s="1"/>
  <c r="AD4804" i="1"/>
  <c r="AG4802" i="1"/>
  <c r="AF4803" i="1"/>
  <c r="AG4803" i="1" l="1"/>
  <c r="AF4804" i="1"/>
  <c r="AH4805" i="1" a="1"/>
  <c r="AH4805" i="1" s="1"/>
  <c r="AI4805" i="1" s="1"/>
  <c r="AE4805" i="1" a="1"/>
  <c r="AE4805" i="1" s="1"/>
  <c r="AD4805" i="1"/>
  <c r="AG4804" i="1" l="1"/>
  <c r="AF4805" i="1"/>
  <c r="AH4806" i="1" a="1"/>
  <c r="AH4806" i="1" s="1"/>
  <c r="AI4806" i="1" s="1"/>
  <c r="AE4806" i="1" a="1"/>
  <c r="AE4806" i="1" s="1"/>
  <c r="AD4806" i="1"/>
  <c r="AH4807" i="1" l="1" a="1"/>
  <c r="AH4807" i="1" s="1"/>
  <c r="AI4807" i="1" s="1"/>
  <c r="AE4807" i="1" a="1"/>
  <c r="AE4807" i="1" s="1"/>
  <c r="AD4807" i="1"/>
  <c r="AG4805" i="1"/>
  <c r="AF4806" i="1"/>
  <c r="AG4806" i="1" l="1"/>
  <c r="AF4807" i="1"/>
  <c r="AH4808" i="1" a="1"/>
  <c r="AH4808" i="1" s="1"/>
  <c r="AI4808" i="1" s="1"/>
  <c r="AE4808" i="1" a="1"/>
  <c r="AE4808" i="1" s="1"/>
  <c r="AD4808" i="1"/>
  <c r="AH4809" i="1" l="1" a="1"/>
  <c r="AH4809" i="1" s="1"/>
  <c r="AI4809" i="1" s="1"/>
  <c r="AE4809" i="1" a="1"/>
  <c r="AE4809" i="1" s="1"/>
  <c r="AD4809" i="1"/>
  <c r="AG4807" i="1"/>
  <c r="AF4808" i="1"/>
  <c r="AG4808" i="1" l="1"/>
  <c r="AF4809" i="1"/>
  <c r="AH4810" i="1" a="1"/>
  <c r="AH4810" i="1" s="1"/>
  <c r="AI4810" i="1" s="1"/>
  <c r="AE4810" i="1" a="1"/>
  <c r="AE4810" i="1" s="1"/>
  <c r="AD4810" i="1"/>
  <c r="AH4811" i="1" l="1" a="1"/>
  <c r="AH4811" i="1" s="1"/>
  <c r="AI4811" i="1" s="1"/>
  <c r="AE4811" i="1" a="1"/>
  <c r="AE4811" i="1" s="1"/>
  <c r="AD4811" i="1"/>
  <c r="AG4809" i="1"/>
  <c r="AF4810" i="1"/>
  <c r="AG4810" i="1" l="1"/>
  <c r="AF4811" i="1"/>
  <c r="AH4812" i="1" a="1"/>
  <c r="AH4812" i="1" s="1"/>
  <c r="AI4812" i="1" s="1"/>
  <c r="AE4812" i="1" a="1"/>
  <c r="AE4812" i="1" s="1"/>
  <c r="AD4812" i="1"/>
  <c r="AG4811" i="1" l="1"/>
  <c r="AF4812" i="1"/>
  <c r="AH4813" i="1" a="1"/>
  <c r="AH4813" i="1" s="1"/>
  <c r="AI4813" i="1" s="1"/>
  <c r="AE4813" i="1" a="1"/>
  <c r="AE4813" i="1" s="1"/>
  <c r="AD4813" i="1"/>
  <c r="AH4814" i="1" l="1" a="1"/>
  <c r="AH4814" i="1" s="1"/>
  <c r="AI4814" i="1" s="1"/>
  <c r="AE4814" i="1" a="1"/>
  <c r="AE4814" i="1" s="1"/>
  <c r="AD4814" i="1"/>
  <c r="AG4812" i="1"/>
  <c r="AF4813" i="1"/>
  <c r="AG4813" i="1" l="1"/>
  <c r="AF4814" i="1"/>
  <c r="AH4815" i="1" a="1"/>
  <c r="AH4815" i="1" s="1"/>
  <c r="AI4815" i="1" s="1"/>
  <c r="AE4815" i="1" a="1"/>
  <c r="AE4815" i="1" s="1"/>
  <c r="AD4815" i="1"/>
  <c r="AH4816" i="1" l="1" a="1"/>
  <c r="AH4816" i="1" s="1"/>
  <c r="AI4816" i="1" s="1"/>
  <c r="AE4816" i="1" a="1"/>
  <c r="AE4816" i="1" s="1"/>
  <c r="AD4816" i="1"/>
  <c r="AG4814" i="1"/>
  <c r="AF4815" i="1"/>
  <c r="AG4815" i="1" l="1"/>
  <c r="AF4816" i="1"/>
  <c r="AH4817" i="1" a="1"/>
  <c r="AH4817" i="1" s="1"/>
  <c r="AI4817" i="1" s="1"/>
  <c r="AE4817" i="1" a="1"/>
  <c r="AE4817" i="1" s="1"/>
  <c r="AD4817" i="1"/>
  <c r="AH4818" i="1" l="1" a="1"/>
  <c r="AH4818" i="1" s="1"/>
  <c r="AI4818" i="1" s="1"/>
  <c r="AE4818" i="1" a="1"/>
  <c r="AE4818" i="1" s="1"/>
  <c r="AD4818" i="1"/>
  <c r="AG4816" i="1"/>
  <c r="AF4817" i="1"/>
  <c r="AG4817" i="1" l="1"/>
  <c r="AF4818" i="1"/>
  <c r="AH4819" i="1" a="1"/>
  <c r="AH4819" i="1" s="1"/>
  <c r="AI4819" i="1" s="1"/>
  <c r="AE4819" i="1" a="1"/>
  <c r="AE4819" i="1" s="1"/>
  <c r="AD4819" i="1"/>
  <c r="AH4820" i="1" l="1" a="1"/>
  <c r="AH4820" i="1" s="1"/>
  <c r="AI4820" i="1" s="1"/>
  <c r="AE4820" i="1" a="1"/>
  <c r="AE4820" i="1" s="1"/>
  <c r="AD4820" i="1"/>
  <c r="AG4818" i="1"/>
  <c r="AF4819" i="1"/>
  <c r="AG4819" i="1" l="1"/>
  <c r="AF4820" i="1"/>
  <c r="AH4821" i="1" a="1"/>
  <c r="AH4821" i="1" s="1"/>
  <c r="AI4821" i="1" s="1"/>
  <c r="AE4821" i="1" a="1"/>
  <c r="AE4821" i="1" s="1"/>
  <c r="AD4821" i="1"/>
  <c r="AH4822" i="1" l="1" a="1"/>
  <c r="AH4822" i="1" s="1"/>
  <c r="AI4822" i="1" s="1"/>
  <c r="AE4822" i="1" a="1"/>
  <c r="AE4822" i="1" s="1"/>
  <c r="AD4822" i="1"/>
  <c r="AG4820" i="1"/>
  <c r="AF4821" i="1"/>
  <c r="AG4821" i="1" l="1"/>
  <c r="AF4822" i="1"/>
  <c r="AH4823" i="1" a="1"/>
  <c r="AH4823" i="1" s="1"/>
  <c r="AI4823" i="1" s="1"/>
  <c r="AE4823" i="1" a="1"/>
  <c r="AE4823" i="1" s="1"/>
  <c r="AD4823" i="1"/>
  <c r="AG4822" i="1" l="1"/>
  <c r="AF4823" i="1"/>
  <c r="AH4824" i="1" a="1"/>
  <c r="AH4824" i="1" s="1"/>
  <c r="AI4824" i="1" s="1"/>
  <c r="AE4824" i="1" a="1"/>
  <c r="AE4824" i="1" s="1"/>
  <c r="AD4824" i="1"/>
  <c r="AH4825" i="1" l="1" a="1"/>
  <c r="AH4825" i="1" s="1"/>
  <c r="AI4825" i="1" s="1"/>
  <c r="AE4825" i="1" a="1"/>
  <c r="AE4825" i="1" s="1"/>
  <c r="AD4825" i="1"/>
  <c r="AG4823" i="1"/>
  <c r="AF4824" i="1"/>
  <c r="AH4826" i="1" l="1" a="1"/>
  <c r="AH4826" i="1" s="1"/>
  <c r="AI4826" i="1" s="1"/>
  <c r="AE4826" i="1" a="1"/>
  <c r="AE4826" i="1" s="1"/>
  <c r="AD4826" i="1"/>
  <c r="AG4824" i="1"/>
  <c r="AF4825" i="1"/>
  <c r="AG4825" i="1" l="1"/>
  <c r="AF4826" i="1"/>
  <c r="AH4827" i="1" a="1"/>
  <c r="AH4827" i="1" s="1"/>
  <c r="AI4827" i="1" s="1"/>
  <c r="AE4827" i="1" a="1"/>
  <c r="AE4827" i="1" s="1"/>
  <c r="AD4827" i="1"/>
  <c r="AH4828" i="1" l="1" a="1"/>
  <c r="AH4828" i="1" s="1"/>
  <c r="AI4828" i="1" s="1"/>
  <c r="AE4828" i="1" a="1"/>
  <c r="AE4828" i="1" s="1"/>
  <c r="AD4828" i="1"/>
  <c r="AG4826" i="1"/>
  <c r="AF4827" i="1"/>
  <c r="AG4827" i="1" l="1"/>
  <c r="AF4828" i="1"/>
  <c r="AH4829" i="1" a="1"/>
  <c r="AH4829" i="1" s="1"/>
  <c r="AI4829" i="1" s="1"/>
  <c r="AE4829" i="1" a="1"/>
  <c r="AE4829" i="1" s="1"/>
  <c r="AD4829" i="1"/>
  <c r="AG4828" i="1" l="1"/>
  <c r="AF4829" i="1"/>
  <c r="AH4830" i="1" a="1"/>
  <c r="AH4830" i="1" s="1"/>
  <c r="AI4830" i="1" s="1"/>
  <c r="AE4830" i="1" a="1"/>
  <c r="AE4830" i="1" s="1"/>
  <c r="AD4830" i="1"/>
  <c r="AH4831" i="1" l="1" a="1"/>
  <c r="AH4831" i="1" s="1"/>
  <c r="AI4831" i="1" s="1"/>
  <c r="AE4831" i="1" a="1"/>
  <c r="AE4831" i="1" s="1"/>
  <c r="AD4831" i="1"/>
  <c r="AG4829" i="1"/>
  <c r="AF4830" i="1"/>
  <c r="AG4830" i="1" l="1"/>
  <c r="AF4831" i="1"/>
  <c r="AH4832" i="1" a="1"/>
  <c r="AH4832" i="1" s="1"/>
  <c r="AI4832" i="1" s="1"/>
  <c r="AE4832" i="1" a="1"/>
  <c r="AE4832" i="1" s="1"/>
  <c r="AD4832" i="1"/>
  <c r="AH4833" i="1" l="1" a="1"/>
  <c r="AH4833" i="1" s="1"/>
  <c r="AI4833" i="1" s="1"/>
  <c r="AE4833" i="1" a="1"/>
  <c r="AE4833" i="1" s="1"/>
  <c r="AD4833" i="1"/>
  <c r="AG4831" i="1"/>
  <c r="AF4832" i="1"/>
  <c r="AG4832" i="1" l="1"/>
  <c r="AF4833" i="1"/>
  <c r="AH4834" i="1" a="1"/>
  <c r="AH4834" i="1" s="1"/>
  <c r="AI4834" i="1" s="1"/>
  <c r="AE4834" i="1" a="1"/>
  <c r="AE4834" i="1" s="1"/>
  <c r="AD4834" i="1"/>
  <c r="AG4833" i="1" l="1"/>
  <c r="AF4834" i="1"/>
  <c r="AH4835" i="1" a="1"/>
  <c r="AH4835" i="1" s="1"/>
  <c r="AI4835" i="1" s="1"/>
  <c r="AE4835" i="1" a="1"/>
  <c r="AE4835" i="1" s="1"/>
  <c r="AD4835" i="1"/>
  <c r="AH4836" i="1" l="1" a="1"/>
  <c r="AH4836" i="1" s="1"/>
  <c r="AI4836" i="1" s="1"/>
  <c r="AE4836" i="1" a="1"/>
  <c r="AE4836" i="1" s="1"/>
  <c r="AD4836" i="1"/>
  <c r="AG4834" i="1"/>
  <c r="AF4835" i="1"/>
  <c r="AG4835" i="1" l="1"/>
  <c r="AF4836" i="1"/>
  <c r="AH4837" i="1" a="1"/>
  <c r="AH4837" i="1" s="1"/>
  <c r="AI4837" i="1" s="1"/>
  <c r="AE4837" i="1" a="1"/>
  <c r="AE4837" i="1" s="1"/>
  <c r="AD4837" i="1"/>
  <c r="AH4838" i="1" l="1" a="1"/>
  <c r="AH4838" i="1" s="1"/>
  <c r="AI4838" i="1" s="1"/>
  <c r="AE4838" i="1" a="1"/>
  <c r="AE4838" i="1" s="1"/>
  <c r="AD4838" i="1"/>
  <c r="AG4836" i="1"/>
  <c r="AF4837" i="1"/>
  <c r="AG4837" i="1" l="1"/>
  <c r="AF4838" i="1"/>
  <c r="AH4839" i="1" a="1"/>
  <c r="AH4839" i="1" s="1"/>
  <c r="AI4839" i="1" s="1"/>
  <c r="AE4839" i="1" a="1"/>
  <c r="AE4839" i="1" s="1"/>
  <c r="AD4839" i="1"/>
  <c r="AH4840" i="1" l="1" a="1"/>
  <c r="AH4840" i="1" s="1"/>
  <c r="AI4840" i="1" s="1"/>
  <c r="AE4840" i="1" a="1"/>
  <c r="AE4840" i="1" s="1"/>
  <c r="AD4840" i="1"/>
  <c r="AG4838" i="1"/>
  <c r="AF4839" i="1"/>
  <c r="AG4839" i="1" l="1"/>
  <c r="AF4840" i="1"/>
  <c r="AH4841" i="1" a="1"/>
  <c r="AH4841" i="1" s="1"/>
  <c r="AI4841" i="1" s="1"/>
  <c r="AE4841" i="1" a="1"/>
  <c r="AE4841" i="1" s="1"/>
  <c r="AD4841" i="1"/>
  <c r="AH4842" i="1" l="1" a="1"/>
  <c r="AH4842" i="1" s="1"/>
  <c r="AI4842" i="1" s="1"/>
  <c r="AE4842" i="1" a="1"/>
  <c r="AE4842" i="1" s="1"/>
  <c r="AD4842" i="1"/>
  <c r="AG4840" i="1"/>
  <c r="AF4841" i="1"/>
  <c r="AG4841" i="1" l="1"/>
  <c r="AF4842" i="1"/>
  <c r="AH4843" i="1" a="1"/>
  <c r="AH4843" i="1" s="1"/>
  <c r="AI4843" i="1" s="1"/>
  <c r="AE4843" i="1" a="1"/>
  <c r="AE4843" i="1" s="1"/>
  <c r="AD4843" i="1"/>
  <c r="AH4844" i="1" l="1" a="1"/>
  <c r="AH4844" i="1" s="1"/>
  <c r="AI4844" i="1" s="1"/>
  <c r="AE4844" i="1" a="1"/>
  <c r="AE4844" i="1" s="1"/>
  <c r="AD4844" i="1"/>
  <c r="AG4842" i="1"/>
  <c r="AF4843" i="1"/>
  <c r="AG4843" i="1" l="1"/>
  <c r="AF4844" i="1"/>
  <c r="AH4845" i="1" a="1"/>
  <c r="AH4845" i="1" s="1"/>
  <c r="AI4845" i="1" s="1"/>
  <c r="AE4845" i="1" a="1"/>
  <c r="AE4845" i="1" s="1"/>
  <c r="AD4845" i="1"/>
  <c r="AH4846" i="1" l="1" a="1"/>
  <c r="AH4846" i="1" s="1"/>
  <c r="AI4846" i="1" s="1"/>
  <c r="AE4846" i="1" a="1"/>
  <c r="AE4846" i="1" s="1"/>
  <c r="AD4846" i="1"/>
  <c r="AG4844" i="1"/>
  <c r="AF4845" i="1"/>
  <c r="AG4845" i="1" l="1"/>
  <c r="AF4846" i="1"/>
  <c r="AH4847" i="1" a="1"/>
  <c r="AH4847" i="1" s="1"/>
  <c r="AI4847" i="1" s="1"/>
  <c r="AE4847" i="1" a="1"/>
  <c r="AE4847" i="1" s="1"/>
  <c r="AD4847" i="1"/>
  <c r="AG4846" i="1" l="1"/>
  <c r="AF4847" i="1"/>
  <c r="AH4848" i="1" a="1"/>
  <c r="AH4848" i="1" s="1"/>
  <c r="AI4848" i="1" s="1"/>
  <c r="AE4848" i="1" a="1"/>
  <c r="AE4848" i="1" s="1"/>
  <c r="AD4848" i="1"/>
  <c r="AH4849" i="1" l="1" a="1"/>
  <c r="AH4849" i="1" s="1"/>
  <c r="AI4849" i="1" s="1"/>
  <c r="AE4849" i="1" a="1"/>
  <c r="AE4849" i="1" s="1"/>
  <c r="AD4849" i="1"/>
  <c r="AG4847" i="1"/>
  <c r="AF4848" i="1"/>
  <c r="AH4850" i="1" l="1" a="1"/>
  <c r="AH4850" i="1" s="1"/>
  <c r="AI4850" i="1" s="1"/>
  <c r="AE4850" i="1" a="1"/>
  <c r="AE4850" i="1" s="1"/>
  <c r="AD4850" i="1"/>
  <c r="AG4848" i="1"/>
  <c r="AF4849" i="1"/>
  <c r="AH4851" i="1" l="1" a="1"/>
  <c r="AH4851" i="1" s="1"/>
  <c r="AI4851" i="1" s="1"/>
  <c r="AE4851" i="1" a="1"/>
  <c r="AE4851" i="1" s="1"/>
  <c r="AD4851" i="1"/>
  <c r="AG4849" i="1"/>
  <c r="AF4850" i="1"/>
  <c r="AG4850" i="1" l="1"/>
  <c r="AF4851" i="1"/>
  <c r="AH4852" i="1" a="1"/>
  <c r="AH4852" i="1" s="1"/>
  <c r="AI4852" i="1" s="1"/>
  <c r="AE4852" i="1" a="1"/>
  <c r="AE4852" i="1" s="1"/>
  <c r="AD4852" i="1"/>
  <c r="AH4853" i="1" l="1" a="1"/>
  <c r="AH4853" i="1" s="1"/>
  <c r="AI4853" i="1" s="1"/>
  <c r="AE4853" i="1" a="1"/>
  <c r="AE4853" i="1" s="1"/>
  <c r="AD4853" i="1"/>
  <c r="AG4851" i="1"/>
  <c r="AF4852" i="1"/>
  <c r="AG4852" i="1" l="1"/>
  <c r="AF4853" i="1"/>
  <c r="AH4854" i="1" a="1"/>
  <c r="AH4854" i="1" s="1"/>
  <c r="AI4854" i="1" s="1"/>
  <c r="AE4854" i="1" a="1"/>
  <c r="AE4854" i="1" s="1"/>
  <c r="AD4854" i="1"/>
  <c r="AG4853" i="1" l="1"/>
  <c r="AF4854" i="1"/>
  <c r="AH4855" i="1" a="1"/>
  <c r="AH4855" i="1" s="1"/>
  <c r="AI4855" i="1" s="1"/>
  <c r="AE4855" i="1" a="1"/>
  <c r="AE4855" i="1" s="1"/>
  <c r="AD4855" i="1"/>
  <c r="AG4854" i="1" l="1"/>
  <c r="AF4855" i="1"/>
  <c r="AH4856" i="1" a="1"/>
  <c r="AH4856" i="1" s="1"/>
  <c r="AI4856" i="1" s="1"/>
  <c r="AE4856" i="1" a="1"/>
  <c r="AE4856" i="1" s="1"/>
  <c r="AD4856" i="1"/>
  <c r="AH4857" i="1" l="1" a="1"/>
  <c r="AH4857" i="1" s="1"/>
  <c r="AI4857" i="1" s="1"/>
  <c r="AE4857" i="1" a="1"/>
  <c r="AE4857" i="1" s="1"/>
  <c r="AD4857" i="1"/>
  <c r="AG4855" i="1"/>
  <c r="AF4856" i="1"/>
  <c r="AG4856" i="1" l="1"/>
  <c r="AF4857" i="1"/>
  <c r="AH4858" i="1" a="1"/>
  <c r="AH4858" i="1" s="1"/>
  <c r="AI4858" i="1" s="1"/>
  <c r="AE4858" i="1" a="1"/>
  <c r="AE4858" i="1" s="1"/>
  <c r="AD4858" i="1"/>
  <c r="AH4859" i="1" l="1" a="1"/>
  <c r="AH4859" i="1" s="1"/>
  <c r="AI4859" i="1" s="1"/>
  <c r="AE4859" i="1" a="1"/>
  <c r="AE4859" i="1" s="1"/>
  <c r="AD4859" i="1"/>
  <c r="AG4857" i="1"/>
  <c r="AF4858" i="1"/>
  <c r="AG4858" i="1" l="1"/>
  <c r="AF4859" i="1"/>
  <c r="AH4860" i="1" a="1"/>
  <c r="AH4860" i="1" s="1"/>
  <c r="AI4860" i="1" s="1"/>
  <c r="AE4860" i="1" a="1"/>
  <c r="AE4860" i="1" s="1"/>
  <c r="AD4860" i="1"/>
  <c r="AH4861" i="1" l="1" a="1"/>
  <c r="AH4861" i="1" s="1"/>
  <c r="AI4861" i="1" s="1"/>
  <c r="AE4861" i="1" a="1"/>
  <c r="AE4861" i="1" s="1"/>
  <c r="AD4861" i="1"/>
  <c r="AG4859" i="1"/>
  <c r="AF4860" i="1"/>
  <c r="AG4860" i="1" l="1"/>
  <c r="AF4861" i="1"/>
  <c r="AH4862" i="1" a="1"/>
  <c r="AH4862" i="1" s="1"/>
  <c r="AI4862" i="1" s="1"/>
  <c r="AE4862" i="1" a="1"/>
  <c r="AE4862" i="1" s="1"/>
  <c r="AD4862" i="1"/>
  <c r="AH4863" i="1" l="1" a="1"/>
  <c r="AH4863" i="1" s="1"/>
  <c r="AI4863" i="1" s="1"/>
  <c r="AE4863" i="1" a="1"/>
  <c r="AE4863" i="1" s="1"/>
  <c r="AD4863" i="1"/>
  <c r="AG4861" i="1"/>
  <c r="AF4862" i="1"/>
  <c r="AG4862" i="1" l="1"/>
  <c r="AF4863" i="1"/>
  <c r="AH4864" i="1" a="1"/>
  <c r="AH4864" i="1" s="1"/>
  <c r="AI4864" i="1" s="1"/>
  <c r="AE4864" i="1" a="1"/>
  <c r="AE4864" i="1" s="1"/>
  <c r="AD4864" i="1"/>
  <c r="AH4865" i="1" l="1" a="1"/>
  <c r="AH4865" i="1" s="1"/>
  <c r="AI4865" i="1" s="1"/>
  <c r="AE4865" i="1" a="1"/>
  <c r="AE4865" i="1" s="1"/>
  <c r="AD4865" i="1"/>
  <c r="AG4863" i="1"/>
  <c r="AF4864" i="1"/>
  <c r="AG4864" i="1" l="1"/>
  <c r="AF4865" i="1"/>
  <c r="AH4866" i="1" a="1"/>
  <c r="AH4866" i="1" s="1"/>
  <c r="AI4866" i="1" s="1"/>
  <c r="AE4866" i="1" a="1"/>
  <c r="AE4866" i="1" s="1"/>
  <c r="AD4866" i="1"/>
  <c r="AH4867" i="1" l="1" a="1"/>
  <c r="AH4867" i="1" s="1"/>
  <c r="AI4867" i="1" s="1"/>
  <c r="AE4867" i="1" a="1"/>
  <c r="AE4867" i="1" s="1"/>
  <c r="AD4867" i="1"/>
  <c r="AG4865" i="1"/>
  <c r="AF4866" i="1"/>
  <c r="AG4866" i="1" l="1"/>
  <c r="AF4867" i="1"/>
  <c r="AH4868" i="1" a="1"/>
  <c r="AH4868" i="1" s="1"/>
  <c r="AI4868" i="1" s="1"/>
  <c r="AE4868" i="1" a="1"/>
  <c r="AE4868" i="1" s="1"/>
  <c r="AD4868" i="1"/>
  <c r="AH4869" i="1" l="1" a="1"/>
  <c r="AH4869" i="1" s="1"/>
  <c r="AI4869" i="1" s="1"/>
  <c r="AE4869" i="1" a="1"/>
  <c r="AE4869" i="1" s="1"/>
  <c r="AD4869" i="1"/>
  <c r="AG4867" i="1"/>
  <c r="AF4868" i="1"/>
  <c r="AG4868" i="1" l="1"/>
  <c r="AF4869" i="1"/>
  <c r="AH4870" i="1" a="1"/>
  <c r="AH4870" i="1" s="1"/>
  <c r="AI4870" i="1" s="1"/>
  <c r="AE4870" i="1" a="1"/>
  <c r="AE4870" i="1" s="1"/>
  <c r="AD4870" i="1"/>
  <c r="AH4871" i="1" l="1" a="1"/>
  <c r="AH4871" i="1" s="1"/>
  <c r="AI4871" i="1" s="1"/>
  <c r="AE4871" i="1" a="1"/>
  <c r="AE4871" i="1" s="1"/>
  <c r="AD4871" i="1"/>
  <c r="AG4869" i="1"/>
  <c r="AF4870" i="1"/>
  <c r="AG4870" i="1" l="1"/>
  <c r="AF4871" i="1"/>
  <c r="AH4872" i="1" a="1"/>
  <c r="AH4872" i="1" s="1"/>
  <c r="AI4872" i="1" s="1"/>
  <c r="AE4872" i="1" a="1"/>
  <c r="AE4872" i="1" s="1"/>
  <c r="AD4872" i="1"/>
  <c r="AG4871" i="1" l="1"/>
  <c r="AF4872" i="1"/>
  <c r="AH4873" i="1" a="1"/>
  <c r="AH4873" i="1" s="1"/>
  <c r="AI4873" i="1" s="1"/>
  <c r="AE4873" i="1" a="1"/>
  <c r="AE4873" i="1" s="1"/>
  <c r="AD4873" i="1"/>
  <c r="AH4874" i="1" l="1" a="1"/>
  <c r="AH4874" i="1" s="1"/>
  <c r="AI4874" i="1" s="1"/>
  <c r="AE4874" i="1" a="1"/>
  <c r="AE4874" i="1" s="1"/>
  <c r="AD4874" i="1"/>
  <c r="AG4872" i="1"/>
  <c r="AF4873" i="1"/>
  <c r="AG4873" i="1" l="1"/>
  <c r="AF4874" i="1"/>
  <c r="AH4875" i="1" a="1"/>
  <c r="AH4875" i="1" s="1"/>
  <c r="AI4875" i="1" s="1"/>
  <c r="AE4875" i="1" a="1"/>
  <c r="AE4875" i="1" s="1"/>
  <c r="AD4875" i="1"/>
  <c r="AG4874" i="1" l="1"/>
  <c r="AF4875" i="1"/>
  <c r="AH4876" i="1" a="1"/>
  <c r="AH4876" i="1" s="1"/>
  <c r="AI4876" i="1" s="1"/>
  <c r="AE4876" i="1" a="1"/>
  <c r="AE4876" i="1" s="1"/>
  <c r="AD4876" i="1"/>
  <c r="AH4877" i="1" l="1" a="1"/>
  <c r="AH4877" i="1" s="1"/>
  <c r="AI4877" i="1" s="1"/>
  <c r="AE4877" i="1" a="1"/>
  <c r="AE4877" i="1" s="1"/>
  <c r="AD4877" i="1"/>
  <c r="AG4875" i="1"/>
  <c r="AF4876" i="1"/>
  <c r="AG4876" i="1" l="1"/>
  <c r="AF4877" i="1"/>
  <c r="AH4878" i="1" a="1"/>
  <c r="AH4878" i="1" s="1"/>
  <c r="AI4878" i="1" s="1"/>
  <c r="AE4878" i="1" a="1"/>
  <c r="AE4878" i="1" s="1"/>
  <c r="AD4878" i="1"/>
  <c r="AH4879" i="1" l="1" a="1"/>
  <c r="AH4879" i="1" s="1"/>
  <c r="AI4879" i="1" s="1"/>
  <c r="AE4879" i="1" a="1"/>
  <c r="AE4879" i="1" s="1"/>
  <c r="AD4879" i="1"/>
  <c r="AG4877" i="1"/>
  <c r="AF4878" i="1"/>
  <c r="AG4878" i="1" l="1"/>
  <c r="AF4879" i="1"/>
  <c r="AH4880" i="1" a="1"/>
  <c r="AH4880" i="1" s="1"/>
  <c r="AI4880" i="1" s="1"/>
  <c r="AE4880" i="1" a="1"/>
  <c r="AE4880" i="1" s="1"/>
  <c r="AD4880" i="1"/>
  <c r="AH4881" i="1" l="1" a="1"/>
  <c r="AH4881" i="1" s="1"/>
  <c r="AI4881" i="1" s="1"/>
  <c r="AE4881" i="1" a="1"/>
  <c r="AE4881" i="1" s="1"/>
  <c r="AD4881" i="1"/>
  <c r="AG4879" i="1"/>
  <c r="AF4880" i="1"/>
  <c r="AG4880" i="1" l="1"/>
  <c r="AF4881" i="1"/>
  <c r="AH4882" i="1" a="1"/>
  <c r="AH4882" i="1" s="1"/>
  <c r="AI4882" i="1" s="1"/>
  <c r="AE4882" i="1" a="1"/>
  <c r="AE4882" i="1" s="1"/>
  <c r="AD4882" i="1"/>
  <c r="AH4883" i="1" l="1" a="1"/>
  <c r="AH4883" i="1" s="1"/>
  <c r="AI4883" i="1" s="1"/>
  <c r="AE4883" i="1" a="1"/>
  <c r="AE4883" i="1" s="1"/>
  <c r="AD4883" i="1"/>
  <c r="AG4881" i="1"/>
  <c r="AF4882" i="1"/>
  <c r="AG4882" i="1" l="1"/>
  <c r="AF4883" i="1"/>
  <c r="AH4884" i="1" a="1"/>
  <c r="AH4884" i="1" s="1"/>
  <c r="AI4884" i="1" s="1"/>
  <c r="AE4884" i="1" a="1"/>
  <c r="AE4884" i="1" s="1"/>
  <c r="AD4884" i="1"/>
  <c r="AH4885" i="1" l="1" a="1"/>
  <c r="AH4885" i="1" s="1"/>
  <c r="AI4885" i="1" s="1"/>
  <c r="AE4885" i="1" a="1"/>
  <c r="AE4885" i="1" s="1"/>
  <c r="AD4885" i="1"/>
  <c r="AG4883" i="1"/>
  <c r="AF4884" i="1"/>
  <c r="AG4884" i="1" l="1"/>
  <c r="AF4885" i="1"/>
  <c r="AH4886" i="1" a="1"/>
  <c r="AH4886" i="1" s="1"/>
  <c r="AI4886" i="1" s="1"/>
  <c r="AE4886" i="1" a="1"/>
  <c r="AE4886" i="1" s="1"/>
  <c r="AD4886" i="1"/>
  <c r="AH4887" i="1" l="1" a="1"/>
  <c r="AH4887" i="1" s="1"/>
  <c r="AI4887" i="1" s="1"/>
  <c r="AE4887" i="1" a="1"/>
  <c r="AE4887" i="1" s="1"/>
  <c r="AD4887" i="1"/>
  <c r="AG4885" i="1"/>
  <c r="AF4886" i="1"/>
  <c r="AG4886" i="1" l="1"/>
  <c r="AF4887" i="1"/>
  <c r="AH4888" i="1" a="1"/>
  <c r="AH4888" i="1" s="1"/>
  <c r="AI4888" i="1" s="1"/>
  <c r="AE4888" i="1" a="1"/>
  <c r="AE4888" i="1" s="1"/>
  <c r="AD4888" i="1"/>
  <c r="AH4889" i="1" l="1" a="1"/>
  <c r="AH4889" i="1" s="1"/>
  <c r="AI4889" i="1" s="1"/>
  <c r="AE4889" i="1" a="1"/>
  <c r="AE4889" i="1" s="1"/>
  <c r="AD4889" i="1"/>
  <c r="AG4887" i="1"/>
  <c r="AF4888" i="1"/>
  <c r="AG4888" i="1" l="1"/>
  <c r="AF4889" i="1"/>
  <c r="AH4890" i="1" a="1"/>
  <c r="AH4890" i="1" s="1"/>
  <c r="AI4890" i="1" s="1"/>
  <c r="AE4890" i="1" a="1"/>
  <c r="AE4890" i="1" s="1"/>
  <c r="AD4890" i="1"/>
  <c r="AH4891" i="1" l="1" a="1"/>
  <c r="AH4891" i="1" s="1"/>
  <c r="AI4891" i="1" s="1"/>
  <c r="AE4891" i="1" a="1"/>
  <c r="AE4891" i="1" s="1"/>
  <c r="AD4891" i="1"/>
  <c r="AG4889" i="1"/>
  <c r="AF4890" i="1"/>
  <c r="AG4890" i="1" l="1"/>
  <c r="AF4891" i="1"/>
  <c r="AH4892" i="1" a="1"/>
  <c r="AH4892" i="1" s="1"/>
  <c r="AI4892" i="1" s="1"/>
  <c r="AE4892" i="1" a="1"/>
  <c r="AE4892" i="1" s="1"/>
  <c r="AD4892" i="1"/>
  <c r="AG4891" i="1" l="1"/>
  <c r="AF4892" i="1"/>
  <c r="AH4893" i="1" a="1"/>
  <c r="AH4893" i="1" s="1"/>
  <c r="AI4893" i="1" s="1"/>
  <c r="AE4893" i="1" a="1"/>
  <c r="AE4893" i="1" s="1"/>
  <c r="AD4893" i="1"/>
  <c r="AD4894" i="1" l="1"/>
  <c r="AH4894" i="1" a="1"/>
  <c r="AH4894" i="1" s="1"/>
  <c r="AI4894" i="1" s="1"/>
  <c r="AE4894" i="1" a="1"/>
  <c r="AE4894" i="1" s="1"/>
  <c r="AG4892" i="1"/>
  <c r="AF4893" i="1"/>
  <c r="AG4893" i="1" l="1"/>
  <c r="AF4894" i="1"/>
  <c r="AE4895" i="1" a="1"/>
  <c r="AE4895" i="1" s="1"/>
  <c r="AD4895" i="1"/>
  <c r="AH4895" i="1" a="1"/>
  <c r="AH4895" i="1" s="1"/>
  <c r="AI4895" i="1" s="1"/>
  <c r="AH4896" i="1" l="1" a="1"/>
  <c r="AH4896" i="1" s="1"/>
  <c r="AI4896" i="1" s="1"/>
  <c r="AE4896" i="1" a="1"/>
  <c r="AE4896" i="1" s="1"/>
  <c r="AD4896" i="1"/>
  <c r="AF4895" i="1"/>
  <c r="AG4894" i="1"/>
  <c r="AF4896" i="1" l="1"/>
  <c r="AG4895" i="1"/>
  <c r="AH4897" i="1" a="1"/>
  <c r="AH4897" i="1" s="1"/>
  <c r="AI4897" i="1" s="1"/>
  <c r="AE4897" i="1" a="1"/>
  <c r="AE4897" i="1" s="1"/>
  <c r="AD4897" i="1"/>
  <c r="AD4898" i="1" l="1"/>
  <c r="AH4898" i="1" a="1"/>
  <c r="AH4898" i="1" s="1"/>
  <c r="AI4898" i="1" s="1"/>
  <c r="AE4898" i="1" a="1"/>
  <c r="AE4898" i="1" s="1"/>
  <c r="AG4896" i="1"/>
  <c r="AF4897" i="1"/>
  <c r="AG4897" i="1" l="1"/>
  <c r="AF4898" i="1"/>
  <c r="AE4899" i="1" a="1"/>
  <c r="AE4899" i="1" s="1"/>
  <c r="AD4899" i="1"/>
  <c r="AH4899" i="1" a="1"/>
  <c r="AH4899" i="1" s="1"/>
  <c r="AI4899" i="1" s="1"/>
  <c r="AH4900" i="1" l="1" a="1"/>
  <c r="AH4900" i="1" s="1"/>
  <c r="AI4900" i="1" s="1"/>
  <c r="AE4900" i="1" a="1"/>
  <c r="AE4900" i="1" s="1"/>
  <c r="AD4900" i="1"/>
  <c r="AF4899" i="1"/>
  <c r="AG4898" i="1"/>
  <c r="AF4900" i="1" l="1"/>
  <c r="AG4899" i="1"/>
  <c r="AH4901" i="1" a="1"/>
  <c r="AH4901" i="1" s="1"/>
  <c r="AI4901" i="1" s="1"/>
  <c r="AE4901" i="1" a="1"/>
  <c r="AE4901" i="1" s="1"/>
  <c r="AD4901" i="1"/>
  <c r="AD4902" i="1" l="1"/>
  <c r="AH4902" i="1" a="1"/>
  <c r="AH4902" i="1" s="1"/>
  <c r="AI4902" i="1" s="1"/>
  <c r="AE4902" i="1" a="1"/>
  <c r="AE4902" i="1" s="1"/>
  <c r="AG4900" i="1"/>
  <c r="AF4901" i="1"/>
  <c r="AG4901" i="1" l="1"/>
  <c r="AF4902" i="1"/>
  <c r="AE4903" i="1" a="1"/>
  <c r="AE4903" i="1" s="1"/>
  <c r="AD4903" i="1"/>
  <c r="AH4903" i="1" a="1"/>
  <c r="AH4903" i="1" s="1"/>
  <c r="AI4903" i="1" s="1"/>
  <c r="AH4904" i="1" l="1" a="1"/>
  <c r="AH4904" i="1" s="1"/>
  <c r="AI4904" i="1" s="1"/>
  <c r="AE4904" i="1" a="1"/>
  <c r="AE4904" i="1" s="1"/>
  <c r="AD4904" i="1"/>
  <c r="AF4903" i="1"/>
  <c r="AG4902" i="1"/>
  <c r="AF4904" i="1" l="1"/>
  <c r="AG4903" i="1"/>
  <c r="AH4905" i="1" a="1"/>
  <c r="AH4905" i="1" s="1"/>
  <c r="AI4905" i="1" s="1"/>
  <c r="AE4905" i="1" a="1"/>
  <c r="AE4905" i="1" s="1"/>
  <c r="AD4905" i="1"/>
  <c r="AG4904" i="1" l="1"/>
  <c r="AF4905" i="1"/>
  <c r="AD4906" i="1"/>
  <c r="AH4906" i="1" a="1"/>
  <c r="AH4906" i="1" s="1"/>
  <c r="AI4906" i="1" s="1"/>
  <c r="AE4906" i="1" a="1"/>
  <c r="AE4906" i="1" s="1"/>
  <c r="AE4907" i="1" l="1" a="1"/>
  <c r="AE4907" i="1" s="1"/>
  <c r="AD4907" i="1"/>
  <c r="AH4907" i="1" a="1"/>
  <c r="AH4907" i="1" s="1"/>
  <c r="AI4907" i="1" s="1"/>
  <c r="AG4905" i="1"/>
  <c r="AF4906" i="1"/>
  <c r="AF4907" i="1" l="1"/>
  <c r="AG4906" i="1"/>
  <c r="AH4908" i="1" a="1"/>
  <c r="AH4908" i="1" s="1"/>
  <c r="AI4908" i="1" s="1"/>
  <c r="AE4908" i="1" a="1"/>
  <c r="AE4908" i="1" s="1"/>
  <c r="AD4908" i="1"/>
  <c r="AH4909" i="1" l="1" a="1"/>
  <c r="AH4909" i="1" s="1"/>
  <c r="AI4909" i="1" s="1"/>
  <c r="AE4909" i="1" a="1"/>
  <c r="AE4909" i="1" s="1"/>
  <c r="AD4909" i="1"/>
  <c r="AF4908" i="1"/>
  <c r="AG4907" i="1"/>
  <c r="AD4910" i="1" l="1"/>
  <c r="AH4910" i="1" a="1"/>
  <c r="AH4910" i="1" s="1"/>
  <c r="AI4910" i="1" s="1"/>
  <c r="AE4910" i="1" a="1"/>
  <c r="AE4910" i="1" s="1"/>
  <c r="AG4908" i="1"/>
  <c r="AF4909" i="1"/>
  <c r="AG4909" i="1" l="1"/>
  <c r="AF4910" i="1"/>
  <c r="AE4911" i="1" a="1"/>
  <c r="AE4911" i="1" s="1"/>
  <c r="AD4911" i="1"/>
  <c r="AH4911" i="1" a="1"/>
  <c r="AH4911" i="1" s="1"/>
  <c r="AI4911" i="1" s="1"/>
  <c r="AF4911" i="1" l="1"/>
  <c r="AG4910" i="1"/>
  <c r="AH4912" i="1" a="1"/>
  <c r="AH4912" i="1" s="1"/>
  <c r="AI4912" i="1" s="1"/>
  <c r="AE4912" i="1" a="1"/>
  <c r="AE4912" i="1" s="1"/>
  <c r="AD4912" i="1"/>
  <c r="AH4913" i="1" l="1" a="1"/>
  <c r="AH4913" i="1" s="1"/>
  <c r="AI4913" i="1" s="1"/>
  <c r="AE4913" i="1" a="1"/>
  <c r="AE4913" i="1" s="1"/>
  <c r="AD4913" i="1"/>
  <c r="AF4912" i="1"/>
  <c r="AG4911" i="1"/>
  <c r="AG4912" i="1" l="1"/>
  <c r="AF4913" i="1"/>
  <c r="AD4914" i="1"/>
  <c r="AH4914" i="1" a="1"/>
  <c r="AH4914" i="1" s="1"/>
  <c r="AI4914" i="1" s="1"/>
  <c r="AE4914" i="1" a="1"/>
  <c r="AE4914" i="1" s="1"/>
  <c r="AE4915" i="1" l="1" a="1"/>
  <c r="AE4915" i="1" s="1"/>
  <c r="AD4915" i="1"/>
  <c r="AH4915" i="1" a="1"/>
  <c r="AH4915" i="1" s="1"/>
  <c r="AI4915" i="1" s="1"/>
  <c r="AG4913" i="1"/>
  <c r="AF4914" i="1"/>
  <c r="AH4916" i="1" l="1" a="1"/>
  <c r="AH4916" i="1" s="1"/>
  <c r="AI4916" i="1" s="1"/>
  <c r="AE4916" i="1" a="1"/>
  <c r="AE4916" i="1" s="1"/>
  <c r="AD4916" i="1"/>
  <c r="AF4915" i="1"/>
  <c r="AG4914" i="1"/>
  <c r="AH4917" i="1" l="1" a="1"/>
  <c r="AH4917" i="1" s="1"/>
  <c r="AI4917" i="1" s="1"/>
  <c r="AE4917" i="1" a="1"/>
  <c r="AE4917" i="1" s="1"/>
  <c r="AD4917" i="1"/>
  <c r="AF4916" i="1"/>
  <c r="AG4915" i="1"/>
  <c r="AG4916" i="1" l="1"/>
  <c r="AF4917" i="1"/>
  <c r="AD4918" i="1"/>
  <c r="AH4918" i="1" a="1"/>
  <c r="AH4918" i="1" s="1"/>
  <c r="AI4918" i="1" s="1"/>
  <c r="AE4918" i="1" a="1"/>
  <c r="AE4918" i="1" s="1"/>
  <c r="AE4919" i="1" l="1" a="1"/>
  <c r="AE4919" i="1" s="1"/>
  <c r="AD4919" i="1"/>
  <c r="AH4919" i="1" a="1"/>
  <c r="AH4919" i="1" s="1"/>
  <c r="AI4919" i="1" s="1"/>
  <c r="AG4917" i="1"/>
  <c r="AF4918" i="1"/>
  <c r="AF4919" i="1" l="1"/>
  <c r="AG4918" i="1"/>
  <c r="AH4920" i="1" a="1"/>
  <c r="AH4920" i="1" s="1"/>
  <c r="AI4920" i="1" s="1"/>
  <c r="AE4920" i="1" a="1"/>
  <c r="AE4920" i="1" s="1"/>
  <c r="AD4920" i="1"/>
  <c r="AH4921" i="1" l="1" a="1"/>
  <c r="AH4921" i="1" s="1"/>
  <c r="AI4921" i="1" s="1"/>
  <c r="AE4921" i="1" a="1"/>
  <c r="AE4921" i="1" s="1"/>
  <c r="AD4921" i="1"/>
  <c r="AF4920" i="1"/>
  <c r="AG4919" i="1"/>
  <c r="AD4922" i="1" l="1"/>
  <c r="AH4922" i="1" a="1"/>
  <c r="AH4922" i="1" s="1"/>
  <c r="AI4922" i="1" s="1"/>
  <c r="AE4922" i="1" a="1"/>
  <c r="AE4922" i="1" s="1"/>
  <c r="AG4920" i="1"/>
  <c r="AF4921" i="1"/>
  <c r="AG4921" i="1" l="1"/>
  <c r="AF4922" i="1"/>
  <c r="AE4923" i="1" a="1"/>
  <c r="AE4923" i="1" s="1"/>
  <c r="AD4923" i="1"/>
  <c r="AH4923" i="1" a="1"/>
  <c r="AH4923" i="1" s="1"/>
  <c r="AI4923" i="1" s="1"/>
  <c r="AH4924" i="1" l="1" a="1"/>
  <c r="AH4924" i="1" s="1"/>
  <c r="AI4924" i="1" s="1"/>
  <c r="AE4924" i="1" a="1"/>
  <c r="AE4924" i="1" s="1"/>
  <c r="AD4924" i="1"/>
  <c r="AF4923" i="1"/>
  <c r="AG4922" i="1"/>
  <c r="AF4924" i="1" l="1"/>
  <c r="AG4923" i="1"/>
  <c r="AH4925" i="1" a="1"/>
  <c r="AH4925" i="1" s="1"/>
  <c r="AI4925" i="1" s="1"/>
  <c r="AE4925" i="1" a="1"/>
  <c r="AE4925" i="1" s="1"/>
  <c r="AD4925" i="1"/>
  <c r="AD4926" i="1" l="1"/>
  <c r="AH4926" i="1" a="1"/>
  <c r="AH4926" i="1" s="1"/>
  <c r="AI4926" i="1" s="1"/>
  <c r="AE4926" i="1" a="1"/>
  <c r="AE4926" i="1" s="1"/>
  <c r="AG4924" i="1"/>
  <c r="AF4925" i="1"/>
  <c r="AG4925" i="1" l="1"/>
  <c r="AF4926" i="1"/>
  <c r="AE4927" i="1" a="1"/>
  <c r="AE4927" i="1" s="1"/>
  <c r="AD4927" i="1"/>
  <c r="AH4927" i="1" a="1"/>
  <c r="AH4927" i="1" s="1"/>
  <c r="AI4927" i="1" s="1"/>
  <c r="AH4928" i="1" l="1" a="1"/>
  <c r="AH4928" i="1" s="1"/>
  <c r="AI4928" i="1" s="1"/>
  <c r="AE4928" i="1" a="1"/>
  <c r="AE4928" i="1" s="1"/>
  <c r="AD4928" i="1"/>
  <c r="AF4927" i="1"/>
  <c r="AG4926" i="1"/>
  <c r="AF4928" i="1" l="1"/>
  <c r="AG4927" i="1"/>
  <c r="AH4929" i="1" a="1"/>
  <c r="AH4929" i="1" s="1"/>
  <c r="AI4929" i="1" s="1"/>
  <c r="AE4929" i="1" a="1"/>
  <c r="AE4929" i="1" s="1"/>
  <c r="AD4929" i="1"/>
  <c r="AD4930" i="1" l="1"/>
  <c r="AH4930" i="1" a="1"/>
  <c r="AH4930" i="1" s="1"/>
  <c r="AI4930" i="1" s="1"/>
  <c r="AE4930" i="1" a="1"/>
  <c r="AE4930" i="1" s="1"/>
  <c r="AG4928" i="1"/>
  <c r="AF4929" i="1"/>
  <c r="AG4929" i="1" l="1"/>
  <c r="AF4930" i="1"/>
  <c r="AE4931" i="1" a="1"/>
  <c r="AE4931" i="1" s="1"/>
  <c r="AD4931" i="1"/>
  <c r="AH4931" i="1" a="1"/>
  <c r="AH4931" i="1" s="1"/>
  <c r="AI4931" i="1" s="1"/>
  <c r="AH4932" i="1" l="1" a="1"/>
  <c r="AH4932" i="1" s="1"/>
  <c r="AI4932" i="1" s="1"/>
  <c r="AE4932" i="1" a="1"/>
  <c r="AE4932" i="1" s="1"/>
  <c r="AD4932" i="1"/>
  <c r="AF4931" i="1"/>
  <c r="AG4930" i="1"/>
  <c r="AF4932" i="1" l="1"/>
  <c r="AG4931" i="1"/>
  <c r="AH4933" i="1" a="1"/>
  <c r="AH4933" i="1" s="1"/>
  <c r="AI4933" i="1" s="1"/>
  <c r="AE4933" i="1" a="1"/>
  <c r="AE4933" i="1" s="1"/>
  <c r="AD4933" i="1"/>
  <c r="AD4934" i="1" l="1"/>
  <c r="AH4934" i="1" a="1"/>
  <c r="AH4934" i="1" s="1"/>
  <c r="AI4934" i="1" s="1"/>
  <c r="AE4934" i="1" a="1"/>
  <c r="AE4934" i="1" s="1"/>
  <c r="AG4932" i="1"/>
  <c r="AF4933" i="1"/>
  <c r="AG4933" i="1" l="1"/>
  <c r="AF4934" i="1"/>
  <c r="AE4935" i="1" a="1"/>
  <c r="AE4935" i="1" s="1"/>
  <c r="AD4935" i="1"/>
  <c r="AH4935" i="1" a="1"/>
  <c r="AH4935" i="1" s="1"/>
  <c r="AI4935" i="1" s="1"/>
  <c r="AH4936" i="1" l="1" a="1"/>
  <c r="AH4936" i="1" s="1"/>
  <c r="AI4936" i="1" s="1"/>
  <c r="AE4936" i="1" a="1"/>
  <c r="AE4936" i="1" s="1"/>
  <c r="AD4936" i="1"/>
  <c r="AF4935" i="1"/>
  <c r="AG4934" i="1"/>
  <c r="AF4936" i="1" l="1"/>
  <c r="AG4935" i="1"/>
  <c r="AH4937" i="1" a="1"/>
  <c r="AH4937" i="1" s="1"/>
  <c r="AI4937" i="1" s="1"/>
  <c r="AE4937" i="1" a="1"/>
  <c r="AE4937" i="1" s="1"/>
  <c r="AD4937" i="1"/>
  <c r="AD4938" i="1" l="1"/>
  <c r="AH4938" i="1" a="1"/>
  <c r="AH4938" i="1" s="1"/>
  <c r="AI4938" i="1" s="1"/>
  <c r="AE4938" i="1" a="1"/>
  <c r="AE4938" i="1" s="1"/>
  <c r="AG4936" i="1"/>
  <c r="AF4937" i="1"/>
  <c r="AG4937" i="1" l="1"/>
  <c r="AF4938" i="1"/>
  <c r="AE4939" i="1" a="1"/>
  <c r="AE4939" i="1" s="1"/>
  <c r="AD4939" i="1"/>
  <c r="AH4939" i="1" a="1"/>
  <c r="AH4939" i="1" s="1"/>
  <c r="AI4939" i="1" s="1"/>
  <c r="AH4940" i="1" l="1" a="1"/>
  <c r="AH4940" i="1" s="1"/>
  <c r="AI4940" i="1" s="1"/>
  <c r="AE4940" i="1" a="1"/>
  <c r="AE4940" i="1" s="1"/>
  <c r="AD4940" i="1"/>
  <c r="AF4939" i="1"/>
  <c r="AG4938" i="1"/>
  <c r="AF4940" i="1" l="1"/>
  <c r="AG4939" i="1"/>
  <c r="AH4941" i="1" a="1"/>
  <c r="AH4941" i="1" s="1"/>
  <c r="AI4941" i="1" s="1"/>
  <c r="AE4941" i="1" a="1"/>
  <c r="AE4941" i="1" s="1"/>
  <c r="AD4941" i="1"/>
  <c r="AD4942" i="1" l="1"/>
  <c r="AH4942" i="1" a="1"/>
  <c r="AH4942" i="1" s="1"/>
  <c r="AI4942" i="1" s="1"/>
  <c r="AE4942" i="1" a="1"/>
  <c r="AE4942" i="1" s="1"/>
  <c r="AG4940" i="1"/>
  <c r="AF4941" i="1"/>
  <c r="AG4941" i="1" l="1"/>
  <c r="AF4942" i="1"/>
  <c r="AE4943" i="1" a="1"/>
  <c r="AE4943" i="1" s="1"/>
  <c r="AD4943" i="1"/>
  <c r="AH4943" i="1" a="1"/>
  <c r="AH4943" i="1" s="1"/>
  <c r="AI4943" i="1" s="1"/>
  <c r="AH4944" i="1" l="1" a="1"/>
  <c r="AH4944" i="1" s="1"/>
  <c r="AI4944" i="1" s="1"/>
  <c r="AE4944" i="1" a="1"/>
  <c r="AE4944" i="1" s="1"/>
  <c r="AD4944" i="1"/>
  <c r="AF4943" i="1"/>
  <c r="AG4942" i="1"/>
  <c r="AH4945" i="1" l="1" a="1"/>
  <c r="AH4945" i="1" s="1"/>
  <c r="AI4945" i="1" s="1"/>
  <c r="AE4945" i="1" a="1"/>
  <c r="AE4945" i="1" s="1"/>
  <c r="AD4945" i="1"/>
  <c r="AF4944" i="1"/>
  <c r="AG4943" i="1"/>
  <c r="AD4946" i="1" l="1"/>
  <c r="AH4946" i="1" a="1"/>
  <c r="AH4946" i="1" s="1"/>
  <c r="AI4946" i="1" s="1"/>
  <c r="AE4946" i="1" a="1"/>
  <c r="AE4946" i="1" s="1"/>
  <c r="AG4944" i="1"/>
  <c r="AF4945" i="1"/>
  <c r="AE4947" i="1" l="1" a="1"/>
  <c r="AE4947" i="1" s="1"/>
  <c r="AD4947" i="1"/>
  <c r="AH4947" i="1" a="1"/>
  <c r="AH4947" i="1" s="1"/>
  <c r="AI4947" i="1" s="1"/>
  <c r="AG4945" i="1"/>
  <c r="AF4946" i="1"/>
  <c r="AH4948" i="1" l="1" a="1"/>
  <c r="AH4948" i="1" s="1"/>
  <c r="AI4948" i="1" s="1"/>
  <c r="AE4948" i="1" a="1"/>
  <c r="AE4948" i="1" s="1"/>
  <c r="AD4948" i="1"/>
  <c r="AF4947" i="1"/>
  <c r="AG4946" i="1"/>
  <c r="AF4948" i="1" l="1"/>
  <c r="AG4947" i="1"/>
  <c r="AH4949" i="1" a="1"/>
  <c r="AH4949" i="1" s="1"/>
  <c r="AI4949" i="1" s="1"/>
  <c r="AE4949" i="1" a="1"/>
  <c r="AE4949" i="1" s="1"/>
  <c r="AD4949" i="1"/>
  <c r="AD4950" i="1" l="1"/>
  <c r="AH4950" i="1" a="1"/>
  <c r="AH4950" i="1" s="1"/>
  <c r="AI4950" i="1" s="1"/>
  <c r="AE4950" i="1" a="1"/>
  <c r="AE4950" i="1" s="1"/>
  <c r="AG4948" i="1"/>
  <c r="AF4949" i="1"/>
  <c r="AG4949" i="1" l="1"/>
  <c r="AF4950" i="1"/>
  <c r="AE4951" i="1" a="1"/>
  <c r="AE4951" i="1" s="1"/>
  <c r="AD4951" i="1"/>
  <c r="AH4951" i="1" a="1"/>
  <c r="AH4951" i="1" s="1"/>
  <c r="AI4951" i="1" s="1"/>
  <c r="AH4952" i="1" l="1" a="1"/>
  <c r="AH4952" i="1" s="1"/>
  <c r="AI4952" i="1" s="1"/>
  <c r="AE4952" i="1" a="1"/>
  <c r="AE4952" i="1" s="1"/>
  <c r="AD4952" i="1"/>
  <c r="AF4951" i="1"/>
  <c r="AG4950" i="1"/>
  <c r="AH4953" i="1" l="1" a="1"/>
  <c r="AH4953" i="1" s="1"/>
  <c r="AI4953" i="1" s="1"/>
  <c r="AE4953" i="1" a="1"/>
  <c r="AE4953" i="1" s="1"/>
  <c r="AD4953" i="1"/>
  <c r="AF4952" i="1"/>
  <c r="AG4951" i="1"/>
  <c r="AG4952" i="1" l="1"/>
  <c r="AF4953" i="1"/>
  <c r="AD4954" i="1"/>
  <c r="AH4954" i="1" a="1"/>
  <c r="AH4954" i="1" s="1"/>
  <c r="AI4954" i="1" s="1"/>
  <c r="AE4954" i="1" a="1"/>
  <c r="AE4954" i="1" s="1"/>
  <c r="AE4955" i="1" l="1" a="1"/>
  <c r="AE4955" i="1" s="1"/>
  <c r="AD4955" i="1"/>
  <c r="AH4955" i="1" a="1"/>
  <c r="AH4955" i="1" s="1"/>
  <c r="AI4955" i="1" s="1"/>
  <c r="AG4953" i="1"/>
  <c r="AF4954" i="1"/>
  <c r="AH4956" i="1" l="1" a="1"/>
  <c r="AH4956" i="1" s="1"/>
  <c r="AI4956" i="1" s="1"/>
  <c r="AE4956" i="1" a="1"/>
  <c r="AE4956" i="1" s="1"/>
  <c r="AD4956" i="1"/>
  <c r="AF4955" i="1"/>
  <c r="AG4954" i="1"/>
  <c r="AF4956" i="1" l="1"/>
  <c r="AG4955" i="1"/>
  <c r="AH4957" i="1" a="1"/>
  <c r="AH4957" i="1" s="1"/>
  <c r="AI4957" i="1" s="1"/>
  <c r="AE4957" i="1" a="1"/>
  <c r="AE4957" i="1" s="1"/>
  <c r="AD4957" i="1"/>
  <c r="AD4958" i="1" l="1"/>
  <c r="AH4958" i="1" a="1"/>
  <c r="AH4958" i="1" s="1"/>
  <c r="AI4958" i="1" s="1"/>
  <c r="AE4958" i="1" a="1"/>
  <c r="AE4958" i="1" s="1"/>
  <c r="AG4956" i="1"/>
  <c r="AF4957" i="1"/>
  <c r="AG4957" i="1" l="1"/>
  <c r="AF4958" i="1"/>
  <c r="AE4959" i="1" a="1"/>
  <c r="AE4959" i="1" s="1"/>
  <c r="AD4959" i="1"/>
  <c r="AH4959" i="1" a="1"/>
  <c r="AH4959" i="1" s="1"/>
  <c r="AI4959" i="1" s="1"/>
  <c r="AH4960" i="1" l="1" a="1"/>
  <c r="AH4960" i="1" s="1"/>
  <c r="AI4960" i="1" s="1"/>
  <c r="AE4960" i="1" a="1"/>
  <c r="AE4960" i="1" s="1"/>
  <c r="AD4960" i="1"/>
  <c r="AF4959" i="1"/>
  <c r="AG4958" i="1"/>
  <c r="AF4960" i="1" l="1"/>
  <c r="AG4959" i="1"/>
  <c r="AH4961" i="1" a="1"/>
  <c r="AH4961" i="1" s="1"/>
  <c r="AI4961" i="1" s="1"/>
  <c r="AE4961" i="1" a="1"/>
  <c r="AE4961" i="1" s="1"/>
  <c r="AD4961" i="1"/>
  <c r="AG4960" i="1" l="1"/>
  <c r="AF4961" i="1"/>
  <c r="AD4962" i="1"/>
  <c r="AH4962" i="1" a="1"/>
  <c r="AH4962" i="1" s="1"/>
  <c r="AI4962" i="1" s="1"/>
  <c r="AE4962" i="1" a="1"/>
  <c r="AE4962" i="1" s="1"/>
  <c r="AG4961" i="1" l="1"/>
  <c r="AF4962" i="1"/>
  <c r="AE4963" i="1" a="1"/>
  <c r="AE4963" i="1" s="1"/>
  <c r="AD4963" i="1"/>
  <c r="AH4963" i="1" a="1"/>
  <c r="AH4963" i="1" s="1"/>
  <c r="AI4963" i="1" s="1"/>
  <c r="AF4963" i="1" l="1"/>
  <c r="AG4962" i="1"/>
  <c r="AH4964" i="1" a="1"/>
  <c r="AH4964" i="1" s="1"/>
  <c r="AI4964" i="1" s="1"/>
  <c r="AE4964" i="1" a="1"/>
  <c r="AE4964" i="1" s="1"/>
  <c r="AD4964" i="1"/>
  <c r="AH4965" i="1" l="1" a="1"/>
  <c r="AH4965" i="1" s="1"/>
  <c r="AI4965" i="1" s="1"/>
  <c r="AE4965" i="1" a="1"/>
  <c r="AE4965" i="1" s="1"/>
  <c r="AD4965" i="1"/>
  <c r="AF4964" i="1"/>
  <c r="AG4963" i="1"/>
  <c r="AG4964" i="1" l="1"/>
  <c r="AF4965" i="1"/>
  <c r="AD4966" i="1"/>
  <c r="AH4966" i="1" a="1"/>
  <c r="AH4966" i="1" s="1"/>
  <c r="AI4966" i="1" s="1"/>
  <c r="AE4966" i="1" a="1"/>
  <c r="AE4966" i="1" s="1"/>
  <c r="AE4967" i="1" l="1" a="1"/>
  <c r="AE4967" i="1" s="1"/>
  <c r="AD4967" i="1"/>
  <c r="AH4967" i="1" a="1"/>
  <c r="AH4967" i="1" s="1"/>
  <c r="AI4967" i="1" s="1"/>
  <c r="AG4965" i="1"/>
  <c r="AF4966" i="1"/>
  <c r="AH4968" i="1" l="1" a="1"/>
  <c r="AH4968" i="1" s="1"/>
  <c r="AI4968" i="1" s="1"/>
  <c r="AE4968" i="1" a="1"/>
  <c r="AE4968" i="1" s="1"/>
  <c r="AD4968" i="1"/>
  <c r="AF4967" i="1"/>
  <c r="AG4966" i="1"/>
  <c r="AH4969" i="1" l="1" a="1"/>
  <c r="AH4969" i="1" s="1"/>
  <c r="AI4969" i="1" s="1"/>
  <c r="AE4969" i="1" a="1"/>
  <c r="AE4969" i="1" s="1"/>
  <c r="AD4969" i="1"/>
  <c r="AF4968" i="1"/>
  <c r="AG4967" i="1"/>
  <c r="AG4968" i="1" l="1"/>
  <c r="AF4969" i="1"/>
  <c r="AD4970" i="1"/>
  <c r="AH4970" i="1" a="1"/>
  <c r="AH4970" i="1" s="1"/>
  <c r="AI4970" i="1" s="1"/>
  <c r="AE4970" i="1" a="1"/>
  <c r="AE4970" i="1" s="1"/>
  <c r="AE4971" i="1" l="1" a="1"/>
  <c r="AE4971" i="1" s="1"/>
  <c r="AD4971" i="1"/>
  <c r="AH4971" i="1" a="1"/>
  <c r="AH4971" i="1" s="1"/>
  <c r="AI4971" i="1" s="1"/>
  <c r="AG4969" i="1"/>
  <c r="AF4970" i="1"/>
  <c r="AF4971" i="1" l="1"/>
  <c r="AG4970" i="1"/>
  <c r="AH4972" i="1" a="1"/>
  <c r="AH4972" i="1" s="1"/>
  <c r="AI4972" i="1" s="1"/>
  <c r="AE4972" i="1" a="1"/>
  <c r="AE4972" i="1" s="1"/>
  <c r="AD4972" i="1"/>
  <c r="AH4973" i="1" l="1" a="1"/>
  <c r="AH4973" i="1" s="1"/>
  <c r="AI4973" i="1" s="1"/>
  <c r="AE4973" i="1" a="1"/>
  <c r="AE4973" i="1" s="1"/>
  <c r="AD4973" i="1"/>
  <c r="AF4972" i="1"/>
  <c r="AG4971" i="1"/>
  <c r="AD4974" i="1" l="1"/>
  <c r="AH4974" i="1" a="1"/>
  <c r="AH4974" i="1" s="1"/>
  <c r="AI4974" i="1" s="1"/>
  <c r="AE4974" i="1" a="1"/>
  <c r="AE4974" i="1" s="1"/>
  <c r="AG4972" i="1"/>
  <c r="AF4973" i="1"/>
  <c r="AG4973" i="1" l="1"/>
  <c r="AF4974" i="1"/>
  <c r="AE4975" i="1" a="1"/>
  <c r="AE4975" i="1" s="1"/>
  <c r="AD4975" i="1"/>
  <c r="AH4975" i="1" a="1"/>
  <c r="AH4975" i="1" s="1"/>
  <c r="AI4975" i="1" s="1"/>
  <c r="AF4975" i="1" l="1"/>
  <c r="AG4974" i="1"/>
  <c r="AH4976" i="1" a="1"/>
  <c r="AH4976" i="1" s="1"/>
  <c r="AI4976" i="1" s="1"/>
  <c r="AE4976" i="1" a="1"/>
  <c r="AE4976" i="1" s="1"/>
  <c r="AD4976" i="1"/>
  <c r="AH4977" i="1" l="1" a="1"/>
  <c r="AH4977" i="1" s="1"/>
  <c r="AI4977" i="1" s="1"/>
  <c r="AE4977" i="1" a="1"/>
  <c r="AE4977" i="1" s="1"/>
  <c r="AD4977" i="1"/>
  <c r="AF4976" i="1"/>
  <c r="AG4975" i="1"/>
  <c r="AD4978" i="1" l="1"/>
  <c r="AH4978" i="1" a="1"/>
  <c r="AH4978" i="1" s="1"/>
  <c r="AI4978" i="1" s="1"/>
  <c r="AE4978" i="1" a="1"/>
  <c r="AE4978" i="1" s="1"/>
  <c r="AG4976" i="1"/>
  <c r="AF4977" i="1"/>
  <c r="AG4977" i="1" l="1"/>
  <c r="AF4978" i="1"/>
  <c r="AE4979" i="1" a="1"/>
  <c r="AE4979" i="1" s="1"/>
  <c r="AD4979" i="1"/>
  <c r="AH4979" i="1" a="1"/>
  <c r="AH4979" i="1" s="1"/>
  <c r="AI4979" i="1" s="1"/>
  <c r="AH4980" i="1" l="1" a="1"/>
  <c r="AH4980" i="1" s="1"/>
  <c r="AI4980" i="1" s="1"/>
  <c r="AE4980" i="1" a="1"/>
  <c r="AE4980" i="1" s="1"/>
  <c r="AD4980" i="1"/>
  <c r="AF4979" i="1"/>
  <c r="AG4978" i="1"/>
  <c r="AF4980" i="1" l="1"/>
  <c r="AG4979" i="1"/>
  <c r="AH4981" i="1" a="1"/>
  <c r="AH4981" i="1" s="1"/>
  <c r="AI4981" i="1" s="1"/>
  <c r="AE4981" i="1" a="1"/>
  <c r="AE4981" i="1" s="1"/>
  <c r="AD4981" i="1"/>
  <c r="AD4982" i="1" l="1"/>
  <c r="AH4982" i="1" a="1"/>
  <c r="AH4982" i="1" s="1"/>
  <c r="AI4982" i="1" s="1"/>
  <c r="AE4982" i="1" a="1"/>
  <c r="AE4982" i="1" s="1"/>
  <c r="AG4980" i="1"/>
  <c r="AF4981" i="1"/>
  <c r="AG4981" i="1" l="1"/>
  <c r="AF4982" i="1"/>
  <c r="AE4983" i="1" a="1"/>
  <c r="AE4983" i="1" s="1"/>
  <c r="AD4983" i="1"/>
  <c r="AH4983" i="1" a="1"/>
  <c r="AH4983" i="1" s="1"/>
  <c r="AI4983" i="1" s="1"/>
  <c r="AH4984" i="1" l="1" a="1"/>
  <c r="AH4984" i="1" s="1"/>
  <c r="AI4984" i="1" s="1"/>
  <c r="AE4984" i="1" a="1"/>
  <c r="AE4984" i="1" s="1"/>
  <c r="AD4984" i="1"/>
  <c r="AF4983" i="1"/>
  <c r="AG4982" i="1"/>
  <c r="AF4984" i="1" l="1"/>
  <c r="AG4983" i="1"/>
  <c r="AH4985" i="1" a="1"/>
  <c r="AH4985" i="1" s="1"/>
  <c r="AI4985" i="1" s="1"/>
  <c r="AE4985" i="1" a="1"/>
  <c r="AE4985" i="1" s="1"/>
  <c r="AD4985" i="1"/>
  <c r="AD4986" i="1" l="1"/>
  <c r="AH4986" i="1" a="1"/>
  <c r="AH4986" i="1" s="1"/>
  <c r="AI4986" i="1" s="1"/>
  <c r="AE4986" i="1" a="1"/>
  <c r="AE4986" i="1" s="1"/>
  <c r="AG4984" i="1"/>
  <c r="AF4985" i="1"/>
  <c r="AG4985" i="1" l="1"/>
  <c r="AF4986" i="1"/>
  <c r="AE4987" i="1" a="1"/>
  <c r="AE4987" i="1" s="1"/>
  <c r="AD4987" i="1"/>
  <c r="AH4987" i="1" a="1"/>
  <c r="AH4987" i="1" s="1"/>
  <c r="AI4987" i="1" s="1"/>
  <c r="AH4988" i="1" l="1" a="1"/>
  <c r="AH4988" i="1" s="1"/>
  <c r="AI4988" i="1" s="1"/>
  <c r="AE4988" i="1" a="1"/>
  <c r="AE4988" i="1" s="1"/>
  <c r="AD4988" i="1"/>
  <c r="AF4987" i="1"/>
  <c r="AG4986" i="1"/>
  <c r="AF4988" i="1" l="1"/>
  <c r="AG4987" i="1"/>
  <c r="AH4989" i="1" a="1"/>
  <c r="AH4989" i="1" s="1"/>
  <c r="AI4989" i="1" s="1"/>
  <c r="AE4989" i="1" a="1"/>
  <c r="AE4989" i="1" s="1"/>
  <c r="AD4989" i="1"/>
  <c r="AG4988" i="1" l="1"/>
  <c r="AF4989" i="1"/>
  <c r="AD4990" i="1"/>
  <c r="AH4990" i="1" a="1"/>
  <c r="AH4990" i="1" s="1"/>
  <c r="AI4990" i="1" s="1"/>
  <c r="AE4990" i="1" a="1"/>
  <c r="AE4990" i="1" s="1"/>
  <c r="AE4991" i="1" l="1" a="1"/>
  <c r="AE4991" i="1" s="1"/>
  <c r="AD4991" i="1"/>
  <c r="AH4991" i="1" a="1"/>
  <c r="AH4991" i="1" s="1"/>
  <c r="AI4991" i="1" s="1"/>
  <c r="AG4989" i="1"/>
  <c r="AF4990" i="1"/>
  <c r="AF4991" i="1" l="1"/>
  <c r="AG4990" i="1"/>
  <c r="AH4992" i="1" a="1"/>
  <c r="AH4992" i="1" s="1"/>
  <c r="AI4992" i="1" s="1"/>
  <c r="AE4992" i="1" a="1"/>
  <c r="AE4992" i="1" s="1"/>
  <c r="AD4992" i="1"/>
  <c r="AH4993" i="1" l="1" a="1"/>
  <c r="AH4993" i="1" s="1"/>
  <c r="AI4993" i="1" s="1"/>
  <c r="AE4993" i="1" a="1"/>
  <c r="AE4993" i="1" s="1"/>
  <c r="AD4993" i="1"/>
  <c r="AF4992" i="1"/>
  <c r="AG4991" i="1"/>
  <c r="AG4992" i="1" l="1"/>
  <c r="AF4993" i="1"/>
  <c r="AD4994" i="1"/>
  <c r="AH4994" i="1" a="1"/>
  <c r="AH4994" i="1" s="1"/>
  <c r="AI4994" i="1" s="1"/>
  <c r="AE4994" i="1" a="1"/>
  <c r="AE4994" i="1" s="1"/>
  <c r="AE4995" i="1" l="1" a="1"/>
  <c r="AE4995" i="1" s="1"/>
  <c r="AD4995" i="1"/>
  <c r="AH4995" i="1" a="1"/>
  <c r="AH4995" i="1" s="1"/>
  <c r="AI4995" i="1" s="1"/>
  <c r="AG4993" i="1"/>
  <c r="AF4994" i="1"/>
  <c r="AF4995" i="1" l="1"/>
  <c r="AG4994" i="1"/>
  <c r="AH4996" i="1" a="1"/>
  <c r="AH4996" i="1" s="1"/>
  <c r="AI4996" i="1" s="1"/>
  <c r="AE4996" i="1" a="1"/>
  <c r="AE4996" i="1" s="1"/>
  <c r="AD4996" i="1"/>
  <c r="AH4997" i="1" l="1" a="1"/>
  <c r="AH4997" i="1" s="1"/>
  <c r="AI4997" i="1" s="1"/>
  <c r="AE4997" i="1" a="1"/>
  <c r="AE4997" i="1" s="1"/>
  <c r="AD4997" i="1"/>
  <c r="AF4996" i="1"/>
  <c r="AG4995" i="1"/>
  <c r="AG4996" i="1" l="1"/>
  <c r="AF4997" i="1"/>
  <c r="AD4998" i="1"/>
  <c r="AH4998" i="1" a="1"/>
  <c r="AH4998" i="1" s="1"/>
  <c r="AI4998" i="1" s="1"/>
  <c r="AE4998" i="1" a="1"/>
  <c r="AE4998" i="1" s="1"/>
  <c r="AE4999" i="1" l="1" a="1"/>
  <c r="AE4999" i="1" s="1"/>
  <c r="AD4999" i="1"/>
  <c r="AH4999" i="1" a="1"/>
  <c r="AH4999" i="1" s="1"/>
  <c r="AI4999" i="1" s="1"/>
  <c r="AG4997" i="1"/>
  <c r="AF4998" i="1"/>
  <c r="AF4999" i="1" l="1"/>
  <c r="AG4998" i="1"/>
  <c r="AH5000" i="1" a="1"/>
  <c r="AH5000" i="1" s="1"/>
  <c r="AI5000" i="1" s="1"/>
  <c r="AE5000" i="1" a="1"/>
  <c r="AE5000" i="1" s="1"/>
  <c r="AD5000" i="1"/>
  <c r="AH5001" i="1" l="1" a="1"/>
  <c r="AH5001" i="1" s="1"/>
  <c r="AI5001" i="1" s="1"/>
  <c r="AE5001" i="1" a="1"/>
  <c r="AE5001" i="1" s="1"/>
  <c r="AD5001" i="1"/>
  <c r="AF5000" i="1"/>
  <c r="AG4999" i="1"/>
  <c r="AG5000" i="1" l="1"/>
  <c r="AF5001" i="1"/>
  <c r="AD5002" i="1"/>
  <c r="AH5002" i="1" a="1"/>
  <c r="AH5002" i="1" s="1"/>
  <c r="AI5002" i="1" s="1"/>
  <c r="AE5002" i="1" a="1"/>
  <c r="AE5002" i="1" s="1"/>
  <c r="AG5001" i="1" l="1"/>
  <c r="AF5002" i="1"/>
  <c r="AE5003" i="1" a="1"/>
  <c r="AE5003" i="1" s="1"/>
  <c r="AD5003" i="1"/>
  <c r="AH5003" i="1" a="1"/>
  <c r="AH5003" i="1" s="1"/>
  <c r="AI5003" i="1" s="1"/>
  <c r="AH5004" i="1" l="1" a="1"/>
  <c r="AH5004" i="1" s="1"/>
  <c r="AI5004" i="1" s="1"/>
  <c r="AE5004" i="1" a="1"/>
  <c r="AE5004" i="1" s="1"/>
  <c r="AD5004" i="1"/>
  <c r="AF5003" i="1"/>
  <c r="AG5002" i="1"/>
  <c r="AH5005" i="1" l="1" a="1"/>
  <c r="AH5005" i="1" s="1"/>
  <c r="AI5005" i="1" s="1"/>
  <c r="AE5005" i="1" a="1"/>
  <c r="AE5005" i="1" s="1"/>
  <c r="AD5005" i="1"/>
  <c r="AF5004" i="1"/>
  <c r="AG5003" i="1"/>
  <c r="AG5004" i="1" l="1"/>
  <c r="AF5005" i="1"/>
  <c r="AD5006" i="1"/>
  <c r="AH5006" i="1" a="1"/>
  <c r="AH5006" i="1" s="1"/>
  <c r="AI5006" i="1" s="1"/>
  <c r="AE5006" i="1" a="1"/>
  <c r="AE5006" i="1" s="1"/>
  <c r="AG5005" i="1" l="1"/>
  <c r="AF5006" i="1"/>
  <c r="AE5007" i="1" a="1"/>
  <c r="AE5007" i="1" s="1"/>
  <c r="AD5007" i="1"/>
  <c r="AH5007" i="1" a="1"/>
  <c r="AH5007" i="1" s="1"/>
  <c r="AI5007" i="1" s="1"/>
  <c r="AH5008" i="1" l="1" a="1"/>
  <c r="AH5008" i="1" s="1"/>
  <c r="AI5008" i="1" s="1"/>
  <c r="AE5008" i="1" a="1"/>
  <c r="AE5008" i="1" s="1"/>
  <c r="AD5008" i="1"/>
  <c r="AF5007" i="1"/>
  <c r="AG5006" i="1"/>
  <c r="AF5008" i="1" l="1"/>
  <c r="AG5007" i="1"/>
  <c r="AH5009" i="1" a="1"/>
  <c r="AH5009" i="1" s="1"/>
  <c r="AI5009" i="1" s="1"/>
  <c r="AE5009" i="1" a="1"/>
  <c r="AE5009" i="1" s="1"/>
  <c r="AD5009" i="1"/>
  <c r="AD5010" i="1" l="1"/>
  <c r="AH5010" i="1" a="1"/>
  <c r="AH5010" i="1" s="1"/>
  <c r="AI5010" i="1" s="1"/>
  <c r="AE5010" i="1" a="1"/>
  <c r="AE5010" i="1" s="1"/>
  <c r="AG5008" i="1"/>
  <c r="AF5009" i="1"/>
  <c r="AG5009" i="1" l="1"/>
  <c r="AF5010" i="1"/>
  <c r="AE5011" i="1" a="1"/>
  <c r="AE5011" i="1" s="1"/>
  <c r="AD5011" i="1"/>
  <c r="AH5011" i="1" a="1"/>
  <c r="AH5011" i="1" s="1"/>
  <c r="AI5011" i="1" s="1"/>
  <c r="AH5012" i="1" l="1" a="1"/>
  <c r="AH5012" i="1" s="1"/>
  <c r="AI5012" i="1" s="1"/>
  <c r="AE5012" i="1" a="1"/>
  <c r="AE5012" i="1" s="1"/>
  <c r="AD5012" i="1"/>
  <c r="AF5011" i="1"/>
  <c r="AG5010" i="1"/>
  <c r="AF5012" i="1" l="1"/>
  <c r="AG5011" i="1"/>
  <c r="AH5013" i="1" a="1"/>
  <c r="AH5013" i="1" s="1"/>
  <c r="AI5013" i="1" s="1"/>
  <c r="AE5013" i="1" a="1"/>
  <c r="AE5013" i="1" s="1"/>
  <c r="AD5013" i="1"/>
  <c r="AD5014" i="1" l="1"/>
  <c r="AH5014" i="1" a="1"/>
  <c r="AH5014" i="1" s="1"/>
  <c r="AI5014" i="1" s="1"/>
  <c r="AE5014" i="1" a="1"/>
  <c r="AE5014" i="1" s="1"/>
  <c r="AG5012" i="1"/>
  <c r="AF5013" i="1"/>
  <c r="AG5013" i="1" l="1"/>
  <c r="AF5014" i="1"/>
  <c r="AE5015" i="1" a="1"/>
  <c r="AE5015" i="1" s="1"/>
  <c r="AD5015" i="1"/>
  <c r="AH5015" i="1" a="1"/>
  <c r="AH5015" i="1" s="1"/>
  <c r="AI5015" i="1" s="1"/>
  <c r="AF5015" i="1" l="1"/>
  <c r="AG5014" i="1"/>
  <c r="AH5016" i="1" a="1"/>
  <c r="AH5016" i="1" s="1"/>
  <c r="AI5016" i="1" s="1"/>
  <c r="AE5016" i="1" a="1"/>
  <c r="AE5016" i="1" s="1"/>
  <c r="AD5016" i="1"/>
  <c r="AH5017" i="1" l="1" a="1"/>
  <c r="AH5017" i="1" s="1"/>
  <c r="AI5017" i="1" s="1"/>
  <c r="AE5017" i="1" a="1"/>
  <c r="AE5017" i="1" s="1"/>
  <c r="AD5017" i="1"/>
  <c r="AF5016" i="1"/>
  <c r="AG5015" i="1"/>
  <c r="AG5016" i="1" l="1"/>
  <c r="AF5017" i="1"/>
  <c r="AD5018" i="1"/>
  <c r="AH5018" i="1" a="1"/>
  <c r="AH5018" i="1" s="1"/>
  <c r="AI5018" i="1" s="1"/>
  <c r="AE5018" i="1" a="1"/>
  <c r="AE5018" i="1" s="1"/>
  <c r="AE5019" i="1" l="1" a="1"/>
  <c r="AE5019" i="1" s="1"/>
  <c r="AD5019" i="1"/>
  <c r="AH5019" i="1" a="1"/>
  <c r="AH5019" i="1" s="1"/>
  <c r="AI5019" i="1" s="1"/>
  <c r="AG5017" i="1"/>
  <c r="AF5018" i="1"/>
  <c r="AF5019" i="1" l="1"/>
  <c r="AG5018" i="1"/>
  <c r="AH5020" i="1" a="1"/>
  <c r="AH5020" i="1" s="1"/>
  <c r="AI5020" i="1" s="1"/>
  <c r="AE5020" i="1" a="1"/>
  <c r="AE5020" i="1" s="1"/>
  <c r="AD5020" i="1"/>
  <c r="AH5021" i="1" l="1" a="1"/>
  <c r="AH5021" i="1" s="1"/>
  <c r="AI5021" i="1" s="1"/>
  <c r="AE5021" i="1" a="1"/>
  <c r="AE5021" i="1" s="1"/>
  <c r="AD5021" i="1"/>
  <c r="AF5020" i="1"/>
  <c r="AG5019" i="1"/>
  <c r="AD5022" i="1" l="1"/>
  <c r="AH5022" i="1" a="1"/>
  <c r="AH5022" i="1" s="1"/>
  <c r="AI5022" i="1" s="1"/>
  <c r="AE5022" i="1" a="1"/>
  <c r="AE5022" i="1" s="1"/>
  <c r="AG5020" i="1"/>
  <c r="AF5021" i="1"/>
  <c r="AG5021" i="1" l="1"/>
  <c r="AF5022" i="1"/>
  <c r="AE5023" i="1" a="1"/>
  <c r="AE5023" i="1" s="1"/>
  <c r="AD5023" i="1"/>
  <c r="AH5023" i="1" a="1"/>
  <c r="AH5023" i="1" s="1"/>
  <c r="AI5023" i="1" s="1"/>
  <c r="AH5024" i="1" l="1" a="1"/>
  <c r="AH5024" i="1" s="1"/>
  <c r="AI5024" i="1" s="1"/>
  <c r="AE5024" i="1" a="1"/>
  <c r="AE5024" i="1" s="1"/>
  <c r="AD5024" i="1"/>
  <c r="AF5023" i="1"/>
  <c r="AG5022" i="1"/>
  <c r="AF5024" i="1" l="1"/>
  <c r="AG5023" i="1"/>
  <c r="AH5025" i="1" a="1"/>
  <c r="AH5025" i="1" s="1"/>
  <c r="AI5025" i="1" s="1"/>
  <c r="AE5025" i="1" a="1"/>
  <c r="AE5025" i="1" s="1"/>
  <c r="AD5025" i="1"/>
  <c r="AD5026" i="1" l="1"/>
  <c r="AH5026" i="1" a="1"/>
  <c r="AH5026" i="1" s="1"/>
  <c r="AI5026" i="1" s="1"/>
  <c r="AE5026" i="1" a="1"/>
  <c r="AE5026" i="1" s="1"/>
  <c r="AG5024" i="1"/>
  <c r="AF5025" i="1"/>
  <c r="AE5027" i="1" l="1" a="1"/>
  <c r="AE5027" i="1" s="1"/>
  <c r="AD5027" i="1"/>
  <c r="AH5027" i="1" a="1"/>
  <c r="AH5027" i="1" s="1"/>
  <c r="AI5027" i="1" s="1"/>
  <c r="AG5025" i="1"/>
  <c r="AF5026" i="1"/>
  <c r="AF5027" i="1" l="1"/>
  <c r="AG5026" i="1"/>
  <c r="AH5028" i="1" a="1"/>
  <c r="AH5028" i="1" s="1"/>
  <c r="AI5028" i="1" s="1"/>
  <c r="AE5028" i="1" a="1"/>
  <c r="AE5028" i="1" s="1"/>
  <c r="AD5028" i="1"/>
  <c r="AH5029" i="1" l="1" a="1"/>
  <c r="AH5029" i="1" s="1"/>
  <c r="AI5029" i="1" s="1"/>
  <c r="AE5029" i="1" a="1"/>
  <c r="AE5029" i="1" s="1"/>
  <c r="AD5029" i="1"/>
  <c r="AF5028" i="1"/>
  <c r="AG5027" i="1"/>
  <c r="AD5030" i="1" l="1"/>
  <c r="AH5030" i="1" a="1"/>
  <c r="AH5030" i="1" s="1"/>
  <c r="AI5030" i="1" s="1"/>
  <c r="AE5030" i="1" a="1"/>
  <c r="AE5030" i="1" s="1"/>
  <c r="AG5028" i="1"/>
  <c r="AF5029" i="1"/>
  <c r="AG5029" i="1" l="1"/>
  <c r="AF5030" i="1"/>
  <c r="AE5031" i="1" a="1"/>
  <c r="AE5031" i="1" s="1"/>
  <c r="AD5031" i="1"/>
  <c r="AH5031" i="1" a="1"/>
  <c r="AH5031" i="1" s="1"/>
  <c r="AI5031" i="1" s="1"/>
  <c r="AF5031" i="1" l="1"/>
  <c r="AG5030" i="1"/>
  <c r="AH5032" i="1" a="1"/>
  <c r="AH5032" i="1" s="1"/>
  <c r="AI5032" i="1" s="1"/>
  <c r="AE5032" i="1" a="1"/>
  <c r="AE5032" i="1" s="1"/>
  <c r="AD5032" i="1"/>
  <c r="AH5033" i="1" l="1" a="1"/>
  <c r="AH5033" i="1" s="1"/>
  <c r="AI5033" i="1" s="1"/>
  <c r="AE5033" i="1" a="1"/>
  <c r="AE5033" i="1" s="1"/>
  <c r="AD5033" i="1"/>
  <c r="AF5032" i="1"/>
  <c r="AG5031" i="1"/>
  <c r="AD5034" i="1" l="1"/>
  <c r="AH5034" i="1" a="1"/>
  <c r="AH5034" i="1" s="1"/>
  <c r="AI5034" i="1" s="1"/>
  <c r="AE5034" i="1" a="1"/>
  <c r="AE5034" i="1" s="1"/>
  <c r="AG5032" i="1"/>
  <c r="AF5033" i="1"/>
  <c r="AG5033" i="1" l="1"/>
  <c r="AF5034" i="1"/>
  <c r="AE5035" i="1" a="1"/>
  <c r="AE5035" i="1" s="1"/>
  <c r="AD5035" i="1"/>
  <c r="AH5035" i="1" a="1"/>
  <c r="AH5035" i="1" s="1"/>
  <c r="AI5035" i="1" s="1"/>
  <c r="AH5036" i="1" l="1" a="1"/>
  <c r="AH5036" i="1" s="1"/>
  <c r="AI5036" i="1" s="1"/>
  <c r="AE5036" i="1" a="1"/>
  <c r="AE5036" i="1" s="1"/>
  <c r="AD5036" i="1"/>
  <c r="AF5035" i="1"/>
  <c r="AG5034" i="1"/>
  <c r="AF5036" i="1" l="1"/>
  <c r="AG5035" i="1"/>
  <c r="AH5037" i="1" a="1"/>
  <c r="AH5037" i="1" s="1"/>
  <c r="AI5037" i="1" s="1"/>
  <c r="AE5037" i="1" a="1"/>
  <c r="AE5037" i="1" s="1"/>
  <c r="AD5037" i="1"/>
  <c r="AD5038" i="1" l="1"/>
  <c r="AH5038" i="1" a="1"/>
  <c r="AH5038" i="1" s="1"/>
  <c r="AI5038" i="1" s="1"/>
  <c r="AE5038" i="1" a="1"/>
  <c r="AE5038" i="1" s="1"/>
  <c r="AG5036" i="1"/>
  <c r="AF5037" i="1"/>
  <c r="AG5037" i="1" l="1"/>
  <c r="AF5038" i="1"/>
  <c r="AE5039" i="1" a="1"/>
  <c r="AE5039" i="1" s="1"/>
  <c r="AD5039" i="1"/>
  <c r="AH5039" i="1" a="1"/>
  <c r="AH5039" i="1" s="1"/>
  <c r="AI5039" i="1" s="1"/>
  <c r="AH5040" i="1" l="1" a="1"/>
  <c r="AH5040" i="1" s="1"/>
  <c r="AI5040" i="1" s="1"/>
  <c r="AE5040" i="1" a="1"/>
  <c r="AE5040" i="1" s="1"/>
  <c r="AD5040" i="1"/>
  <c r="AF5039" i="1"/>
  <c r="AG5038" i="1"/>
  <c r="AF5040" i="1" l="1"/>
  <c r="AG5039" i="1"/>
  <c r="AH5041" i="1" a="1"/>
  <c r="AH5041" i="1" s="1"/>
  <c r="AI5041" i="1" s="1"/>
  <c r="AE5041" i="1" a="1"/>
  <c r="AE5041" i="1" s="1"/>
  <c r="AD5041" i="1"/>
  <c r="AD5042" i="1" l="1"/>
  <c r="AH5042" i="1" a="1"/>
  <c r="AH5042" i="1" s="1"/>
  <c r="AI5042" i="1" s="1"/>
  <c r="AE5042" i="1" a="1"/>
  <c r="AE5042" i="1" s="1"/>
  <c r="AG5040" i="1"/>
  <c r="AF5041" i="1"/>
  <c r="AG5041" i="1" l="1"/>
  <c r="AF5042" i="1"/>
  <c r="AE5043" i="1" a="1"/>
  <c r="AE5043" i="1" s="1"/>
  <c r="AD5043" i="1"/>
  <c r="AH5043" i="1" a="1"/>
  <c r="AH5043" i="1" s="1"/>
  <c r="AI5043" i="1" s="1"/>
  <c r="AH5044" i="1" l="1" a="1"/>
  <c r="AH5044" i="1" s="1"/>
  <c r="AI5044" i="1" s="1"/>
  <c r="AE5044" i="1" a="1"/>
  <c r="AE5044" i="1" s="1"/>
  <c r="AD5044" i="1"/>
  <c r="AF5043" i="1"/>
  <c r="AG5042" i="1"/>
  <c r="AF5044" i="1" l="1"/>
  <c r="AG5043" i="1"/>
  <c r="AH5045" i="1" a="1"/>
  <c r="AH5045" i="1" s="1"/>
  <c r="AI5045" i="1" s="1"/>
  <c r="AE5045" i="1" a="1"/>
  <c r="AE5045" i="1" s="1"/>
  <c r="AD5045" i="1"/>
  <c r="AD5046" i="1" l="1"/>
  <c r="AH5046" i="1" a="1"/>
  <c r="AH5046" i="1" s="1"/>
  <c r="AI5046" i="1" s="1"/>
  <c r="AE5046" i="1" a="1"/>
  <c r="AE5046" i="1" s="1"/>
  <c r="AG5044" i="1"/>
  <c r="AF5045" i="1"/>
  <c r="AG5045" i="1" l="1"/>
  <c r="AF5046" i="1"/>
  <c r="AE5047" i="1" a="1"/>
  <c r="AE5047" i="1" s="1"/>
  <c r="AD5047" i="1"/>
  <c r="AH5047" i="1" a="1"/>
  <c r="AH5047" i="1" s="1"/>
  <c r="AI5047" i="1" s="1"/>
  <c r="AH5048" i="1" l="1" a="1"/>
  <c r="AH5048" i="1" s="1"/>
  <c r="AI5048" i="1" s="1"/>
  <c r="AE5048" i="1" a="1"/>
  <c r="AE5048" i="1" s="1"/>
  <c r="AD5048" i="1"/>
  <c r="AF5047" i="1"/>
  <c r="AG5046" i="1"/>
  <c r="AF5048" i="1" l="1"/>
  <c r="AG5047" i="1"/>
  <c r="AD5049" i="1"/>
  <c r="AH5049" i="1" a="1"/>
  <c r="AH5049" i="1" s="1"/>
  <c r="AI5049" i="1" s="1"/>
  <c r="AE5049" i="1" a="1"/>
  <c r="AE5049" i="1" s="1"/>
  <c r="AH5050" i="1" l="1" a="1"/>
  <c r="AH5050" i="1" s="1"/>
  <c r="AI5050" i="1" s="1"/>
  <c r="AE5050" i="1" a="1"/>
  <c r="AE5050" i="1" s="1"/>
  <c r="AD5050" i="1"/>
  <c r="AF5049" i="1"/>
  <c r="AG5048" i="1"/>
  <c r="AF5050" i="1" l="1"/>
  <c r="AG5049" i="1"/>
  <c r="AH5051" i="1" a="1"/>
  <c r="AH5051" i="1" s="1"/>
  <c r="AI5051" i="1" s="1"/>
  <c r="AE5051" i="1" a="1"/>
  <c r="AE5051" i="1" s="1"/>
  <c r="AD5051" i="1"/>
  <c r="AF5051" i="1" l="1"/>
  <c r="AG5050" i="1"/>
  <c r="AE5052" i="1" a="1"/>
  <c r="AE5052" i="1" s="1"/>
  <c r="AD5052" i="1"/>
  <c r="AH5052" i="1" a="1"/>
  <c r="AH5052" i="1" s="1"/>
  <c r="AI5052" i="1" s="1"/>
  <c r="AH5053" i="1" l="1" a="1"/>
  <c r="AH5053" i="1" s="1"/>
  <c r="AI5053" i="1" s="1"/>
  <c r="AE5053" i="1" a="1"/>
  <c r="AE5053" i="1" s="1"/>
  <c r="AD5053" i="1"/>
  <c r="AF5052" i="1"/>
  <c r="AG5051" i="1"/>
  <c r="AH5054" i="1" l="1" a="1"/>
  <c r="AH5054" i="1" s="1"/>
  <c r="AI5054" i="1" s="1"/>
  <c r="AE5054" i="1" a="1"/>
  <c r="AE5054" i="1" s="1"/>
  <c r="AD5054" i="1"/>
  <c r="AF5053" i="1"/>
  <c r="AG5052" i="1"/>
  <c r="AF5054" i="1" l="1"/>
  <c r="AG5053" i="1"/>
  <c r="AE5055" i="1" a="1"/>
  <c r="AE5055" i="1" s="1"/>
  <c r="AD5055" i="1"/>
  <c r="AH5055" i="1" a="1"/>
  <c r="AH5055" i="1" s="1"/>
  <c r="AI5055" i="1" s="1"/>
  <c r="AH5056" i="1" l="1" a="1"/>
  <c r="AH5056" i="1" s="1"/>
  <c r="AI5056" i="1" s="1"/>
  <c r="AE5056" i="1" a="1"/>
  <c r="AE5056" i="1" s="1"/>
  <c r="AD5056" i="1"/>
  <c r="AF5055" i="1"/>
  <c r="AG5054" i="1"/>
  <c r="AF5056" i="1" l="1"/>
  <c r="AG5055" i="1"/>
  <c r="AD5057" i="1"/>
  <c r="AH5057" i="1" a="1"/>
  <c r="AH5057" i="1" s="1"/>
  <c r="AI5057" i="1" s="1"/>
  <c r="AE5057" i="1" a="1"/>
  <c r="AE5057" i="1" s="1"/>
  <c r="AF5057" i="1" l="1"/>
  <c r="AG5056" i="1"/>
  <c r="AH5058" i="1" a="1"/>
  <c r="AH5058" i="1" s="1"/>
  <c r="AI5058" i="1" s="1"/>
  <c r="AE5058" i="1" a="1"/>
  <c r="AE5058" i="1" s="1"/>
  <c r="AD5058" i="1"/>
  <c r="AH5059" i="1" l="1" a="1"/>
  <c r="AH5059" i="1" s="1"/>
  <c r="AI5059" i="1" s="1"/>
  <c r="AE5059" i="1" a="1"/>
  <c r="AE5059" i="1" s="1"/>
  <c r="AD5059" i="1"/>
  <c r="AF5058" i="1"/>
  <c r="AG5057" i="1"/>
  <c r="AF5059" i="1" l="1"/>
  <c r="AG5058" i="1"/>
  <c r="AE5060" i="1" a="1"/>
  <c r="AE5060" i="1" s="1"/>
  <c r="AD5060" i="1"/>
  <c r="AH5060" i="1" a="1"/>
  <c r="AH5060" i="1" s="1"/>
  <c r="AI5060" i="1" s="1"/>
  <c r="AH5061" i="1" l="1" a="1"/>
  <c r="AH5061" i="1" s="1"/>
  <c r="AI5061" i="1" s="1"/>
  <c r="AE5061" i="1" a="1"/>
  <c r="AE5061" i="1" s="1"/>
  <c r="AD5061" i="1"/>
  <c r="AF5060" i="1"/>
  <c r="AG5059" i="1"/>
  <c r="AF5061" i="1" l="1"/>
  <c r="AG5060" i="1"/>
  <c r="AH5062" i="1" a="1"/>
  <c r="AH5062" i="1" s="1"/>
  <c r="AI5062" i="1" s="1"/>
  <c r="AE5062" i="1" a="1"/>
  <c r="AE5062" i="1" s="1"/>
  <c r="AD5062" i="1"/>
  <c r="AE5063" i="1" l="1" a="1"/>
  <c r="AE5063" i="1" s="1"/>
  <c r="AD5063" i="1"/>
  <c r="AH5063" i="1" a="1"/>
  <c r="AH5063" i="1" s="1"/>
  <c r="AI5063" i="1" s="1"/>
  <c r="AF5062" i="1"/>
  <c r="AG5061" i="1"/>
  <c r="AH5064" i="1" l="1" a="1"/>
  <c r="AH5064" i="1" s="1"/>
  <c r="AI5064" i="1" s="1"/>
  <c r="AE5064" i="1" a="1"/>
  <c r="AE5064" i="1" s="1"/>
  <c r="AD5064" i="1"/>
  <c r="AF5063" i="1"/>
  <c r="AG5062" i="1"/>
  <c r="AD5065" i="1" l="1"/>
  <c r="AH5065" i="1" a="1"/>
  <c r="AH5065" i="1" s="1"/>
  <c r="AI5065" i="1" s="1"/>
  <c r="AE5065" i="1" a="1"/>
  <c r="AE5065" i="1" s="1"/>
  <c r="AF5064" i="1"/>
  <c r="AG5063" i="1"/>
  <c r="AF5065" i="1" l="1"/>
  <c r="AG5064" i="1"/>
  <c r="AH5066" i="1" a="1"/>
  <c r="AH5066" i="1" s="1"/>
  <c r="AI5066" i="1" s="1"/>
  <c r="AE5066" i="1" a="1"/>
  <c r="AE5066" i="1" s="1"/>
  <c r="AD5066" i="1"/>
  <c r="AH5067" i="1" l="1" a="1"/>
  <c r="AH5067" i="1" s="1"/>
  <c r="AI5067" i="1" s="1"/>
  <c r="AE5067" i="1" a="1"/>
  <c r="AE5067" i="1" s="1"/>
  <c r="AD5067" i="1"/>
  <c r="AF5066" i="1"/>
  <c r="AG5065" i="1"/>
  <c r="AE5068" i="1" l="1" a="1"/>
  <c r="AE5068" i="1" s="1"/>
  <c r="AD5068" i="1"/>
  <c r="AH5068" i="1" a="1"/>
  <c r="AH5068" i="1" s="1"/>
  <c r="AI5068" i="1" s="1"/>
  <c r="AF5067" i="1"/>
  <c r="AG5066" i="1"/>
  <c r="AF5068" i="1" l="1"/>
  <c r="AG5067" i="1"/>
  <c r="AH5069" i="1" a="1"/>
  <c r="AH5069" i="1" s="1"/>
  <c r="AI5069" i="1" s="1"/>
  <c r="AE5069" i="1" a="1"/>
  <c r="AE5069" i="1" s="1"/>
  <c r="AD5069" i="1"/>
  <c r="AH5070" i="1" l="1" a="1"/>
  <c r="AH5070" i="1" s="1"/>
  <c r="AI5070" i="1" s="1"/>
  <c r="AE5070" i="1" a="1"/>
  <c r="AE5070" i="1" s="1"/>
  <c r="AD5070" i="1"/>
  <c r="AF5069" i="1"/>
  <c r="AG5068" i="1"/>
  <c r="AF5070" i="1" l="1"/>
  <c r="AG5069" i="1"/>
  <c r="AE5071" i="1" a="1"/>
  <c r="AE5071" i="1" s="1"/>
  <c r="AD5071" i="1"/>
  <c r="AH5071" i="1" a="1"/>
  <c r="AH5071" i="1" s="1"/>
  <c r="AI5071" i="1" s="1"/>
  <c r="AH5072" i="1" l="1" a="1"/>
  <c r="AH5072" i="1" s="1"/>
  <c r="AI5072" i="1" s="1"/>
  <c r="AE5072" i="1" a="1"/>
  <c r="AE5072" i="1" s="1"/>
  <c r="AD5072" i="1"/>
  <c r="AF5071" i="1"/>
  <c r="AG5070" i="1"/>
  <c r="AF5072" i="1" l="1"/>
  <c r="AG5071" i="1"/>
  <c r="AD5073" i="1"/>
  <c r="AH5073" i="1" a="1"/>
  <c r="AH5073" i="1" s="1"/>
  <c r="AI5073" i="1" s="1"/>
  <c r="AE5073" i="1" a="1"/>
  <c r="AE5073" i="1" s="1"/>
  <c r="AH5074" i="1" l="1" a="1"/>
  <c r="AH5074" i="1" s="1"/>
  <c r="AI5074" i="1" s="1"/>
  <c r="AE5074" i="1" a="1"/>
  <c r="AE5074" i="1" s="1"/>
  <c r="AD5074" i="1"/>
  <c r="AF5073" i="1"/>
  <c r="AG5072" i="1"/>
  <c r="AF5074" i="1" l="1"/>
  <c r="AG5073" i="1"/>
  <c r="AH5075" i="1" a="1"/>
  <c r="AH5075" i="1" s="1"/>
  <c r="AI5075" i="1" s="1"/>
  <c r="AE5075" i="1" a="1"/>
  <c r="AE5075" i="1" s="1"/>
  <c r="AD5075" i="1"/>
  <c r="AF5075" i="1" l="1"/>
  <c r="AG5074" i="1"/>
  <c r="AE5076" i="1" a="1"/>
  <c r="AE5076" i="1" s="1"/>
  <c r="AD5076" i="1"/>
  <c r="AH5076" i="1" a="1"/>
  <c r="AH5076" i="1" s="1"/>
  <c r="AI5076" i="1" s="1"/>
  <c r="AH5077" i="1" l="1" a="1"/>
  <c r="AH5077" i="1" s="1"/>
  <c r="AI5077" i="1" s="1"/>
  <c r="AE5077" i="1" a="1"/>
  <c r="AE5077" i="1" s="1"/>
  <c r="AD5077" i="1"/>
  <c r="AF5076" i="1"/>
  <c r="AG5075" i="1"/>
  <c r="AE5078" i="1" l="1" a="1"/>
  <c r="AE5078" i="1" s="1"/>
  <c r="AD5078" i="1"/>
  <c r="AH5078" i="1" a="1"/>
  <c r="AH5078" i="1" s="1"/>
  <c r="AI5078" i="1" s="1"/>
  <c r="AF5077" i="1"/>
  <c r="AG5076" i="1"/>
  <c r="AF5078" i="1" l="1"/>
  <c r="AG5077" i="1"/>
  <c r="AH5079" i="1" a="1"/>
  <c r="AH5079" i="1" s="1"/>
  <c r="AI5079" i="1" s="1"/>
  <c r="AE5079" i="1" a="1"/>
  <c r="AE5079" i="1" s="1"/>
  <c r="AD5079" i="1"/>
  <c r="AE5080" i="1" l="1" a="1"/>
  <c r="AE5080" i="1" s="1"/>
  <c r="AD5080" i="1"/>
  <c r="AH5080" i="1" a="1"/>
  <c r="AH5080" i="1" s="1"/>
  <c r="AI5080" i="1" s="1"/>
  <c r="AF5079" i="1"/>
  <c r="AG5078" i="1"/>
  <c r="AF5080" i="1" l="1"/>
  <c r="AG5079" i="1"/>
  <c r="AH5081" i="1" a="1"/>
  <c r="AH5081" i="1" s="1"/>
  <c r="AI5081" i="1" s="1"/>
  <c r="AE5081" i="1" a="1"/>
  <c r="AE5081" i="1" s="1"/>
  <c r="AD5081" i="1"/>
  <c r="AE5082" i="1" l="1" a="1"/>
  <c r="AE5082" i="1" s="1"/>
  <c r="AD5082" i="1"/>
  <c r="AH5082" i="1" a="1"/>
  <c r="AH5082" i="1" s="1"/>
  <c r="AI5082" i="1" s="1"/>
  <c r="AF5081" i="1"/>
  <c r="AG5080" i="1"/>
  <c r="AF5082" i="1" l="1"/>
  <c r="AG5081" i="1"/>
  <c r="AH5083" i="1" a="1"/>
  <c r="AH5083" i="1" s="1"/>
  <c r="AI5083" i="1" s="1"/>
  <c r="AE5083" i="1" a="1"/>
  <c r="AE5083" i="1" s="1"/>
  <c r="AD5083" i="1"/>
  <c r="AE5084" i="1" l="1" a="1"/>
  <c r="AE5084" i="1" s="1"/>
  <c r="AD5084" i="1"/>
  <c r="AH5084" i="1" a="1"/>
  <c r="AH5084" i="1" s="1"/>
  <c r="AI5084" i="1" s="1"/>
  <c r="AF5083" i="1"/>
  <c r="AG5082" i="1"/>
  <c r="AF5084" i="1" l="1"/>
  <c r="AG5083" i="1"/>
  <c r="AH5085" i="1" a="1"/>
  <c r="AH5085" i="1" s="1"/>
  <c r="AI5085" i="1" s="1"/>
  <c r="AE5085" i="1" a="1"/>
  <c r="AE5085" i="1" s="1"/>
  <c r="AD5085" i="1"/>
  <c r="AE5086" i="1" l="1" a="1"/>
  <c r="AE5086" i="1" s="1"/>
  <c r="AD5086" i="1"/>
  <c r="AH5086" i="1" a="1"/>
  <c r="AH5086" i="1" s="1"/>
  <c r="AI5086" i="1" s="1"/>
  <c r="AF5085" i="1"/>
  <c r="AG5084" i="1"/>
  <c r="AF5086" i="1" l="1"/>
  <c r="AG5085" i="1"/>
  <c r="AH5087" i="1" a="1"/>
  <c r="AH5087" i="1" s="1"/>
  <c r="AI5087" i="1" s="1"/>
  <c r="AE5087" i="1" a="1"/>
  <c r="AE5087" i="1" s="1"/>
  <c r="AD5087" i="1"/>
  <c r="AE5088" i="1" l="1" a="1"/>
  <c r="AE5088" i="1" s="1"/>
  <c r="AD5088" i="1"/>
  <c r="AH5088" i="1" a="1"/>
  <c r="AH5088" i="1" s="1"/>
  <c r="AI5088" i="1" s="1"/>
  <c r="AF5087" i="1"/>
  <c r="AG5086" i="1"/>
  <c r="AH5089" i="1" l="1" a="1"/>
  <c r="AH5089" i="1" s="1"/>
  <c r="AI5089" i="1" s="1"/>
  <c r="AE5089" i="1" a="1"/>
  <c r="AE5089" i="1" s="1"/>
  <c r="AD5089" i="1"/>
  <c r="AF5088" i="1"/>
  <c r="AG5087" i="1"/>
  <c r="AF5089" i="1" l="1"/>
  <c r="AG5088" i="1"/>
  <c r="AE5090" i="1" a="1"/>
  <c r="AE5090" i="1" s="1"/>
  <c r="AD5090" i="1"/>
  <c r="AH5090" i="1" a="1"/>
  <c r="AH5090" i="1" s="1"/>
  <c r="AI5090" i="1" s="1"/>
  <c r="AH5091" i="1" l="1" a="1"/>
  <c r="AH5091" i="1" s="1"/>
  <c r="AI5091" i="1" s="1"/>
  <c r="AE5091" i="1" a="1"/>
  <c r="AE5091" i="1" s="1"/>
  <c r="AD5091" i="1"/>
  <c r="AF5090" i="1"/>
  <c r="AG5089" i="1"/>
  <c r="AE5092" i="1" l="1" a="1"/>
  <c r="AE5092" i="1" s="1"/>
  <c r="AD5092" i="1"/>
  <c r="AH5092" i="1" a="1"/>
  <c r="AH5092" i="1" s="1"/>
  <c r="AI5092" i="1" s="1"/>
  <c r="AF5091" i="1"/>
  <c r="AG5090" i="1"/>
  <c r="AF5092" i="1" l="1"/>
  <c r="AG5091" i="1"/>
  <c r="AH5093" i="1" a="1"/>
  <c r="AH5093" i="1" s="1"/>
  <c r="AI5093" i="1" s="1"/>
  <c r="AE5093" i="1" a="1"/>
  <c r="AE5093" i="1" s="1"/>
  <c r="AD5093" i="1"/>
  <c r="AE5094" i="1" l="1" a="1"/>
  <c r="AE5094" i="1" s="1"/>
  <c r="AD5094" i="1"/>
  <c r="AH5094" i="1" a="1"/>
  <c r="AH5094" i="1" s="1"/>
  <c r="AI5094" i="1" s="1"/>
  <c r="AF5093" i="1"/>
  <c r="AG5092" i="1"/>
  <c r="AF5094" i="1" l="1"/>
  <c r="AG5093" i="1"/>
  <c r="AH5095" i="1" a="1"/>
  <c r="AH5095" i="1" s="1"/>
  <c r="AI5095" i="1" s="1"/>
  <c r="AE5095" i="1" a="1"/>
  <c r="AE5095" i="1" s="1"/>
  <c r="AD5095" i="1"/>
  <c r="AE5096" i="1" l="1" a="1"/>
  <c r="AE5096" i="1" s="1"/>
  <c r="AD5096" i="1"/>
  <c r="AH5096" i="1" a="1"/>
  <c r="AH5096" i="1" s="1"/>
  <c r="AI5096" i="1" s="1"/>
  <c r="AF5095" i="1"/>
  <c r="AG5094" i="1"/>
  <c r="AH5097" i="1" l="1" a="1"/>
  <c r="AH5097" i="1" s="1"/>
  <c r="AI5097" i="1" s="1"/>
  <c r="AE5097" i="1" a="1"/>
  <c r="AE5097" i="1" s="1"/>
  <c r="AD5097" i="1"/>
  <c r="AF5096" i="1"/>
  <c r="AG5095" i="1"/>
  <c r="AF5097" i="1" l="1"/>
  <c r="AG5096" i="1"/>
  <c r="AE5098" i="1" a="1"/>
  <c r="AE5098" i="1" s="1"/>
  <c r="AD5098" i="1"/>
  <c r="AH5098" i="1" a="1"/>
  <c r="AH5098" i="1" s="1"/>
  <c r="AI5098" i="1" s="1"/>
  <c r="AF5098" i="1" l="1"/>
  <c r="AG5097" i="1"/>
  <c r="AH5099" i="1" a="1"/>
  <c r="AH5099" i="1" s="1"/>
  <c r="AI5099" i="1" s="1"/>
  <c r="AE5099" i="1" a="1"/>
  <c r="AE5099" i="1" s="1"/>
  <c r="AD5099" i="1"/>
  <c r="AE5100" i="1" l="1" a="1"/>
  <c r="AE5100" i="1" s="1"/>
  <c r="AD5100" i="1"/>
  <c r="AH5100" i="1" a="1"/>
  <c r="AH5100" i="1" s="1"/>
  <c r="AI5100" i="1" s="1"/>
  <c r="AF5099" i="1"/>
  <c r="AG5098" i="1"/>
  <c r="AF5100" i="1" l="1"/>
  <c r="AG5099" i="1"/>
  <c r="AH5101" i="1" a="1"/>
  <c r="AH5101" i="1" s="1"/>
  <c r="AI5101" i="1" s="1"/>
  <c r="AE5101" i="1" a="1"/>
  <c r="AE5101" i="1" s="1"/>
  <c r="AD5101" i="1"/>
  <c r="AE5102" i="1" l="1" a="1"/>
  <c r="AE5102" i="1" s="1"/>
  <c r="AD5102" i="1"/>
  <c r="AH5102" i="1" a="1"/>
  <c r="AH5102" i="1" s="1"/>
  <c r="AI5102" i="1" s="1"/>
  <c r="AF5101" i="1"/>
  <c r="AG5100" i="1"/>
  <c r="AF5102" i="1" l="1"/>
  <c r="AG5101" i="1"/>
  <c r="AH5103" i="1" a="1"/>
  <c r="AH5103" i="1" s="1"/>
  <c r="AI5103" i="1" s="1"/>
  <c r="AE5103" i="1" a="1"/>
  <c r="AE5103" i="1" s="1"/>
  <c r="AD5103" i="1"/>
  <c r="AE5104" i="1" l="1" a="1"/>
  <c r="AE5104" i="1" s="1"/>
  <c r="AD5104" i="1"/>
  <c r="AH5104" i="1" a="1"/>
  <c r="AH5104" i="1" s="1"/>
  <c r="AI5104" i="1" s="1"/>
  <c r="AF5103" i="1"/>
  <c r="AG5102" i="1"/>
  <c r="AF5104" i="1" l="1"/>
  <c r="AG5103" i="1"/>
  <c r="AH5105" i="1" a="1"/>
  <c r="AH5105" i="1" s="1"/>
  <c r="AI5105" i="1" s="1"/>
  <c r="AE5105" i="1" a="1"/>
  <c r="AE5105" i="1" s="1"/>
  <c r="AD5105" i="1"/>
  <c r="AE5106" i="1" l="1" a="1"/>
  <c r="AE5106" i="1" s="1"/>
  <c r="AD5106" i="1"/>
  <c r="AH5106" i="1" a="1"/>
  <c r="AH5106" i="1" s="1"/>
  <c r="AI5106" i="1" s="1"/>
  <c r="AF5105" i="1"/>
  <c r="AG5104" i="1"/>
  <c r="AF5106" i="1" l="1"/>
  <c r="AG5105" i="1"/>
  <c r="AH5107" i="1" a="1"/>
  <c r="AH5107" i="1" s="1"/>
  <c r="AI5107" i="1" s="1"/>
  <c r="AE5107" i="1" a="1"/>
  <c r="AE5107" i="1" s="1"/>
  <c r="AD5107" i="1"/>
  <c r="AE5108" i="1" l="1" a="1"/>
  <c r="AE5108" i="1" s="1"/>
  <c r="AD5108" i="1"/>
  <c r="AH5108" i="1" a="1"/>
  <c r="AH5108" i="1" s="1"/>
  <c r="AI5108" i="1" s="1"/>
  <c r="AF5107" i="1"/>
  <c r="AG5106" i="1"/>
  <c r="AF5108" i="1" l="1"/>
  <c r="AG5107" i="1"/>
  <c r="AH5109" i="1" a="1"/>
  <c r="AH5109" i="1" s="1"/>
  <c r="AI5109" i="1" s="1"/>
  <c r="AE5109" i="1" a="1"/>
  <c r="AE5109" i="1" s="1"/>
  <c r="AD5109" i="1"/>
  <c r="AE5110" i="1" l="1" a="1"/>
  <c r="AE5110" i="1" s="1"/>
  <c r="AD5110" i="1"/>
  <c r="AH5110" i="1" a="1"/>
  <c r="AH5110" i="1" s="1"/>
  <c r="AI5110" i="1" s="1"/>
  <c r="AF5109" i="1"/>
  <c r="AG5108" i="1"/>
  <c r="AF5110" i="1" l="1"/>
  <c r="AG5109" i="1"/>
  <c r="AH5111" i="1" a="1"/>
  <c r="AH5111" i="1" s="1"/>
  <c r="AI5111" i="1" s="1"/>
  <c r="AE5111" i="1" a="1"/>
  <c r="AE5111" i="1" s="1"/>
  <c r="AD5111" i="1"/>
  <c r="AE5112" i="1" l="1" a="1"/>
  <c r="AE5112" i="1" s="1"/>
  <c r="AD5112" i="1"/>
  <c r="AH5112" i="1" a="1"/>
  <c r="AH5112" i="1" s="1"/>
  <c r="AI5112" i="1" s="1"/>
  <c r="AF5111" i="1"/>
  <c r="AG5110" i="1"/>
  <c r="AF5112" i="1" l="1"/>
  <c r="AG5111" i="1"/>
  <c r="AH5113" i="1" a="1"/>
  <c r="AH5113" i="1" s="1"/>
  <c r="AI5113" i="1" s="1"/>
  <c r="AE5113" i="1" a="1"/>
  <c r="AE5113" i="1" s="1"/>
  <c r="AD5113" i="1"/>
  <c r="AE5114" i="1" l="1" a="1"/>
  <c r="AE5114" i="1" s="1"/>
  <c r="AD5114" i="1"/>
  <c r="AH5114" i="1" a="1"/>
  <c r="AH5114" i="1" s="1"/>
  <c r="AI5114" i="1" s="1"/>
  <c r="AF5113" i="1"/>
  <c r="AG5112" i="1"/>
  <c r="AH5115" i="1" l="1" a="1"/>
  <c r="AH5115" i="1" s="1"/>
  <c r="AI5115" i="1" s="1"/>
  <c r="AE5115" i="1" a="1"/>
  <c r="AE5115" i="1" s="1"/>
  <c r="AD5115" i="1"/>
  <c r="AF5114" i="1"/>
  <c r="AG5113" i="1"/>
  <c r="AF5115" i="1" l="1"/>
  <c r="AG5114" i="1"/>
  <c r="AE5116" i="1" a="1"/>
  <c r="AE5116" i="1" s="1"/>
  <c r="AD5116" i="1"/>
  <c r="AH5116" i="1" a="1"/>
  <c r="AH5116" i="1" s="1"/>
  <c r="AI5116" i="1" s="1"/>
  <c r="AF5116" i="1" l="1"/>
  <c r="AG5115" i="1"/>
  <c r="AH5117" i="1" a="1"/>
  <c r="AH5117" i="1" s="1"/>
  <c r="AI5117" i="1" s="1"/>
  <c r="AE5117" i="1" a="1"/>
  <c r="AE5117" i="1" s="1"/>
  <c r="AD5117" i="1"/>
  <c r="AE5118" i="1" l="1" a="1"/>
  <c r="AE5118" i="1" s="1"/>
  <c r="AD5118" i="1"/>
  <c r="AH5118" i="1" a="1"/>
  <c r="AH5118" i="1" s="1"/>
  <c r="AI5118" i="1" s="1"/>
  <c r="AF5117" i="1"/>
  <c r="AG5116" i="1"/>
  <c r="AH5119" i="1" l="1" a="1"/>
  <c r="AH5119" i="1" s="1"/>
  <c r="AI5119" i="1" s="1"/>
  <c r="AE5119" i="1" a="1"/>
  <c r="AE5119" i="1" s="1"/>
  <c r="AD5119" i="1"/>
  <c r="AF5118" i="1"/>
  <c r="AG5117" i="1"/>
  <c r="AF5119" i="1" l="1"/>
  <c r="AG5118" i="1"/>
  <c r="AE5120" i="1" a="1"/>
  <c r="AE5120" i="1" s="1"/>
  <c r="AD5120" i="1"/>
  <c r="AH5120" i="1" a="1"/>
  <c r="AH5120" i="1" s="1"/>
  <c r="AI5120" i="1" s="1"/>
  <c r="AF5120" i="1" l="1"/>
  <c r="AG5119" i="1"/>
  <c r="AH5121" i="1" a="1"/>
  <c r="AH5121" i="1" s="1"/>
  <c r="AI5121" i="1" s="1"/>
  <c r="AE5121" i="1" a="1"/>
  <c r="AE5121" i="1" s="1"/>
  <c r="AD5121" i="1"/>
  <c r="AE5122" i="1" l="1" a="1"/>
  <c r="AE5122" i="1" s="1"/>
  <c r="AD5122" i="1"/>
  <c r="AH5122" i="1" a="1"/>
  <c r="AH5122" i="1" s="1"/>
  <c r="AI5122" i="1" s="1"/>
  <c r="AF5121" i="1"/>
  <c r="AG5120" i="1"/>
  <c r="AF5122" i="1" l="1"/>
  <c r="AG5121" i="1"/>
  <c r="AH5123" i="1" a="1"/>
  <c r="AH5123" i="1" s="1"/>
  <c r="AI5123" i="1" s="1"/>
  <c r="AE5123" i="1" a="1"/>
  <c r="AE5123" i="1" s="1"/>
  <c r="AD5123" i="1"/>
  <c r="AE5124" i="1" l="1" a="1"/>
  <c r="AE5124" i="1" s="1"/>
  <c r="AD5124" i="1"/>
  <c r="AH5124" i="1" a="1"/>
  <c r="AH5124" i="1" s="1"/>
  <c r="AI5124" i="1" s="1"/>
  <c r="AF5123" i="1"/>
  <c r="AG5122" i="1"/>
  <c r="AF5124" i="1" l="1"/>
  <c r="AG5123" i="1"/>
  <c r="AH5125" i="1" a="1"/>
  <c r="AH5125" i="1" s="1"/>
  <c r="AI5125" i="1" s="1"/>
  <c r="AE5125" i="1" a="1"/>
  <c r="AE5125" i="1" s="1"/>
  <c r="AD5125" i="1"/>
  <c r="AE5126" i="1" l="1" a="1"/>
  <c r="AE5126" i="1" s="1"/>
  <c r="AD5126" i="1"/>
  <c r="AH5126" i="1" a="1"/>
  <c r="AH5126" i="1" s="1"/>
  <c r="AI5126" i="1" s="1"/>
  <c r="AF5125" i="1"/>
  <c r="AG5124" i="1"/>
  <c r="AF5126" i="1" l="1"/>
  <c r="AG5125" i="1"/>
  <c r="AH5127" i="1" a="1"/>
  <c r="AH5127" i="1" s="1"/>
  <c r="AI5127" i="1" s="1"/>
  <c r="AE5127" i="1" a="1"/>
  <c r="AE5127" i="1" s="1"/>
  <c r="AD5127" i="1"/>
  <c r="AE5128" i="1" l="1" a="1"/>
  <c r="AE5128" i="1" s="1"/>
  <c r="AD5128" i="1"/>
  <c r="AH5128" i="1" a="1"/>
  <c r="AH5128" i="1" s="1"/>
  <c r="AI5128" i="1" s="1"/>
  <c r="AF5127" i="1"/>
  <c r="AG5126" i="1"/>
  <c r="AH5129" i="1" l="1" a="1"/>
  <c r="AH5129" i="1" s="1"/>
  <c r="AI5129" i="1" s="1"/>
  <c r="AE5129" i="1" a="1"/>
  <c r="AE5129" i="1" s="1"/>
  <c r="AD5129" i="1"/>
  <c r="AF5128" i="1"/>
  <c r="AG5127" i="1"/>
  <c r="AF5129" i="1" l="1"/>
  <c r="AG5128" i="1"/>
  <c r="AE5130" i="1" a="1"/>
  <c r="AE5130" i="1" s="1"/>
  <c r="AD5130" i="1"/>
  <c r="AH5130" i="1" a="1"/>
  <c r="AH5130" i="1" s="1"/>
  <c r="AI5130" i="1" s="1"/>
  <c r="AH5131" i="1" l="1" a="1"/>
  <c r="AH5131" i="1" s="1"/>
  <c r="AI5131" i="1" s="1"/>
  <c r="AE5131" i="1" a="1"/>
  <c r="AE5131" i="1" s="1"/>
  <c r="AD5131" i="1"/>
  <c r="AF5130" i="1"/>
  <c r="AG5129" i="1"/>
  <c r="AF5131" i="1" l="1"/>
  <c r="AG5130" i="1"/>
  <c r="AE5132" i="1" a="1"/>
  <c r="AE5132" i="1" s="1"/>
  <c r="AD5132" i="1"/>
  <c r="AH5132" i="1" a="1"/>
  <c r="AH5132" i="1" s="1"/>
  <c r="AI5132" i="1" s="1"/>
  <c r="AH5133" i="1" l="1" a="1"/>
  <c r="AH5133" i="1" s="1"/>
  <c r="AI5133" i="1" s="1"/>
  <c r="AE5133" i="1" a="1"/>
  <c r="AE5133" i="1" s="1"/>
  <c r="AD5133" i="1"/>
  <c r="AF5132" i="1"/>
  <c r="AG5131" i="1"/>
  <c r="AE5134" i="1" l="1" a="1"/>
  <c r="AE5134" i="1" s="1"/>
  <c r="AD5134" i="1"/>
  <c r="AH5134" i="1" a="1"/>
  <c r="AH5134" i="1" s="1"/>
  <c r="AI5134" i="1" s="1"/>
  <c r="AF5133" i="1"/>
  <c r="AG5132" i="1"/>
  <c r="AF5134" i="1" l="1"/>
  <c r="AG5133" i="1"/>
  <c r="AH5135" i="1" a="1"/>
  <c r="AH5135" i="1" s="1"/>
  <c r="AI5135" i="1" s="1"/>
  <c r="AE5135" i="1" a="1"/>
  <c r="AE5135" i="1" s="1"/>
  <c r="AD5135" i="1"/>
  <c r="AE5136" i="1" l="1" a="1"/>
  <c r="AE5136" i="1" s="1"/>
  <c r="AD5136" i="1"/>
  <c r="AH5136" i="1" a="1"/>
  <c r="AH5136" i="1" s="1"/>
  <c r="AI5136" i="1" s="1"/>
  <c r="AF5135" i="1"/>
  <c r="AG5134" i="1"/>
  <c r="AF5136" i="1" l="1"/>
  <c r="AG5135" i="1"/>
  <c r="AH5137" i="1" a="1"/>
  <c r="AH5137" i="1" s="1"/>
  <c r="AI5137" i="1" s="1"/>
  <c r="AE5137" i="1" a="1"/>
  <c r="AE5137" i="1" s="1"/>
  <c r="AD5137" i="1"/>
  <c r="AE5138" i="1" l="1" a="1"/>
  <c r="AE5138" i="1" s="1"/>
  <c r="AD5138" i="1"/>
  <c r="AH5138" i="1" a="1"/>
  <c r="AH5138" i="1" s="1"/>
  <c r="AI5138" i="1" s="1"/>
  <c r="AF5137" i="1"/>
  <c r="AG5136" i="1"/>
  <c r="AF5138" i="1" l="1"/>
  <c r="AG5137" i="1"/>
  <c r="AH5139" i="1" a="1"/>
  <c r="AH5139" i="1" s="1"/>
  <c r="AI5139" i="1" s="1"/>
  <c r="AE5139" i="1" a="1"/>
  <c r="AE5139" i="1" s="1"/>
  <c r="AD5139" i="1"/>
  <c r="AH5140" i="1" l="1" a="1"/>
  <c r="AH5140" i="1" s="1"/>
  <c r="AI5140" i="1" s="1"/>
  <c r="AE5140" i="1" a="1"/>
  <c r="AE5140" i="1" s="1"/>
  <c r="AD5140" i="1"/>
  <c r="AF5139" i="1"/>
  <c r="AG5138" i="1"/>
  <c r="AH5141" i="1" l="1" a="1"/>
  <c r="AH5141" i="1" s="1"/>
  <c r="AI5141" i="1" s="1"/>
  <c r="AE5141" i="1" a="1"/>
  <c r="AE5141" i="1" s="1"/>
  <c r="AD5141" i="1"/>
  <c r="AF5140" i="1"/>
  <c r="AG5139" i="1"/>
  <c r="AG5140" i="1" l="1"/>
  <c r="AF5141" i="1"/>
  <c r="AH5142" i="1" a="1"/>
  <c r="AH5142" i="1" s="1"/>
  <c r="AI5142" i="1" s="1"/>
  <c r="AE5142" i="1" a="1"/>
  <c r="AE5142" i="1" s="1"/>
  <c r="AD5142" i="1"/>
  <c r="AE5143" i="1" l="1" a="1"/>
  <c r="AE5143" i="1" s="1"/>
  <c r="AD5143" i="1"/>
  <c r="AH5143" i="1" a="1"/>
  <c r="AH5143" i="1" s="1"/>
  <c r="AI5143" i="1" s="1"/>
  <c r="AG5141" i="1"/>
  <c r="AF5142" i="1"/>
  <c r="AH5144" i="1" l="1" a="1"/>
  <c r="AH5144" i="1" s="1"/>
  <c r="AI5144" i="1" s="1"/>
  <c r="AE5144" i="1" a="1"/>
  <c r="AE5144" i="1" s="1"/>
  <c r="AD5144" i="1"/>
  <c r="AG5142" i="1"/>
  <c r="AF5143" i="1"/>
  <c r="AG5143" i="1" l="1"/>
  <c r="AF5144" i="1"/>
  <c r="AH5145" i="1" a="1"/>
  <c r="AH5145" i="1" s="1"/>
  <c r="AI5145" i="1" s="1"/>
  <c r="AE5145" i="1" a="1"/>
  <c r="AE5145" i="1" s="1"/>
  <c r="AD5145" i="1"/>
  <c r="AD5146" i="1" l="1"/>
  <c r="AH5146" i="1" a="1"/>
  <c r="AH5146" i="1" s="1"/>
  <c r="AI5146" i="1" s="1"/>
  <c r="AE5146" i="1" a="1"/>
  <c r="AE5146" i="1" s="1"/>
  <c r="AG5144" i="1"/>
  <c r="AF5145" i="1"/>
  <c r="AG5145" i="1" l="1"/>
  <c r="AF5146" i="1"/>
  <c r="AH5147" i="1" a="1"/>
  <c r="AH5147" i="1" s="1"/>
  <c r="AI5147" i="1" s="1"/>
  <c r="AE5147" i="1" a="1"/>
  <c r="AE5147" i="1" s="1"/>
  <c r="AD5147" i="1"/>
  <c r="AH5148" i="1" l="1" a="1"/>
  <c r="AH5148" i="1" s="1"/>
  <c r="AI5148" i="1" s="1"/>
  <c r="AE5148" i="1" a="1"/>
  <c r="AE5148" i="1" s="1"/>
  <c r="AD5148" i="1"/>
  <c r="AG5146" i="1"/>
  <c r="AF5147" i="1"/>
  <c r="AG5147" i="1" l="1"/>
  <c r="AF5148" i="1"/>
  <c r="AH5149" i="1" a="1"/>
  <c r="AH5149" i="1" s="1"/>
  <c r="AI5149" i="1" s="1"/>
  <c r="AE5149" i="1" a="1"/>
  <c r="AE5149" i="1" s="1"/>
  <c r="AD5149" i="1"/>
  <c r="AH5150" i="1" l="1" a="1"/>
  <c r="AH5150" i="1" s="1"/>
  <c r="AI5150" i="1" s="1"/>
  <c r="AE5150" i="1" a="1"/>
  <c r="AE5150" i="1" s="1"/>
  <c r="AD5150" i="1"/>
  <c r="AG5148" i="1"/>
  <c r="AF5149" i="1"/>
  <c r="AG5149" i="1" l="1"/>
  <c r="AF5150" i="1"/>
  <c r="AE5151" i="1" a="1"/>
  <c r="AE5151" i="1" s="1"/>
  <c r="AD5151" i="1"/>
  <c r="AH5151" i="1" a="1"/>
  <c r="AH5151" i="1" s="1"/>
  <c r="AI5151" i="1" s="1"/>
  <c r="AH5152" i="1" l="1" a="1"/>
  <c r="AH5152" i="1" s="1"/>
  <c r="AI5152" i="1" s="1"/>
  <c r="AE5152" i="1" a="1"/>
  <c r="AE5152" i="1" s="1"/>
  <c r="AD5152" i="1"/>
  <c r="AG5150" i="1"/>
  <c r="AF5151" i="1"/>
  <c r="AG5151" i="1" l="1"/>
  <c r="AF5152" i="1"/>
  <c r="AH5153" i="1" a="1"/>
  <c r="AH5153" i="1" s="1"/>
  <c r="AI5153" i="1" s="1"/>
  <c r="AE5153" i="1" a="1"/>
  <c r="AE5153" i="1" s="1"/>
  <c r="AD5153" i="1"/>
  <c r="AG5152" i="1" l="1"/>
  <c r="AF5153" i="1"/>
  <c r="AD5154" i="1"/>
  <c r="AH5154" i="1" a="1"/>
  <c r="AH5154" i="1" s="1"/>
  <c r="AI5154" i="1" s="1"/>
  <c r="AE5154" i="1" a="1"/>
  <c r="AE5154" i="1" s="1"/>
  <c r="AH5155" i="1" l="1" a="1"/>
  <c r="AH5155" i="1" s="1"/>
  <c r="AI5155" i="1" s="1"/>
  <c r="AE5155" i="1" a="1"/>
  <c r="AE5155" i="1" s="1"/>
  <c r="AD5155" i="1"/>
  <c r="AG5153" i="1"/>
  <c r="AF5154" i="1"/>
  <c r="AG5154" i="1" l="1"/>
  <c r="AF5155" i="1"/>
  <c r="AH5156" i="1" a="1"/>
  <c r="AH5156" i="1" s="1"/>
  <c r="AI5156" i="1" s="1"/>
  <c r="AE5156" i="1" a="1"/>
  <c r="AE5156" i="1" s="1"/>
  <c r="AD5156" i="1"/>
  <c r="AH5157" i="1" l="1" a="1"/>
  <c r="AH5157" i="1" s="1"/>
  <c r="AI5157" i="1" s="1"/>
  <c r="AE5157" i="1" a="1"/>
  <c r="AE5157" i="1" s="1"/>
  <c r="AD5157" i="1"/>
  <c r="AG5155" i="1"/>
  <c r="AF5156" i="1"/>
  <c r="AG5156" i="1" l="1"/>
  <c r="AF5157" i="1"/>
  <c r="AH5158" i="1" a="1"/>
  <c r="AH5158" i="1" s="1"/>
  <c r="AI5158" i="1" s="1"/>
  <c r="AE5158" i="1" a="1"/>
  <c r="AE5158" i="1" s="1"/>
  <c r="AD5158" i="1"/>
  <c r="AE5159" i="1" l="1" a="1"/>
  <c r="AE5159" i="1" s="1"/>
  <c r="AD5159" i="1"/>
  <c r="AH5159" i="1" a="1"/>
  <c r="AH5159" i="1" s="1"/>
  <c r="AI5159" i="1" s="1"/>
  <c r="AG5157" i="1"/>
  <c r="AF5158" i="1"/>
  <c r="AG5158" i="1" l="1"/>
  <c r="AF5159" i="1"/>
  <c r="AH5160" i="1" a="1"/>
  <c r="AH5160" i="1" s="1"/>
  <c r="AI5160" i="1" s="1"/>
  <c r="AE5160" i="1" a="1"/>
  <c r="AE5160" i="1" s="1"/>
  <c r="AD5160" i="1"/>
  <c r="AH5161" i="1" l="1" a="1"/>
  <c r="AH5161" i="1" s="1"/>
  <c r="AI5161" i="1" s="1"/>
  <c r="AE5161" i="1" a="1"/>
  <c r="AE5161" i="1" s="1"/>
  <c r="AD5161" i="1"/>
  <c r="AG5159" i="1"/>
  <c r="AF5160" i="1"/>
  <c r="AG5160" i="1" l="1"/>
  <c r="AF5161" i="1"/>
  <c r="AD5162" i="1"/>
  <c r="AH5162" i="1" a="1"/>
  <c r="AH5162" i="1" s="1"/>
  <c r="AI5162" i="1" s="1"/>
  <c r="AE5162" i="1" a="1"/>
  <c r="AE5162" i="1" s="1"/>
  <c r="AG5161" i="1" l="1"/>
  <c r="AF5162" i="1"/>
  <c r="AH5163" i="1" a="1"/>
  <c r="AH5163" i="1" s="1"/>
  <c r="AI5163" i="1" s="1"/>
  <c r="AE5163" i="1" a="1"/>
  <c r="AE5163" i="1" s="1"/>
  <c r="AD5163" i="1"/>
  <c r="AH5164" i="1" l="1" a="1"/>
  <c r="AH5164" i="1" s="1"/>
  <c r="AI5164" i="1" s="1"/>
  <c r="AE5164" i="1" a="1"/>
  <c r="AE5164" i="1" s="1"/>
  <c r="AD5164" i="1"/>
  <c r="AG5162" i="1"/>
  <c r="AF5163" i="1"/>
  <c r="AG5163" i="1" l="1"/>
  <c r="AF5164" i="1"/>
  <c r="AH5165" i="1" a="1"/>
  <c r="AH5165" i="1" s="1"/>
  <c r="AI5165" i="1" s="1"/>
  <c r="AE5165" i="1" a="1"/>
  <c r="AE5165" i="1" s="1"/>
  <c r="AD5165" i="1"/>
  <c r="AG5164" i="1" l="1"/>
  <c r="AF5165" i="1"/>
  <c r="AH5166" i="1" a="1"/>
  <c r="AH5166" i="1" s="1"/>
  <c r="AI5166" i="1" s="1"/>
  <c r="AE5166" i="1" a="1"/>
  <c r="AE5166" i="1" s="1"/>
  <c r="AD5166" i="1"/>
  <c r="AE5167" i="1" l="1" a="1"/>
  <c r="AE5167" i="1" s="1"/>
  <c r="AD5167" i="1"/>
  <c r="AH5167" i="1" a="1"/>
  <c r="AH5167" i="1" s="1"/>
  <c r="AI5167" i="1" s="1"/>
  <c r="AG5165" i="1"/>
  <c r="AF5166" i="1"/>
  <c r="AG5166" i="1" l="1"/>
  <c r="AF5167" i="1"/>
  <c r="AH5168" i="1" a="1"/>
  <c r="AH5168" i="1" s="1"/>
  <c r="AI5168" i="1" s="1"/>
  <c r="AE5168" i="1" a="1"/>
  <c r="AE5168" i="1" s="1"/>
  <c r="AD5168" i="1"/>
  <c r="AH5169" i="1" l="1" a="1"/>
  <c r="AH5169" i="1" s="1"/>
  <c r="AI5169" i="1" s="1"/>
  <c r="AE5169" i="1" a="1"/>
  <c r="AE5169" i="1" s="1"/>
  <c r="AD5169" i="1"/>
  <c r="AG5167" i="1"/>
  <c r="AF5168" i="1"/>
  <c r="AG5168" i="1" l="1"/>
  <c r="AF5169" i="1"/>
  <c r="AD5170" i="1"/>
  <c r="AH5170" i="1" a="1"/>
  <c r="AH5170" i="1" s="1"/>
  <c r="AI5170" i="1" s="1"/>
  <c r="AE5170" i="1" a="1"/>
  <c r="AE5170" i="1" s="1"/>
  <c r="AH5171" i="1" l="1" a="1"/>
  <c r="AH5171" i="1" s="1"/>
  <c r="AI5171" i="1" s="1"/>
  <c r="AE5171" i="1" a="1"/>
  <c r="AE5171" i="1" s="1"/>
  <c r="AD5171" i="1"/>
  <c r="AG5169" i="1"/>
  <c r="AF5170" i="1"/>
  <c r="AG5170" i="1" l="1"/>
  <c r="AF5171" i="1"/>
  <c r="AH5172" i="1" a="1"/>
  <c r="AH5172" i="1" s="1"/>
  <c r="AI5172" i="1" s="1"/>
  <c r="AE5172" i="1" a="1"/>
  <c r="AE5172" i="1" s="1"/>
  <c r="AD5172" i="1"/>
  <c r="AH5173" i="1" l="1" a="1"/>
  <c r="AH5173" i="1" s="1"/>
  <c r="AI5173" i="1" s="1"/>
  <c r="AE5173" i="1" a="1"/>
  <c r="AE5173" i="1" s="1"/>
  <c r="AD5173" i="1"/>
  <c r="AG5171" i="1"/>
  <c r="AF5172" i="1"/>
  <c r="AG5172" i="1" l="1"/>
  <c r="AF5173" i="1"/>
  <c r="AH5174" i="1" a="1"/>
  <c r="AH5174" i="1" s="1"/>
  <c r="AI5174" i="1" s="1"/>
  <c r="AE5174" i="1" a="1"/>
  <c r="AE5174" i="1" s="1"/>
  <c r="AD5174" i="1"/>
  <c r="AE5175" i="1" l="1" a="1"/>
  <c r="AE5175" i="1" s="1"/>
  <c r="AD5175" i="1"/>
  <c r="AH5175" i="1" a="1"/>
  <c r="AH5175" i="1" s="1"/>
  <c r="AI5175" i="1" s="1"/>
  <c r="AG5173" i="1"/>
  <c r="AF5174" i="1"/>
  <c r="AH5176" i="1" l="1" a="1"/>
  <c r="AH5176" i="1" s="1"/>
  <c r="AI5176" i="1" s="1"/>
  <c r="AE5176" i="1" a="1"/>
  <c r="AE5176" i="1" s="1"/>
  <c r="AD5176" i="1"/>
  <c r="AG5174" i="1"/>
  <c r="AF5175" i="1"/>
  <c r="AG5175" i="1" l="1"/>
  <c r="AF5176" i="1"/>
  <c r="AH5177" i="1" a="1"/>
  <c r="AH5177" i="1" s="1"/>
  <c r="AI5177" i="1" s="1"/>
  <c r="AE5177" i="1" a="1"/>
  <c r="AE5177" i="1" s="1"/>
  <c r="AD5177" i="1"/>
  <c r="AD5178" i="1" l="1"/>
  <c r="AH5178" i="1" a="1"/>
  <c r="AH5178" i="1" s="1"/>
  <c r="AI5178" i="1" s="1"/>
  <c r="AE5178" i="1" a="1"/>
  <c r="AE5178" i="1" s="1"/>
  <c r="AG5176" i="1"/>
  <c r="AF5177" i="1"/>
  <c r="AG5177" i="1" l="1"/>
  <c r="AF5178" i="1"/>
  <c r="AH5179" i="1" a="1"/>
  <c r="AH5179" i="1" s="1"/>
  <c r="AI5179" i="1" s="1"/>
  <c r="AE5179" i="1" a="1"/>
  <c r="AE5179" i="1" s="1"/>
  <c r="AD5179" i="1"/>
  <c r="AH5180" i="1" l="1" a="1"/>
  <c r="AH5180" i="1" s="1"/>
  <c r="AI5180" i="1" s="1"/>
  <c r="AE5180" i="1" a="1"/>
  <c r="AE5180" i="1" s="1"/>
  <c r="AD5180" i="1"/>
  <c r="AG5178" i="1"/>
  <c r="AF5179" i="1"/>
  <c r="AG5179" i="1" l="1"/>
  <c r="AF5180" i="1"/>
  <c r="AH5181" i="1" a="1"/>
  <c r="AH5181" i="1" s="1"/>
  <c r="AI5181" i="1" s="1"/>
  <c r="AE5181" i="1" a="1"/>
  <c r="AE5181" i="1" s="1"/>
  <c r="AD5181" i="1"/>
  <c r="AH5182" i="1" l="1" a="1"/>
  <c r="AH5182" i="1" s="1"/>
  <c r="AI5182" i="1" s="1"/>
  <c r="AE5182" i="1" a="1"/>
  <c r="AE5182" i="1" s="1"/>
  <c r="AD5182" i="1"/>
  <c r="AG5180" i="1"/>
  <c r="AF5181" i="1"/>
  <c r="AG5181" i="1" l="1"/>
  <c r="AF5182" i="1"/>
  <c r="AE5183" i="1" a="1"/>
  <c r="AE5183" i="1" s="1"/>
  <c r="AD5183" i="1"/>
  <c r="AH5183" i="1" a="1"/>
  <c r="AH5183" i="1" s="1"/>
  <c r="AI5183" i="1" s="1"/>
  <c r="AH5184" i="1" l="1" a="1"/>
  <c r="AH5184" i="1" s="1"/>
  <c r="AI5184" i="1" s="1"/>
  <c r="AE5184" i="1" a="1"/>
  <c r="AE5184" i="1" s="1"/>
  <c r="AD5184" i="1"/>
  <c r="AG5182" i="1"/>
  <c r="AF5183" i="1"/>
  <c r="AG5183" i="1" l="1"/>
  <c r="AF5184" i="1"/>
  <c r="AH5185" i="1" a="1"/>
  <c r="AH5185" i="1" s="1"/>
  <c r="AI5185" i="1" s="1"/>
  <c r="AE5185" i="1" a="1"/>
  <c r="AE5185" i="1" s="1"/>
  <c r="AD5185" i="1"/>
  <c r="AD5186" i="1" l="1"/>
  <c r="AH5186" i="1" a="1"/>
  <c r="AH5186" i="1" s="1"/>
  <c r="AI5186" i="1" s="1"/>
  <c r="AE5186" i="1" a="1"/>
  <c r="AE5186" i="1" s="1"/>
  <c r="AG5184" i="1"/>
  <c r="AF5185" i="1"/>
  <c r="AH5187" i="1" l="1" a="1"/>
  <c r="AH5187" i="1" s="1"/>
  <c r="AI5187" i="1" s="1"/>
  <c r="AE5187" i="1" a="1"/>
  <c r="AE5187" i="1" s="1"/>
  <c r="AD5187" i="1"/>
  <c r="AG5185" i="1"/>
  <c r="AF5186" i="1"/>
  <c r="AG5186" i="1" l="1"/>
  <c r="AF5187" i="1"/>
  <c r="AH5188" i="1" a="1"/>
  <c r="AH5188" i="1" s="1"/>
  <c r="AI5188" i="1" s="1"/>
  <c r="AE5188" i="1" a="1"/>
  <c r="AE5188" i="1" s="1"/>
  <c r="AD5188" i="1"/>
  <c r="AG5187" i="1" l="1"/>
  <c r="AF5188" i="1"/>
  <c r="AH5189" i="1" a="1"/>
  <c r="AH5189" i="1" s="1"/>
  <c r="AI5189" i="1" s="1"/>
  <c r="AE5189" i="1" a="1"/>
  <c r="AE5189" i="1" s="1"/>
  <c r="AD5189" i="1"/>
  <c r="AH5190" i="1" l="1" a="1"/>
  <c r="AH5190" i="1" s="1"/>
  <c r="AI5190" i="1" s="1"/>
  <c r="AE5190" i="1" a="1"/>
  <c r="AE5190" i="1" s="1"/>
  <c r="AD5190" i="1"/>
  <c r="AG5188" i="1"/>
  <c r="AF5189" i="1"/>
  <c r="AG5189" i="1" l="1"/>
  <c r="AF5190" i="1"/>
  <c r="AE5191" i="1" a="1"/>
  <c r="AE5191" i="1" s="1"/>
  <c r="AD5191" i="1"/>
  <c r="AH5191" i="1" a="1"/>
  <c r="AH5191" i="1" s="1"/>
  <c r="AI5191" i="1" s="1"/>
  <c r="AH5192" i="1" l="1" a="1"/>
  <c r="AH5192" i="1" s="1"/>
  <c r="AI5192" i="1" s="1"/>
  <c r="AE5192" i="1" a="1"/>
  <c r="AE5192" i="1" s="1"/>
  <c r="AD5192" i="1"/>
  <c r="AG5190" i="1"/>
  <c r="AF5191" i="1"/>
  <c r="AH5193" i="1" l="1" a="1"/>
  <c r="AH5193" i="1" s="1"/>
  <c r="AI5193" i="1" s="1"/>
  <c r="AE5193" i="1" a="1"/>
  <c r="AE5193" i="1" s="1"/>
  <c r="AD5193" i="1"/>
  <c r="AG5191" i="1"/>
  <c r="AF5192" i="1"/>
  <c r="AG5192" i="1" l="1"/>
  <c r="AF5193" i="1"/>
  <c r="AD5194" i="1"/>
  <c r="AH5194" i="1" a="1"/>
  <c r="AH5194" i="1" s="1"/>
  <c r="AI5194" i="1" s="1"/>
  <c r="AE5194" i="1" a="1"/>
  <c r="AE5194" i="1" s="1"/>
  <c r="AH5195" i="1" l="1" a="1"/>
  <c r="AH5195" i="1" s="1"/>
  <c r="AI5195" i="1" s="1"/>
  <c r="AE5195" i="1" a="1"/>
  <c r="AE5195" i="1" s="1"/>
  <c r="AD5195" i="1"/>
  <c r="AG5193" i="1"/>
  <c r="AF5194" i="1"/>
  <c r="AG5194" i="1" l="1"/>
  <c r="AF5195" i="1"/>
  <c r="AH5196" i="1" a="1"/>
  <c r="AH5196" i="1" s="1"/>
  <c r="AI5196" i="1" s="1"/>
  <c r="AE5196" i="1" a="1"/>
  <c r="AE5196" i="1" s="1"/>
  <c r="AD5196" i="1"/>
  <c r="AH5197" i="1" l="1" a="1"/>
  <c r="AH5197" i="1" s="1"/>
  <c r="AI5197" i="1" s="1"/>
  <c r="AE5197" i="1" a="1"/>
  <c r="AE5197" i="1" s="1"/>
  <c r="AD5197" i="1"/>
  <c r="AG5195" i="1"/>
  <c r="AF5196" i="1"/>
  <c r="AG5196" i="1" l="1"/>
  <c r="AF5197" i="1"/>
  <c r="AH5198" i="1" a="1"/>
  <c r="AH5198" i="1" s="1"/>
  <c r="AI5198" i="1" s="1"/>
  <c r="AE5198" i="1" a="1"/>
  <c r="AE5198" i="1" s="1"/>
  <c r="AD5198" i="1"/>
  <c r="AE5199" i="1" l="1" a="1"/>
  <c r="AE5199" i="1" s="1"/>
  <c r="AD5199" i="1"/>
  <c r="AH5199" i="1" a="1"/>
  <c r="AH5199" i="1" s="1"/>
  <c r="AI5199" i="1" s="1"/>
  <c r="AG5197" i="1"/>
  <c r="AF5198" i="1"/>
  <c r="AH5200" i="1" l="1" a="1"/>
  <c r="AH5200" i="1" s="1"/>
  <c r="AI5200" i="1" s="1"/>
  <c r="AE5200" i="1" a="1"/>
  <c r="AE5200" i="1" s="1"/>
  <c r="AD5200" i="1"/>
  <c r="AG5198" i="1"/>
  <c r="AF5199" i="1"/>
  <c r="AG5199" i="1" l="1"/>
  <c r="AF5200" i="1"/>
  <c r="AH5201" i="1" a="1"/>
  <c r="AH5201" i="1" s="1"/>
  <c r="AI5201" i="1" s="1"/>
  <c r="AE5201" i="1" a="1"/>
  <c r="AE5201" i="1" s="1"/>
  <c r="AD5201" i="1"/>
  <c r="AD5202" i="1" l="1"/>
  <c r="AH5202" i="1" a="1"/>
  <c r="AH5202" i="1" s="1"/>
  <c r="AI5202" i="1" s="1"/>
  <c r="AE5202" i="1" a="1"/>
  <c r="AE5202" i="1" s="1"/>
  <c r="AG5200" i="1"/>
  <c r="AF5201" i="1"/>
  <c r="AG5201" i="1" l="1"/>
  <c r="AF5202" i="1"/>
  <c r="AH5203" i="1" a="1"/>
  <c r="AH5203" i="1" s="1"/>
  <c r="AI5203" i="1" s="1"/>
  <c r="AE5203" i="1" a="1"/>
  <c r="AE5203" i="1" s="1"/>
  <c r="AD5203" i="1"/>
  <c r="AH5204" i="1" l="1" a="1"/>
  <c r="AH5204" i="1" s="1"/>
  <c r="AI5204" i="1" s="1"/>
  <c r="AE5204" i="1" a="1"/>
  <c r="AE5204" i="1" s="1"/>
  <c r="AD5204" i="1"/>
  <c r="AG5202" i="1"/>
  <c r="AF5203" i="1"/>
  <c r="AG5203" i="1" l="1"/>
  <c r="AF5204" i="1"/>
  <c r="AH5205" i="1" a="1"/>
  <c r="AH5205" i="1" s="1"/>
  <c r="AI5205" i="1" s="1"/>
  <c r="AE5205" i="1" a="1"/>
  <c r="AE5205" i="1" s="1"/>
  <c r="AD5205" i="1"/>
  <c r="AH5206" i="1" l="1" a="1"/>
  <c r="AH5206" i="1" s="1"/>
  <c r="AI5206" i="1" s="1"/>
  <c r="AE5206" i="1" a="1"/>
  <c r="AE5206" i="1" s="1"/>
  <c r="AD5206" i="1"/>
  <c r="AG5204" i="1"/>
  <c r="AF5205" i="1"/>
  <c r="AG5205" i="1" l="1"/>
  <c r="AF5206" i="1"/>
  <c r="AE5207" i="1" a="1"/>
  <c r="AE5207" i="1" s="1"/>
  <c r="AD5207" i="1"/>
  <c r="AH5207" i="1" a="1"/>
  <c r="AH5207" i="1" s="1"/>
  <c r="AI5207" i="1" s="1"/>
  <c r="AG5206" i="1" l="1"/>
  <c r="AF5207" i="1"/>
  <c r="AH5208" i="1" a="1"/>
  <c r="AH5208" i="1" s="1"/>
  <c r="AI5208" i="1" s="1"/>
  <c r="AE5208" i="1" a="1"/>
  <c r="AE5208" i="1" s="1"/>
  <c r="AD5208" i="1"/>
  <c r="AH5209" i="1" l="1" a="1"/>
  <c r="AH5209" i="1" s="1"/>
  <c r="AI5209" i="1" s="1"/>
  <c r="AE5209" i="1" a="1"/>
  <c r="AE5209" i="1" s="1"/>
  <c r="AD5209" i="1"/>
  <c r="AG5207" i="1"/>
  <c r="AF5208" i="1"/>
  <c r="AD5210" i="1" l="1"/>
  <c r="AH5210" i="1" a="1"/>
  <c r="AH5210" i="1" s="1"/>
  <c r="AI5210" i="1" s="1"/>
  <c r="AE5210" i="1" a="1"/>
  <c r="AE5210" i="1" s="1"/>
  <c r="AG5208" i="1"/>
  <c r="AF5209" i="1"/>
  <c r="AG5209" i="1" l="1"/>
  <c r="AF5210" i="1"/>
  <c r="AH5211" i="1" a="1"/>
  <c r="AH5211" i="1" s="1"/>
  <c r="AI5211" i="1" s="1"/>
  <c r="AE5211" i="1" a="1"/>
  <c r="AE5211" i="1" s="1"/>
  <c r="AD5211" i="1"/>
  <c r="AH5212" i="1" l="1" a="1"/>
  <c r="AH5212" i="1" s="1"/>
  <c r="AI5212" i="1" s="1"/>
  <c r="AE5212" i="1" a="1"/>
  <c r="AE5212" i="1" s="1"/>
  <c r="AD5212" i="1"/>
  <c r="AG5210" i="1"/>
  <c r="AF5211" i="1"/>
  <c r="AG5211" i="1" l="1"/>
  <c r="AF5212" i="1"/>
  <c r="AH5213" i="1" a="1"/>
  <c r="AH5213" i="1" s="1"/>
  <c r="AI5213" i="1" s="1"/>
  <c r="AE5213" i="1" a="1"/>
  <c r="AE5213" i="1" s="1"/>
  <c r="AD5213" i="1"/>
  <c r="AG5212" i="1" l="1"/>
  <c r="AF5213" i="1"/>
  <c r="AH5214" i="1" a="1"/>
  <c r="AH5214" i="1" s="1"/>
  <c r="AI5214" i="1" s="1"/>
  <c r="AE5214" i="1" a="1"/>
  <c r="AE5214" i="1" s="1"/>
  <c r="AD5214" i="1"/>
  <c r="AE5215" i="1" l="1" a="1"/>
  <c r="AE5215" i="1" s="1"/>
  <c r="AD5215" i="1"/>
  <c r="AH5215" i="1" a="1"/>
  <c r="AH5215" i="1" s="1"/>
  <c r="AI5215" i="1" s="1"/>
  <c r="AG5213" i="1"/>
  <c r="AF5214" i="1"/>
  <c r="AG5214" i="1" l="1"/>
  <c r="AF5215" i="1"/>
  <c r="AH5216" i="1" a="1"/>
  <c r="AH5216" i="1" s="1"/>
  <c r="AI5216" i="1" s="1"/>
  <c r="AE5216" i="1" a="1"/>
  <c r="AE5216" i="1" s="1"/>
  <c r="AD5216" i="1"/>
  <c r="AH5217" i="1" l="1" a="1"/>
  <c r="AH5217" i="1" s="1"/>
  <c r="AI5217" i="1" s="1"/>
  <c r="AE5217" i="1" a="1"/>
  <c r="AE5217" i="1" s="1"/>
  <c r="AD5217" i="1"/>
  <c r="AG5215" i="1"/>
  <c r="AF5216" i="1"/>
  <c r="AG5216" i="1" l="1"/>
  <c r="AF5217" i="1"/>
  <c r="AD5218" i="1"/>
  <c r="AH5218" i="1" a="1"/>
  <c r="AH5218" i="1" s="1"/>
  <c r="AI5218" i="1" s="1"/>
  <c r="AE5218" i="1" a="1"/>
  <c r="AE5218" i="1" s="1"/>
  <c r="AH5219" i="1" l="1" a="1"/>
  <c r="AH5219" i="1" s="1"/>
  <c r="AI5219" i="1" s="1"/>
  <c r="AE5219" i="1" a="1"/>
  <c r="AE5219" i="1" s="1"/>
  <c r="AD5219" i="1"/>
  <c r="AG5217" i="1"/>
  <c r="AF5218" i="1"/>
  <c r="AG5218" i="1" l="1"/>
  <c r="AF5219" i="1"/>
  <c r="AH5220" i="1" a="1"/>
  <c r="AH5220" i="1" s="1"/>
  <c r="AI5220" i="1" s="1"/>
  <c r="AE5220" i="1" a="1"/>
  <c r="AE5220" i="1" s="1"/>
  <c r="AD5220" i="1"/>
  <c r="AG5219" i="1" l="1"/>
  <c r="AF5220" i="1"/>
  <c r="AH5221" i="1" a="1"/>
  <c r="AH5221" i="1" s="1"/>
  <c r="AI5221" i="1" s="1"/>
  <c r="AE5221" i="1" a="1"/>
  <c r="AE5221" i="1" s="1"/>
  <c r="AD5221" i="1"/>
  <c r="AH5222" i="1" l="1" a="1"/>
  <c r="AH5222" i="1" s="1"/>
  <c r="AI5222" i="1" s="1"/>
  <c r="AE5222" i="1" a="1"/>
  <c r="AE5222" i="1" s="1"/>
  <c r="AD5222" i="1"/>
  <c r="AG5220" i="1"/>
  <c r="AF5221" i="1"/>
  <c r="AG5221" i="1" l="1"/>
  <c r="AF5222" i="1"/>
  <c r="AE5223" i="1" a="1"/>
  <c r="AE5223" i="1" s="1"/>
  <c r="AD5223" i="1"/>
  <c r="AH5223" i="1" a="1"/>
  <c r="AH5223" i="1" s="1"/>
  <c r="AI5223" i="1" s="1"/>
  <c r="AH5224" i="1" l="1" a="1"/>
  <c r="AH5224" i="1" s="1"/>
  <c r="AI5224" i="1" s="1"/>
  <c r="AE5224" i="1" a="1"/>
  <c r="AE5224" i="1" s="1"/>
  <c r="AD5224" i="1"/>
  <c r="AG5222" i="1"/>
  <c r="AF5223" i="1"/>
  <c r="AG5223" i="1" l="1"/>
  <c r="AF5224" i="1"/>
  <c r="AH5225" i="1" a="1"/>
  <c r="AH5225" i="1" s="1"/>
  <c r="AI5225" i="1" s="1"/>
  <c r="AE5225" i="1" a="1"/>
  <c r="AE5225" i="1" s="1"/>
  <c r="AD5225" i="1"/>
  <c r="AD5226" i="1" l="1"/>
  <c r="AH5226" i="1" a="1"/>
  <c r="AH5226" i="1" s="1"/>
  <c r="AI5226" i="1" s="1"/>
  <c r="AE5226" i="1" a="1"/>
  <c r="AE5226" i="1" s="1"/>
  <c r="AG5224" i="1"/>
  <c r="AF5225" i="1"/>
  <c r="AG5225" i="1" l="1"/>
  <c r="AF5226" i="1"/>
  <c r="AH5227" i="1" a="1"/>
  <c r="AH5227" i="1" s="1"/>
  <c r="AI5227" i="1" s="1"/>
  <c r="AE5227" i="1" a="1"/>
  <c r="AE5227" i="1" s="1"/>
  <c r="AD5227" i="1"/>
  <c r="AH5228" i="1" l="1" a="1"/>
  <c r="AH5228" i="1" s="1"/>
  <c r="AI5228" i="1" s="1"/>
  <c r="AE5228" i="1" a="1"/>
  <c r="AE5228" i="1" s="1"/>
  <c r="AD5228" i="1"/>
  <c r="AG5226" i="1"/>
  <c r="AF5227" i="1"/>
  <c r="AG5227" i="1" l="1"/>
  <c r="AF5228" i="1"/>
  <c r="AH5229" i="1" a="1"/>
  <c r="AH5229" i="1" s="1"/>
  <c r="AI5229" i="1" s="1"/>
  <c r="AE5229" i="1" a="1"/>
  <c r="AE5229" i="1" s="1"/>
  <c r="AD5229" i="1"/>
  <c r="AH5230" i="1" l="1" a="1"/>
  <c r="AH5230" i="1" s="1"/>
  <c r="AI5230" i="1" s="1"/>
  <c r="AE5230" i="1" a="1"/>
  <c r="AE5230" i="1" s="1"/>
  <c r="AD5230" i="1"/>
  <c r="AG5228" i="1"/>
  <c r="AF5229" i="1"/>
  <c r="AG5229" i="1" l="1"/>
  <c r="AF5230" i="1"/>
  <c r="AE5231" i="1" a="1"/>
  <c r="AE5231" i="1" s="1"/>
  <c r="AD5231" i="1"/>
  <c r="AH5231" i="1" a="1"/>
  <c r="AH5231" i="1" s="1"/>
  <c r="AI5231" i="1" s="1"/>
  <c r="AH5232" i="1" l="1" a="1"/>
  <c r="AH5232" i="1" s="1"/>
  <c r="AI5232" i="1" s="1"/>
  <c r="AE5232" i="1" a="1"/>
  <c r="AE5232" i="1" s="1"/>
  <c r="AD5232" i="1"/>
  <c r="AG5230" i="1"/>
  <c r="AF5231" i="1"/>
  <c r="AG5231" i="1" l="1"/>
  <c r="AF5232" i="1"/>
  <c r="AH5233" i="1" a="1"/>
  <c r="AH5233" i="1" s="1"/>
  <c r="AI5233" i="1" s="1"/>
  <c r="AE5233" i="1" a="1"/>
  <c r="AE5233" i="1" s="1"/>
  <c r="AD5233" i="1"/>
  <c r="AD5234" i="1" l="1"/>
  <c r="AH5234" i="1" a="1"/>
  <c r="AH5234" i="1" s="1"/>
  <c r="AI5234" i="1" s="1"/>
  <c r="AE5234" i="1" a="1"/>
  <c r="AE5234" i="1" s="1"/>
  <c r="AG5232" i="1"/>
  <c r="AF5233" i="1"/>
  <c r="AG5233" i="1" l="1"/>
  <c r="AF5234" i="1"/>
  <c r="AH5235" i="1" a="1"/>
  <c r="AH5235" i="1" s="1"/>
  <c r="AI5235" i="1" s="1"/>
  <c r="AE5235" i="1" a="1"/>
  <c r="AE5235" i="1" s="1"/>
  <c r="AD5235" i="1"/>
  <c r="AG5234" i="1" l="1"/>
  <c r="AF5235" i="1"/>
  <c r="AH5236" i="1" a="1"/>
  <c r="AH5236" i="1" s="1"/>
  <c r="AI5236" i="1" s="1"/>
  <c r="AE5236" i="1" a="1"/>
  <c r="AE5236" i="1" s="1"/>
  <c r="AD5236" i="1"/>
  <c r="AH5237" i="1" l="1" a="1"/>
  <c r="AH5237" i="1" s="1"/>
  <c r="AI5237" i="1" s="1"/>
  <c r="AE5237" i="1" a="1"/>
  <c r="AE5237" i="1" s="1"/>
  <c r="AD5237" i="1"/>
  <c r="AG5235" i="1"/>
  <c r="AF5236" i="1"/>
  <c r="AG5236" i="1" l="1"/>
  <c r="AF5237" i="1"/>
  <c r="AH5238" i="1" a="1"/>
  <c r="AH5238" i="1" s="1"/>
  <c r="AI5238" i="1" s="1"/>
  <c r="AE5238" i="1" a="1"/>
  <c r="AE5238" i="1" s="1"/>
  <c r="AD5238" i="1"/>
  <c r="AE5239" i="1" l="1" a="1"/>
  <c r="AE5239" i="1" s="1"/>
  <c r="AD5239" i="1"/>
  <c r="AH5239" i="1" a="1"/>
  <c r="AH5239" i="1" s="1"/>
  <c r="AI5239" i="1" s="1"/>
  <c r="AG5237" i="1"/>
  <c r="AF5238" i="1"/>
  <c r="AG5238" i="1" l="1"/>
  <c r="AF5239" i="1"/>
  <c r="AH5240" i="1" a="1"/>
  <c r="AH5240" i="1" s="1"/>
  <c r="AI5240" i="1" s="1"/>
  <c r="AE5240" i="1" a="1"/>
  <c r="AE5240" i="1" s="1"/>
  <c r="AD5240" i="1"/>
  <c r="AH5241" i="1" l="1" a="1"/>
  <c r="AH5241" i="1" s="1"/>
  <c r="AI5241" i="1" s="1"/>
  <c r="AE5241" i="1" a="1"/>
  <c r="AE5241" i="1" s="1"/>
  <c r="AD5241" i="1"/>
  <c r="AG5239" i="1"/>
  <c r="AF5240" i="1"/>
  <c r="AD5242" i="1" l="1"/>
  <c r="AH5242" i="1" a="1"/>
  <c r="AH5242" i="1" s="1"/>
  <c r="AI5242" i="1" s="1"/>
  <c r="AE5242" i="1" a="1"/>
  <c r="AE5242" i="1" s="1"/>
  <c r="AG5240" i="1"/>
  <c r="AF5241" i="1"/>
  <c r="AG5241" i="1" l="1"/>
  <c r="AF5242" i="1"/>
  <c r="AH5243" i="1" a="1"/>
  <c r="AH5243" i="1" s="1"/>
  <c r="AI5243" i="1" s="1"/>
  <c r="AE5243" i="1" a="1"/>
  <c r="AE5243" i="1" s="1"/>
  <c r="AD5243" i="1"/>
  <c r="AH5244" i="1" l="1" a="1"/>
  <c r="AH5244" i="1" s="1"/>
  <c r="AI5244" i="1" s="1"/>
  <c r="AE5244" i="1" a="1"/>
  <c r="AE5244" i="1" s="1"/>
  <c r="AD5244" i="1"/>
  <c r="AG5242" i="1"/>
  <c r="AF5243" i="1"/>
  <c r="AG5243" i="1" l="1"/>
  <c r="AF5244" i="1"/>
  <c r="AH5245" i="1" a="1"/>
  <c r="AH5245" i="1" s="1"/>
  <c r="AI5245" i="1" s="1"/>
  <c r="AE5245" i="1" a="1"/>
  <c r="AE5245" i="1" s="1"/>
  <c r="AD5245" i="1"/>
  <c r="AH5246" i="1" l="1" a="1"/>
  <c r="AH5246" i="1" s="1"/>
  <c r="AI5246" i="1" s="1"/>
  <c r="AE5246" i="1" a="1"/>
  <c r="AE5246" i="1" s="1"/>
  <c r="AD5246" i="1"/>
  <c r="AG5244" i="1"/>
  <c r="AF5245" i="1"/>
  <c r="AG5245" i="1" l="1"/>
  <c r="AF5246" i="1"/>
  <c r="AE5247" i="1" a="1"/>
  <c r="AE5247" i="1" s="1"/>
  <c r="AD5247" i="1"/>
  <c r="AH5247" i="1" a="1"/>
  <c r="AH5247" i="1" s="1"/>
  <c r="AI5247" i="1" s="1"/>
  <c r="AG5246" i="1" l="1"/>
  <c r="AF5247" i="1"/>
  <c r="AH5248" i="1" a="1"/>
  <c r="AH5248" i="1" s="1"/>
  <c r="AI5248" i="1" s="1"/>
  <c r="AE5248" i="1" a="1"/>
  <c r="AE5248" i="1" s="1"/>
  <c r="AD5248" i="1"/>
  <c r="AH5249" i="1" l="1" a="1"/>
  <c r="AH5249" i="1" s="1"/>
  <c r="AI5249" i="1" s="1"/>
  <c r="AE5249" i="1" a="1"/>
  <c r="AE5249" i="1" s="1"/>
  <c r="AD5249" i="1"/>
  <c r="AG5247" i="1"/>
  <c r="AF5248" i="1"/>
  <c r="AG5248" i="1" l="1"/>
  <c r="AF5249" i="1"/>
  <c r="AD5250" i="1"/>
  <c r="AH5250" i="1" a="1"/>
  <c r="AH5250" i="1" s="1"/>
  <c r="AI5250" i="1" s="1"/>
  <c r="AE5250" i="1" a="1"/>
  <c r="AE5250" i="1" s="1"/>
  <c r="AG5249" i="1" l="1"/>
  <c r="AF5250" i="1"/>
  <c r="AH5251" i="1" a="1"/>
  <c r="AH5251" i="1" s="1"/>
  <c r="AI5251" i="1" s="1"/>
  <c r="AE5251" i="1" a="1"/>
  <c r="AE5251" i="1" s="1"/>
  <c r="AD5251" i="1"/>
  <c r="AH5252" i="1" l="1" a="1"/>
  <c r="AH5252" i="1" s="1"/>
  <c r="AI5252" i="1" s="1"/>
  <c r="AE5252" i="1" a="1"/>
  <c r="AE5252" i="1" s="1"/>
  <c r="AD5252" i="1"/>
  <c r="AG5250" i="1"/>
  <c r="AF5251" i="1"/>
  <c r="AH5253" i="1" l="1" a="1"/>
  <c r="AH5253" i="1" s="1"/>
  <c r="AI5253" i="1" s="1"/>
  <c r="AE5253" i="1" a="1"/>
  <c r="AE5253" i="1" s="1"/>
  <c r="AD5253" i="1"/>
  <c r="AG5251" i="1"/>
  <c r="AF5252" i="1"/>
  <c r="AH5254" i="1" l="1" a="1"/>
  <c r="AH5254" i="1" s="1"/>
  <c r="AI5254" i="1" s="1"/>
  <c r="AE5254" i="1" a="1"/>
  <c r="AE5254" i="1" s="1"/>
  <c r="AD5254" i="1"/>
  <c r="AG5252" i="1"/>
  <c r="AF5253" i="1"/>
  <c r="AG5253" i="1" l="1"/>
  <c r="AF5254" i="1"/>
  <c r="AE5255" i="1" a="1"/>
  <c r="AE5255" i="1" s="1"/>
  <c r="AD5255" i="1"/>
  <c r="AH5255" i="1" a="1"/>
  <c r="AH5255" i="1" s="1"/>
  <c r="AI5255" i="1" s="1"/>
  <c r="AH5256" i="1" l="1" a="1"/>
  <c r="AH5256" i="1" s="1"/>
  <c r="AI5256" i="1" s="1"/>
  <c r="AE5256" i="1" a="1"/>
  <c r="AE5256" i="1" s="1"/>
  <c r="AD5256" i="1"/>
  <c r="AG5254" i="1"/>
  <c r="AF5255" i="1"/>
  <c r="AG5255" i="1" l="1"/>
  <c r="AF5256" i="1"/>
  <c r="AH5257" i="1" a="1"/>
  <c r="AH5257" i="1" s="1"/>
  <c r="AI5257" i="1" s="1"/>
  <c r="AE5257" i="1" a="1"/>
  <c r="AE5257" i="1" s="1"/>
  <c r="AD5257" i="1"/>
  <c r="AD5258" i="1" l="1"/>
  <c r="AH5258" i="1" a="1"/>
  <c r="AH5258" i="1" s="1"/>
  <c r="AI5258" i="1" s="1"/>
  <c r="AE5258" i="1" a="1"/>
  <c r="AE5258" i="1" s="1"/>
  <c r="AG5256" i="1"/>
  <c r="AF5257" i="1"/>
  <c r="AH5259" i="1" l="1" a="1"/>
  <c r="AH5259" i="1" s="1"/>
  <c r="AI5259" i="1" s="1"/>
  <c r="AE5259" i="1" a="1"/>
  <c r="AE5259" i="1" s="1"/>
  <c r="AD5259" i="1"/>
  <c r="AG5257" i="1"/>
  <c r="AF5258" i="1"/>
  <c r="AG5258" i="1" l="1"/>
  <c r="AF5259" i="1"/>
  <c r="AH5260" i="1" a="1"/>
  <c r="AH5260" i="1" s="1"/>
  <c r="AI5260" i="1" s="1"/>
  <c r="AE5260" i="1" a="1"/>
  <c r="AE5260" i="1" s="1"/>
  <c r="AD5260" i="1"/>
  <c r="AG5259" i="1" l="1"/>
  <c r="AF5260" i="1"/>
  <c r="AH5261" i="1" a="1"/>
  <c r="AH5261" i="1" s="1"/>
  <c r="AI5261" i="1" s="1"/>
  <c r="AE5261" i="1" a="1"/>
  <c r="AE5261" i="1" s="1"/>
  <c r="AD5261" i="1"/>
  <c r="AH5262" i="1" l="1" a="1"/>
  <c r="AH5262" i="1" s="1"/>
  <c r="AI5262" i="1" s="1"/>
  <c r="AE5262" i="1" a="1"/>
  <c r="AE5262" i="1" s="1"/>
  <c r="AD5262" i="1"/>
  <c r="AG5260" i="1"/>
  <c r="AF5261" i="1"/>
  <c r="AG5261" i="1" l="1"/>
  <c r="AF5262" i="1"/>
  <c r="AE5263" i="1" a="1"/>
  <c r="AE5263" i="1" s="1"/>
  <c r="AD5263" i="1"/>
  <c r="AH5263" i="1" a="1"/>
  <c r="AH5263" i="1" s="1"/>
  <c r="AI5263" i="1" s="1"/>
  <c r="AG5262" i="1" l="1"/>
  <c r="AF5263" i="1"/>
  <c r="AH5264" i="1" a="1"/>
  <c r="AH5264" i="1" s="1"/>
  <c r="AI5264" i="1" s="1"/>
  <c r="AE5264" i="1" a="1"/>
  <c r="AE5264" i="1" s="1"/>
  <c r="AD5264" i="1"/>
  <c r="AH5265" i="1" l="1" a="1"/>
  <c r="AH5265" i="1" s="1"/>
  <c r="AI5265" i="1" s="1"/>
  <c r="AE5265" i="1" a="1"/>
  <c r="AE5265" i="1" s="1"/>
  <c r="AD5265" i="1"/>
  <c r="AG5263" i="1"/>
  <c r="AF5264" i="1"/>
  <c r="AG5264" i="1" l="1"/>
  <c r="AF5265" i="1"/>
  <c r="AD5266" i="1"/>
  <c r="AH5266" i="1" a="1"/>
  <c r="AH5266" i="1" s="1"/>
  <c r="AI5266" i="1" s="1"/>
  <c r="AE5266" i="1" a="1"/>
  <c r="AE5266" i="1" s="1"/>
  <c r="AH5267" i="1" l="1" a="1"/>
  <c r="AH5267" i="1" s="1"/>
  <c r="AI5267" i="1" s="1"/>
  <c r="AE5267" i="1" a="1"/>
  <c r="AE5267" i="1" s="1"/>
  <c r="AD5267" i="1"/>
  <c r="AG5265" i="1"/>
  <c r="AF5266" i="1"/>
  <c r="AG5266" i="1" l="1"/>
  <c r="AF5267" i="1"/>
  <c r="AH5268" i="1" a="1"/>
  <c r="AH5268" i="1" s="1"/>
  <c r="AI5268" i="1" s="1"/>
  <c r="AE5268" i="1" a="1"/>
  <c r="AE5268" i="1" s="1"/>
  <c r="AD5268" i="1"/>
  <c r="AH5269" i="1" l="1" a="1"/>
  <c r="AH5269" i="1" s="1"/>
  <c r="AI5269" i="1" s="1"/>
  <c r="AE5269" i="1" a="1"/>
  <c r="AE5269" i="1" s="1"/>
  <c r="AD5269" i="1"/>
  <c r="AG5267" i="1"/>
  <c r="AF5268" i="1"/>
  <c r="AG5268" i="1" l="1"/>
  <c r="AF5269" i="1"/>
  <c r="AH5270" i="1" a="1"/>
  <c r="AH5270" i="1" s="1"/>
  <c r="AI5270" i="1" s="1"/>
  <c r="AE5270" i="1" a="1"/>
  <c r="AE5270" i="1" s="1"/>
  <c r="AD5270" i="1"/>
  <c r="AE5271" i="1" l="1" a="1"/>
  <c r="AE5271" i="1" s="1"/>
  <c r="AD5271" i="1"/>
  <c r="AH5271" i="1" a="1"/>
  <c r="AH5271" i="1" s="1"/>
  <c r="AI5271" i="1" s="1"/>
  <c r="AG5269" i="1"/>
  <c r="AF5270" i="1"/>
  <c r="AG5270" i="1" l="1"/>
  <c r="AF5271" i="1"/>
  <c r="AH5272" i="1" a="1"/>
  <c r="AH5272" i="1" s="1"/>
  <c r="AI5272" i="1" s="1"/>
  <c r="AE5272" i="1" a="1"/>
  <c r="AE5272" i="1" s="1"/>
  <c r="AD5272" i="1"/>
  <c r="AH5273" i="1" l="1" a="1"/>
  <c r="AH5273" i="1" s="1"/>
  <c r="AI5273" i="1" s="1"/>
  <c r="AE5273" i="1" a="1"/>
  <c r="AE5273" i="1" s="1"/>
  <c r="AD5273" i="1"/>
  <c r="AG5271" i="1"/>
  <c r="AF5272" i="1"/>
  <c r="AG5272" i="1" l="1"/>
  <c r="AF5273" i="1"/>
  <c r="AD5274" i="1"/>
  <c r="AH5274" i="1" a="1"/>
  <c r="AH5274" i="1" s="1"/>
  <c r="AI5274" i="1" s="1"/>
  <c r="AE5274" i="1" a="1"/>
  <c r="AE5274" i="1" s="1"/>
  <c r="AH5275" i="1" l="1" a="1"/>
  <c r="AH5275" i="1" s="1"/>
  <c r="AI5275" i="1" s="1"/>
  <c r="AE5275" i="1" a="1"/>
  <c r="AE5275" i="1" s="1"/>
  <c r="AD5275" i="1"/>
  <c r="AG5273" i="1"/>
  <c r="AF5274" i="1"/>
  <c r="AH5276" i="1" l="1" a="1"/>
  <c r="AH5276" i="1" s="1"/>
  <c r="AI5276" i="1" s="1"/>
  <c r="AE5276" i="1" a="1"/>
  <c r="AE5276" i="1" s="1"/>
  <c r="AD5276" i="1"/>
  <c r="AG5274" i="1"/>
  <c r="AF5275" i="1"/>
  <c r="AG5275" i="1" l="1"/>
  <c r="AF5276" i="1"/>
  <c r="AH5277" i="1" a="1"/>
  <c r="AH5277" i="1" s="1"/>
  <c r="AI5277" i="1" s="1"/>
  <c r="AE5277" i="1" a="1"/>
  <c r="AE5277" i="1" s="1"/>
  <c r="AD5277" i="1"/>
  <c r="AH5278" i="1" l="1" a="1"/>
  <c r="AH5278" i="1" s="1"/>
  <c r="AI5278" i="1" s="1"/>
  <c r="AE5278" i="1" a="1"/>
  <c r="AE5278" i="1" s="1"/>
  <c r="AD5278" i="1"/>
  <c r="AG5276" i="1"/>
  <c r="AF5277" i="1"/>
  <c r="AE5279" i="1" l="1" a="1"/>
  <c r="AE5279" i="1" s="1"/>
  <c r="AD5279" i="1"/>
  <c r="AH5279" i="1" a="1"/>
  <c r="AH5279" i="1" s="1"/>
  <c r="AI5279" i="1" s="1"/>
  <c r="AG5277" i="1"/>
  <c r="AF5278" i="1"/>
  <c r="AH5280" i="1" l="1" a="1"/>
  <c r="AH5280" i="1" s="1"/>
  <c r="AI5280" i="1" s="1"/>
  <c r="AE5280" i="1" a="1"/>
  <c r="AE5280" i="1" s="1"/>
  <c r="AD5280" i="1"/>
  <c r="AG5278" i="1"/>
  <c r="AF5279" i="1"/>
  <c r="AG5279" i="1" l="1"/>
  <c r="AF5280" i="1"/>
  <c r="AH5281" i="1" a="1"/>
  <c r="AH5281" i="1" s="1"/>
  <c r="AI5281" i="1" s="1"/>
  <c r="AE5281" i="1" a="1"/>
  <c r="AE5281" i="1" s="1"/>
  <c r="AD5281" i="1"/>
  <c r="AD5282" i="1" l="1"/>
  <c r="AH5282" i="1" a="1"/>
  <c r="AH5282" i="1" s="1"/>
  <c r="AI5282" i="1" s="1"/>
  <c r="AE5282" i="1" a="1"/>
  <c r="AE5282" i="1" s="1"/>
  <c r="AG5280" i="1"/>
  <c r="AF5281" i="1"/>
  <c r="AG5281" i="1" l="1"/>
  <c r="AF5282" i="1"/>
  <c r="AH5283" i="1" a="1"/>
  <c r="AH5283" i="1" s="1"/>
  <c r="AI5283" i="1" s="1"/>
  <c r="AE5283" i="1" a="1"/>
  <c r="AE5283" i="1" s="1"/>
  <c r="AD5283" i="1"/>
  <c r="AH5284" i="1" l="1" a="1"/>
  <c r="AH5284" i="1" s="1"/>
  <c r="AI5284" i="1" s="1"/>
  <c r="AE5284" i="1" a="1"/>
  <c r="AE5284" i="1" s="1"/>
  <c r="AD5284" i="1"/>
  <c r="AG5282" i="1"/>
  <c r="AF5283" i="1"/>
  <c r="AG5283" i="1" l="1"/>
  <c r="AF5284" i="1"/>
  <c r="AH5285" i="1" a="1"/>
  <c r="AH5285" i="1" s="1"/>
  <c r="AI5285" i="1" s="1"/>
  <c r="AE5285" i="1" a="1"/>
  <c r="AE5285" i="1" s="1"/>
  <c r="AD5285" i="1"/>
  <c r="AH5286" i="1" l="1" a="1"/>
  <c r="AH5286" i="1" s="1"/>
  <c r="AI5286" i="1" s="1"/>
  <c r="AE5286" i="1" a="1"/>
  <c r="AE5286" i="1" s="1"/>
  <c r="AD5286" i="1"/>
  <c r="AG5284" i="1"/>
  <c r="AF5285" i="1"/>
  <c r="AE5287" i="1" l="1" a="1"/>
  <c r="AE5287" i="1" s="1"/>
  <c r="AD5287" i="1"/>
  <c r="AH5287" i="1" a="1"/>
  <c r="AH5287" i="1" s="1"/>
  <c r="AI5287" i="1" s="1"/>
  <c r="AG5285" i="1"/>
  <c r="AF5286" i="1"/>
  <c r="AH5288" i="1" l="1" a="1"/>
  <c r="AH5288" i="1" s="1"/>
  <c r="AI5288" i="1" s="1"/>
  <c r="AE5288" i="1" a="1"/>
  <c r="AE5288" i="1" s="1"/>
  <c r="AD5288" i="1"/>
  <c r="AG5286" i="1"/>
  <c r="AF5287" i="1"/>
  <c r="AG5287" i="1" l="1"/>
  <c r="AF5288" i="1"/>
  <c r="AH5289" i="1" a="1"/>
  <c r="AH5289" i="1" s="1"/>
  <c r="AI5289" i="1" s="1"/>
  <c r="AE5289" i="1" a="1"/>
  <c r="AE5289" i="1" s="1"/>
  <c r="AD5289" i="1"/>
  <c r="AD5290" i="1" l="1"/>
  <c r="AH5290" i="1" a="1"/>
  <c r="AH5290" i="1" s="1"/>
  <c r="AI5290" i="1" s="1"/>
  <c r="AE5290" i="1" a="1"/>
  <c r="AE5290" i="1" s="1"/>
  <c r="AG5288" i="1"/>
  <c r="AF5289" i="1"/>
  <c r="AG5289" i="1" l="1"/>
  <c r="AF5290" i="1"/>
  <c r="AH5291" i="1" a="1"/>
  <c r="AH5291" i="1" s="1"/>
  <c r="AI5291" i="1" s="1"/>
  <c r="AE5291" i="1" a="1"/>
  <c r="AE5291" i="1" s="1"/>
  <c r="AD5291" i="1"/>
  <c r="AH5292" i="1" l="1" a="1"/>
  <c r="AH5292" i="1" s="1"/>
  <c r="AI5292" i="1" s="1"/>
  <c r="AE5292" i="1" a="1"/>
  <c r="AE5292" i="1" s="1"/>
  <c r="AD5292" i="1"/>
  <c r="AG5290" i="1"/>
  <c r="AF5291" i="1"/>
  <c r="AH5293" i="1" l="1" a="1"/>
  <c r="AH5293" i="1" s="1"/>
  <c r="AI5293" i="1" s="1"/>
  <c r="AE5293" i="1" a="1"/>
  <c r="AE5293" i="1" s="1"/>
  <c r="AD5293" i="1"/>
  <c r="AG5291" i="1"/>
  <c r="AF5292" i="1"/>
  <c r="AG5292" i="1" l="1"/>
  <c r="AF5293" i="1"/>
  <c r="AH5294" i="1" a="1"/>
  <c r="AH5294" i="1" s="1"/>
  <c r="AI5294" i="1" s="1"/>
  <c r="AE5294" i="1" a="1"/>
  <c r="AE5294" i="1" s="1"/>
  <c r="AD5294" i="1"/>
  <c r="AE5295" i="1" l="1" a="1"/>
  <c r="AE5295" i="1" s="1"/>
  <c r="AD5295" i="1"/>
  <c r="AH5295" i="1" a="1"/>
  <c r="AH5295" i="1" s="1"/>
  <c r="AI5295" i="1" s="1"/>
  <c r="AG5293" i="1"/>
  <c r="AF5294" i="1"/>
  <c r="AG5294" i="1" l="1"/>
  <c r="AF5295" i="1"/>
  <c r="AH5296" i="1" a="1"/>
  <c r="AH5296" i="1" s="1"/>
  <c r="AI5296" i="1" s="1"/>
  <c r="AE5296" i="1" a="1"/>
  <c r="AE5296" i="1" s="1"/>
  <c r="AD5296" i="1"/>
  <c r="AH5297" i="1" l="1" a="1"/>
  <c r="AH5297" i="1" s="1"/>
  <c r="AI5297" i="1" s="1"/>
  <c r="AE5297" i="1" a="1"/>
  <c r="AE5297" i="1" s="1"/>
  <c r="AD5297" i="1"/>
  <c r="AG5295" i="1"/>
  <c r="AF5296" i="1"/>
  <c r="AG5296" i="1" l="1"/>
  <c r="AF5297" i="1"/>
  <c r="AD5298" i="1"/>
  <c r="AH5298" i="1" a="1"/>
  <c r="AH5298" i="1" s="1"/>
  <c r="AI5298" i="1" s="1"/>
  <c r="AE5298" i="1" a="1"/>
  <c r="AE5298" i="1" s="1"/>
  <c r="AG5297" i="1" l="1"/>
  <c r="AF5298" i="1"/>
  <c r="AH5299" i="1" a="1"/>
  <c r="AH5299" i="1" s="1"/>
  <c r="AI5299" i="1" s="1"/>
  <c r="AE5299" i="1" a="1"/>
  <c r="AE5299" i="1" s="1"/>
  <c r="AD5299" i="1"/>
  <c r="AH5300" i="1" l="1" a="1"/>
  <c r="AH5300" i="1" s="1"/>
  <c r="AI5300" i="1" s="1"/>
  <c r="AE5300" i="1" a="1"/>
  <c r="AE5300" i="1" s="1"/>
  <c r="AD5300" i="1"/>
  <c r="AG5298" i="1"/>
  <c r="AF5299" i="1"/>
  <c r="AH5301" i="1" l="1" a="1"/>
  <c r="AH5301" i="1" s="1"/>
  <c r="AI5301" i="1" s="1"/>
  <c r="AE5301" i="1" a="1"/>
  <c r="AE5301" i="1" s="1"/>
  <c r="AD5301" i="1"/>
  <c r="AG5299" i="1"/>
  <c r="AF5300" i="1"/>
  <c r="AG5300" i="1" l="1"/>
  <c r="AF5301" i="1"/>
  <c r="AH5302" i="1" a="1"/>
  <c r="AH5302" i="1" s="1"/>
  <c r="AI5302" i="1" s="1"/>
  <c r="AE5302" i="1" a="1"/>
  <c r="AE5302" i="1" s="1"/>
  <c r="AD5302" i="1"/>
  <c r="AH5303" i="1" l="1" a="1"/>
  <c r="AH5303" i="1" s="1"/>
  <c r="AI5303" i="1" s="1"/>
  <c r="AE5303" i="1" a="1"/>
  <c r="AE5303" i="1" s="1"/>
  <c r="AD5303" i="1"/>
  <c r="AG5301" i="1"/>
  <c r="AF5302" i="1"/>
  <c r="AG5302" i="1" l="1"/>
  <c r="AF5303" i="1"/>
  <c r="AH5304" i="1" a="1"/>
  <c r="AH5304" i="1" s="1"/>
  <c r="AI5304" i="1" s="1"/>
  <c r="AE5304" i="1" a="1"/>
  <c r="AE5304" i="1" s="1"/>
  <c r="AD5304" i="1"/>
  <c r="AH5305" i="1" l="1" a="1"/>
  <c r="AH5305" i="1" s="1"/>
  <c r="AI5305" i="1" s="1"/>
  <c r="AE5305" i="1" a="1"/>
  <c r="AE5305" i="1" s="1"/>
  <c r="AD5305" i="1"/>
  <c r="AG5303" i="1"/>
  <c r="AF5304" i="1"/>
  <c r="AG5304" i="1" l="1"/>
  <c r="AF5305" i="1"/>
  <c r="AH5306" i="1" a="1"/>
  <c r="AH5306" i="1" s="1"/>
  <c r="AI5306" i="1" s="1"/>
  <c r="AE5306" i="1" a="1"/>
  <c r="AE5306" i="1" s="1"/>
  <c r="AD5306" i="1"/>
  <c r="AH5307" i="1" l="1" a="1"/>
  <c r="AH5307" i="1" s="1"/>
  <c r="AI5307" i="1" s="1"/>
  <c r="AE5307" i="1" a="1"/>
  <c r="AE5307" i="1" s="1"/>
  <c r="AD5307" i="1"/>
  <c r="AG5305" i="1"/>
  <c r="AF5306" i="1"/>
  <c r="AG5306" i="1" l="1"/>
  <c r="AF5307" i="1"/>
  <c r="AH5308" i="1" a="1"/>
  <c r="AH5308" i="1" s="1"/>
  <c r="AI5308" i="1" s="1"/>
  <c r="AE5308" i="1" a="1"/>
  <c r="AE5308" i="1" s="1"/>
  <c r="AD5308" i="1"/>
  <c r="AH5309" i="1" l="1" a="1"/>
  <c r="AH5309" i="1" s="1"/>
  <c r="AI5309" i="1" s="1"/>
  <c r="AE5309" i="1" a="1"/>
  <c r="AE5309" i="1" s="1"/>
  <c r="AD5309" i="1"/>
  <c r="AG5307" i="1"/>
  <c r="AF5308" i="1"/>
  <c r="AG5308" i="1" l="1"/>
  <c r="AF5309" i="1"/>
  <c r="AH5310" i="1" a="1"/>
  <c r="AH5310" i="1" s="1"/>
  <c r="AI5310" i="1" s="1"/>
  <c r="AE5310" i="1" a="1"/>
  <c r="AE5310" i="1" s="1"/>
  <c r="AD5310" i="1"/>
  <c r="AG5309" i="1" l="1"/>
  <c r="AF5310" i="1"/>
  <c r="AH5311" i="1" a="1"/>
  <c r="AH5311" i="1" s="1"/>
  <c r="AI5311" i="1" s="1"/>
  <c r="AE5311" i="1" a="1"/>
  <c r="AE5311" i="1" s="1"/>
  <c r="AD5311" i="1"/>
  <c r="AH5312" i="1" l="1" a="1"/>
  <c r="AH5312" i="1" s="1"/>
  <c r="AI5312" i="1" s="1"/>
  <c r="AE5312" i="1" a="1"/>
  <c r="AE5312" i="1" s="1"/>
  <c r="AD5312" i="1"/>
  <c r="AG5310" i="1"/>
  <c r="AF5311" i="1"/>
  <c r="AG5311" i="1" l="1"/>
  <c r="AF5312" i="1"/>
  <c r="AH5313" i="1" a="1"/>
  <c r="AH5313" i="1" s="1"/>
  <c r="AI5313" i="1" s="1"/>
  <c r="AE5313" i="1" a="1"/>
  <c r="AE5313" i="1" s="1"/>
  <c r="AD5313" i="1"/>
  <c r="AH5314" i="1" l="1" a="1"/>
  <c r="AH5314" i="1" s="1"/>
  <c r="AI5314" i="1" s="1"/>
  <c r="AE5314" i="1" a="1"/>
  <c r="AE5314" i="1" s="1"/>
  <c r="AD5314" i="1"/>
  <c r="AG5312" i="1"/>
  <c r="AF5313" i="1"/>
  <c r="AG5313" i="1" l="1"/>
  <c r="AF5314" i="1"/>
  <c r="AH5315" i="1" a="1"/>
  <c r="AH5315" i="1" s="1"/>
  <c r="AI5315" i="1" s="1"/>
  <c r="AE5315" i="1" a="1"/>
  <c r="AE5315" i="1" s="1"/>
  <c r="AD5315" i="1"/>
  <c r="AH5316" i="1" l="1" a="1"/>
  <c r="AH5316" i="1" s="1"/>
  <c r="AI5316" i="1" s="1"/>
  <c r="AE5316" i="1" a="1"/>
  <c r="AE5316" i="1" s="1"/>
  <c r="AD5316" i="1"/>
  <c r="AG5314" i="1"/>
  <c r="AF5315" i="1"/>
  <c r="AG5315" i="1" l="1"/>
  <c r="AF5316" i="1"/>
  <c r="AH5317" i="1" a="1"/>
  <c r="AH5317" i="1" s="1"/>
  <c r="AI5317" i="1" s="1"/>
  <c r="AE5317" i="1" a="1"/>
  <c r="AE5317" i="1" s="1"/>
  <c r="AD5317" i="1"/>
  <c r="AH5318" i="1" l="1" a="1"/>
  <c r="AH5318" i="1" s="1"/>
  <c r="AI5318" i="1" s="1"/>
  <c r="AE5318" i="1" a="1"/>
  <c r="AE5318" i="1" s="1"/>
  <c r="AD5318" i="1"/>
  <c r="AG5316" i="1"/>
  <c r="AF5317" i="1"/>
  <c r="AG5317" i="1" l="1"/>
  <c r="AF5318" i="1"/>
  <c r="AH5319" i="1" a="1"/>
  <c r="AH5319" i="1" s="1"/>
  <c r="AI5319" i="1" s="1"/>
  <c r="AE5319" i="1" a="1"/>
  <c r="AE5319" i="1" s="1"/>
  <c r="AD5319" i="1"/>
  <c r="AH5320" i="1" l="1" a="1"/>
  <c r="AH5320" i="1" s="1"/>
  <c r="AI5320" i="1" s="1"/>
  <c r="AE5320" i="1" a="1"/>
  <c r="AE5320" i="1" s="1"/>
  <c r="AD5320" i="1"/>
  <c r="AG5318" i="1"/>
  <c r="AF5319" i="1"/>
  <c r="AG5319" i="1" l="1"/>
  <c r="AF5320" i="1"/>
  <c r="AH5321" i="1" a="1"/>
  <c r="AH5321" i="1" s="1"/>
  <c r="AI5321" i="1" s="1"/>
  <c r="AE5321" i="1" a="1"/>
  <c r="AE5321" i="1" s="1"/>
  <c r="AD5321" i="1"/>
  <c r="AH5322" i="1" l="1" a="1"/>
  <c r="AH5322" i="1" s="1"/>
  <c r="AI5322" i="1" s="1"/>
  <c r="AE5322" i="1" a="1"/>
  <c r="AE5322" i="1" s="1"/>
  <c r="AD5322" i="1"/>
  <c r="AG5320" i="1"/>
  <c r="AF5321" i="1"/>
  <c r="AH5323" i="1" l="1" a="1"/>
  <c r="AH5323" i="1" s="1"/>
  <c r="AI5323" i="1" s="1"/>
  <c r="AE5323" i="1" a="1"/>
  <c r="AE5323" i="1" s="1"/>
  <c r="AD5323" i="1"/>
  <c r="AG5321" i="1"/>
  <c r="AF5322" i="1"/>
  <c r="AG5322" i="1" l="1"/>
  <c r="AF5323" i="1"/>
  <c r="AH5324" i="1" a="1"/>
  <c r="AH5324" i="1" s="1"/>
  <c r="AI5324" i="1" s="1"/>
  <c r="AE5324" i="1" a="1"/>
  <c r="AE5324" i="1" s="1"/>
  <c r="AD5324" i="1"/>
  <c r="AG5323" i="1" l="1"/>
  <c r="AF5324" i="1"/>
  <c r="AH5325" i="1" a="1"/>
  <c r="AH5325" i="1" s="1"/>
  <c r="AI5325" i="1" s="1"/>
  <c r="AE5325" i="1" a="1"/>
  <c r="AE5325" i="1" s="1"/>
  <c r="AD5325" i="1"/>
  <c r="AG5324" i="1" l="1"/>
  <c r="AF5325" i="1"/>
  <c r="AH5326" i="1" a="1"/>
  <c r="AH5326" i="1" s="1"/>
  <c r="AI5326" i="1" s="1"/>
  <c r="AE5326" i="1" a="1"/>
  <c r="AE5326" i="1" s="1"/>
  <c r="AD5326" i="1"/>
  <c r="AH5327" i="1" l="1" a="1"/>
  <c r="AH5327" i="1" s="1"/>
  <c r="AI5327" i="1" s="1"/>
  <c r="AE5327" i="1" a="1"/>
  <c r="AE5327" i="1" s="1"/>
  <c r="AD5327" i="1"/>
  <c r="AG5325" i="1"/>
  <c r="AF5326" i="1"/>
  <c r="AH5328" i="1" l="1" a="1"/>
  <c r="AH5328" i="1" s="1"/>
  <c r="AI5328" i="1" s="1"/>
  <c r="AE5328" i="1" a="1"/>
  <c r="AE5328" i="1" s="1"/>
  <c r="AD5328" i="1"/>
  <c r="AG5326" i="1"/>
  <c r="AF5327" i="1"/>
  <c r="AG5327" i="1" l="1"/>
  <c r="AF5328" i="1"/>
  <c r="AH5329" i="1" a="1"/>
  <c r="AH5329" i="1" s="1"/>
  <c r="AI5329" i="1" s="1"/>
  <c r="AE5329" i="1" a="1"/>
  <c r="AE5329" i="1" s="1"/>
  <c r="AD5329" i="1"/>
  <c r="AH5330" i="1" l="1" a="1"/>
  <c r="AH5330" i="1" s="1"/>
  <c r="AI5330" i="1" s="1"/>
  <c r="AE5330" i="1" a="1"/>
  <c r="AE5330" i="1" s="1"/>
  <c r="AD5330" i="1"/>
  <c r="AG5328" i="1"/>
  <c r="AF5329" i="1"/>
  <c r="AH5331" i="1" l="1" a="1"/>
  <c r="AH5331" i="1" s="1"/>
  <c r="AI5331" i="1" s="1"/>
  <c r="AE5331" i="1" a="1"/>
  <c r="AE5331" i="1" s="1"/>
  <c r="AD5331" i="1"/>
  <c r="AG5329" i="1"/>
  <c r="AF5330" i="1"/>
  <c r="AG5330" i="1" l="1"/>
  <c r="AF5331" i="1"/>
  <c r="AH5332" i="1" a="1"/>
  <c r="AH5332" i="1" s="1"/>
  <c r="AI5332" i="1" s="1"/>
  <c r="AE5332" i="1" a="1"/>
  <c r="AE5332" i="1" s="1"/>
  <c r="AD5332" i="1"/>
  <c r="AH5333" i="1" l="1" a="1"/>
  <c r="AH5333" i="1" s="1"/>
  <c r="AI5333" i="1" s="1"/>
  <c r="AE5333" i="1" a="1"/>
  <c r="AE5333" i="1" s="1"/>
  <c r="AD5333" i="1"/>
  <c r="AG5331" i="1"/>
  <c r="AF5332" i="1"/>
  <c r="AG5332" i="1" l="1"/>
  <c r="AF5333" i="1"/>
  <c r="AH5334" i="1" a="1"/>
  <c r="AH5334" i="1" s="1"/>
  <c r="AI5334" i="1" s="1"/>
  <c r="AE5334" i="1" a="1"/>
  <c r="AE5334" i="1" s="1"/>
  <c r="AD5334" i="1"/>
  <c r="AH5335" i="1" l="1" a="1"/>
  <c r="AH5335" i="1" s="1"/>
  <c r="AI5335" i="1" s="1"/>
  <c r="AE5335" i="1" a="1"/>
  <c r="AE5335" i="1" s="1"/>
  <c r="AD5335" i="1"/>
  <c r="AG5333" i="1"/>
  <c r="AF5334" i="1"/>
  <c r="AG5334" i="1" l="1"/>
  <c r="AF5335" i="1"/>
  <c r="AH5336" i="1" a="1"/>
  <c r="AH5336" i="1" s="1"/>
  <c r="AI5336" i="1" s="1"/>
  <c r="AE5336" i="1" a="1"/>
  <c r="AE5336" i="1" s="1"/>
  <c r="AD5336" i="1"/>
  <c r="AG5335" i="1" l="1"/>
  <c r="AF5336" i="1"/>
  <c r="AH5337" i="1" a="1"/>
  <c r="AH5337" i="1" s="1"/>
  <c r="AI5337" i="1" s="1"/>
  <c r="AE5337" i="1" a="1"/>
  <c r="AE5337" i="1" s="1"/>
  <c r="AD5337" i="1"/>
  <c r="AH5338" i="1" l="1" a="1"/>
  <c r="AH5338" i="1" s="1"/>
  <c r="AI5338" i="1" s="1"/>
  <c r="AE5338" i="1" a="1"/>
  <c r="AE5338" i="1" s="1"/>
  <c r="AD5338" i="1"/>
  <c r="AG5336" i="1"/>
  <c r="AF5337" i="1"/>
  <c r="AG5337" i="1" l="1"/>
  <c r="AF5338" i="1"/>
  <c r="AH5339" i="1" a="1"/>
  <c r="AH5339" i="1" s="1"/>
  <c r="AI5339" i="1" s="1"/>
  <c r="AE5339" i="1" a="1"/>
  <c r="AE5339" i="1" s="1"/>
  <c r="AD5339" i="1"/>
  <c r="AH5340" i="1" l="1" a="1"/>
  <c r="AH5340" i="1" s="1"/>
  <c r="AI5340" i="1" s="1"/>
  <c r="AE5340" i="1" a="1"/>
  <c r="AE5340" i="1" s="1"/>
  <c r="AD5340" i="1"/>
  <c r="AG5338" i="1"/>
  <c r="AF5339" i="1"/>
  <c r="AG5339" i="1" l="1"/>
  <c r="AF5340" i="1"/>
  <c r="AH5341" i="1" a="1"/>
  <c r="AH5341" i="1" s="1"/>
  <c r="AI5341" i="1" s="1"/>
  <c r="AE5341" i="1" a="1"/>
  <c r="AE5341" i="1" s="1"/>
  <c r="AD5341" i="1"/>
  <c r="AH5342" i="1" l="1" a="1"/>
  <c r="AH5342" i="1" s="1"/>
  <c r="AI5342" i="1" s="1"/>
  <c r="AE5342" i="1" a="1"/>
  <c r="AE5342" i="1" s="1"/>
  <c r="AD5342" i="1"/>
  <c r="AG5340" i="1"/>
  <c r="AF5341" i="1"/>
  <c r="AG5341" i="1" l="1"/>
  <c r="AF5342" i="1"/>
  <c r="AH5343" i="1" a="1"/>
  <c r="AH5343" i="1" s="1"/>
  <c r="AI5343" i="1" s="1"/>
  <c r="AE5343" i="1" a="1"/>
  <c r="AE5343" i="1" s="1"/>
  <c r="AD5343" i="1"/>
  <c r="AH5344" i="1" l="1" a="1"/>
  <c r="AH5344" i="1" s="1"/>
  <c r="AI5344" i="1" s="1"/>
  <c r="AE5344" i="1" a="1"/>
  <c r="AE5344" i="1" s="1"/>
  <c r="AD5344" i="1"/>
  <c r="AG5342" i="1"/>
  <c r="AF5343" i="1"/>
  <c r="AG5343" i="1" l="1"/>
  <c r="AF5344" i="1"/>
  <c r="AH5345" i="1" a="1"/>
  <c r="AH5345" i="1" s="1"/>
  <c r="AI5345" i="1" s="1"/>
  <c r="AE5345" i="1" a="1"/>
  <c r="AE5345" i="1" s="1"/>
  <c r="AD5345" i="1"/>
  <c r="AH5346" i="1" l="1" a="1"/>
  <c r="AH5346" i="1" s="1"/>
  <c r="AI5346" i="1" s="1"/>
  <c r="AE5346" i="1" a="1"/>
  <c r="AE5346" i="1" s="1"/>
  <c r="AD5346" i="1"/>
  <c r="AG5344" i="1"/>
  <c r="AF5345" i="1"/>
  <c r="AG5345" i="1" l="1"/>
  <c r="AF5346" i="1"/>
  <c r="AH5347" i="1" a="1"/>
  <c r="AH5347" i="1" s="1"/>
  <c r="AI5347" i="1" s="1"/>
  <c r="AE5347" i="1" a="1"/>
  <c r="AE5347" i="1" s="1"/>
  <c r="AD5347" i="1"/>
  <c r="AH5348" i="1" l="1" a="1"/>
  <c r="AH5348" i="1" s="1"/>
  <c r="AI5348" i="1" s="1"/>
  <c r="AE5348" i="1" a="1"/>
  <c r="AE5348" i="1" s="1"/>
  <c r="AD5348" i="1"/>
  <c r="AG5346" i="1"/>
  <c r="AF5347" i="1"/>
  <c r="AH5349" i="1" l="1" a="1"/>
  <c r="AH5349" i="1" s="1"/>
  <c r="AI5349" i="1" s="1"/>
  <c r="AE5349" i="1" a="1"/>
  <c r="AE5349" i="1" s="1"/>
  <c r="AD5349" i="1"/>
  <c r="AG5347" i="1"/>
  <c r="AF5348" i="1"/>
  <c r="AG5348" i="1" l="1"/>
  <c r="AF5349" i="1"/>
  <c r="AH5350" i="1" a="1"/>
  <c r="AH5350" i="1" s="1"/>
  <c r="AI5350" i="1" s="1"/>
  <c r="AE5350" i="1" a="1"/>
  <c r="AE5350" i="1" s="1"/>
  <c r="AD5350" i="1"/>
  <c r="AH5351" i="1" l="1" a="1"/>
  <c r="AH5351" i="1" s="1"/>
  <c r="AI5351" i="1" s="1"/>
  <c r="AE5351" i="1" a="1"/>
  <c r="AE5351" i="1" s="1"/>
  <c r="AD5351" i="1"/>
  <c r="AG5349" i="1"/>
  <c r="AF5350" i="1"/>
  <c r="AG5350" i="1" l="1"/>
  <c r="AF5351" i="1"/>
  <c r="AH5352" i="1" a="1"/>
  <c r="AH5352" i="1" s="1"/>
  <c r="AI5352" i="1" s="1"/>
  <c r="AE5352" i="1" a="1"/>
  <c r="AE5352" i="1" s="1"/>
  <c r="AD5352" i="1"/>
  <c r="AH5353" i="1" l="1" a="1"/>
  <c r="AH5353" i="1" s="1"/>
  <c r="AI5353" i="1" s="1"/>
  <c r="AE5353" i="1" a="1"/>
  <c r="AE5353" i="1" s="1"/>
  <c r="AD5353" i="1"/>
  <c r="AG5351" i="1"/>
  <c r="AF5352" i="1"/>
  <c r="AH5354" i="1" l="1" a="1"/>
  <c r="AH5354" i="1" s="1"/>
  <c r="AI5354" i="1" s="1"/>
  <c r="AE5354" i="1" a="1"/>
  <c r="AE5354" i="1" s="1"/>
  <c r="AD5354" i="1"/>
  <c r="AG5352" i="1"/>
  <c r="AF5353" i="1"/>
  <c r="AH5355" i="1" l="1" a="1"/>
  <c r="AH5355" i="1" s="1"/>
  <c r="AI5355" i="1" s="1"/>
  <c r="AE5355" i="1" a="1"/>
  <c r="AE5355" i="1" s="1"/>
  <c r="AD5355" i="1"/>
  <c r="AG5353" i="1"/>
  <c r="AF5354" i="1"/>
  <c r="AH5356" i="1" l="1" a="1"/>
  <c r="AH5356" i="1" s="1"/>
  <c r="AI5356" i="1" s="1"/>
  <c r="AE5356" i="1" a="1"/>
  <c r="AE5356" i="1" s="1"/>
  <c r="AD5356" i="1"/>
  <c r="AG5354" i="1"/>
  <c r="AF5355" i="1"/>
  <c r="AH5357" i="1" l="1" a="1"/>
  <c r="AH5357" i="1" s="1"/>
  <c r="AI5357" i="1" s="1"/>
  <c r="AE5357" i="1" a="1"/>
  <c r="AE5357" i="1" s="1"/>
  <c r="AD5357" i="1"/>
  <c r="AG5355" i="1"/>
  <c r="AF5356" i="1"/>
  <c r="AG5356" i="1" l="1"/>
  <c r="AF5357" i="1"/>
  <c r="AH5358" i="1" a="1"/>
  <c r="AH5358" i="1" s="1"/>
  <c r="AI5358" i="1" s="1"/>
  <c r="AE5358" i="1" a="1"/>
  <c r="AE5358" i="1" s="1"/>
  <c r="AD5358" i="1"/>
  <c r="AH5359" i="1" l="1" a="1"/>
  <c r="AH5359" i="1" s="1"/>
  <c r="AI5359" i="1" s="1"/>
  <c r="AE5359" i="1" a="1"/>
  <c r="AE5359" i="1" s="1"/>
  <c r="AD5359" i="1"/>
  <c r="AG5357" i="1"/>
  <c r="AF5358" i="1"/>
  <c r="AG5358" i="1" l="1"/>
  <c r="AF5359" i="1"/>
  <c r="AH5360" i="1" a="1"/>
  <c r="AH5360" i="1" s="1"/>
  <c r="AI5360" i="1" s="1"/>
  <c r="AE5360" i="1" a="1"/>
  <c r="AE5360" i="1" s="1"/>
  <c r="AD5360" i="1"/>
  <c r="AH5361" i="1" l="1" a="1"/>
  <c r="AH5361" i="1" s="1"/>
  <c r="AI5361" i="1" s="1"/>
  <c r="AE5361" i="1" a="1"/>
  <c r="AE5361" i="1" s="1"/>
  <c r="AD5361" i="1"/>
  <c r="AG5359" i="1"/>
  <c r="AF5360" i="1"/>
  <c r="AG5360" i="1" l="1"/>
  <c r="AF5361" i="1"/>
  <c r="AH5362" i="1" a="1"/>
  <c r="AH5362" i="1" s="1"/>
  <c r="AI5362" i="1" s="1"/>
  <c r="AE5362" i="1" a="1"/>
  <c r="AE5362" i="1" s="1"/>
  <c r="AD5362" i="1"/>
  <c r="AD5363" i="1" l="1"/>
  <c r="AH5363" i="1" a="1"/>
  <c r="AH5363" i="1" s="1"/>
  <c r="AI5363" i="1" s="1"/>
  <c r="AE5363" i="1" a="1"/>
  <c r="AE5363" i="1" s="1"/>
  <c r="AG5361" i="1"/>
  <c r="AF5362" i="1"/>
  <c r="AG5362" i="1" l="1"/>
  <c r="AF5363" i="1"/>
  <c r="AD5364" i="1"/>
  <c r="AH5364" i="1" a="1"/>
  <c r="AH5364" i="1" s="1"/>
  <c r="AI5364" i="1" s="1"/>
  <c r="AE5364" i="1" a="1"/>
  <c r="AE5364" i="1" s="1"/>
  <c r="AD5365" i="1" l="1"/>
  <c r="AH5365" i="1" a="1"/>
  <c r="AH5365" i="1" s="1"/>
  <c r="AI5365" i="1" s="1"/>
  <c r="AE5365" i="1" a="1"/>
  <c r="AE5365" i="1" s="1"/>
  <c r="AG5363" i="1"/>
  <c r="AF5364" i="1"/>
  <c r="AD5366" i="1" l="1"/>
  <c r="AH5366" i="1" a="1"/>
  <c r="AH5366" i="1" s="1"/>
  <c r="AI5366" i="1" s="1"/>
  <c r="AE5366" i="1" a="1"/>
  <c r="AE5366" i="1" s="1"/>
  <c r="AG5364" i="1"/>
  <c r="AF5365" i="1"/>
  <c r="AD5367" i="1" l="1"/>
  <c r="AH5367" i="1" a="1"/>
  <c r="AH5367" i="1" s="1"/>
  <c r="AI5367" i="1" s="1"/>
  <c r="AE5367" i="1" a="1"/>
  <c r="AE5367" i="1" s="1"/>
  <c r="AG5365" i="1"/>
  <c r="AF5366" i="1"/>
  <c r="AG5366" i="1" l="1"/>
  <c r="AF5367" i="1"/>
  <c r="AD5368" i="1"/>
  <c r="AH5368" i="1" a="1"/>
  <c r="AH5368" i="1" s="1"/>
  <c r="AI5368" i="1" s="1"/>
  <c r="AE5368" i="1" a="1"/>
  <c r="AE5368" i="1" s="1"/>
  <c r="AD5369" i="1" l="1"/>
  <c r="AH5369" i="1" a="1"/>
  <c r="AH5369" i="1" s="1"/>
  <c r="AI5369" i="1" s="1"/>
  <c r="AE5369" i="1" a="1"/>
  <c r="AE5369" i="1" s="1"/>
  <c r="AG5367" i="1"/>
  <c r="AF5368" i="1"/>
  <c r="AG5368" i="1" l="1"/>
  <c r="AF5369" i="1"/>
  <c r="AD5370" i="1"/>
  <c r="AH5370" i="1" a="1"/>
  <c r="AH5370" i="1" s="1"/>
  <c r="AI5370" i="1" s="1"/>
  <c r="AE5370" i="1" a="1"/>
  <c r="AE5370" i="1" s="1"/>
  <c r="AD5371" i="1" l="1"/>
  <c r="AH5371" i="1" a="1"/>
  <c r="AH5371" i="1" s="1"/>
  <c r="AI5371" i="1" s="1"/>
  <c r="AE5371" i="1" a="1"/>
  <c r="AE5371" i="1" s="1"/>
  <c r="AG5369" i="1"/>
  <c r="AF5370" i="1"/>
  <c r="AG5370" i="1" l="1"/>
  <c r="AF5371" i="1"/>
  <c r="AD5372" i="1"/>
  <c r="AH5372" i="1" a="1"/>
  <c r="AH5372" i="1" s="1"/>
  <c r="AI5372" i="1" s="1"/>
  <c r="AE5372" i="1" a="1"/>
  <c r="AE5372" i="1" s="1"/>
  <c r="AD5373" i="1" l="1"/>
  <c r="AH5373" i="1" a="1"/>
  <c r="AH5373" i="1" s="1"/>
  <c r="AI5373" i="1" s="1"/>
  <c r="AE5373" i="1" a="1"/>
  <c r="AE5373" i="1" s="1"/>
  <c r="AG5371" i="1"/>
  <c r="AF5372" i="1"/>
  <c r="AD5374" i="1" l="1"/>
  <c r="AH5374" i="1" a="1"/>
  <c r="AH5374" i="1" s="1"/>
  <c r="AI5374" i="1" s="1"/>
  <c r="AE5374" i="1" a="1"/>
  <c r="AE5374" i="1" s="1"/>
  <c r="AG5372" i="1"/>
  <c r="AF5373" i="1"/>
  <c r="AG5373" i="1" l="1"/>
  <c r="AF5374" i="1"/>
  <c r="AD5375" i="1"/>
  <c r="AH5375" i="1" a="1"/>
  <c r="AH5375" i="1" s="1"/>
  <c r="AI5375" i="1" s="1"/>
  <c r="AE5375" i="1" a="1"/>
  <c r="AE5375" i="1" s="1"/>
  <c r="AG5374" i="1" l="1"/>
  <c r="AF5375" i="1"/>
  <c r="AD5376" i="1"/>
  <c r="AH5376" i="1" a="1"/>
  <c r="AH5376" i="1" s="1"/>
  <c r="AI5376" i="1" s="1"/>
  <c r="AE5376" i="1" a="1"/>
  <c r="AE5376" i="1" s="1"/>
  <c r="AD5377" i="1" l="1"/>
  <c r="AH5377" i="1" a="1"/>
  <c r="AH5377" i="1" s="1"/>
  <c r="AI5377" i="1" s="1"/>
  <c r="AE5377" i="1" a="1"/>
  <c r="AE5377" i="1" s="1"/>
  <c r="AG5375" i="1"/>
  <c r="AF5376" i="1"/>
  <c r="AG5376" i="1" l="1"/>
  <c r="AF5377" i="1"/>
  <c r="AD5378" i="1"/>
  <c r="AH5378" i="1" a="1"/>
  <c r="AH5378" i="1" s="1"/>
  <c r="AI5378" i="1" s="1"/>
  <c r="AE5378" i="1" a="1"/>
  <c r="AE5378" i="1" s="1"/>
  <c r="AD5379" i="1" l="1"/>
  <c r="AH5379" i="1" a="1"/>
  <c r="AH5379" i="1" s="1"/>
  <c r="AI5379" i="1" s="1"/>
  <c r="AE5379" i="1" a="1"/>
  <c r="AE5379" i="1" s="1"/>
  <c r="AG5377" i="1"/>
  <c r="AF5378" i="1"/>
  <c r="AD5380" i="1" l="1"/>
  <c r="AH5380" i="1" a="1"/>
  <c r="AH5380" i="1" s="1"/>
  <c r="AI5380" i="1" s="1"/>
  <c r="AE5380" i="1" a="1"/>
  <c r="AE5380" i="1" s="1"/>
  <c r="AG5378" i="1"/>
  <c r="AF5379" i="1"/>
  <c r="AD5381" i="1" l="1"/>
  <c r="AH5381" i="1" a="1"/>
  <c r="AH5381" i="1" s="1"/>
  <c r="AI5381" i="1" s="1"/>
  <c r="AE5381" i="1" a="1"/>
  <c r="AE5381" i="1" s="1"/>
  <c r="AG5379" i="1"/>
  <c r="AF5380" i="1"/>
  <c r="AD5382" i="1" l="1"/>
  <c r="AH5382" i="1" a="1"/>
  <c r="AH5382" i="1" s="1"/>
  <c r="AI5382" i="1" s="1"/>
  <c r="AE5382" i="1" a="1"/>
  <c r="AE5382" i="1" s="1"/>
  <c r="AG5380" i="1"/>
  <c r="AF5381" i="1"/>
  <c r="AD5383" i="1" l="1"/>
  <c r="AH5383" i="1" a="1"/>
  <c r="AH5383" i="1" s="1"/>
  <c r="AI5383" i="1" s="1"/>
  <c r="AE5383" i="1" a="1"/>
  <c r="AE5383" i="1" s="1"/>
  <c r="AG5381" i="1"/>
  <c r="AF5382" i="1"/>
  <c r="AD5384" i="1" l="1"/>
  <c r="AH5384" i="1" a="1"/>
  <c r="AH5384" i="1" s="1"/>
  <c r="AI5384" i="1" s="1"/>
  <c r="AE5384" i="1" a="1"/>
  <c r="AE5384" i="1" s="1"/>
  <c r="AG5382" i="1"/>
  <c r="AF5383" i="1"/>
  <c r="AG5383" i="1" l="1"/>
  <c r="AF5384" i="1"/>
  <c r="AD5385" i="1"/>
  <c r="AH5385" i="1" a="1"/>
  <c r="AH5385" i="1" s="1"/>
  <c r="AI5385" i="1" s="1"/>
  <c r="AE5385" i="1" a="1"/>
  <c r="AE5385" i="1" s="1"/>
  <c r="AD5386" i="1" l="1"/>
  <c r="AH5386" i="1" a="1"/>
  <c r="AH5386" i="1" s="1"/>
  <c r="AI5386" i="1" s="1"/>
  <c r="AE5386" i="1" a="1"/>
  <c r="AE5386" i="1" s="1"/>
  <c r="AG5384" i="1"/>
  <c r="AF5385" i="1"/>
  <c r="AG5385" i="1" l="1"/>
  <c r="AF5386" i="1"/>
  <c r="AD5387" i="1"/>
  <c r="AH5387" i="1" a="1"/>
  <c r="AH5387" i="1" s="1"/>
  <c r="AI5387" i="1" s="1"/>
  <c r="AE5387" i="1" a="1"/>
  <c r="AE5387" i="1" s="1"/>
  <c r="AD5388" i="1" l="1"/>
  <c r="AH5388" i="1" a="1"/>
  <c r="AH5388" i="1" s="1"/>
  <c r="AI5388" i="1" s="1"/>
  <c r="AE5388" i="1" a="1"/>
  <c r="AE5388" i="1" s="1"/>
  <c r="AG5386" i="1"/>
  <c r="AF5387" i="1"/>
  <c r="AG5387" i="1" l="1"/>
  <c r="AF5388" i="1"/>
  <c r="AD5389" i="1"/>
  <c r="AH5389" i="1" a="1"/>
  <c r="AH5389" i="1" s="1"/>
  <c r="AI5389" i="1" s="1"/>
  <c r="AE5389" i="1" a="1"/>
  <c r="AE5389" i="1" s="1"/>
  <c r="AD5390" i="1" l="1"/>
  <c r="AH5390" i="1" a="1"/>
  <c r="AH5390" i="1" s="1"/>
  <c r="AI5390" i="1" s="1"/>
  <c r="AE5390" i="1" a="1"/>
  <c r="AE5390" i="1" s="1"/>
  <c r="AG5388" i="1"/>
  <c r="AF5389" i="1"/>
  <c r="AG5389" i="1" l="1"/>
  <c r="AF5390" i="1"/>
  <c r="AD5391" i="1"/>
  <c r="AH5391" i="1" a="1"/>
  <c r="AH5391" i="1" s="1"/>
  <c r="AI5391" i="1" s="1"/>
  <c r="AE5391" i="1" a="1"/>
  <c r="AE5391" i="1" s="1"/>
  <c r="AD5392" i="1" l="1"/>
  <c r="AH5392" i="1" a="1"/>
  <c r="AH5392" i="1" s="1"/>
  <c r="AI5392" i="1" s="1"/>
  <c r="AE5392" i="1" a="1"/>
  <c r="AE5392" i="1" s="1"/>
  <c r="AG5390" i="1"/>
  <c r="AF5391" i="1"/>
  <c r="AG5391" i="1" l="1"/>
  <c r="AF5392" i="1"/>
  <c r="AD5393" i="1"/>
  <c r="AH5393" i="1" a="1"/>
  <c r="AH5393" i="1" s="1"/>
  <c r="AI5393" i="1" s="1"/>
  <c r="AE5393" i="1" a="1"/>
  <c r="AE5393" i="1" s="1"/>
  <c r="AD5394" i="1" l="1"/>
  <c r="AH5394" i="1" a="1"/>
  <c r="AH5394" i="1" s="1"/>
  <c r="AI5394" i="1" s="1"/>
  <c r="AE5394" i="1" a="1"/>
  <c r="AE5394" i="1" s="1"/>
  <c r="AG5392" i="1"/>
  <c r="AF5393" i="1"/>
  <c r="AG5393" i="1" l="1"/>
  <c r="AF5394" i="1"/>
  <c r="AD5395" i="1"/>
  <c r="AH5395" i="1" a="1"/>
  <c r="AH5395" i="1" s="1"/>
  <c r="AI5395" i="1" s="1"/>
  <c r="AE5395" i="1" a="1"/>
  <c r="AE5395" i="1" s="1"/>
  <c r="AD5396" i="1" l="1"/>
  <c r="AH5396" i="1" a="1"/>
  <c r="AH5396" i="1" s="1"/>
  <c r="AI5396" i="1" s="1"/>
  <c r="AE5396" i="1" a="1"/>
  <c r="AE5396" i="1" s="1"/>
  <c r="AG5394" i="1"/>
  <c r="AF5395" i="1"/>
  <c r="AG5395" i="1" l="1"/>
  <c r="AF5396" i="1"/>
  <c r="AD5397" i="1"/>
  <c r="AH5397" i="1" a="1"/>
  <c r="AH5397" i="1" s="1"/>
  <c r="AI5397" i="1" s="1"/>
  <c r="AE5397" i="1" a="1"/>
  <c r="AE5397" i="1" s="1"/>
  <c r="AD5398" i="1" l="1"/>
  <c r="AH5398" i="1" a="1"/>
  <c r="AH5398" i="1" s="1"/>
  <c r="AI5398" i="1" s="1"/>
  <c r="AE5398" i="1" a="1"/>
  <c r="AE5398" i="1" s="1"/>
  <c r="AG5396" i="1"/>
  <c r="AF5397" i="1"/>
  <c r="AG5397" i="1" l="1"/>
  <c r="AF5398" i="1"/>
  <c r="AD5399" i="1"/>
  <c r="AH5399" i="1" a="1"/>
  <c r="AH5399" i="1" s="1"/>
  <c r="AI5399" i="1" s="1"/>
  <c r="AE5399" i="1" a="1"/>
  <c r="AE5399" i="1" s="1"/>
  <c r="AD5400" i="1" l="1"/>
  <c r="AH5400" i="1" a="1"/>
  <c r="AH5400" i="1" s="1"/>
  <c r="AI5400" i="1" s="1"/>
  <c r="AE5400" i="1" a="1"/>
  <c r="AE5400" i="1" s="1"/>
  <c r="AG5398" i="1"/>
  <c r="AF5399" i="1"/>
  <c r="AD5401" i="1" l="1"/>
  <c r="AH5401" i="1" a="1"/>
  <c r="AH5401" i="1" s="1"/>
  <c r="AI5401" i="1" s="1"/>
  <c r="AE5401" i="1" a="1"/>
  <c r="AE5401" i="1" s="1"/>
  <c r="AG5399" i="1"/>
  <c r="AF5400" i="1"/>
  <c r="AG5400" i="1" l="1"/>
  <c r="AF5401" i="1"/>
  <c r="AD5402" i="1"/>
  <c r="AH5402" i="1" a="1"/>
  <c r="AH5402" i="1" s="1"/>
  <c r="AI5402" i="1" s="1"/>
  <c r="AE5402" i="1" a="1"/>
  <c r="AE5402" i="1" s="1"/>
  <c r="AD5403" i="1" l="1"/>
  <c r="AH5403" i="1" a="1"/>
  <c r="AH5403" i="1" s="1"/>
  <c r="AI5403" i="1" s="1"/>
  <c r="AE5403" i="1" a="1"/>
  <c r="AE5403" i="1" s="1"/>
  <c r="AG5401" i="1"/>
  <c r="AF5402" i="1"/>
  <c r="AG5402" i="1" l="1"/>
  <c r="AF5403" i="1"/>
  <c r="AD5404" i="1"/>
  <c r="AH5404" i="1" a="1"/>
  <c r="AH5404" i="1" s="1"/>
  <c r="AI5404" i="1" s="1"/>
  <c r="AE5404" i="1" a="1"/>
  <c r="AE5404" i="1" s="1"/>
  <c r="AD5405" i="1" l="1"/>
  <c r="AH5405" i="1" a="1"/>
  <c r="AH5405" i="1" s="1"/>
  <c r="AI5405" i="1" s="1"/>
  <c r="AE5405" i="1" a="1"/>
  <c r="AE5405" i="1" s="1"/>
  <c r="AG5403" i="1"/>
  <c r="AF5404" i="1"/>
  <c r="AG5404" i="1" l="1"/>
  <c r="AF5405" i="1"/>
  <c r="AD5406" i="1"/>
  <c r="AH5406" i="1" a="1"/>
  <c r="AH5406" i="1" s="1"/>
  <c r="AI5406" i="1" s="1"/>
  <c r="AE5406" i="1" a="1"/>
  <c r="AE5406" i="1" s="1"/>
  <c r="AG5405" i="1" l="1"/>
  <c r="AF5406" i="1"/>
  <c r="AD5407" i="1"/>
  <c r="AH5407" i="1" a="1"/>
  <c r="AH5407" i="1" s="1"/>
  <c r="AI5407" i="1" s="1"/>
  <c r="AE5407" i="1" a="1"/>
  <c r="AE5407" i="1" s="1"/>
  <c r="AG5406" i="1" l="1"/>
  <c r="AF5407" i="1"/>
  <c r="AD5408" i="1"/>
  <c r="AH5408" i="1" a="1"/>
  <c r="AH5408" i="1" s="1"/>
  <c r="AI5408" i="1" s="1"/>
  <c r="AE5408" i="1" a="1"/>
  <c r="AE5408" i="1" s="1"/>
  <c r="AD5409" i="1" l="1"/>
  <c r="AH5409" i="1" a="1"/>
  <c r="AH5409" i="1" s="1"/>
  <c r="AI5409" i="1" s="1"/>
  <c r="AE5409" i="1" a="1"/>
  <c r="AE5409" i="1" s="1"/>
  <c r="AG5407" i="1"/>
  <c r="AF5408" i="1"/>
  <c r="AG5408" i="1" l="1"/>
  <c r="AF5409" i="1"/>
  <c r="AD5410" i="1"/>
  <c r="AH5410" i="1" a="1"/>
  <c r="AH5410" i="1" s="1"/>
  <c r="AI5410" i="1" s="1"/>
  <c r="AE5410" i="1" a="1"/>
  <c r="AE5410" i="1" s="1"/>
  <c r="AD5411" i="1" l="1"/>
  <c r="AH5411" i="1" a="1"/>
  <c r="AH5411" i="1" s="1"/>
  <c r="AI5411" i="1" s="1"/>
  <c r="AE5411" i="1" a="1"/>
  <c r="AE5411" i="1" s="1"/>
  <c r="AG5409" i="1"/>
  <c r="AF5410" i="1"/>
  <c r="AD5412" i="1" l="1"/>
  <c r="AH5412" i="1" a="1"/>
  <c r="AH5412" i="1" s="1"/>
  <c r="AI5412" i="1" s="1"/>
  <c r="AE5412" i="1" a="1"/>
  <c r="AE5412" i="1" s="1"/>
  <c r="AG5410" i="1"/>
  <c r="AF5411" i="1"/>
  <c r="AD5413" i="1" l="1"/>
  <c r="AH5413" i="1" a="1"/>
  <c r="AH5413" i="1" s="1"/>
  <c r="AI5413" i="1" s="1"/>
  <c r="AE5413" i="1" a="1"/>
  <c r="AE5413" i="1" s="1"/>
  <c r="AG5411" i="1"/>
  <c r="AF5412" i="1"/>
  <c r="AG5412" i="1" l="1"/>
  <c r="AF5413" i="1"/>
  <c r="AD5414" i="1"/>
  <c r="AH5414" i="1" a="1"/>
  <c r="AH5414" i="1" s="1"/>
  <c r="AI5414" i="1" s="1"/>
  <c r="AE5414" i="1" a="1"/>
  <c r="AE5414" i="1" s="1"/>
  <c r="AD5415" i="1" l="1"/>
  <c r="AH5415" i="1" a="1"/>
  <c r="AH5415" i="1" s="1"/>
  <c r="AI5415" i="1" s="1"/>
  <c r="AE5415" i="1" a="1"/>
  <c r="AE5415" i="1" s="1"/>
  <c r="AG5413" i="1"/>
  <c r="AF5414" i="1"/>
  <c r="AG5414" i="1" l="1"/>
  <c r="AF5415" i="1"/>
  <c r="AD5416" i="1"/>
  <c r="AH5416" i="1" a="1"/>
  <c r="AH5416" i="1" s="1"/>
  <c r="AI5416" i="1" s="1"/>
  <c r="AE5416" i="1" a="1"/>
  <c r="AE5416" i="1" s="1"/>
  <c r="AD5417" i="1" l="1"/>
  <c r="AH5417" i="1" a="1"/>
  <c r="AH5417" i="1" s="1"/>
  <c r="AI5417" i="1" s="1"/>
  <c r="AE5417" i="1" a="1"/>
  <c r="AE5417" i="1" s="1"/>
  <c r="AG5415" i="1"/>
  <c r="AF5416" i="1"/>
  <c r="AG5416" i="1" l="1"/>
  <c r="AF5417" i="1"/>
  <c r="AD5418" i="1"/>
  <c r="AH5418" i="1" a="1"/>
  <c r="AH5418" i="1" s="1"/>
  <c r="AI5418" i="1" s="1"/>
  <c r="AE5418" i="1" a="1"/>
  <c r="AE5418" i="1" s="1"/>
  <c r="AD5419" i="1" l="1"/>
  <c r="AH5419" i="1" a="1"/>
  <c r="AH5419" i="1" s="1"/>
  <c r="AI5419" i="1" s="1"/>
  <c r="AE5419" i="1" a="1"/>
  <c r="AE5419" i="1" s="1"/>
  <c r="AG5417" i="1"/>
  <c r="AF5418" i="1"/>
  <c r="AG5418" i="1" l="1"/>
  <c r="AF5419" i="1"/>
  <c r="AD5420" i="1"/>
  <c r="AH5420" i="1" a="1"/>
  <c r="AH5420" i="1" s="1"/>
  <c r="AI5420" i="1" s="1"/>
  <c r="AE5420" i="1" a="1"/>
  <c r="AE5420" i="1" s="1"/>
  <c r="AD5421" i="1" l="1"/>
  <c r="AH5421" i="1" a="1"/>
  <c r="AH5421" i="1" s="1"/>
  <c r="AI5421" i="1" s="1"/>
  <c r="AE5421" i="1" a="1"/>
  <c r="AE5421" i="1" s="1"/>
  <c r="AG5419" i="1"/>
  <c r="AF5420" i="1"/>
  <c r="AG5420" i="1" l="1"/>
  <c r="AF5421" i="1"/>
  <c r="AD5422" i="1"/>
  <c r="AH5422" i="1" a="1"/>
  <c r="AH5422" i="1" s="1"/>
  <c r="AI5422" i="1" s="1"/>
  <c r="AE5422" i="1" a="1"/>
  <c r="AE5422" i="1" s="1"/>
  <c r="AD5423" i="1" l="1"/>
  <c r="AH5423" i="1" a="1"/>
  <c r="AH5423" i="1" s="1"/>
  <c r="AI5423" i="1" s="1"/>
  <c r="AE5423" i="1" a="1"/>
  <c r="AE5423" i="1" s="1"/>
  <c r="AG5421" i="1"/>
  <c r="AF5422" i="1"/>
  <c r="AG5422" i="1" l="1"/>
  <c r="AF5423" i="1"/>
  <c r="AD5424" i="1"/>
  <c r="AH5424" i="1" a="1"/>
  <c r="AH5424" i="1" s="1"/>
  <c r="AI5424" i="1" s="1"/>
  <c r="AE5424" i="1" a="1"/>
  <c r="AE5424" i="1" s="1"/>
  <c r="AG5423" i="1" l="1"/>
  <c r="AF5424" i="1"/>
  <c r="AD5425" i="1"/>
  <c r="AH5425" i="1" a="1"/>
  <c r="AH5425" i="1" s="1"/>
  <c r="AI5425" i="1" s="1"/>
  <c r="AE5425" i="1" a="1"/>
  <c r="AE5425" i="1" s="1"/>
  <c r="AG5424" i="1" l="1"/>
  <c r="AF5425" i="1"/>
  <c r="AD5426" i="1"/>
  <c r="AH5426" i="1" a="1"/>
  <c r="AH5426" i="1" s="1"/>
  <c r="AI5426" i="1" s="1"/>
  <c r="AE5426" i="1" a="1"/>
  <c r="AE5426" i="1" s="1"/>
  <c r="AD5427" i="1" l="1"/>
  <c r="AH5427" i="1" a="1"/>
  <c r="AH5427" i="1" s="1"/>
  <c r="AI5427" i="1" s="1"/>
  <c r="AE5427" i="1" a="1"/>
  <c r="AE5427" i="1" s="1"/>
  <c r="AG5425" i="1"/>
  <c r="AF5426" i="1"/>
  <c r="AG5426" i="1" l="1"/>
  <c r="AF5427" i="1"/>
  <c r="AD5428" i="1"/>
  <c r="AH5428" i="1" a="1"/>
  <c r="AH5428" i="1" s="1"/>
  <c r="AI5428" i="1" s="1"/>
  <c r="AE5428" i="1" a="1"/>
  <c r="AE5428" i="1" s="1"/>
  <c r="AD5429" i="1" l="1"/>
  <c r="AH5429" i="1" a="1"/>
  <c r="AH5429" i="1" s="1"/>
  <c r="AI5429" i="1" s="1"/>
  <c r="AE5429" i="1" a="1"/>
  <c r="AE5429" i="1" s="1"/>
  <c r="AG5427" i="1"/>
  <c r="AF5428" i="1"/>
  <c r="AG5428" i="1" l="1"/>
  <c r="AF5429" i="1"/>
  <c r="AD5430" i="1"/>
  <c r="AH5430" i="1" a="1"/>
  <c r="AH5430" i="1" s="1"/>
  <c r="AI5430" i="1" s="1"/>
  <c r="AE5430" i="1" a="1"/>
  <c r="AE5430" i="1" s="1"/>
  <c r="AD5431" i="1" l="1"/>
  <c r="AH5431" i="1" a="1"/>
  <c r="AH5431" i="1" s="1"/>
  <c r="AI5431" i="1" s="1"/>
  <c r="AE5431" i="1" a="1"/>
  <c r="AE5431" i="1" s="1"/>
  <c r="AG5429" i="1"/>
  <c r="AF5430" i="1"/>
  <c r="AG5430" i="1" l="1"/>
  <c r="AF5431" i="1"/>
  <c r="AD5432" i="1"/>
  <c r="AH5432" i="1" a="1"/>
  <c r="AH5432" i="1" s="1"/>
  <c r="AI5432" i="1" s="1"/>
  <c r="AE5432" i="1" a="1"/>
  <c r="AE5432" i="1" s="1"/>
  <c r="AG5431" i="1" l="1"/>
  <c r="AF5432" i="1"/>
  <c r="AD5433" i="1"/>
  <c r="AH5433" i="1" a="1"/>
  <c r="AH5433" i="1" s="1"/>
  <c r="AI5433" i="1" s="1"/>
  <c r="AE5433" i="1" a="1"/>
  <c r="AE5433" i="1" s="1"/>
  <c r="AD5434" i="1" l="1"/>
  <c r="AH5434" i="1" a="1"/>
  <c r="AH5434" i="1" s="1"/>
  <c r="AI5434" i="1" s="1"/>
  <c r="AE5434" i="1" a="1"/>
  <c r="AE5434" i="1" s="1"/>
  <c r="AG5432" i="1"/>
  <c r="AF5433" i="1"/>
  <c r="AG5433" i="1" l="1"/>
  <c r="AF5434" i="1"/>
  <c r="AD5435" i="1"/>
  <c r="AH5435" i="1" a="1"/>
  <c r="AH5435" i="1" s="1"/>
  <c r="AI5435" i="1" s="1"/>
  <c r="AE5435" i="1" a="1"/>
  <c r="AE5435" i="1" s="1"/>
  <c r="AD5436" i="1" l="1"/>
  <c r="AH5436" i="1" a="1"/>
  <c r="AH5436" i="1" s="1"/>
  <c r="AI5436" i="1" s="1"/>
  <c r="AE5436" i="1" a="1"/>
  <c r="AE5436" i="1" s="1"/>
  <c r="AG5434" i="1"/>
  <c r="AF5435" i="1"/>
  <c r="AG5435" i="1" l="1"/>
  <c r="AF5436" i="1"/>
  <c r="AD5437" i="1"/>
  <c r="AH5437" i="1" a="1"/>
  <c r="AH5437" i="1" s="1"/>
  <c r="AI5437" i="1" s="1"/>
  <c r="AE5437" i="1" a="1"/>
  <c r="AE5437" i="1" s="1"/>
  <c r="AD5438" i="1" l="1"/>
  <c r="AH5438" i="1" a="1"/>
  <c r="AH5438" i="1" s="1"/>
  <c r="AI5438" i="1" s="1"/>
  <c r="AE5438" i="1" a="1"/>
  <c r="AE5438" i="1" s="1"/>
  <c r="AG5436" i="1"/>
  <c r="AF5437" i="1"/>
  <c r="AD5439" i="1" l="1"/>
  <c r="AH5439" i="1" a="1"/>
  <c r="AH5439" i="1" s="1"/>
  <c r="AI5439" i="1" s="1"/>
  <c r="AE5439" i="1" a="1"/>
  <c r="AE5439" i="1" s="1"/>
  <c r="AG5437" i="1"/>
  <c r="AF5438" i="1"/>
  <c r="AG5438" i="1" l="1"/>
  <c r="AF5439" i="1"/>
  <c r="AD5440" i="1"/>
  <c r="AH5440" i="1" a="1"/>
  <c r="AH5440" i="1" s="1"/>
  <c r="AI5440" i="1" s="1"/>
  <c r="AE5440" i="1" a="1"/>
  <c r="AE5440" i="1" s="1"/>
  <c r="AD5441" i="1" l="1"/>
  <c r="AH5441" i="1" a="1"/>
  <c r="AH5441" i="1" s="1"/>
  <c r="AI5441" i="1" s="1"/>
  <c r="AE5441" i="1" a="1"/>
  <c r="AE5441" i="1" s="1"/>
  <c r="AG5439" i="1"/>
  <c r="AF5440" i="1"/>
  <c r="AG5440" i="1" l="1"/>
  <c r="AF5441" i="1"/>
  <c r="AD5442" i="1"/>
  <c r="AH5442" i="1" a="1"/>
  <c r="AH5442" i="1" s="1"/>
  <c r="AI5442" i="1" s="1"/>
  <c r="AE5442" i="1" a="1"/>
  <c r="AE5442" i="1" s="1"/>
  <c r="AD5443" i="1" l="1"/>
  <c r="AH5443" i="1" a="1"/>
  <c r="AH5443" i="1" s="1"/>
  <c r="AI5443" i="1" s="1"/>
  <c r="AE5443" i="1" a="1"/>
  <c r="AE5443" i="1" s="1"/>
  <c r="AG5441" i="1"/>
  <c r="AF5442" i="1"/>
  <c r="AG5442" i="1" l="1"/>
  <c r="AF5443" i="1"/>
  <c r="AD5444" i="1"/>
  <c r="AH5444" i="1" a="1"/>
  <c r="AH5444" i="1" s="1"/>
  <c r="AI5444" i="1" s="1"/>
  <c r="AE5444" i="1" a="1"/>
  <c r="AE5444" i="1" s="1"/>
  <c r="AD5445" i="1" l="1"/>
  <c r="AH5445" i="1" a="1"/>
  <c r="AH5445" i="1" s="1"/>
  <c r="AI5445" i="1" s="1"/>
  <c r="AE5445" i="1" a="1"/>
  <c r="AE5445" i="1" s="1"/>
  <c r="AG5443" i="1"/>
  <c r="AF5444" i="1"/>
  <c r="AG5444" i="1" l="1"/>
  <c r="AF5445" i="1"/>
  <c r="AD5446" i="1"/>
  <c r="AH5446" i="1" a="1"/>
  <c r="AH5446" i="1" s="1"/>
  <c r="AI5446" i="1" s="1"/>
  <c r="AE5446" i="1" a="1"/>
  <c r="AE5446" i="1" s="1"/>
  <c r="AD5447" i="1" l="1"/>
  <c r="AH5447" i="1" a="1"/>
  <c r="AH5447" i="1" s="1"/>
  <c r="AI5447" i="1" s="1"/>
  <c r="AE5447" i="1" a="1"/>
  <c r="AE5447" i="1" s="1"/>
  <c r="AG5445" i="1"/>
  <c r="AF5446" i="1"/>
  <c r="AG5446" i="1" l="1"/>
  <c r="AF5447" i="1"/>
  <c r="AD5448" i="1"/>
  <c r="AH5448" i="1" a="1"/>
  <c r="AH5448" i="1" s="1"/>
  <c r="AI5448" i="1" s="1"/>
  <c r="AE5448" i="1" a="1"/>
  <c r="AE5448" i="1" s="1"/>
  <c r="AD5449" i="1" l="1"/>
  <c r="AH5449" i="1" a="1"/>
  <c r="AH5449" i="1" s="1"/>
  <c r="AI5449" i="1" s="1"/>
  <c r="AE5449" i="1" a="1"/>
  <c r="AE5449" i="1" s="1"/>
  <c r="AG5447" i="1"/>
  <c r="AF5448" i="1"/>
  <c r="AG5448" i="1" l="1"/>
  <c r="AF5449" i="1"/>
  <c r="AD5450" i="1"/>
  <c r="AH5450" i="1" a="1"/>
  <c r="AH5450" i="1" s="1"/>
  <c r="AI5450" i="1" s="1"/>
  <c r="AE5450" i="1" a="1"/>
  <c r="AE5450" i="1" s="1"/>
  <c r="AD5451" i="1" l="1"/>
  <c r="AH5451" i="1" a="1"/>
  <c r="AH5451" i="1" s="1"/>
  <c r="AI5451" i="1" s="1"/>
  <c r="AE5451" i="1" a="1"/>
  <c r="AE5451" i="1" s="1"/>
  <c r="AG5449" i="1"/>
  <c r="AF5450" i="1"/>
  <c r="AG5450" i="1" l="1"/>
  <c r="AF5451" i="1"/>
  <c r="AD5452" i="1"/>
  <c r="AH5452" i="1" a="1"/>
  <c r="AH5452" i="1" s="1"/>
  <c r="AI5452" i="1" s="1"/>
  <c r="AE5452" i="1" a="1"/>
  <c r="AE5452" i="1" s="1"/>
  <c r="AD5453" i="1" l="1"/>
  <c r="AH5453" i="1" a="1"/>
  <c r="AH5453" i="1" s="1"/>
  <c r="AI5453" i="1" s="1"/>
  <c r="AE5453" i="1" a="1"/>
  <c r="AE5453" i="1" s="1"/>
  <c r="AG5451" i="1"/>
  <c r="AF5452" i="1"/>
  <c r="AG5452" i="1" l="1"/>
  <c r="AF5453" i="1"/>
  <c r="AD5454" i="1"/>
  <c r="AH5454" i="1" a="1"/>
  <c r="AH5454" i="1" s="1"/>
  <c r="AI5454" i="1" s="1"/>
  <c r="AE5454" i="1" a="1"/>
  <c r="AE5454" i="1" s="1"/>
  <c r="AG5453" i="1" l="1"/>
  <c r="AF5454" i="1"/>
  <c r="AD5455" i="1"/>
  <c r="AH5455" i="1" a="1"/>
  <c r="AH5455" i="1" s="1"/>
  <c r="AI5455" i="1" s="1"/>
  <c r="AE5455" i="1" a="1"/>
  <c r="AE5455" i="1" s="1"/>
  <c r="AD5456" i="1" l="1"/>
  <c r="AH5456" i="1" a="1"/>
  <c r="AH5456" i="1" s="1"/>
  <c r="AI5456" i="1" s="1"/>
  <c r="AE5456" i="1" a="1"/>
  <c r="AE5456" i="1" s="1"/>
  <c r="AG5454" i="1"/>
  <c r="AF5455" i="1"/>
  <c r="AG5455" i="1" l="1"/>
  <c r="AF5456" i="1"/>
  <c r="AD5457" i="1"/>
  <c r="AH5457" i="1" a="1"/>
  <c r="AH5457" i="1" s="1"/>
  <c r="AI5457" i="1" s="1"/>
  <c r="AE5457" i="1" a="1"/>
  <c r="AE5457" i="1" s="1"/>
  <c r="AD5458" i="1" l="1"/>
  <c r="AH5458" i="1" a="1"/>
  <c r="AH5458" i="1" s="1"/>
  <c r="AI5458" i="1" s="1"/>
  <c r="AE5458" i="1" a="1"/>
  <c r="AE5458" i="1" s="1"/>
  <c r="AG5456" i="1"/>
  <c r="AF5457" i="1"/>
  <c r="AD5459" i="1" l="1"/>
  <c r="AH5459" i="1" a="1"/>
  <c r="AH5459" i="1" s="1"/>
  <c r="AI5459" i="1" s="1"/>
  <c r="AE5459" i="1" a="1"/>
  <c r="AE5459" i="1" s="1"/>
  <c r="AG5457" i="1"/>
  <c r="AF5458" i="1"/>
  <c r="AD5460" i="1" l="1"/>
  <c r="AH5460" i="1" a="1"/>
  <c r="AH5460" i="1" s="1"/>
  <c r="AI5460" i="1" s="1"/>
  <c r="AE5460" i="1" a="1"/>
  <c r="AE5460" i="1" s="1"/>
  <c r="AG5458" i="1"/>
  <c r="AF5459" i="1"/>
  <c r="AG5459" i="1" l="1"/>
  <c r="AF5460" i="1"/>
  <c r="AD5461" i="1"/>
  <c r="AH5461" i="1" a="1"/>
  <c r="AH5461" i="1" s="1"/>
  <c r="AI5461" i="1" s="1"/>
  <c r="AE5461" i="1" a="1"/>
  <c r="AE5461" i="1" s="1"/>
  <c r="AD5462" i="1" l="1"/>
  <c r="AH5462" i="1" a="1"/>
  <c r="AH5462" i="1" s="1"/>
  <c r="AI5462" i="1" s="1"/>
  <c r="AE5462" i="1" a="1"/>
  <c r="AE5462" i="1" s="1"/>
  <c r="AG5460" i="1"/>
  <c r="AF5461" i="1"/>
  <c r="AG5461" i="1" l="1"/>
  <c r="AF5462" i="1"/>
  <c r="AD5463" i="1"/>
  <c r="AH5463" i="1" a="1"/>
  <c r="AH5463" i="1" s="1"/>
  <c r="AI5463" i="1" s="1"/>
  <c r="AE5463" i="1" a="1"/>
  <c r="AE5463" i="1" s="1"/>
  <c r="AD5464" i="1" l="1"/>
  <c r="AH5464" i="1" a="1"/>
  <c r="AH5464" i="1" s="1"/>
  <c r="AI5464" i="1" s="1"/>
  <c r="AE5464" i="1" a="1"/>
  <c r="AE5464" i="1" s="1"/>
  <c r="AG5462" i="1"/>
  <c r="AF5463" i="1"/>
  <c r="AG5463" i="1" l="1"/>
  <c r="AF5464" i="1"/>
  <c r="AD5465" i="1"/>
  <c r="AH5465" i="1" a="1"/>
  <c r="AH5465" i="1" s="1"/>
  <c r="AI5465" i="1" s="1"/>
  <c r="AE5465" i="1" a="1"/>
  <c r="AE5465" i="1" s="1"/>
  <c r="AD5466" i="1" l="1"/>
  <c r="AH5466" i="1" a="1"/>
  <c r="AH5466" i="1" s="1"/>
  <c r="AI5466" i="1" s="1"/>
  <c r="AE5466" i="1" a="1"/>
  <c r="AE5466" i="1" s="1"/>
  <c r="AG5464" i="1"/>
  <c r="AF5465" i="1"/>
  <c r="AD5467" i="1" l="1"/>
  <c r="AH5467" i="1" a="1"/>
  <c r="AH5467" i="1" s="1"/>
  <c r="AI5467" i="1" s="1"/>
  <c r="AE5467" i="1" a="1"/>
  <c r="AE5467" i="1" s="1"/>
  <c r="AG5465" i="1"/>
  <c r="AF5466" i="1"/>
  <c r="AD5468" i="1" l="1"/>
  <c r="AH5468" i="1" a="1"/>
  <c r="AH5468" i="1" s="1"/>
  <c r="AI5468" i="1" s="1"/>
  <c r="AE5468" i="1" a="1"/>
  <c r="AE5468" i="1" s="1"/>
  <c r="AG5466" i="1"/>
  <c r="AF5467" i="1"/>
  <c r="AG5467" i="1" l="1"/>
  <c r="AF5468" i="1"/>
  <c r="AD5469" i="1"/>
  <c r="AH5469" i="1" a="1"/>
  <c r="AH5469" i="1" s="1"/>
  <c r="AI5469" i="1" s="1"/>
  <c r="AE5469" i="1" a="1"/>
  <c r="AE5469" i="1" s="1"/>
  <c r="AE5470" i="1" l="1" a="1"/>
  <c r="AE5470" i="1" s="1"/>
  <c r="AD5470" i="1"/>
  <c r="AH5470" i="1" a="1"/>
  <c r="AH5470" i="1" s="1"/>
  <c r="AI5470" i="1" s="1"/>
  <c r="AG5468" i="1"/>
  <c r="AF5469" i="1"/>
  <c r="AG5469" i="1" l="1"/>
  <c r="AF5470" i="1"/>
  <c r="AE5471" i="1" a="1"/>
  <c r="AE5471" i="1" s="1"/>
  <c r="AD5471" i="1"/>
  <c r="AH5471" i="1" a="1"/>
  <c r="AH5471" i="1" s="1"/>
  <c r="AI5471" i="1" s="1"/>
  <c r="AG5470" i="1" l="1"/>
  <c r="AF5471" i="1"/>
  <c r="AE5472" i="1" a="1"/>
  <c r="AE5472" i="1" s="1"/>
  <c r="AD5472" i="1"/>
  <c r="AH5472" i="1" a="1"/>
  <c r="AH5472" i="1" s="1"/>
  <c r="AI5472" i="1" s="1"/>
  <c r="AF5472" i="1" l="1"/>
  <c r="AG5471" i="1"/>
  <c r="AE5473" i="1" a="1"/>
  <c r="AE5473" i="1" s="1"/>
  <c r="AD5473" i="1"/>
  <c r="AH5473" i="1" a="1"/>
  <c r="AH5473" i="1" s="1"/>
  <c r="AI5473" i="1" s="1"/>
  <c r="AF5473" i="1" l="1"/>
  <c r="AG5472" i="1"/>
  <c r="AH5474" i="1" a="1"/>
  <c r="AH5474" i="1" s="1"/>
  <c r="AI5474" i="1" s="1"/>
  <c r="AE5474" i="1" a="1"/>
  <c r="AE5474" i="1" s="1"/>
  <c r="AD5474" i="1"/>
  <c r="AH5475" i="1" l="1" a="1"/>
  <c r="AH5475" i="1" s="1"/>
  <c r="AI5475" i="1" s="1"/>
  <c r="AE5475" i="1" a="1"/>
  <c r="AE5475" i="1" s="1"/>
  <c r="AD5475" i="1"/>
  <c r="AG5473" i="1"/>
  <c r="AF5474" i="1"/>
  <c r="AG5474" i="1" l="1"/>
  <c r="AF5475" i="1"/>
  <c r="AH5476" i="1" a="1"/>
  <c r="AH5476" i="1" s="1"/>
  <c r="AI5476" i="1" s="1"/>
  <c r="AE5476" i="1" a="1"/>
  <c r="AE5476" i="1" s="1"/>
  <c r="AD5476" i="1"/>
  <c r="AD5477" i="1" l="1"/>
  <c r="AH5477" i="1" a="1"/>
  <c r="AH5477" i="1" s="1"/>
  <c r="AI5477" i="1" s="1"/>
  <c r="AE5477" i="1" a="1"/>
  <c r="AE5477" i="1" s="1"/>
  <c r="AG5475" i="1"/>
  <c r="AF5476" i="1"/>
  <c r="AG5476" i="1" l="1"/>
  <c r="AF5477" i="1"/>
  <c r="AE5478" i="1" a="1"/>
  <c r="AE5478" i="1" s="1"/>
  <c r="AD5478" i="1"/>
  <c r="AH5478" i="1" a="1"/>
  <c r="AH5478" i="1" s="1"/>
  <c r="AI5478" i="1" s="1"/>
  <c r="AE5479" i="1" l="1" a="1"/>
  <c r="AE5479" i="1" s="1"/>
  <c r="AD5479" i="1"/>
  <c r="AH5479" i="1" a="1"/>
  <c r="AH5479" i="1" s="1"/>
  <c r="AI5479" i="1" s="1"/>
  <c r="AG5477" i="1"/>
  <c r="AF5478" i="1"/>
  <c r="AE5480" i="1" l="1" a="1"/>
  <c r="AE5480" i="1" s="1"/>
  <c r="AD5480" i="1"/>
  <c r="AH5480" i="1" a="1"/>
  <c r="AH5480" i="1" s="1"/>
  <c r="AI5480" i="1" s="1"/>
  <c r="AG5478" i="1"/>
  <c r="AF5479" i="1"/>
  <c r="AE5481" i="1" l="1" a="1"/>
  <c r="AE5481" i="1" s="1"/>
  <c r="AD5481" i="1"/>
  <c r="AH5481" i="1" a="1"/>
  <c r="AH5481" i="1" s="1"/>
  <c r="AI5481" i="1" s="1"/>
  <c r="AF5480" i="1"/>
  <c r="AG5479" i="1"/>
  <c r="AH5482" i="1" l="1" a="1"/>
  <c r="AH5482" i="1" s="1"/>
  <c r="AI5482" i="1" s="1"/>
  <c r="AE5482" i="1" a="1"/>
  <c r="AE5482" i="1" s="1"/>
  <c r="AD5482" i="1"/>
  <c r="AF5481" i="1"/>
  <c r="AG5480" i="1"/>
  <c r="AH5483" i="1" l="1" a="1"/>
  <c r="AH5483" i="1" s="1"/>
  <c r="AI5483" i="1" s="1"/>
  <c r="AE5483" i="1" a="1"/>
  <c r="AE5483" i="1" s="1"/>
  <c r="AD5483" i="1"/>
  <c r="AG5481" i="1"/>
  <c r="AF5482" i="1"/>
  <c r="AH5484" i="1" l="1" a="1"/>
  <c r="AH5484" i="1" s="1"/>
  <c r="AI5484" i="1" s="1"/>
  <c r="AE5484" i="1" a="1"/>
  <c r="AE5484" i="1" s="1"/>
  <c r="AD5484" i="1"/>
  <c r="AG5482" i="1"/>
  <c r="AF5483" i="1"/>
  <c r="AG5483" i="1" l="1"/>
  <c r="AF5484" i="1"/>
  <c r="AD5485" i="1"/>
  <c r="AH5485" i="1" a="1"/>
  <c r="AH5485" i="1" s="1"/>
  <c r="AI5485" i="1" s="1"/>
  <c r="AE5485" i="1" a="1"/>
  <c r="AE5485" i="1" s="1"/>
  <c r="AE5486" i="1" l="1" a="1"/>
  <c r="AE5486" i="1" s="1"/>
  <c r="AD5486" i="1"/>
  <c r="AH5486" i="1" a="1"/>
  <c r="AH5486" i="1" s="1"/>
  <c r="AI5486" i="1" s="1"/>
  <c r="AG5484" i="1"/>
  <c r="AF5485" i="1"/>
  <c r="AG5485" i="1" l="1"/>
  <c r="AF5486" i="1"/>
  <c r="AE5487" i="1" a="1"/>
  <c r="AE5487" i="1" s="1"/>
  <c r="AD5487" i="1"/>
  <c r="AH5487" i="1" a="1"/>
  <c r="AH5487" i="1" s="1"/>
  <c r="AI5487" i="1" s="1"/>
  <c r="AE5488" i="1" l="1" a="1"/>
  <c r="AE5488" i="1" s="1"/>
  <c r="AD5488" i="1"/>
  <c r="AH5488" i="1" a="1"/>
  <c r="AH5488" i="1" s="1"/>
  <c r="AI5488" i="1" s="1"/>
  <c r="AG5486" i="1"/>
  <c r="AF5487" i="1"/>
  <c r="AE5489" i="1" l="1" a="1"/>
  <c r="AE5489" i="1" s="1"/>
  <c r="AD5489" i="1"/>
  <c r="AH5489" i="1" a="1"/>
  <c r="AH5489" i="1" s="1"/>
  <c r="AI5489" i="1" s="1"/>
  <c r="AF5488" i="1"/>
  <c r="AG5487" i="1"/>
  <c r="AF5489" i="1" l="1"/>
  <c r="AG5488" i="1"/>
  <c r="AH5490" i="1" a="1"/>
  <c r="AH5490" i="1" s="1"/>
  <c r="AI5490" i="1" s="1"/>
  <c r="AE5490" i="1" a="1"/>
  <c r="AE5490" i="1" s="1"/>
  <c r="AD5490" i="1"/>
  <c r="AH5491" i="1" l="1" a="1"/>
  <c r="AH5491" i="1" s="1"/>
  <c r="AI5491" i="1" s="1"/>
  <c r="AE5491" i="1" a="1"/>
  <c r="AE5491" i="1" s="1"/>
  <c r="AD5491" i="1"/>
  <c r="AG5489" i="1"/>
  <c r="AF5490" i="1"/>
  <c r="AG5490" i="1" l="1"/>
  <c r="AF5491" i="1"/>
  <c r="AH5492" i="1" a="1"/>
  <c r="AH5492" i="1" s="1"/>
  <c r="AI5492" i="1" s="1"/>
  <c r="AE5492" i="1" a="1"/>
  <c r="AE5492" i="1" s="1"/>
  <c r="AD5492" i="1"/>
  <c r="AD5493" i="1" l="1"/>
  <c r="AH5493" i="1" a="1"/>
  <c r="AH5493" i="1" s="1"/>
  <c r="AI5493" i="1" s="1"/>
  <c r="AE5493" i="1" a="1"/>
  <c r="AE5493" i="1" s="1"/>
  <c r="AG5491" i="1"/>
  <c r="AF5492" i="1"/>
  <c r="AG5492" i="1" l="1"/>
  <c r="AF5493" i="1"/>
  <c r="AE5494" i="1" a="1"/>
  <c r="AE5494" i="1" s="1"/>
  <c r="AD5494" i="1"/>
  <c r="AH5494" i="1" a="1"/>
  <c r="AH5494" i="1" s="1"/>
  <c r="AI5494" i="1" s="1"/>
  <c r="AF5494" i="1" l="1"/>
  <c r="AG5493" i="1"/>
  <c r="AH5495" i="1" a="1"/>
  <c r="AH5495" i="1" s="1"/>
  <c r="AI5495" i="1" s="1"/>
  <c r="AE5495" i="1" a="1"/>
  <c r="AE5495" i="1" s="1"/>
  <c r="AD5495" i="1"/>
  <c r="AH5496" i="1" l="1" a="1"/>
  <c r="AH5496" i="1" s="1"/>
  <c r="AI5496" i="1" s="1"/>
  <c r="AE5496" i="1" a="1"/>
  <c r="AE5496" i="1" s="1"/>
  <c r="AD5496" i="1"/>
  <c r="AF5495" i="1"/>
  <c r="AG5494" i="1"/>
  <c r="AG5495" i="1" l="1"/>
  <c r="AF5496" i="1"/>
  <c r="AD5497" i="1"/>
  <c r="AH5497" i="1" a="1"/>
  <c r="AH5497" i="1" s="1"/>
  <c r="AI5497" i="1" s="1"/>
  <c r="AE5497" i="1" a="1"/>
  <c r="AE5497" i="1" s="1"/>
  <c r="AG5496" i="1" l="1"/>
  <c r="AF5497" i="1"/>
  <c r="AE5498" i="1" a="1"/>
  <c r="AE5498" i="1" s="1"/>
  <c r="AD5498" i="1"/>
  <c r="AH5498" i="1" a="1"/>
  <c r="AH5498" i="1" s="1"/>
  <c r="AI5498" i="1" s="1"/>
  <c r="AH5499" i="1" l="1" a="1"/>
  <c r="AH5499" i="1" s="1"/>
  <c r="AI5499" i="1" s="1"/>
  <c r="AE5499" i="1" a="1"/>
  <c r="AE5499" i="1" s="1"/>
  <c r="AD5499" i="1"/>
  <c r="AF5498" i="1"/>
  <c r="AG5497" i="1"/>
  <c r="AF5499" i="1" l="1"/>
  <c r="AG5498" i="1"/>
  <c r="AH5500" i="1" a="1"/>
  <c r="AH5500" i="1" s="1"/>
  <c r="AI5500" i="1" s="1"/>
  <c r="AE5500" i="1" a="1"/>
  <c r="AE5500" i="1" s="1"/>
  <c r="AD5500" i="1"/>
  <c r="AH5501" i="1" l="1" a="1"/>
  <c r="AH5501" i="1" s="1"/>
  <c r="AI5501" i="1" s="1"/>
  <c r="AE5501" i="1" a="1"/>
  <c r="AE5501" i="1" s="1"/>
  <c r="AD5501" i="1"/>
  <c r="AF5500" i="1"/>
  <c r="AG5499" i="1"/>
  <c r="AH5502" i="1" l="1" a="1"/>
  <c r="AH5502" i="1" s="1"/>
  <c r="AI5502" i="1" s="1"/>
  <c r="AE5502" i="1" a="1"/>
  <c r="AE5502" i="1" s="1"/>
  <c r="AD5502" i="1"/>
  <c r="AF5501" i="1"/>
  <c r="AG5500" i="1"/>
  <c r="AH5503" i="1" l="1" a="1"/>
  <c r="AH5503" i="1" s="1"/>
  <c r="AI5503" i="1" s="1"/>
  <c r="AE5503" i="1" a="1"/>
  <c r="AE5503" i="1" s="1"/>
  <c r="AD5503" i="1"/>
  <c r="AF5502" i="1"/>
  <c r="AG5501" i="1"/>
  <c r="AF5503" i="1" l="1"/>
  <c r="AG5502" i="1"/>
  <c r="AH5504" i="1" a="1"/>
  <c r="AH5504" i="1" s="1"/>
  <c r="AI5504" i="1" s="1"/>
  <c r="AE5504" i="1" a="1"/>
  <c r="AE5504" i="1" s="1"/>
  <c r="AD5504" i="1"/>
  <c r="AH5505" i="1" l="1" a="1"/>
  <c r="AH5505" i="1" s="1"/>
  <c r="AI5505" i="1" s="1"/>
  <c r="AE5505" i="1" a="1"/>
  <c r="AE5505" i="1" s="1"/>
  <c r="AD5505" i="1"/>
  <c r="AF5504" i="1"/>
  <c r="AG5503" i="1"/>
  <c r="AF5505" i="1" l="1"/>
  <c r="AG5504" i="1"/>
  <c r="AH5506" i="1" a="1"/>
  <c r="AH5506" i="1" s="1"/>
  <c r="AI5506" i="1" s="1"/>
  <c r="AE5506" i="1" a="1"/>
  <c r="AE5506" i="1" s="1"/>
  <c r="AD5506" i="1"/>
  <c r="AH5507" i="1" l="1" a="1"/>
  <c r="AH5507" i="1" s="1"/>
  <c r="AI5507" i="1" s="1"/>
  <c r="AE5507" i="1" a="1"/>
  <c r="AE5507" i="1" s="1"/>
  <c r="AD5507" i="1"/>
  <c r="AF5506" i="1"/>
  <c r="AG5505" i="1"/>
  <c r="AH5508" i="1" l="1" a="1"/>
  <c r="AH5508" i="1" s="1"/>
  <c r="AI5508" i="1" s="1"/>
  <c r="AE5508" i="1" a="1"/>
  <c r="AE5508" i="1" s="1"/>
  <c r="AD5508" i="1"/>
  <c r="AF5507" i="1"/>
  <c r="AG5506" i="1"/>
  <c r="AF5508" i="1" l="1"/>
  <c r="AG5507" i="1"/>
  <c r="AH5509" i="1" a="1"/>
  <c r="AH5509" i="1" s="1"/>
  <c r="AI5509" i="1" s="1"/>
  <c r="AE5509" i="1" a="1"/>
  <c r="AE5509" i="1" s="1"/>
  <c r="AD5509" i="1"/>
  <c r="AH5510" i="1" l="1" a="1"/>
  <c r="AH5510" i="1" s="1"/>
  <c r="AI5510" i="1" s="1"/>
  <c r="AE5510" i="1" a="1"/>
  <c r="AE5510" i="1" s="1"/>
  <c r="AD5510" i="1"/>
  <c r="AF5509" i="1"/>
  <c r="AG5508" i="1"/>
  <c r="AF5510" i="1" l="1"/>
  <c r="AG5509" i="1"/>
  <c r="AH5511" i="1" a="1"/>
  <c r="AH5511" i="1" s="1"/>
  <c r="AI5511" i="1" s="1"/>
  <c r="AE5511" i="1" a="1"/>
  <c r="AE5511" i="1" s="1"/>
  <c r="AD5511" i="1"/>
  <c r="AH5512" i="1" l="1" a="1"/>
  <c r="AH5512" i="1" s="1"/>
  <c r="AI5512" i="1" s="1"/>
  <c r="AE5512" i="1" a="1"/>
  <c r="AE5512" i="1" s="1"/>
  <c r="AD5512" i="1"/>
  <c r="AF5511" i="1"/>
  <c r="AG5510" i="1"/>
  <c r="AF5512" i="1" l="1"/>
  <c r="AG5511" i="1"/>
  <c r="AH5513" i="1" a="1"/>
  <c r="AH5513" i="1" s="1"/>
  <c r="AI5513" i="1" s="1"/>
  <c r="AE5513" i="1" a="1"/>
  <c r="AE5513" i="1" s="1"/>
  <c r="AD5513" i="1"/>
  <c r="AH5514" i="1" l="1" a="1"/>
  <c r="AH5514" i="1" s="1"/>
  <c r="AI5514" i="1" s="1"/>
  <c r="AE5514" i="1" a="1"/>
  <c r="AE5514" i="1" s="1"/>
  <c r="AD5514" i="1"/>
  <c r="AF5513" i="1"/>
  <c r="AG5512" i="1"/>
  <c r="AF5514" i="1" l="1"/>
  <c r="AG5513" i="1"/>
  <c r="AH5515" i="1" a="1"/>
  <c r="AH5515" i="1" s="1"/>
  <c r="AI5515" i="1" s="1"/>
  <c r="AE5515" i="1" a="1"/>
  <c r="AE5515" i="1" s="1"/>
  <c r="AD5515" i="1"/>
  <c r="AH5516" i="1" l="1" a="1"/>
  <c r="AH5516" i="1" s="1"/>
  <c r="AI5516" i="1" s="1"/>
  <c r="AE5516" i="1" a="1"/>
  <c r="AE5516" i="1" s="1"/>
  <c r="AD5516" i="1"/>
  <c r="AF5515" i="1"/>
  <c r="AG5514" i="1"/>
  <c r="AH5517" i="1" l="1" a="1"/>
  <c r="AH5517" i="1" s="1"/>
  <c r="AI5517" i="1" s="1"/>
  <c r="AE5517" i="1" a="1"/>
  <c r="AE5517" i="1" s="1"/>
  <c r="AD5517" i="1"/>
  <c r="AF5516" i="1"/>
  <c r="AG5515" i="1"/>
  <c r="AH5518" i="1" l="1" a="1"/>
  <c r="AH5518" i="1" s="1"/>
  <c r="AI5518" i="1" s="1"/>
  <c r="AE5518" i="1" a="1"/>
  <c r="AE5518" i="1" s="1"/>
  <c r="AD5518" i="1"/>
  <c r="AF5517" i="1"/>
  <c r="AG5516" i="1"/>
  <c r="AH5519" i="1" l="1" a="1"/>
  <c r="AH5519" i="1" s="1"/>
  <c r="AI5519" i="1" s="1"/>
  <c r="AE5519" i="1" a="1"/>
  <c r="AE5519" i="1" s="1"/>
  <c r="AD5519" i="1"/>
  <c r="AF5518" i="1"/>
  <c r="AG5517" i="1"/>
  <c r="AF5519" i="1" l="1"/>
  <c r="AG5518" i="1"/>
  <c r="AH5520" i="1" a="1"/>
  <c r="AH5520" i="1" s="1"/>
  <c r="AI5520" i="1" s="1"/>
  <c r="AE5520" i="1" a="1"/>
  <c r="AE5520" i="1" s="1"/>
  <c r="AD5520" i="1"/>
  <c r="AH5521" i="1" l="1" a="1"/>
  <c r="AH5521" i="1" s="1"/>
  <c r="AI5521" i="1" s="1"/>
  <c r="AE5521" i="1" a="1"/>
  <c r="AE5521" i="1" s="1"/>
  <c r="AD5521" i="1"/>
  <c r="AF5520" i="1"/>
  <c r="AG5519" i="1"/>
  <c r="AH5522" i="1" l="1" a="1"/>
  <c r="AH5522" i="1" s="1"/>
  <c r="AI5522" i="1" s="1"/>
  <c r="AE5522" i="1" a="1"/>
  <c r="AE5522" i="1" s="1"/>
  <c r="AD5522" i="1"/>
  <c r="AF5521" i="1"/>
  <c r="AG5520" i="1"/>
  <c r="AF5522" i="1" l="1"/>
  <c r="AG5521" i="1"/>
  <c r="AH5523" i="1" a="1"/>
  <c r="AH5523" i="1" s="1"/>
  <c r="AI5523" i="1" s="1"/>
  <c r="AE5523" i="1" a="1"/>
  <c r="AE5523" i="1" s="1"/>
  <c r="AD5523" i="1"/>
  <c r="AH5524" i="1" l="1" a="1"/>
  <c r="AH5524" i="1" s="1"/>
  <c r="AI5524" i="1" s="1"/>
  <c r="AE5524" i="1" a="1"/>
  <c r="AE5524" i="1" s="1"/>
  <c r="AD5524" i="1"/>
  <c r="AF5523" i="1"/>
  <c r="AG5522" i="1"/>
  <c r="AH5525" i="1" l="1" a="1"/>
  <c r="AH5525" i="1" s="1"/>
  <c r="AI5525" i="1" s="1"/>
  <c r="AE5525" i="1" a="1"/>
  <c r="AE5525" i="1" s="1"/>
  <c r="AD5525" i="1"/>
  <c r="AF5524" i="1"/>
  <c r="AG5523" i="1"/>
  <c r="AF5525" i="1" l="1"/>
  <c r="AG5524" i="1"/>
  <c r="AH5526" i="1" a="1"/>
  <c r="AH5526" i="1" s="1"/>
  <c r="AI5526" i="1" s="1"/>
  <c r="AE5526" i="1" a="1"/>
  <c r="AE5526" i="1" s="1"/>
  <c r="AD5526" i="1"/>
  <c r="AH5527" i="1" l="1" a="1"/>
  <c r="AH5527" i="1" s="1"/>
  <c r="AI5527" i="1" s="1"/>
  <c r="AE5527" i="1" a="1"/>
  <c r="AE5527" i="1" s="1"/>
  <c r="AD5527" i="1"/>
  <c r="AF5526" i="1"/>
  <c r="AG5525" i="1"/>
  <c r="AH5528" i="1" l="1" a="1"/>
  <c r="AH5528" i="1" s="1"/>
  <c r="AI5528" i="1" s="1"/>
  <c r="AE5528" i="1" a="1"/>
  <c r="AE5528" i="1" s="1"/>
  <c r="AD5528" i="1"/>
  <c r="AF5527" i="1"/>
  <c r="AG5526" i="1"/>
  <c r="AF5528" i="1" l="1"/>
  <c r="AG5527" i="1"/>
  <c r="AH5529" i="1" a="1"/>
  <c r="AH5529" i="1" s="1"/>
  <c r="AI5529" i="1" s="1"/>
  <c r="AE5529" i="1" a="1"/>
  <c r="AE5529" i="1" s="1"/>
  <c r="AD5529" i="1"/>
  <c r="AF5529" i="1" l="1"/>
  <c r="AG5528" i="1"/>
  <c r="AH5530" i="1" a="1"/>
  <c r="AH5530" i="1" s="1"/>
  <c r="AI5530" i="1" s="1"/>
  <c r="AE5530" i="1" a="1"/>
  <c r="AE5530" i="1" s="1"/>
  <c r="AD5530" i="1"/>
  <c r="AH5531" i="1" l="1" a="1"/>
  <c r="AH5531" i="1" s="1"/>
  <c r="AI5531" i="1" s="1"/>
  <c r="AE5531" i="1" a="1"/>
  <c r="AE5531" i="1" s="1"/>
  <c r="AD5531" i="1"/>
  <c r="AF5530" i="1"/>
  <c r="AG5529" i="1"/>
  <c r="AF5531" i="1" l="1"/>
  <c r="AG5530" i="1"/>
  <c r="AH5532" i="1" a="1"/>
  <c r="AH5532" i="1" s="1"/>
  <c r="AI5532" i="1" s="1"/>
  <c r="AE5532" i="1" a="1"/>
  <c r="AE5532" i="1" s="1"/>
  <c r="AD5532" i="1"/>
  <c r="AH5533" i="1" l="1" a="1"/>
  <c r="AH5533" i="1" s="1"/>
  <c r="AI5533" i="1" s="1"/>
  <c r="AE5533" i="1" a="1"/>
  <c r="AE5533" i="1" s="1"/>
  <c r="AD5533" i="1"/>
  <c r="AF5532" i="1"/>
  <c r="AG5531" i="1"/>
  <c r="AH5534" i="1" l="1" a="1"/>
  <c r="AH5534" i="1" s="1"/>
  <c r="AI5534" i="1" s="1"/>
  <c r="AE5534" i="1" a="1"/>
  <c r="AE5534" i="1" s="1"/>
  <c r="AD5534" i="1"/>
  <c r="AF5533" i="1"/>
  <c r="AG5532" i="1"/>
  <c r="AF5534" i="1" l="1"/>
  <c r="AG5533" i="1"/>
  <c r="AH5535" i="1" a="1"/>
  <c r="AH5535" i="1" s="1"/>
  <c r="AI5535" i="1" s="1"/>
  <c r="AE5535" i="1" a="1"/>
  <c r="AE5535" i="1" s="1"/>
  <c r="AD5535" i="1"/>
  <c r="AH5536" i="1" l="1" a="1"/>
  <c r="AH5536" i="1" s="1"/>
  <c r="AI5536" i="1" s="1"/>
  <c r="AE5536" i="1" a="1"/>
  <c r="AE5536" i="1" s="1"/>
  <c r="AD5536" i="1"/>
  <c r="AF5535" i="1"/>
  <c r="AG5534" i="1"/>
  <c r="AF5536" i="1" l="1"/>
  <c r="AG5535" i="1"/>
  <c r="AH5537" i="1" a="1"/>
  <c r="AH5537" i="1" s="1"/>
  <c r="AI5537" i="1" s="1"/>
  <c r="AE5537" i="1" a="1"/>
  <c r="AE5537" i="1" s="1"/>
  <c r="AD5537" i="1"/>
  <c r="AH5538" i="1" l="1" a="1"/>
  <c r="AH5538" i="1" s="1"/>
  <c r="AI5538" i="1" s="1"/>
  <c r="AE5538" i="1" a="1"/>
  <c r="AE5538" i="1" s="1"/>
  <c r="AD5538" i="1"/>
  <c r="AF5537" i="1"/>
  <c r="AG5536" i="1"/>
  <c r="AH5539" i="1" l="1" a="1"/>
  <c r="AH5539" i="1" s="1"/>
  <c r="AI5539" i="1" s="1"/>
  <c r="AE5539" i="1" a="1"/>
  <c r="AE5539" i="1" s="1"/>
  <c r="AD5539" i="1"/>
  <c r="AF5538" i="1"/>
  <c r="AG5537" i="1"/>
  <c r="AF5539" i="1" l="1"/>
  <c r="AG5538" i="1"/>
  <c r="AH5540" i="1" a="1"/>
  <c r="AH5540" i="1" s="1"/>
  <c r="AI5540" i="1" s="1"/>
  <c r="AE5540" i="1" a="1"/>
  <c r="AE5540" i="1" s="1"/>
  <c r="AD5540" i="1"/>
  <c r="AH5541" i="1" l="1" a="1"/>
  <c r="AH5541" i="1" s="1"/>
  <c r="AI5541" i="1" s="1"/>
  <c r="AE5541" i="1" a="1"/>
  <c r="AE5541" i="1" s="1"/>
  <c r="AD5541" i="1"/>
  <c r="AF5540" i="1"/>
  <c r="AG5539" i="1"/>
  <c r="AF5541" i="1" l="1"/>
  <c r="AG5540" i="1"/>
  <c r="AH5542" i="1" a="1"/>
  <c r="AH5542" i="1" s="1"/>
  <c r="AI5542" i="1" s="1"/>
  <c r="AE5542" i="1" a="1"/>
  <c r="AE5542" i="1" s="1"/>
  <c r="AD5542" i="1"/>
  <c r="AH5543" i="1" l="1" a="1"/>
  <c r="AH5543" i="1" s="1"/>
  <c r="AI5543" i="1" s="1"/>
  <c r="AE5543" i="1" a="1"/>
  <c r="AE5543" i="1" s="1"/>
  <c r="AD5543" i="1"/>
  <c r="AF5542" i="1"/>
  <c r="AG5541" i="1"/>
  <c r="AH5544" i="1" l="1" a="1"/>
  <c r="AH5544" i="1" s="1"/>
  <c r="AI5544" i="1" s="1"/>
  <c r="AE5544" i="1" a="1"/>
  <c r="AE5544" i="1" s="1"/>
  <c r="AD5544" i="1"/>
  <c r="AF5543" i="1"/>
  <c r="AG5542" i="1"/>
  <c r="AH5545" i="1" l="1" a="1"/>
  <c r="AH5545" i="1" s="1"/>
  <c r="AI5545" i="1" s="1"/>
  <c r="AE5545" i="1" a="1"/>
  <c r="AE5545" i="1" s="1"/>
  <c r="AD5545" i="1"/>
  <c r="AF5544" i="1"/>
  <c r="AG5543" i="1"/>
  <c r="AH5546" i="1" l="1" a="1"/>
  <c r="AH5546" i="1" s="1"/>
  <c r="AI5546" i="1" s="1"/>
  <c r="AE5546" i="1" a="1"/>
  <c r="AE5546" i="1" s="1"/>
  <c r="AD5546" i="1"/>
  <c r="AF5545" i="1"/>
  <c r="AG5544" i="1"/>
  <c r="AF5546" i="1" l="1"/>
  <c r="AG5545" i="1"/>
  <c r="AH5547" i="1" a="1"/>
  <c r="AH5547" i="1" s="1"/>
  <c r="AI5547" i="1" s="1"/>
  <c r="AE5547" i="1" a="1"/>
  <c r="AE5547" i="1" s="1"/>
  <c r="AD5547" i="1"/>
  <c r="AH5548" i="1" l="1" a="1"/>
  <c r="AH5548" i="1" s="1"/>
  <c r="AI5548" i="1" s="1"/>
  <c r="AE5548" i="1" a="1"/>
  <c r="AE5548" i="1" s="1"/>
  <c r="AD5548" i="1"/>
  <c r="AF5547" i="1"/>
  <c r="AG5546" i="1"/>
  <c r="AF5548" i="1" l="1"/>
  <c r="AG5547" i="1"/>
  <c r="AH5549" i="1" a="1"/>
  <c r="AH5549" i="1" s="1"/>
  <c r="AI5549" i="1" s="1"/>
  <c r="AE5549" i="1" a="1"/>
  <c r="AE5549" i="1" s="1"/>
  <c r="AD5549" i="1"/>
  <c r="AH5550" i="1" l="1" a="1"/>
  <c r="AH5550" i="1" s="1"/>
  <c r="AI5550" i="1" s="1"/>
  <c r="AE5550" i="1" a="1"/>
  <c r="AE5550" i="1" s="1"/>
  <c r="AD5550" i="1"/>
  <c r="AF5549" i="1"/>
  <c r="AG5548" i="1"/>
  <c r="AF5550" i="1" l="1"/>
  <c r="AG5549" i="1"/>
  <c r="AH5551" i="1" a="1"/>
  <c r="AH5551" i="1" s="1"/>
  <c r="AI5551" i="1" s="1"/>
  <c r="AE5551" i="1" a="1"/>
  <c r="AE5551" i="1" s="1"/>
  <c r="AD5551" i="1"/>
  <c r="AH5552" i="1" l="1" a="1"/>
  <c r="AH5552" i="1" s="1"/>
  <c r="AI5552" i="1" s="1"/>
  <c r="AE5552" i="1" a="1"/>
  <c r="AE5552" i="1" s="1"/>
  <c r="AD5552" i="1"/>
  <c r="AF5551" i="1"/>
  <c r="AG5550" i="1"/>
  <c r="AF5552" i="1" l="1"/>
  <c r="AG5551" i="1"/>
  <c r="AH5553" i="1" a="1"/>
  <c r="AH5553" i="1" s="1"/>
  <c r="AI5553" i="1" s="1"/>
  <c r="AE5553" i="1" a="1"/>
  <c r="AE5553" i="1" s="1"/>
  <c r="AD5553" i="1"/>
  <c r="AH5554" i="1" l="1" a="1"/>
  <c r="AH5554" i="1" s="1"/>
  <c r="AI5554" i="1" s="1"/>
  <c r="AE5554" i="1" a="1"/>
  <c r="AE5554" i="1" s="1"/>
  <c r="AD5554" i="1"/>
  <c r="AF5553" i="1"/>
  <c r="AG5552" i="1"/>
  <c r="AF5554" i="1" l="1"/>
  <c r="AG5553" i="1"/>
  <c r="AH5555" i="1" a="1"/>
  <c r="AH5555" i="1" s="1"/>
  <c r="AI5555" i="1" s="1"/>
  <c r="AE5555" i="1" a="1"/>
  <c r="AE5555" i="1" s="1"/>
  <c r="AD5555" i="1"/>
  <c r="AH5556" i="1" l="1" a="1"/>
  <c r="AH5556" i="1" s="1"/>
  <c r="AI5556" i="1" s="1"/>
  <c r="AE5556" i="1" a="1"/>
  <c r="AE5556" i="1" s="1"/>
  <c r="AD5556" i="1"/>
  <c r="AF5555" i="1"/>
  <c r="AG5554" i="1"/>
  <c r="AH5557" i="1" l="1" a="1"/>
  <c r="AH5557" i="1" s="1"/>
  <c r="AI5557" i="1" s="1"/>
  <c r="AE5557" i="1" a="1"/>
  <c r="AE5557" i="1" s="1"/>
  <c r="AD5557" i="1"/>
  <c r="AF5556" i="1"/>
  <c r="AG5555" i="1"/>
  <c r="AH5558" i="1" l="1" a="1"/>
  <c r="AH5558" i="1" s="1"/>
  <c r="AI5558" i="1" s="1"/>
  <c r="AE5558" i="1" a="1"/>
  <c r="AE5558" i="1" s="1"/>
  <c r="AD5558" i="1"/>
  <c r="AF5557" i="1"/>
  <c r="AG5556" i="1"/>
  <c r="AF5558" i="1" l="1"/>
  <c r="AG5557" i="1"/>
  <c r="AH5559" i="1" a="1"/>
  <c r="AH5559" i="1" s="1"/>
  <c r="AI5559" i="1" s="1"/>
  <c r="AE5559" i="1" a="1"/>
  <c r="AE5559" i="1" s="1"/>
  <c r="AD5559" i="1"/>
  <c r="AF5559" i="1" l="1"/>
  <c r="AG5558" i="1"/>
  <c r="AH5560" i="1" a="1"/>
  <c r="AH5560" i="1" s="1"/>
  <c r="AI5560" i="1" s="1"/>
  <c r="AE5560" i="1" a="1"/>
  <c r="AE5560" i="1" s="1"/>
  <c r="AD5560" i="1"/>
  <c r="AH5561" i="1" l="1" a="1"/>
  <c r="AH5561" i="1" s="1"/>
  <c r="AI5561" i="1" s="1"/>
  <c r="AE5561" i="1" a="1"/>
  <c r="AE5561" i="1" s="1"/>
  <c r="AD5561" i="1"/>
  <c r="AF5560" i="1"/>
  <c r="AG5559" i="1"/>
  <c r="AH5562" i="1" l="1" a="1"/>
  <c r="AH5562" i="1" s="1"/>
  <c r="AI5562" i="1" s="1"/>
  <c r="AE5562" i="1" a="1"/>
  <c r="AE5562" i="1" s="1"/>
  <c r="AD5562" i="1"/>
  <c r="AF5561" i="1"/>
  <c r="AG5560" i="1"/>
  <c r="AF5562" i="1" l="1"/>
  <c r="AG5561" i="1"/>
  <c r="AH5563" i="1" a="1"/>
  <c r="AH5563" i="1" s="1"/>
  <c r="AI5563" i="1" s="1"/>
  <c r="AE5563" i="1" a="1"/>
  <c r="AE5563" i="1" s="1"/>
  <c r="AD5563" i="1"/>
  <c r="AH5564" i="1" l="1" a="1"/>
  <c r="AH5564" i="1" s="1"/>
  <c r="AI5564" i="1" s="1"/>
  <c r="AE5564" i="1" a="1"/>
  <c r="AE5564" i="1" s="1"/>
  <c r="AD5564" i="1"/>
  <c r="AF5563" i="1"/>
  <c r="AG5562" i="1"/>
  <c r="AH5565" i="1" l="1" a="1"/>
  <c r="AH5565" i="1" s="1"/>
  <c r="AI5565" i="1" s="1"/>
  <c r="AE5565" i="1" a="1"/>
  <c r="AE5565" i="1" s="1"/>
  <c r="AD5565" i="1"/>
  <c r="AF5564" i="1"/>
  <c r="AG5563" i="1"/>
  <c r="AH5566" i="1" l="1" a="1"/>
  <c r="AH5566" i="1" s="1"/>
  <c r="AI5566" i="1" s="1"/>
  <c r="AE5566" i="1" a="1"/>
  <c r="AE5566" i="1" s="1"/>
  <c r="AD5566" i="1"/>
  <c r="AF5565" i="1"/>
  <c r="AG5564" i="1"/>
  <c r="AF5566" i="1" l="1"/>
  <c r="AG5565" i="1"/>
  <c r="AH5567" i="1" a="1"/>
  <c r="AH5567" i="1" s="1"/>
  <c r="AI5567" i="1" s="1"/>
  <c r="AE5567" i="1" a="1"/>
  <c r="AE5567" i="1" s="1"/>
  <c r="AD5567" i="1"/>
  <c r="AF5567" i="1" l="1"/>
  <c r="AG5566" i="1"/>
  <c r="AH5568" i="1" a="1"/>
  <c r="AH5568" i="1" s="1"/>
  <c r="AI5568" i="1" s="1"/>
  <c r="AE5568" i="1" a="1"/>
  <c r="AE5568" i="1" s="1"/>
  <c r="AD5568" i="1"/>
  <c r="AH5569" i="1" l="1" a="1"/>
  <c r="AH5569" i="1" s="1"/>
  <c r="AI5569" i="1" s="1"/>
  <c r="AE5569" i="1" a="1"/>
  <c r="AE5569" i="1" s="1"/>
  <c r="AD5569" i="1"/>
  <c r="AF5568" i="1"/>
  <c r="AG5567" i="1"/>
  <c r="AH5570" i="1" l="1" a="1"/>
  <c r="AH5570" i="1" s="1"/>
  <c r="AI5570" i="1" s="1"/>
  <c r="AE5570" i="1" a="1"/>
  <c r="AE5570" i="1" s="1"/>
  <c r="AD5570" i="1"/>
  <c r="AF5569" i="1"/>
  <c r="AG5568" i="1"/>
  <c r="AH5571" i="1" l="1" a="1"/>
  <c r="AH5571" i="1" s="1"/>
  <c r="AI5571" i="1" s="1"/>
  <c r="AE5571" i="1" a="1"/>
  <c r="AE5571" i="1" s="1"/>
  <c r="AD5571" i="1"/>
  <c r="AF5570" i="1"/>
  <c r="AG5569" i="1"/>
  <c r="AF5571" i="1" l="1"/>
  <c r="AG5570" i="1"/>
  <c r="AH5572" i="1" a="1"/>
  <c r="AH5572" i="1" s="1"/>
  <c r="AI5572" i="1" s="1"/>
  <c r="AE5572" i="1" a="1"/>
  <c r="AE5572" i="1" s="1"/>
  <c r="AD5572" i="1"/>
  <c r="AH5573" i="1" l="1" a="1"/>
  <c r="AH5573" i="1" s="1"/>
  <c r="AI5573" i="1" s="1"/>
  <c r="AE5573" i="1" a="1"/>
  <c r="AE5573" i="1" s="1"/>
  <c r="AD5573" i="1"/>
  <c r="AF5572" i="1"/>
  <c r="AG5571" i="1"/>
  <c r="AF5573" i="1" l="1"/>
  <c r="AG5572" i="1"/>
  <c r="AH5574" i="1" a="1"/>
  <c r="AH5574" i="1" s="1"/>
  <c r="AI5574" i="1" s="1"/>
  <c r="AE5574" i="1" a="1"/>
  <c r="AE5574" i="1" s="1"/>
  <c r="AD5574" i="1"/>
  <c r="AH5575" i="1" l="1" a="1"/>
  <c r="AH5575" i="1" s="1"/>
  <c r="AI5575" i="1" s="1"/>
  <c r="AE5575" i="1" a="1"/>
  <c r="AE5575" i="1" s="1"/>
  <c r="AD5575" i="1"/>
  <c r="AF5574" i="1"/>
  <c r="AG5573" i="1"/>
  <c r="AF5575" i="1" l="1"/>
  <c r="AG5574" i="1"/>
  <c r="AH5576" i="1" a="1"/>
  <c r="AH5576" i="1" s="1"/>
  <c r="AI5576" i="1" s="1"/>
  <c r="AE5576" i="1" a="1"/>
  <c r="AE5576" i="1" s="1"/>
  <c r="AD5576" i="1"/>
  <c r="AH5577" i="1" l="1" a="1"/>
  <c r="AH5577" i="1" s="1"/>
  <c r="AI5577" i="1" s="1"/>
  <c r="AE5577" i="1" a="1"/>
  <c r="AE5577" i="1" s="1"/>
  <c r="AD5577" i="1"/>
  <c r="AF5576" i="1"/>
  <c r="AG5575" i="1"/>
  <c r="AF5577" i="1" l="1"/>
  <c r="AG5576" i="1"/>
  <c r="AH5578" i="1" a="1"/>
  <c r="AH5578" i="1" s="1"/>
  <c r="AI5578" i="1" s="1"/>
  <c r="AE5578" i="1" a="1"/>
  <c r="AE5578" i="1" s="1"/>
  <c r="AD5578" i="1"/>
  <c r="AF5578" i="1" l="1"/>
  <c r="AG5577" i="1"/>
  <c r="AH5579" i="1" a="1"/>
  <c r="AH5579" i="1" s="1"/>
  <c r="AI5579" i="1" s="1"/>
  <c r="AE5579" i="1" a="1"/>
  <c r="AE5579" i="1" s="1"/>
  <c r="AD5579" i="1"/>
  <c r="AH5580" i="1" l="1" a="1"/>
  <c r="AH5580" i="1" s="1"/>
  <c r="AI5580" i="1" s="1"/>
  <c r="AE5580" i="1" a="1"/>
  <c r="AE5580" i="1" s="1"/>
  <c r="AD5580" i="1"/>
  <c r="AF5579" i="1"/>
  <c r="AG5578" i="1"/>
  <c r="AF5580" i="1" l="1"/>
  <c r="AG5579" i="1"/>
  <c r="AH5581" i="1" a="1"/>
  <c r="AH5581" i="1" s="1"/>
  <c r="AI5581" i="1" s="1"/>
  <c r="AE5581" i="1" a="1"/>
  <c r="AE5581" i="1" s="1"/>
  <c r="AD5581" i="1"/>
  <c r="AH5582" i="1" l="1" a="1"/>
  <c r="AH5582" i="1" s="1"/>
  <c r="AI5582" i="1" s="1"/>
  <c r="AE5582" i="1" a="1"/>
  <c r="AE5582" i="1" s="1"/>
  <c r="AD5582" i="1"/>
  <c r="AF5581" i="1"/>
  <c r="AG5580" i="1"/>
  <c r="AF5582" i="1" l="1"/>
  <c r="AG5581" i="1"/>
  <c r="AE5583" i="1" a="1"/>
  <c r="AE5583" i="1" s="1"/>
  <c r="AH5583" i="1" a="1"/>
  <c r="AH5583" i="1" s="1"/>
  <c r="AI5583" i="1" s="1"/>
  <c r="AD5583" i="1"/>
  <c r="AE5584" i="1" l="1" a="1"/>
  <c r="AE5584" i="1" s="1"/>
  <c r="AH5584" i="1" a="1"/>
  <c r="AH5584" i="1" s="1"/>
  <c r="AI5584" i="1" s="1"/>
  <c r="AD5584" i="1"/>
  <c r="AF5583" i="1"/>
  <c r="AG5582" i="1"/>
  <c r="AE5585" i="1" l="1" a="1"/>
  <c r="AE5585" i="1" s="1"/>
  <c r="AH5585" i="1" a="1"/>
  <c r="AH5585" i="1" s="1"/>
  <c r="AI5585" i="1" s="1"/>
  <c r="AD5585" i="1"/>
  <c r="AF5584" i="1"/>
  <c r="AG5583" i="1"/>
  <c r="AF5585" i="1" l="1"/>
  <c r="AG5584" i="1"/>
  <c r="AE5586" i="1" a="1"/>
  <c r="AE5586" i="1" s="1"/>
  <c r="AH5586" i="1" a="1"/>
  <c r="AH5586" i="1" s="1"/>
  <c r="AI5586" i="1" s="1"/>
  <c r="AD5586" i="1"/>
  <c r="AE5587" i="1" l="1" a="1"/>
  <c r="AE5587" i="1" s="1"/>
  <c r="AH5587" i="1" a="1"/>
  <c r="AH5587" i="1" s="1"/>
  <c r="AI5587" i="1" s="1"/>
  <c r="AD5587" i="1"/>
  <c r="AF5586" i="1"/>
  <c r="AG5585" i="1"/>
  <c r="AF5587" i="1" l="1"/>
  <c r="AG5586" i="1"/>
  <c r="AE5588" i="1" a="1"/>
  <c r="AE5588" i="1" s="1"/>
  <c r="AH5588" i="1" a="1"/>
  <c r="AH5588" i="1" s="1"/>
  <c r="AI5588" i="1" s="1"/>
  <c r="AD5588" i="1"/>
  <c r="AE5589" i="1" l="1" a="1"/>
  <c r="AE5589" i="1" s="1"/>
  <c r="AH5589" i="1" a="1"/>
  <c r="AH5589" i="1" s="1"/>
  <c r="AI5589" i="1" s="1"/>
  <c r="AD5589" i="1"/>
  <c r="AF5588" i="1"/>
  <c r="AG5587" i="1"/>
  <c r="AF5589" i="1" l="1"/>
  <c r="AG5588" i="1"/>
  <c r="AE5590" i="1" a="1"/>
  <c r="AE5590" i="1" s="1"/>
  <c r="AH5590" i="1" a="1"/>
  <c r="AH5590" i="1" s="1"/>
  <c r="AI5590" i="1" s="1"/>
  <c r="AD5590" i="1"/>
  <c r="AE5591" i="1" l="1" a="1"/>
  <c r="AE5591" i="1" s="1"/>
  <c r="AH5591" i="1" a="1"/>
  <c r="AH5591" i="1" s="1"/>
  <c r="AI5591" i="1" s="1"/>
  <c r="AD5591" i="1"/>
  <c r="AF5590" i="1"/>
  <c r="AG5589" i="1"/>
  <c r="AF5591" i="1" l="1"/>
  <c r="AG5590" i="1"/>
  <c r="AE5592" i="1" a="1"/>
  <c r="AE5592" i="1" s="1"/>
  <c r="AH5592" i="1" a="1"/>
  <c r="AH5592" i="1" s="1"/>
  <c r="AI5592" i="1" s="1"/>
  <c r="AD5592" i="1"/>
  <c r="AE5593" i="1" l="1" a="1"/>
  <c r="AE5593" i="1" s="1"/>
  <c r="AH5593" i="1" a="1"/>
  <c r="AH5593" i="1" s="1"/>
  <c r="AI5593" i="1" s="1"/>
  <c r="AD5593" i="1"/>
  <c r="AF5592" i="1"/>
  <c r="AG5591" i="1"/>
  <c r="AF5593" i="1" l="1"/>
  <c r="AG5592" i="1"/>
  <c r="AE5594" i="1" a="1"/>
  <c r="AE5594" i="1" s="1"/>
  <c r="AH5594" i="1" a="1"/>
  <c r="AH5594" i="1" s="1"/>
  <c r="AI5594" i="1" s="1"/>
  <c r="AD5594" i="1"/>
  <c r="AE5595" i="1" l="1" a="1"/>
  <c r="AE5595" i="1" s="1"/>
  <c r="AH5595" i="1" a="1"/>
  <c r="AH5595" i="1" s="1"/>
  <c r="AI5595" i="1" s="1"/>
  <c r="AD5595" i="1"/>
  <c r="AF5594" i="1"/>
  <c r="AG5593" i="1"/>
  <c r="AF5595" i="1" l="1"/>
  <c r="AG5594" i="1"/>
  <c r="AE5596" i="1" a="1"/>
  <c r="AE5596" i="1" s="1"/>
  <c r="AH5596" i="1" a="1"/>
  <c r="AH5596" i="1" s="1"/>
  <c r="AI5596" i="1" s="1"/>
  <c r="AD5596" i="1"/>
  <c r="AE5597" i="1" l="1" a="1"/>
  <c r="AE5597" i="1" s="1"/>
  <c r="AH5597" i="1" a="1"/>
  <c r="AH5597" i="1" s="1"/>
  <c r="AI5597" i="1" s="1"/>
  <c r="AD5597" i="1"/>
  <c r="AF5596" i="1"/>
  <c r="AG5595" i="1"/>
  <c r="AE5598" i="1" l="1" a="1"/>
  <c r="AE5598" i="1" s="1"/>
  <c r="AH5598" i="1" a="1"/>
  <c r="AH5598" i="1" s="1"/>
  <c r="AI5598" i="1" s="1"/>
  <c r="AD5598" i="1"/>
  <c r="AF5597" i="1"/>
  <c r="AG5596" i="1"/>
  <c r="AF5598" i="1" l="1"/>
  <c r="AG5597" i="1"/>
  <c r="AE5599" i="1" a="1"/>
  <c r="AE5599" i="1" s="1"/>
  <c r="AH5599" i="1" a="1"/>
  <c r="AH5599" i="1" s="1"/>
  <c r="AI5599" i="1" s="1"/>
  <c r="AD5599" i="1"/>
  <c r="AE5600" i="1" l="1" a="1"/>
  <c r="AE5600" i="1" s="1"/>
  <c r="AH5600" i="1" a="1"/>
  <c r="AH5600" i="1" s="1"/>
  <c r="AI5600" i="1" s="1"/>
  <c r="AD5600" i="1"/>
  <c r="AF5599" i="1"/>
  <c r="AG5598" i="1"/>
  <c r="AF5600" i="1" l="1"/>
  <c r="AG5599" i="1"/>
  <c r="AE5601" i="1" a="1"/>
  <c r="AE5601" i="1" s="1"/>
  <c r="AH5601" i="1" a="1"/>
  <c r="AH5601" i="1" s="1"/>
  <c r="AI5601" i="1" s="1"/>
  <c r="AD5601" i="1"/>
  <c r="AE5602" i="1" l="1" a="1"/>
  <c r="AE5602" i="1" s="1"/>
  <c r="AH5602" i="1" a="1"/>
  <c r="AH5602" i="1" s="1"/>
  <c r="AI5602" i="1" s="1"/>
  <c r="AD5602" i="1"/>
  <c r="AF5601" i="1"/>
  <c r="AG5600" i="1"/>
  <c r="AF5602" i="1" l="1"/>
  <c r="AG5601" i="1"/>
  <c r="AE5603" i="1" a="1"/>
  <c r="AE5603" i="1" s="1"/>
  <c r="AH5603" i="1" a="1"/>
  <c r="AH5603" i="1" s="1"/>
  <c r="AI5603" i="1" s="1"/>
  <c r="AD5603" i="1"/>
  <c r="AE5604" i="1" l="1" a="1"/>
  <c r="AE5604" i="1" s="1"/>
  <c r="AH5604" i="1" a="1"/>
  <c r="AH5604" i="1" s="1"/>
  <c r="AI5604" i="1" s="1"/>
  <c r="AD5604" i="1"/>
  <c r="AF5603" i="1"/>
  <c r="AG5602" i="1"/>
  <c r="AE5605" i="1" l="1" a="1"/>
  <c r="AE5605" i="1" s="1"/>
  <c r="AH5605" i="1" a="1"/>
  <c r="AH5605" i="1" s="1"/>
  <c r="AI5605" i="1" s="1"/>
  <c r="AD5605" i="1"/>
  <c r="AF5604" i="1"/>
  <c r="AG5603" i="1"/>
  <c r="AF5605" i="1" l="1"/>
  <c r="AG5604" i="1"/>
  <c r="AE5606" i="1" a="1"/>
  <c r="AE5606" i="1" s="1"/>
  <c r="AH5606" i="1" a="1"/>
  <c r="AH5606" i="1" s="1"/>
  <c r="AI5606" i="1" s="1"/>
  <c r="AD5606" i="1"/>
  <c r="AE5607" i="1" l="1" a="1"/>
  <c r="AE5607" i="1" s="1"/>
  <c r="AH5607" i="1" a="1"/>
  <c r="AH5607" i="1" s="1"/>
  <c r="AI5607" i="1" s="1"/>
  <c r="AD5607" i="1"/>
  <c r="AF5606" i="1"/>
  <c r="AG5605" i="1"/>
  <c r="AE5608" i="1" l="1" a="1"/>
  <c r="AE5608" i="1" s="1"/>
  <c r="AH5608" i="1" a="1"/>
  <c r="AH5608" i="1" s="1"/>
  <c r="AI5608" i="1" s="1"/>
  <c r="AD5608" i="1"/>
  <c r="AF5607" i="1"/>
  <c r="AG5606" i="1"/>
  <c r="AF5608" i="1" l="1"/>
  <c r="AG5607" i="1"/>
  <c r="AE5609" i="1" a="1"/>
  <c r="AE5609" i="1" s="1"/>
  <c r="AH5609" i="1" a="1"/>
  <c r="AH5609" i="1" s="1"/>
  <c r="AI5609" i="1" s="1"/>
  <c r="AD5609" i="1"/>
  <c r="AE5610" i="1" l="1" a="1"/>
  <c r="AE5610" i="1" s="1"/>
  <c r="AH5610" i="1" a="1"/>
  <c r="AH5610" i="1" s="1"/>
  <c r="AI5610" i="1" s="1"/>
  <c r="AD5610" i="1"/>
  <c r="AF5609" i="1"/>
  <c r="AG5608" i="1"/>
  <c r="AE5611" i="1" l="1" a="1"/>
  <c r="AE5611" i="1" s="1"/>
  <c r="AH5611" i="1" a="1"/>
  <c r="AH5611" i="1" s="1"/>
  <c r="AI5611" i="1" s="1"/>
  <c r="AD5611" i="1"/>
  <c r="AF5610" i="1"/>
  <c r="AG5609" i="1"/>
  <c r="AE5612" i="1" l="1" a="1"/>
  <c r="AE5612" i="1" s="1"/>
  <c r="AH5612" i="1" a="1"/>
  <c r="AH5612" i="1" s="1"/>
  <c r="AI5612" i="1" s="1"/>
  <c r="AD5612" i="1"/>
  <c r="AF5611" i="1"/>
  <c r="AG5610" i="1"/>
  <c r="AE5613" i="1" l="1" a="1"/>
  <c r="AE5613" i="1" s="1"/>
  <c r="AH5613" i="1" a="1"/>
  <c r="AH5613" i="1" s="1"/>
  <c r="AI5613" i="1" s="1"/>
  <c r="AD5613" i="1"/>
  <c r="AF5612" i="1"/>
  <c r="AG5611" i="1"/>
  <c r="AF5613" i="1" l="1"/>
  <c r="AG5612" i="1"/>
  <c r="AE5614" i="1" a="1"/>
  <c r="AE5614" i="1" s="1"/>
  <c r="AH5614" i="1" a="1"/>
  <c r="AH5614" i="1" s="1"/>
  <c r="AI5614" i="1" s="1"/>
  <c r="AD5614" i="1"/>
  <c r="AE5615" i="1" l="1" a="1"/>
  <c r="AE5615" i="1" s="1"/>
  <c r="AH5615" i="1" a="1"/>
  <c r="AH5615" i="1" s="1"/>
  <c r="AI5615" i="1" s="1"/>
  <c r="AD5615" i="1"/>
  <c r="AF5614" i="1"/>
  <c r="AG5613" i="1"/>
  <c r="AF5615" i="1" l="1"/>
  <c r="AG5614" i="1"/>
  <c r="AE5616" i="1" a="1"/>
  <c r="AE5616" i="1" s="1"/>
  <c r="AH5616" i="1" a="1"/>
  <c r="AH5616" i="1" s="1"/>
  <c r="AI5616" i="1" s="1"/>
  <c r="AD5616" i="1"/>
  <c r="AE5617" i="1" l="1" a="1"/>
  <c r="AE5617" i="1" s="1"/>
  <c r="AH5617" i="1" a="1"/>
  <c r="AH5617" i="1" s="1"/>
  <c r="AI5617" i="1" s="1"/>
  <c r="AD5617" i="1"/>
  <c r="AF5616" i="1"/>
  <c r="AG5615" i="1"/>
  <c r="AE5618" i="1" l="1" a="1"/>
  <c r="AE5618" i="1" s="1"/>
  <c r="AH5618" i="1" a="1"/>
  <c r="AH5618" i="1" s="1"/>
  <c r="AI5618" i="1" s="1"/>
  <c r="AD5618" i="1"/>
  <c r="AF5617" i="1"/>
  <c r="AG5616" i="1"/>
  <c r="AF5618" i="1" l="1"/>
  <c r="AG5617" i="1"/>
  <c r="AE5619" i="1" a="1"/>
  <c r="AE5619" i="1" s="1"/>
  <c r="AH5619" i="1" a="1"/>
  <c r="AH5619" i="1" s="1"/>
  <c r="AI5619" i="1" s="1"/>
  <c r="AD5619" i="1"/>
  <c r="AF5619" i="1" l="1"/>
  <c r="AG5618" i="1"/>
  <c r="AE5620" i="1" a="1"/>
  <c r="AE5620" i="1" s="1"/>
  <c r="AH5620" i="1" a="1"/>
  <c r="AH5620" i="1" s="1"/>
  <c r="AI5620" i="1" s="1"/>
  <c r="AD5620" i="1"/>
  <c r="AE5621" i="1" l="1" a="1"/>
  <c r="AE5621" i="1" s="1"/>
  <c r="AH5621" i="1" a="1"/>
  <c r="AH5621" i="1" s="1"/>
  <c r="AI5621" i="1" s="1"/>
  <c r="AD5621" i="1"/>
  <c r="AF5620" i="1"/>
  <c r="AG5619" i="1"/>
  <c r="AF5621" i="1" l="1"/>
  <c r="AG5620" i="1"/>
  <c r="AE5622" i="1" a="1"/>
  <c r="AE5622" i="1" s="1"/>
  <c r="AH5622" i="1" a="1"/>
  <c r="AH5622" i="1" s="1"/>
  <c r="AI5622" i="1" s="1"/>
  <c r="AD5622" i="1"/>
  <c r="AE5623" i="1" l="1" a="1"/>
  <c r="AE5623" i="1" s="1"/>
  <c r="AH5623" i="1" a="1"/>
  <c r="AH5623" i="1" s="1"/>
  <c r="AI5623" i="1" s="1"/>
  <c r="AD5623" i="1"/>
  <c r="AF5622" i="1"/>
  <c r="AG5621" i="1"/>
  <c r="AE5624" i="1" l="1" a="1"/>
  <c r="AE5624" i="1" s="1"/>
  <c r="AH5624" i="1" a="1"/>
  <c r="AH5624" i="1" s="1"/>
  <c r="AI5624" i="1" s="1"/>
  <c r="AD5624" i="1"/>
  <c r="AF5623" i="1"/>
  <c r="AG5622" i="1"/>
  <c r="AF5624" i="1" l="1"/>
  <c r="AG5623" i="1"/>
  <c r="AE5625" i="1" a="1"/>
  <c r="AE5625" i="1" s="1"/>
  <c r="AH5625" i="1" a="1"/>
  <c r="AH5625" i="1" s="1"/>
  <c r="AI5625" i="1" s="1"/>
  <c r="AD5625" i="1"/>
  <c r="AE5626" i="1" l="1" a="1"/>
  <c r="AE5626" i="1" s="1"/>
  <c r="AH5626" i="1" a="1"/>
  <c r="AH5626" i="1" s="1"/>
  <c r="AI5626" i="1" s="1"/>
  <c r="AD5626" i="1"/>
  <c r="AF5625" i="1"/>
  <c r="AG5624" i="1"/>
  <c r="AF5626" i="1" l="1"/>
  <c r="AG5625" i="1"/>
  <c r="AE5627" i="1" a="1"/>
  <c r="AE5627" i="1" s="1"/>
  <c r="AH5627" i="1" a="1"/>
  <c r="AH5627" i="1" s="1"/>
  <c r="AI5627" i="1" s="1"/>
  <c r="AD5627" i="1"/>
  <c r="AE5628" i="1" l="1" a="1"/>
  <c r="AE5628" i="1" s="1"/>
  <c r="AH5628" i="1" a="1"/>
  <c r="AH5628" i="1" s="1"/>
  <c r="AI5628" i="1" s="1"/>
  <c r="AD5628" i="1"/>
  <c r="AF5627" i="1"/>
  <c r="AG5626" i="1"/>
  <c r="AF5628" i="1" l="1"/>
  <c r="AG5627" i="1"/>
  <c r="AE5629" i="1" a="1"/>
  <c r="AE5629" i="1" s="1"/>
  <c r="AH5629" i="1" a="1"/>
  <c r="AH5629" i="1" s="1"/>
  <c r="AI5629" i="1" s="1"/>
  <c r="AD5629" i="1"/>
  <c r="AE5630" i="1" l="1" a="1"/>
  <c r="AE5630" i="1" s="1"/>
  <c r="AH5630" i="1" a="1"/>
  <c r="AH5630" i="1" s="1"/>
  <c r="AI5630" i="1" s="1"/>
  <c r="AD5630" i="1"/>
  <c r="AF5629" i="1"/>
  <c r="AG5628" i="1"/>
  <c r="AE5631" i="1" l="1" a="1"/>
  <c r="AE5631" i="1" s="1"/>
  <c r="AH5631" i="1" a="1"/>
  <c r="AH5631" i="1" s="1"/>
  <c r="AI5631" i="1" s="1"/>
  <c r="AD5631" i="1"/>
  <c r="AF5630" i="1"/>
  <c r="AG5629" i="1"/>
  <c r="AE5632" i="1" l="1" a="1"/>
  <c r="AE5632" i="1" s="1"/>
  <c r="AH5632" i="1" a="1"/>
  <c r="AH5632" i="1" s="1"/>
  <c r="AI5632" i="1" s="1"/>
  <c r="AD5632" i="1"/>
  <c r="AF5631" i="1"/>
  <c r="AG5630" i="1"/>
  <c r="AE5633" i="1" l="1" a="1"/>
  <c r="AE5633" i="1" s="1"/>
  <c r="AH5633" i="1" a="1"/>
  <c r="AH5633" i="1" s="1"/>
  <c r="AI5633" i="1" s="1"/>
  <c r="AD5633" i="1"/>
  <c r="AF5632" i="1"/>
  <c r="AG5631" i="1"/>
  <c r="AF5633" i="1" l="1"/>
  <c r="AG5632" i="1"/>
  <c r="AE5634" i="1" a="1"/>
  <c r="AE5634" i="1" s="1"/>
  <c r="AH5634" i="1" a="1"/>
  <c r="AH5634" i="1" s="1"/>
  <c r="AI5634" i="1" s="1"/>
  <c r="AD5634" i="1"/>
  <c r="AE5635" i="1" l="1" a="1"/>
  <c r="AE5635" i="1" s="1"/>
  <c r="AH5635" i="1" a="1"/>
  <c r="AH5635" i="1" s="1"/>
  <c r="AI5635" i="1" s="1"/>
  <c r="AD5635" i="1"/>
  <c r="AF5634" i="1"/>
  <c r="AG5633" i="1"/>
  <c r="AF5635" i="1" l="1"/>
  <c r="AG5634" i="1"/>
  <c r="AE5636" i="1" a="1"/>
  <c r="AE5636" i="1" s="1"/>
  <c r="AH5636" i="1" a="1"/>
  <c r="AH5636" i="1" s="1"/>
  <c r="AI5636" i="1" s="1"/>
  <c r="AD5636" i="1"/>
  <c r="AE5637" i="1" l="1" a="1"/>
  <c r="AE5637" i="1" s="1"/>
  <c r="AH5637" i="1" a="1"/>
  <c r="AH5637" i="1" s="1"/>
  <c r="AI5637" i="1" s="1"/>
  <c r="AD5637" i="1"/>
  <c r="AF5636" i="1"/>
  <c r="AG5635" i="1"/>
  <c r="AF5637" i="1" l="1"/>
  <c r="AG5636" i="1"/>
  <c r="AE5638" i="1" a="1"/>
  <c r="AE5638" i="1" s="1"/>
  <c r="AH5638" i="1" a="1"/>
  <c r="AH5638" i="1" s="1"/>
  <c r="AI5638" i="1" s="1"/>
  <c r="AD5638" i="1"/>
  <c r="AE5639" i="1" l="1" a="1"/>
  <c r="AE5639" i="1" s="1"/>
  <c r="AH5639" i="1" a="1"/>
  <c r="AH5639" i="1" s="1"/>
  <c r="AI5639" i="1" s="1"/>
  <c r="AD5639" i="1"/>
  <c r="AF5638" i="1"/>
  <c r="AG5637" i="1"/>
  <c r="AF5639" i="1" l="1"/>
  <c r="AG5638" i="1"/>
  <c r="AE5640" i="1" a="1"/>
  <c r="AE5640" i="1" s="1"/>
  <c r="AH5640" i="1" a="1"/>
  <c r="AH5640" i="1" s="1"/>
  <c r="AI5640" i="1" s="1"/>
  <c r="AD5640" i="1"/>
  <c r="AE5641" i="1" l="1" a="1"/>
  <c r="AE5641" i="1" s="1"/>
  <c r="AH5641" i="1" a="1"/>
  <c r="AH5641" i="1" s="1"/>
  <c r="AI5641" i="1" s="1"/>
  <c r="AD5641" i="1"/>
  <c r="AF5640" i="1"/>
  <c r="AG5639" i="1"/>
  <c r="AF5641" i="1" l="1"/>
  <c r="AG5640" i="1"/>
  <c r="AE5642" i="1" a="1"/>
  <c r="AE5642" i="1" s="1"/>
  <c r="AH5642" i="1" a="1"/>
  <c r="AH5642" i="1" s="1"/>
  <c r="AI5642" i="1" s="1"/>
  <c r="AD5642" i="1"/>
  <c r="AE5643" i="1" l="1" a="1"/>
  <c r="AE5643" i="1" s="1"/>
  <c r="AH5643" i="1" a="1"/>
  <c r="AH5643" i="1" s="1"/>
  <c r="AI5643" i="1" s="1"/>
  <c r="AD5643" i="1"/>
  <c r="AF5642" i="1"/>
  <c r="AG5641" i="1"/>
  <c r="AF5643" i="1" l="1"/>
  <c r="AG5642" i="1"/>
  <c r="AE5644" i="1" a="1"/>
  <c r="AE5644" i="1" s="1"/>
  <c r="AH5644" i="1" a="1"/>
  <c r="AH5644" i="1" s="1"/>
  <c r="AI5644" i="1" s="1"/>
  <c r="AD5644" i="1"/>
  <c r="AF5644" i="1" l="1"/>
  <c r="AG5643" i="1"/>
  <c r="AE5645" i="1" a="1"/>
  <c r="AE5645" i="1" s="1"/>
  <c r="AH5645" i="1" a="1"/>
  <c r="AH5645" i="1" s="1"/>
  <c r="AI5645" i="1" s="1"/>
  <c r="AD5645" i="1"/>
  <c r="AE5646" i="1" l="1" a="1"/>
  <c r="AE5646" i="1" s="1"/>
  <c r="AD5646" i="1"/>
  <c r="AH5646" i="1" a="1"/>
  <c r="AH5646" i="1" s="1"/>
  <c r="AI5646" i="1" s="1"/>
  <c r="AF5645" i="1"/>
  <c r="AG5644" i="1"/>
  <c r="AE5647" i="1" l="1" a="1"/>
  <c r="AE5647" i="1" s="1"/>
  <c r="AD5647" i="1"/>
  <c r="AH5647" i="1" a="1"/>
  <c r="AH5647" i="1" s="1"/>
  <c r="AI5647" i="1" s="1"/>
  <c r="AF5646" i="1"/>
  <c r="AG5645" i="1"/>
  <c r="AF5647" i="1" l="1"/>
  <c r="AG5646" i="1"/>
  <c r="AE5648" i="1" a="1"/>
  <c r="AE5648" i="1" s="1"/>
  <c r="AD5648" i="1"/>
  <c r="AH5648" i="1" a="1"/>
  <c r="AH5648" i="1" s="1"/>
  <c r="AI5648" i="1" s="1"/>
  <c r="AE5649" i="1" l="1" a="1"/>
  <c r="AE5649" i="1" s="1"/>
  <c r="AD5649" i="1"/>
  <c r="AH5649" i="1" a="1"/>
  <c r="AH5649" i="1" s="1"/>
  <c r="AI5649" i="1" s="1"/>
  <c r="AF5648" i="1"/>
  <c r="AG5647" i="1"/>
  <c r="AF5649" i="1" l="1"/>
  <c r="AG5648" i="1"/>
  <c r="AE5650" i="1" a="1"/>
  <c r="AE5650" i="1" s="1"/>
  <c r="AD5650" i="1"/>
  <c r="AH5650" i="1" a="1"/>
  <c r="AH5650" i="1" s="1"/>
  <c r="AI5650" i="1" s="1"/>
  <c r="AE5651" i="1" l="1" a="1"/>
  <c r="AE5651" i="1" s="1"/>
  <c r="AD5651" i="1"/>
  <c r="AH5651" i="1" a="1"/>
  <c r="AH5651" i="1" s="1"/>
  <c r="AI5651" i="1" s="1"/>
  <c r="AF5650" i="1"/>
  <c r="AG5649" i="1"/>
  <c r="AF5651" i="1" l="1"/>
  <c r="AG5650" i="1"/>
  <c r="AE5652" i="1" a="1"/>
  <c r="AE5652" i="1" s="1"/>
  <c r="AD5652" i="1"/>
  <c r="AH5652" i="1" a="1"/>
  <c r="AH5652" i="1" s="1"/>
  <c r="AI5652" i="1" s="1"/>
  <c r="AE5653" i="1" l="1" a="1"/>
  <c r="AE5653" i="1" s="1"/>
  <c r="AD5653" i="1"/>
  <c r="AH5653" i="1" a="1"/>
  <c r="AH5653" i="1" s="1"/>
  <c r="AI5653" i="1" s="1"/>
  <c r="AF5652" i="1"/>
  <c r="AG5651" i="1"/>
  <c r="AF5653" i="1" l="1"/>
  <c r="AG5652" i="1"/>
  <c r="AE5654" i="1" a="1"/>
  <c r="AE5654" i="1" s="1"/>
  <c r="AD5654" i="1"/>
  <c r="AH5654" i="1" a="1"/>
  <c r="AH5654" i="1" s="1"/>
  <c r="AI5654" i="1" s="1"/>
  <c r="AE5655" i="1" l="1" a="1"/>
  <c r="AE5655" i="1" s="1"/>
  <c r="AD5655" i="1"/>
  <c r="AH5655" i="1" a="1"/>
  <c r="AH5655" i="1" s="1"/>
  <c r="AI5655" i="1" s="1"/>
  <c r="AF5654" i="1"/>
  <c r="AG5653" i="1"/>
  <c r="AF5655" i="1" l="1"/>
  <c r="AG5654" i="1"/>
  <c r="AE5656" i="1" a="1"/>
  <c r="AE5656" i="1" s="1"/>
  <c r="AD5656" i="1"/>
  <c r="AH5656" i="1" a="1"/>
  <c r="AH5656" i="1" s="1"/>
  <c r="AI5656" i="1" s="1"/>
  <c r="AE5657" i="1" l="1" a="1"/>
  <c r="AE5657" i="1" s="1"/>
  <c r="AD5657" i="1"/>
  <c r="AH5657" i="1" a="1"/>
  <c r="AH5657" i="1" s="1"/>
  <c r="AI5657" i="1" s="1"/>
  <c r="AF5656" i="1"/>
  <c r="AG5655" i="1"/>
  <c r="AF5657" i="1" l="1"/>
  <c r="AG5656" i="1"/>
  <c r="AE5658" i="1" a="1"/>
  <c r="AE5658" i="1" s="1"/>
  <c r="AD5658" i="1"/>
  <c r="AH5658" i="1" a="1"/>
  <c r="AH5658" i="1" s="1"/>
  <c r="AI5658" i="1" s="1"/>
  <c r="AE5659" i="1" l="1" a="1"/>
  <c r="AE5659" i="1" s="1"/>
  <c r="AD5659" i="1"/>
  <c r="AH5659" i="1" a="1"/>
  <c r="AH5659" i="1" s="1"/>
  <c r="AI5659" i="1" s="1"/>
  <c r="AF5658" i="1"/>
  <c r="AG5657" i="1"/>
  <c r="AE5660" i="1" l="1" a="1"/>
  <c r="AE5660" i="1" s="1"/>
  <c r="AD5660" i="1"/>
  <c r="AH5660" i="1" a="1"/>
  <c r="AH5660" i="1" s="1"/>
  <c r="AI5660" i="1" s="1"/>
  <c r="AF5659" i="1"/>
  <c r="AG5658" i="1"/>
  <c r="AF5660" i="1" l="1"/>
  <c r="AG5659" i="1"/>
  <c r="AE5661" i="1" a="1"/>
  <c r="AE5661" i="1" s="1"/>
  <c r="AD5661" i="1"/>
  <c r="AH5661" i="1" a="1"/>
  <c r="AH5661" i="1" s="1"/>
  <c r="AI5661" i="1" s="1"/>
  <c r="AE5662" i="1" l="1" a="1"/>
  <c r="AE5662" i="1" s="1"/>
  <c r="AD5662" i="1"/>
  <c r="AH5662" i="1" a="1"/>
  <c r="AH5662" i="1" s="1"/>
  <c r="AI5662" i="1" s="1"/>
  <c r="AF5661" i="1"/>
  <c r="AG5660" i="1"/>
  <c r="AF5662" i="1" l="1"/>
  <c r="AG5661" i="1"/>
  <c r="AE5663" i="1" a="1"/>
  <c r="AE5663" i="1" s="1"/>
  <c r="AD5663" i="1"/>
  <c r="AH5663" i="1" a="1"/>
  <c r="AH5663" i="1" s="1"/>
  <c r="AI5663" i="1" s="1"/>
  <c r="AE5664" i="1" l="1" a="1"/>
  <c r="AE5664" i="1" s="1"/>
  <c r="AD5664" i="1"/>
  <c r="AH5664" i="1" a="1"/>
  <c r="AH5664" i="1" s="1"/>
  <c r="AI5664" i="1" s="1"/>
  <c r="AF5663" i="1"/>
  <c r="AG5662" i="1"/>
  <c r="AF5664" i="1" l="1"/>
  <c r="AG5663" i="1"/>
  <c r="AE5665" i="1" a="1"/>
  <c r="AE5665" i="1" s="1"/>
  <c r="AD5665" i="1"/>
  <c r="AH5665" i="1" a="1"/>
  <c r="AH5665" i="1" s="1"/>
  <c r="AI5665" i="1" s="1"/>
  <c r="AE5666" i="1" l="1" a="1"/>
  <c r="AE5666" i="1" s="1"/>
  <c r="AD5666" i="1"/>
  <c r="AH5666" i="1" a="1"/>
  <c r="AH5666" i="1" s="1"/>
  <c r="AI5666" i="1" s="1"/>
  <c r="AF5665" i="1"/>
  <c r="AG5664" i="1"/>
  <c r="AF5666" i="1" l="1"/>
  <c r="AG5665" i="1"/>
  <c r="AE5667" i="1" a="1"/>
  <c r="AE5667" i="1" s="1"/>
  <c r="AD5667" i="1"/>
  <c r="AH5667" i="1" a="1"/>
  <c r="AH5667" i="1" s="1"/>
  <c r="AI5667" i="1" s="1"/>
  <c r="AF5667" i="1" l="1"/>
  <c r="AG5666" i="1"/>
  <c r="AE5668" i="1" a="1"/>
  <c r="AE5668" i="1" s="1"/>
  <c r="AD5668" i="1"/>
  <c r="AH5668" i="1" a="1"/>
  <c r="AH5668" i="1" s="1"/>
  <c r="AI5668" i="1" s="1"/>
  <c r="AE5669" i="1" l="1" a="1"/>
  <c r="AE5669" i="1" s="1"/>
  <c r="AD5669" i="1"/>
  <c r="AH5669" i="1" a="1"/>
  <c r="AH5669" i="1" s="1"/>
  <c r="AI5669" i="1" s="1"/>
  <c r="AF5668" i="1"/>
  <c r="AG5667" i="1"/>
  <c r="AE5670" i="1" l="1" a="1"/>
  <c r="AE5670" i="1" s="1"/>
  <c r="AD5670" i="1"/>
  <c r="AH5670" i="1" a="1"/>
  <c r="AH5670" i="1" s="1"/>
  <c r="AI5670" i="1" s="1"/>
  <c r="AF5669" i="1"/>
  <c r="AG5668" i="1"/>
  <c r="AF5670" i="1" l="1"/>
  <c r="AG5669" i="1"/>
  <c r="AE5671" i="1" a="1"/>
  <c r="AE5671" i="1" s="1"/>
  <c r="AD5671" i="1"/>
  <c r="AH5671" i="1" a="1"/>
  <c r="AH5671" i="1" s="1"/>
  <c r="AI5671" i="1" s="1"/>
  <c r="AE5672" i="1" l="1" a="1"/>
  <c r="AE5672" i="1" s="1"/>
  <c r="AD5672" i="1"/>
  <c r="AH5672" i="1" a="1"/>
  <c r="AH5672" i="1" s="1"/>
  <c r="AI5672" i="1" s="1"/>
  <c r="AF5671" i="1"/>
  <c r="AG5670" i="1"/>
  <c r="AF5672" i="1" l="1"/>
  <c r="AG5671" i="1"/>
  <c r="AE5673" i="1" a="1"/>
  <c r="AE5673" i="1" s="1"/>
  <c r="AD5673" i="1"/>
  <c r="AH5673" i="1" a="1"/>
  <c r="AH5673" i="1" s="1"/>
  <c r="AI5673" i="1" s="1"/>
  <c r="AE5674" i="1" l="1" a="1"/>
  <c r="AE5674" i="1" s="1"/>
  <c r="AD5674" i="1"/>
  <c r="AH5674" i="1" a="1"/>
  <c r="AH5674" i="1" s="1"/>
  <c r="AI5674" i="1" s="1"/>
  <c r="AF5673" i="1"/>
  <c r="AG5672" i="1"/>
  <c r="AE5675" i="1" l="1" a="1"/>
  <c r="AE5675" i="1" s="1"/>
  <c r="AD5675" i="1"/>
  <c r="AH5675" i="1" a="1"/>
  <c r="AH5675" i="1" s="1"/>
  <c r="AI5675" i="1" s="1"/>
  <c r="AF5674" i="1"/>
  <c r="AG5673" i="1"/>
  <c r="AE5676" i="1" l="1" a="1"/>
  <c r="AE5676" i="1" s="1"/>
  <c r="AD5676" i="1"/>
  <c r="AH5676" i="1" a="1"/>
  <c r="AH5676" i="1" s="1"/>
  <c r="AI5676" i="1" s="1"/>
  <c r="AF5675" i="1"/>
  <c r="AG5674" i="1"/>
  <c r="AE5677" i="1" l="1" a="1"/>
  <c r="AE5677" i="1" s="1"/>
  <c r="AD5677" i="1"/>
  <c r="AH5677" i="1" a="1"/>
  <c r="AH5677" i="1" s="1"/>
  <c r="AI5677" i="1" s="1"/>
  <c r="AF5676" i="1"/>
  <c r="AG5675" i="1"/>
  <c r="AE5678" i="1" l="1" a="1"/>
  <c r="AE5678" i="1" s="1"/>
  <c r="AD5678" i="1"/>
  <c r="AH5678" i="1" a="1"/>
  <c r="AH5678" i="1" s="1"/>
  <c r="AI5678" i="1" s="1"/>
  <c r="AF5677" i="1"/>
  <c r="AG5676" i="1"/>
  <c r="AE5679" i="1" l="1" a="1"/>
  <c r="AE5679" i="1" s="1"/>
  <c r="AD5679" i="1"/>
  <c r="AH5679" i="1" a="1"/>
  <c r="AH5679" i="1" s="1"/>
  <c r="AI5679" i="1" s="1"/>
  <c r="AF5678" i="1"/>
  <c r="AG5677" i="1"/>
  <c r="AF5679" i="1" l="1"/>
  <c r="AG5678" i="1"/>
  <c r="AE5680" i="1" a="1"/>
  <c r="AE5680" i="1" s="1"/>
  <c r="AD5680" i="1"/>
  <c r="AH5680" i="1" a="1"/>
  <c r="AH5680" i="1" s="1"/>
  <c r="AI5680" i="1" s="1"/>
  <c r="AE5681" i="1" l="1" a="1"/>
  <c r="AE5681" i="1" s="1"/>
  <c r="AD5681" i="1"/>
  <c r="AH5681" i="1" a="1"/>
  <c r="AH5681" i="1" s="1"/>
  <c r="AI5681" i="1" s="1"/>
  <c r="AF5680" i="1"/>
  <c r="AG5679" i="1"/>
  <c r="AF5681" i="1" l="1"/>
  <c r="AG5680" i="1"/>
  <c r="AE5682" i="1" a="1"/>
  <c r="AE5682" i="1" s="1"/>
  <c r="AD5682" i="1"/>
  <c r="AH5682" i="1" a="1"/>
  <c r="AH5682" i="1" s="1"/>
  <c r="AI5682" i="1" s="1"/>
  <c r="AE5683" i="1" l="1" a="1"/>
  <c r="AE5683" i="1" s="1"/>
  <c r="AD5683" i="1"/>
  <c r="AH5683" i="1" a="1"/>
  <c r="AH5683" i="1" s="1"/>
  <c r="AI5683" i="1" s="1"/>
  <c r="AF5682" i="1"/>
  <c r="AG5681" i="1"/>
  <c r="AE5684" i="1" l="1" a="1"/>
  <c r="AE5684" i="1" s="1"/>
  <c r="AD5684" i="1"/>
  <c r="AH5684" i="1" a="1"/>
  <c r="AH5684" i="1" s="1"/>
  <c r="AI5684" i="1" s="1"/>
  <c r="AF5683" i="1"/>
  <c r="AG5682" i="1"/>
  <c r="AF5684" i="1" l="1"/>
  <c r="AG5683" i="1"/>
  <c r="AE5685" i="1" a="1"/>
  <c r="AE5685" i="1" s="1"/>
  <c r="AD5685" i="1"/>
  <c r="AH5685" i="1" a="1"/>
  <c r="AH5685" i="1" s="1"/>
  <c r="AI5685" i="1" s="1"/>
  <c r="AE5686" i="1" l="1" a="1"/>
  <c r="AE5686" i="1" s="1"/>
  <c r="AD5686" i="1"/>
  <c r="AH5686" i="1" a="1"/>
  <c r="AH5686" i="1" s="1"/>
  <c r="AI5686" i="1" s="1"/>
  <c r="AF5685" i="1"/>
  <c r="AG5684" i="1"/>
  <c r="AE5687" i="1" l="1" a="1"/>
  <c r="AE5687" i="1" s="1"/>
  <c r="AD5687" i="1"/>
  <c r="AH5687" i="1" a="1"/>
  <c r="AH5687" i="1" s="1"/>
  <c r="AI5687" i="1" s="1"/>
  <c r="AF5686" i="1"/>
  <c r="AG5685" i="1"/>
  <c r="AF5687" i="1" l="1"/>
  <c r="AG5686" i="1"/>
  <c r="AE5688" i="1" a="1"/>
  <c r="AE5688" i="1" s="1"/>
  <c r="AD5688" i="1"/>
  <c r="AH5688" i="1" a="1"/>
  <c r="AH5688" i="1" s="1"/>
  <c r="AI5688" i="1" s="1"/>
  <c r="AE5689" i="1" l="1" a="1"/>
  <c r="AE5689" i="1" s="1"/>
  <c r="AD5689" i="1"/>
  <c r="AH5689" i="1" a="1"/>
  <c r="AH5689" i="1" s="1"/>
  <c r="AI5689" i="1" s="1"/>
  <c r="AF5688" i="1"/>
  <c r="AG5687" i="1"/>
  <c r="AF5689" i="1" l="1"/>
  <c r="AG5688" i="1"/>
  <c r="AE5690" i="1" a="1"/>
  <c r="AE5690" i="1" s="1"/>
  <c r="AD5690" i="1"/>
  <c r="AH5690" i="1" a="1"/>
  <c r="AH5690" i="1" s="1"/>
  <c r="AI5690" i="1" s="1"/>
  <c r="AE5691" i="1" l="1" a="1"/>
  <c r="AE5691" i="1" s="1"/>
  <c r="AD5691" i="1"/>
  <c r="AH5691" i="1" a="1"/>
  <c r="AH5691" i="1" s="1"/>
  <c r="AI5691" i="1" s="1"/>
  <c r="AF5690" i="1"/>
  <c r="AG5689" i="1"/>
  <c r="AF5691" i="1" l="1"/>
  <c r="AG5690" i="1"/>
  <c r="AE5692" i="1" a="1"/>
  <c r="AE5692" i="1" s="1"/>
  <c r="AD5692" i="1"/>
  <c r="AH5692" i="1" a="1"/>
  <c r="AH5692" i="1" s="1"/>
  <c r="AI5692" i="1" s="1"/>
  <c r="AE5693" i="1" l="1" a="1"/>
  <c r="AE5693" i="1" s="1"/>
  <c r="AD5693" i="1"/>
  <c r="AH5693" i="1" a="1"/>
  <c r="AH5693" i="1" s="1"/>
  <c r="AI5693" i="1" s="1"/>
  <c r="AF5692" i="1"/>
  <c r="AG5691" i="1"/>
  <c r="AF5693" i="1" l="1"/>
  <c r="AG5692" i="1"/>
  <c r="AE5694" i="1" a="1"/>
  <c r="AE5694" i="1" s="1"/>
  <c r="AD5694" i="1"/>
  <c r="AH5694" i="1" a="1"/>
  <c r="AH5694" i="1" s="1"/>
  <c r="AI5694" i="1" s="1"/>
  <c r="AE5695" i="1" l="1" a="1"/>
  <c r="AE5695" i="1" s="1"/>
  <c r="AD5695" i="1"/>
  <c r="AH5695" i="1" a="1"/>
  <c r="AH5695" i="1" s="1"/>
  <c r="AI5695" i="1" s="1"/>
  <c r="AF5694" i="1"/>
  <c r="AG5693" i="1"/>
  <c r="AF5695" i="1" l="1"/>
  <c r="AG5694" i="1"/>
  <c r="AE5696" i="1" a="1"/>
  <c r="AE5696" i="1" s="1"/>
  <c r="AD5696" i="1"/>
  <c r="AH5696" i="1" a="1"/>
  <c r="AH5696" i="1" s="1"/>
  <c r="AI5696" i="1" s="1"/>
  <c r="AF5696" i="1" l="1"/>
  <c r="AG5695" i="1"/>
  <c r="AE5697" i="1" a="1"/>
  <c r="AE5697" i="1" s="1"/>
  <c r="AD5697" i="1"/>
  <c r="AH5697" i="1" a="1"/>
  <c r="AH5697" i="1" s="1"/>
  <c r="AI5697" i="1" s="1"/>
  <c r="AE5698" i="1" l="1" a="1"/>
  <c r="AE5698" i="1" s="1"/>
  <c r="AD5698" i="1"/>
  <c r="AH5698" i="1" a="1"/>
  <c r="AH5698" i="1" s="1"/>
  <c r="AI5698" i="1" s="1"/>
  <c r="AF5697" i="1"/>
  <c r="AG5696" i="1"/>
  <c r="AF5698" i="1" l="1"/>
  <c r="AG5697" i="1"/>
  <c r="AE5699" i="1" a="1"/>
  <c r="AE5699" i="1" s="1"/>
  <c r="AD5699" i="1"/>
  <c r="AH5699" i="1" a="1"/>
  <c r="AH5699" i="1" s="1"/>
  <c r="AI5699" i="1" s="1"/>
  <c r="AF5699" i="1" l="1"/>
  <c r="AG5698" i="1"/>
  <c r="AE5700" i="1" a="1"/>
  <c r="AE5700" i="1" s="1"/>
  <c r="AD5700" i="1"/>
  <c r="AH5700" i="1" a="1"/>
  <c r="AH5700" i="1" s="1"/>
  <c r="AI5700" i="1" s="1"/>
  <c r="AE5701" i="1" l="1" a="1"/>
  <c r="AE5701" i="1" s="1"/>
  <c r="AD5701" i="1"/>
  <c r="AH5701" i="1" a="1"/>
  <c r="AH5701" i="1" s="1"/>
  <c r="AI5701" i="1" s="1"/>
  <c r="AF5700" i="1"/>
  <c r="AG5699" i="1"/>
  <c r="AF5701" i="1" l="1"/>
  <c r="AG5700" i="1"/>
  <c r="AE5702" i="1" a="1"/>
  <c r="AE5702" i="1" s="1"/>
  <c r="AD5702" i="1"/>
  <c r="AH5702" i="1" a="1"/>
  <c r="AH5702" i="1" s="1"/>
  <c r="AI5702" i="1" s="1"/>
  <c r="AE5703" i="1" l="1" a="1"/>
  <c r="AE5703" i="1" s="1"/>
  <c r="AD5703" i="1"/>
  <c r="AH5703" i="1" a="1"/>
  <c r="AH5703" i="1" s="1"/>
  <c r="AI5703" i="1" s="1"/>
  <c r="AF5702" i="1"/>
  <c r="AG5701" i="1"/>
  <c r="AE5704" i="1" l="1" a="1"/>
  <c r="AE5704" i="1" s="1"/>
  <c r="AD5704" i="1"/>
  <c r="AH5704" i="1" a="1"/>
  <c r="AH5704" i="1" s="1"/>
  <c r="AI5704" i="1" s="1"/>
  <c r="AF5703" i="1"/>
  <c r="AG5702" i="1"/>
  <c r="AF5704" i="1" l="1"/>
  <c r="AG5703" i="1"/>
  <c r="AE5705" i="1" a="1"/>
  <c r="AE5705" i="1" s="1"/>
  <c r="AD5705" i="1"/>
  <c r="AH5705" i="1" a="1"/>
  <c r="AH5705" i="1" s="1"/>
  <c r="AI5705" i="1" s="1"/>
  <c r="AE5706" i="1" l="1" a="1"/>
  <c r="AE5706" i="1" s="1"/>
  <c r="AD5706" i="1"/>
  <c r="AH5706" i="1" a="1"/>
  <c r="AH5706" i="1" s="1"/>
  <c r="AI5706" i="1" s="1"/>
  <c r="AF5705" i="1"/>
  <c r="AG5704" i="1"/>
  <c r="AF5706" i="1" l="1"/>
  <c r="AG5705" i="1"/>
  <c r="AE5707" i="1" a="1"/>
  <c r="AE5707" i="1" s="1"/>
  <c r="AD5707" i="1"/>
  <c r="AH5707" i="1" a="1"/>
  <c r="AH5707" i="1" s="1"/>
  <c r="AI5707" i="1" s="1"/>
  <c r="AE5708" i="1" l="1" a="1"/>
  <c r="AE5708" i="1" s="1"/>
  <c r="AD5708" i="1"/>
  <c r="AH5708" i="1" a="1"/>
  <c r="AH5708" i="1" s="1"/>
  <c r="AI5708" i="1" s="1"/>
  <c r="AF5707" i="1"/>
  <c r="AG5706" i="1"/>
  <c r="AF5708" i="1" l="1"/>
  <c r="AG5707" i="1"/>
  <c r="AE5709" i="1" a="1"/>
  <c r="AE5709" i="1" s="1"/>
  <c r="AD5709" i="1"/>
  <c r="AH5709" i="1" a="1"/>
  <c r="AH5709" i="1" s="1"/>
  <c r="AI5709" i="1" s="1"/>
  <c r="AE5710" i="1" l="1" a="1"/>
  <c r="AE5710" i="1" s="1"/>
  <c r="AD5710" i="1"/>
  <c r="AH5710" i="1" a="1"/>
  <c r="AH5710" i="1" s="1"/>
  <c r="AI5710" i="1" s="1"/>
  <c r="AF5709" i="1"/>
  <c r="AG5708" i="1"/>
  <c r="AF5710" i="1" l="1"/>
  <c r="AG5709" i="1"/>
  <c r="AE5711" i="1" a="1"/>
  <c r="AE5711" i="1" s="1"/>
  <c r="AD5711" i="1"/>
  <c r="AH5711" i="1" a="1"/>
  <c r="AH5711" i="1" s="1"/>
  <c r="AI5711" i="1" s="1"/>
  <c r="AH5712" i="1" l="1" a="1"/>
  <c r="AH5712" i="1" s="1"/>
  <c r="AI5712" i="1" s="1"/>
  <c r="AE5712" i="1" a="1"/>
  <c r="AE5712" i="1" s="1"/>
  <c r="AD5712" i="1"/>
  <c r="AF5711" i="1"/>
  <c r="AG5710" i="1"/>
  <c r="AF5712" i="1" l="1"/>
  <c r="AG5711" i="1"/>
  <c r="AH5713" i="1" a="1"/>
  <c r="AH5713" i="1" s="1"/>
  <c r="AI5713" i="1" s="1"/>
  <c r="AE5713" i="1" a="1"/>
  <c r="AE5713" i="1" s="1"/>
  <c r="AD5713" i="1"/>
  <c r="AH5714" i="1" l="1" a="1"/>
  <c r="AH5714" i="1" s="1"/>
  <c r="AI5714" i="1" s="1"/>
  <c r="AE5714" i="1" a="1"/>
  <c r="AE5714" i="1" s="1"/>
  <c r="AD5714" i="1"/>
  <c r="AF5713" i="1"/>
  <c r="AG5712" i="1"/>
  <c r="AF5714" i="1" l="1"/>
  <c r="AG5713" i="1"/>
  <c r="AH5715" i="1" a="1"/>
  <c r="AH5715" i="1" s="1"/>
  <c r="AI5715" i="1" s="1"/>
  <c r="AE5715" i="1" a="1"/>
  <c r="AE5715" i="1" s="1"/>
  <c r="AD5715" i="1"/>
  <c r="AH5716" i="1" l="1" a="1"/>
  <c r="AH5716" i="1" s="1"/>
  <c r="AI5716" i="1" s="1"/>
  <c r="AE5716" i="1" a="1"/>
  <c r="AE5716" i="1" s="1"/>
  <c r="AD5716" i="1"/>
  <c r="AG5714" i="1"/>
  <c r="AF5715" i="1"/>
  <c r="AG5715" i="1" l="1"/>
  <c r="AF5716" i="1"/>
  <c r="AH5717" i="1" a="1"/>
  <c r="AH5717" i="1" s="1"/>
  <c r="AI5717" i="1" s="1"/>
  <c r="AD5717" i="1"/>
  <c r="AE5717" i="1" a="1"/>
  <c r="AE5717" i="1" s="1"/>
  <c r="AH5718" i="1" l="1" a="1"/>
  <c r="AH5718" i="1" s="1"/>
  <c r="AI5718" i="1" s="1"/>
  <c r="AD5718" i="1"/>
  <c r="AE5718" i="1" a="1"/>
  <c r="AE5718" i="1" s="1"/>
  <c r="AG5716" i="1"/>
  <c r="AF5717" i="1"/>
  <c r="AG5717" i="1" l="1"/>
  <c r="AF5718" i="1"/>
  <c r="AH5719" i="1" a="1"/>
  <c r="AH5719" i="1" s="1"/>
  <c r="AI5719" i="1" s="1"/>
  <c r="AE5719" i="1" a="1"/>
  <c r="AE5719" i="1" s="1"/>
  <c r="AD5719" i="1"/>
  <c r="AH5720" i="1" l="1" a="1"/>
  <c r="AH5720" i="1" s="1"/>
  <c r="AI5720" i="1" s="1"/>
  <c r="AE5720" i="1" a="1"/>
  <c r="AE5720" i="1" s="1"/>
  <c r="AD5720" i="1"/>
  <c r="AG5718" i="1"/>
  <c r="AF5719" i="1"/>
  <c r="AG5719" i="1" l="1"/>
  <c r="AF5720" i="1"/>
  <c r="AH5721" i="1" a="1"/>
  <c r="AH5721" i="1" s="1"/>
  <c r="AI5721" i="1" s="1"/>
  <c r="AE5721" i="1" a="1"/>
  <c r="AE5721" i="1" s="1"/>
  <c r="AD5721" i="1"/>
  <c r="AH5722" i="1" l="1" a="1"/>
  <c r="AH5722" i="1" s="1"/>
  <c r="AI5722" i="1" s="1"/>
  <c r="AE5722" i="1" a="1"/>
  <c r="AE5722" i="1" s="1"/>
  <c r="AD5722" i="1"/>
  <c r="AF5721" i="1"/>
  <c r="AG5720" i="1"/>
  <c r="AF5722" i="1" l="1"/>
  <c r="AG5721" i="1"/>
  <c r="AH5723" i="1" a="1"/>
  <c r="AH5723" i="1" s="1"/>
  <c r="AI5723" i="1" s="1"/>
  <c r="AE5723" i="1" a="1"/>
  <c r="AE5723" i="1" s="1"/>
  <c r="AD5723" i="1"/>
  <c r="AH5724" i="1" l="1" a="1"/>
  <c r="AH5724" i="1" s="1"/>
  <c r="AI5724" i="1" s="1"/>
  <c r="AE5724" i="1" a="1"/>
  <c r="AE5724" i="1" s="1"/>
  <c r="AD5724" i="1"/>
  <c r="AG5722" i="1"/>
  <c r="AF5723" i="1"/>
  <c r="AG5723" i="1" l="1"/>
  <c r="AF5724" i="1"/>
  <c r="AH5725" i="1" a="1"/>
  <c r="AH5725" i="1" s="1"/>
  <c r="AI5725" i="1" s="1"/>
  <c r="AD5725" i="1"/>
  <c r="AE5725" i="1" a="1"/>
  <c r="AE5725" i="1" s="1"/>
  <c r="AH5726" i="1" l="1" a="1"/>
  <c r="AH5726" i="1" s="1"/>
  <c r="AI5726" i="1" s="1"/>
  <c r="AD5726" i="1"/>
  <c r="AE5726" i="1" a="1"/>
  <c r="AE5726" i="1" s="1"/>
  <c r="AG5724" i="1"/>
  <c r="AF5725" i="1"/>
  <c r="AG5725" i="1" l="1"/>
  <c r="AF5726" i="1"/>
  <c r="AH5727" i="1" a="1"/>
  <c r="AH5727" i="1" s="1"/>
  <c r="AI5727" i="1" s="1"/>
  <c r="AE5727" i="1" a="1"/>
  <c r="AE5727" i="1" s="1"/>
  <c r="AD5727" i="1"/>
  <c r="AG5726" i="1" l="1"/>
  <c r="AF5727" i="1"/>
  <c r="AH5728" i="1" a="1"/>
  <c r="AH5728" i="1" s="1"/>
  <c r="AI5728" i="1" s="1"/>
  <c r="AE5728" i="1" a="1"/>
  <c r="AE5728" i="1" s="1"/>
  <c r="AD5728" i="1"/>
  <c r="AH5729" i="1" l="1" a="1"/>
  <c r="AH5729" i="1" s="1"/>
  <c r="AI5729" i="1" s="1"/>
  <c r="AE5729" i="1" a="1"/>
  <c r="AE5729" i="1" s="1"/>
  <c r="AD5729" i="1"/>
  <c r="AG5727" i="1"/>
  <c r="AF5728" i="1"/>
  <c r="AF5729" i="1" l="1"/>
  <c r="AG5728" i="1"/>
  <c r="AH5730" i="1" a="1"/>
  <c r="AH5730" i="1" s="1"/>
  <c r="AI5730" i="1" s="1"/>
  <c r="AE5730" i="1" a="1"/>
  <c r="AE5730" i="1" s="1"/>
  <c r="AD5730" i="1"/>
  <c r="AH5731" i="1" l="1" a="1"/>
  <c r="AH5731" i="1" s="1"/>
  <c r="AI5731" i="1" s="1"/>
  <c r="AE5731" i="1" a="1"/>
  <c r="AE5731" i="1" s="1"/>
  <c r="AD5731" i="1"/>
  <c r="AF5730" i="1"/>
  <c r="AG5729" i="1"/>
  <c r="AH5732" i="1" l="1" a="1"/>
  <c r="AH5732" i="1" s="1"/>
  <c r="AI5732" i="1" s="1"/>
  <c r="AE5732" i="1" a="1"/>
  <c r="AE5732" i="1" s="1"/>
  <c r="AD5732" i="1"/>
  <c r="AG5730" i="1"/>
  <c r="AF5731" i="1"/>
  <c r="AG5731" i="1" l="1"/>
  <c r="AF5732" i="1"/>
  <c r="AH5733" i="1" a="1"/>
  <c r="AH5733" i="1" s="1"/>
  <c r="AI5733" i="1" s="1"/>
  <c r="AD5733" i="1"/>
  <c r="AE5733" i="1" a="1"/>
  <c r="AE5733" i="1" s="1"/>
  <c r="AH5734" i="1" l="1" a="1"/>
  <c r="AH5734" i="1" s="1"/>
  <c r="AI5734" i="1" s="1"/>
  <c r="AD5734" i="1"/>
  <c r="AE5734" i="1" a="1"/>
  <c r="AE5734" i="1" s="1"/>
  <c r="AG5732" i="1"/>
  <c r="AF5733" i="1"/>
  <c r="AG5733" i="1" l="1"/>
  <c r="AF5734" i="1"/>
  <c r="AE5735" i="1" a="1"/>
  <c r="AE5735" i="1" s="1"/>
  <c r="AH5735" i="1" a="1"/>
  <c r="AH5735" i="1" s="1"/>
  <c r="AI5735" i="1" s="1"/>
  <c r="AD5735" i="1"/>
  <c r="AE5736" i="1" l="1" a="1"/>
  <c r="AE5736" i="1" s="1"/>
  <c r="AH5736" i="1" a="1"/>
  <c r="AH5736" i="1" s="1"/>
  <c r="AI5736" i="1" s="1"/>
  <c r="AD5736" i="1"/>
  <c r="AG5734" i="1"/>
  <c r="AF5735" i="1"/>
  <c r="AF5736" i="1" l="1"/>
  <c r="AG5735" i="1"/>
  <c r="AE5737" i="1" a="1"/>
  <c r="AE5737" i="1" s="1"/>
  <c r="AH5737" i="1" a="1"/>
  <c r="AH5737" i="1" s="1"/>
  <c r="AI5737" i="1" s="1"/>
  <c r="AD5737" i="1"/>
  <c r="AE5738" i="1" l="1" a="1"/>
  <c r="AE5738" i="1" s="1"/>
  <c r="AD5738" i="1"/>
  <c r="AH5738" i="1" a="1"/>
  <c r="AH5738" i="1" s="1"/>
  <c r="AI5738" i="1" s="1"/>
  <c r="AG5736" i="1"/>
  <c r="AF5737" i="1"/>
  <c r="AG5737" i="1" l="1"/>
  <c r="AF5738" i="1"/>
  <c r="AE5739" i="1" a="1"/>
  <c r="AE5739" i="1" s="1"/>
  <c r="AD5739" i="1"/>
  <c r="AH5739" i="1" a="1"/>
  <c r="AH5739" i="1" s="1"/>
  <c r="AI5739" i="1" s="1"/>
  <c r="AE5740" i="1" l="1" a="1"/>
  <c r="AE5740" i="1" s="1"/>
  <c r="AD5740" i="1"/>
  <c r="AH5740" i="1" a="1"/>
  <c r="AH5740" i="1" s="1"/>
  <c r="AI5740" i="1" s="1"/>
  <c r="AF5739" i="1"/>
  <c r="AG5738" i="1"/>
  <c r="AG5739" i="1" l="1"/>
  <c r="AF5740" i="1"/>
  <c r="AE5741" i="1" a="1"/>
  <c r="AE5741" i="1" s="1"/>
  <c r="AD5741" i="1"/>
  <c r="AH5741" i="1" a="1"/>
  <c r="AH5741" i="1" s="1"/>
  <c r="AI5741" i="1" s="1"/>
  <c r="AG5740" i="1" l="1"/>
  <c r="AF5741" i="1"/>
  <c r="AE5742" i="1" a="1"/>
  <c r="AE5742" i="1" s="1"/>
  <c r="AD5742" i="1"/>
  <c r="AH5742" i="1" a="1"/>
  <c r="AH5742" i="1" s="1"/>
  <c r="AI5742" i="1" s="1"/>
  <c r="AE5743" i="1" l="1" a="1"/>
  <c r="AE5743" i="1" s="1"/>
  <c r="AD5743" i="1"/>
  <c r="AH5743" i="1" a="1"/>
  <c r="AH5743" i="1" s="1"/>
  <c r="AI5743" i="1" s="1"/>
  <c r="AF5742" i="1"/>
  <c r="AG5741" i="1"/>
  <c r="AG5742" i="1" l="1"/>
  <c r="AF5743" i="1"/>
  <c r="AE5744" i="1" a="1"/>
  <c r="AE5744" i="1" s="1"/>
  <c r="AD5744" i="1"/>
  <c r="AH5744" i="1" a="1"/>
  <c r="AH5744" i="1" s="1"/>
  <c r="AI5744" i="1" s="1"/>
  <c r="AE5745" i="1" l="1" a="1"/>
  <c r="AE5745" i="1" s="1"/>
  <c r="AD5745" i="1"/>
  <c r="AH5745" i="1" a="1"/>
  <c r="AH5745" i="1" s="1"/>
  <c r="AI5745" i="1" s="1"/>
  <c r="AF5744" i="1"/>
  <c r="AG5743" i="1"/>
  <c r="AF5745" i="1" l="1"/>
  <c r="AG5744" i="1"/>
  <c r="AE5746" i="1" a="1"/>
  <c r="AE5746" i="1" s="1"/>
  <c r="AD5746" i="1"/>
  <c r="AH5746" i="1" a="1"/>
  <c r="AH5746" i="1" s="1"/>
  <c r="AI5746" i="1" s="1"/>
  <c r="AE5747" i="1" l="1" a="1"/>
  <c r="AE5747" i="1" s="1"/>
  <c r="AD5747" i="1"/>
  <c r="AH5747" i="1" a="1"/>
  <c r="AH5747" i="1" s="1"/>
  <c r="AI5747" i="1" s="1"/>
  <c r="AG5745" i="1"/>
  <c r="AF5746" i="1"/>
  <c r="AF5747" i="1" l="1"/>
  <c r="AG5746" i="1"/>
  <c r="AE5748" i="1" a="1"/>
  <c r="AE5748" i="1" s="1"/>
  <c r="AD5748" i="1"/>
  <c r="AH5748" i="1" a="1"/>
  <c r="AH5748" i="1" s="1"/>
  <c r="AI5748" i="1" s="1"/>
  <c r="AE5749" i="1" l="1" a="1"/>
  <c r="AE5749" i="1" s="1"/>
  <c r="AD5749" i="1"/>
  <c r="AH5749" i="1" a="1"/>
  <c r="AH5749" i="1" s="1"/>
  <c r="AI5749" i="1" s="1"/>
  <c r="AG5747" i="1"/>
  <c r="AF5748" i="1"/>
  <c r="AE5750" i="1" l="1" a="1"/>
  <c r="AE5750" i="1" s="1"/>
  <c r="AD5750" i="1"/>
  <c r="AH5750" i="1" a="1"/>
  <c r="AH5750" i="1" s="1"/>
  <c r="AI5750" i="1" s="1"/>
  <c r="AG5748" i="1"/>
  <c r="AF5749" i="1"/>
  <c r="AF5750" i="1" l="1"/>
  <c r="AG5749" i="1"/>
  <c r="AE5751" i="1" a="1"/>
  <c r="AE5751" i="1" s="1"/>
  <c r="AD5751" i="1"/>
  <c r="AH5751" i="1" a="1"/>
  <c r="AH5751" i="1" s="1"/>
  <c r="AI5751" i="1" s="1"/>
  <c r="AE5752" i="1" l="1" a="1"/>
  <c r="AE5752" i="1" s="1"/>
  <c r="AD5752" i="1"/>
  <c r="AH5752" i="1" a="1"/>
  <c r="AH5752" i="1" s="1"/>
  <c r="AI5752" i="1" s="1"/>
  <c r="AG5750" i="1"/>
  <c r="AF5751" i="1"/>
  <c r="AF5752" i="1" l="1"/>
  <c r="AG5751" i="1"/>
  <c r="AE5753" i="1" a="1"/>
  <c r="AE5753" i="1" s="1"/>
  <c r="AD5753" i="1"/>
  <c r="AH5753" i="1" a="1"/>
  <c r="AH5753" i="1" s="1"/>
  <c r="AI5753" i="1" s="1"/>
  <c r="AE5754" i="1" l="1" a="1"/>
  <c r="AE5754" i="1" s="1"/>
  <c r="AD5754" i="1"/>
  <c r="AH5754" i="1" a="1"/>
  <c r="AH5754" i="1" s="1"/>
  <c r="AI5754" i="1" s="1"/>
  <c r="AF5753" i="1"/>
  <c r="AG5752" i="1"/>
  <c r="AE5755" i="1" l="1" a="1"/>
  <c r="AE5755" i="1" s="1"/>
  <c r="AD5755" i="1"/>
  <c r="AH5755" i="1" a="1"/>
  <c r="AH5755" i="1" s="1"/>
  <c r="AI5755" i="1" s="1"/>
  <c r="AG5753" i="1"/>
  <c r="AF5754" i="1"/>
  <c r="AF5755" i="1" l="1"/>
  <c r="AG5754" i="1"/>
  <c r="AE5756" i="1" a="1"/>
  <c r="AE5756" i="1" s="1"/>
  <c r="AD5756" i="1"/>
  <c r="AH5756" i="1" a="1"/>
  <c r="AH5756" i="1" s="1"/>
  <c r="AI5756" i="1" s="1"/>
  <c r="AG5755" i="1" l="1"/>
  <c r="AF5756" i="1"/>
  <c r="AE5757" i="1" a="1"/>
  <c r="AE5757" i="1" s="1"/>
  <c r="AD5757" i="1"/>
  <c r="AH5757" i="1" a="1"/>
  <c r="AH5757" i="1" s="1"/>
  <c r="AI5757" i="1" s="1"/>
  <c r="AE5758" i="1" l="1" a="1"/>
  <c r="AE5758" i="1" s="1"/>
  <c r="AD5758" i="1"/>
  <c r="AH5758" i="1" a="1"/>
  <c r="AH5758" i="1" s="1"/>
  <c r="AI5758" i="1" s="1"/>
  <c r="AG5756" i="1"/>
  <c r="AF5757" i="1"/>
  <c r="AF5758" i="1" l="1"/>
  <c r="AG5757" i="1"/>
  <c r="AE5759" i="1" a="1"/>
  <c r="AE5759" i="1" s="1"/>
  <c r="AD5759" i="1"/>
  <c r="AH5759" i="1" a="1"/>
  <c r="AH5759" i="1" s="1"/>
  <c r="AI5759" i="1" s="1"/>
  <c r="AG5758" i="1" l="1"/>
  <c r="AF5759" i="1"/>
  <c r="AE5760" i="1" a="1"/>
  <c r="AE5760" i="1" s="1"/>
  <c r="AD5760" i="1"/>
  <c r="AH5760" i="1" a="1"/>
  <c r="AH5760" i="1" s="1"/>
  <c r="AI5760" i="1" s="1"/>
  <c r="AF5760" i="1" l="1"/>
  <c r="AG5759" i="1"/>
  <c r="AE5761" i="1" a="1"/>
  <c r="AE5761" i="1" s="1"/>
  <c r="AD5761" i="1"/>
  <c r="AH5761" i="1" a="1"/>
  <c r="AH5761" i="1" s="1"/>
  <c r="AI5761" i="1" s="1"/>
  <c r="AE5762" i="1" l="1" a="1"/>
  <c r="AE5762" i="1" s="1"/>
  <c r="AD5762" i="1"/>
  <c r="AH5762" i="1" a="1"/>
  <c r="AH5762" i="1" s="1"/>
  <c r="AI5762" i="1" s="1"/>
  <c r="AF5761" i="1"/>
  <c r="AG5760" i="1"/>
  <c r="AG5761" i="1" l="1"/>
  <c r="AF5762" i="1"/>
  <c r="AE5763" i="1" a="1"/>
  <c r="AE5763" i="1" s="1"/>
  <c r="AD5763" i="1"/>
  <c r="AH5763" i="1" a="1"/>
  <c r="AH5763" i="1" s="1"/>
  <c r="AI5763" i="1" s="1"/>
  <c r="AF5763" i="1" l="1"/>
  <c r="AG5762" i="1"/>
  <c r="AE5764" i="1" a="1"/>
  <c r="AE5764" i="1" s="1"/>
  <c r="AD5764" i="1"/>
  <c r="AH5764" i="1" a="1"/>
  <c r="AH5764" i="1" s="1"/>
  <c r="AI5764" i="1" s="1"/>
  <c r="AE5765" i="1" l="1" a="1"/>
  <c r="AE5765" i="1" s="1"/>
  <c r="AD5765" i="1"/>
  <c r="AH5765" i="1" a="1"/>
  <c r="AH5765" i="1" s="1"/>
  <c r="AI5765" i="1" s="1"/>
  <c r="AG5763" i="1"/>
  <c r="AF5764" i="1"/>
  <c r="AG5764" i="1" l="1"/>
  <c r="AF5765" i="1"/>
  <c r="AE5766" i="1" a="1"/>
  <c r="AE5766" i="1" s="1"/>
  <c r="AD5766" i="1"/>
  <c r="AH5766" i="1" a="1"/>
  <c r="AH5766" i="1" s="1"/>
  <c r="AI5766" i="1" s="1"/>
  <c r="AE5767" i="1" l="1" a="1"/>
  <c r="AE5767" i="1" s="1"/>
  <c r="AD5767" i="1"/>
  <c r="AH5767" i="1" a="1"/>
  <c r="AH5767" i="1" s="1"/>
  <c r="AI5767" i="1" s="1"/>
  <c r="AF5766" i="1"/>
  <c r="AG5765" i="1"/>
  <c r="AG5766" i="1" l="1"/>
  <c r="AF5767" i="1"/>
  <c r="AE5768" i="1" a="1"/>
  <c r="AE5768" i="1" s="1"/>
  <c r="AH5768" i="1" a="1"/>
  <c r="AH5768" i="1" s="1"/>
  <c r="AI5768" i="1" s="1"/>
  <c r="AD5768" i="1"/>
  <c r="AH5769" i="1" l="1" a="1"/>
  <c r="AH5769" i="1" s="1"/>
  <c r="AI5769" i="1" s="1"/>
  <c r="AE5769" i="1" a="1"/>
  <c r="AE5769" i="1" s="1"/>
  <c r="AD5769" i="1"/>
  <c r="AF5768" i="1"/>
  <c r="AG5767" i="1"/>
  <c r="AF5769" i="1" l="1"/>
  <c r="AG5768" i="1"/>
  <c r="AH5770" i="1" a="1"/>
  <c r="AH5770" i="1" s="1"/>
  <c r="AI5770" i="1" s="1"/>
  <c r="AD5770" i="1"/>
  <c r="AE5770" i="1" a="1"/>
  <c r="AE5770" i="1" s="1"/>
  <c r="AH5771" i="1" l="1" a="1"/>
  <c r="AH5771" i="1" s="1"/>
  <c r="AI5771" i="1" s="1"/>
  <c r="AE5771" i="1" a="1"/>
  <c r="AE5771" i="1" s="1"/>
  <c r="AD5771" i="1"/>
  <c r="AG5769" i="1"/>
  <c r="AF5770" i="1"/>
  <c r="AE5772" i="1" l="1" a="1"/>
  <c r="AE5772" i="1" s="1"/>
  <c r="AD5772" i="1"/>
  <c r="AH5772" i="1" a="1"/>
  <c r="AH5772" i="1" s="1"/>
  <c r="AI5772" i="1" s="1"/>
  <c r="AG5770" i="1"/>
  <c r="AF5771" i="1"/>
  <c r="AF5772" i="1" l="1"/>
  <c r="AG5771" i="1"/>
  <c r="AH5773" i="1" a="1"/>
  <c r="AH5773" i="1" s="1"/>
  <c r="AI5773" i="1" s="1"/>
  <c r="AE5773" i="1" a="1"/>
  <c r="AE5773" i="1" s="1"/>
  <c r="AD5773" i="1"/>
  <c r="AD5774" i="1" l="1"/>
  <c r="AH5774" i="1" a="1"/>
  <c r="AH5774" i="1" s="1"/>
  <c r="AI5774" i="1" s="1"/>
  <c r="AE5774" i="1" a="1"/>
  <c r="AE5774" i="1" s="1"/>
  <c r="AF5773" i="1"/>
  <c r="AG5772" i="1"/>
  <c r="AG5773" i="1" l="1"/>
  <c r="AF5774" i="1"/>
  <c r="AE5775" i="1" a="1"/>
  <c r="AE5775" i="1" s="1"/>
  <c r="AD5775" i="1"/>
  <c r="AH5775" i="1" a="1"/>
  <c r="AH5775" i="1" s="1"/>
  <c r="AI5775" i="1" s="1"/>
  <c r="AE5776" i="1" l="1" a="1"/>
  <c r="AE5776" i="1" s="1"/>
  <c r="AH5776" i="1" a="1"/>
  <c r="AH5776" i="1" s="1"/>
  <c r="AI5776" i="1" s="1"/>
  <c r="AD5776" i="1"/>
  <c r="AF5775" i="1"/>
  <c r="AG5774" i="1"/>
  <c r="AH5777" i="1" l="1" a="1"/>
  <c r="AH5777" i="1" s="1"/>
  <c r="AI5777" i="1" s="1"/>
  <c r="AE5777" i="1" a="1"/>
  <c r="AE5777" i="1" s="1"/>
  <c r="AD5777" i="1"/>
  <c r="AF5776" i="1"/>
  <c r="AG5775" i="1"/>
  <c r="AF5777" i="1" l="1"/>
  <c r="AG5776" i="1"/>
  <c r="AH5778" i="1" a="1"/>
  <c r="AH5778" i="1" s="1"/>
  <c r="AI5778" i="1" s="1"/>
  <c r="AD5778" i="1"/>
  <c r="AE5778" i="1" a="1"/>
  <c r="AE5778" i="1" s="1"/>
  <c r="AH5779" i="1" l="1" a="1"/>
  <c r="AH5779" i="1" s="1"/>
  <c r="AI5779" i="1" s="1"/>
  <c r="AE5779" i="1" a="1"/>
  <c r="AE5779" i="1" s="1"/>
  <c r="AD5779" i="1"/>
  <c r="AG5777" i="1"/>
  <c r="AF5778" i="1"/>
  <c r="AG5778" i="1" l="1"/>
  <c r="AF5779" i="1"/>
  <c r="AH5780" i="1" a="1"/>
  <c r="AH5780" i="1" s="1"/>
  <c r="AI5780" i="1" s="1"/>
  <c r="AE5780" i="1" a="1"/>
  <c r="AE5780" i="1" s="1"/>
  <c r="AD5780" i="1"/>
  <c r="AE5781" i="1" l="1" a="1"/>
  <c r="AE5781" i="1" s="1"/>
  <c r="AD5781" i="1"/>
  <c r="AH5781" i="1" a="1"/>
  <c r="AH5781" i="1" s="1"/>
  <c r="AI5781" i="1" s="1"/>
  <c r="AF5780" i="1"/>
  <c r="AG5779" i="1"/>
  <c r="AF5781" i="1" l="1"/>
  <c r="AG5780" i="1"/>
  <c r="AD5782" i="1"/>
  <c r="AH5782" i="1" a="1"/>
  <c r="AH5782" i="1" s="1"/>
  <c r="AI5782" i="1" s="1"/>
  <c r="AE5782" i="1" a="1"/>
  <c r="AE5782" i="1" s="1"/>
  <c r="AE5783" i="1" l="1" a="1"/>
  <c r="AE5783" i="1" s="1"/>
  <c r="AD5783" i="1"/>
  <c r="AH5783" i="1" a="1"/>
  <c r="AH5783" i="1" s="1"/>
  <c r="AI5783" i="1" s="1"/>
  <c r="AG5781" i="1"/>
  <c r="AF5782" i="1"/>
  <c r="AF5783" i="1" l="1"/>
  <c r="AG5782" i="1"/>
  <c r="AE5784" i="1" a="1"/>
  <c r="AE5784" i="1" s="1"/>
  <c r="AH5784" i="1" a="1"/>
  <c r="AH5784" i="1" s="1"/>
  <c r="AI5784" i="1" s="1"/>
  <c r="AD5784" i="1"/>
  <c r="AD5785" i="1" l="1"/>
  <c r="AE5785" i="1" a="1"/>
  <c r="AE5785" i="1" s="1"/>
  <c r="AH5785" i="1" a="1"/>
  <c r="AH5785" i="1" s="1"/>
  <c r="AI5785" i="1" s="1"/>
  <c r="AF5784" i="1"/>
  <c r="AG5783" i="1"/>
  <c r="AF5785" i="1" l="1"/>
  <c r="AG5784" i="1"/>
  <c r="AH5786" i="1" a="1"/>
  <c r="AH5786" i="1" s="1"/>
  <c r="AI5786" i="1" s="1"/>
  <c r="AD5786" i="1"/>
  <c r="AE5786" i="1" a="1"/>
  <c r="AE5786" i="1" s="1"/>
  <c r="AH5787" i="1" l="1" a="1"/>
  <c r="AH5787" i="1" s="1"/>
  <c r="AI5787" i="1" s="1"/>
  <c r="AE5787" i="1" a="1"/>
  <c r="AE5787" i="1" s="1"/>
  <c r="AD5787" i="1"/>
  <c r="AG5785" i="1"/>
  <c r="AF5786" i="1"/>
  <c r="AG5786" i="1" l="1"/>
  <c r="AF5787" i="1"/>
  <c r="AH5788" i="1" a="1"/>
  <c r="AH5788" i="1" s="1"/>
  <c r="AI5788" i="1" s="1"/>
  <c r="AE5788" i="1" a="1"/>
  <c r="AE5788" i="1" s="1"/>
  <c r="AD5788" i="1"/>
  <c r="AH5789" i="1" l="1" a="1"/>
  <c r="AH5789" i="1" s="1"/>
  <c r="AI5789" i="1" s="1"/>
  <c r="AD5789" i="1"/>
  <c r="AE5789" i="1" a="1"/>
  <c r="AE5789" i="1" s="1"/>
  <c r="AF5788" i="1"/>
  <c r="AG5787" i="1"/>
  <c r="AG5788" i="1" l="1"/>
  <c r="AF5789" i="1"/>
  <c r="AD5790" i="1"/>
  <c r="AH5790" i="1" a="1"/>
  <c r="AH5790" i="1" s="1"/>
  <c r="AI5790" i="1" s="1"/>
  <c r="AE5790" i="1" a="1"/>
  <c r="AE5790" i="1" s="1"/>
  <c r="AE5791" i="1" l="1" a="1"/>
  <c r="AE5791" i="1" s="1"/>
  <c r="AD5791" i="1"/>
  <c r="AH5791" i="1" a="1"/>
  <c r="AH5791" i="1" s="1"/>
  <c r="AI5791" i="1" s="1"/>
  <c r="AG5789" i="1"/>
  <c r="AF5790" i="1"/>
  <c r="AG5790" i="1" l="1"/>
  <c r="AF5791" i="1"/>
  <c r="AE5792" i="1" a="1"/>
  <c r="AE5792" i="1" s="1"/>
  <c r="AD5792" i="1"/>
  <c r="AH5792" i="1" a="1"/>
  <c r="AH5792" i="1" s="1"/>
  <c r="AI5792" i="1" s="1"/>
  <c r="AH5793" i="1" l="1" a="1"/>
  <c r="AH5793" i="1" s="1"/>
  <c r="AI5793" i="1" s="1"/>
  <c r="AE5793" i="1" a="1"/>
  <c r="AE5793" i="1" s="1"/>
  <c r="AD5793" i="1"/>
  <c r="AF5792" i="1"/>
  <c r="AG5791" i="1"/>
  <c r="AF5793" i="1" l="1"/>
  <c r="AG5792" i="1"/>
  <c r="AH5794" i="1" a="1"/>
  <c r="AH5794" i="1" s="1"/>
  <c r="AI5794" i="1" s="1"/>
  <c r="AD5794" i="1"/>
  <c r="AE5794" i="1" a="1"/>
  <c r="AE5794" i="1" s="1"/>
  <c r="AG5793" i="1" l="1"/>
  <c r="AF5794" i="1"/>
  <c r="AH5795" i="1" a="1"/>
  <c r="AH5795" i="1" s="1"/>
  <c r="AI5795" i="1" s="1"/>
  <c r="AE5795" i="1" a="1"/>
  <c r="AE5795" i="1" s="1"/>
  <c r="AD5795" i="1"/>
  <c r="AD5796" i="1" l="1"/>
  <c r="AH5796" i="1" a="1"/>
  <c r="AH5796" i="1" s="1"/>
  <c r="AI5796" i="1" s="1"/>
  <c r="AE5796" i="1" a="1"/>
  <c r="AE5796" i="1" s="1"/>
  <c r="AG5794" i="1"/>
  <c r="AF5795" i="1"/>
  <c r="AF5796" i="1" l="1"/>
  <c r="AG5795" i="1"/>
  <c r="AH5797" i="1" a="1"/>
  <c r="AH5797" i="1" s="1"/>
  <c r="AI5797" i="1" s="1"/>
  <c r="AE5797" i="1" a="1"/>
  <c r="AE5797" i="1" s="1"/>
  <c r="AD5797" i="1"/>
  <c r="AD5798" i="1" l="1"/>
  <c r="AH5798" i="1" a="1"/>
  <c r="AH5798" i="1" s="1"/>
  <c r="AI5798" i="1" s="1"/>
  <c r="AE5798" i="1" a="1"/>
  <c r="AE5798" i="1" s="1"/>
  <c r="AF5797" i="1"/>
  <c r="AG5796" i="1"/>
  <c r="AG5797" i="1" l="1"/>
  <c r="AF5798" i="1"/>
  <c r="AE5799" i="1" a="1"/>
  <c r="AE5799" i="1" s="1"/>
  <c r="AD5799" i="1"/>
  <c r="AH5799" i="1" a="1"/>
  <c r="AH5799" i="1" s="1"/>
  <c r="AI5799" i="1" s="1"/>
  <c r="AF5799" i="1" l="1"/>
  <c r="AG5798" i="1"/>
  <c r="AE5800" i="1" a="1"/>
  <c r="AE5800" i="1" s="1"/>
  <c r="AH5800" i="1" a="1"/>
  <c r="AH5800" i="1" s="1"/>
  <c r="AI5800" i="1" s="1"/>
  <c r="AD5800" i="1"/>
  <c r="AH5801" i="1" l="1" a="1"/>
  <c r="AH5801" i="1" s="1"/>
  <c r="AI5801" i="1" s="1"/>
  <c r="AE5801" i="1" a="1"/>
  <c r="AE5801" i="1" s="1"/>
  <c r="AD5801" i="1"/>
  <c r="AF5800" i="1"/>
  <c r="AG5799" i="1"/>
  <c r="AF5801" i="1" l="1"/>
  <c r="AG5800" i="1"/>
  <c r="AH5802" i="1" a="1"/>
  <c r="AH5802" i="1" s="1"/>
  <c r="AI5802" i="1" s="1"/>
  <c r="AD5802" i="1"/>
  <c r="AE5802" i="1" a="1"/>
  <c r="AE5802" i="1" s="1"/>
  <c r="AH5803" i="1" l="1" a="1"/>
  <c r="AH5803" i="1" s="1"/>
  <c r="AI5803" i="1" s="1"/>
  <c r="AE5803" i="1" a="1"/>
  <c r="AE5803" i="1" s="1"/>
  <c r="AD5803" i="1"/>
  <c r="AG5801" i="1"/>
  <c r="AF5802" i="1"/>
  <c r="AG5802" i="1" l="1"/>
  <c r="AF5803" i="1"/>
  <c r="AH5804" i="1" a="1"/>
  <c r="AH5804" i="1" s="1"/>
  <c r="AI5804" i="1" s="1"/>
  <c r="AE5804" i="1" a="1"/>
  <c r="AE5804" i="1" s="1"/>
  <c r="AD5804" i="1"/>
  <c r="AE5805" i="1" l="1" a="1"/>
  <c r="AE5805" i="1" s="1"/>
  <c r="AD5805" i="1"/>
  <c r="AH5805" i="1" a="1"/>
  <c r="AH5805" i="1" s="1"/>
  <c r="AI5805" i="1" s="1"/>
  <c r="AF5804" i="1"/>
  <c r="AG5803" i="1"/>
  <c r="AG5804" i="1" l="1"/>
  <c r="AF5805" i="1"/>
  <c r="AD5806" i="1"/>
  <c r="AH5806" i="1" a="1"/>
  <c r="AH5806" i="1" s="1"/>
  <c r="AI5806" i="1" s="1"/>
  <c r="AE5806" i="1" a="1"/>
  <c r="AE5806" i="1" s="1"/>
  <c r="AG5805" i="1" l="1"/>
  <c r="AF5806" i="1"/>
  <c r="AE5807" i="1" a="1"/>
  <c r="AE5807" i="1" s="1"/>
  <c r="AD5807" i="1"/>
  <c r="AH5807" i="1" a="1"/>
  <c r="AH5807" i="1" s="1"/>
  <c r="AI5807" i="1" s="1"/>
  <c r="AE5808" i="1" l="1" a="1"/>
  <c r="AE5808" i="1" s="1"/>
  <c r="AH5808" i="1" a="1"/>
  <c r="AH5808" i="1" s="1"/>
  <c r="AI5808" i="1" s="1"/>
  <c r="AD5808" i="1"/>
  <c r="AG5806" i="1"/>
  <c r="AF5807" i="1"/>
  <c r="AF5808" i="1" l="1"/>
  <c r="AG5807" i="1"/>
  <c r="AH5809" i="1" a="1"/>
  <c r="AH5809" i="1" s="1"/>
  <c r="AI5809" i="1" s="1"/>
  <c r="AD5809" i="1"/>
  <c r="AE5809" i="1" a="1"/>
  <c r="AE5809" i="1" s="1"/>
  <c r="AF5809" i="1" l="1"/>
  <c r="AG5808" i="1"/>
  <c r="AH5810" i="1" a="1"/>
  <c r="AH5810" i="1" s="1"/>
  <c r="AI5810" i="1" s="1"/>
  <c r="AD5810" i="1"/>
  <c r="AE5810" i="1" a="1"/>
  <c r="AE5810" i="1" s="1"/>
  <c r="AH5811" i="1" l="1" a="1"/>
  <c r="AH5811" i="1" s="1"/>
  <c r="AI5811" i="1" s="1"/>
  <c r="AE5811" i="1" a="1"/>
  <c r="AE5811" i="1" s="1"/>
  <c r="AD5811" i="1"/>
  <c r="AG5809" i="1"/>
  <c r="AF5810" i="1"/>
  <c r="AG5810" i="1" l="1"/>
  <c r="AF5811" i="1"/>
  <c r="AH5812" i="1" a="1"/>
  <c r="AH5812" i="1" s="1"/>
  <c r="AI5812" i="1" s="1"/>
  <c r="AE5812" i="1" a="1"/>
  <c r="AE5812" i="1" s="1"/>
  <c r="AD5812" i="1"/>
  <c r="AH5813" i="1" l="1" a="1"/>
  <c r="AH5813" i="1" s="1"/>
  <c r="AI5813" i="1" s="1"/>
  <c r="AD5813" i="1"/>
  <c r="AE5813" i="1" a="1"/>
  <c r="AE5813" i="1" s="1"/>
  <c r="AF5812" i="1"/>
  <c r="AG5811" i="1"/>
  <c r="AG5812" i="1" l="1"/>
  <c r="AF5813" i="1"/>
  <c r="AD5814" i="1"/>
  <c r="AH5814" i="1" a="1"/>
  <c r="AH5814" i="1" s="1"/>
  <c r="AI5814" i="1" s="1"/>
  <c r="AE5814" i="1" a="1"/>
  <c r="AE5814" i="1" s="1"/>
  <c r="AE5815" i="1" l="1" a="1"/>
  <c r="AE5815" i="1" s="1"/>
  <c r="AD5815" i="1"/>
  <c r="AH5815" i="1" a="1"/>
  <c r="AH5815" i="1" s="1"/>
  <c r="AI5815" i="1" s="1"/>
  <c r="AG5813" i="1"/>
  <c r="AF5814" i="1"/>
  <c r="AG5814" i="1" l="1"/>
  <c r="AF5815" i="1"/>
  <c r="AE5816" i="1" a="1"/>
  <c r="AE5816" i="1" s="1"/>
  <c r="AH5816" i="1" a="1"/>
  <c r="AH5816" i="1" s="1"/>
  <c r="AI5816" i="1" s="1"/>
  <c r="AD5816" i="1"/>
  <c r="AD5817" i="1" l="1"/>
  <c r="AE5817" i="1" a="1"/>
  <c r="AE5817" i="1" s="1"/>
  <c r="AH5817" i="1" a="1"/>
  <c r="AH5817" i="1" s="1"/>
  <c r="AI5817" i="1" s="1"/>
  <c r="AF5816" i="1"/>
  <c r="AG5815" i="1"/>
  <c r="AF5817" i="1" l="1"/>
  <c r="AG5816" i="1"/>
  <c r="AH5818" i="1" a="1"/>
  <c r="AH5818" i="1" s="1"/>
  <c r="AI5818" i="1" s="1"/>
  <c r="AE5818" i="1" a="1"/>
  <c r="AE5818" i="1" s="1"/>
  <c r="AD5818" i="1"/>
  <c r="AH5819" i="1" l="1" a="1"/>
  <c r="AH5819" i="1" s="1"/>
  <c r="AI5819" i="1" s="1"/>
  <c r="AE5819" i="1" a="1"/>
  <c r="AE5819" i="1" s="1"/>
  <c r="AD5819" i="1"/>
  <c r="AG5817" i="1"/>
  <c r="AF5818" i="1"/>
  <c r="AG5818" i="1" l="1"/>
  <c r="AF5819" i="1"/>
  <c r="AH5820" i="1" a="1"/>
  <c r="AH5820" i="1" s="1"/>
  <c r="AI5820" i="1" s="1"/>
  <c r="AE5820" i="1" a="1"/>
  <c r="AE5820" i="1" s="1"/>
  <c r="AD5820" i="1"/>
  <c r="AH5821" i="1" l="1" a="1"/>
  <c r="AH5821" i="1" s="1"/>
  <c r="AI5821" i="1" s="1"/>
  <c r="AE5821" i="1" a="1"/>
  <c r="AE5821" i="1" s="1"/>
  <c r="AD5821" i="1"/>
  <c r="AF5820" i="1"/>
  <c r="AG5819" i="1"/>
  <c r="AG5820" i="1" l="1"/>
  <c r="AF5821" i="1"/>
  <c r="AD5822" i="1"/>
  <c r="AH5822" i="1" a="1"/>
  <c r="AH5822" i="1" s="1"/>
  <c r="AI5822" i="1" s="1"/>
  <c r="AE5822" i="1" a="1"/>
  <c r="AE5822" i="1" s="1"/>
  <c r="AE5823" i="1" l="1" a="1"/>
  <c r="AE5823" i="1" s="1"/>
  <c r="AD5823" i="1"/>
  <c r="AH5823" i="1" a="1"/>
  <c r="AH5823" i="1" s="1"/>
  <c r="AI5823" i="1" s="1"/>
  <c r="AG5821" i="1"/>
  <c r="AF5822" i="1"/>
  <c r="AF5823" i="1" l="1"/>
  <c r="AG5822" i="1"/>
  <c r="AE5824" i="1" a="1"/>
  <c r="AE5824" i="1" s="1"/>
  <c r="AD5824" i="1"/>
  <c r="AH5824" i="1" a="1"/>
  <c r="AH5824" i="1" s="1"/>
  <c r="AI5824" i="1" s="1"/>
  <c r="AD5825" i="1" l="1"/>
  <c r="AH5825" i="1" a="1"/>
  <c r="AH5825" i="1" s="1"/>
  <c r="AI5825" i="1" s="1"/>
  <c r="AE5825" i="1" a="1"/>
  <c r="AE5825" i="1" s="1"/>
  <c r="AF5824" i="1"/>
  <c r="AG5823" i="1"/>
  <c r="AF5825" i="1" l="1"/>
  <c r="AG5824" i="1"/>
  <c r="AH5826" i="1" a="1"/>
  <c r="AH5826" i="1" s="1"/>
  <c r="AI5826" i="1" s="1"/>
  <c r="AE5826" i="1" a="1"/>
  <c r="AE5826" i="1" s="1"/>
  <c r="AD5826" i="1"/>
  <c r="AH5827" i="1" l="1" a="1"/>
  <c r="AH5827" i="1" s="1"/>
  <c r="AI5827" i="1" s="1"/>
  <c r="AE5827" i="1" a="1"/>
  <c r="AE5827" i="1" s="1"/>
  <c r="AD5827" i="1"/>
  <c r="AG5825" i="1"/>
  <c r="AF5826" i="1"/>
  <c r="AG5826" i="1" l="1"/>
  <c r="AF5827" i="1"/>
  <c r="AH5828" i="1" a="1"/>
  <c r="AH5828" i="1" s="1"/>
  <c r="AI5828" i="1" s="1"/>
  <c r="AE5828" i="1" a="1"/>
  <c r="AE5828" i="1" s="1"/>
  <c r="AD5828" i="1"/>
  <c r="AH5829" i="1" l="1" a="1"/>
  <c r="AH5829" i="1" s="1"/>
  <c r="AI5829" i="1" s="1"/>
  <c r="AD5829" i="1"/>
  <c r="AE5829" i="1" a="1"/>
  <c r="AE5829" i="1" s="1"/>
  <c r="AF5828" i="1"/>
  <c r="AG5827" i="1"/>
  <c r="AG5828" i="1" l="1"/>
  <c r="AF5829" i="1"/>
  <c r="AD5830" i="1"/>
  <c r="AH5830" i="1" a="1"/>
  <c r="AH5830" i="1" s="1"/>
  <c r="AI5830" i="1" s="1"/>
  <c r="AE5830" i="1" a="1"/>
  <c r="AE5830" i="1" s="1"/>
  <c r="AE5831" i="1" l="1" a="1"/>
  <c r="AE5831" i="1" s="1"/>
  <c r="AD5831" i="1"/>
  <c r="AH5831" i="1" a="1"/>
  <c r="AH5831" i="1" s="1"/>
  <c r="AI5831" i="1" s="1"/>
  <c r="AG5829" i="1"/>
  <c r="AF5830" i="1"/>
  <c r="AG5830" i="1" l="1"/>
  <c r="AF5831" i="1"/>
  <c r="AE5832" i="1" a="1"/>
  <c r="AE5832" i="1" s="1"/>
  <c r="AH5832" i="1" a="1"/>
  <c r="AH5832" i="1" s="1"/>
  <c r="AI5832" i="1" s="1"/>
  <c r="AD5832" i="1"/>
  <c r="AE5833" i="1" l="1" a="1"/>
  <c r="AE5833" i="1" s="1"/>
  <c r="AD5833" i="1"/>
  <c r="AH5833" i="1" a="1"/>
  <c r="AH5833" i="1" s="1"/>
  <c r="AI5833" i="1" s="1"/>
  <c r="AF5832" i="1"/>
  <c r="AG5831" i="1"/>
  <c r="AF5833" i="1" l="1"/>
  <c r="AG5832" i="1"/>
  <c r="AH5834" i="1" a="1"/>
  <c r="AH5834" i="1" s="1"/>
  <c r="AI5834" i="1" s="1"/>
  <c r="AE5834" i="1" a="1"/>
  <c r="AE5834" i="1" s="1"/>
  <c r="AD5834" i="1"/>
  <c r="AH5835" i="1" l="1" a="1"/>
  <c r="AH5835" i="1" s="1"/>
  <c r="AI5835" i="1" s="1"/>
  <c r="AE5835" i="1" a="1"/>
  <c r="AE5835" i="1" s="1"/>
  <c r="AD5835" i="1"/>
  <c r="AG5833" i="1"/>
  <c r="AF5834" i="1"/>
  <c r="AG5834" i="1" l="1"/>
  <c r="AF5835" i="1"/>
  <c r="AH5836" i="1" a="1"/>
  <c r="AH5836" i="1" s="1"/>
  <c r="AI5836" i="1" s="1"/>
  <c r="AE5836" i="1" a="1"/>
  <c r="AE5836" i="1" s="1"/>
  <c r="AD5836" i="1"/>
  <c r="AH5837" i="1" l="1" a="1"/>
  <c r="AH5837" i="1" s="1"/>
  <c r="AI5837" i="1" s="1"/>
  <c r="AD5837" i="1"/>
  <c r="AE5837" i="1" a="1"/>
  <c r="AE5837" i="1" s="1"/>
  <c r="AG5835" i="1"/>
  <c r="AF5836" i="1"/>
  <c r="AG5836" i="1" l="1"/>
  <c r="AF5837" i="1"/>
  <c r="AD5838" i="1"/>
  <c r="AH5838" i="1" a="1"/>
  <c r="AH5838" i="1" s="1"/>
  <c r="AI5838" i="1" s="1"/>
  <c r="AE5838" i="1" a="1"/>
  <c r="AE5838" i="1" s="1"/>
  <c r="AE5839" i="1" l="1" a="1"/>
  <c r="AE5839" i="1" s="1"/>
  <c r="AD5839" i="1"/>
  <c r="AH5839" i="1" a="1"/>
  <c r="AH5839" i="1" s="1"/>
  <c r="AI5839" i="1" s="1"/>
  <c r="AG5837" i="1"/>
  <c r="AF5838" i="1"/>
  <c r="AF5839" i="1" l="1"/>
  <c r="AG5838" i="1"/>
  <c r="AE5840" i="1" a="1"/>
  <c r="AE5840" i="1" s="1"/>
  <c r="AD5840" i="1"/>
  <c r="AH5840" i="1" a="1"/>
  <c r="AH5840" i="1" s="1"/>
  <c r="AI5840" i="1" s="1"/>
  <c r="AE5841" i="1" l="1" a="1"/>
  <c r="AE5841" i="1" s="1"/>
  <c r="AD5841" i="1"/>
  <c r="AH5841" i="1" a="1"/>
  <c r="AH5841" i="1" s="1"/>
  <c r="AI5841" i="1" s="1"/>
  <c r="AF5840" i="1"/>
  <c r="AG5839" i="1"/>
  <c r="AF5841" i="1" l="1"/>
  <c r="AG5840" i="1"/>
  <c r="AH5842" i="1" a="1"/>
  <c r="AH5842" i="1" s="1"/>
  <c r="AI5842" i="1" s="1"/>
  <c r="AE5842" i="1" a="1"/>
  <c r="AE5842" i="1" s="1"/>
  <c r="AD5842" i="1"/>
  <c r="AH5843" i="1" l="1" a="1"/>
  <c r="AH5843" i="1" s="1"/>
  <c r="AI5843" i="1" s="1"/>
  <c r="AE5843" i="1" a="1"/>
  <c r="AE5843" i="1" s="1"/>
  <c r="AD5843" i="1"/>
  <c r="AG5841" i="1"/>
  <c r="AF5842" i="1"/>
  <c r="AH5844" i="1" l="1" a="1"/>
  <c r="AH5844" i="1" s="1"/>
  <c r="AI5844" i="1" s="1"/>
  <c r="AE5844" i="1" a="1"/>
  <c r="AE5844" i="1" s="1"/>
  <c r="AD5844" i="1"/>
  <c r="AG5842" i="1"/>
  <c r="AF5843" i="1"/>
  <c r="AH5845" i="1" l="1" a="1"/>
  <c r="AH5845" i="1" s="1"/>
  <c r="AI5845" i="1" s="1"/>
  <c r="AE5845" i="1" a="1"/>
  <c r="AE5845" i="1" s="1"/>
  <c r="AD5845" i="1"/>
  <c r="AG5843" i="1"/>
  <c r="AF5844" i="1"/>
  <c r="AG5844" i="1" l="1"/>
  <c r="AF5845" i="1"/>
  <c r="AD5846" i="1"/>
  <c r="AH5846" i="1" a="1"/>
  <c r="AH5846" i="1" s="1"/>
  <c r="AI5846" i="1" s="1"/>
  <c r="AE5846" i="1" a="1"/>
  <c r="AE5846" i="1" s="1"/>
  <c r="AG5845" i="1" l="1"/>
  <c r="AF5846" i="1"/>
  <c r="AE5847" i="1" a="1"/>
  <c r="AE5847" i="1" s="1"/>
  <c r="AD5847" i="1"/>
  <c r="AH5847" i="1" a="1"/>
  <c r="AH5847" i="1" s="1"/>
  <c r="AI5847" i="1" s="1"/>
  <c r="AE5848" i="1" l="1" a="1"/>
  <c r="AE5848" i="1" s="1"/>
  <c r="AD5848" i="1"/>
  <c r="AH5848" i="1" a="1"/>
  <c r="AH5848" i="1" s="1"/>
  <c r="AI5848" i="1" s="1"/>
  <c r="AF5847" i="1"/>
  <c r="AG5846" i="1"/>
  <c r="AE5849" i="1" l="1" a="1"/>
  <c r="AE5849" i="1" s="1"/>
  <c r="AD5849" i="1"/>
  <c r="AH5849" i="1" a="1"/>
  <c r="AH5849" i="1" s="1"/>
  <c r="AI5849" i="1" s="1"/>
  <c r="AF5848" i="1"/>
  <c r="AG5847" i="1"/>
  <c r="AH5850" i="1" l="1" a="1"/>
  <c r="AH5850" i="1" s="1"/>
  <c r="AI5850" i="1" s="1"/>
  <c r="AE5850" i="1" a="1"/>
  <c r="AE5850" i="1" s="1"/>
  <c r="AD5850" i="1"/>
  <c r="AF5849" i="1"/>
  <c r="AG5848" i="1"/>
  <c r="AG5849" i="1" l="1"/>
  <c r="AF5850" i="1"/>
  <c r="AH5851" i="1" a="1"/>
  <c r="AH5851" i="1" s="1"/>
  <c r="AI5851" i="1" s="1"/>
  <c r="AE5851" i="1" a="1"/>
  <c r="AE5851" i="1" s="1"/>
  <c r="AD5851" i="1"/>
  <c r="AH5852" i="1" l="1" a="1"/>
  <c r="AH5852" i="1" s="1"/>
  <c r="AI5852" i="1" s="1"/>
  <c r="AD5852" i="1"/>
  <c r="AE5852" i="1" a="1"/>
  <c r="AE5852" i="1" s="1"/>
  <c r="AG5850" i="1"/>
  <c r="AF5851" i="1"/>
  <c r="AG5851" i="1" l="1"/>
  <c r="AF5852" i="1"/>
  <c r="AH5853" i="1" a="1"/>
  <c r="AH5853" i="1" s="1"/>
  <c r="AI5853" i="1" s="1"/>
  <c r="AE5853" i="1" a="1"/>
  <c r="AE5853" i="1" s="1"/>
  <c r="AD5853" i="1"/>
  <c r="AD5854" i="1" l="1"/>
  <c r="AH5854" i="1" a="1"/>
  <c r="AH5854" i="1" s="1"/>
  <c r="AI5854" i="1" s="1"/>
  <c r="AE5854" i="1" a="1"/>
  <c r="AE5854" i="1" s="1"/>
  <c r="AG5852" i="1"/>
  <c r="AF5853" i="1"/>
  <c r="AG5853" i="1" l="1"/>
  <c r="AF5854" i="1"/>
  <c r="AE5855" i="1" a="1"/>
  <c r="AE5855" i="1" s="1"/>
  <c r="AD5855" i="1"/>
  <c r="AH5855" i="1" a="1"/>
  <c r="AH5855" i="1" s="1"/>
  <c r="AI5855" i="1" s="1"/>
  <c r="AE5856" i="1" l="1" a="1"/>
  <c r="AE5856" i="1" s="1"/>
  <c r="AD5856" i="1"/>
  <c r="AH5856" i="1" a="1"/>
  <c r="AH5856" i="1" s="1"/>
  <c r="AI5856" i="1" s="1"/>
  <c r="AG5854" i="1"/>
  <c r="AF5855" i="1"/>
  <c r="AF5856" i="1" l="1"/>
  <c r="AG5855" i="1"/>
  <c r="AE5857" i="1" a="1"/>
  <c r="AE5857" i="1" s="1"/>
  <c r="AD5857" i="1"/>
  <c r="AH5857" i="1" a="1"/>
  <c r="AH5857" i="1" s="1"/>
  <c r="AI5857" i="1" s="1"/>
  <c r="AH5858" i="1" l="1" a="1"/>
  <c r="AH5858" i="1" s="1"/>
  <c r="AI5858" i="1" s="1"/>
  <c r="AE5858" i="1" a="1"/>
  <c r="AE5858" i="1" s="1"/>
  <c r="AD5858" i="1"/>
  <c r="AF5857" i="1"/>
  <c r="AG5856" i="1"/>
  <c r="AH5859" i="1" l="1" a="1"/>
  <c r="AH5859" i="1" s="1"/>
  <c r="AI5859" i="1" s="1"/>
  <c r="AE5859" i="1" a="1"/>
  <c r="AE5859" i="1" s="1"/>
  <c r="AD5859" i="1"/>
  <c r="AG5857" i="1"/>
  <c r="AF5858" i="1"/>
  <c r="AG5858" i="1" l="1"/>
  <c r="AF5859" i="1"/>
  <c r="AH5860" i="1" a="1"/>
  <c r="AH5860" i="1" s="1"/>
  <c r="AI5860" i="1" s="1"/>
  <c r="AE5860" i="1" a="1"/>
  <c r="AE5860" i="1" s="1"/>
  <c r="AD5860" i="1"/>
  <c r="AH5861" i="1" l="1" a="1"/>
  <c r="AH5861" i="1" s="1"/>
  <c r="AI5861" i="1" s="1"/>
  <c r="AE5861" i="1" a="1"/>
  <c r="AE5861" i="1" s="1"/>
  <c r="AD5861" i="1"/>
  <c r="AG5859" i="1"/>
  <c r="AF5860" i="1"/>
  <c r="AG5860" i="1" l="1"/>
  <c r="AF5861" i="1"/>
  <c r="AD5862" i="1"/>
  <c r="AH5862" i="1" a="1"/>
  <c r="AH5862" i="1" s="1"/>
  <c r="AI5862" i="1" s="1"/>
  <c r="AE5862" i="1" a="1"/>
  <c r="AE5862" i="1" s="1"/>
  <c r="AE5863" i="1" l="1" a="1"/>
  <c r="AE5863" i="1" s="1"/>
  <c r="AD5863" i="1"/>
  <c r="AH5863" i="1" a="1"/>
  <c r="AH5863" i="1" s="1"/>
  <c r="AI5863" i="1" s="1"/>
  <c r="AG5861" i="1"/>
  <c r="AF5862" i="1"/>
  <c r="AG5862" i="1" l="1"/>
  <c r="AF5863" i="1"/>
  <c r="AE5864" i="1" a="1"/>
  <c r="AE5864" i="1" s="1"/>
  <c r="AD5864" i="1"/>
  <c r="AH5864" i="1" a="1"/>
  <c r="AH5864" i="1" s="1"/>
  <c r="AI5864" i="1" s="1"/>
  <c r="AE5865" i="1" l="1" a="1"/>
  <c r="AE5865" i="1" s="1"/>
  <c r="AD5865" i="1"/>
  <c r="AH5865" i="1" a="1"/>
  <c r="AH5865" i="1" s="1"/>
  <c r="AI5865" i="1" s="1"/>
  <c r="AF5864" i="1"/>
  <c r="AG5863" i="1"/>
  <c r="AF5865" i="1" l="1"/>
  <c r="AG5864" i="1"/>
  <c r="AH5866" i="1" a="1"/>
  <c r="AH5866" i="1" s="1"/>
  <c r="AI5866" i="1" s="1"/>
  <c r="AE5866" i="1" a="1"/>
  <c r="AE5866" i="1" s="1"/>
  <c r="AD5866" i="1"/>
  <c r="AH5867" i="1" l="1" a="1"/>
  <c r="AH5867" i="1" s="1"/>
  <c r="AI5867" i="1" s="1"/>
  <c r="AE5867" i="1" a="1"/>
  <c r="AE5867" i="1" s="1"/>
  <c r="AD5867" i="1"/>
  <c r="AG5865" i="1"/>
  <c r="AF5866" i="1"/>
  <c r="AH5868" i="1" l="1" a="1"/>
  <c r="AH5868" i="1" s="1"/>
  <c r="AI5868" i="1" s="1"/>
  <c r="AE5868" i="1" a="1"/>
  <c r="AE5868" i="1" s="1"/>
  <c r="AD5868" i="1"/>
  <c r="AG5866" i="1"/>
  <c r="AF5867" i="1"/>
  <c r="AG5867" i="1" l="1"/>
  <c r="AF5868" i="1"/>
  <c r="AH5869" i="1" a="1"/>
  <c r="AH5869" i="1" s="1"/>
  <c r="AI5869" i="1" s="1"/>
  <c r="AE5869" i="1" a="1"/>
  <c r="AE5869" i="1" s="1"/>
  <c r="AD5869" i="1"/>
  <c r="AG5868" i="1" l="1"/>
  <c r="AF5869" i="1"/>
  <c r="AD5870" i="1"/>
  <c r="AH5870" i="1" a="1"/>
  <c r="AH5870" i="1" s="1"/>
  <c r="AI5870" i="1" s="1"/>
  <c r="AE5870" i="1" a="1"/>
  <c r="AE5870" i="1" s="1"/>
  <c r="AG5869" i="1" l="1"/>
  <c r="AF5870" i="1"/>
  <c r="AE5871" i="1" a="1"/>
  <c r="AE5871" i="1" s="1"/>
  <c r="AD5871" i="1"/>
  <c r="AH5871" i="1" a="1"/>
  <c r="AH5871" i="1" s="1"/>
  <c r="AI5871" i="1" s="1"/>
  <c r="AE5872" i="1" l="1" a="1"/>
  <c r="AE5872" i="1" s="1"/>
  <c r="AD5872" i="1"/>
  <c r="AH5872" i="1" a="1"/>
  <c r="AH5872" i="1" s="1"/>
  <c r="AI5872" i="1" s="1"/>
  <c r="AF5871" i="1"/>
  <c r="AG5870" i="1"/>
  <c r="AF5872" i="1" l="1"/>
  <c r="AG5871" i="1"/>
  <c r="AH5873" i="1" a="1"/>
  <c r="AH5873" i="1" s="1"/>
  <c r="AI5873" i="1" s="1"/>
  <c r="AE5873" i="1" a="1"/>
  <c r="AE5873" i="1" s="1"/>
  <c r="AD5873" i="1"/>
  <c r="AH5874" i="1" l="1" a="1"/>
  <c r="AH5874" i="1" s="1"/>
  <c r="AI5874" i="1" s="1"/>
  <c r="AE5874" i="1" a="1"/>
  <c r="AE5874" i="1" s="1"/>
  <c r="AD5874" i="1"/>
  <c r="AG5872" i="1"/>
  <c r="AF5873" i="1"/>
  <c r="AG5873" i="1" l="1"/>
  <c r="AF5874" i="1"/>
  <c r="AH5875" i="1" a="1"/>
  <c r="AH5875" i="1" s="1"/>
  <c r="AI5875" i="1" s="1"/>
  <c r="AE5875" i="1" a="1"/>
  <c r="AE5875" i="1" s="1"/>
  <c r="AD5875" i="1"/>
  <c r="AH5876" i="1" l="1" a="1"/>
  <c r="AH5876" i="1" s="1"/>
  <c r="AI5876" i="1" s="1"/>
  <c r="AE5876" i="1" a="1"/>
  <c r="AE5876" i="1" s="1"/>
  <c r="AD5876" i="1"/>
  <c r="AG5874" i="1"/>
  <c r="AF5875" i="1"/>
  <c r="AG5875" i="1" l="1"/>
  <c r="AF5876" i="1"/>
  <c r="AD5877" i="1"/>
  <c r="AH5877" i="1" a="1"/>
  <c r="AH5877" i="1" s="1"/>
  <c r="AI5877" i="1" s="1"/>
  <c r="AE5877" i="1" a="1"/>
  <c r="AE5877" i="1" s="1"/>
  <c r="AE5878" i="1" l="1" a="1"/>
  <c r="AE5878" i="1" s="1"/>
  <c r="AD5878" i="1"/>
  <c r="AH5878" i="1" a="1"/>
  <c r="AH5878" i="1" s="1"/>
  <c r="AI5878" i="1" s="1"/>
  <c r="AG5876" i="1"/>
  <c r="AF5877" i="1"/>
  <c r="AG5877" i="1" l="1"/>
  <c r="AF5878" i="1"/>
  <c r="AE5879" i="1" a="1"/>
  <c r="AE5879" i="1" s="1"/>
  <c r="AD5879" i="1"/>
  <c r="AH5879" i="1" a="1"/>
  <c r="AH5879" i="1" s="1"/>
  <c r="AI5879" i="1" s="1"/>
  <c r="AE5880" i="1" l="1" a="1"/>
  <c r="AE5880" i="1" s="1"/>
  <c r="AD5880" i="1"/>
  <c r="AH5880" i="1" a="1"/>
  <c r="AH5880" i="1" s="1"/>
  <c r="AI5880" i="1" s="1"/>
  <c r="AF5879" i="1"/>
  <c r="AG5878" i="1"/>
  <c r="AF5880" i="1" l="1"/>
  <c r="AG5879" i="1"/>
  <c r="AH5881" i="1" a="1"/>
  <c r="AH5881" i="1" s="1"/>
  <c r="AI5881" i="1" s="1"/>
  <c r="AE5881" i="1" a="1"/>
  <c r="AE5881" i="1" s="1"/>
  <c r="AD5881" i="1"/>
  <c r="AG5880" i="1" l="1"/>
  <c r="AF5881" i="1"/>
  <c r="AH5882" i="1" a="1"/>
  <c r="AH5882" i="1" s="1"/>
  <c r="AI5882" i="1" s="1"/>
  <c r="AE5882" i="1" a="1"/>
  <c r="AE5882" i="1" s="1"/>
  <c r="AD5882" i="1"/>
  <c r="AH5883" i="1" l="1" a="1"/>
  <c r="AH5883" i="1" s="1"/>
  <c r="AI5883" i="1" s="1"/>
  <c r="AE5883" i="1" a="1"/>
  <c r="AE5883" i="1" s="1"/>
  <c r="AD5883" i="1"/>
  <c r="AG5881" i="1"/>
  <c r="AF5882" i="1"/>
  <c r="AG5882" i="1" l="1"/>
  <c r="AF5883" i="1"/>
  <c r="AH5884" i="1" a="1"/>
  <c r="AH5884" i="1" s="1"/>
  <c r="AI5884" i="1" s="1"/>
  <c r="AE5884" i="1" a="1"/>
  <c r="AE5884" i="1" s="1"/>
  <c r="AD5884" i="1"/>
  <c r="AG5883" i="1" l="1"/>
  <c r="AF5884" i="1"/>
  <c r="AD5885" i="1"/>
  <c r="AH5885" i="1" a="1"/>
  <c r="AH5885" i="1" s="1"/>
  <c r="AI5885" i="1" s="1"/>
  <c r="AE5885" i="1" a="1"/>
  <c r="AE5885" i="1" s="1"/>
  <c r="AE5886" i="1" l="1" a="1"/>
  <c r="AE5886" i="1" s="1"/>
  <c r="AD5886" i="1"/>
  <c r="AH5886" i="1" a="1"/>
  <c r="AH5886" i="1" s="1"/>
  <c r="AI5886" i="1" s="1"/>
  <c r="AG5884" i="1"/>
  <c r="AF5885" i="1"/>
  <c r="AG5885" i="1" l="1"/>
  <c r="AF5886" i="1"/>
  <c r="AE5887" i="1" a="1"/>
  <c r="AE5887" i="1" s="1"/>
  <c r="AD5887" i="1"/>
  <c r="AH5887" i="1" a="1"/>
  <c r="AH5887" i="1" s="1"/>
  <c r="AI5887" i="1" s="1"/>
  <c r="AF5887" i="1" l="1"/>
  <c r="AG5886" i="1"/>
  <c r="AE5888" i="1" a="1"/>
  <c r="AE5888" i="1" s="1"/>
  <c r="AD5888" i="1"/>
  <c r="AH5888" i="1" a="1"/>
  <c r="AH5888" i="1" s="1"/>
  <c r="AI5888" i="1" s="1"/>
  <c r="AH5889" i="1" l="1" a="1"/>
  <c r="AH5889" i="1" s="1"/>
  <c r="AI5889" i="1" s="1"/>
  <c r="AE5889" i="1" a="1"/>
  <c r="AE5889" i="1" s="1"/>
  <c r="AD5889" i="1"/>
  <c r="AF5888" i="1"/>
  <c r="AG5887" i="1"/>
  <c r="AG5888" i="1" l="1"/>
  <c r="AF5889" i="1"/>
  <c r="AH5890" i="1" a="1"/>
  <c r="AH5890" i="1" s="1"/>
  <c r="AI5890" i="1" s="1"/>
  <c r="AE5890" i="1" a="1"/>
  <c r="AE5890" i="1" s="1"/>
  <c r="AD5890" i="1"/>
  <c r="AH5891" i="1" l="1" a="1"/>
  <c r="AH5891" i="1" s="1"/>
  <c r="AI5891" i="1" s="1"/>
  <c r="AE5891" i="1" a="1"/>
  <c r="AE5891" i="1" s="1"/>
  <c r="AD5891" i="1"/>
  <c r="AG5889" i="1"/>
  <c r="AF5890" i="1"/>
  <c r="AG5890" i="1" l="1"/>
  <c r="AF5891" i="1"/>
  <c r="AH5892" i="1" a="1"/>
  <c r="AH5892" i="1" s="1"/>
  <c r="AI5892" i="1" s="1"/>
  <c r="AE5892" i="1" a="1"/>
  <c r="AE5892" i="1" s="1"/>
  <c r="AD5892" i="1"/>
  <c r="AD5893" i="1" l="1"/>
  <c r="AH5893" i="1" a="1"/>
  <c r="AH5893" i="1" s="1"/>
  <c r="AI5893" i="1" s="1"/>
  <c r="AE5893" i="1" a="1"/>
  <c r="AE5893" i="1" s="1"/>
  <c r="AG5891" i="1"/>
  <c r="AF5892" i="1"/>
  <c r="AG5892" i="1" l="1"/>
  <c r="AF5893" i="1"/>
  <c r="AE5894" i="1" a="1"/>
  <c r="AE5894" i="1" s="1"/>
  <c r="AD5894" i="1"/>
  <c r="AH5894" i="1" a="1"/>
  <c r="AH5894" i="1" s="1"/>
  <c r="AI5894" i="1" s="1"/>
  <c r="AE5895" i="1" l="1" a="1"/>
  <c r="AE5895" i="1" s="1"/>
  <c r="AD5895" i="1"/>
  <c r="AH5895" i="1" a="1"/>
  <c r="AH5895" i="1" s="1"/>
  <c r="AI5895" i="1" s="1"/>
  <c r="AG5893" i="1"/>
  <c r="AF5894" i="1"/>
  <c r="AF5895" i="1" l="1"/>
  <c r="AG5894" i="1"/>
  <c r="AE5896" i="1" a="1"/>
  <c r="AE5896" i="1" s="1"/>
  <c r="AD5896" i="1"/>
  <c r="AH5896" i="1" a="1"/>
  <c r="AH5896" i="1" s="1"/>
  <c r="AI5896" i="1" s="1"/>
  <c r="AH5897" i="1" l="1" a="1"/>
  <c r="AH5897" i="1" s="1"/>
  <c r="AI5897" i="1" s="1"/>
  <c r="AE5897" i="1" a="1"/>
  <c r="AE5897" i="1" s="1"/>
  <c r="AD5897" i="1"/>
  <c r="AF5896" i="1"/>
  <c r="AG5895" i="1"/>
  <c r="AG5896" i="1" l="1"/>
  <c r="AF5897" i="1"/>
  <c r="AH5898" i="1" a="1"/>
  <c r="AH5898" i="1" s="1"/>
  <c r="AI5898" i="1" s="1"/>
  <c r="AE5898" i="1" a="1"/>
  <c r="AE5898" i="1" s="1"/>
  <c r="AD5898" i="1"/>
  <c r="AG5897" i="1" l="1"/>
  <c r="AF5898" i="1"/>
  <c r="AH5899" i="1" a="1"/>
  <c r="AH5899" i="1" s="1"/>
  <c r="AI5899" i="1" s="1"/>
  <c r="AE5899" i="1" a="1"/>
  <c r="AE5899" i="1" s="1"/>
  <c r="AD5899" i="1"/>
  <c r="AH5900" i="1" l="1" a="1"/>
  <c r="AH5900" i="1" s="1"/>
  <c r="AI5900" i="1" s="1"/>
  <c r="AE5900" i="1" a="1"/>
  <c r="AE5900" i="1" s="1"/>
  <c r="AD5900" i="1"/>
  <c r="AG5898" i="1"/>
  <c r="AF5899" i="1"/>
  <c r="AG5899" i="1" l="1"/>
  <c r="AF5900" i="1"/>
  <c r="AD5901" i="1"/>
  <c r="AH5901" i="1" a="1"/>
  <c r="AH5901" i="1" s="1"/>
  <c r="AI5901" i="1" s="1"/>
  <c r="AE5901" i="1" a="1"/>
  <c r="AE5901" i="1" s="1"/>
  <c r="AE5902" i="1" l="1" a="1"/>
  <c r="AE5902" i="1" s="1"/>
  <c r="AD5902" i="1"/>
  <c r="AH5902" i="1" a="1"/>
  <c r="AH5902" i="1" s="1"/>
  <c r="AI5902" i="1" s="1"/>
  <c r="AG5900" i="1"/>
  <c r="AF5901" i="1"/>
  <c r="AG5901" i="1" l="1"/>
  <c r="AF5902" i="1"/>
  <c r="AE5903" i="1" a="1"/>
  <c r="AE5903" i="1" s="1"/>
  <c r="AD5903" i="1"/>
  <c r="AH5903" i="1" a="1"/>
  <c r="AH5903" i="1" s="1"/>
  <c r="AI5903" i="1" s="1"/>
  <c r="AE5904" i="1" l="1" a="1"/>
  <c r="AE5904" i="1" s="1"/>
  <c r="AD5904" i="1"/>
  <c r="AH5904" i="1" a="1"/>
  <c r="AH5904" i="1" s="1"/>
  <c r="AI5904" i="1" s="1"/>
  <c r="AF5903" i="1"/>
  <c r="AG5902" i="1"/>
  <c r="AF5904" i="1" l="1"/>
  <c r="AG5903" i="1"/>
  <c r="AH5905" i="1" a="1"/>
  <c r="AH5905" i="1" s="1"/>
  <c r="AI5905" i="1" s="1"/>
  <c r="AE5905" i="1" a="1"/>
  <c r="AE5905" i="1" s="1"/>
  <c r="AD5905" i="1"/>
  <c r="AH5906" i="1" l="1" a="1"/>
  <c r="AH5906" i="1" s="1"/>
  <c r="AI5906" i="1" s="1"/>
  <c r="AE5906" i="1" a="1"/>
  <c r="AE5906" i="1" s="1"/>
  <c r="AD5906" i="1"/>
  <c r="AG5904" i="1"/>
  <c r="AF5905" i="1"/>
  <c r="AG5905" i="1" l="1"/>
  <c r="AF5906" i="1"/>
  <c r="AH5907" i="1" a="1"/>
  <c r="AH5907" i="1" s="1"/>
  <c r="AI5907" i="1" s="1"/>
  <c r="AE5907" i="1" a="1"/>
  <c r="AE5907" i="1" s="1"/>
  <c r="AD5907" i="1"/>
  <c r="AH5908" i="1" l="1" a="1"/>
  <c r="AH5908" i="1" s="1"/>
  <c r="AI5908" i="1" s="1"/>
  <c r="AE5908" i="1" a="1"/>
  <c r="AE5908" i="1" s="1"/>
  <c r="AD5908" i="1"/>
  <c r="AG5906" i="1"/>
  <c r="AF5907" i="1"/>
  <c r="AD5909" i="1" l="1"/>
  <c r="AH5909" i="1" a="1"/>
  <c r="AH5909" i="1" s="1"/>
  <c r="AI5909" i="1" s="1"/>
  <c r="AE5909" i="1" a="1"/>
  <c r="AE5909" i="1" s="1"/>
  <c r="AG5907" i="1"/>
  <c r="AF5908" i="1"/>
  <c r="AG5908" i="1" l="1"/>
  <c r="AF5909" i="1"/>
  <c r="AE5910" i="1" a="1"/>
  <c r="AE5910" i="1" s="1"/>
  <c r="AD5910" i="1"/>
  <c r="AH5910" i="1" a="1"/>
  <c r="AH5910" i="1" s="1"/>
  <c r="AI5910" i="1" s="1"/>
  <c r="AE5911" i="1" l="1" a="1"/>
  <c r="AE5911" i="1" s="1"/>
  <c r="AD5911" i="1"/>
  <c r="AH5911" i="1" a="1"/>
  <c r="AH5911" i="1" s="1"/>
  <c r="AI5911" i="1" s="1"/>
  <c r="AG5909" i="1"/>
  <c r="AF5910" i="1"/>
  <c r="AF5911" i="1" l="1"/>
  <c r="AG5910" i="1"/>
  <c r="AE5912" i="1" a="1"/>
  <c r="AE5912" i="1" s="1"/>
  <c r="AD5912" i="1"/>
  <c r="AH5912" i="1" a="1"/>
  <c r="AH5912" i="1" s="1"/>
  <c r="AI5912" i="1" s="1"/>
  <c r="AH5913" i="1" l="1" a="1"/>
  <c r="AH5913" i="1" s="1"/>
  <c r="AI5913" i="1" s="1"/>
  <c r="AE5913" i="1" a="1"/>
  <c r="AE5913" i="1" s="1"/>
  <c r="AD5913" i="1"/>
  <c r="AF5912" i="1"/>
  <c r="AG5911" i="1"/>
  <c r="AG5912" i="1" l="1"/>
  <c r="AF5913" i="1"/>
  <c r="AH5914" i="1" a="1"/>
  <c r="AH5914" i="1" s="1"/>
  <c r="AI5914" i="1" s="1"/>
  <c r="AE5914" i="1" a="1"/>
  <c r="AE5914" i="1" s="1"/>
  <c r="AD5914" i="1"/>
  <c r="AH5915" i="1" l="1" a="1"/>
  <c r="AH5915" i="1" s="1"/>
  <c r="AI5915" i="1" s="1"/>
  <c r="AE5915" i="1" a="1"/>
  <c r="AE5915" i="1" s="1"/>
  <c r="AD5915" i="1"/>
  <c r="AG5913" i="1"/>
  <c r="AF5914" i="1"/>
  <c r="AG5914" i="1" l="1"/>
  <c r="AF5915" i="1"/>
  <c r="AH5916" i="1" a="1"/>
  <c r="AH5916" i="1" s="1"/>
  <c r="AI5916" i="1" s="1"/>
  <c r="AE5916" i="1" a="1"/>
  <c r="AE5916" i="1" s="1"/>
  <c r="AD5916" i="1"/>
  <c r="AD5917" i="1" l="1"/>
  <c r="AH5917" i="1" a="1"/>
  <c r="AH5917" i="1" s="1"/>
  <c r="AI5917" i="1" s="1"/>
  <c r="AE5917" i="1" a="1"/>
  <c r="AE5917" i="1" s="1"/>
  <c r="AG5915" i="1"/>
  <c r="AF5916" i="1"/>
  <c r="AG5916" i="1" l="1"/>
  <c r="AF5917" i="1"/>
  <c r="AE5918" i="1" a="1"/>
  <c r="AE5918" i="1" s="1"/>
  <c r="AD5918" i="1"/>
  <c r="AH5918" i="1" a="1"/>
  <c r="AH5918" i="1" s="1"/>
  <c r="AI5918" i="1" s="1"/>
  <c r="AE5919" i="1" l="1" a="1"/>
  <c r="AE5919" i="1" s="1"/>
  <c r="AD5919" i="1"/>
  <c r="AH5919" i="1" a="1"/>
  <c r="AH5919" i="1" s="1"/>
  <c r="AI5919" i="1" s="1"/>
  <c r="AG5917" i="1"/>
  <c r="AF5918" i="1"/>
  <c r="AF5919" i="1" l="1"/>
  <c r="AG5918" i="1"/>
  <c r="AE5920" i="1" a="1"/>
  <c r="AE5920" i="1" s="1"/>
  <c r="AD5920" i="1"/>
  <c r="AH5920" i="1" a="1"/>
  <c r="AH5920" i="1" s="1"/>
  <c r="AI5920" i="1" s="1"/>
  <c r="AH5921" i="1" l="1" a="1"/>
  <c r="AH5921" i="1" s="1"/>
  <c r="AI5921" i="1" s="1"/>
  <c r="AE5921" i="1" a="1"/>
  <c r="AE5921" i="1" s="1"/>
  <c r="AD5921" i="1"/>
  <c r="AF5920" i="1"/>
  <c r="AG5919" i="1"/>
  <c r="AG5920" i="1" l="1"/>
  <c r="AF5921" i="1"/>
  <c r="AH5922" i="1" a="1"/>
  <c r="AH5922" i="1" s="1"/>
  <c r="AI5922" i="1" s="1"/>
  <c r="AE5922" i="1" a="1"/>
  <c r="AE5922" i="1" s="1"/>
  <c r="AD5922" i="1"/>
  <c r="AG5921" i="1" l="1"/>
  <c r="AF5922" i="1"/>
  <c r="AH5923" i="1" a="1"/>
  <c r="AH5923" i="1" s="1"/>
  <c r="AI5923" i="1" s="1"/>
  <c r="AE5923" i="1" a="1"/>
  <c r="AE5923" i="1" s="1"/>
  <c r="AD5923" i="1"/>
  <c r="AH5924" i="1" l="1" a="1"/>
  <c r="AH5924" i="1" s="1"/>
  <c r="AI5924" i="1" s="1"/>
  <c r="AE5924" i="1" a="1"/>
  <c r="AE5924" i="1" s="1"/>
  <c r="AD5924" i="1"/>
  <c r="AG5922" i="1"/>
  <c r="AF5923" i="1"/>
  <c r="AG5923" i="1" l="1"/>
  <c r="AF5924" i="1"/>
  <c r="AD5925" i="1"/>
  <c r="AH5925" i="1" a="1"/>
  <c r="AH5925" i="1" s="1"/>
  <c r="AI5925" i="1" s="1"/>
  <c r="AE5925" i="1" a="1"/>
  <c r="AE5925" i="1" s="1"/>
  <c r="AG5924" i="1" l="1"/>
  <c r="AF5925" i="1"/>
  <c r="AE5926" i="1" a="1"/>
  <c r="AE5926" i="1" s="1"/>
  <c r="AD5926" i="1"/>
  <c r="AH5926" i="1" a="1"/>
  <c r="AH5926" i="1" s="1"/>
  <c r="AI5926" i="1" s="1"/>
  <c r="AG5925" i="1" l="1"/>
  <c r="AF5926" i="1"/>
  <c r="AE5927" i="1" a="1"/>
  <c r="AE5927" i="1" s="1"/>
  <c r="AD5927" i="1"/>
  <c r="AH5927" i="1" a="1"/>
  <c r="AH5927" i="1" s="1"/>
  <c r="AI5927" i="1" s="1"/>
  <c r="AE5928" i="1" l="1" a="1"/>
  <c r="AE5928" i="1" s="1"/>
  <c r="AD5928" i="1"/>
  <c r="AH5928" i="1" a="1"/>
  <c r="AH5928" i="1" s="1"/>
  <c r="AI5928" i="1" s="1"/>
  <c r="AF5927" i="1"/>
  <c r="AG5926" i="1"/>
  <c r="AF5928" i="1" l="1"/>
  <c r="AG5927" i="1"/>
  <c r="AH5929" i="1" a="1"/>
  <c r="AH5929" i="1" s="1"/>
  <c r="AI5929" i="1" s="1"/>
  <c r="AE5929" i="1" a="1"/>
  <c r="AE5929" i="1" s="1"/>
  <c r="AD5929" i="1"/>
  <c r="AH5930" i="1" l="1" a="1"/>
  <c r="AH5930" i="1" s="1"/>
  <c r="AI5930" i="1" s="1"/>
  <c r="AE5930" i="1" a="1"/>
  <c r="AE5930" i="1" s="1"/>
  <c r="AD5930" i="1"/>
  <c r="AG5928" i="1"/>
  <c r="AF5929" i="1"/>
  <c r="AH5931" i="1" l="1" a="1"/>
  <c r="AH5931" i="1" s="1"/>
  <c r="AI5931" i="1" s="1"/>
  <c r="AE5931" i="1" a="1"/>
  <c r="AE5931" i="1" s="1"/>
  <c r="AD5931" i="1"/>
  <c r="AG5929" i="1"/>
  <c r="AF5930" i="1"/>
  <c r="AG5930" i="1" l="1"/>
  <c r="AF5931" i="1"/>
  <c r="AH5932" i="1" a="1"/>
  <c r="AH5932" i="1" s="1"/>
  <c r="AI5932" i="1" s="1"/>
  <c r="AE5932" i="1" a="1"/>
  <c r="AE5932" i="1" s="1"/>
  <c r="AD5932" i="1"/>
  <c r="AD5933" i="1" l="1"/>
  <c r="AH5933" i="1" a="1"/>
  <c r="AH5933" i="1" s="1"/>
  <c r="AI5933" i="1" s="1"/>
  <c r="AE5933" i="1" a="1"/>
  <c r="AE5933" i="1" s="1"/>
  <c r="AG5931" i="1"/>
  <c r="AF5932" i="1"/>
  <c r="AG5932" i="1" l="1"/>
  <c r="AF5933" i="1"/>
  <c r="AE5934" i="1" a="1"/>
  <c r="AE5934" i="1" s="1"/>
  <c r="AD5934" i="1"/>
  <c r="AH5934" i="1" a="1"/>
  <c r="AH5934" i="1" s="1"/>
  <c r="AI5934" i="1" s="1"/>
  <c r="AE5935" i="1" l="1" a="1"/>
  <c r="AE5935" i="1" s="1"/>
  <c r="AD5935" i="1"/>
  <c r="AH5935" i="1" a="1"/>
  <c r="AH5935" i="1" s="1"/>
  <c r="AI5935" i="1" s="1"/>
  <c r="AG5933" i="1"/>
  <c r="AF5934" i="1"/>
  <c r="AF5935" i="1" l="1"/>
  <c r="AG5934" i="1"/>
  <c r="AE5936" i="1" a="1"/>
  <c r="AE5936" i="1" s="1"/>
  <c r="AD5936" i="1"/>
  <c r="AH5936" i="1" a="1"/>
  <c r="AH5936" i="1" s="1"/>
  <c r="AI5936" i="1" s="1"/>
  <c r="AH5937" i="1" l="1" a="1"/>
  <c r="AH5937" i="1" s="1"/>
  <c r="AI5937" i="1" s="1"/>
  <c r="AE5937" i="1" a="1"/>
  <c r="AE5937" i="1" s="1"/>
  <c r="AD5937" i="1"/>
  <c r="AF5936" i="1"/>
  <c r="AG5935" i="1"/>
  <c r="AG5936" i="1" l="1"/>
  <c r="AF5937" i="1"/>
  <c r="AH5938" i="1" a="1"/>
  <c r="AH5938" i="1" s="1"/>
  <c r="AI5938" i="1" s="1"/>
  <c r="AE5938" i="1" a="1"/>
  <c r="AE5938" i="1" s="1"/>
  <c r="AD5938" i="1"/>
  <c r="AG5937" i="1" l="1"/>
  <c r="AF5938" i="1"/>
  <c r="AH5939" i="1" a="1"/>
  <c r="AH5939" i="1" s="1"/>
  <c r="AI5939" i="1" s="1"/>
  <c r="AE5939" i="1" a="1"/>
  <c r="AE5939" i="1" s="1"/>
  <c r="AD5939" i="1"/>
  <c r="AH5940" i="1" l="1" a="1"/>
  <c r="AH5940" i="1" s="1"/>
  <c r="AI5940" i="1" s="1"/>
  <c r="AE5940" i="1" a="1"/>
  <c r="AE5940" i="1" s="1"/>
  <c r="AD5940" i="1"/>
  <c r="AG5938" i="1"/>
  <c r="AF5939" i="1"/>
  <c r="AG5939" i="1" l="1"/>
  <c r="AF5940" i="1"/>
  <c r="AD5941" i="1"/>
  <c r="AH5941" i="1" a="1"/>
  <c r="AH5941" i="1" s="1"/>
  <c r="AI5941" i="1" s="1"/>
  <c r="AE5941" i="1" a="1"/>
  <c r="AE5941" i="1" s="1"/>
  <c r="AE5942" i="1" l="1" a="1"/>
  <c r="AE5942" i="1" s="1"/>
  <c r="AD5942" i="1"/>
  <c r="AH5942" i="1" a="1"/>
  <c r="AH5942" i="1" s="1"/>
  <c r="AI5942" i="1" s="1"/>
  <c r="AG5940" i="1"/>
  <c r="AF5941" i="1"/>
  <c r="AG5941" i="1" l="1"/>
  <c r="AF5942" i="1"/>
  <c r="AE5943" i="1" a="1"/>
  <c r="AE5943" i="1" s="1"/>
  <c r="AD5943" i="1"/>
  <c r="AH5943" i="1" a="1"/>
  <c r="AH5943" i="1" s="1"/>
  <c r="AI5943" i="1" s="1"/>
  <c r="AF5943" i="1" l="1"/>
  <c r="AG5942" i="1"/>
  <c r="AE5944" i="1" a="1"/>
  <c r="AE5944" i="1" s="1"/>
  <c r="AD5944" i="1"/>
  <c r="AH5944" i="1" a="1"/>
  <c r="AH5944" i="1" s="1"/>
  <c r="AI5944" i="1" s="1"/>
  <c r="AH5945" i="1" l="1" a="1"/>
  <c r="AH5945" i="1" s="1"/>
  <c r="AI5945" i="1" s="1"/>
  <c r="AE5945" i="1" a="1"/>
  <c r="AE5945" i="1" s="1"/>
  <c r="AD5945" i="1"/>
  <c r="AF5944" i="1"/>
  <c r="AG5943" i="1"/>
  <c r="AG5944" i="1" l="1"/>
  <c r="AF5945" i="1"/>
  <c r="AH5946" i="1" a="1"/>
  <c r="AH5946" i="1" s="1"/>
  <c r="AI5946" i="1" s="1"/>
  <c r="AE5946" i="1" a="1"/>
  <c r="AE5946" i="1" s="1"/>
  <c r="AD5946" i="1"/>
  <c r="AH5947" i="1" l="1" a="1"/>
  <c r="AH5947" i="1" s="1"/>
  <c r="AI5947" i="1" s="1"/>
  <c r="AE5947" i="1" a="1"/>
  <c r="AE5947" i="1" s="1"/>
  <c r="AD5947" i="1"/>
  <c r="AG5945" i="1"/>
  <c r="AF5946" i="1"/>
  <c r="AG5946" i="1" l="1"/>
  <c r="AF5947" i="1"/>
  <c r="AH5948" i="1" a="1"/>
  <c r="AH5948" i="1" s="1"/>
  <c r="AI5948" i="1" s="1"/>
  <c r="AE5948" i="1" a="1"/>
  <c r="AE5948" i="1" s="1"/>
  <c r="AD5948" i="1"/>
  <c r="AD5949" i="1" l="1"/>
  <c r="AH5949" i="1" a="1"/>
  <c r="AH5949" i="1" s="1"/>
  <c r="AI5949" i="1" s="1"/>
  <c r="AE5949" i="1" a="1"/>
  <c r="AE5949" i="1" s="1"/>
  <c r="AG5947" i="1"/>
  <c r="AF5948" i="1"/>
  <c r="AG5948" i="1" l="1"/>
  <c r="AF5949" i="1"/>
  <c r="AE5950" i="1" a="1"/>
  <c r="AE5950" i="1" s="1"/>
  <c r="AD5950" i="1"/>
  <c r="AH5950" i="1" a="1"/>
  <c r="AH5950" i="1" s="1"/>
  <c r="AI5950" i="1" s="1"/>
  <c r="AG5949" i="1" l="1"/>
  <c r="AF5950" i="1"/>
  <c r="AE5951" i="1" a="1"/>
  <c r="AE5951" i="1" s="1"/>
  <c r="AD5951" i="1"/>
  <c r="AH5951" i="1" a="1"/>
  <c r="AH5951" i="1" s="1"/>
  <c r="AI5951" i="1" s="1"/>
  <c r="AE5952" i="1" l="1" a="1"/>
  <c r="AE5952" i="1" s="1"/>
  <c r="AD5952" i="1"/>
  <c r="AH5952" i="1" a="1"/>
  <c r="AH5952" i="1" s="1"/>
  <c r="AI5952" i="1" s="1"/>
  <c r="AF5951" i="1"/>
  <c r="AG5950" i="1"/>
  <c r="AF5952" i="1" l="1"/>
  <c r="AG5951" i="1"/>
  <c r="AH5953" i="1" a="1"/>
  <c r="AH5953" i="1" s="1"/>
  <c r="AI5953" i="1" s="1"/>
  <c r="AE5953" i="1" a="1"/>
  <c r="AE5953" i="1" s="1"/>
  <c r="AD5953" i="1"/>
  <c r="AH5954" i="1" l="1" a="1"/>
  <c r="AH5954" i="1" s="1"/>
  <c r="AI5954" i="1" s="1"/>
  <c r="AE5954" i="1" a="1"/>
  <c r="AE5954" i="1" s="1"/>
  <c r="AD5954" i="1"/>
  <c r="AG5952" i="1"/>
  <c r="AF5953" i="1"/>
  <c r="AG5953" i="1" l="1"/>
  <c r="AF5954" i="1"/>
  <c r="AH5955" i="1" a="1"/>
  <c r="AH5955" i="1" s="1"/>
  <c r="AI5955" i="1" s="1"/>
  <c r="AE5955" i="1" a="1"/>
  <c r="AE5955" i="1" s="1"/>
  <c r="AD5955" i="1"/>
  <c r="AH5956" i="1" l="1" a="1"/>
  <c r="AH5956" i="1" s="1"/>
  <c r="AI5956" i="1" s="1"/>
  <c r="AE5956" i="1" a="1"/>
  <c r="AE5956" i="1" s="1"/>
  <c r="AD5956" i="1"/>
  <c r="AG5954" i="1"/>
  <c r="AF5955" i="1"/>
  <c r="AG5955" i="1" l="1"/>
  <c r="AF5956" i="1"/>
  <c r="AD5957" i="1"/>
  <c r="AH5957" i="1" a="1"/>
  <c r="AH5957" i="1" s="1"/>
  <c r="AI5957" i="1" s="1"/>
  <c r="AE5957" i="1" a="1"/>
  <c r="AE5957" i="1" s="1"/>
  <c r="AE5958" i="1" l="1" a="1"/>
  <c r="AE5958" i="1" s="1"/>
  <c r="AD5958" i="1"/>
  <c r="AH5958" i="1" a="1"/>
  <c r="AH5958" i="1" s="1"/>
  <c r="AI5958" i="1" s="1"/>
  <c r="AG5956" i="1"/>
  <c r="AF5957" i="1"/>
  <c r="AG5957" i="1" l="1"/>
  <c r="AF5958" i="1"/>
  <c r="AE5959" i="1" a="1"/>
  <c r="AE5959" i="1" s="1"/>
  <c r="AD5959" i="1"/>
  <c r="AH5959" i="1" a="1"/>
  <c r="AH5959" i="1" s="1"/>
  <c r="AI5959" i="1" s="1"/>
  <c r="AF5959" i="1" l="1"/>
  <c r="AG5958" i="1"/>
  <c r="AE5960" i="1" a="1"/>
  <c r="AE5960" i="1" s="1"/>
  <c r="AD5960" i="1"/>
  <c r="AH5960" i="1" a="1"/>
  <c r="AH5960" i="1" s="1"/>
  <c r="AI5960" i="1" s="1"/>
  <c r="AH5961" i="1" l="1" a="1"/>
  <c r="AH5961" i="1" s="1"/>
  <c r="AI5961" i="1" s="1"/>
  <c r="AE5961" i="1" a="1"/>
  <c r="AE5961" i="1" s="1"/>
  <c r="AD5961" i="1"/>
  <c r="AF5960" i="1"/>
  <c r="AG5959" i="1"/>
  <c r="AG5960" i="1" l="1"/>
  <c r="AF5961" i="1"/>
  <c r="AH5962" i="1" a="1"/>
  <c r="AH5962" i="1" s="1"/>
  <c r="AI5962" i="1" s="1"/>
  <c r="AE5962" i="1" a="1"/>
  <c r="AE5962" i="1" s="1"/>
  <c r="AD5962" i="1"/>
  <c r="AG5961" i="1" l="1"/>
  <c r="AF5962" i="1"/>
  <c r="AH5963" i="1" a="1"/>
  <c r="AH5963" i="1" s="1"/>
  <c r="AI5963" i="1" s="1"/>
  <c r="AE5963" i="1" a="1"/>
  <c r="AE5963" i="1" s="1"/>
  <c r="AD5963" i="1"/>
  <c r="AH5964" i="1" l="1" a="1"/>
  <c r="AH5964" i="1" s="1"/>
  <c r="AI5964" i="1" s="1"/>
  <c r="AE5964" i="1" a="1"/>
  <c r="AE5964" i="1" s="1"/>
  <c r="AD5964" i="1"/>
  <c r="AG5962" i="1"/>
  <c r="AF5963" i="1"/>
  <c r="AG5963" i="1" l="1"/>
  <c r="AF5964" i="1"/>
  <c r="AD5965" i="1"/>
  <c r="AH5965" i="1" a="1"/>
  <c r="AH5965" i="1" s="1"/>
  <c r="AI5965" i="1" s="1"/>
  <c r="AE5965" i="1" a="1"/>
  <c r="AE5965" i="1" s="1"/>
  <c r="AE5966" i="1" l="1" a="1"/>
  <c r="AE5966" i="1" s="1"/>
  <c r="AD5966" i="1"/>
  <c r="AH5966" i="1" a="1"/>
  <c r="AH5966" i="1" s="1"/>
  <c r="AI5966" i="1" s="1"/>
  <c r="AG5964" i="1"/>
  <c r="AF5965" i="1"/>
  <c r="AG5965" i="1" l="1"/>
  <c r="AF5966" i="1"/>
  <c r="AE5967" i="1" a="1"/>
  <c r="AE5967" i="1" s="1"/>
  <c r="AD5967" i="1"/>
  <c r="AH5967" i="1" a="1"/>
  <c r="AH5967" i="1" s="1"/>
  <c r="AI5967" i="1" s="1"/>
  <c r="AE5968" i="1" l="1" a="1"/>
  <c r="AE5968" i="1" s="1"/>
  <c r="AD5968" i="1"/>
  <c r="AH5968" i="1" a="1"/>
  <c r="AH5968" i="1" s="1"/>
  <c r="AI5968" i="1" s="1"/>
  <c r="AF5967" i="1"/>
  <c r="AG5966" i="1"/>
  <c r="AF5968" i="1" l="1"/>
  <c r="AG5967" i="1"/>
  <c r="AH5969" i="1" a="1"/>
  <c r="AH5969" i="1" s="1"/>
  <c r="AI5969" i="1" s="1"/>
  <c r="AE5969" i="1" a="1"/>
  <c r="AE5969" i="1" s="1"/>
  <c r="AD5969" i="1"/>
  <c r="AH5970" i="1" l="1" a="1"/>
  <c r="AH5970" i="1" s="1"/>
  <c r="AI5970" i="1" s="1"/>
  <c r="AE5970" i="1" a="1"/>
  <c r="AE5970" i="1" s="1"/>
  <c r="AD5970" i="1"/>
  <c r="AG5968" i="1"/>
  <c r="AF5969" i="1"/>
  <c r="AG5969" i="1" l="1"/>
  <c r="AF5970" i="1"/>
  <c r="AH5971" i="1" a="1"/>
  <c r="AH5971" i="1" s="1"/>
  <c r="AI5971" i="1" s="1"/>
  <c r="AE5971" i="1" a="1"/>
  <c r="AE5971" i="1" s="1"/>
  <c r="AD5971" i="1"/>
  <c r="AH5972" i="1" l="1" a="1"/>
  <c r="AH5972" i="1" s="1"/>
  <c r="AI5972" i="1" s="1"/>
  <c r="AE5972" i="1" a="1"/>
  <c r="AE5972" i="1" s="1"/>
  <c r="AD5972" i="1"/>
  <c r="AG5970" i="1"/>
  <c r="AF5971" i="1"/>
  <c r="AG5971" i="1" l="1"/>
  <c r="AF5972" i="1"/>
  <c r="AD5973" i="1"/>
  <c r="AH5973" i="1" a="1"/>
  <c r="AH5973" i="1" s="1"/>
  <c r="AI5973" i="1" s="1"/>
  <c r="AE5973" i="1" a="1"/>
  <c r="AE5973" i="1" s="1"/>
  <c r="AG5972" i="1" l="1"/>
  <c r="AF5973" i="1"/>
  <c r="AE5974" i="1" a="1"/>
  <c r="AE5974" i="1" s="1"/>
  <c r="AD5974" i="1"/>
  <c r="AH5974" i="1" a="1"/>
  <c r="AH5974" i="1" s="1"/>
  <c r="AI5974" i="1" s="1"/>
  <c r="AE5975" i="1" l="1" a="1"/>
  <c r="AE5975" i="1" s="1"/>
  <c r="AD5975" i="1"/>
  <c r="AH5975" i="1" a="1"/>
  <c r="AH5975" i="1" s="1"/>
  <c r="AI5975" i="1" s="1"/>
  <c r="AG5973" i="1"/>
  <c r="AF5974" i="1"/>
  <c r="AF5975" i="1" l="1"/>
  <c r="AG5974" i="1"/>
  <c r="AE5976" i="1" a="1"/>
  <c r="AE5976" i="1" s="1"/>
  <c r="AD5976" i="1"/>
  <c r="AH5976" i="1" a="1"/>
  <c r="AH5976" i="1" s="1"/>
  <c r="AI5976" i="1" s="1"/>
  <c r="AH5977" i="1" l="1" a="1"/>
  <c r="AH5977" i="1" s="1"/>
  <c r="AI5977" i="1" s="1"/>
  <c r="AE5977" i="1" a="1"/>
  <c r="AE5977" i="1" s="1"/>
  <c r="AD5977" i="1"/>
  <c r="AF5976" i="1"/>
  <c r="AG5975" i="1"/>
  <c r="AH5978" i="1" l="1" a="1"/>
  <c r="AH5978" i="1" s="1"/>
  <c r="AI5978" i="1" s="1"/>
  <c r="AE5978" i="1" a="1"/>
  <c r="AE5978" i="1" s="1"/>
  <c r="AD5978" i="1"/>
  <c r="AG5976" i="1"/>
  <c r="AF5977" i="1"/>
  <c r="AG5977" i="1" l="1"/>
  <c r="AF5978" i="1"/>
  <c r="AH5979" i="1" a="1"/>
  <c r="AH5979" i="1" s="1"/>
  <c r="AI5979" i="1" s="1"/>
  <c r="AE5979" i="1" a="1"/>
  <c r="AE5979" i="1" s="1"/>
  <c r="AD5979" i="1"/>
  <c r="AH5980" i="1" l="1" a="1"/>
  <c r="AH5980" i="1" s="1"/>
  <c r="AI5980" i="1" s="1"/>
  <c r="AE5980" i="1" a="1"/>
  <c r="AE5980" i="1" s="1"/>
  <c r="AD5980" i="1"/>
  <c r="AG5978" i="1"/>
  <c r="AF5979" i="1"/>
  <c r="AG5979" i="1" l="1"/>
  <c r="AF5980" i="1"/>
  <c r="AD5981" i="1"/>
  <c r="AH5981" i="1" a="1"/>
  <c r="AH5981" i="1" s="1"/>
  <c r="AI5981" i="1" s="1"/>
  <c r="AE5981" i="1" a="1"/>
  <c r="AE5981" i="1" s="1"/>
  <c r="AE5982" i="1" l="1" a="1"/>
  <c r="AE5982" i="1" s="1"/>
  <c r="AD5982" i="1"/>
  <c r="AH5982" i="1" a="1"/>
  <c r="AH5982" i="1" s="1"/>
  <c r="AI5982" i="1" s="1"/>
  <c r="AG5980" i="1"/>
  <c r="AF5981" i="1"/>
  <c r="AG5981" i="1" l="1"/>
  <c r="AF5982" i="1"/>
  <c r="AE5983" i="1" a="1"/>
  <c r="AE5983" i="1" s="1"/>
  <c r="AD5983" i="1"/>
  <c r="AH5983" i="1" a="1"/>
  <c r="AH5983" i="1" s="1"/>
  <c r="AI5983" i="1" s="1"/>
  <c r="AE5984" i="1" l="1" a="1"/>
  <c r="AE5984" i="1" s="1"/>
  <c r="AD5984" i="1"/>
  <c r="AH5984" i="1" a="1"/>
  <c r="AH5984" i="1" s="1"/>
  <c r="AI5984" i="1" s="1"/>
  <c r="AF5983" i="1"/>
  <c r="AG5982" i="1"/>
  <c r="AF5984" i="1" l="1"/>
  <c r="AG5983" i="1"/>
  <c r="AH5985" i="1" a="1"/>
  <c r="AH5985" i="1" s="1"/>
  <c r="AI5985" i="1" s="1"/>
  <c r="AE5985" i="1" a="1"/>
  <c r="AE5985" i="1" s="1"/>
  <c r="AD5985" i="1"/>
  <c r="AH5986" i="1" l="1" a="1"/>
  <c r="AH5986" i="1" s="1"/>
  <c r="AI5986" i="1" s="1"/>
  <c r="AE5986" i="1" a="1"/>
  <c r="AE5986" i="1" s="1"/>
  <c r="AD5986" i="1"/>
  <c r="AG5984" i="1"/>
  <c r="AF5985" i="1"/>
  <c r="AG5985" i="1" l="1"/>
  <c r="AF5986" i="1"/>
  <c r="AH5987" i="1" a="1"/>
  <c r="AH5987" i="1" s="1"/>
  <c r="AI5987" i="1" s="1"/>
  <c r="AE5987" i="1" a="1"/>
  <c r="AE5987" i="1" s="1"/>
  <c r="AD5987" i="1"/>
  <c r="AH5988" i="1" l="1" a="1"/>
  <c r="AH5988" i="1" s="1"/>
  <c r="AI5988" i="1" s="1"/>
  <c r="AE5988" i="1" a="1"/>
  <c r="AE5988" i="1" s="1"/>
  <c r="AD5988" i="1"/>
  <c r="AG5986" i="1"/>
  <c r="AF5987" i="1"/>
  <c r="AG5987" i="1" l="1"/>
  <c r="AF5988" i="1"/>
  <c r="AD5989" i="1"/>
  <c r="AH5989" i="1" a="1"/>
  <c r="AH5989" i="1" s="1"/>
  <c r="AI5989" i="1" s="1"/>
  <c r="AE5989" i="1" a="1"/>
  <c r="AE5989" i="1" s="1"/>
  <c r="AG5988" i="1" l="1"/>
  <c r="AF5989" i="1"/>
  <c r="AE5990" i="1" a="1"/>
  <c r="AE5990" i="1" s="1"/>
  <c r="AD5990" i="1"/>
  <c r="AH5990" i="1" a="1"/>
  <c r="AH5990" i="1" s="1"/>
  <c r="AI5990" i="1" s="1"/>
  <c r="AE5991" i="1" l="1" a="1"/>
  <c r="AE5991" i="1" s="1"/>
  <c r="AD5991" i="1"/>
  <c r="AH5991" i="1" a="1"/>
  <c r="AH5991" i="1" s="1"/>
  <c r="AI5991" i="1" s="1"/>
  <c r="AG5989" i="1"/>
  <c r="AF5990" i="1"/>
  <c r="AF5991" i="1" l="1"/>
  <c r="AG5990" i="1"/>
  <c r="AE5992" i="1" a="1"/>
  <c r="AE5992" i="1" s="1"/>
  <c r="AD5992" i="1"/>
  <c r="AH5992" i="1" a="1"/>
  <c r="AH5992" i="1" s="1"/>
  <c r="AI5992" i="1" s="1"/>
  <c r="AH5993" i="1" l="1" a="1"/>
  <c r="AH5993" i="1" s="1"/>
  <c r="AI5993" i="1" s="1"/>
  <c r="AE5993" i="1" a="1"/>
  <c r="AE5993" i="1" s="1"/>
  <c r="AD5993" i="1"/>
  <c r="AF5992" i="1"/>
  <c r="AG5991" i="1"/>
  <c r="AG5992" i="1" l="1"/>
  <c r="AF5993" i="1"/>
  <c r="AH5994" i="1" a="1"/>
  <c r="AH5994" i="1" s="1"/>
  <c r="AI5994" i="1" s="1"/>
  <c r="AE5994" i="1" a="1"/>
  <c r="AE5994" i="1" s="1"/>
  <c r="AD5994" i="1"/>
  <c r="AH5995" i="1" l="1" a="1"/>
  <c r="AH5995" i="1" s="1"/>
  <c r="AI5995" i="1" s="1"/>
  <c r="AE5995" i="1" a="1"/>
  <c r="AE5995" i="1" s="1"/>
  <c r="AD5995" i="1"/>
  <c r="AG5993" i="1"/>
  <c r="AF5994" i="1"/>
  <c r="AG5994" i="1" l="1"/>
  <c r="AF5995" i="1"/>
  <c r="AH5996" i="1" a="1"/>
  <c r="AH5996" i="1" s="1"/>
  <c r="AI5996" i="1" s="1"/>
  <c r="AE5996" i="1" a="1"/>
  <c r="AE5996" i="1" s="1"/>
  <c r="AD5996" i="1"/>
  <c r="AD5997" i="1" l="1"/>
  <c r="AH5997" i="1" a="1"/>
  <c r="AH5997" i="1" s="1"/>
  <c r="AI5997" i="1" s="1"/>
  <c r="AE5997" i="1" a="1"/>
  <c r="AE5997" i="1" s="1"/>
  <c r="AG5995" i="1"/>
  <c r="AF5996" i="1"/>
  <c r="AG5996" i="1" l="1"/>
  <c r="AF5997" i="1"/>
  <c r="AE5998" i="1" a="1"/>
  <c r="AE5998" i="1" s="1"/>
  <c r="AD5998" i="1"/>
  <c r="AH5998" i="1" a="1"/>
  <c r="AH5998" i="1" s="1"/>
  <c r="AI5998" i="1" s="1"/>
  <c r="AE5999" i="1" l="1" a="1"/>
  <c r="AE5999" i="1" s="1"/>
  <c r="AD5999" i="1"/>
  <c r="AH5999" i="1" a="1"/>
  <c r="AH5999" i="1" s="1"/>
  <c r="AI5999" i="1" s="1"/>
  <c r="AG5997" i="1"/>
  <c r="AF5998" i="1"/>
  <c r="AF5999" i="1" l="1"/>
  <c r="AG5998" i="1"/>
  <c r="AE6000" i="1" a="1"/>
  <c r="AE6000" i="1" s="1"/>
  <c r="AD6000" i="1"/>
  <c r="AH6000" i="1" a="1"/>
  <c r="AH6000" i="1" s="1"/>
  <c r="AI6000" i="1" s="1"/>
  <c r="AF6000" i="1" l="1"/>
  <c r="AG5999" i="1"/>
  <c r="AH6001" i="1" a="1"/>
  <c r="AH6001" i="1" s="1"/>
  <c r="AI6001" i="1" s="1"/>
  <c r="AE6001" i="1" a="1"/>
  <c r="AE6001" i="1" s="1"/>
  <c r="AD6001" i="1"/>
  <c r="AH6002" i="1" l="1" a="1"/>
  <c r="AH6002" i="1" s="1"/>
  <c r="AI6002" i="1" s="1"/>
  <c r="AE6002" i="1" a="1"/>
  <c r="AE6002" i="1" s="1"/>
  <c r="AD6002" i="1"/>
  <c r="AG6000" i="1"/>
  <c r="AF6001" i="1"/>
  <c r="AG6001" i="1" l="1"/>
  <c r="AF6002" i="1"/>
  <c r="AH6003" i="1" a="1"/>
  <c r="AH6003" i="1" s="1"/>
  <c r="AI6003" i="1" s="1"/>
  <c r="AE6003" i="1" a="1"/>
  <c r="AE6003" i="1" s="1"/>
  <c r="AD6003" i="1"/>
  <c r="AH6004" i="1" l="1" a="1"/>
  <c r="AH6004" i="1" s="1"/>
  <c r="AI6004" i="1" s="1"/>
  <c r="AE6004" i="1" a="1"/>
  <c r="AE6004" i="1" s="1"/>
  <c r="AD6004" i="1"/>
  <c r="AG6002" i="1"/>
  <c r="AF6003" i="1"/>
  <c r="AG6003" i="1" l="1"/>
  <c r="AF6004" i="1"/>
  <c r="AD6005" i="1"/>
  <c r="AH6005" i="1" a="1"/>
  <c r="AH6005" i="1" s="1"/>
  <c r="AI6005" i="1" s="1"/>
  <c r="AE6005" i="1" a="1"/>
  <c r="AE6005" i="1" s="1"/>
  <c r="AG6004" i="1" l="1"/>
  <c r="AF6005" i="1"/>
  <c r="AE6006" i="1" a="1"/>
  <c r="AE6006" i="1" s="1"/>
  <c r="AD6006" i="1"/>
  <c r="AH6006" i="1" a="1"/>
  <c r="AH6006" i="1" s="1"/>
  <c r="AI6006" i="1" s="1"/>
  <c r="AE6007" i="1" l="1" a="1"/>
  <c r="AE6007" i="1" s="1"/>
  <c r="AD6007" i="1"/>
  <c r="AH6007" i="1" a="1"/>
  <c r="AH6007" i="1" s="1"/>
  <c r="AI6007" i="1" s="1"/>
  <c r="AG6005" i="1"/>
  <c r="AF6006" i="1"/>
  <c r="AF6007" i="1" l="1"/>
  <c r="AG6006" i="1"/>
  <c r="AE6008" i="1" a="1"/>
  <c r="AE6008" i="1" s="1"/>
  <c r="AD6008" i="1"/>
  <c r="AH6008" i="1" a="1"/>
  <c r="AH6008" i="1" s="1"/>
  <c r="AI6008" i="1" s="1"/>
  <c r="AH6009" i="1" l="1" a="1"/>
  <c r="AH6009" i="1" s="1"/>
  <c r="AI6009" i="1" s="1"/>
  <c r="AE6009" i="1" a="1"/>
  <c r="AE6009" i="1" s="1"/>
  <c r="AD6009" i="1"/>
  <c r="AF6008" i="1"/>
  <c r="AG6007" i="1"/>
  <c r="AG6008" i="1" l="1"/>
  <c r="AF6009" i="1"/>
  <c r="AH6010" i="1" a="1"/>
  <c r="AH6010" i="1" s="1"/>
  <c r="AI6010" i="1" s="1"/>
  <c r="AE6010" i="1" a="1"/>
  <c r="AE6010" i="1" s="1"/>
  <c r="AD6010" i="1"/>
  <c r="AH6011" i="1" l="1" a="1"/>
  <c r="AH6011" i="1" s="1"/>
  <c r="AI6011" i="1" s="1"/>
  <c r="AE6011" i="1" a="1"/>
  <c r="AE6011" i="1" s="1"/>
  <c r="AD6011" i="1"/>
  <c r="AG6009" i="1"/>
  <c r="AF6010" i="1"/>
  <c r="AG6010" i="1" l="1"/>
  <c r="AF6011" i="1"/>
  <c r="AH6012" i="1" a="1"/>
  <c r="AH6012" i="1" s="1"/>
  <c r="AI6012" i="1" s="1"/>
  <c r="AE6012" i="1" a="1"/>
  <c r="AE6012" i="1" s="1"/>
  <c r="AD6012" i="1"/>
  <c r="AD6013" i="1" l="1"/>
  <c r="AH6013" i="1" a="1"/>
  <c r="AH6013" i="1" s="1"/>
  <c r="AI6013" i="1" s="1"/>
  <c r="AE6013" i="1" a="1"/>
  <c r="AE6013" i="1" s="1"/>
  <c r="AG6011" i="1"/>
  <c r="AF6012" i="1"/>
  <c r="AG6012" i="1" l="1"/>
  <c r="AF6013" i="1"/>
  <c r="AE6014" i="1" a="1"/>
  <c r="AE6014" i="1" s="1"/>
  <c r="AD6014" i="1"/>
  <c r="AH6014" i="1" a="1"/>
  <c r="AH6014" i="1" s="1"/>
  <c r="AI6014" i="1" s="1"/>
  <c r="AE6015" i="1" l="1" a="1"/>
  <c r="AE6015" i="1" s="1"/>
  <c r="AD6015" i="1"/>
  <c r="AH6015" i="1" a="1"/>
  <c r="AH6015" i="1" s="1"/>
  <c r="AI6015" i="1" s="1"/>
  <c r="AG6013" i="1"/>
  <c r="AF6014" i="1"/>
  <c r="AE6016" i="1" l="1" a="1"/>
  <c r="AE6016" i="1" s="1"/>
  <c r="AD6016" i="1"/>
  <c r="AH6016" i="1" a="1"/>
  <c r="AH6016" i="1" s="1"/>
  <c r="AI6016" i="1" s="1"/>
  <c r="AF6015" i="1"/>
  <c r="AG6014" i="1"/>
  <c r="AF6016" i="1" l="1"/>
  <c r="AG6015" i="1"/>
  <c r="AH6017" i="1" a="1"/>
  <c r="AH6017" i="1" s="1"/>
  <c r="AI6017" i="1" s="1"/>
  <c r="AE6017" i="1" a="1"/>
  <c r="AE6017" i="1" s="1"/>
  <c r="AD6017" i="1"/>
  <c r="AH6018" i="1" l="1" a="1"/>
  <c r="AH6018" i="1" s="1"/>
  <c r="AI6018" i="1" s="1"/>
  <c r="AE6018" i="1" a="1"/>
  <c r="AE6018" i="1" s="1"/>
  <c r="AD6018" i="1"/>
  <c r="AG6016" i="1"/>
  <c r="AF6017" i="1"/>
  <c r="AG6017" i="1" l="1"/>
  <c r="AF6018" i="1"/>
  <c r="AH6019" i="1" a="1"/>
  <c r="AH6019" i="1" s="1"/>
  <c r="AI6019" i="1" s="1"/>
  <c r="AE6019" i="1" a="1"/>
  <c r="AE6019" i="1" s="1"/>
  <c r="AD6019" i="1"/>
  <c r="AH6020" i="1" l="1" a="1"/>
  <c r="AH6020" i="1" s="1"/>
  <c r="AI6020" i="1" s="1"/>
  <c r="AE6020" i="1" a="1"/>
  <c r="AE6020" i="1" s="1"/>
  <c r="AD6020" i="1"/>
  <c r="AG6018" i="1"/>
  <c r="AF6019" i="1"/>
  <c r="AG6019" i="1" l="1"/>
  <c r="AF6020" i="1"/>
  <c r="AD6021" i="1"/>
  <c r="AH6021" i="1" a="1"/>
  <c r="AH6021" i="1" s="1"/>
  <c r="AI6021" i="1" s="1"/>
  <c r="AE6021" i="1" a="1"/>
  <c r="AE6021" i="1" s="1"/>
  <c r="AE6022" i="1" l="1" a="1"/>
  <c r="AE6022" i="1" s="1"/>
  <c r="AD6022" i="1"/>
  <c r="AH6022" i="1" a="1"/>
  <c r="AH6022" i="1" s="1"/>
  <c r="AI6022" i="1" s="1"/>
  <c r="AG6020" i="1"/>
  <c r="AF6021" i="1"/>
  <c r="AG6021" i="1" l="1"/>
  <c r="AF6022" i="1"/>
  <c r="AE6023" i="1" a="1"/>
  <c r="AE6023" i="1" s="1"/>
  <c r="AD6023" i="1"/>
  <c r="AH6023" i="1" a="1"/>
  <c r="AH6023" i="1" s="1"/>
  <c r="AI6023" i="1" s="1"/>
  <c r="AE6024" i="1" l="1" a="1"/>
  <c r="AE6024" i="1" s="1"/>
  <c r="AD6024" i="1"/>
  <c r="AH6024" i="1" a="1"/>
  <c r="AH6024" i="1" s="1"/>
  <c r="AI6024" i="1" s="1"/>
  <c r="AF6023" i="1"/>
  <c r="AG6022" i="1"/>
  <c r="AF6024" i="1" l="1"/>
  <c r="AG6023" i="1"/>
  <c r="AH6025" i="1" a="1"/>
  <c r="AH6025" i="1" s="1"/>
  <c r="AI6025" i="1" s="1"/>
  <c r="AE6025" i="1" a="1"/>
  <c r="AE6025" i="1" s="1"/>
  <c r="AD6025" i="1"/>
  <c r="AH6026" i="1" l="1" a="1"/>
  <c r="AH6026" i="1" s="1"/>
  <c r="AI6026" i="1" s="1"/>
  <c r="AE6026" i="1" a="1"/>
  <c r="AE6026" i="1" s="1"/>
  <c r="AD6026" i="1"/>
  <c r="AG6024" i="1"/>
  <c r="AF6025" i="1"/>
  <c r="AH6027" i="1" l="1" a="1"/>
  <c r="AH6027" i="1" s="1"/>
  <c r="AI6027" i="1" s="1"/>
  <c r="AE6027" i="1" a="1"/>
  <c r="AE6027" i="1" s="1"/>
  <c r="AD6027" i="1"/>
  <c r="AG6025" i="1"/>
  <c r="AF6026" i="1"/>
  <c r="AG6026" i="1" l="1"/>
  <c r="AF6027" i="1"/>
  <c r="AH6028" i="1" a="1"/>
  <c r="AH6028" i="1" s="1"/>
  <c r="AI6028" i="1" s="1"/>
  <c r="AE6028" i="1" a="1"/>
  <c r="AE6028" i="1" s="1"/>
  <c r="AD6028" i="1"/>
  <c r="AE6029" i="1" l="1" a="1"/>
  <c r="AE6029" i="1" s="1"/>
  <c r="AD6029" i="1"/>
  <c r="AH6029" i="1" a="1"/>
  <c r="AH6029" i="1" s="1"/>
  <c r="AI6029" i="1" s="1"/>
  <c r="AG6027" i="1"/>
  <c r="AF6028" i="1"/>
  <c r="AG6028" i="1" l="1"/>
  <c r="AF6029" i="1"/>
  <c r="AH6030" i="1" a="1"/>
  <c r="AH6030" i="1" s="1"/>
  <c r="AI6030" i="1" s="1"/>
  <c r="AE6030" i="1" a="1"/>
  <c r="AE6030" i="1" s="1"/>
  <c r="AD6030" i="1"/>
  <c r="AH6031" i="1" l="1" a="1"/>
  <c r="AH6031" i="1" s="1"/>
  <c r="AI6031" i="1" s="1"/>
  <c r="AE6031" i="1" a="1"/>
  <c r="AE6031" i="1" s="1"/>
  <c r="AD6031" i="1"/>
  <c r="AG6029" i="1"/>
  <c r="AF6030" i="1"/>
  <c r="AH6032" i="1" l="1" a="1"/>
  <c r="AH6032" i="1" s="1"/>
  <c r="AI6032" i="1" s="1"/>
  <c r="AE6032" i="1" a="1"/>
  <c r="AE6032" i="1" s="1"/>
  <c r="AD6032" i="1"/>
  <c r="AG6030" i="1"/>
  <c r="AF6031" i="1"/>
  <c r="AG6031" i="1" l="1"/>
  <c r="AF6032" i="1"/>
  <c r="AH6033" i="1" a="1"/>
  <c r="AH6033" i="1" s="1"/>
  <c r="AI6033" i="1" s="1"/>
  <c r="AE6033" i="1" a="1"/>
  <c r="AE6033" i="1" s="1"/>
  <c r="AD6033" i="1"/>
  <c r="AH6034" i="1" l="1" a="1"/>
  <c r="AH6034" i="1" s="1"/>
  <c r="AI6034" i="1" s="1"/>
  <c r="AE6034" i="1" a="1"/>
  <c r="AE6034" i="1" s="1"/>
  <c r="AD6034" i="1"/>
  <c r="AG6032" i="1"/>
  <c r="AF6033" i="1"/>
  <c r="AG6033" i="1" l="1"/>
  <c r="AF6034" i="1"/>
  <c r="AH6035" i="1" a="1"/>
  <c r="AH6035" i="1" s="1"/>
  <c r="AI6035" i="1" s="1"/>
  <c r="AE6035" i="1" a="1"/>
  <c r="AE6035" i="1" s="1"/>
  <c r="AD6035" i="1"/>
  <c r="AH6036" i="1" l="1" a="1"/>
  <c r="AH6036" i="1" s="1"/>
  <c r="AI6036" i="1" s="1"/>
  <c r="AE6036" i="1" a="1"/>
  <c r="AE6036" i="1" s="1"/>
  <c r="AD6036" i="1"/>
  <c r="AG6034" i="1"/>
  <c r="AF6035" i="1"/>
  <c r="AG6035" i="1" l="1"/>
  <c r="AF6036" i="1"/>
  <c r="AH6037" i="1" a="1"/>
  <c r="AH6037" i="1" s="1"/>
  <c r="AI6037" i="1" s="1"/>
  <c r="AE6037" i="1" a="1"/>
  <c r="AE6037" i="1" s="1"/>
  <c r="AD6037" i="1"/>
  <c r="AH6038" i="1" l="1" a="1"/>
  <c r="AH6038" i="1" s="1"/>
  <c r="AI6038" i="1" s="1"/>
  <c r="AD6038" i="1"/>
  <c r="AE6038" i="1" a="1"/>
  <c r="AE6038" i="1" s="1"/>
  <c r="AG6036" i="1"/>
  <c r="AF6037" i="1"/>
  <c r="AH6039" i="1" l="1" a="1"/>
  <c r="AH6039" i="1" s="1"/>
  <c r="AI6039" i="1" s="1"/>
  <c r="AE6039" i="1" a="1"/>
  <c r="AE6039" i="1" s="1"/>
  <c r="AD6039" i="1"/>
  <c r="AG6037" i="1"/>
  <c r="AF6038" i="1"/>
  <c r="AG6038" i="1" l="1"/>
  <c r="AF6039" i="1"/>
  <c r="AH6040" i="1" a="1"/>
  <c r="AH6040" i="1" s="1"/>
  <c r="AI6040" i="1" s="1"/>
  <c r="AE6040" i="1" a="1"/>
  <c r="AE6040" i="1" s="1"/>
  <c r="AD6040" i="1"/>
  <c r="AH6041" i="1" l="1" a="1"/>
  <c r="AH6041" i="1" s="1"/>
  <c r="AI6041" i="1" s="1"/>
  <c r="AE6041" i="1" a="1"/>
  <c r="AE6041" i="1" s="1"/>
  <c r="AD6041" i="1"/>
  <c r="AG6039" i="1"/>
  <c r="AF6040" i="1"/>
  <c r="AG6040" i="1" l="1"/>
  <c r="AF6041" i="1"/>
  <c r="AH6042" i="1" a="1"/>
  <c r="AH6042" i="1" s="1"/>
  <c r="AI6042" i="1" s="1"/>
  <c r="AE6042" i="1" a="1"/>
  <c r="AE6042" i="1" s="1"/>
  <c r="AD6042" i="1"/>
  <c r="AH6043" i="1" l="1" a="1"/>
  <c r="AH6043" i="1" s="1"/>
  <c r="AI6043" i="1" s="1"/>
  <c r="AE6043" i="1" a="1"/>
  <c r="AE6043" i="1" s="1"/>
  <c r="AD6043" i="1"/>
  <c r="AG6041" i="1"/>
  <c r="AF6042" i="1"/>
  <c r="AH6044" i="1" l="1" a="1"/>
  <c r="AH6044" i="1" s="1"/>
  <c r="AI6044" i="1" s="1"/>
  <c r="AE6044" i="1" a="1"/>
  <c r="AE6044" i="1" s="1"/>
  <c r="AD6044" i="1"/>
  <c r="AG6042" i="1"/>
  <c r="AF6043" i="1"/>
  <c r="AG6043" i="1" l="1"/>
  <c r="AF6044" i="1"/>
  <c r="AH6045" i="1" a="1"/>
  <c r="AH6045" i="1" s="1"/>
  <c r="AI6045" i="1" s="1"/>
  <c r="AE6045" i="1" a="1"/>
  <c r="AE6045" i="1" s="1"/>
  <c r="AD6045" i="1"/>
  <c r="AH6046" i="1" l="1" a="1"/>
  <c r="AH6046" i="1" s="1"/>
  <c r="AI6046" i="1" s="1"/>
  <c r="AD6046" i="1"/>
  <c r="AE6046" i="1" a="1"/>
  <c r="AE6046" i="1" s="1"/>
  <c r="AG6044" i="1"/>
  <c r="AF6045" i="1"/>
  <c r="AG6045" i="1" l="1"/>
  <c r="AF6046" i="1"/>
  <c r="AH6047" i="1" a="1"/>
  <c r="AH6047" i="1" s="1"/>
  <c r="AI6047" i="1" s="1"/>
  <c r="AE6047" i="1" a="1"/>
  <c r="AE6047" i="1" s="1"/>
  <c r="AD6047" i="1"/>
  <c r="AH6048" i="1" l="1" a="1"/>
  <c r="AH6048" i="1" s="1"/>
  <c r="AI6048" i="1" s="1"/>
  <c r="AE6048" i="1" a="1"/>
  <c r="AE6048" i="1" s="1"/>
  <c r="AD6048" i="1"/>
  <c r="AG6046" i="1"/>
  <c r="AF6047" i="1"/>
  <c r="AG6047" i="1" l="1"/>
  <c r="AF6048" i="1"/>
  <c r="AH6049" i="1" a="1"/>
  <c r="AH6049" i="1" s="1"/>
  <c r="AI6049" i="1" s="1"/>
  <c r="AE6049" i="1" a="1"/>
  <c r="AE6049" i="1" s="1"/>
  <c r="AD6049" i="1"/>
  <c r="AH6050" i="1" l="1" a="1"/>
  <c r="AH6050" i="1" s="1"/>
  <c r="AI6050" i="1" s="1"/>
  <c r="AE6050" i="1" a="1"/>
  <c r="AE6050" i="1" s="1"/>
  <c r="AD6050" i="1"/>
  <c r="AG6048" i="1"/>
  <c r="AF6049" i="1"/>
  <c r="AG6049" i="1" l="1"/>
  <c r="AF6050" i="1"/>
  <c r="AH6051" i="1" a="1"/>
  <c r="AH6051" i="1" s="1"/>
  <c r="AI6051" i="1" s="1"/>
  <c r="AE6051" i="1" a="1"/>
  <c r="AE6051" i="1" s="1"/>
  <c r="AD6051" i="1"/>
  <c r="AH6052" i="1" l="1" a="1"/>
  <c r="AH6052" i="1" s="1"/>
  <c r="AI6052" i="1" s="1"/>
  <c r="AE6052" i="1" a="1"/>
  <c r="AE6052" i="1" s="1"/>
  <c r="AD6052" i="1"/>
  <c r="AG6050" i="1"/>
  <c r="AF6051" i="1"/>
  <c r="AG6051" i="1" l="1"/>
  <c r="AF6052" i="1"/>
  <c r="AH6053" i="1" a="1"/>
  <c r="AH6053" i="1" s="1"/>
  <c r="AI6053" i="1" s="1"/>
  <c r="AE6053" i="1" a="1"/>
  <c r="AE6053" i="1" s="1"/>
  <c r="AD6053" i="1"/>
  <c r="AH6054" i="1" l="1" a="1"/>
  <c r="AH6054" i="1" s="1"/>
  <c r="AI6054" i="1" s="1"/>
  <c r="AD6054" i="1"/>
  <c r="AE6054" i="1" a="1"/>
  <c r="AE6054" i="1" s="1"/>
  <c r="AG6052" i="1"/>
  <c r="AF6053" i="1"/>
  <c r="AG6053" i="1" l="1"/>
  <c r="AF6054" i="1"/>
  <c r="AH6055" i="1" a="1"/>
  <c r="AH6055" i="1" s="1"/>
  <c r="AI6055" i="1" s="1"/>
  <c r="AE6055" i="1" a="1"/>
  <c r="AE6055" i="1" s="1"/>
  <c r="AD6055" i="1"/>
  <c r="AG6054" i="1" l="1"/>
  <c r="AF6055" i="1"/>
  <c r="AH6056" i="1" a="1"/>
  <c r="AH6056" i="1" s="1"/>
  <c r="AI6056" i="1" s="1"/>
  <c r="AE6056" i="1" a="1"/>
  <c r="AE6056" i="1" s="1"/>
  <c r="AD6056" i="1"/>
  <c r="AH6057" i="1" l="1" a="1"/>
  <c r="AH6057" i="1" s="1"/>
  <c r="AI6057" i="1" s="1"/>
  <c r="AE6057" i="1" a="1"/>
  <c r="AE6057" i="1" s="1"/>
  <c r="AD6057" i="1"/>
  <c r="AG6055" i="1"/>
  <c r="AF6056" i="1"/>
  <c r="AG6056" i="1" l="1"/>
  <c r="AF6057" i="1"/>
  <c r="AH6058" i="1" a="1"/>
  <c r="AH6058" i="1" s="1"/>
  <c r="AI6058" i="1" s="1"/>
  <c r="AE6058" i="1" a="1"/>
  <c r="AE6058" i="1" s="1"/>
  <c r="AD6058" i="1"/>
  <c r="AH6059" i="1" l="1" a="1"/>
  <c r="AH6059" i="1" s="1"/>
  <c r="AI6059" i="1" s="1"/>
  <c r="AE6059" i="1" a="1"/>
  <c r="AE6059" i="1" s="1"/>
  <c r="AD6059" i="1"/>
  <c r="AG6057" i="1"/>
  <c r="AF6058" i="1"/>
  <c r="AG6058" i="1" l="1"/>
  <c r="AF6059" i="1"/>
  <c r="AH6060" i="1" a="1"/>
  <c r="AH6060" i="1" s="1"/>
  <c r="AI6060" i="1" s="1"/>
  <c r="AE6060" i="1" a="1"/>
  <c r="AE6060" i="1" s="1"/>
  <c r="AD6060" i="1"/>
  <c r="AH6061" i="1" l="1" a="1"/>
  <c r="AH6061" i="1" s="1"/>
  <c r="AI6061" i="1" s="1"/>
  <c r="AE6061" i="1" a="1"/>
  <c r="AE6061" i="1" s="1"/>
  <c r="AD6061" i="1"/>
  <c r="AG6059" i="1"/>
  <c r="AF6060" i="1"/>
  <c r="AG6060" i="1" l="1"/>
  <c r="AF6061" i="1"/>
  <c r="AH6062" i="1" a="1"/>
  <c r="AH6062" i="1" s="1"/>
  <c r="AI6062" i="1" s="1"/>
  <c r="AD6062" i="1"/>
  <c r="AE6062" i="1" a="1"/>
  <c r="AE6062" i="1" s="1"/>
  <c r="AH6063" i="1" l="1" a="1"/>
  <c r="AH6063" i="1" s="1"/>
  <c r="AI6063" i="1" s="1"/>
  <c r="AE6063" i="1" a="1"/>
  <c r="AE6063" i="1" s="1"/>
  <c r="AD6063" i="1"/>
  <c r="AG6061" i="1"/>
  <c r="AF6062" i="1"/>
  <c r="AG6062" i="1" l="1"/>
  <c r="AF6063" i="1"/>
  <c r="AH6064" i="1" a="1"/>
  <c r="AH6064" i="1" s="1"/>
  <c r="AI6064" i="1" s="1"/>
  <c r="AE6064" i="1" a="1"/>
  <c r="AE6064" i="1" s="1"/>
  <c r="AD6064" i="1"/>
  <c r="AH6065" i="1" l="1" a="1"/>
  <c r="AH6065" i="1" s="1"/>
  <c r="AI6065" i="1" s="1"/>
  <c r="AE6065" i="1" a="1"/>
  <c r="AE6065" i="1" s="1"/>
  <c r="AD6065" i="1"/>
  <c r="AG6063" i="1"/>
  <c r="AF6064" i="1"/>
  <c r="AG6064" i="1" l="1"/>
  <c r="AF6065" i="1"/>
  <c r="AH6066" i="1" a="1"/>
  <c r="AH6066" i="1" s="1"/>
  <c r="AI6066" i="1" s="1"/>
  <c r="AE6066" i="1" a="1"/>
  <c r="AE6066" i="1" s="1"/>
  <c r="AD6066" i="1"/>
  <c r="AH6067" i="1" l="1" a="1"/>
  <c r="AH6067" i="1" s="1"/>
  <c r="AI6067" i="1" s="1"/>
  <c r="AE6067" i="1" a="1"/>
  <c r="AE6067" i="1" s="1"/>
  <c r="AD6067" i="1"/>
  <c r="AG6065" i="1"/>
  <c r="AF6066" i="1"/>
  <c r="AG6066" i="1" l="1"/>
  <c r="AF6067" i="1"/>
  <c r="AH6068" i="1" a="1"/>
  <c r="AH6068" i="1" s="1"/>
  <c r="AI6068" i="1" s="1"/>
  <c r="AE6068" i="1" a="1"/>
  <c r="AE6068" i="1" s="1"/>
  <c r="AD6068" i="1"/>
  <c r="AH6069" i="1" l="1" a="1"/>
  <c r="AH6069" i="1" s="1"/>
  <c r="AI6069" i="1" s="1"/>
  <c r="AE6069" i="1" a="1"/>
  <c r="AE6069" i="1" s="1"/>
  <c r="AD6069" i="1"/>
  <c r="AG6067" i="1"/>
  <c r="AF6068" i="1"/>
  <c r="AG6068" i="1" l="1"/>
  <c r="AF6069" i="1"/>
  <c r="AH6070" i="1" a="1"/>
  <c r="AH6070" i="1" s="1"/>
  <c r="AI6070" i="1" s="1"/>
  <c r="AD6070" i="1"/>
  <c r="AE6070" i="1" a="1"/>
  <c r="AE6070" i="1" s="1"/>
  <c r="AH6071" i="1" l="1" a="1"/>
  <c r="AH6071" i="1" s="1"/>
  <c r="AI6071" i="1" s="1"/>
  <c r="AE6071" i="1" a="1"/>
  <c r="AE6071" i="1" s="1"/>
  <c r="AD6071" i="1"/>
  <c r="AG6069" i="1"/>
  <c r="AF6070" i="1"/>
  <c r="AG6070" i="1" l="1"/>
  <c r="AF6071" i="1"/>
  <c r="AH6072" i="1" a="1"/>
  <c r="AH6072" i="1" s="1"/>
  <c r="AI6072" i="1" s="1"/>
  <c r="AE6072" i="1" a="1"/>
  <c r="AE6072" i="1" s="1"/>
  <c r="AD6072" i="1"/>
  <c r="AH6073" i="1" l="1" a="1"/>
  <c r="AH6073" i="1" s="1"/>
  <c r="AI6073" i="1" s="1"/>
  <c r="AE6073" i="1" a="1"/>
  <c r="AE6073" i="1" s="1"/>
  <c r="AD6073" i="1"/>
  <c r="AG6071" i="1"/>
  <c r="AF6072" i="1"/>
  <c r="AH6074" i="1" l="1" a="1"/>
  <c r="AH6074" i="1" s="1"/>
  <c r="AI6074" i="1" s="1"/>
  <c r="AE6074" i="1" a="1"/>
  <c r="AE6074" i="1" s="1"/>
  <c r="AD6074" i="1"/>
  <c r="AG6072" i="1"/>
  <c r="AF6073" i="1"/>
  <c r="AG6073" i="1" l="1"/>
  <c r="AF6074" i="1"/>
  <c r="AH6075" i="1" a="1"/>
  <c r="AH6075" i="1" s="1"/>
  <c r="AI6075" i="1" s="1"/>
  <c r="AE6075" i="1" a="1"/>
  <c r="AE6075" i="1" s="1"/>
  <c r="AD6075" i="1"/>
  <c r="AH6076" i="1" l="1" a="1"/>
  <c r="AH6076" i="1" s="1"/>
  <c r="AI6076" i="1" s="1"/>
  <c r="AE6076" i="1" a="1"/>
  <c r="AE6076" i="1" s="1"/>
  <c r="AD6076" i="1"/>
  <c r="AG6074" i="1"/>
  <c r="AF6075" i="1"/>
  <c r="AG6075" i="1" l="1"/>
  <c r="AF6076" i="1"/>
  <c r="AH6077" i="1" a="1"/>
  <c r="AH6077" i="1" s="1"/>
  <c r="AI6077" i="1" s="1"/>
  <c r="AE6077" i="1" a="1"/>
  <c r="AE6077" i="1" s="1"/>
  <c r="AD6077" i="1"/>
  <c r="AH6078" i="1" l="1" a="1"/>
  <c r="AH6078" i="1" s="1"/>
  <c r="AI6078" i="1" s="1"/>
  <c r="AD6078" i="1"/>
  <c r="AE6078" i="1" a="1"/>
  <c r="AE6078" i="1" s="1"/>
  <c r="AG6076" i="1"/>
  <c r="AF6077" i="1"/>
  <c r="AG6077" i="1" l="1"/>
  <c r="AF6078" i="1"/>
  <c r="AH6079" i="1" a="1"/>
  <c r="AH6079" i="1" s="1"/>
  <c r="AI6079" i="1" s="1"/>
  <c r="AE6079" i="1" a="1"/>
  <c r="AE6079" i="1" s="1"/>
  <c r="AD6079" i="1"/>
  <c r="AH6080" i="1" l="1" a="1"/>
  <c r="AH6080" i="1" s="1"/>
  <c r="AI6080" i="1" s="1"/>
  <c r="AE6080" i="1" a="1"/>
  <c r="AE6080" i="1" s="1"/>
  <c r="AD6080" i="1"/>
  <c r="AG6078" i="1"/>
  <c r="AF6079" i="1"/>
  <c r="AG6079" i="1" l="1"/>
  <c r="AF6080" i="1"/>
  <c r="AH6081" i="1" a="1"/>
  <c r="AH6081" i="1" s="1"/>
  <c r="AI6081" i="1" s="1"/>
  <c r="AE6081" i="1" a="1"/>
  <c r="AE6081" i="1" s="1"/>
  <c r="AD6081" i="1"/>
  <c r="AH6082" i="1" l="1" a="1"/>
  <c r="AH6082" i="1" s="1"/>
  <c r="AI6082" i="1" s="1"/>
  <c r="AE6082" i="1" a="1"/>
  <c r="AE6082" i="1" s="1"/>
  <c r="AD6082" i="1"/>
  <c r="AG6080" i="1"/>
  <c r="AF6081" i="1"/>
  <c r="AG6081" i="1" l="1"/>
  <c r="AF6082" i="1"/>
  <c r="AH6083" i="1" a="1"/>
  <c r="AH6083" i="1" s="1"/>
  <c r="AI6083" i="1" s="1"/>
  <c r="AE6083" i="1" a="1"/>
  <c r="AE6083" i="1" s="1"/>
  <c r="AD6083" i="1"/>
  <c r="AH6084" i="1" l="1" a="1"/>
  <c r="AH6084" i="1" s="1"/>
  <c r="AI6084" i="1" s="1"/>
  <c r="AE6084" i="1" a="1"/>
  <c r="AE6084" i="1" s="1"/>
  <c r="AD6084" i="1"/>
  <c r="AG6082" i="1"/>
  <c r="AF6083" i="1"/>
  <c r="AG6083" i="1" l="1"/>
  <c r="AF6084" i="1"/>
  <c r="AH6085" i="1" a="1"/>
  <c r="AH6085" i="1" s="1"/>
  <c r="AI6085" i="1" s="1"/>
  <c r="AE6085" i="1" a="1"/>
  <c r="AE6085" i="1" s="1"/>
  <c r="AD6085" i="1"/>
  <c r="AH6086" i="1" l="1" a="1"/>
  <c r="AH6086" i="1" s="1"/>
  <c r="AI6086" i="1" s="1"/>
  <c r="AD6086" i="1"/>
  <c r="AE6086" i="1" a="1"/>
  <c r="AE6086" i="1" s="1"/>
  <c r="AG6084" i="1"/>
  <c r="AF6085" i="1"/>
  <c r="AG6085" i="1" l="1"/>
  <c r="AF6086" i="1"/>
  <c r="AH6087" i="1" a="1"/>
  <c r="AH6087" i="1" s="1"/>
  <c r="AI6087" i="1" s="1"/>
  <c r="AE6087" i="1" a="1"/>
  <c r="AE6087" i="1" s="1"/>
  <c r="AD6087" i="1"/>
  <c r="AH6088" i="1" l="1" a="1"/>
  <c r="AH6088" i="1" s="1"/>
  <c r="AI6088" i="1" s="1"/>
  <c r="AE6088" i="1" a="1"/>
  <c r="AE6088" i="1" s="1"/>
  <c r="AD6088" i="1"/>
  <c r="AG6086" i="1"/>
  <c r="AF6087" i="1"/>
  <c r="AG6087" i="1" l="1"/>
  <c r="AF6088" i="1"/>
  <c r="AH6089" i="1" a="1"/>
  <c r="AH6089" i="1" s="1"/>
  <c r="AI6089" i="1" s="1"/>
  <c r="AE6089" i="1" a="1"/>
  <c r="AE6089" i="1" s="1"/>
  <c r="AD6089" i="1"/>
  <c r="AH6090" i="1" l="1" a="1"/>
  <c r="AH6090" i="1" s="1"/>
  <c r="AI6090" i="1" s="1"/>
  <c r="AE6090" i="1" a="1"/>
  <c r="AE6090" i="1" s="1"/>
  <c r="AD6090" i="1"/>
  <c r="AG6088" i="1"/>
  <c r="AF6089" i="1"/>
  <c r="AG6089" i="1" l="1"/>
  <c r="AF6090" i="1"/>
  <c r="AH6091" i="1" a="1"/>
  <c r="AH6091" i="1" s="1"/>
  <c r="AI6091" i="1" s="1"/>
  <c r="AE6091" i="1" a="1"/>
  <c r="AE6091" i="1" s="1"/>
  <c r="AD6091" i="1"/>
  <c r="AH6092" i="1" l="1" a="1"/>
  <c r="AH6092" i="1" s="1"/>
  <c r="AI6092" i="1" s="1"/>
  <c r="AE6092" i="1" a="1"/>
  <c r="AE6092" i="1" s="1"/>
  <c r="AD6092" i="1"/>
  <c r="AG6090" i="1"/>
  <c r="AF6091" i="1"/>
  <c r="AG6091" i="1" l="1"/>
  <c r="AF6092" i="1"/>
  <c r="AH6093" i="1" a="1"/>
  <c r="AH6093" i="1" s="1"/>
  <c r="AI6093" i="1" s="1"/>
  <c r="AE6093" i="1" a="1"/>
  <c r="AE6093" i="1" s="1"/>
  <c r="AD6093" i="1"/>
  <c r="AH6094" i="1" l="1" a="1"/>
  <c r="AH6094" i="1" s="1"/>
  <c r="AI6094" i="1" s="1"/>
  <c r="AD6094" i="1"/>
  <c r="AE6094" i="1" a="1"/>
  <c r="AE6094" i="1" s="1"/>
  <c r="AG6092" i="1"/>
  <c r="AF6093" i="1"/>
  <c r="AG6093" i="1" l="1"/>
  <c r="AF6094" i="1"/>
  <c r="AH6095" i="1" a="1"/>
  <c r="AH6095" i="1" s="1"/>
  <c r="AI6095" i="1" s="1"/>
  <c r="AE6095" i="1" a="1"/>
  <c r="AE6095" i="1" s="1"/>
  <c r="AD6095" i="1"/>
  <c r="AG6094" i="1" l="1"/>
  <c r="AF6095" i="1"/>
  <c r="AH6096" i="1" a="1"/>
  <c r="AH6096" i="1" s="1"/>
  <c r="AI6096" i="1" s="1"/>
  <c r="AE6096" i="1" a="1"/>
  <c r="AE6096" i="1" s="1"/>
  <c r="AD6096" i="1"/>
  <c r="AH6097" i="1" l="1" a="1"/>
  <c r="AH6097" i="1" s="1"/>
  <c r="AI6097" i="1" s="1"/>
  <c r="AE6097" i="1" a="1"/>
  <c r="AE6097" i="1" s="1"/>
  <c r="AD6097" i="1"/>
  <c r="AG6095" i="1"/>
  <c r="AF6096" i="1"/>
  <c r="AG6096" i="1" l="1"/>
  <c r="AF6097" i="1"/>
  <c r="AH6098" i="1" a="1"/>
  <c r="AH6098" i="1" s="1"/>
  <c r="AI6098" i="1" s="1"/>
  <c r="AE6098" i="1" a="1"/>
  <c r="AE6098" i="1" s="1"/>
  <c r="AD6098" i="1"/>
  <c r="AG6097" i="1" l="1"/>
  <c r="AF6098" i="1"/>
  <c r="AH6099" i="1" a="1"/>
  <c r="AH6099" i="1" s="1"/>
  <c r="AI6099" i="1" s="1"/>
  <c r="AE6099" i="1" a="1"/>
  <c r="AE6099" i="1" s="1"/>
  <c r="AD6099" i="1"/>
  <c r="AH6100" i="1" l="1" a="1"/>
  <c r="AH6100" i="1" s="1"/>
  <c r="AI6100" i="1" s="1"/>
  <c r="AE6100" i="1" a="1"/>
  <c r="AE6100" i="1" s="1"/>
  <c r="AD6100" i="1"/>
  <c r="AG6098" i="1"/>
  <c r="AF6099" i="1"/>
  <c r="AG6099" i="1" l="1"/>
  <c r="AF6100" i="1"/>
  <c r="AH6101" i="1" a="1"/>
  <c r="AH6101" i="1" s="1"/>
  <c r="AI6101" i="1" s="1"/>
  <c r="AE6101" i="1" a="1"/>
  <c r="AE6101" i="1" s="1"/>
  <c r="AD6101" i="1"/>
  <c r="AG6100" i="1" l="1"/>
  <c r="AF6101" i="1"/>
  <c r="AH6102" i="1" a="1"/>
  <c r="AH6102" i="1" s="1"/>
  <c r="AI6102" i="1" s="1"/>
  <c r="AD6102" i="1"/>
  <c r="AE6102" i="1" a="1"/>
  <c r="AE6102" i="1" s="1"/>
  <c r="AH6103" i="1" l="1" a="1"/>
  <c r="AH6103" i="1" s="1"/>
  <c r="AI6103" i="1" s="1"/>
  <c r="AE6103" i="1" a="1"/>
  <c r="AE6103" i="1" s="1"/>
  <c r="AD6103" i="1"/>
  <c r="AG6101" i="1"/>
  <c r="AF6102" i="1"/>
  <c r="AG6102" i="1" l="1"/>
  <c r="AF6103" i="1"/>
  <c r="AH6104" i="1" a="1"/>
  <c r="AH6104" i="1" s="1"/>
  <c r="AI6104" i="1" s="1"/>
  <c r="AE6104" i="1" a="1"/>
  <c r="AE6104" i="1" s="1"/>
  <c r="AD6104" i="1"/>
  <c r="AG6103" i="1" l="1"/>
  <c r="AF6104" i="1"/>
  <c r="AH6105" i="1" a="1"/>
  <c r="AH6105" i="1" s="1"/>
  <c r="AI6105" i="1" s="1"/>
  <c r="AE6105" i="1" a="1"/>
  <c r="AE6105" i="1" s="1"/>
  <c r="AD6105" i="1"/>
  <c r="AH6106" i="1" l="1" a="1"/>
  <c r="AH6106" i="1" s="1"/>
  <c r="AI6106" i="1" s="1"/>
  <c r="AE6106" i="1" a="1"/>
  <c r="AE6106" i="1" s="1"/>
  <c r="AD6106" i="1"/>
  <c r="AG6104" i="1"/>
  <c r="AF6105" i="1"/>
  <c r="AH6107" i="1" l="1" a="1"/>
  <c r="AH6107" i="1" s="1"/>
  <c r="AI6107" i="1" s="1"/>
  <c r="AE6107" i="1" a="1"/>
  <c r="AE6107" i="1" s="1"/>
  <c r="AD6107" i="1"/>
  <c r="AG6105" i="1"/>
  <c r="AF6106" i="1"/>
  <c r="AG6106" i="1" l="1"/>
  <c r="AF6107" i="1"/>
  <c r="AH6108" i="1" a="1"/>
  <c r="AH6108" i="1" s="1"/>
  <c r="AI6108" i="1" s="1"/>
  <c r="AE6108" i="1" a="1"/>
  <c r="AE6108" i="1" s="1"/>
  <c r="AD6108" i="1"/>
  <c r="AH6109" i="1" l="1" a="1"/>
  <c r="AH6109" i="1" s="1"/>
  <c r="AI6109" i="1" s="1"/>
  <c r="AE6109" i="1" a="1"/>
  <c r="AE6109" i="1" s="1"/>
  <c r="AD6109" i="1"/>
  <c r="AG6107" i="1"/>
  <c r="AF6108" i="1"/>
  <c r="AG6108" i="1" l="1"/>
  <c r="AF6109" i="1"/>
  <c r="AH6110" i="1" a="1"/>
  <c r="AH6110" i="1" s="1"/>
  <c r="AI6110" i="1" s="1"/>
  <c r="AE6110" i="1" a="1"/>
  <c r="AE6110" i="1" s="1"/>
  <c r="AD6110" i="1"/>
  <c r="AH6111" i="1" l="1" a="1"/>
  <c r="AH6111" i="1" s="1"/>
  <c r="AI6111" i="1" s="1"/>
  <c r="AE6111" i="1" a="1"/>
  <c r="AE6111" i="1" s="1"/>
  <c r="AD6111" i="1"/>
  <c r="AG6109" i="1"/>
  <c r="AF6110" i="1"/>
  <c r="AG6110" i="1" l="1"/>
  <c r="AF6111" i="1"/>
  <c r="AH6112" i="1" a="1"/>
  <c r="AH6112" i="1" s="1"/>
  <c r="AI6112" i="1" s="1"/>
  <c r="AE6112" i="1" a="1"/>
  <c r="AE6112" i="1" s="1"/>
  <c r="AD6112" i="1"/>
  <c r="AG6111" i="1" l="1"/>
  <c r="AF6112" i="1"/>
  <c r="AH6113" i="1" a="1"/>
  <c r="AH6113" i="1" s="1"/>
  <c r="AI6113" i="1" s="1"/>
  <c r="AE6113" i="1" a="1"/>
  <c r="AE6113" i="1" s="1"/>
  <c r="AD6113" i="1"/>
  <c r="AH6114" i="1" l="1" a="1"/>
  <c r="AH6114" i="1" s="1"/>
  <c r="AI6114" i="1" s="1"/>
  <c r="AE6114" i="1" a="1"/>
  <c r="AE6114" i="1" s="1"/>
  <c r="AD6114" i="1"/>
  <c r="AG6112" i="1"/>
  <c r="AF6113" i="1"/>
  <c r="AG6113" i="1" l="1"/>
  <c r="AF6114" i="1"/>
  <c r="AH6115" i="1" a="1"/>
  <c r="AH6115" i="1" s="1"/>
  <c r="AI6115" i="1" s="1"/>
  <c r="AE6115" i="1" a="1"/>
  <c r="AE6115" i="1" s="1"/>
  <c r="AD6115" i="1"/>
  <c r="AG6114" i="1" l="1"/>
  <c r="AF6115" i="1"/>
  <c r="AH6116" i="1" a="1"/>
  <c r="AH6116" i="1" s="1"/>
  <c r="AI6116" i="1" s="1"/>
  <c r="AE6116" i="1" a="1"/>
  <c r="AE6116" i="1" s="1"/>
  <c r="AD6116" i="1"/>
  <c r="AH6117" i="1" l="1" a="1"/>
  <c r="AH6117" i="1" s="1"/>
  <c r="AI6117" i="1" s="1"/>
  <c r="AE6117" i="1" a="1"/>
  <c r="AE6117" i="1" s="1"/>
  <c r="AD6117" i="1"/>
  <c r="AG6115" i="1"/>
  <c r="AF6116" i="1"/>
  <c r="AG6116" i="1" l="1"/>
  <c r="AF6117" i="1"/>
  <c r="AH6118" i="1" a="1"/>
  <c r="AH6118" i="1" s="1"/>
  <c r="AI6118" i="1" s="1"/>
  <c r="AE6118" i="1" a="1"/>
  <c r="AE6118" i="1" s="1"/>
  <c r="AD6118" i="1"/>
  <c r="AH6119" i="1" l="1" a="1"/>
  <c r="AH6119" i="1" s="1"/>
  <c r="AI6119" i="1" s="1"/>
  <c r="AE6119" i="1" a="1"/>
  <c r="AE6119" i="1" s="1"/>
  <c r="AD6119" i="1"/>
  <c r="AG6117" i="1"/>
  <c r="AF6118" i="1"/>
  <c r="AG6118" i="1" l="1"/>
  <c r="AF6119" i="1"/>
  <c r="AH6120" i="1" a="1"/>
  <c r="AH6120" i="1" s="1"/>
  <c r="AI6120" i="1" s="1"/>
  <c r="AE6120" i="1" a="1"/>
  <c r="AE6120" i="1" s="1"/>
  <c r="AD6120" i="1"/>
  <c r="AH6121" i="1" l="1" a="1"/>
  <c r="AH6121" i="1" s="1"/>
  <c r="AI6121" i="1" s="1"/>
  <c r="AE6121" i="1" a="1"/>
  <c r="AE6121" i="1" s="1"/>
  <c r="AD6121" i="1"/>
  <c r="AG6119" i="1"/>
  <c r="AF6120" i="1"/>
  <c r="AG6120" i="1" l="1"/>
  <c r="AF6121" i="1"/>
  <c r="AH6122" i="1" a="1"/>
  <c r="AH6122" i="1" s="1"/>
  <c r="AI6122" i="1" s="1"/>
  <c r="AE6122" i="1" a="1"/>
  <c r="AE6122" i="1" s="1"/>
  <c r="AD6122" i="1"/>
  <c r="AH6123" i="1" l="1" a="1"/>
  <c r="AH6123" i="1" s="1"/>
  <c r="AI6123" i="1" s="1"/>
  <c r="AE6123" i="1" a="1"/>
  <c r="AE6123" i="1" s="1"/>
  <c r="AD6123" i="1"/>
  <c r="AG6121" i="1"/>
  <c r="AF6122" i="1"/>
  <c r="AG6122" i="1" l="1"/>
  <c r="AF6123" i="1"/>
  <c r="AH6124" i="1" a="1"/>
  <c r="AH6124" i="1" s="1"/>
  <c r="AI6124" i="1" s="1"/>
  <c r="AE6124" i="1" a="1"/>
  <c r="AE6124" i="1" s="1"/>
  <c r="AD6124" i="1"/>
  <c r="AH6125" i="1" l="1" a="1"/>
  <c r="AH6125" i="1" s="1"/>
  <c r="AI6125" i="1" s="1"/>
  <c r="AE6125" i="1" a="1"/>
  <c r="AE6125" i="1" s="1"/>
  <c r="AD6125" i="1"/>
  <c r="AG6123" i="1"/>
  <c r="AF6124" i="1"/>
  <c r="AG6124" i="1" l="1"/>
  <c r="AF6125" i="1"/>
  <c r="AH6126" i="1" a="1"/>
  <c r="AH6126" i="1" s="1"/>
  <c r="AI6126" i="1" s="1"/>
  <c r="AE6126" i="1" a="1"/>
  <c r="AE6126" i="1" s="1"/>
  <c r="AD6126" i="1"/>
  <c r="AH6127" i="1" l="1" a="1"/>
  <c r="AH6127" i="1" s="1"/>
  <c r="AI6127" i="1" s="1"/>
  <c r="AE6127" i="1" a="1"/>
  <c r="AE6127" i="1" s="1"/>
  <c r="AD6127" i="1"/>
  <c r="AG6125" i="1"/>
  <c r="AF6126" i="1"/>
  <c r="AG6126" i="1" l="1"/>
  <c r="AF6127" i="1"/>
  <c r="AH6128" i="1" a="1"/>
  <c r="AH6128" i="1" s="1"/>
  <c r="AI6128" i="1" s="1"/>
  <c r="AE6128" i="1" a="1"/>
  <c r="AE6128" i="1" s="1"/>
  <c r="AD6128" i="1"/>
  <c r="AH6129" i="1" l="1" a="1"/>
  <c r="AH6129" i="1" s="1"/>
  <c r="AI6129" i="1" s="1"/>
  <c r="AE6129" i="1" a="1"/>
  <c r="AE6129" i="1" s="1"/>
  <c r="AD6129" i="1"/>
  <c r="AG6127" i="1"/>
  <c r="AF6128" i="1"/>
  <c r="AG6128" i="1" l="1"/>
  <c r="AF6129" i="1"/>
  <c r="AH6130" i="1" a="1"/>
  <c r="AH6130" i="1" s="1"/>
  <c r="AI6130" i="1" s="1"/>
  <c r="AE6130" i="1" a="1"/>
  <c r="AE6130" i="1" s="1"/>
  <c r="AD6130" i="1"/>
  <c r="AG6129" i="1" l="1"/>
  <c r="AF6130" i="1"/>
  <c r="AH6131" i="1" a="1"/>
  <c r="AH6131" i="1" s="1"/>
  <c r="AI6131" i="1" s="1"/>
  <c r="AE6131" i="1" a="1"/>
  <c r="AE6131" i="1" s="1"/>
  <c r="AD6131" i="1"/>
  <c r="AH6132" i="1" l="1" a="1"/>
  <c r="AH6132" i="1" s="1"/>
  <c r="AI6132" i="1" s="1"/>
  <c r="AE6132" i="1" a="1"/>
  <c r="AE6132" i="1" s="1"/>
  <c r="AD6132" i="1"/>
  <c r="AG6130" i="1"/>
  <c r="AF6131" i="1"/>
  <c r="AG6131" i="1" l="1"/>
  <c r="AF6132" i="1"/>
  <c r="AH6133" i="1" a="1"/>
  <c r="AH6133" i="1" s="1"/>
  <c r="AI6133" i="1" s="1"/>
  <c r="AE6133" i="1" a="1"/>
  <c r="AE6133" i="1" s="1"/>
  <c r="AD6133" i="1"/>
  <c r="AG6132" i="1" l="1"/>
  <c r="AF6133" i="1"/>
  <c r="AH6134" i="1" a="1"/>
  <c r="AH6134" i="1" s="1"/>
  <c r="AI6134" i="1" s="1"/>
  <c r="AE6134" i="1" a="1"/>
  <c r="AE6134" i="1" s="1"/>
  <c r="AD6134" i="1"/>
  <c r="AH6135" i="1" l="1" a="1"/>
  <c r="AH6135" i="1" s="1"/>
  <c r="AI6135" i="1" s="1"/>
  <c r="AE6135" i="1" a="1"/>
  <c r="AE6135" i="1" s="1"/>
  <c r="AD6135" i="1"/>
  <c r="AG6133" i="1"/>
  <c r="AF6134" i="1"/>
  <c r="AG6134" i="1" l="1"/>
  <c r="AF6135" i="1"/>
  <c r="AH6136" i="1" a="1"/>
  <c r="AH6136" i="1" s="1"/>
  <c r="AI6136" i="1" s="1"/>
  <c r="AE6136" i="1" a="1"/>
  <c r="AE6136" i="1" s="1"/>
  <c r="AD6136" i="1"/>
  <c r="AH6137" i="1" l="1" a="1"/>
  <c r="AH6137" i="1" s="1"/>
  <c r="AI6137" i="1" s="1"/>
  <c r="AE6137" i="1" a="1"/>
  <c r="AE6137" i="1" s="1"/>
  <c r="AD6137" i="1"/>
  <c r="AG6135" i="1"/>
  <c r="AF6136" i="1"/>
  <c r="AG6136" i="1" l="1"/>
  <c r="AF6137" i="1"/>
  <c r="AH6138" i="1" a="1"/>
  <c r="AH6138" i="1" s="1"/>
  <c r="AI6138" i="1" s="1"/>
  <c r="AE6138" i="1" a="1"/>
  <c r="AE6138" i="1" s="1"/>
  <c r="AD6138" i="1"/>
  <c r="AG6137" i="1" l="1"/>
  <c r="AF6138" i="1"/>
  <c r="AH6139" i="1" a="1"/>
  <c r="AH6139" i="1" s="1"/>
  <c r="AI6139" i="1" s="1"/>
  <c r="AE6139" i="1" a="1"/>
  <c r="AE6139" i="1" s="1"/>
  <c r="AD6139" i="1"/>
  <c r="AH6140" i="1" l="1" a="1"/>
  <c r="AH6140" i="1" s="1"/>
  <c r="AI6140" i="1" s="1"/>
  <c r="AE6140" i="1" a="1"/>
  <c r="AE6140" i="1" s="1"/>
  <c r="AD6140" i="1"/>
  <c r="AG6138" i="1"/>
  <c r="AF6139" i="1"/>
  <c r="AG6139" i="1" l="1"/>
  <c r="AF6140" i="1"/>
  <c r="AH6141" i="1" a="1"/>
  <c r="AH6141" i="1" s="1"/>
  <c r="AI6141" i="1" s="1"/>
  <c r="AE6141" i="1" a="1"/>
  <c r="AE6141" i="1" s="1"/>
  <c r="AD6141" i="1"/>
  <c r="AH6142" i="1" l="1" a="1"/>
  <c r="AH6142" i="1" s="1"/>
  <c r="AI6142" i="1" s="1"/>
  <c r="AE6142" i="1" a="1"/>
  <c r="AE6142" i="1" s="1"/>
  <c r="AD6142" i="1"/>
  <c r="AG6140" i="1"/>
  <c r="AF6141" i="1"/>
  <c r="AG6141" i="1" l="1"/>
  <c r="AF6142" i="1"/>
  <c r="AH6143" i="1" a="1"/>
  <c r="AH6143" i="1" s="1"/>
  <c r="AI6143" i="1" s="1"/>
  <c r="AE6143" i="1" a="1"/>
  <c r="AE6143" i="1" s="1"/>
  <c r="AD6143" i="1"/>
  <c r="AH6144" i="1" l="1" a="1"/>
  <c r="AH6144" i="1" s="1"/>
  <c r="AI6144" i="1" s="1"/>
  <c r="AE6144" i="1" a="1"/>
  <c r="AE6144" i="1" s="1"/>
  <c r="AD6144" i="1"/>
  <c r="AG6142" i="1"/>
  <c r="AF6143" i="1"/>
  <c r="AH6145" i="1" l="1" a="1"/>
  <c r="AH6145" i="1" s="1"/>
  <c r="AI6145" i="1" s="1"/>
  <c r="AE6145" i="1" a="1"/>
  <c r="AE6145" i="1" s="1"/>
  <c r="AD6145" i="1"/>
  <c r="AG6143" i="1"/>
  <c r="AF6144" i="1"/>
  <c r="AG6144" i="1" l="1"/>
  <c r="AF6145" i="1"/>
  <c r="AH6146" i="1" a="1"/>
  <c r="AH6146" i="1" s="1"/>
  <c r="AI6146" i="1" s="1"/>
  <c r="AE6146" i="1" a="1"/>
  <c r="AE6146" i="1" s="1"/>
  <c r="AD6146" i="1"/>
  <c r="AH6147" i="1" l="1" a="1"/>
  <c r="AH6147" i="1" s="1"/>
  <c r="AI6147" i="1" s="1"/>
  <c r="AE6147" i="1" a="1"/>
  <c r="AE6147" i="1" s="1"/>
  <c r="AD6147" i="1"/>
  <c r="AG6145" i="1"/>
  <c r="AF6146" i="1"/>
  <c r="AG6146" i="1" l="1"/>
  <c r="AF6147" i="1"/>
  <c r="AH6148" i="1" a="1"/>
  <c r="AH6148" i="1" s="1"/>
  <c r="AI6148" i="1" s="1"/>
  <c r="AE6148" i="1" a="1"/>
  <c r="AE6148" i="1" s="1"/>
  <c r="AD6148" i="1"/>
  <c r="AH6149" i="1" l="1" a="1"/>
  <c r="AH6149" i="1" s="1"/>
  <c r="AI6149" i="1" s="1"/>
  <c r="AE6149" i="1" a="1"/>
  <c r="AE6149" i="1" s="1"/>
  <c r="AD6149" i="1"/>
  <c r="AG6147" i="1"/>
  <c r="AF6148" i="1"/>
  <c r="AG6148" i="1" l="1"/>
  <c r="AF6149" i="1"/>
  <c r="AH6150" i="1" a="1"/>
  <c r="AH6150" i="1" s="1"/>
  <c r="AI6150" i="1" s="1"/>
  <c r="AE6150" i="1" a="1"/>
  <c r="AE6150" i="1" s="1"/>
  <c r="AD6150" i="1"/>
  <c r="AH6151" i="1" l="1" a="1"/>
  <c r="AH6151" i="1" s="1"/>
  <c r="AI6151" i="1" s="1"/>
  <c r="AE6151" i="1" a="1"/>
  <c r="AE6151" i="1" s="1"/>
  <c r="AD6151" i="1"/>
  <c r="AG6149" i="1"/>
  <c r="AF6150" i="1"/>
  <c r="AG6150" i="1" l="1"/>
  <c r="AF6151" i="1"/>
  <c r="AH6152" i="1" a="1"/>
  <c r="AH6152" i="1" s="1"/>
  <c r="AI6152" i="1" s="1"/>
  <c r="AE6152" i="1" a="1"/>
  <c r="AE6152" i="1" s="1"/>
  <c r="AD6152" i="1"/>
  <c r="AH6153" i="1" l="1" a="1"/>
  <c r="AH6153" i="1" s="1"/>
  <c r="AI6153" i="1" s="1"/>
  <c r="AE6153" i="1" a="1"/>
  <c r="AE6153" i="1" s="1"/>
  <c r="AD6153" i="1"/>
  <c r="AG6151" i="1"/>
  <c r="AF6152" i="1"/>
  <c r="AG6152" i="1" l="1"/>
  <c r="AF6153" i="1"/>
  <c r="AH6154" i="1" a="1"/>
  <c r="AH6154" i="1" s="1"/>
  <c r="AI6154" i="1" s="1"/>
  <c r="AE6154" i="1" a="1"/>
  <c r="AE6154" i="1" s="1"/>
  <c r="AD6154" i="1"/>
  <c r="AH6155" i="1" l="1" a="1"/>
  <c r="AH6155" i="1" s="1"/>
  <c r="AI6155" i="1" s="1"/>
  <c r="AE6155" i="1" a="1"/>
  <c r="AE6155" i="1" s="1"/>
  <c r="AD6155" i="1"/>
  <c r="AG6153" i="1"/>
  <c r="AF6154" i="1"/>
  <c r="AG6154" i="1" l="1"/>
  <c r="AF6155" i="1"/>
  <c r="AH6156" i="1" a="1"/>
  <c r="AH6156" i="1" s="1"/>
  <c r="AI6156" i="1" s="1"/>
  <c r="AE6156" i="1" a="1"/>
  <c r="AE6156" i="1" s="1"/>
  <c r="AD6156" i="1"/>
  <c r="AH6157" i="1" l="1" a="1"/>
  <c r="AH6157" i="1" s="1"/>
  <c r="AI6157" i="1" s="1"/>
  <c r="AE6157" i="1" a="1"/>
  <c r="AE6157" i="1" s="1"/>
  <c r="AD6157" i="1"/>
  <c r="AG6155" i="1"/>
  <c r="AF6156" i="1"/>
  <c r="AG6156" i="1" l="1"/>
  <c r="AF6157" i="1"/>
  <c r="AH6158" i="1" a="1"/>
  <c r="AH6158" i="1" s="1"/>
  <c r="AI6158" i="1" s="1"/>
  <c r="AE6158" i="1" a="1"/>
  <c r="AE6158" i="1" s="1"/>
  <c r="AD6158" i="1"/>
  <c r="AH6159" i="1" l="1" a="1"/>
  <c r="AH6159" i="1" s="1"/>
  <c r="AI6159" i="1" s="1"/>
  <c r="AE6159" i="1" a="1"/>
  <c r="AE6159" i="1" s="1"/>
  <c r="AD6159" i="1"/>
  <c r="AG6157" i="1"/>
  <c r="AF6158" i="1"/>
  <c r="AG6158" i="1" l="1"/>
  <c r="AF6159" i="1"/>
  <c r="AH6160" i="1" a="1"/>
  <c r="AH6160" i="1" s="1"/>
  <c r="AI6160" i="1" s="1"/>
  <c r="AE6160" i="1" a="1"/>
  <c r="AE6160" i="1" s="1"/>
  <c r="AD6160" i="1"/>
  <c r="AH6161" i="1" l="1" a="1"/>
  <c r="AH6161" i="1" s="1"/>
  <c r="AI6161" i="1" s="1"/>
  <c r="AE6161" i="1" a="1"/>
  <c r="AE6161" i="1" s="1"/>
  <c r="AD6161" i="1"/>
  <c r="AG6159" i="1"/>
  <c r="AF6160" i="1"/>
  <c r="AG6160" i="1" l="1"/>
  <c r="AF6161" i="1"/>
  <c r="AH6162" i="1" a="1"/>
  <c r="AH6162" i="1" s="1"/>
  <c r="AI6162" i="1" s="1"/>
  <c r="AE6162" i="1" a="1"/>
  <c r="AE6162" i="1" s="1"/>
  <c r="AD6162" i="1"/>
  <c r="AG6161" i="1" l="1"/>
  <c r="AF6162" i="1"/>
  <c r="AH6163" i="1" a="1"/>
  <c r="AH6163" i="1" s="1"/>
  <c r="AI6163" i="1" s="1"/>
  <c r="AE6163" i="1" a="1"/>
  <c r="AE6163" i="1" s="1"/>
  <c r="AD6163" i="1"/>
  <c r="AH6164" i="1" l="1" a="1"/>
  <c r="AH6164" i="1" s="1"/>
  <c r="AI6164" i="1" s="1"/>
  <c r="AE6164" i="1" a="1"/>
  <c r="AE6164" i="1" s="1"/>
  <c r="AD6164" i="1"/>
  <c r="AG6162" i="1"/>
  <c r="AF6163" i="1"/>
  <c r="AG6163" i="1" l="1"/>
  <c r="AF6164" i="1"/>
  <c r="AH6165" i="1" a="1"/>
  <c r="AH6165" i="1" s="1"/>
  <c r="AI6165" i="1" s="1"/>
  <c r="AE6165" i="1" a="1"/>
  <c r="AE6165" i="1" s="1"/>
  <c r="AD6165" i="1"/>
  <c r="AH6166" i="1" l="1" a="1"/>
  <c r="AH6166" i="1" s="1"/>
  <c r="AI6166" i="1" s="1"/>
  <c r="AE6166" i="1" a="1"/>
  <c r="AE6166" i="1" s="1"/>
  <c r="AD6166" i="1"/>
  <c r="AG6164" i="1"/>
  <c r="AF6165" i="1"/>
  <c r="AG6165" i="1" l="1"/>
  <c r="AF6166" i="1"/>
  <c r="AH6167" i="1" a="1"/>
  <c r="AH6167" i="1" s="1"/>
  <c r="AI6167" i="1" s="1"/>
  <c r="AE6167" i="1" a="1"/>
  <c r="AE6167" i="1" s="1"/>
  <c r="AD6167" i="1"/>
  <c r="AH6168" i="1" l="1" a="1"/>
  <c r="AH6168" i="1" s="1"/>
  <c r="AI6168" i="1" s="1"/>
  <c r="AE6168" i="1" a="1"/>
  <c r="AE6168" i="1" s="1"/>
  <c r="AD6168" i="1"/>
  <c r="AG6166" i="1"/>
  <c r="AF6167" i="1"/>
  <c r="AG6167" i="1" l="1"/>
  <c r="AF6168" i="1"/>
  <c r="AH6169" i="1" a="1"/>
  <c r="AH6169" i="1" s="1"/>
  <c r="AI6169" i="1" s="1"/>
  <c r="AE6169" i="1" a="1"/>
  <c r="AE6169" i="1" s="1"/>
  <c r="AD6169" i="1"/>
  <c r="AH6170" i="1" l="1" a="1"/>
  <c r="AH6170" i="1" s="1"/>
  <c r="AI6170" i="1" s="1"/>
  <c r="AE6170" i="1" a="1"/>
  <c r="AE6170" i="1" s="1"/>
  <c r="AD6170" i="1"/>
  <c r="AG6168" i="1"/>
  <c r="AF6169" i="1"/>
  <c r="AG6169" i="1" l="1"/>
  <c r="AF6170" i="1"/>
  <c r="AH6171" i="1" a="1"/>
  <c r="AH6171" i="1" s="1"/>
  <c r="AI6171" i="1" s="1"/>
  <c r="AE6171" i="1" a="1"/>
  <c r="AE6171" i="1" s="1"/>
  <c r="AD6171" i="1"/>
  <c r="AH6172" i="1" l="1" a="1"/>
  <c r="AH6172" i="1" s="1"/>
  <c r="AI6172" i="1" s="1"/>
  <c r="AE6172" i="1" a="1"/>
  <c r="AE6172" i="1" s="1"/>
  <c r="AD6172" i="1"/>
  <c r="AG6170" i="1"/>
  <c r="AF6171" i="1"/>
  <c r="AG6171" i="1" l="1"/>
  <c r="AF6172" i="1"/>
  <c r="AH6173" i="1" a="1"/>
  <c r="AH6173" i="1" s="1"/>
  <c r="AI6173" i="1" s="1"/>
  <c r="AE6173" i="1" a="1"/>
  <c r="AE6173" i="1" s="1"/>
  <c r="AD6173" i="1"/>
  <c r="AG6172" i="1" l="1"/>
  <c r="AF6173" i="1"/>
  <c r="AH6174" i="1" a="1"/>
  <c r="AH6174" i="1" s="1"/>
  <c r="AI6174" i="1" s="1"/>
  <c r="AE6174" i="1" a="1"/>
  <c r="AE6174" i="1" s="1"/>
  <c r="AD6174" i="1"/>
  <c r="AH6175" i="1" l="1" a="1"/>
  <c r="AH6175" i="1" s="1"/>
  <c r="AI6175" i="1" s="1"/>
  <c r="AE6175" i="1" a="1"/>
  <c r="AE6175" i="1" s="1"/>
  <c r="AD6175" i="1"/>
  <c r="AG6173" i="1"/>
  <c r="AF6174" i="1"/>
  <c r="AG6174" i="1" l="1"/>
  <c r="AF6175" i="1"/>
  <c r="AH6176" i="1" a="1"/>
  <c r="AH6176" i="1" s="1"/>
  <c r="AI6176" i="1" s="1"/>
  <c r="AE6176" i="1" a="1"/>
  <c r="AE6176" i="1" s="1"/>
  <c r="AD6176" i="1"/>
  <c r="AH6177" i="1" l="1" a="1"/>
  <c r="AH6177" i="1" s="1"/>
  <c r="AI6177" i="1" s="1"/>
  <c r="AE6177" i="1" a="1"/>
  <c r="AE6177" i="1" s="1"/>
  <c r="AD6177" i="1"/>
  <c r="AG6175" i="1"/>
  <c r="AF6176" i="1"/>
  <c r="AG6176" i="1" l="1"/>
  <c r="AF6177" i="1"/>
  <c r="AH6178" i="1" a="1"/>
  <c r="AH6178" i="1" s="1"/>
  <c r="AI6178" i="1" s="1"/>
  <c r="AE6178" i="1" a="1"/>
  <c r="AE6178" i="1" s="1"/>
  <c r="AD6178" i="1"/>
  <c r="AH6179" i="1" l="1" a="1"/>
  <c r="AH6179" i="1" s="1"/>
  <c r="AI6179" i="1" s="1"/>
  <c r="AE6179" i="1" a="1"/>
  <c r="AE6179" i="1" s="1"/>
  <c r="AD6179" i="1"/>
  <c r="AG6177" i="1"/>
  <c r="AF6178" i="1"/>
  <c r="AG6178" i="1" l="1"/>
  <c r="AF6179" i="1"/>
  <c r="AH6180" i="1" a="1"/>
  <c r="AH6180" i="1" s="1"/>
  <c r="AI6180" i="1" s="1"/>
  <c r="AE6180" i="1" a="1"/>
  <c r="AE6180" i="1" s="1"/>
  <c r="AD6180" i="1"/>
  <c r="AH6181" i="1" l="1" a="1"/>
  <c r="AH6181" i="1" s="1"/>
  <c r="AI6181" i="1" s="1"/>
  <c r="AE6181" i="1" a="1"/>
  <c r="AE6181" i="1" s="1"/>
  <c r="AD6181" i="1"/>
  <c r="AG6179" i="1"/>
  <c r="AF6180" i="1"/>
  <c r="AG6180" i="1" l="1"/>
  <c r="AF6181" i="1"/>
  <c r="AH6182" i="1" a="1"/>
  <c r="AH6182" i="1" s="1"/>
  <c r="AI6182" i="1" s="1"/>
  <c r="AE6182" i="1" a="1"/>
  <c r="AE6182" i="1" s="1"/>
  <c r="AD6182" i="1"/>
  <c r="AH6183" i="1" l="1" a="1"/>
  <c r="AH6183" i="1" s="1"/>
  <c r="AI6183" i="1" s="1"/>
  <c r="AE6183" i="1" a="1"/>
  <c r="AE6183" i="1" s="1"/>
  <c r="AD6183" i="1"/>
  <c r="AG6181" i="1"/>
  <c r="AF6182" i="1"/>
  <c r="AG6182" i="1" l="1"/>
  <c r="AF6183" i="1"/>
  <c r="AH6184" i="1" a="1"/>
  <c r="AH6184" i="1" s="1"/>
  <c r="AI6184" i="1" s="1"/>
  <c r="AE6184" i="1" a="1"/>
  <c r="AE6184" i="1" s="1"/>
  <c r="AD6184" i="1"/>
  <c r="AH6185" i="1" l="1" a="1"/>
  <c r="AH6185" i="1" s="1"/>
  <c r="AI6185" i="1" s="1"/>
  <c r="AE6185" i="1" a="1"/>
  <c r="AE6185" i="1" s="1"/>
  <c r="AD6185" i="1"/>
  <c r="AG6183" i="1"/>
  <c r="AF6184" i="1"/>
  <c r="AG6184" i="1" l="1"/>
  <c r="AF6185" i="1"/>
  <c r="AH6186" i="1" a="1"/>
  <c r="AH6186" i="1" s="1"/>
  <c r="AI6186" i="1" s="1"/>
  <c r="AE6186" i="1" a="1"/>
  <c r="AE6186" i="1" s="1"/>
  <c r="AD6186" i="1"/>
  <c r="AH6187" i="1" l="1" a="1"/>
  <c r="AH6187" i="1" s="1"/>
  <c r="AI6187" i="1" s="1"/>
  <c r="AE6187" i="1" a="1"/>
  <c r="AE6187" i="1" s="1"/>
  <c r="AD6187" i="1"/>
  <c r="AG6185" i="1"/>
  <c r="AF6186" i="1"/>
  <c r="AG6186" i="1" l="1"/>
  <c r="AF6187" i="1"/>
  <c r="AH6188" i="1" a="1"/>
  <c r="AH6188" i="1" s="1"/>
  <c r="AI6188" i="1" s="1"/>
  <c r="AE6188" i="1" a="1"/>
  <c r="AE6188" i="1" s="1"/>
  <c r="AD6188" i="1"/>
  <c r="AH6189" i="1" l="1" a="1"/>
  <c r="AH6189" i="1" s="1"/>
  <c r="AI6189" i="1" s="1"/>
  <c r="AD6189" i="1"/>
  <c r="AE6189" i="1" a="1"/>
  <c r="AE6189" i="1" s="1"/>
  <c r="AG6187" i="1"/>
  <c r="AF6188" i="1"/>
  <c r="AG6188" i="1" l="1"/>
  <c r="AF6189" i="1"/>
  <c r="AH6190" i="1" a="1"/>
  <c r="AH6190" i="1" s="1"/>
  <c r="AI6190" i="1" s="1"/>
  <c r="AE6190" i="1" a="1"/>
  <c r="AE6190" i="1" s="1"/>
  <c r="AD6190" i="1"/>
  <c r="AG6189" i="1" l="1"/>
  <c r="AF6190" i="1"/>
  <c r="AH6191" i="1" a="1"/>
  <c r="AH6191" i="1" s="1"/>
  <c r="AI6191" i="1" s="1"/>
  <c r="AE6191" i="1" a="1"/>
  <c r="AE6191" i="1" s="1"/>
  <c r="AD6191" i="1"/>
  <c r="AG6190" i="1" l="1"/>
  <c r="AF6191" i="1"/>
  <c r="AH6192" i="1" a="1"/>
  <c r="AH6192" i="1" s="1"/>
  <c r="AI6192" i="1" s="1"/>
  <c r="AE6192" i="1" a="1"/>
  <c r="AE6192" i="1" s="1"/>
  <c r="AD6192" i="1"/>
  <c r="AH6193" i="1" l="1" a="1"/>
  <c r="AH6193" i="1" s="1"/>
  <c r="AI6193" i="1" s="1"/>
  <c r="AE6193" i="1" a="1"/>
  <c r="AE6193" i="1" s="1"/>
  <c r="AD6193" i="1"/>
  <c r="AG6191" i="1"/>
  <c r="AF6192" i="1"/>
  <c r="AG6192" i="1" l="1"/>
  <c r="AF6193" i="1"/>
  <c r="AH6194" i="1" a="1"/>
  <c r="AH6194" i="1" s="1"/>
  <c r="AI6194" i="1" s="1"/>
  <c r="AE6194" i="1" a="1"/>
  <c r="AE6194" i="1" s="1"/>
  <c r="AD6194" i="1"/>
  <c r="AH6195" i="1" l="1" a="1"/>
  <c r="AH6195" i="1" s="1"/>
  <c r="AI6195" i="1" s="1"/>
  <c r="AE6195" i="1" a="1"/>
  <c r="AE6195" i="1" s="1"/>
  <c r="AD6195" i="1"/>
  <c r="AG6193" i="1"/>
  <c r="AF6194" i="1"/>
  <c r="AH6196" i="1" l="1" a="1"/>
  <c r="AH6196" i="1" s="1"/>
  <c r="AI6196" i="1" s="1"/>
  <c r="AE6196" i="1" a="1"/>
  <c r="AE6196" i="1" s="1"/>
  <c r="AD6196" i="1"/>
  <c r="AG6194" i="1"/>
  <c r="AF6195" i="1"/>
  <c r="AG6195" i="1" l="1"/>
  <c r="AF6196" i="1"/>
  <c r="AH6197" i="1" a="1"/>
  <c r="AH6197" i="1" s="1"/>
  <c r="AI6197" i="1" s="1"/>
  <c r="AD6197" i="1"/>
  <c r="AE6197" i="1" a="1"/>
  <c r="AE6197" i="1" s="1"/>
  <c r="AG6196" i="1" l="1"/>
  <c r="AF6197" i="1"/>
  <c r="AH6198" i="1" a="1"/>
  <c r="AH6198" i="1" s="1"/>
  <c r="AI6198" i="1" s="1"/>
  <c r="AE6198" i="1" a="1"/>
  <c r="AE6198" i="1" s="1"/>
  <c r="AD6198" i="1"/>
  <c r="AH6199" i="1" l="1" a="1"/>
  <c r="AH6199" i="1" s="1"/>
  <c r="AI6199" i="1" s="1"/>
  <c r="AE6199" i="1" a="1"/>
  <c r="AE6199" i="1" s="1"/>
  <c r="AD6199" i="1"/>
  <c r="AG6197" i="1"/>
  <c r="AF6198" i="1"/>
  <c r="AG6198" i="1" l="1"/>
  <c r="AF6199" i="1"/>
  <c r="AH6200" i="1" a="1"/>
  <c r="AH6200" i="1" s="1"/>
  <c r="AI6200" i="1" s="1"/>
  <c r="AE6200" i="1" a="1"/>
  <c r="AE6200" i="1" s="1"/>
  <c r="AD6200" i="1"/>
  <c r="AG6199" i="1" l="1"/>
  <c r="AF6200" i="1"/>
  <c r="AH6201" i="1" a="1"/>
  <c r="AH6201" i="1" s="1"/>
  <c r="AI6201" i="1" s="1"/>
  <c r="AE6201" i="1" a="1"/>
  <c r="AE6201" i="1" s="1"/>
  <c r="AD6201" i="1"/>
  <c r="AH6202" i="1" l="1" a="1"/>
  <c r="AH6202" i="1" s="1"/>
  <c r="AI6202" i="1" s="1"/>
  <c r="AE6202" i="1" a="1"/>
  <c r="AE6202" i="1" s="1"/>
  <c r="AD6202" i="1"/>
  <c r="AG6200" i="1"/>
  <c r="AF6201" i="1"/>
  <c r="AH6203" i="1" l="1" a="1"/>
  <c r="AH6203" i="1" s="1"/>
  <c r="AI6203" i="1" s="1"/>
  <c r="AE6203" i="1" a="1"/>
  <c r="AE6203" i="1" s="1"/>
  <c r="AD6203" i="1"/>
  <c r="AG6201" i="1"/>
  <c r="AF6202" i="1"/>
  <c r="AG6202" i="1" l="1"/>
  <c r="AF6203" i="1"/>
  <c r="AH6204" i="1" a="1"/>
  <c r="AH6204" i="1" s="1"/>
  <c r="AI6204" i="1" s="1"/>
  <c r="AE6204" i="1" a="1"/>
  <c r="AE6204" i="1" s="1"/>
  <c r="AD6204" i="1"/>
  <c r="AH6205" i="1" l="1" a="1"/>
  <c r="AH6205" i="1" s="1"/>
  <c r="AI6205" i="1" s="1"/>
  <c r="AD6205" i="1"/>
  <c r="AE6205" i="1" a="1"/>
  <c r="AE6205" i="1" s="1"/>
  <c r="AG6203" i="1"/>
  <c r="AF6204" i="1"/>
  <c r="AG6204" i="1" l="1"/>
  <c r="AF6205" i="1"/>
  <c r="AH6206" i="1" a="1"/>
  <c r="AH6206" i="1" s="1"/>
  <c r="AI6206" i="1" s="1"/>
  <c r="AE6206" i="1" a="1"/>
  <c r="AE6206" i="1" s="1"/>
  <c r="AD6206" i="1"/>
  <c r="AG6205" i="1" l="1"/>
  <c r="AF6206" i="1"/>
  <c r="AH6207" i="1" a="1"/>
  <c r="AH6207" i="1" s="1"/>
  <c r="AI6207" i="1" s="1"/>
  <c r="AE6207" i="1" a="1"/>
  <c r="AE6207" i="1" s="1"/>
  <c r="AD6207" i="1"/>
  <c r="AG6206" i="1" l="1"/>
  <c r="AF6207" i="1"/>
  <c r="AH6208" i="1" a="1"/>
  <c r="AH6208" i="1" s="1"/>
  <c r="AI6208" i="1" s="1"/>
  <c r="AE6208" i="1" a="1"/>
  <c r="AE6208" i="1" s="1"/>
  <c r="AD6208" i="1"/>
  <c r="AG6207" i="1" l="1"/>
  <c r="AF6208" i="1"/>
  <c r="AH6209" i="1" a="1"/>
  <c r="AH6209" i="1" s="1"/>
  <c r="AI6209" i="1" s="1"/>
  <c r="AE6209" i="1" a="1"/>
  <c r="AE6209" i="1" s="1"/>
  <c r="AD6209" i="1"/>
  <c r="AH6210" i="1" l="1" a="1"/>
  <c r="AH6210" i="1" s="1"/>
  <c r="AI6210" i="1" s="1"/>
  <c r="AE6210" i="1" a="1"/>
  <c r="AE6210" i="1" s="1"/>
  <c r="AD6210" i="1"/>
  <c r="AG6208" i="1"/>
  <c r="AF6209" i="1"/>
  <c r="AG6209" i="1" l="1"/>
  <c r="AF6210" i="1"/>
  <c r="AH6211" i="1" a="1"/>
  <c r="AH6211" i="1" s="1"/>
  <c r="AI6211" i="1" s="1"/>
  <c r="AE6211" i="1" a="1"/>
  <c r="AE6211" i="1" s="1"/>
  <c r="AD6211" i="1"/>
  <c r="AH6212" i="1" l="1" a="1"/>
  <c r="AH6212" i="1" s="1"/>
  <c r="AI6212" i="1" s="1"/>
  <c r="AE6212" i="1" a="1"/>
  <c r="AE6212" i="1" s="1"/>
  <c r="AD6212" i="1"/>
  <c r="AG6210" i="1"/>
  <c r="AF6211" i="1"/>
  <c r="AG6211" i="1" l="1"/>
  <c r="AF6212" i="1"/>
  <c r="AH6213" i="1" a="1"/>
  <c r="AH6213" i="1" s="1"/>
  <c r="AI6213" i="1" s="1"/>
  <c r="AD6213" i="1"/>
  <c r="AE6213" i="1" a="1"/>
  <c r="AE6213" i="1" s="1"/>
  <c r="AH6214" i="1" l="1" a="1"/>
  <c r="AH6214" i="1" s="1"/>
  <c r="AI6214" i="1" s="1"/>
  <c r="AE6214" i="1" a="1"/>
  <c r="AE6214" i="1" s="1"/>
  <c r="AD6214" i="1"/>
  <c r="AG6212" i="1"/>
  <c r="AF6213" i="1"/>
  <c r="AG6213" i="1" l="1"/>
  <c r="AF6214" i="1"/>
  <c r="AH6215" i="1" a="1"/>
  <c r="AH6215" i="1" s="1"/>
  <c r="AI6215" i="1" s="1"/>
  <c r="AE6215" i="1" a="1"/>
  <c r="AE6215" i="1" s="1"/>
  <c r="AD6215" i="1"/>
  <c r="AG6214" i="1" l="1"/>
  <c r="AF6215" i="1"/>
  <c r="AH6216" i="1" a="1"/>
  <c r="AH6216" i="1" s="1"/>
  <c r="AI6216" i="1" s="1"/>
  <c r="AE6216" i="1" a="1"/>
  <c r="AE6216" i="1" s="1"/>
  <c r="AD6216" i="1"/>
  <c r="AH6217" i="1" l="1" a="1"/>
  <c r="AH6217" i="1" s="1"/>
  <c r="AI6217" i="1" s="1"/>
  <c r="AE6217" i="1" a="1"/>
  <c r="AE6217" i="1" s="1"/>
  <c r="AD6217" i="1"/>
  <c r="AG6215" i="1"/>
  <c r="AF6216" i="1"/>
  <c r="AG6216" i="1" l="1"/>
  <c r="AF6217" i="1"/>
  <c r="AH6218" i="1" a="1"/>
  <c r="AH6218" i="1" s="1"/>
  <c r="AI6218" i="1" s="1"/>
  <c r="AE6218" i="1" a="1"/>
  <c r="AE6218" i="1" s="1"/>
  <c r="AD6218" i="1"/>
  <c r="AH6219" i="1" l="1" a="1"/>
  <c r="AH6219" i="1" s="1"/>
  <c r="AI6219" i="1" s="1"/>
  <c r="AE6219" i="1" a="1"/>
  <c r="AE6219" i="1" s="1"/>
  <c r="AD6219" i="1"/>
  <c r="AG6217" i="1"/>
  <c r="AF6218" i="1"/>
  <c r="AH6220" i="1" l="1" a="1"/>
  <c r="AH6220" i="1" s="1"/>
  <c r="AI6220" i="1" s="1"/>
  <c r="AE6220" i="1" a="1"/>
  <c r="AE6220" i="1" s="1"/>
  <c r="AD6220" i="1"/>
  <c r="AG6218" i="1"/>
  <c r="AF6219" i="1"/>
  <c r="AG6219" i="1" l="1"/>
  <c r="AF6220" i="1"/>
  <c r="AH6221" i="1" a="1"/>
  <c r="AH6221" i="1" s="1"/>
  <c r="AI6221" i="1" s="1"/>
  <c r="AD6221" i="1"/>
  <c r="AE6221" i="1" a="1"/>
  <c r="AE6221" i="1" s="1"/>
  <c r="AH6222" i="1" l="1" a="1"/>
  <c r="AH6222" i="1" s="1"/>
  <c r="AI6222" i="1" s="1"/>
  <c r="AE6222" i="1" a="1"/>
  <c r="AE6222" i="1" s="1"/>
  <c r="AD6222" i="1"/>
  <c r="AG6220" i="1"/>
  <c r="AF6221" i="1"/>
  <c r="AG6221" i="1" l="1"/>
  <c r="AF6222" i="1"/>
  <c r="AH6223" i="1" a="1"/>
  <c r="AH6223" i="1" s="1"/>
  <c r="AI6223" i="1" s="1"/>
  <c r="AE6223" i="1" a="1"/>
  <c r="AE6223" i="1" s="1"/>
  <c r="AD6223" i="1"/>
  <c r="AH6224" i="1" l="1" a="1"/>
  <c r="AH6224" i="1" s="1"/>
  <c r="AI6224" i="1" s="1"/>
  <c r="AE6224" i="1" a="1"/>
  <c r="AE6224" i="1" s="1"/>
  <c r="AD6224" i="1"/>
  <c r="AG6222" i="1"/>
  <c r="AF6223" i="1"/>
  <c r="AG6223" i="1" l="1"/>
  <c r="AF6224" i="1"/>
  <c r="AH6225" i="1" a="1"/>
  <c r="AH6225" i="1" s="1"/>
  <c r="AI6225" i="1" s="1"/>
  <c r="AE6225" i="1" a="1"/>
  <c r="AE6225" i="1" s="1"/>
  <c r="AD6225" i="1"/>
  <c r="AH6226" i="1" l="1" a="1"/>
  <c r="AH6226" i="1" s="1"/>
  <c r="AI6226" i="1" s="1"/>
  <c r="AE6226" i="1" a="1"/>
  <c r="AE6226" i="1" s="1"/>
  <c r="AD6226" i="1"/>
  <c r="AG6224" i="1"/>
  <c r="AF6225" i="1"/>
  <c r="AH6227" i="1" l="1" a="1"/>
  <c r="AH6227" i="1" s="1"/>
  <c r="AI6227" i="1" s="1"/>
  <c r="AE6227" i="1" a="1"/>
  <c r="AE6227" i="1" s="1"/>
  <c r="AD6227" i="1"/>
  <c r="AG6225" i="1"/>
  <c r="AF6226" i="1"/>
  <c r="AG6226" i="1" l="1"/>
  <c r="AF6227" i="1"/>
  <c r="AH6228" i="1" a="1"/>
  <c r="AH6228" i="1" s="1"/>
  <c r="AI6228" i="1" s="1"/>
  <c r="AE6228" i="1" a="1"/>
  <c r="AE6228" i="1" s="1"/>
  <c r="AD6228" i="1"/>
  <c r="AG6227" i="1" l="1"/>
  <c r="AF6228" i="1"/>
  <c r="AH6229" i="1" a="1"/>
  <c r="AH6229" i="1" s="1"/>
  <c r="AI6229" i="1" s="1"/>
  <c r="AD6229" i="1"/>
  <c r="AE6229" i="1" a="1"/>
  <c r="AE6229" i="1" s="1"/>
  <c r="AH6230" i="1" l="1" a="1"/>
  <c r="AH6230" i="1" s="1"/>
  <c r="AI6230" i="1" s="1"/>
  <c r="AE6230" i="1" a="1"/>
  <c r="AE6230" i="1" s="1"/>
  <c r="AD6230" i="1"/>
  <c r="AG6228" i="1"/>
  <c r="AF6229" i="1"/>
  <c r="AG6229" i="1" l="1"/>
  <c r="AF6230" i="1"/>
  <c r="AH6231" i="1" a="1"/>
  <c r="AH6231" i="1" s="1"/>
  <c r="AI6231" i="1" s="1"/>
  <c r="AE6231" i="1" a="1"/>
  <c r="AE6231" i="1" s="1"/>
  <c r="AD6231" i="1"/>
  <c r="AH6232" i="1" l="1" a="1"/>
  <c r="AH6232" i="1" s="1"/>
  <c r="AI6232" i="1" s="1"/>
  <c r="AE6232" i="1" a="1"/>
  <c r="AE6232" i="1" s="1"/>
  <c r="AD6232" i="1"/>
  <c r="AG6230" i="1"/>
  <c r="AF6231" i="1"/>
  <c r="AG6231" i="1" l="1"/>
  <c r="AF6232" i="1"/>
  <c r="AH6233" i="1" a="1"/>
  <c r="AH6233" i="1" s="1"/>
  <c r="AI6233" i="1" s="1"/>
  <c r="AE6233" i="1" a="1"/>
  <c r="AE6233" i="1" s="1"/>
  <c r="AD6233" i="1"/>
  <c r="AH6234" i="1" l="1" a="1"/>
  <c r="AH6234" i="1" s="1"/>
  <c r="AI6234" i="1" s="1"/>
  <c r="AE6234" i="1" a="1"/>
  <c r="AE6234" i="1" s="1"/>
  <c r="AD6234" i="1"/>
  <c r="AG6232" i="1"/>
  <c r="AF6233" i="1"/>
  <c r="AG6233" i="1" l="1"/>
  <c r="AF6234" i="1"/>
  <c r="AH6235" i="1" a="1"/>
  <c r="AH6235" i="1" s="1"/>
  <c r="AI6235" i="1" s="1"/>
  <c r="AE6235" i="1" a="1"/>
  <c r="AE6235" i="1" s="1"/>
  <c r="AD6235" i="1"/>
  <c r="AH6236" i="1" l="1" a="1"/>
  <c r="AH6236" i="1" s="1"/>
  <c r="AI6236" i="1" s="1"/>
  <c r="AE6236" i="1" a="1"/>
  <c r="AE6236" i="1" s="1"/>
  <c r="AD6236" i="1"/>
  <c r="AG6234" i="1"/>
  <c r="AF6235" i="1"/>
  <c r="AG6235" i="1" l="1"/>
  <c r="AF6236" i="1"/>
  <c r="AH6237" i="1" a="1"/>
  <c r="AH6237" i="1" s="1"/>
  <c r="AI6237" i="1" s="1"/>
  <c r="AD6237" i="1"/>
  <c r="AE6237" i="1" a="1"/>
  <c r="AE6237" i="1" s="1"/>
  <c r="AH6238" i="1" l="1" a="1"/>
  <c r="AH6238" i="1" s="1"/>
  <c r="AI6238" i="1" s="1"/>
  <c r="AE6238" i="1" a="1"/>
  <c r="AE6238" i="1" s="1"/>
  <c r="AD6238" i="1"/>
  <c r="AG6236" i="1"/>
  <c r="AF6237" i="1"/>
  <c r="AG6237" i="1" l="1"/>
  <c r="AF6238" i="1"/>
  <c r="AH6239" i="1" a="1"/>
  <c r="AH6239" i="1" s="1"/>
  <c r="AI6239" i="1" s="1"/>
  <c r="AE6239" i="1" a="1"/>
  <c r="AE6239" i="1" s="1"/>
  <c r="AD6239" i="1"/>
  <c r="AH6240" i="1" l="1" a="1"/>
  <c r="AH6240" i="1" s="1"/>
  <c r="AI6240" i="1" s="1"/>
  <c r="AE6240" i="1" a="1"/>
  <c r="AE6240" i="1" s="1"/>
  <c r="AD6240" i="1"/>
  <c r="AG6238" i="1"/>
  <c r="AF6239" i="1"/>
  <c r="AG6239" i="1" l="1"/>
  <c r="AF6240" i="1"/>
  <c r="AH6241" i="1" a="1"/>
  <c r="AH6241" i="1" s="1"/>
  <c r="AI6241" i="1" s="1"/>
  <c r="AE6241" i="1" a="1"/>
  <c r="AE6241" i="1" s="1"/>
  <c r="AD6241" i="1"/>
  <c r="AH6242" i="1" l="1" a="1"/>
  <c r="AH6242" i="1" s="1"/>
  <c r="AI6242" i="1" s="1"/>
  <c r="AE6242" i="1" a="1"/>
  <c r="AE6242" i="1" s="1"/>
  <c r="AD6242" i="1"/>
  <c r="AG6240" i="1"/>
  <c r="AF6241" i="1"/>
  <c r="AG6241" i="1" l="1"/>
  <c r="AF6242" i="1"/>
  <c r="AH6243" i="1" a="1"/>
  <c r="AH6243" i="1" s="1"/>
  <c r="AI6243" i="1" s="1"/>
  <c r="AE6243" i="1" a="1"/>
  <c r="AE6243" i="1" s="1"/>
  <c r="AD6243" i="1"/>
  <c r="AH6244" i="1" l="1" a="1"/>
  <c r="AH6244" i="1" s="1"/>
  <c r="AI6244" i="1" s="1"/>
  <c r="AE6244" i="1" a="1"/>
  <c r="AE6244" i="1" s="1"/>
  <c r="AD6244" i="1"/>
  <c r="AG6242" i="1"/>
  <c r="AF6243" i="1"/>
  <c r="AG6243" i="1" l="1"/>
  <c r="AF6244" i="1"/>
  <c r="AH6245" i="1" a="1"/>
  <c r="AH6245" i="1" s="1"/>
  <c r="AI6245" i="1" s="1"/>
  <c r="AD6245" i="1"/>
  <c r="AE6245" i="1" a="1"/>
  <c r="AE6245" i="1" s="1"/>
  <c r="AG6244" i="1" l="1"/>
  <c r="AF6245" i="1"/>
  <c r="AH6246" i="1" a="1"/>
  <c r="AH6246" i="1" s="1"/>
  <c r="AI6246" i="1" s="1"/>
  <c r="AE6246" i="1" a="1"/>
  <c r="AE6246" i="1" s="1"/>
  <c r="AD6246" i="1"/>
  <c r="AH6247" i="1" l="1" a="1"/>
  <c r="AH6247" i="1" s="1"/>
  <c r="AI6247" i="1" s="1"/>
  <c r="AE6247" i="1" a="1"/>
  <c r="AE6247" i="1" s="1"/>
  <c r="AD6247" i="1"/>
  <c r="AG6245" i="1"/>
  <c r="AF6246" i="1"/>
  <c r="AG6246" i="1" l="1"/>
  <c r="AF6247" i="1"/>
  <c r="AH6248" i="1" a="1"/>
  <c r="AH6248" i="1" s="1"/>
  <c r="AI6248" i="1" s="1"/>
  <c r="AE6248" i="1" a="1"/>
  <c r="AE6248" i="1" s="1"/>
  <c r="AD6248" i="1"/>
  <c r="AH6249" i="1" l="1" a="1"/>
  <c r="AH6249" i="1" s="1"/>
  <c r="AI6249" i="1" s="1"/>
  <c r="AE6249" i="1" a="1"/>
  <c r="AE6249" i="1" s="1"/>
  <c r="AD6249" i="1"/>
  <c r="AG6247" i="1"/>
  <c r="AF6248" i="1"/>
  <c r="AG6248" i="1" l="1"/>
  <c r="AF6249" i="1"/>
  <c r="AH6250" i="1" a="1"/>
  <c r="AH6250" i="1" s="1"/>
  <c r="AI6250" i="1" s="1"/>
  <c r="AE6250" i="1" a="1"/>
  <c r="AE6250" i="1" s="1"/>
  <c r="AD6250" i="1"/>
  <c r="AH6251" i="1" l="1" a="1"/>
  <c r="AH6251" i="1" s="1"/>
  <c r="AI6251" i="1" s="1"/>
  <c r="AE6251" i="1" a="1"/>
  <c r="AE6251" i="1" s="1"/>
  <c r="AD6251" i="1"/>
  <c r="AG6249" i="1"/>
  <c r="AF6250" i="1"/>
  <c r="AG6250" i="1" l="1"/>
  <c r="AF6251" i="1"/>
  <c r="AH6252" i="1" a="1"/>
  <c r="AH6252" i="1" s="1"/>
  <c r="AI6252" i="1" s="1"/>
  <c r="AE6252" i="1" a="1"/>
  <c r="AE6252" i="1" s="1"/>
  <c r="AD6252" i="1"/>
  <c r="AH6253" i="1" l="1" a="1"/>
  <c r="AH6253" i="1" s="1"/>
  <c r="AI6253" i="1" s="1"/>
  <c r="AD6253" i="1"/>
  <c r="AE6253" i="1" a="1"/>
  <c r="AE6253" i="1" s="1"/>
  <c r="AG6251" i="1"/>
  <c r="AF6252" i="1"/>
  <c r="AG6252" i="1" l="1"/>
  <c r="AF6253" i="1"/>
  <c r="AH6254" i="1" a="1"/>
  <c r="AH6254" i="1" s="1"/>
  <c r="AI6254" i="1" s="1"/>
  <c r="AE6254" i="1" a="1"/>
  <c r="AE6254" i="1" s="1"/>
  <c r="AD6254" i="1"/>
  <c r="AH6255" i="1" l="1" a="1"/>
  <c r="AH6255" i="1" s="1"/>
  <c r="AI6255" i="1" s="1"/>
  <c r="AE6255" i="1" a="1"/>
  <c r="AE6255" i="1" s="1"/>
  <c r="AD6255" i="1"/>
  <c r="AG6253" i="1"/>
  <c r="AF6254" i="1"/>
  <c r="AG6254" i="1" l="1"/>
  <c r="AF6255" i="1"/>
  <c r="AH6256" i="1" a="1"/>
  <c r="AH6256" i="1" s="1"/>
  <c r="AI6256" i="1" s="1"/>
  <c r="AE6256" i="1" a="1"/>
  <c r="AE6256" i="1" s="1"/>
  <c r="AD6256" i="1"/>
  <c r="AH6257" i="1" l="1" a="1"/>
  <c r="AH6257" i="1" s="1"/>
  <c r="AI6257" i="1" s="1"/>
  <c r="AE6257" i="1" a="1"/>
  <c r="AE6257" i="1" s="1"/>
  <c r="AD6257" i="1"/>
  <c r="AG6255" i="1"/>
  <c r="AF6256" i="1"/>
  <c r="AG6256" i="1" l="1"/>
  <c r="AF6257" i="1"/>
  <c r="AH6258" i="1" a="1"/>
  <c r="AH6258" i="1" s="1"/>
  <c r="AI6258" i="1" s="1"/>
  <c r="AE6258" i="1" a="1"/>
  <c r="AE6258" i="1" s="1"/>
  <c r="AD6258" i="1"/>
  <c r="AH6259" i="1" l="1" a="1"/>
  <c r="AH6259" i="1" s="1"/>
  <c r="AI6259" i="1" s="1"/>
  <c r="AD6259" i="1"/>
  <c r="AE6259" i="1" a="1"/>
  <c r="AE6259" i="1" s="1"/>
  <c r="AG6257" i="1"/>
  <c r="AF6258" i="1"/>
  <c r="AG6258" i="1" l="1"/>
  <c r="AF6259" i="1"/>
  <c r="AH6260" i="1" a="1"/>
  <c r="AH6260" i="1" s="1"/>
  <c r="AI6260" i="1" s="1"/>
  <c r="AD6260" i="1"/>
  <c r="AE6260" i="1" a="1"/>
  <c r="AE6260" i="1" s="1"/>
  <c r="AH6261" i="1" l="1" a="1"/>
  <c r="AH6261" i="1" s="1"/>
  <c r="AI6261" i="1" s="1"/>
  <c r="AD6261" i="1"/>
  <c r="AE6261" i="1" a="1"/>
  <c r="AE6261" i="1" s="1"/>
  <c r="AG6259" i="1"/>
  <c r="AF6260" i="1"/>
  <c r="AG6260" i="1" l="1"/>
  <c r="AF6261" i="1"/>
  <c r="AH6262" i="1" a="1"/>
  <c r="AH6262" i="1" s="1"/>
  <c r="AI6262" i="1" s="1"/>
  <c r="AD6262" i="1"/>
  <c r="AE6262" i="1" a="1"/>
  <c r="AE6262" i="1" s="1"/>
  <c r="AH6263" i="1" l="1" a="1"/>
  <c r="AH6263" i="1" s="1"/>
  <c r="AI6263" i="1" s="1"/>
  <c r="AD6263" i="1"/>
  <c r="AE6263" i="1" a="1"/>
  <c r="AE6263" i="1" s="1"/>
  <c r="AG6261" i="1"/>
  <c r="AF6262" i="1"/>
  <c r="AG6262" i="1" l="1"/>
  <c r="AF6263" i="1"/>
  <c r="AH6264" i="1" a="1"/>
  <c r="AH6264" i="1" s="1"/>
  <c r="AI6264" i="1" s="1"/>
  <c r="AD6264" i="1"/>
  <c r="AE6264" i="1" a="1"/>
  <c r="AE6264" i="1" s="1"/>
  <c r="AH6265" i="1" l="1" a="1"/>
  <c r="AH6265" i="1" s="1"/>
  <c r="AI6265" i="1" s="1"/>
  <c r="AD6265" i="1"/>
  <c r="AE6265" i="1" a="1"/>
  <c r="AE6265" i="1" s="1"/>
  <c r="AG6263" i="1"/>
  <c r="AF6264" i="1"/>
  <c r="AG6264" i="1" l="1"/>
  <c r="AF6265" i="1"/>
  <c r="AH6266" i="1" a="1"/>
  <c r="AH6266" i="1" s="1"/>
  <c r="AI6266" i="1" s="1"/>
  <c r="AD6266" i="1"/>
  <c r="AE6266" i="1" a="1"/>
  <c r="AE6266" i="1" s="1"/>
  <c r="AH6267" i="1" l="1" a="1"/>
  <c r="AH6267" i="1" s="1"/>
  <c r="AI6267" i="1" s="1"/>
  <c r="AD6267" i="1"/>
  <c r="AE6267" i="1" a="1"/>
  <c r="AE6267" i="1" s="1"/>
  <c r="AG6265" i="1"/>
  <c r="AF6266" i="1"/>
  <c r="AG6266" i="1" l="1"/>
  <c r="AF6267" i="1"/>
  <c r="AH6268" i="1" a="1"/>
  <c r="AH6268" i="1" s="1"/>
  <c r="AI6268" i="1" s="1"/>
  <c r="AD6268" i="1"/>
  <c r="AE6268" i="1" a="1"/>
  <c r="AE6268" i="1" s="1"/>
  <c r="AH6269" i="1" l="1" a="1"/>
  <c r="AH6269" i="1" s="1"/>
  <c r="AI6269" i="1" s="1"/>
  <c r="AD6269" i="1"/>
  <c r="AE6269" i="1" a="1"/>
  <c r="AE6269" i="1" s="1"/>
  <c r="AG6267" i="1"/>
  <c r="AF6268" i="1"/>
  <c r="AH6270" i="1" l="1" a="1"/>
  <c r="AH6270" i="1" s="1"/>
  <c r="AI6270" i="1" s="1"/>
  <c r="AD6270" i="1"/>
  <c r="AE6270" i="1" a="1"/>
  <c r="AE6270" i="1" s="1"/>
  <c r="AG6268" i="1"/>
  <c r="AF6269" i="1"/>
  <c r="AG6269" i="1" l="1"/>
  <c r="AF6270" i="1"/>
  <c r="AH6271" i="1" a="1"/>
  <c r="AH6271" i="1" s="1"/>
  <c r="AI6271" i="1" s="1"/>
  <c r="AD6271" i="1"/>
  <c r="AE6271" i="1" a="1"/>
  <c r="AE6271" i="1" s="1"/>
  <c r="AG6270" i="1" l="1"/>
  <c r="AF6271" i="1"/>
  <c r="AH6272" i="1" a="1"/>
  <c r="AH6272" i="1" s="1"/>
  <c r="AI6272" i="1" s="1"/>
  <c r="AD6272" i="1"/>
  <c r="AE6272" i="1" a="1"/>
  <c r="AE6272" i="1" s="1"/>
  <c r="AG6271" i="1" l="1"/>
  <c r="AF6272" i="1"/>
  <c r="AH6273" i="1" a="1"/>
  <c r="AH6273" i="1" s="1"/>
  <c r="AI6273" i="1" s="1"/>
  <c r="AD6273" i="1"/>
  <c r="AE6273" i="1" a="1"/>
  <c r="AE6273" i="1" s="1"/>
  <c r="AH6274" i="1" l="1" a="1"/>
  <c r="AH6274" i="1" s="1"/>
  <c r="AI6274" i="1" s="1"/>
  <c r="AD6274" i="1"/>
  <c r="AE6274" i="1" a="1"/>
  <c r="AE6274" i="1" s="1"/>
  <c r="AG6272" i="1"/>
  <c r="AF6273" i="1"/>
  <c r="AG6273" i="1" l="1"/>
  <c r="AF6274" i="1"/>
  <c r="AH6275" i="1" a="1"/>
  <c r="AH6275" i="1" s="1"/>
  <c r="AI6275" i="1" s="1"/>
  <c r="AD6275" i="1"/>
  <c r="AE6275" i="1" a="1"/>
  <c r="AE6275" i="1" s="1"/>
  <c r="AH6276" i="1" l="1" a="1"/>
  <c r="AH6276" i="1" s="1"/>
  <c r="AI6276" i="1" s="1"/>
  <c r="AD6276" i="1"/>
  <c r="AE6276" i="1" a="1"/>
  <c r="AE6276" i="1" s="1"/>
  <c r="AG6274" i="1"/>
  <c r="AF6275" i="1"/>
  <c r="AG6275" i="1" l="1"/>
  <c r="AF6276" i="1"/>
  <c r="AH6277" i="1" a="1"/>
  <c r="AH6277" i="1" s="1"/>
  <c r="AI6277" i="1" s="1"/>
  <c r="AD6277" i="1"/>
  <c r="AE6277" i="1" a="1"/>
  <c r="AE6277" i="1" s="1"/>
  <c r="AH6278" i="1" l="1" a="1"/>
  <c r="AH6278" i="1" s="1"/>
  <c r="AI6278" i="1" s="1"/>
  <c r="AD6278" i="1"/>
  <c r="AE6278" i="1" a="1"/>
  <c r="AE6278" i="1" s="1"/>
  <c r="AG6276" i="1"/>
  <c r="AF6277" i="1"/>
  <c r="AG6277" i="1" l="1"/>
  <c r="AF6278" i="1"/>
  <c r="AH6279" i="1" a="1"/>
  <c r="AH6279" i="1" s="1"/>
  <c r="AI6279" i="1" s="1"/>
  <c r="AD6279" i="1"/>
  <c r="AE6279" i="1" a="1"/>
  <c r="AE6279" i="1" s="1"/>
  <c r="AH6280" i="1" l="1" a="1"/>
  <c r="AH6280" i="1" s="1"/>
  <c r="AI6280" i="1" s="1"/>
  <c r="AD6280" i="1"/>
  <c r="AE6280" i="1" a="1"/>
  <c r="AE6280" i="1" s="1"/>
  <c r="AG6278" i="1"/>
  <c r="AF6279" i="1"/>
  <c r="AG6279" i="1" l="1"/>
  <c r="AF6280" i="1"/>
  <c r="AH6281" i="1" a="1"/>
  <c r="AH6281" i="1" s="1"/>
  <c r="AI6281" i="1" s="1"/>
  <c r="AD6281" i="1"/>
  <c r="AE6281" i="1" a="1"/>
  <c r="AE6281" i="1" s="1"/>
  <c r="AG6280" i="1" l="1"/>
  <c r="AF6281" i="1"/>
  <c r="AH6282" i="1" a="1"/>
  <c r="AH6282" i="1" s="1"/>
  <c r="AI6282" i="1" s="1"/>
  <c r="AD6282" i="1"/>
  <c r="AE6282" i="1" a="1"/>
  <c r="AE6282" i="1" s="1"/>
  <c r="AG6281" i="1" l="1"/>
  <c r="AF6282" i="1"/>
  <c r="AH6283" i="1" a="1"/>
  <c r="AH6283" i="1" s="1"/>
  <c r="AI6283" i="1" s="1"/>
  <c r="AD6283" i="1"/>
  <c r="AE6283" i="1" a="1"/>
  <c r="AE6283" i="1" s="1"/>
  <c r="AH6284" i="1" l="1" a="1"/>
  <c r="AH6284" i="1" s="1"/>
  <c r="AI6284" i="1" s="1"/>
  <c r="AD6284" i="1"/>
  <c r="AE6284" i="1" a="1"/>
  <c r="AE6284" i="1" s="1"/>
  <c r="AG6282" i="1"/>
  <c r="AF6283" i="1"/>
  <c r="AG6283" i="1" l="1"/>
  <c r="AF6284" i="1"/>
  <c r="AH6285" i="1" a="1"/>
  <c r="AH6285" i="1" s="1"/>
  <c r="AI6285" i="1" s="1"/>
  <c r="AD6285" i="1"/>
  <c r="AE6285" i="1" a="1"/>
  <c r="AE6285" i="1" s="1"/>
  <c r="AG6284" i="1" l="1"/>
  <c r="AF6285" i="1"/>
  <c r="AH6286" i="1" a="1"/>
  <c r="AH6286" i="1" s="1"/>
  <c r="AI6286" i="1" s="1"/>
  <c r="AD6286" i="1"/>
  <c r="AE6286" i="1" a="1"/>
  <c r="AE6286" i="1" s="1"/>
  <c r="AH6287" i="1" l="1" a="1"/>
  <c r="AH6287" i="1" s="1"/>
  <c r="AI6287" i="1" s="1"/>
  <c r="AD6287" i="1"/>
  <c r="AE6287" i="1" a="1"/>
  <c r="AE6287" i="1" s="1"/>
  <c r="AG6285" i="1"/>
  <c r="AF6286" i="1"/>
  <c r="AG6286" i="1" l="1"/>
  <c r="AF6287" i="1"/>
  <c r="AH6288" i="1" a="1"/>
  <c r="AH6288" i="1" s="1"/>
  <c r="AI6288" i="1" s="1"/>
  <c r="AD6288" i="1"/>
  <c r="AE6288" i="1" a="1"/>
  <c r="AE6288" i="1" s="1"/>
  <c r="AH6289" i="1" l="1" a="1"/>
  <c r="AH6289" i="1" s="1"/>
  <c r="AI6289" i="1" s="1"/>
  <c r="AD6289" i="1"/>
  <c r="AE6289" i="1" a="1"/>
  <c r="AE6289" i="1" s="1"/>
  <c r="AG6287" i="1"/>
  <c r="AF6288" i="1"/>
  <c r="AG6288" i="1" l="1"/>
  <c r="AF6289" i="1"/>
  <c r="AH6290" i="1" a="1"/>
  <c r="AH6290" i="1" s="1"/>
  <c r="AI6290" i="1" s="1"/>
  <c r="AD6290" i="1"/>
  <c r="AE6290" i="1" a="1"/>
  <c r="AE6290" i="1" s="1"/>
  <c r="AH6291" i="1" l="1" a="1"/>
  <c r="AH6291" i="1" s="1"/>
  <c r="AI6291" i="1" s="1"/>
  <c r="AD6291" i="1"/>
  <c r="AE6291" i="1" a="1"/>
  <c r="AE6291" i="1" s="1"/>
  <c r="AG6289" i="1"/>
  <c r="AF6290" i="1"/>
  <c r="AG6290" i="1" l="1"/>
  <c r="AF6291" i="1"/>
  <c r="AH6292" i="1" a="1"/>
  <c r="AH6292" i="1" s="1"/>
  <c r="AI6292" i="1" s="1"/>
  <c r="AD6292" i="1"/>
  <c r="AE6292" i="1" a="1"/>
  <c r="AE6292" i="1" s="1"/>
  <c r="AH6293" i="1" l="1" a="1"/>
  <c r="AH6293" i="1" s="1"/>
  <c r="AI6293" i="1" s="1"/>
  <c r="AD6293" i="1"/>
  <c r="AE6293" i="1" a="1"/>
  <c r="AE6293" i="1" s="1"/>
  <c r="AG6291" i="1"/>
  <c r="AF6292" i="1"/>
  <c r="AG6292" i="1" l="1"/>
  <c r="AF6293" i="1"/>
  <c r="AH6294" i="1" a="1"/>
  <c r="AH6294" i="1" s="1"/>
  <c r="AI6294" i="1" s="1"/>
  <c r="AD6294" i="1"/>
  <c r="AE6294" i="1" a="1"/>
  <c r="AE6294" i="1" s="1"/>
  <c r="AH6295" i="1" l="1" a="1"/>
  <c r="AH6295" i="1" s="1"/>
  <c r="AI6295" i="1" s="1"/>
  <c r="AD6295" i="1"/>
  <c r="AE6295" i="1" a="1"/>
  <c r="AE6295" i="1" s="1"/>
  <c r="AG6293" i="1"/>
  <c r="AF6294" i="1"/>
  <c r="AG6294" i="1" l="1"/>
  <c r="AF6295" i="1"/>
  <c r="AH6296" i="1" a="1"/>
  <c r="AH6296" i="1" s="1"/>
  <c r="AI6296" i="1" s="1"/>
  <c r="AD6296" i="1"/>
  <c r="AE6296" i="1" a="1"/>
  <c r="AE6296" i="1" s="1"/>
  <c r="AH6297" i="1" l="1" a="1"/>
  <c r="AH6297" i="1" s="1"/>
  <c r="AI6297" i="1" s="1"/>
  <c r="AD6297" i="1"/>
  <c r="AE6297" i="1" a="1"/>
  <c r="AE6297" i="1" s="1"/>
  <c r="AG6295" i="1"/>
  <c r="AF6296" i="1"/>
  <c r="AG6296" i="1" l="1"/>
  <c r="AF6297" i="1"/>
  <c r="AH6298" i="1" a="1"/>
  <c r="AH6298" i="1" s="1"/>
  <c r="AI6298" i="1" s="1"/>
  <c r="AD6298" i="1"/>
  <c r="AE6298" i="1" a="1"/>
  <c r="AE6298" i="1" s="1"/>
  <c r="AH6299" i="1" l="1" a="1"/>
  <c r="AH6299" i="1" s="1"/>
  <c r="AI6299" i="1" s="1"/>
  <c r="AD6299" i="1"/>
  <c r="AE6299" i="1" a="1"/>
  <c r="AE6299" i="1" s="1"/>
  <c r="AG6297" i="1"/>
  <c r="AF6298" i="1"/>
  <c r="AG6298" i="1" l="1"/>
  <c r="AF6299" i="1"/>
  <c r="AH6300" i="1" a="1"/>
  <c r="AH6300" i="1" s="1"/>
  <c r="AI6300" i="1" s="1"/>
  <c r="AD6300" i="1"/>
  <c r="AE6300" i="1" a="1"/>
  <c r="AE6300" i="1" s="1"/>
  <c r="AH6301" i="1" l="1" a="1"/>
  <c r="AH6301" i="1" s="1"/>
  <c r="AI6301" i="1" s="1"/>
  <c r="AD6301" i="1"/>
  <c r="AE6301" i="1" a="1"/>
  <c r="AE6301" i="1" s="1"/>
  <c r="AG6299" i="1"/>
  <c r="AF6300" i="1"/>
  <c r="AG6300" i="1" l="1"/>
  <c r="AF6301" i="1"/>
  <c r="AH6302" i="1" a="1"/>
  <c r="AH6302" i="1" s="1"/>
  <c r="AI6302" i="1" s="1"/>
  <c r="AD6302" i="1"/>
  <c r="AE6302" i="1" a="1"/>
  <c r="AE6302" i="1" s="1"/>
  <c r="AH6303" i="1" l="1" a="1"/>
  <c r="AH6303" i="1" s="1"/>
  <c r="AI6303" i="1" s="1"/>
  <c r="AD6303" i="1"/>
  <c r="AE6303" i="1" a="1"/>
  <c r="AE6303" i="1" s="1"/>
  <c r="AG6301" i="1"/>
  <c r="AF6302" i="1"/>
  <c r="AG6302" i="1" l="1"/>
  <c r="AF6303" i="1"/>
  <c r="AH6304" i="1" a="1"/>
  <c r="AH6304" i="1" s="1"/>
  <c r="AI6304" i="1" s="1"/>
  <c r="AD6304" i="1"/>
  <c r="AE6304" i="1" a="1"/>
  <c r="AE6304" i="1" s="1"/>
  <c r="AH6305" i="1" l="1" a="1"/>
  <c r="AH6305" i="1" s="1"/>
  <c r="AI6305" i="1" s="1"/>
  <c r="AD6305" i="1"/>
  <c r="AE6305" i="1" a="1"/>
  <c r="AE6305" i="1" s="1"/>
  <c r="AG6303" i="1"/>
  <c r="AF6304" i="1"/>
  <c r="AG6304" i="1" l="1"/>
  <c r="AF6305" i="1"/>
  <c r="AH6306" i="1" a="1"/>
  <c r="AH6306" i="1" s="1"/>
  <c r="AI6306" i="1" s="1"/>
  <c r="AD6306" i="1"/>
  <c r="AE6306" i="1" a="1"/>
  <c r="AE6306" i="1" s="1"/>
  <c r="AH6307" i="1" l="1" a="1"/>
  <c r="AH6307" i="1" s="1"/>
  <c r="AI6307" i="1" s="1"/>
  <c r="AD6307" i="1"/>
  <c r="AE6307" i="1" a="1"/>
  <c r="AE6307" i="1" s="1"/>
  <c r="AG6305" i="1"/>
  <c r="AF6306" i="1"/>
  <c r="AG6306" i="1" l="1"/>
  <c r="AF6307" i="1"/>
  <c r="AH6308" i="1" a="1"/>
  <c r="AH6308" i="1" s="1"/>
  <c r="AI6308" i="1" s="1"/>
  <c r="AD6308" i="1"/>
  <c r="AE6308" i="1" a="1"/>
  <c r="AE6308" i="1" s="1"/>
  <c r="AH6309" i="1" l="1" a="1"/>
  <c r="AH6309" i="1" s="1"/>
  <c r="AI6309" i="1" s="1"/>
  <c r="AD6309" i="1"/>
  <c r="AE6309" i="1" a="1"/>
  <c r="AE6309" i="1" s="1"/>
  <c r="AG6307" i="1"/>
  <c r="AF6308" i="1"/>
  <c r="AG6308" i="1" l="1"/>
  <c r="AF6309" i="1"/>
  <c r="AH6310" i="1" a="1"/>
  <c r="AH6310" i="1" s="1"/>
  <c r="AI6310" i="1" s="1"/>
  <c r="AD6310" i="1"/>
  <c r="AE6310" i="1" a="1"/>
  <c r="AE6310" i="1" s="1"/>
  <c r="AH6311" i="1" l="1" a="1"/>
  <c r="AH6311" i="1" s="1"/>
  <c r="AI6311" i="1" s="1"/>
  <c r="AD6311" i="1"/>
  <c r="AE6311" i="1" a="1"/>
  <c r="AE6311" i="1" s="1"/>
  <c r="AG6309" i="1"/>
  <c r="AF6310" i="1"/>
  <c r="AG6310" i="1" l="1"/>
  <c r="AF6311" i="1"/>
  <c r="AH6312" i="1" a="1"/>
  <c r="AH6312" i="1" s="1"/>
  <c r="AI6312" i="1" s="1"/>
  <c r="AD6312" i="1"/>
  <c r="AE6312" i="1" a="1"/>
  <c r="AE6312" i="1" s="1"/>
  <c r="AH6313" i="1" l="1" a="1"/>
  <c r="AH6313" i="1" s="1"/>
  <c r="AI6313" i="1" s="1"/>
  <c r="AD6313" i="1"/>
  <c r="AE6313" i="1" a="1"/>
  <c r="AE6313" i="1" s="1"/>
  <c r="AG6311" i="1"/>
  <c r="AF6312" i="1"/>
  <c r="AG6312" i="1" l="1"/>
  <c r="AF6313" i="1"/>
  <c r="AH6314" i="1" a="1"/>
  <c r="AH6314" i="1" s="1"/>
  <c r="AI6314" i="1" s="1"/>
  <c r="AD6314" i="1"/>
  <c r="AE6314" i="1" a="1"/>
  <c r="AE6314" i="1" s="1"/>
  <c r="AH6315" i="1" l="1" a="1"/>
  <c r="AH6315" i="1" s="1"/>
  <c r="AI6315" i="1" s="1"/>
  <c r="AD6315" i="1"/>
  <c r="AE6315" i="1" a="1"/>
  <c r="AE6315" i="1" s="1"/>
  <c r="AG6313" i="1"/>
  <c r="AF6314" i="1"/>
  <c r="AG6314" i="1" l="1"/>
  <c r="AF6315" i="1"/>
  <c r="AH6316" i="1" a="1"/>
  <c r="AH6316" i="1" s="1"/>
  <c r="AI6316" i="1" s="1"/>
  <c r="AD6316" i="1"/>
  <c r="AE6316" i="1" a="1"/>
  <c r="AE6316" i="1" s="1"/>
  <c r="AG6315" i="1" l="1"/>
  <c r="AF6316" i="1"/>
  <c r="AH6317" i="1" a="1"/>
  <c r="AH6317" i="1" s="1"/>
  <c r="AI6317" i="1" s="1"/>
  <c r="AD6317" i="1"/>
  <c r="AE6317" i="1" a="1"/>
  <c r="AE6317" i="1" s="1"/>
  <c r="AG6316" i="1" l="1"/>
  <c r="AF6317" i="1"/>
  <c r="AH6318" i="1" a="1"/>
  <c r="AH6318" i="1" s="1"/>
  <c r="AI6318" i="1" s="1"/>
  <c r="AD6318" i="1"/>
  <c r="AE6318" i="1" a="1"/>
  <c r="AE6318" i="1" s="1"/>
  <c r="AH6319" i="1" l="1" a="1"/>
  <c r="AH6319" i="1" s="1"/>
  <c r="AI6319" i="1" s="1"/>
  <c r="AD6319" i="1"/>
  <c r="AE6319" i="1" a="1"/>
  <c r="AE6319" i="1" s="1"/>
  <c r="AG6317" i="1"/>
  <c r="AF6318" i="1"/>
  <c r="AG6318" i="1" l="1"/>
  <c r="AF6319" i="1"/>
  <c r="AH6320" i="1" a="1"/>
  <c r="AH6320" i="1" s="1"/>
  <c r="AI6320" i="1" s="1"/>
  <c r="AD6320" i="1"/>
  <c r="AE6320" i="1" a="1"/>
  <c r="AE6320" i="1" s="1"/>
  <c r="AH6321" i="1" l="1" a="1"/>
  <c r="AH6321" i="1" s="1"/>
  <c r="AI6321" i="1" s="1"/>
  <c r="AD6321" i="1"/>
  <c r="AE6321" i="1" a="1"/>
  <c r="AE6321" i="1" s="1"/>
  <c r="AG6319" i="1"/>
  <c r="AF6320" i="1"/>
  <c r="AG6320" i="1" l="1"/>
  <c r="AF6321" i="1"/>
  <c r="AH6322" i="1" a="1"/>
  <c r="AH6322" i="1" s="1"/>
  <c r="AI6322" i="1" s="1"/>
  <c r="AD6322" i="1"/>
  <c r="AE6322" i="1" a="1"/>
  <c r="AE6322" i="1" s="1"/>
  <c r="AG6321" i="1" l="1"/>
  <c r="AF6322" i="1"/>
  <c r="AH6323" i="1" a="1"/>
  <c r="AH6323" i="1" s="1"/>
  <c r="AI6323" i="1" s="1"/>
  <c r="AD6323" i="1"/>
  <c r="AE6323" i="1" a="1"/>
  <c r="AE6323" i="1" s="1"/>
  <c r="AH6324" i="1" l="1" a="1"/>
  <c r="AH6324" i="1" s="1"/>
  <c r="AI6324" i="1" s="1"/>
  <c r="AD6324" i="1"/>
  <c r="AE6324" i="1" a="1"/>
  <c r="AE6324" i="1" s="1"/>
  <c r="AG6322" i="1"/>
  <c r="AF6323" i="1"/>
  <c r="AG6323" i="1" l="1"/>
  <c r="AF6324" i="1"/>
  <c r="AH6325" i="1" a="1"/>
  <c r="AH6325" i="1" s="1"/>
  <c r="AI6325" i="1" s="1"/>
  <c r="AD6325" i="1"/>
  <c r="AE6325" i="1" a="1"/>
  <c r="AE6325" i="1" s="1"/>
  <c r="AG6324" i="1" l="1"/>
  <c r="AF6325" i="1"/>
  <c r="AH6326" i="1" a="1"/>
  <c r="AH6326" i="1" s="1"/>
  <c r="AI6326" i="1" s="1"/>
  <c r="AD6326" i="1"/>
  <c r="AE6326" i="1" a="1"/>
  <c r="AE6326" i="1" s="1"/>
  <c r="AG6325" i="1" l="1"/>
  <c r="AF6326" i="1"/>
  <c r="AH6327" i="1" a="1"/>
  <c r="AH6327" i="1" s="1"/>
  <c r="AI6327" i="1" s="1"/>
  <c r="AD6327" i="1"/>
  <c r="AE6327" i="1" a="1"/>
  <c r="AE6327" i="1" s="1"/>
  <c r="AH6328" i="1" l="1" a="1"/>
  <c r="AH6328" i="1" s="1"/>
  <c r="AI6328" i="1" s="1"/>
  <c r="AD6328" i="1"/>
  <c r="AE6328" i="1" a="1"/>
  <c r="AE6328" i="1" s="1"/>
  <c r="AG6326" i="1"/>
  <c r="AF6327" i="1"/>
  <c r="AG6327" i="1" l="1"/>
  <c r="AF6328" i="1"/>
  <c r="AH6329" i="1" a="1"/>
  <c r="AH6329" i="1" s="1"/>
  <c r="AI6329" i="1" s="1"/>
  <c r="AD6329" i="1"/>
  <c r="AE6329" i="1" a="1"/>
  <c r="AE6329" i="1" s="1"/>
  <c r="AH6330" i="1" l="1" a="1"/>
  <c r="AH6330" i="1" s="1"/>
  <c r="AI6330" i="1" s="1"/>
  <c r="AD6330" i="1"/>
  <c r="AE6330" i="1" a="1"/>
  <c r="AE6330" i="1" s="1"/>
  <c r="AG6328" i="1"/>
  <c r="AF6329" i="1"/>
  <c r="AG6329" i="1" l="1"/>
  <c r="AF6330" i="1"/>
  <c r="AH6331" i="1" a="1"/>
  <c r="AH6331" i="1" s="1"/>
  <c r="AI6331" i="1" s="1"/>
  <c r="AD6331" i="1"/>
  <c r="AE6331" i="1" a="1"/>
  <c r="AE6331" i="1" s="1"/>
  <c r="AH6332" i="1" l="1" a="1"/>
  <c r="AH6332" i="1" s="1"/>
  <c r="AI6332" i="1" s="1"/>
  <c r="AD6332" i="1"/>
  <c r="AE6332" i="1" a="1"/>
  <c r="AE6332" i="1" s="1"/>
  <c r="AG6330" i="1"/>
  <c r="AF6331" i="1"/>
  <c r="AG6331" i="1" l="1"/>
  <c r="AF6332" i="1"/>
  <c r="AH6333" i="1" a="1"/>
  <c r="AH6333" i="1" s="1"/>
  <c r="AI6333" i="1" s="1"/>
  <c r="AD6333" i="1"/>
  <c r="AE6333" i="1" a="1"/>
  <c r="AE6333" i="1" s="1"/>
  <c r="AH6334" i="1" l="1" a="1"/>
  <c r="AH6334" i="1" s="1"/>
  <c r="AI6334" i="1" s="1"/>
  <c r="AD6334" i="1"/>
  <c r="AE6334" i="1" a="1"/>
  <c r="AE6334" i="1" s="1"/>
  <c r="AG6332" i="1"/>
  <c r="AF6333" i="1"/>
  <c r="AG6333" i="1" l="1"/>
  <c r="AF6334" i="1"/>
  <c r="AH6335" i="1" a="1"/>
  <c r="AH6335" i="1" s="1"/>
  <c r="AI6335" i="1" s="1"/>
  <c r="AD6335" i="1"/>
  <c r="AE6335" i="1" a="1"/>
  <c r="AE6335" i="1" s="1"/>
  <c r="AH6336" i="1" l="1" a="1"/>
  <c r="AH6336" i="1" s="1"/>
  <c r="AI6336" i="1" s="1"/>
  <c r="AD6336" i="1"/>
  <c r="AE6336" i="1" a="1"/>
  <c r="AE6336" i="1" s="1"/>
  <c r="AG6334" i="1"/>
  <c r="AF6335" i="1"/>
  <c r="AG6335" i="1" l="1"/>
  <c r="AF6336" i="1"/>
  <c r="AH6337" i="1" a="1"/>
  <c r="AH6337" i="1" s="1"/>
  <c r="AI6337" i="1" s="1"/>
  <c r="AD6337" i="1"/>
  <c r="AE6337" i="1" a="1"/>
  <c r="AE6337" i="1" s="1"/>
  <c r="AH6338" i="1" l="1" a="1"/>
  <c r="AH6338" i="1" s="1"/>
  <c r="AI6338" i="1" s="1"/>
  <c r="AD6338" i="1"/>
  <c r="AE6338" i="1" a="1"/>
  <c r="AE6338" i="1" s="1"/>
  <c r="AG6336" i="1"/>
  <c r="AF6337" i="1"/>
  <c r="AG6337" i="1" l="1"/>
  <c r="AF6338" i="1"/>
  <c r="AH6339" i="1" a="1"/>
  <c r="AH6339" i="1" s="1"/>
  <c r="AI6339" i="1" s="1"/>
  <c r="AD6339" i="1"/>
  <c r="AE6339" i="1" a="1"/>
  <c r="AE6339" i="1" s="1"/>
  <c r="AG6338" i="1" l="1"/>
  <c r="AF6339" i="1"/>
  <c r="AH6340" i="1" a="1"/>
  <c r="AH6340" i="1" s="1"/>
  <c r="AI6340" i="1" s="1"/>
  <c r="AD6340" i="1"/>
  <c r="AE6340" i="1" a="1"/>
  <c r="AE6340" i="1" s="1"/>
  <c r="AH6341" i="1" l="1" a="1"/>
  <c r="AH6341" i="1" s="1"/>
  <c r="AI6341" i="1" s="1"/>
  <c r="AD6341" i="1"/>
  <c r="AE6341" i="1" a="1"/>
  <c r="AE6341" i="1" s="1"/>
  <c r="AG6339" i="1"/>
  <c r="AF6340" i="1"/>
  <c r="AG6340" i="1" l="1"/>
  <c r="AF6341" i="1"/>
  <c r="AH6342" i="1" a="1"/>
  <c r="AH6342" i="1" s="1"/>
  <c r="AI6342" i="1" s="1"/>
  <c r="AD6342" i="1"/>
  <c r="AE6342" i="1" a="1"/>
  <c r="AE6342" i="1" s="1"/>
  <c r="AH6343" i="1" l="1" a="1"/>
  <c r="AH6343" i="1" s="1"/>
  <c r="AI6343" i="1" s="1"/>
  <c r="AD6343" i="1"/>
  <c r="AE6343" i="1" a="1"/>
  <c r="AE6343" i="1" s="1"/>
  <c r="AG6341" i="1"/>
  <c r="AF6342" i="1"/>
  <c r="AG6342" i="1" l="1"/>
  <c r="AF6343" i="1"/>
  <c r="AH6344" i="1" a="1"/>
  <c r="AH6344" i="1" s="1"/>
  <c r="AI6344" i="1" s="1"/>
  <c r="AD6344" i="1"/>
  <c r="AE6344" i="1" a="1"/>
  <c r="AE6344" i="1" s="1"/>
  <c r="AG6343" i="1" l="1"/>
  <c r="AF6344" i="1"/>
  <c r="AH6345" i="1" a="1"/>
  <c r="AH6345" i="1" s="1"/>
  <c r="AI6345" i="1" s="1"/>
  <c r="AD6345" i="1"/>
  <c r="AE6345" i="1" a="1"/>
  <c r="AE6345" i="1" s="1"/>
  <c r="AH6346" i="1" l="1" a="1"/>
  <c r="AH6346" i="1" s="1"/>
  <c r="AI6346" i="1" s="1"/>
  <c r="AD6346" i="1"/>
  <c r="AE6346" i="1" a="1"/>
  <c r="AE6346" i="1" s="1"/>
  <c r="AG6344" i="1"/>
  <c r="AF6345" i="1"/>
  <c r="AG6345" i="1" l="1"/>
  <c r="AF6346" i="1"/>
  <c r="AH6347" i="1" a="1"/>
  <c r="AH6347" i="1" s="1"/>
  <c r="AI6347" i="1" s="1"/>
  <c r="AD6347" i="1"/>
  <c r="AE6347" i="1" a="1"/>
  <c r="AE6347" i="1" s="1"/>
  <c r="AH6348" i="1" l="1" a="1"/>
  <c r="AH6348" i="1" s="1"/>
  <c r="AI6348" i="1" s="1"/>
  <c r="AE6348" i="1" a="1"/>
  <c r="AE6348" i="1" s="1"/>
  <c r="AD6348" i="1"/>
  <c r="AG6346" i="1"/>
  <c r="AF6347" i="1"/>
  <c r="AG6347" i="1" l="1"/>
  <c r="AF6348" i="1"/>
  <c r="AE6349" i="1" a="1"/>
  <c r="AE6349" i="1" s="1"/>
  <c r="AD6349" i="1"/>
  <c r="AH6349" i="1" a="1"/>
  <c r="AH6349" i="1" s="1"/>
  <c r="AI6349" i="1" s="1"/>
  <c r="AG6348" i="1" l="1"/>
  <c r="AF6349" i="1"/>
  <c r="AE6350" i="1" a="1"/>
  <c r="AE6350" i="1" s="1"/>
  <c r="AD6350" i="1"/>
  <c r="AH6350" i="1" a="1"/>
  <c r="AH6350" i="1" s="1"/>
  <c r="AI6350" i="1" s="1"/>
  <c r="AE6351" i="1" l="1" a="1"/>
  <c r="AE6351" i="1" s="1"/>
  <c r="AD6351" i="1"/>
  <c r="AH6351" i="1" a="1"/>
  <c r="AH6351" i="1" s="1"/>
  <c r="AI6351" i="1" s="1"/>
  <c r="AG6349" i="1"/>
  <c r="AF6350" i="1"/>
  <c r="AG6350" i="1" l="1"/>
  <c r="AF6351" i="1"/>
  <c r="AH6352" i="1" a="1"/>
  <c r="AH6352" i="1" s="1"/>
  <c r="AI6352" i="1" s="1"/>
  <c r="AE6352" i="1" a="1"/>
  <c r="AE6352" i="1" s="1"/>
  <c r="AD6352" i="1"/>
  <c r="AH6353" i="1" l="1" a="1"/>
  <c r="AH6353" i="1" s="1"/>
  <c r="AI6353" i="1" s="1"/>
  <c r="AE6353" i="1" a="1"/>
  <c r="AE6353" i="1" s="1"/>
  <c r="AD6353" i="1"/>
  <c r="AG6351" i="1"/>
  <c r="AF6352" i="1"/>
  <c r="AG6352" i="1" l="1"/>
  <c r="AF6353" i="1"/>
  <c r="AH6354" i="1" a="1"/>
  <c r="AH6354" i="1" s="1"/>
  <c r="AI6354" i="1" s="1"/>
  <c r="AE6354" i="1" a="1"/>
  <c r="AE6354" i="1" s="1"/>
  <c r="AD6354" i="1"/>
  <c r="AH6355" i="1" l="1" a="1"/>
  <c r="AH6355" i="1" s="1"/>
  <c r="AI6355" i="1" s="1"/>
  <c r="AD6355" i="1"/>
  <c r="AE6355" i="1" a="1"/>
  <c r="AE6355" i="1" s="1"/>
  <c r="AG6353" i="1"/>
  <c r="AF6354" i="1"/>
  <c r="AG6354" i="1" l="1"/>
  <c r="AF6355" i="1"/>
  <c r="AD6356" i="1"/>
  <c r="AH6356" i="1" a="1"/>
  <c r="AH6356" i="1" s="1"/>
  <c r="AI6356" i="1" s="1"/>
  <c r="AE6356" i="1" a="1"/>
  <c r="AE6356" i="1" s="1"/>
  <c r="AE6357" i="1" l="1" a="1"/>
  <c r="AE6357" i="1" s="1"/>
  <c r="AD6357" i="1"/>
  <c r="AH6357" i="1" a="1"/>
  <c r="AH6357" i="1" s="1"/>
  <c r="AI6357" i="1" s="1"/>
  <c r="AG6355" i="1"/>
  <c r="AF6356" i="1"/>
  <c r="AG6356" i="1" l="1"/>
  <c r="AF6357" i="1"/>
  <c r="AH6358" i="1" a="1"/>
  <c r="AH6358" i="1" s="1"/>
  <c r="AI6358" i="1" s="1"/>
  <c r="AE6358" i="1" a="1"/>
  <c r="AE6358" i="1" s="1"/>
  <c r="AD6358" i="1"/>
  <c r="AH6359" i="1" l="1" a="1"/>
  <c r="AH6359" i="1" s="1"/>
  <c r="AI6359" i="1" s="1"/>
  <c r="AE6359" i="1" a="1"/>
  <c r="AE6359" i="1" s="1"/>
  <c r="AD6359" i="1"/>
  <c r="AG6357" i="1"/>
  <c r="AF6358" i="1"/>
  <c r="AG6358" i="1" l="1"/>
  <c r="AF6359" i="1"/>
  <c r="AD6360" i="1"/>
  <c r="AH6360" i="1" a="1"/>
  <c r="AH6360" i="1" s="1"/>
  <c r="AI6360" i="1" s="1"/>
  <c r="AE6360" i="1" a="1"/>
  <c r="AE6360" i="1" s="1"/>
  <c r="AH6361" i="1" l="1" a="1"/>
  <c r="AH6361" i="1" s="1"/>
  <c r="AI6361" i="1" s="1"/>
  <c r="AE6361" i="1" a="1"/>
  <c r="AE6361" i="1" s="1"/>
  <c r="AD6361" i="1"/>
  <c r="AG6359" i="1"/>
  <c r="AF6360" i="1"/>
  <c r="AG6360" i="1" l="1"/>
  <c r="AF6361" i="1"/>
  <c r="AH6362" i="1" a="1"/>
  <c r="AH6362" i="1" s="1"/>
  <c r="AI6362" i="1" s="1"/>
  <c r="AE6362" i="1" a="1"/>
  <c r="AE6362" i="1" s="1"/>
  <c r="AD6362" i="1"/>
  <c r="AG6361" i="1" l="1"/>
  <c r="AF6362" i="1"/>
  <c r="AE6363" i="1" a="1"/>
  <c r="AE6363" i="1" s="1"/>
  <c r="AD6363" i="1"/>
  <c r="AH6363" i="1" a="1"/>
  <c r="AH6363" i="1" s="1"/>
  <c r="AI6363" i="1" s="1"/>
  <c r="AH6364" i="1" l="1" a="1"/>
  <c r="AH6364" i="1" s="1"/>
  <c r="AI6364" i="1" s="1"/>
  <c r="AE6364" i="1" a="1"/>
  <c r="AE6364" i="1" s="1"/>
  <c r="AD6364" i="1"/>
  <c r="AG6362" i="1"/>
  <c r="AF6363" i="1"/>
  <c r="AG6363" i="1" l="1"/>
  <c r="AF6364" i="1"/>
  <c r="AH6365" i="1" a="1"/>
  <c r="AH6365" i="1" s="1"/>
  <c r="AI6365" i="1" s="1"/>
  <c r="AD6365" i="1"/>
  <c r="AE6365" i="1" a="1"/>
  <c r="AE6365" i="1" s="1"/>
  <c r="AG6364" i="1" l="1"/>
  <c r="AF6365" i="1"/>
  <c r="AE6366" i="1" a="1"/>
  <c r="AE6366" i="1" s="1"/>
  <c r="AD6366" i="1"/>
  <c r="AH6366" i="1" a="1"/>
  <c r="AH6366" i="1" s="1"/>
  <c r="AI6366" i="1" s="1"/>
  <c r="AH6367" i="1" l="1" a="1"/>
  <c r="AH6367" i="1" s="1"/>
  <c r="AI6367" i="1" s="1"/>
  <c r="AE6367" i="1" a="1"/>
  <c r="AE6367" i="1" s="1"/>
  <c r="AD6367" i="1"/>
  <c r="AG6365" i="1"/>
  <c r="AF6366" i="1"/>
  <c r="AG6366" i="1" l="1"/>
  <c r="AF6367" i="1"/>
  <c r="AD6368" i="1"/>
  <c r="AH6368" i="1" a="1"/>
  <c r="AH6368" i="1" s="1"/>
  <c r="AI6368" i="1" s="1"/>
  <c r="AE6368" i="1" a="1"/>
  <c r="AE6368" i="1" s="1"/>
  <c r="AH6369" i="1" l="1" a="1"/>
  <c r="AH6369" i="1" s="1"/>
  <c r="AI6369" i="1" s="1"/>
  <c r="AE6369" i="1" a="1"/>
  <c r="AE6369" i="1" s="1"/>
  <c r="AD6369" i="1"/>
  <c r="AG6367" i="1"/>
  <c r="AF6368" i="1"/>
  <c r="AG6368" i="1" l="1"/>
  <c r="AF6369" i="1"/>
  <c r="AH6370" i="1" a="1"/>
  <c r="AH6370" i="1" s="1"/>
  <c r="AI6370" i="1" s="1"/>
  <c r="AE6370" i="1" a="1"/>
  <c r="AE6370" i="1" s="1"/>
  <c r="AD6370" i="1"/>
  <c r="AE6371" i="1" l="1" a="1"/>
  <c r="AE6371" i="1" s="1"/>
  <c r="AD6371" i="1"/>
  <c r="AH6371" i="1" a="1"/>
  <c r="AH6371" i="1" s="1"/>
  <c r="AI6371" i="1" s="1"/>
  <c r="AG6369" i="1"/>
  <c r="AF6370" i="1"/>
  <c r="AG6370" i="1" l="1"/>
  <c r="AF6371" i="1"/>
  <c r="AH6372" i="1" a="1"/>
  <c r="AH6372" i="1" s="1"/>
  <c r="AI6372" i="1" s="1"/>
  <c r="AE6372" i="1" a="1"/>
  <c r="AE6372" i="1" s="1"/>
  <c r="AD6372" i="1"/>
  <c r="AG6371" i="1" l="1"/>
  <c r="AF6372" i="1"/>
  <c r="AH6373" i="1" a="1"/>
  <c r="AH6373" i="1" s="1"/>
  <c r="AI6373" i="1" s="1"/>
  <c r="AD6373" i="1"/>
  <c r="AE6373" i="1" a="1"/>
  <c r="AE6373" i="1" s="1"/>
  <c r="AG6372" i="1" l="1"/>
  <c r="AF6373" i="1"/>
  <c r="AE6374" i="1" a="1"/>
  <c r="AE6374" i="1" s="1"/>
  <c r="AD6374" i="1"/>
  <c r="AH6374" i="1" a="1"/>
  <c r="AH6374" i="1" s="1"/>
  <c r="AI6374" i="1" s="1"/>
  <c r="AH6375" i="1" l="1" a="1"/>
  <c r="AH6375" i="1" s="1"/>
  <c r="AI6375" i="1" s="1"/>
  <c r="AE6375" i="1" a="1"/>
  <c r="AE6375" i="1" s="1"/>
  <c r="AD6375" i="1"/>
  <c r="AG6373" i="1"/>
  <c r="AF6374" i="1"/>
  <c r="AG6374" i="1" l="1"/>
  <c r="AF6375" i="1"/>
  <c r="AD6376" i="1"/>
  <c r="AH6376" i="1" a="1"/>
  <c r="AH6376" i="1" s="1"/>
  <c r="AI6376" i="1" s="1"/>
  <c r="AE6376" i="1" a="1"/>
  <c r="AE6376" i="1" s="1"/>
  <c r="AH6377" i="1" l="1" a="1"/>
  <c r="AH6377" i="1" s="1"/>
  <c r="AI6377" i="1" s="1"/>
  <c r="AE6377" i="1" a="1"/>
  <c r="AE6377" i="1" s="1"/>
  <c r="AD6377" i="1"/>
  <c r="AG6375" i="1"/>
  <c r="AF6376" i="1"/>
  <c r="AG6376" i="1" l="1"/>
  <c r="AF6377" i="1"/>
  <c r="AH6378" i="1" a="1"/>
  <c r="AH6378" i="1" s="1"/>
  <c r="AI6378" i="1" s="1"/>
  <c r="AE6378" i="1" a="1"/>
  <c r="AE6378" i="1" s="1"/>
  <c r="AD6378" i="1"/>
  <c r="AE6379" i="1" l="1" a="1"/>
  <c r="AE6379" i="1" s="1"/>
  <c r="AD6379" i="1"/>
  <c r="AH6379" i="1" a="1"/>
  <c r="AH6379" i="1" s="1"/>
  <c r="AI6379" i="1" s="1"/>
  <c r="AG6377" i="1"/>
  <c r="AF6378" i="1"/>
  <c r="AG6378" i="1" l="1"/>
  <c r="AF6379" i="1"/>
  <c r="AH6380" i="1" a="1"/>
  <c r="AH6380" i="1" s="1"/>
  <c r="AI6380" i="1" s="1"/>
  <c r="AE6380" i="1" a="1"/>
  <c r="AE6380" i="1" s="1"/>
  <c r="AD6380" i="1"/>
  <c r="AH6381" i="1" l="1" a="1"/>
  <c r="AH6381" i="1" s="1"/>
  <c r="AI6381" i="1" s="1"/>
  <c r="AD6381" i="1"/>
  <c r="AE6381" i="1" a="1"/>
  <c r="AE6381" i="1" s="1"/>
  <c r="AG6379" i="1"/>
  <c r="AF6380" i="1"/>
  <c r="AG6380" i="1" l="1"/>
  <c r="AF6381" i="1"/>
  <c r="AE6382" i="1" a="1"/>
  <c r="AE6382" i="1" s="1"/>
  <c r="AD6382" i="1"/>
  <c r="AH6382" i="1" a="1"/>
  <c r="AH6382" i="1" s="1"/>
  <c r="AI6382" i="1" s="1"/>
  <c r="AG6381" i="1" l="1"/>
  <c r="AF6382" i="1"/>
  <c r="AH6383" i="1" a="1"/>
  <c r="AH6383" i="1" s="1"/>
  <c r="AI6383" i="1" s="1"/>
  <c r="AE6383" i="1" a="1"/>
  <c r="AE6383" i="1" s="1"/>
  <c r="AD6383" i="1"/>
  <c r="AD6384" i="1" l="1"/>
  <c r="AH6384" i="1" a="1"/>
  <c r="AH6384" i="1" s="1"/>
  <c r="AI6384" i="1" s="1"/>
  <c r="AE6384" i="1" a="1"/>
  <c r="AE6384" i="1" s="1"/>
  <c r="AG6382" i="1"/>
  <c r="AF6383" i="1"/>
  <c r="AG6383" i="1" l="1"/>
  <c r="AF6384" i="1"/>
  <c r="AH6385" i="1" a="1"/>
  <c r="AH6385" i="1" s="1"/>
  <c r="AI6385" i="1" s="1"/>
  <c r="AE6385" i="1" a="1"/>
  <c r="AE6385" i="1" s="1"/>
  <c r="AD6385" i="1"/>
  <c r="AH6386" i="1" l="1" a="1"/>
  <c r="AH6386" i="1" s="1"/>
  <c r="AI6386" i="1" s="1"/>
  <c r="AE6386" i="1" a="1"/>
  <c r="AE6386" i="1" s="1"/>
  <c r="AD6386" i="1"/>
  <c r="AG6384" i="1"/>
  <c r="AF6385" i="1"/>
  <c r="AG6385" i="1" l="1"/>
  <c r="AF6386" i="1"/>
  <c r="AE6387" i="1" a="1"/>
  <c r="AE6387" i="1" s="1"/>
  <c r="AD6387" i="1"/>
  <c r="AH6387" i="1" a="1"/>
  <c r="AH6387" i="1" s="1"/>
  <c r="AI6387" i="1" s="1"/>
  <c r="AH6388" i="1" l="1" a="1"/>
  <c r="AH6388" i="1" s="1"/>
  <c r="AI6388" i="1" s="1"/>
  <c r="AE6388" i="1" a="1"/>
  <c r="AE6388" i="1" s="1"/>
  <c r="AD6388" i="1"/>
  <c r="AG6386" i="1"/>
  <c r="AF6387" i="1"/>
  <c r="AG6387" i="1" l="1"/>
  <c r="AF6388" i="1"/>
  <c r="AH6389" i="1" a="1"/>
  <c r="AH6389" i="1" s="1"/>
  <c r="AI6389" i="1" s="1"/>
  <c r="AD6389" i="1"/>
  <c r="AE6389" i="1" a="1"/>
  <c r="AE6389" i="1" s="1"/>
  <c r="AH6390" i="1" l="1" a="1"/>
  <c r="AH6390" i="1" s="1"/>
  <c r="AI6390" i="1" s="1"/>
  <c r="AE6390" i="1" a="1"/>
  <c r="AE6390" i="1" s="1"/>
  <c r="AD6390" i="1"/>
  <c r="AG6388" i="1"/>
  <c r="AF6389" i="1"/>
  <c r="AG6389" i="1" l="1"/>
  <c r="AF6390" i="1"/>
  <c r="AH6391" i="1" a="1"/>
  <c r="AH6391" i="1" s="1"/>
  <c r="AI6391" i="1" s="1"/>
  <c r="AD6391" i="1"/>
  <c r="AE6391" i="1" a="1"/>
  <c r="AE6391" i="1" s="1"/>
  <c r="AH6392" i="1" l="1" a="1"/>
  <c r="AH6392" i="1" s="1"/>
  <c r="AI6392" i="1" s="1"/>
  <c r="AE6392" i="1" a="1"/>
  <c r="AE6392" i="1" s="1"/>
  <c r="AD6392" i="1"/>
  <c r="AG6390" i="1"/>
  <c r="AF6391" i="1"/>
  <c r="AG6391" i="1" l="1"/>
  <c r="AF6392" i="1"/>
  <c r="AH6393" i="1" a="1"/>
  <c r="AH6393" i="1" s="1"/>
  <c r="AI6393" i="1" s="1"/>
  <c r="AD6393" i="1"/>
  <c r="AE6393" i="1" a="1"/>
  <c r="AE6393" i="1" s="1"/>
  <c r="AH6394" i="1" l="1" a="1"/>
  <c r="AH6394" i="1" s="1"/>
  <c r="AI6394" i="1" s="1"/>
  <c r="AE6394" i="1" a="1"/>
  <c r="AE6394" i="1" s="1"/>
  <c r="AD6394" i="1"/>
  <c r="AG6392" i="1"/>
  <c r="AF6393" i="1"/>
  <c r="AG6393" i="1" l="1"/>
  <c r="AF6394" i="1"/>
  <c r="AH6395" i="1" a="1"/>
  <c r="AH6395" i="1" s="1"/>
  <c r="AI6395" i="1" s="1"/>
  <c r="AD6395" i="1"/>
  <c r="AE6395" i="1" a="1"/>
  <c r="AE6395" i="1" s="1"/>
  <c r="AH6396" i="1" l="1" a="1"/>
  <c r="AH6396" i="1" s="1"/>
  <c r="AI6396" i="1" s="1"/>
  <c r="AE6396" i="1" a="1"/>
  <c r="AE6396" i="1" s="1"/>
  <c r="AD6396" i="1"/>
  <c r="AG6394" i="1"/>
  <c r="AF6395" i="1"/>
  <c r="AG6395" i="1" l="1"/>
  <c r="AF6396" i="1"/>
  <c r="AH6397" i="1" a="1"/>
  <c r="AH6397" i="1" s="1"/>
  <c r="AI6397" i="1" s="1"/>
  <c r="AD6397" i="1"/>
  <c r="AE6397" i="1" a="1"/>
  <c r="AE6397" i="1" s="1"/>
  <c r="AH6398" i="1" l="1" a="1"/>
  <c r="AH6398" i="1" s="1"/>
  <c r="AI6398" i="1" s="1"/>
  <c r="AE6398" i="1" a="1"/>
  <c r="AE6398" i="1" s="1"/>
  <c r="AD6398" i="1"/>
  <c r="AG6396" i="1"/>
  <c r="AF6397" i="1"/>
  <c r="AG6397" i="1" l="1"/>
  <c r="AF6398" i="1"/>
  <c r="AH6399" i="1" a="1"/>
  <c r="AH6399" i="1" s="1"/>
  <c r="AI6399" i="1" s="1"/>
  <c r="AD6399" i="1"/>
  <c r="AE6399" i="1" a="1"/>
  <c r="AE6399" i="1" s="1"/>
  <c r="AH6400" i="1" l="1" a="1"/>
  <c r="AH6400" i="1" s="1"/>
  <c r="AI6400" i="1" s="1"/>
  <c r="AE6400" i="1" a="1"/>
  <c r="AE6400" i="1" s="1"/>
  <c r="AD6400" i="1"/>
  <c r="AG6398" i="1"/>
  <c r="AF6399" i="1"/>
  <c r="AG6399" i="1" l="1"/>
  <c r="AF6400" i="1"/>
  <c r="AH6401" i="1" a="1"/>
  <c r="AH6401" i="1" s="1"/>
  <c r="AI6401" i="1" s="1"/>
  <c r="AD6401" i="1"/>
  <c r="AE6401" i="1" a="1"/>
  <c r="AE6401" i="1" s="1"/>
  <c r="AH6402" i="1" l="1" a="1"/>
  <c r="AH6402" i="1" s="1"/>
  <c r="AI6402" i="1" s="1"/>
  <c r="AE6402" i="1" a="1"/>
  <c r="AE6402" i="1" s="1"/>
  <c r="AD6402" i="1"/>
  <c r="AG6400" i="1"/>
  <c r="AF6401" i="1"/>
  <c r="AH6403" i="1" l="1" a="1"/>
  <c r="AH6403" i="1" s="1"/>
  <c r="AI6403" i="1" s="1"/>
  <c r="AD6403" i="1"/>
  <c r="AE6403" i="1" a="1"/>
  <c r="AE6403" i="1" s="1"/>
  <c r="AG6401" i="1"/>
  <c r="AF6402" i="1"/>
  <c r="AG6402" i="1" l="1"/>
  <c r="AF6403" i="1"/>
  <c r="AH6404" i="1" a="1"/>
  <c r="AH6404" i="1" s="1"/>
  <c r="AI6404" i="1" s="1"/>
  <c r="AE6404" i="1" a="1"/>
  <c r="AE6404" i="1" s="1"/>
  <c r="AD6404" i="1"/>
  <c r="AH6405" i="1" l="1" a="1"/>
  <c r="AH6405" i="1" s="1"/>
  <c r="AI6405" i="1" s="1"/>
  <c r="AD6405" i="1"/>
  <c r="AE6405" i="1" a="1"/>
  <c r="AE6405" i="1" s="1"/>
  <c r="AG6403" i="1"/>
  <c r="AF6404" i="1"/>
  <c r="AG6404" i="1" l="1"/>
  <c r="AF6405" i="1"/>
  <c r="AH6406" i="1" a="1"/>
  <c r="AH6406" i="1" s="1"/>
  <c r="AI6406" i="1" s="1"/>
  <c r="AE6406" i="1" a="1"/>
  <c r="AE6406" i="1" s="1"/>
  <c r="AD6406" i="1"/>
  <c r="AH6407" i="1" l="1" a="1"/>
  <c r="AH6407" i="1" s="1"/>
  <c r="AI6407" i="1" s="1"/>
  <c r="AD6407" i="1"/>
  <c r="AE6407" i="1" a="1"/>
  <c r="AE6407" i="1" s="1"/>
  <c r="AG6405" i="1"/>
  <c r="AF6406" i="1"/>
  <c r="AG6406" i="1" l="1"/>
  <c r="AF6407" i="1"/>
  <c r="AH6408" i="1" a="1"/>
  <c r="AH6408" i="1" s="1"/>
  <c r="AI6408" i="1" s="1"/>
  <c r="AE6408" i="1" a="1"/>
  <c r="AE6408" i="1" s="1"/>
  <c r="AD6408" i="1"/>
  <c r="AH6409" i="1" l="1" a="1"/>
  <c r="AH6409" i="1" s="1"/>
  <c r="AI6409" i="1" s="1"/>
  <c r="AD6409" i="1"/>
  <c r="AE6409" i="1" a="1"/>
  <c r="AE6409" i="1" s="1"/>
  <c r="AG6407" i="1"/>
  <c r="AF6408" i="1"/>
  <c r="AG6408" i="1" l="1"/>
  <c r="AF6409" i="1"/>
  <c r="AH6410" i="1" a="1"/>
  <c r="AH6410" i="1" s="1"/>
  <c r="AI6410" i="1" s="1"/>
  <c r="AE6410" i="1" a="1"/>
  <c r="AE6410" i="1" s="1"/>
  <c r="AD6410" i="1"/>
  <c r="AH6411" i="1" l="1" a="1"/>
  <c r="AH6411" i="1" s="1"/>
  <c r="AI6411" i="1" s="1"/>
  <c r="AD6411" i="1"/>
  <c r="AE6411" i="1" a="1"/>
  <c r="AE6411" i="1" s="1"/>
  <c r="AG6409" i="1"/>
  <c r="AF6410" i="1"/>
  <c r="AG6410" i="1" l="1"/>
  <c r="AF6411" i="1"/>
  <c r="AH6412" i="1" a="1"/>
  <c r="AH6412" i="1" s="1"/>
  <c r="AI6412" i="1" s="1"/>
  <c r="AE6412" i="1" a="1"/>
  <c r="AE6412" i="1" s="1"/>
  <c r="AD6412" i="1"/>
  <c r="AH6413" i="1" l="1" a="1"/>
  <c r="AH6413" i="1" s="1"/>
  <c r="AI6413" i="1" s="1"/>
  <c r="AD6413" i="1"/>
  <c r="AE6413" i="1" a="1"/>
  <c r="AE6413" i="1" s="1"/>
  <c r="AG6411" i="1"/>
  <c r="AF6412" i="1"/>
  <c r="AG6412" i="1" l="1"/>
  <c r="AF6413" i="1"/>
  <c r="AH6414" i="1" a="1"/>
  <c r="AH6414" i="1" s="1"/>
  <c r="AI6414" i="1" s="1"/>
  <c r="AE6414" i="1" a="1"/>
  <c r="AE6414" i="1" s="1"/>
  <c r="AD6414" i="1"/>
  <c r="AH6415" i="1" l="1" a="1"/>
  <c r="AH6415" i="1" s="1"/>
  <c r="AI6415" i="1" s="1"/>
  <c r="AD6415" i="1"/>
  <c r="AE6415" i="1" a="1"/>
  <c r="AE6415" i="1" s="1"/>
  <c r="AG6413" i="1"/>
  <c r="AF6414" i="1"/>
  <c r="AG6414" i="1" l="1"/>
  <c r="AF6415" i="1"/>
  <c r="AH6416" i="1" a="1"/>
  <c r="AH6416" i="1" s="1"/>
  <c r="AI6416" i="1" s="1"/>
  <c r="AE6416" i="1" a="1"/>
  <c r="AE6416" i="1" s="1"/>
  <c r="AD6416" i="1"/>
  <c r="AH6417" i="1" l="1" a="1"/>
  <c r="AH6417" i="1" s="1"/>
  <c r="AI6417" i="1" s="1"/>
  <c r="AD6417" i="1"/>
  <c r="AE6417" i="1" a="1"/>
  <c r="AE6417" i="1" s="1"/>
  <c r="AG6415" i="1"/>
  <c r="AF6416" i="1"/>
  <c r="AG6416" i="1" l="1"/>
  <c r="AF6417" i="1"/>
  <c r="AH6418" i="1" a="1"/>
  <c r="AH6418" i="1" s="1"/>
  <c r="AI6418" i="1" s="1"/>
  <c r="AE6418" i="1" a="1"/>
  <c r="AE6418" i="1" s="1"/>
  <c r="AD6418" i="1"/>
  <c r="AH6419" i="1" l="1" a="1"/>
  <c r="AH6419" i="1" s="1"/>
  <c r="AI6419" i="1" s="1"/>
  <c r="AD6419" i="1"/>
  <c r="AE6419" i="1" a="1"/>
  <c r="AE6419" i="1" s="1"/>
  <c r="AG6417" i="1"/>
  <c r="AF6418" i="1"/>
  <c r="AG6418" i="1" l="1"/>
  <c r="AF6419" i="1"/>
  <c r="AH6420" i="1" a="1"/>
  <c r="AH6420" i="1" s="1"/>
  <c r="AI6420" i="1" s="1"/>
  <c r="AE6420" i="1" a="1"/>
  <c r="AE6420" i="1" s="1"/>
  <c r="AD6420" i="1"/>
  <c r="AH6421" i="1" l="1" a="1"/>
  <c r="AH6421" i="1" s="1"/>
  <c r="AI6421" i="1" s="1"/>
  <c r="AD6421" i="1"/>
  <c r="AE6421" i="1" a="1"/>
  <c r="AE6421" i="1" s="1"/>
  <c r="AG6419" i="1"/>
  <c r="AF6420" i="1"/>
  <c r="AG6420" i="1" l="1"/>
  <c r="AF6421" i="1"/>
  <c r="AH6422" i="1" a="1"/>
  <c r="AH6422" i="1" s="1"/>
  <c r="AI6422" i="1" s="1"/>
  <c r="AE6422" i="1" a="1"/>
  <c r="AE6422" i="1" s="1"/>
  <c r="AD6422" i="1"/>
  <c r="AH6423" i="1" l="1" a="1"/>
  <c r="AH6423" i="1" s="1"/>
  <c r="AI6423" i="1" s="1"/>
  <c r="AD6423" i="1"/>
  <c r="AE6423" i="1" a="1"/>
  <c r="AE6423" i="1" s="1"/>
  <c r="AG6421" i="1"/>
  <c r="AF6422" i="1"/>
  <c r="AG6422" i="1" l="1"/>
  <c r="AF6423" i="1"/>
  <c r="AH6424" i="1" a="1"/>
  <c r="AH6424" i="1" s="1"/>
  <c r="AI6424" i="1" s="1"/>
  <c r="AE6424" i="1" a="1"/>
  <c r="AE6424" i="1" s="1"/>
  <c r="AD6424" i="1"/>
  <c r="AH6425" i="1" l="1" a="1"/>
  <c r="AH6425" i="1" s="1"/>
  <c r="AI6425" i="1" s="1"/>
  <c r="AD6425" i="1"/>
  <c r="AE6425" i="1" a="1"/>
  <c r="AE6425" i="1" s="1"/>
  <c r="AG6423" i="1"/>
  <c r="AF6424" i="1"/>
  <c r="AG6424" i="1" l="1"/>
  <c r="AF6425" i="1"/>
  <c r="AH6426" i="1" a="1"/>
  <c r="AH6426" i="1" s="1"/>
  <c r="AI6426" i="1" s="1"/>
  <c r="AE6426" i="1" a="1"/>
  <c r="AE6426" i="1" s="1"/>
  <c r="AD6426" i="1"/>
  <c r="AH6427" i="1" l="1" a="1"/>
  <c r="AH6427" i="1" s="1"/>
  <c r="AI6427" i="1" s="1"/>
  <c r="AD6427" i="1"/>
  <c r="AE6427" i="1" a="1"/>
  <c r="AE6427" i="1" s="1"/>
  <c r="AG6425" i="1"/>
  <c r="AF6426" i="1"/>
  <c r="AG6426" i="1" l="1"/>
  <c r="AF6427" i="1"/>
  <c r="AH6428" i="1" a="1"/>
  <c r="AH6428" i="1" s="1"/>
  <c r="AI6428" i="1" s="1"/>
  <c r="AE6428" i="1" a="1"/>
  <c r="AE6428" i="1" s="1"/>
  <c r="AD6428" i="1"/>
  <c r="AH6429" i="1" l="1" a="1"/>
  <c r="AH6429" i="1" s="1"/>
  <c r="AI6429" i="1" s="1"/>
  <c r="AD6429" i="1"/>
  <c r="AE6429" i="1" a="1"/>
  <c r="AE6429" i="1" s="1"/>
  <c r="AG6427" i="1"/>
  <c r="AF6428" i="1"/>
  <c r="AG6428" i="1" l="1"/>
  <c r="AF6429" i="1"/>
  <c r="AH6430" i="1" a="1"/>
  <c r="AH6430" i="1" s="1"/>
  <c r="AI6430" i="1" s="1"/>
  <c r="AE6430" i="1" a="1"/>
  <c r="AE6430" i="1" s="1"/>
  <c r="AD6430" i="1"/>
  <c r="AH6431" i="1" l="1" a="1"/>
  <c r="AH6431" i="1" s="1"/>
  <c r="AI6431" i="1" s="1"/>
  <c r="AD6431" i="1"/>
  <c r="AE6431" i="1" a="1"/>
  <c r="AE6431" i="1" s="1"/>
  <c r="AG6429" i="1"/>
  <c r="AF6430" i="1"/>
  <c r="AG6430" i="1" l="1"/>
  <c r="AF6431" i="1"/>
  <c r="AH6432" i="1" a="1"/>
  <c r="AH6432" i="1" s="1"/>
  <c r="AI6432" i="1" s="1"/>
  <c r="AE6432" i="1" a="1"/>
  <c r="AE6432" i="1" s="1"/>
  <c r="AD6432" i="1"/>
  <c r="AG6431" i="1" l="1"/>
  <c r="AF6432" i="1"/>
  <c r="AH6433" i="1" a="1"/>
  <c r="AH6433" i="1" s="1"/>
  <c r="AI6433" i="1" s="1"/>
  <c r="AD6433" i="1"/>
  <c r="AE6433" i="1" a="1"/>
  <c r="AE6433" i="1" s="1"/>
  <c r="AH6434" i="1" l="1" a="1"/>
  <c r="AH6434" i="1" s="1"/>
  <c r="AI6434" i="1" s="1"/>
  <c r="AE6434" i="1" a="1"/>
  <c r="AE6434" i="1" s="1"/>
  <c r="AD6434" i="1"/>
  <c r="AG6432" i="1"/>
  <c r="AF6433" i="1"/>
  <c r="AG6433" i="1" l="1"/>
  <c r="AF6434" i="1"/>
  <c r="AH6435" i="1" a="1"/>
  <c r="AH6435" i="1" s="1"/>
  <c r="AI6435" i="1" s="1"/>
  <c r="AD6435" i="1"/>
  <c r="AE6435" i="1" a="1"/>
  <c r="AE6435" i="1" s="1"/>
  <c r="AH6436" i="1" l="1" a="1"/>
  <c r="AH6436" i="1" s="1"/>
  <c r="AI6436" i="1" s="1"/>
  <c r="AE6436" i="1" a="1"/>
  <c r="AE6436" i="1" s="1"/>
  <c r="AD6436" i="1"/>
  <c r="AG6434" i="1"/>
  <c r="AF6435" i="1"/>
  <c r="AG6435" i="1" l="1"/>
  <c r="AF6436" i="1"/>
  <c r="AH6437" i="1" a="1"/>
  <c r="AH6437" i="1" s="1"/>
  <c r="AI6437" i="1" s="1"/>
  <c r="AD6437" i="1"/>
  <c r="AE6437" i="1" a="1"/>
  <c r="AE6437" i="1" s="1"/>
  <c r="AH6438" i="1" l="1" a="1"/>
  <c r="AH6438" i="1" s="1"/>
  <c r="AI6438" i="1" s="1"/>
  <c r="AE6438" i="1" a="1"/>
  <c r="AE6438" i="1" s="1"/>
  <c r="AD6438" i="1"/>
  <c r="AG6436" i="1"/>
  <c r="AF6437" i="1"/>
  <c r="AG6437" i="1" l="1"/>
  <c r="AF6438" i="1"/>
  <c r="AH6439" i="1" a="1"/>
  <c r="AH6439" i="1" s="1"/>
  <c r="AI6439" i="1" s="1"/>
  <c r="AD6439" i="1"/>
  <c r="AE6439" i="1" a="1"/>
  <c r="AE6439" i="1" s="1"/>
  <c r="AH6440" i="1" l="1" a="1"/>
  <c r="AH6440" i="1" s="1"/>
  <c r="AI6440" i="1" s="1"/>
  <c r="AE6440" i="1" a="1"/>
  <c r="AE6440" i="1" s="1"/>
  <c r="AD6440" i="1"/>
  <c r="AG6438" i="1"/>
  <c r="AF6439" i="1"/>
  <c r="AH6441" i="1" l="1" a="1"/>
  <c r="AH6441" i="1" s="1"/>
  <c r="AI6441" i="1" s="1"/>
  <c r="AD6441" i="1"/>
  <c r="AE6441" i="1" a="1"/>
  <c r="AE6441" i="1" s="1"/>
  <c r="AG6439" i="1"/>
  <c r="AF6440" i="1"/>
  <c r="AG6440" i="1" l="1"/>
  <c r="AF6441" i="1"/>
  <c r="AH6442" i="1" a="1"/>
  <c r="AH6442" i="1" s="1"/>
  <c r="AI6442" i="1" s="1"/>
  <c r="AE6442" i="1" a="1"/>
  <c r="AE6442" i="1" s="1"/>
  <c r="AD6442" i="1"/>
  <c r="AG6441" i="1" l="1"/>
  <c r="AF6442" i="1"/>
  <c r="AH6443" i="1" a="1"/>
  <c r="AH6443" i="1" s="1"/>
  <c r="AI6443" i="1" s="1"/>
  <c r="AD6443" i="1"/>
  <c r="AE6443" i="1" a="1"/>
  <c r="AE6443" i="1" s="1"/>
  <c r="AH6444" i="1" l="1" a="1"/>
  <c r="AH6444" i="1" s="1"/>
  <c r="AI6444" i="1" s="1"/>
  <c r="AE6444" i="1" a="1"/>
  <c r="AE6444" i="1" s="1"/>
  <c r="AD6444" i="1"/>
  <c r="AG6442" i="1"/>
  <c r="AF6443" i="1"/>
  <c r="AG6443" i="1" l="1"/>
  <c r="AF6444" i="1"/>
  <c r="AH6445" i="1" a="1"/>
  <c r="AH6445" i="1" s="1"/>
  <c r="AI6445" i="1" s="1"/>
  <c r="AD6445" i="1"/>
  <c r="AE6445" i="1" a="1"/>
  <c r="AE6445" i="1" s="1"/>
  <c r="AH6446" i="1" l="1" a="1"/>
  <c r="AH6446" i="1" s="1"/>
  <c r="AI6446" i="1" s="1"/>
  <c r="AE6446" i="1" a="1"/>
  <c r="AE6446" i="1" s="1"/>
  <c r="AD6446" i="1"/>
  <c r="AG6444" i="1"/>
  <c r="AF6445" i="1"/>
  <c r="AG6445" i="1" l="1"/>
  <c r="AF6446" i="1"/>
  <c r="AH6447" i="1" a="1"/>
  <c r="AH6447" i="1" s="1"/>
  <c r="AI6447" i="1" s="1"/>
  <c r="AD6447" i="1"/>
  <c r="AE6447" i="1" a="1"/>
  <c r="AE6447" i="1" s="1"/>
  <c r="AH6448" i="1" l="1" a="1"/>
  <c r="AH6448" i="1" s="1"/>
  <c r="AI6448" i="1" s="1"/>
  <c r="AE6448" i="1" a="1"/>
  <c r="AE6448" i="1" s="1"/>
  <c r="AD6448" i="1"/>
  <c r="AG6446" i="1"/>
  <c r="AF6447" i="1"/>
  <c r="AG6447" i="1" l="1"/>
  <c r="AF6448" i="1"/>
  <c r="AH6449" i="1" a="1"/>
  <c r="AH6449" i="1" s="1"/>
  <c r="AI6449" i="1" s="1"/>
  <c r="AD6449" i="1"/>
  <c r="AE6449" i="1" a="1"/>
  <c r="AE6449" i="1" s="1"/>
  <c r="AG6448" i="1" l="1"/>
  <c r="AF6449" i="1"/>
  <c r="AH6450" i="1" a="1"/>
  <c r="AH6450" i="1" s="1"/>
  <c r="AI6450" i="1" s="1"/>
  <c r="AE6450" i="1" a="1"/>
  <c r="AE6450" i="1" s="1"/>
  <c r="AD6450" i="1"/>
  <c r="AH6451" i="1" l="1" a="1"/>
  <c r="AH6451" i="1" s="1"/>
  <c r="AI6451" i="1" s="1"/>
  <c r="AD6451" i="1"/>
  <c r="AE6451" i="1" a="1"/>
  <c r="AE6451" i="1" s="1"/>
  <c r="AG6449" i="1"/>
  <c r="AF6450" i="1"/>
  <c r="AG6450" i="1" l="1"/>
  <c r="AF6451" i="1"/>
  <c r="AH6452" i="1" a="1"/>
  <c r="AH6452" i="1" s="1"/>
  <c r="AI6452" i="1" s="1"/>
  <c r="AE6452" i="1" a="1"/>
  <c r="AE6452" i="1" s="1"/>
  <c r="AD6452" i="1"/>
  <c r="AH6453" i="1" l="1" a="1"/>
  <c r="AH6453" i="1" s="1"/>
  <c r="AI6453" i="1" s="1"/>
  <c r="AD6453" i="1"/>
  <c r="AE6453" i="1" a="1"/>
  <c r="AE6453" i="1" s="1"/>
  <c r="AG6451" i="1"/>
  <c r="AF6452" i="1"/>
  <c r="AG6452" i="1" l="1"/>
  <c r="AF6453" i="1"/>
  <c r="AH6454" i="1" a="1"/>
  <c r="AH6454" i="1" s="1"/>
  <c r="AI6454" i="1" s="1"/>
  <c r="AE6454" i="1" a="1"/>
  <c r="AE6454" i="1" s="1"/>
  <c r="AD6454" i="1"/>
  <c r="AH6455" i="1" l="1" a="1"/>
  <c r="AH6455" i="1" s="1"/>
  <c r="AI6455" i="1" s="1"/>
  <c r="AD6455" i="1"/>
  <c r="AE6455" i="1" a="1"/>
  <c r="AE6455" i="1" s="1"/>
  <c r="AG6453" i="1"/>
  <c r="AF6454" i="1"/>
  <c r="AG6454" i="1" l="1"/>
  <c r="AF6455" i="1"/>
  <c r="AH6456" i="1" a="1"/>
  <c r="AH6456" i="1" s="1"/>
  <c r="AI6456" i="1" s="1"/>
  <c r="AE6456" i="1" a="1"/>
  <c r="AE6456" i="1" s="1"/>
  <c r="AD6456" i="1"/>
  <c r="AH6457" i="1" l="1" a="1"/>
  <c r="AH6457" i="1" s="1"/>
  <c r="AI6457" i="1" s="1"/>
  <c r="AD6457" i="1"/>
  <c r="AE6457" i="1" a="1"/>
  <c r="AE6457" i="1" s="1"/>
  <c r="AG6455" i="1"/>
  <c r="AF6456" i="1"/>
  <c r="AG6456" i="1" l="1"/>
  <c r="AF6457" i="1"/>
  <c r="AH6458" i="1" a="1"/>
  <c r="AH6458" i="1" s="1"/>
  <c r="AI6458" i="1" s="1"/>
  <c r="AE6458" i="1" a="1"/>
  <c r="AE6458" i="1" s="1"/>
  <c r="AD6458" i="1"/>
  <c r="AH6459" i="1" l="1" a="1"/>
  <c r="AH6459" i="1" s="1"/>
  <c r="AI6459" i="1" s="1"/>
  <c r="AD6459" i="1"/>
  <c r="AE6459" i="1" a="1"/>
  <c r="AE6459" i="1" s="1"/>
  <c r="AG6457" i="1"/>
  <c r="AF6458" i="1"/>
  <c r="AG6458" i="1" l="1"/>
  <c r="AF6459" i="1"/>
  <c r="AH6460" i="1" a="1"/>
  <c r="AH6460" i="1" s="1"/>
  <c r="AI6460" i="1" s="1"/>
  <c r="AE6460" i="1" a="1"/>
  <c r="AE6460" i="1" s="1"/>
  <c r="AD6460" i="1"/>
  <c r="AG6459" i="1" l="1"/>
  <c r="AF6460" i="1"/>
  <c r="AH6461" i="1" a="1"/>
  <c r="AH6461" i="1" s="1"/>
  <c r="AI6461" i="1" s="1"/>
  <c r="AE6461" i="1" a="1"/>
  <c r="AE6461" i="1" s="1"/>
  <c r="AD6461" i="1"/>
  <c r="AH6462" i="1" l="1" a="1"/>
  <c r="AH6462" i="1" s="1"/>
  <c r="AI6462" i="1" s="1"/>
  <c r="AE6462" i="1" a="1"/>
  <c r="AE6462" i="1" s="1"/>
  <c r="AD6462" i="1"/>
  <c r="AG6460" i="1"/>
  <c r="AF6461" i="1"/>
  <c r="AG6461" i="1" l="1"/>
  <c r="AF6462" i="1"/>
  <c r="AH6463" i="1" a="1"/>
  <c r="AH6463" i="1" s="1"/>
  <c r="AI6463" i="1" s="1"/>
  <c r="AE6463" i="1" a="1"/>
  <c r="AE6463" i="1" s="1"/>
  <c r="AD6463" i="1"/>
  <c r="AG6462" i="1" l="1"/>
  <c r="AF6463" i="1"/>
  <c r="AH6464" i="1" a="1"/>
  <c r="AH6464" i="1" s="1"/>
  <c r="AI6464" i="1" s="1"/>
  <c r="AD6464" i="1"/>
  <c r="AE6464" i="1" a="1"/>
  <c r="AE6464" i="1" s="1"/>
  <c r="AH6465" i="1" l="1" a="1"/>
  <c r="AH6465" i="1" s="1"/>
  <c r="AI6465" i="1" s="1"/>
  <c r="AE6465" i="1" a="1"/>
  <c r="AE6465" i="1" s="1"/>
  <c r="AD6465" i="1"/>
  <c r="AG6463" i="1"/>
  <c r="AF6464" i="1"/>
  <c r="AG6464" i="1" l="1"/>
  <c r="AF6465" i="1"/>
  <c r="AH6466" i="1" a="1"/>
  <c r="AH6466" i="1" s="1"/>
  <c r="AI6466" i="1" s="1"/>
  <c r="AE6466" i="1" a="1"/>
  <c r="AE6466" i="1" s="1"/>
  <c r="AD6466" i="1"/>
  <c r="AG6465" i="1" l="1"/>
  <c r="AF6466" i="1"/>
  <c r="AH6467" i="1" a="1"/>
  <c r="AH6467" i="1" s="1"/>
  <c r="AI6467" i="1" s="1"/>
  <c r="AD6467" i="1"/>
  <c r="AE6467" i="1" a="1"/>
  <c r="AE6467" i="1" s="1"/>
  <c r="AH6468" i="1" l="1" a="1"/>
  <c r="AH6468" i="1" s="1"/>
  <c r="AI6468" i="1" s="1"/>
  <c r="AE6468" i="1" a="1"/>
  <c r="AE6468" i="1" s="1"/>
  <c r="AD6468" i="1"/>
  <c r="AG6466" i="1"/>
  <c r="AF6467" i="1"/>
  <c r="AG6467" i="1" l="1"/>
  <c r="AF6468" i="1"/>
  <c r="AH6469" i="1" a="1"/>
  <c r="AH6469" i="1" s="1"/>
  <c r="AI6469" i="1" s="1"/>
  <c r="AE6469" i="1" a="1"/>
  <c r="AE6469" i="1" s="1"/>
  <c r="AD6469" i="1"/>
  <c r="AH6470" i="1" l="1" a="1"/>
  <c r="AH6470" i="1" s="1"/>
  <c r="AI6470" i="1" s="1"/>
  <c r="AE6470" i="1" a="1"/>
  <c r="AE6470" i="1" s="1"/>
  <c r="AD6470" i="1"/>
  <c r="AG6468" i="1"/>
  <c r="AF6469" i="1"/>
  <c r="AH6471" i="1" l="1" a="1"/>
  <c r="AH6471" i="1" s="1"/>
  <c r="AI6471" i="1" s="1"/>
  <c r="AE6471" i="1" a="1"/>
  <c r="AE6471" i="1" s="1"/>
  <c r="AD6471" i="1"/>
  <c r="AG6469" i="1"/>
  <c r="AF6470" i="1"/>
  <c r="AG6470" i="1" l="1"/>
  <c r="AF6471" i="1"/>
  <c r="AH6472" i="1" a="1"/>
  <c r="AH6472" i="1" s="1"/>
  <c r="AI6472" i="1" s="1"/>
  <c r="AD6472" i="1"/>
  <c r="AE6472" i="1" a="1"/>
  <c r="AE6472" i="1" s="1"/>
  <c r="AH6473" i="1" l="1" a="1"/>
  <c r="AH6473" i="1" s="1"/>
  <c r="AI6473" i="1" s="1"/>
  <c r="AE6473" i="1" a="1"/>
  <c r="AE6473" i="1" s="1"/>
  <c r="AD6473" i="1"/>
  <c r="AG6471" i="1"/>
  <c r="AF6472" i="1"/>
  <c r="AH6474" i="1" l="1" a="1"/>
  <c r="AH6474" i="1" s="1"/>
  <c r="AI6474" i="1" s="1"/>
  <c r="AE6474" i="1" a="1"/>
  <c r="AE6474" i="1" s="1"/>
  <c r="AD6474" i="1"/>
  <c r="AG6472" i="1"/>
  <c r="AF6473" i="1"/>
  <c r="AG6473" i="1" l="1"/>
  <c r="AF6474" i="1"/>
  <c r="AH6475" i="1" a="1"/>
  <c r="AH6475" i="1" s="1"/>
  <c r="AI6475" i="1" s="1"/>
  <c r="AD6475" i="1"/>
  <c r="AE6475" i="1" a="1"/>
  <c r="AE6475" i="1" s="1"/>
  <c r="AG6474" i="1" l="1"/>
  <c r="AF6475" i="1"/>
  <c r="AH6476" i="1" a="1"/>
  <c r="AH6476" i="1" s="1"/>
  <c r="AI6476" i="1" s="1"/>
  <c r="AE6476" i="1" a="1"/>
  <c r="AE6476" i="1" s="1"/>
  <c r="AD6476" i="1"/>
  <c r="AH6477" i="1" l="1" a="1"/>
  <c r="AH6477" i="1" s="1"/>
  <c r="AI6477" i="1" s="1"/>
  <c r="AE6477" i="1" a="1"/>
  <c r="AE6477" i="1" s="1"/>
  <c r="AD6477" i="1"/>
  <c r="AG6475" i="1"/>
  <c r="AF6476" i="1"/>
  <c r="AG6476" i="1" l="1"/>
  <c r="AF6477" i="1"/>
  <c r="AH6478" i="1" a="1"/>
  <c r="AH6478" i="1" s="1"/>
  <c r="AI6478" i="1" s="1"/>
  <c r="AE6478" i="1" a="1"/>
  <c r="AE6478" i="1" s="1"/>
  <c r="AD6478" i="1"/>
  <c r="AH6479" i="1" l="1" a="1"/>
  <c r="AH6479" i="1" s="1"/>
  <c r="AI6479" i="1" s="1"/>
  <c r="AE6479" i="1" a="1"/>
  <c r="AE6479" i="1" s="1"/>
  <c r="AD6479" i="1"/>
  <c r="AG6477" i="1"/>
  <c r="AF6478" i="1"/>
  <c r="AG6478" i="1" l="1"/>
  <c r="AF6479" i="1"/>
  <c r="AH6480" i="1" a="1"/>
  <c r="AH6480" i="1" s="1"/>
  <c r="AI6480" i="1" s="1"/>
  <c r="AD6480" i="1"/>
  <c r="AE6480" i="1" a="1"/>
  <c r="AE6480" i="1" s="1"/>
  <c r="AH6481" i="1" l="1" a="1"/>
  <c r="AH6481" i="1" s="1"/>
  <c r="AI6481" i="1" s="1"/>
  <c r="AE6481" i="1" a="1"/>
  <c r="AE6481" i="1" s="1"/>
  <c r="AD6481" i="1"/>
  <c r="AG6479" i="1"/>
  <c r="AF6480" i="1"/>
  <c r="AG6480" i="1" l="1"/>
  <c r="AF6481" i="1"/>
  <c r="AH6482" i="1" a="1"/>
  <c r="AH6482" i="1" s="1"/>
  <c r="AI6482" i="1" s="1"/>
  <c r="AE6482" i="1" a="1"/>
  <c r="AE6482" i="1" s="1"/>
  <c r="AD6482" i="1"/>
  <c r="AD6483" i="1" l="1"/>
  <c r="AH6483" i="1" a="1"/>
  <c r="AH6483" i="1" s="1"/>
  <c r="AI6483" i="1" s="1"/>
  <c r="AE6483" i="1" a="1"/>
  <c r="AE6483" i="1" s="1"/>
  <c r="AG6481" i="1"/>
  <c r="AF6482" i="1"/>
  <c r="AG6482" i="1" l="1"/>
  <c r="AF6483" i="1"/>
  <c r="AD6484" i="1"/>
  <c r="AH6484" i="1" a="1"/>
  <c r="AH6484" i="1" s="1"/>
  <c r="AI6484" i="1" s="1"/>
  <c r="AE6484" i="1" a="1"/>
  <c r="AE6484" i="1" s="1"/>
  <c r="AG6483" i="1" l="1"/>
  <c r="AF6484" i="1"/>
  <c r="AD6485" i="1"/>
  <c r="AH6485" i="1" a="1"/>
  <c r="AH6485" i="1" s="1"/>
  <c r="AI6485" i="1" s="1"/>
  <c r="AE6485" i="1" a="1"/>
  <c r="AE6485" i="1" s="1"/>
  <c r="AG6484" i="1" l="1"/>
  <c r="AF6485" i="1"/>
  <c r="AD6486" i="1"/>
  <c r="AH6486" i="1" a="1"/>
  <c r="AH6486" i="1" s="1"/>
  <c r="AI6486" i="1" s="1"/>
  <c r="AE6486" i="1" a="1"/>
  <c r="AE6486" i="1" s="1"/>
  <c r="AD6487" i="1" l="1"/>
  <c r="AH6487" i="1" a="1"/>
  <c r="AH6487" i="1" s="1"/>
  <c r="AI6487" i="1" s="1"/>
  <c r="AE6487" i="1" a="1"/>
  <c r="AE6487" i="1" s="1"/>
  <c r="AG6485" i="1"/>
  <c r="AF6486" i="1"/>
  <c r="AG6486" i="1" l="1"/>
  <c r="AF6487" i="1"/>
  <c r="AD6488" i="1"/>
  <c r="AH6488" i="1" a="1"/>
  <c r="AH6488" i="1" s="1"/>
  <c r="AI6488" i="1" s="1"/>
  <c r="AE6488" i="1" a="1"/>
  <c r="AE6488" i="1" s="1"/>
  <c r="AD6489" i="1" l="1"/>
  <c r="AH6489" i="1" a="1"/>
  <c r="AH6489" i="1" s="1"/>
  <c r="AI6489" i="1" s="1"/>
  <c r="AE6489" i="1" a="1"/>
  <c r="AE6489" i="1" s="1"/>
  <c r="AG6487" i="1"/>
  <c r="AF6488" i="1"/>
  <c r="AG6488" i="1" l="1"/>
  <c r="AF6489" i="1"/>
  <c r="AD6490" i="1"/>
  <c r="AH6490" i="1" a="1"/>
  <c r="AH6490" i="1" s="1"/>
  <c r="AI6490" i="1" s="1"/>
  <c r="AE6490" i="1" a="1"/>
  <c r="AE6490" i="1" s="1"/>
  <c r="AG6489" i="1" l="1"/>
  <c r="AF6490" i="1"/>
  <c r="AD6491" i="1"/>
  <c r="AH6491" i="1" a="1"/>
  <c r="AH6491" i="1" s="1"/>
  <c r="AI6491" i="1" s="1"/>
  <c r="AE6491" i="1" a="1"/>
  <c r="AE6491" i="1" s="1"/>
  <c r="AD6492" i="1" l="1"/>
  <c r="AH6492" i="1" a="1"/>
  <c r="AH6492" i="1" s="1"/>
  <c r="AI6492" i="1" s="1"/>
  <c r="AE6492" i="1" a="1"/>
  <c r="AE6492" i="1" s="1"/>
  <c r="AG6490" i="1"/>
  <c r="AF6491" i="1"/>
  <c r="AG6491" i="1" l="1"/>
  <c r="AF6492" i="1"/>
  <c r="AD6493" i="1"/>
  <c r="AH6493" i="1" a="1"/>
  <c r="AH6493" i="1" s="1"/>
  <c r="AI6493" i="1" s="1"/>
  <c r="AE6493" i="1" a="1"/>
  <c r="AE6493" i="1" s="1"/>
  <c r="AG6492" i="1" l="1"/>
  <c r="AF6493" i="1"/>
  <c r="AD6494" i="1"/>
  <c r="AH6494" i="1" a="1"/>
  <c r="AH6494" i="1" s="1"/>
  <c r="AI6494" i="1" s="1"/>
  <c r="AE6494" i="1" a="1"/>
  <c r="AE6494" i="1" s="1"/>
  <c r="AD6495" i="1" l="1"/>
  <c r="AH6495" i="1" a="1"/>
  <c r="AH6495" i="1" s="1"/>
  <c r="AI6495" i="1" s="1"/>
  <c r="AE6495" i="1" a="1"/>
  <c r="AE6495" i="1" s="1"/>
  <c r="AG6493" i="1"/>
  <c r="AF6494" i="1"/>
  <c r="AG6494" i="1" l="1"/>
  <c r="AF6495" i="1"/>
  <c r="AD6496" i="1"/>
  <c r="AH6496" i="1" a="1"/>
  <c r="AH6496" i="1" s="1"/>
  <c r="AI6496" i="1" s="1"/>
  <c r="AE6496" i="1" a="1"/>
  <c r="AE6496" i="1" s="1"/>
  <c r="AD6497" i="1" l="1"/>
  <c r="AH6497" i="1" a="1"/>
  <c r="AH6497" i="1" s="1"/>
  <c r="AI6497" i="1" s="1"/>
  <c r="AE6497" i="1" a="1"/>
  <c r="AE6497" i="1" s="1"/>
  <c r="AG6495" i="1"/>
  <c r="AF6496" i="1"/>
  <c r="AG6496" i="1" l="1"/>
  <c r="AF6497" i="1"/>
  <c r="AD6498" i="1"/>
  <c r="AH6498" i="1" a="1"/>
  <c r="AH6498" i="1" s="1"/>
  <c r="AI6498" i="1" s="1"/>
  <c r="AE6498" i="1" a="1"/>
  <c r="AE6498" i="1" s="1"/>
  <c r="AD6499" i="1" l="1"/>
  <c r="AH6499" i="1" a="1"/>
  <c r="AH6499" i="1" s="1"/>
  <c r="AI6499" i="1" s="1"/>
  <c r="AE6499" i="1" a="1"/>
  <c r="AE6499" i="1" s="1"/>
  <c r="AG6497" i="1"/>
  <c r="AF6498" i="1"/>
  <c r="AG6498" i="1" l="1"/>
  <c r="AF6499" i="1"/>
  <c r="AD6500" i="1"/>
  <c r="AH6500" i="1" a="1"/>
  <c r="AH6500" i="1" s="1"/>
  <c r="AI6500" i="1" s="1"/>
  <c r="AE6500" i="1" a="1"/>
  <c r="AE6500" i="1" s="1"/>
  <c r="AG6499" i="1" l="1"/>
  <c r="AF6500" i="1"/>
  <c r="AE6501" i="1" a="1"/>
  <c r="AE6501" i="1" s="1"/>
  <c r="AD6501" i="1"/>
  <c r="AH6501" i="1" a="1"/>
  <c r="AH6501" i="1" s="1"/>
  <c r="AI6501" i="1" s="1"/>
  <c r="AE6502" i="1" l="1" a="1"/>
  <c r="AE6502" i="1" s="1"/>
  <c r="AD6502" i="1"/>
  <c r="AH6502" i="1" a="1"/>
  <c r="AH6502" i="1" s="1"/>
  <c r="AI6502" i="1" s="1"/>
  <c r="AG6500" i="1"/>
  <c r="AF6501" i="1"/>
  <c r="AE6503" i="1" l="1" a="1"/>
  <c r="AE6503" i="1" s="1"/>
  <c r="AD6503" i="1"/>
  <c r="AH6503" i="1" a="1"/>
  <c r="AH6503" i="1" s="1"/>
  <c r="AI6503" i="1" s="1"/>
  <c r="AG6501" i="1"/>
  <c r="AF6502" i="1"/>
  <c r="AG6502" i="1" l="1"/>
  <c r="AF6503" i="1"/>
  <c r="AE6504" i="1" a="1"/>
  <c r="AE6504" i="1" s="1"/>
  <c r="AD6504" i="1"/>
  <c r="AH6504" i="1" a="1"/>
  <c r="AH6504" i="1" s="1"/>
  <c r="AI6504" i="1" s="1"/>
  <c r="AG6503" i="1" l="1"/>
  <c r="AF6504" i="1"/>
  <c r="AE6505" i="1" a="1"/>
  <c r="AE6505" i="1" s="1"/>
  <c r="AD6505" i="1"/>
  <c r="AH6505" i="1" a="1"/>
  <c r="AH6505" i="1" s="1"/>
  <c r="AI6505" i="1" s="1"/>
  <c r="AE6506" i="1" l="1" a="1"/>
  <c r="AE6506" i="1" s="1"/>
  <c r="AD6506" i="1"/>
  <c r="AH6506" i="1" a="1"/>
  <c r="AH6506" i="1" s="1"/>
  <c r="AI6506" i="1" s="1"/>
  <c r="AG6504" i="1"/>
  <c r="AF6505" i="1"/>
  <c r="AG6505" i="1" l="1"/>
  <c r="AF6506" i="1"/>
  <c r="AE6507" i="1" a="1"/>
  <c r="AE6507" i="1" s="1"/>
  <c r="AD6507" i="1"/>
  <c r="AH6507" i="1" a="1"/>
  <c r="AH6507" i="1" s="1"/>
  <c r="AI6507" i="1" s="1"/>
  <c r="AG6506" i="1" l="1"/>
  <c r="AF6507" i="1"/>
  <c r="AE6508" i="1" a="1"/>
  <c r="AE6508" i="1" s="1"/>
  <c r="AD6508" i="1"/>
  <c r="AH6508" i="1" a="1"/>
  <c r="AH6508" i="1" s="1"/>
  <c r="AI6508" i="1" s="1"/>
  <c r="AG6507" i="1" l="1"/>
  <c r="AF6508" i="1"/>
  <c r="AE6509" i="1" a="1"/>
  <c r="AE6509" i="1" s="1"/>
  <c r="AD6509" i="1"/>
  <c r="AH6509" i="1" a="1"/>
  <c r="AH6509" i="1" s="1"/>
  <c r="AI6509" i="1" s="1"/>
  <c r="AE6510" i="1" l="1" a="1"/>
  <c r="AE6510" i="1" s="1"/>
  <c r="AD6510" i="1"/>
  <c r="AH6510" i="1" a="1"/>
  <c r="AH6510" i="1" s="1"/>
  <c r="AI6510" i="1" s="1"/>
  <c r="AG6508" i="1"/>
  <c r="AF6509" i="1"/>
  <c r="AG6509" i="1" l="1"/>
  <c r="AF6510" i="1"/>
  <c r="AE6511" i="1" a="1"/>
  <c r="AE6511" i="1" s="1"/>
  <c r="AD6511" i="1"/>
  <c r="AH6511" i="1" a="1"/>
  <c r="AH6511" i="1" s="1"/>
  <c r="AI6511" i="1" s="1"/>
  <c r="AE6512" i="1" l="1" a="1"/>
  <c r="AE6512" i="1" s="1"/>
  <c r="AD6512" i="1"/>
  <c r="AH6512" i="1" a="1"/>
  <c r="AH6512" i="1" s="1"/>
  <c r="AI6512" i="1" s="1"/>
  <c r="AG6510" i="1"/>
  <c r="AF6511" i="1"/>
  <c r="AG6511" i="1" l="1"/>
  <c r="AF6512" i="1"/>
  <c r="AE6513" i="1" a="1"/>
  <c r="AE6513" i="1" s="1"/>
  <c r="AD6513" i="1"/>
  <c r="AH6513" i="1" a="1"/>
  <c r="AH6513" i="1" s="1"/>
  <c r="AI6513" i="1" s="1"/>
  <c r="AE6514" i="1" l="1" a="1"/>
  <c r="AE6514" i="1" s="1"/>
  <c r="AD6514" i="1"/>
  <c r="AH6514" i="1" a="1"/>
  <c r="AH6514" i="1" s="1"/>
  <c r="AI6514" i="1" s="1"/>
  <c r="AG6512" i="1"/>
  <c r="AF6513" i="1"/>
  <c r="AG6513" i="1" l="1"/>
  <c r="AF6514" i="1"/>
  <c r="AE6515" i="1" a="1"/>
  <c r="AE6515" i="1" s="1"/>
  <c r="AD6515" i="1"/>
  <c r="AH6515" i="1" a="1"/>
  <c r="AH6515" i="1" s="1"/>
  <c r="AI6515" i="1" s="1"/>
  <c r="AE6516" i="1" l="1" a="1"/>
  <c r="AE6516" i="1" s="1"/>
  <c r="AD6516" i="1"/>
  <c r="AH6516" i="1" a="1"/>
  <c r="AH6516" i="1" s="1"/>
  <c r="AI6516" i="1" s="1"/>
  <c r="AG6514" i="1"/>
  <c r="AF6515" i="1"/>
  <c r="AG6515" i="1" l="1"/>
  <c r="AF6516" i="1"/>
  <c r="AE6517" i="1" a="1"/>
  <c r="AE6517" i="1" s="1"/>
  <c r="AD6517" i="1"/>
  <c r="AH6517" i="1" a="1"/>
  <c r="AH6517" i="1" s="1"/>
  <c r="AI6517" i="1" s="1"/>
  <c r="AG6516" i="1" l="1"/>
  <c r="AF6517" i="1"/>
  <c r="AE6518" i="1" a="1"/>
  <c r="AE6518" i="1" s="1"/>
  <c r="AD6518" i="1"/>
  <c r="AH6518" i="1" a="1"/>
  <c r="AH6518" i="1" s="1"/>
  <c r="AI6518" i="1" s="1"/>
  <c r="AE6519" i="1" l="1" a="1"/>
  <c r="AE6519" i="1" s="1"/>
  <c r="AD6519" i="1"/>
  <c r="AH6519" i="1" a="1"/>
  <c r="AH6519" i="1" s="1"/>
  <c r="AI6519" i="1" s="1"/>
  <c r="AG6517" i="1"/>
  <c r="AF6518" i="1"/>
  <c r="AG6518" i="1" l="1"/>
  <c r="AF6519" i="1"/>
  <c r="AE6520" i="1" a="1"/>
  <c r="AE6520" i="1" s="1"/>
  <c r="AD6520" i="1"/>
  <c r="AH6520" i="1" a="1"/>
  <c r="AH6520" i="1" s="1"/>
  <c r="AI6520" i="1" s="1"/>
  <c r="AE6521" i="1" l="1" a="1"/>
  <c r="AE6521" i="1" s="1"/>
  <c r="AD6521" i="1"/>
  <c r="AH6521" i="1" a="1"/>
  <c r="AH6521" i="1" s="1"/>
  <c r="AI6521" i="1" s="1"/>
  <c r="AG6519" i="1"/>
  <c r="AF6520" i="1"/>
  <c r="AG6520" i="1" l="1"/>
  <c r="AF6521" i="1"/>
  <c r="AE6522" i="1" a="1"/>
  <c r="AE6522" i="1" s="1"/>
  <c r="AD6522" i="1"/>
  <c r="AH6522" i="1" a="1"/>
  <c r="AH6522" i="1" s="1"/>
  <c r="AI6522" i="1" s="1"/>
  <c r="AE6523" i="1" l="1" a="1"/>
  <c r="AE6523" i="1" s="1"/>
  <c r="AD6523" i="1"/>
  <c r="AH6523" i="1" a="1"/>
  <c r="AH6523" i="1" s="1"/>
  <c r="AI6523" i="1" s="1"/>
  <c r="AG6521" i="1"/>
  <c r="AF6522" i="1"/>
  <c r="AG6522" i="1" l="1"/>
  <c r="AF6523" i="1"/>
  <c r="AE6524" i="1" a="1"/>
  <c r="AE6524" i="1" s="1"/>
  <c r="AD6524" i="1"/>
  <c r="AH6524" i="1" a="1"/>
  <c r="AH6524" i="1" s="1"/>
  <c r="AI6524" i="1" s="1"/>
  <c r="AE6525" i="1" l="1" a="1"/>
  <c r="AE6525" i="1" s="1"/>
  <c r="AD6525" i="1"/>
  <c r="AH6525" i="1" a="1"/>
  <c r="AH6525" i="1" s="1"/>
  <c r="AI6525" i="1" s="1"/>
  <c r="AG6523" i="1"/>
  <c r="AF6524" i="1"/>
  <c r="AG6524" i="1" l="1"/>
  <c r="AF6525" i="1"/>
  <c r="AE6526" i="1" a="1"/>
  <c r="AE6526" i="1" s="1"/>
  <c r="AD6526" i="1"/>
  <c r="AH6526" i="1" a="1"/>
  <c r="AH6526" i="1" s="1"/>
  <c r="AI6526" i="1" s="1"/>
  <c r="AG6525" i="1" l="1"/>
  <c r="AF6526" i="1"/>
  <c r="AE6527" i="1" a="1"/>
  <c r="AE6527" i="1" s="1"/>
  <c r="AD6527" i="1"/>
  <c r="AH6527" i="1" a="1"/>
  <c r="AH6527" i="1" s="1"/>
  <c r="AI6527" i="1" s="1"/>
  <c r="AE6528" i="1" l="1" a="1"/>
  <c r="AE6528" i="1" s="1"/>
  <c r="AD6528" i="1"/>
  <c r="AH6528" i="1" a="1"/>
  <c r="AH6528" i="1" s="1"/>
  <c r="AI6528" i="1" s="1"/>
  <c r="AG6526" i="1"/>
  <c r="AF6527" i="1"/>
  <c r="AG6527" i="1" l="1"/>
  <c r="AF6528" i="1"/>
  <c r="AE6529" i="1" a="1"/>
  <c r="AE6529" i="1" s="1"/>
  <c r="AD6529" i="1"/>
  <c r="AH6529" i="1" a="1"/>
  <c r="AH6529" i="1" s="1"/>
  <c r="AI6529" i="1" s="1"/>
  <c r="AE6530" i="1" l="1" a="1"/>
  <c r="AE6530" i="1" s="1"/>
  <c r="AD6530" i="1"/>
  <c r="AH6530" i="1" a="1"/>
  <c r="AH6530" i="1" s="1"/>
  <c r="AI6530" i="1" s="1"/>
  <c r="AG6528" i="1"/>
  <c r="AF6529" i="1"/>
  <c r="AG6529" i="1" l="1"/>
  <c r="AF6530" i="1"/>
  <c r="AE6531" i="1" a="1"/>
  <c r="AE6531" i="1" s="1"/>
  <c r="AD6531" i="1"/>
  <c r="AH6531" i="1" a="1"/>
  <c r="AH6531" i="1" s="1"/>
  <c r="AI6531" i="1" s="1"/>
  <c r="AE6532" i="1" l="1" a="1"/>
  <c r="AE6532" i="1" s="1"/>
  <c r="AD6532" i="1"/>
  <c r="AH6532" i="1" a="1"/>
  <c r="AH6532" i="1" s="1"/>
  <c r="AI6532" i="1" s="1"/>
  <c r="AG6530" i="1"/>
  <c r="AF6531" i="1"/>
  <c r="AG6531" i="1" l="1"/>
  <c r="AF6532" i="1"/>
  <c r="AE6533" i="1" a="1"/>
  <c r="AE6533" i="1" s="1"/>
  <c r="AD6533" i="1"/>
  <c r="AH6533" i="1" a="1"/>
  <c r="AH6533" i="1" s="1"/>
  <c r="AI6533" i="1" s="1"/>
  <c r="AE6534" i="1" l="1" a="1"/>
  <c r="AE6534" i="1" s="1"/>
  <c r="AD6534" i="1"/>
  <c r="AH6534" i="1" a="1"/>
  <c r="AH6534" i="1" s="1"/>
  <c r="AI6534" i="1" s="1"/>
  <c r="AG6532" i="1"/>
  <c r="AF6533" i="1"/>
  <c r="AG6533" i="1" l="1"/>
  <c r="AF6534" i="1"/>
  <c r="AE6535" i="1" a="1"/>
  <c r="AE6535" i="1" s="1"/>
  <c r="AD6535" i="1"/>
  <c r="AH6535" i="1" a="1"/>
  <c r="AH6535" i="1" s="1"/>
  <c r="AI6535" i="1" s="1"/>
  <c r="AE6536" i="1" l="1" a="1"/>
  <c r="AE6536" i="1" s="1"/>
  <c r="AD6536" i="1"/>
  <c r="AH6536" i="1" a="1"/>
  <c r="AH6536" i="1" s="1"/>
  <c r="AI6536" i="1" s="1"/>
  <c r="AG6534" i="1"/>
  <c r="AF6535" i="1"/>
  <c r="AG6535" i="1" l="1"/>
  <c r="AF6536" i="1"/>
  <c r="AE6537" i="1" a="1"/>
  <c r="AE6537" i="1" s="1"/>
  <c r="AD6537" i="1"/>
  <c r="AH6537" i="1" a="1"/>
  <c r="AH6537" i="1" s="1"/>
  <c r="AI6537" i="1" s="1"/>
  <c r="AE6538" i="1" l="1" a="1"/>
  <c r="AE6538" i="1" s="1"/>
  <c r="AD6538" i="1"/>
  <c r="AH6538" i="1" a="1"/>
  <c r="AH6538" i="1" s="1"/>
  <c r="AI6538" i="1" s="1"/>
  <c r="AG6536" i="1"/>
  <c r="AF6537" i="1"/>
  <c r="AG6537" i="1" l="1"/>
  <c r="AF6538" i="1"/>
  <c r="AE6539" i="1" a="1"/>
  <c r="AE6539" i="1" s="1"/>
  <c r="AD6539" i="1"/>
  <c r="AH6539" i="1" a="1"/>
  <c r="AH6539" i="1" s="1"/>
  <c r="AI6539" i="1" s="1"/>
  <c r="AE6540" i="1" l="1" a="1"/>
  <c r="AE6540" i="1" s="1"/>
  <c r="AD6540" i="1"/>
  <c r="AH6540" i="1" a="1"/>
  <c r="AH6540" i="1" s="1"/>
  <c r="AI6540" i="1" s="1"/>
  <c r="AG6538" i="1"/>
  <c r="AF6539" i="1"/>
  <c r="AG6539" i="1" l="1"/>
  <c r="AF6540" i="1"/>
  <c r="AE6541" i="1" a="1"/>
  <c r="AE6541" i="1" s="1"/>
  <c r="AD6541" i="1"/>
  <c r="AH6541" i="1" a="1"/>
  <c r="AH6541" i="1" s="1"/>
  <c r="AI6541" i="1" s="1"/>
  <c r="AG6540" i="1" l="1"/>
  <c r="AF6541" i="1"/>
  <c r="AE6542" i="1" a="1"/>
  <c r="AE6542" i="1" s="1"/>
  <c r="AD6542" i="1"/>
  <c r="AH6542" i="1" a="1"/>
  <c r="AH6542" i="1" s="1"/>
  <c r="AI6542" i="1" s="1"/>
  <c r="AG6541" i="1" l="1"/>
  <c r="AF6542" i="1"/>
  <c r="AE6543" i="1" a="1"/>
  <c r="AE6543" i="1" s="1"/>
  <c r="AD6543" i="1"/>
  <c r="AH6543" i="1" a="1"/>
  <c r="AH6543" i="1" s="1"/>
  <c r="AI6543" i="1" s="1"/>
  <c r="AG6542" i="1" l="1"/>
  <c r="AF6543" i="1"/>
  <c r="AE6544" i="1" a="1"/>
  <c r="AE6544" i="1" s="1"/>
  <c r="AD6544" i="1"/>
  <c r="AH6544" i="1" a="1"/>
  <c r="AH6544" i="1" s="1"/>
  <c r="AI6544" i="1" s="1"/>
  <c r="AE6545" i="1" l="1" a="1"/>
  <c r="AE6545" i="1" s="1"/>
  <c r="AD6545" i="1"/>
  <c r="AH6545" i="1" a="1"/>
  <c r="AH6545" i="1" s="1"/>
  <c r="AI6545" i="1" s="1"/>
  <c r="AG6543" i="1"/>
  <c r="AF6544" i="1"/>
  <c r="AG6544" i="1" l="1"/>
  <c r="AF6545" i="1"/>
  <c r="AE6546" i="1" a="1"/>
  <c r="AE6546" i="1" s="1"/>
  <c r="AD6546" i="1"/>
  <c r="AH6546" i="1" a="1"/>
  <c r="AH6546" i="1" s="1"/>
  <c r="AI6546" i="1" s="1"/>
  <c r="AE6547" i="1" l="1" a="1"/>
  <c r="AE6547" i="1" s="1"/>
  <c r="AD6547" i="1"/>
  <c r="AH6547" i="1" a="1"/>
  <c r="AH6547" i="1" s="1"/>
  <c r="AI6547" i="1" s="1"/>
  <c r="AG6545" i="1"/>
  <c r="AF6546" i="1"/>
  <c r="AG6546" i="1" l="1"/>
  <c r="AF6547" i="1"/>
  <c r="AE6548" i="1" a="1"/>
  <c r="AE6548" i="1" s="1"/>
  <c r="AD6548" i="1"/>
  <c r="AH6548" i="1" a="1"/>
  <c r="AH6548" i="1" s="1"/>
  <c r="AI6548" i="1" s="1"/>
  <c r="AG6547" i="1" l="1"/>
  <c r="AF6548" i="1"/>
  <c r="AE6549" i="1" a="1"/>
  <c r="AE6549" i="1" s="1"/>
  <c r="AD6549" i="1"/>
  <c r="AH6549" i="1" a="1"/>
  <c r="AH6549" i="1" s="1"/>
  <c r="AI6549" i="1" s="1"/>
  <c r="AE6550" i="1" l="1" a="1"/>
  <c r="AE6550" i="1" s="1"/>
  <c r="AD6550" i="1"/>
  <c r="AH6550" i="1" a="1"/>
  <c r="AH6550" i="1" s="1"/>
  <c r="AI6550" i="1" s="1"/>
  <c r="AG6548" i="1"/>
  <c r="AF6549" i="1"/>
  <c r="AG6549" i="1" l="1"/>
  <c r="AF6550" i="1"/>
  <c r="AE6551" i="1" a="1"/>
  <c r="AE6551" i="1" s="1"/>
  <c r="AD6551" i="1"/>
  <c r="AH6551" i="1" a="1"/>
  <c r="AH6551" i="1" s="1"/>
  <c r="AI6551" i="1" s="1"/>
  <c r="AE6552" i="1" l="1" a="1"/>
  <c r="AE6552" i="1" s="1"/>
  <c r="AD6552" i="1"/>
  <c r="AH6552" i="1" a="1"/>
  <c r="AH6552" i="1" s="1"/>
  <c r="AI6552" i="1" s="1"/>
  <c r="AG6550" i="1"/>
  <c r="AF6551" i="1"/>
  <c r="AG6551" i="1" l="1"/>
  <c r="AF6552" i="1"/>
  <c r="AE6553" i="1" a="1"/>
  <c r="AE6553" i="1" s="1"/>
  <c r="AD6553" i="1"/>
  <c r="AH6553" i="1" a="1"/>
  <c r="AH6553" i="1" s="1"/>
  <c r="AI6553" i="1" s="1"/>
  <c r="AE6554" i="1" l="1" a="1"/>
  <c r="AE6554" i="1" s="1"/>
  <c r="AD6554" i="1"/>
  <c r="AH6554" i="1" a="1"/>
  <c r="AH6554" i="1" s="1"/>
  <c r="AI6554" i="1" s="1"/>
  <c r="AG6552" i="1"/>
  <c r="AF6553" i="1"/>
  <c r="AG6553" i="1" l="1"/>
  <c r="AF6554" i="1"/>
  <c r="AE6555" i="1" a="1"/>
  <c r="AE6555" i="1" s="1"/>
  <c r="AD6555" i="1"/>
  <c r="AH6555" i="1" a="1"/>
  <c r="AH6555" i="1" s="1"/>
  <c r="AI6555" i="1" s="1"/>
  <c r="AE6556" i="1" l="1" a="1"/>
  <c r="AE6556" i="1" s="1"/>
  <c r="AD6556" i="1"/>
  <c r="AH6556" i="1" a="1"/>
  <c r="AH6556" i="1" s="1"/>
  <c r="AI6556" i="1" s="1"/>
  <c r="AG6554" i="1"/>
  <c r="AF6555" i="1"/>
  <c r="AG6555" i="1" l="1"/>
  <c r="AF6556" i="1"/>
  <c r="AE6557" i="1" a="1"/>
  <c r="AE6557" i="1" s="1"/>
  <c r="AD6557" i="1"/>
  <c r="AH6557" i="1" a="1"/>
  <c r="AH6557" i="1" s="1"/>
  <c r="AI6557" i="1" s="1"/>
  <c r="AE6558" i="1" l="1" a="1"/>
  <c r="AE6558" i="1" s="1"/>
  <c r="AD6558" i="1"/>
  <c r="AH6558" i="1" a="1"/>
  <c r="AH6558" i="1" s="1"/>
  <c r="AI6558" i="1" s="1"/>
  <c r="AG6556" i="1"/>
  <c r="AF6557" i="1"/>
  <c r="AG6557" i="1" l="1"/>
  <c r="AF6558" i="1"/>
  <c r="AE6559" i="1" a="1"/>
  <c r="AE6559" i="1" s="1"/>
  <c r="AD6559" i="1"/>
  <c r="AH6559" i="1" a="1"/>
  <c r="AH6559" i="1" s="1"/>
  <c r="AI6559" i="1" s="1"/>
  <c r="AE6560" i="1" l="1" a="1"/>
  <c r="AE6560" i="1" s="1"/>
  <c r="AD6560" i="1"/>
  <c r="AH6560" i="1" a="1"/>
  <c r="AH6560" i="1" s="1"/>
  <c r="AI6560" i="1" s="1"/>
  <c r="AG6558" i="1"/>
  <c r="AF6559" i="1"/>
  <c r="AG6559" i="1" l="1"/>
  <c r="AF6560" i="1"/>
  <c r="AE6561" i="1" a="1"/>
  <c r="AE6561" i="1" s="1"/>
  <c r="AD6561" i="1"/>
  <c r="AH6561" i="1" a="1"/>
  <c r="AH6561" i="1" s="1"/>
  <c r="AI6561" i="1" s="1"/>
  <c r="AG6560" i="1" l="1"/>
  <c r="AF6561" i="1"/>
  <c r="AE6562" i="1" a="1"/>
  <c r="AE6562" i="1" s="1"/>
  <c r="AD6562" i="1"/>
  <c r="AH6562" i="1" a="1"/>
  <c r="AH6562" i="1" s="1"/>
  <c r="AI6562" i="1" s="1"/>
  <c r="AE6563" i="1" l="1" a="1"/>
  <c r="AE6563" i="1" s="1"/>
  <c r="AD6563" i="1"/>
  <c r="AH6563" i="1" a="1"/>
  <c r="AH6563" i="1" s="1"/>
  <c r="AI6563" i="1" s="1"/>
  <c r="AG6561" i="1"/>
  <c r="AF6562" i="1"/>
  <c r="AG6562" i="1" l="1"/>
  <c r="AF6563" i="1"/>
  <c r="AE6564" i="1" a="1"/>
  <c r="AE6564" i="1" s="1"/>
  <c r="AD6564" i="1"/>
  <c r="AH6564" i="1" a="1"/>
  <c r="AH6564" i="1" s="1"/>
  <c r="AI6564" i="1" s="1"/>
  <c r="AE6565" i="1" l="1" a="1"/>
  <c r="AE6565" i="1" s="1"/>
  <c r="AD6565" i="1"/>
  <c r="AH6565" i="1" a="1"/>
  <c r="AH6565" i="1" s="1"/>
  <c r="AI6565" i="1" s="1"/>
  <c r="AG6563" i="1"/>
  <c r="AF6564" i="1"/>
  <c r="AG6564" i="1" l="1"/>
  <c r="AF6565" i="1"/>
  <c r="AE6566" i="1" a="1"/>
  <c r="AE6566" i="1" s="1"/>
  <c r="AD6566" i="1"/>
  <c r="AH6566" i="1" a="1"/>
  <c r="AH6566" i="1" s="1"/>
  <c r="AI6566" i="1" s="1"/>
  <c r="AE6567" i="1" l="1" a="1"/>
  <c r="AE6567" i="1" s="1"/>
  <c r="AD6567" i="1"/>
  <c r="AH6567" i="1" a="1"/>
  <c r="AH6567" i="1" s="1"/>
  <c r="AI6567" i="1" s="1"/>
  <c r="AG6565" i="1"/>
  <c r="AF6566" i="1"/>
  <c r="AG6566" i="1" l="1"/>
  <c r="AF6567" i="1"/>
  <c r="AE6568" i="1" a="1"/>
  <c r="AE6568" i="1" s="1"/>
  <c r="AD6568" i="1"/>
  <c r="AH6568" i="1" a="1"/>
  <c r="AH6568" i="1" s="1"/>
  <c r="AI6568" i="1" s="1"/>
  <c r="AE6569" i="1" l="1" a="1"/>
  <c r="AE6569" i="1" s="1"/>
  <c r="AD6569" i="1"/>
  <c r="AH6569" i="1" a="1"/>
  <c r="AH6569" i="1" s="1"/>
  <c r="AI6569" i="1" s="1"/>
  <c r="AG6567" i="1"/>
  <c r="AF6568" i="1"/>
  <c r="AF6569" i="1" l="1"/>
  <c r="AG6568" i="1"/>
  <c r="AE6570" i="1" a="1"/>
  <c r="AE6570" i="1" s="1"/>
  <c r="AD6570" i="1"/>
  <c r="AH6570" i="1" a="1"/>
  <c r="AH6570" i="1" s="1"/>
  <c r="AI6570" i="1" s="1"/>
  <c r="AF6570" i="1" l="1"/>
  <c r="AG6569" i="1"/>
  <c r="AH6571" i="1" a="1"/>
  <c r="AH6571" i="1" s="1"/>
  <c r="AI6571" i="1" s="1"/>
  <c r="AE6571" i="1" a="1"/>
  <c r="AE6571" i="1" s="1"/>
  <c r="AD6571" i="1"/>
  <c r="AG6570" i="1" l="1"/>
  <c r="AF6571" i="1"/>
  <c r="AH6572" i="1" a="1"/>
  <c r="AH6572" i="1" s="1"/>
  <c r="AI6572" i="1" s="1"/>
  <c r="AE6572" i="1" a="1"/>
  <c r="AE6572" i="1" s="1"/>
  <c r="AD6572" i="1"/>
  <c r="AD6573" i="1" l="1"/>
  <c r="AH6573" i="1" a="1"/>
  <c r="AH6573" i="1" s="1"/>
  <c r="AI6573" i="1" s="1"/>
  <c r="AE6573" i="1" a="1"/>
  <c r="AE6573" i="1" s="1"/>
  <c r="AG6571" i="1"/>
  <c r="AF6572" i="1"/>
  <c r="AG6572" i="1" l="1"/>
  <c r="AF6573" i="1"/>
  <c r="AE6574" i="1" a="1"/>
  <c r="AE6574" i="1" s="1"/>
  <c r="AD6574" i="1"/>
  <c r="AH6574" i="1" a="1"/>
  <c r="AH6574" i="1" s="1"/>
  <c r="AI6574" i="1" s="1"/>
  <c r="AF6574" i="1" l="1"/>
  <c r="AG6573" i="1"/>
  <c r="AH6575" i="1" a="1"/>
  <c r="AH6575" i="1" s="1"/>
  <c r="AI6575" i="1" s="1"/>
  <c r="AE6575" i="1" a="1"/>
  <c r="AE6575" i="1" s="1"/>
  <c r="AD6575" i="1"/>
  <c r="AF6575" i="1" l="1"/>
  <c r="AG6574" i="1"/>
  <c r="AH6576" i="1" a="1"/>
  <c r="AH6576" i="1" s="1"/>
  <c r="AI6576" i="1" s="1"/>
  <c r="AE6576" i="1" a="1"/>
  <c r="AE6576" i="1" s="1"/>
  <c r="AD6576" i="1"/>
  <c r="AD6577" i="1" l="1"/>
  <c r="AH6577" i="1" a="1"/>
  <c r="AH6577" i="1" s="1"/>
  <c r="AI6577" i="1" s="1"/>
  <c r="AE6577" i="1" a="1"/>
  <c r="AE6577" i="1" s="1"/>
  <c r="AG6575" i="1"/>
  <c r="AF6576" i="1"/>
  <c r="AG6576" i="1" l="1"/>
  <c r="AF6577" i="1"/>
  <c r="AE6578" i="1" a="1"/>
  <c r="AE6578" i="1" s="1"/>
  <c r="AD6578" i="1"/>
  <c r="AH6578" i="1" a="1"/>
  <c r="AH6578" i="1" s="1"/>
  <c r="AI6578" i="1" s="1"/>
  <c r="AH6579" i="1" l="1" a="1"/>
  <c r="AH6579" i="1" s="1"/>
  <c r="AI6579" i="1" s="1"/>
  <c r="AE6579" i="1" a="1"/>
  <c r="AE6579" i="1" s="1"/>
  <c r="AD6579" i="1"/>
  <c r="AF6578" i="1"/>
  <c r="AG6577" i="1"/>
  <c r="AH6580" i="1" l="1" a="1"/>
  <c r="AH6580" i="1" s="1"/>
  <c r="AI6580" i="1" s="1"/>
  <c r="AE6580" i="1" a="1"/>
  <c r="AE6580" i="1" s="1"/>
  <c r="AD6580" i="1"/>
  <c r="AF6579" i="1"/>
  <c r="AG6578" i="1"/>
  <c r="AG6579" i="1" l="1"/>
  <c r="AF6580" i="1"/>
  <c r="AD6581" i="1"/>
  <c r="AH6581" i="1" a="1"/>
  <c r="AH6581" i="1" s="1"/>
  <c r="AI6581" i="1" s="1"/>
  <c r="AE6581" i="1" a="1"/>
  <c r="AE6581" i="1" s="1"/>
  <c r="AE6582" i="1" l="1" a="1"/>
  <c r="AE6582" i="1" s="1"/>
  <c r="AD6582" i="1"/>
  <c r="AH6582" i="1" a="1"/>
  <c r="AH6582" i="1" s="1"/>
  <c r="AI6582" i="1" s="1"/>
  <c r="AG6580" i="1"/>
  <c r="AF6581" i="1"/>
  <c r="AF6582" i="1" l="1"/>
  <c r="AG6581" i="1"/>
  <c r="AH6583" i="1" a="1"/>
  <c r="AH6583" i="1" s="1"/>
  <c r="AI6583" i="1" s="1"/>
  <c r="AE6583" i="1" a="1"/>
  <c r="AE6583" i="1" s="1"/>
  <c r="AD6583" i="1"/>
  <c r="AH6584" i="1" l="1" a="1"/>
  <c r="AH6584" i="1" s="1"/>
  <c r="AI6584" i="1" s="1"/>
  <c r="AE6584" i="1" a="1"/>
  <c r="AE6584" i="1" s="1"/>
  <c r="AD6584" i="1"/>
  <c r="AF6583" i="1"/>
  <c r="AG6582" i="1"/>
  <c r="AD6585" i="1" l="1"/>
  <c r="AH6585" i="1" a="1"/>
  <c r="AH6585" i="1" s="1"/>
  <c r="AI6585" i="1" s="1"/>
  <c r="AE6585" i="1" a="1"/>
  <c r="AE6585" i="1" s="1"/>
  <c r="AG6583" i="1"/>
  <c r="AF6584" i="1"/>
  <c r="AG6584" i="1" l="1"/>
  <c r="AF6585" i="1"/>
  <c r="AE6586" i="1" a="1"/>
  <c r="AE6586" i="1" s="1"/>
  <c r="AD6586" i="1"/>
  <c r="AH6586" i="1" a="1"/>
  <c r="AH6586" i="1" s="1"/>
  <c r="AI6586" i="1" s="1"/>
  <c r="AH6587" i="1" l="1" a="1"/>
  <c r="AH6587" i="1" s="1"/>
  <c r="AI6587" i="1" s="1"/>
  <c r="AE6587" i="1" a="1"/>
  <c r="AE6587" i="1" s="1"/>
  <c r="AD6587" i="1"/>
  <c r="AF6586" i="1"/>
  <c r="AG6585" i="1"/>
  <c r="AH6588" i="1" l="1" a="1"/>
  <c r="AH6588" i="1" s="1"/>
  <c r="AI6588" i="1" s="1"/>
  <c r="AE6588" i="1" a="1"/>
  <c r="AE6588" i="1" s="1"/>
  <c r="AD6588" i="1"/>
  <c r="AF6587" i="1"/>
  <c r="AG6586" i="1"/>
  <c r="AG6587" i="1" l="1"/>
  <c r="AF6588" i="1"/>
  <c r="AD6589" i="1"/>
  <c r="AH6589" i="1" a="1"/>
  <c r="AH6589" i="1" s="1"/>
  <c r="AI6589" i="1" s="1"/>
  <c r="AE6589" i="1" a="1"/>
  <c r="AE6589" i="1" s="1"/>
  <c r="AE6590" i="1" l="1" a="1"/>
  <c r="AE6590" i="1" s="1"/>
  <c r="AD6590" i="1"/>
  <c r="AH6590" i="1" a="1"/>
  <c r="AH6590" i="1" s="1"/>
  <c r="AI6590" i="1" s="1"/>
  <c r="AG6588" i="1"/>
  <c r="AF6589" i="1"/>
  <c r="AF6590" i="1" l="1"/>
  <c r="AG6589" i="1"/>
  <c r="AH6591" i="1" a="1"/>
  <c r="AH6591" i="1" s="1"/>
  <c r="AI6591" i="1" s="1"/>
  <c r="AE6591" i="1" a="1"/>
  <c r="AE6591" i="1" s="1"/>
  <c r="AD6591" i="1"/>
  <c r="AH6592" i="1" l="1" a="1"/>
  <c r="AH6592" i="1" s="1"/>
  <c r="AI6592" i="1" s="1"/>
  <c r="AE6592" i="1" a="1"/>
  <c r="AE6592" i="1" s="1"/>
  <c r="AD6592" i="1"/>
  <c r="AF6591" i="1"/>
  <c r="AG6590" i="1"/>
  <c r="AG6591" i="1" l="1"/>
  <c r="AF6592" i="1"/>
  <c r="AD6593" i="1"/>
  <c r="AH6593" i="1" a="1"/>
  <c r="AH6593" i="1" s="1"/>
  <c r="AI6593" i="1" s="1"/>
  <c r="AE6593" i="1" a="1"/>
  <c r="AE6593" i="1" s="1"/>
  <c r="AE6594" i="1" l="1" a="1"/>
  <c r="AE6594" i="1" s="1"/>
  <c r="AD6594" i="1"/>
  <c r="AH6594" i="1" a="1"/>
  <c r="AH6594" i="1" s="1"/>
  <c r="AI6594" i="1" s="1"/>
  <c r="AG6592" i="1"/>
  <c r="AF6593" i="1"/>
  <c r="AF6594" i="1" l="1"/>
  <c r="AG6593" i="1"/>
  <c r="AH6595" i="1" a="1"/>
  <c r="AH6595" i="1" s="1"/>
  <c r="AI6595" i="1" s="1"/>
  <c r="AE6595" i="1" a="1"/>
  <c r="AE6595" i="1" s="1"/>
  <c r="AD6595" i="1"/>
  <c r="AH6596" i="1" l="1" a="1"/>
  <c r="AH6596" i="1" s="1"/>
  <c r="AI6596" i="1" s="1"/>
  <c r="AE6596" i="1" a="1"/>
  <c r="AE6596" i="1" s="1"/>
  <c r="AD6596" i="1"/>
  <c r="AF6595" i="1"/>
  <c r="AG6594" i="1"/>
  <c r="AG6595" i="1" l="1"/>
  <c r="AF6596" i="1"/>
  <c r="AD6597" i="1"/>
  <c r="AH6597" i="1" a="1"/>
  <c r="AH6597" i="1" s="1"/>
  <c r="AI6597" i="1" s="1"/>
  <c r="AE6597" i="1" a="1"/>
  <c r="AE6597" i="1" s="1"/>
  <c r="AE6598" i="1" l="1" a="1"/>
  <c r="AE6598" i="1" s="1"/>
  <c r="AD6598" i="1"/>
  <c r="AH6598" i="1" a="1"/>
  <c r="AH6598" i="1" s="1"/>
  <c r="AI6598" i="1" s="1"/>
  <c r="AG6596" i="1"/>
  <c r="AF6597" i="1"/>
  <c r="AF6598" i="1" l="1"/>
  <c r="AG6597" i="1"/>
  <c r="AH6599" i="1" a="1"/>
  <c r="AH6599" i="1" s="1"/>
  <c r="AI6599" i="1" s="1"/>
  <c r="AE6599" i="1" a="1"/>
  <c r="AE6599" i="1" s="1"/>
  <c r="AD6599" i="1"/>
  <c r="AH6600" i="1" l="1" a="1"/>
  <c r="AH6600" i="1" s="1"/>
  <c r="AI6600" i="1" s="1"/>
  <c r="AE6600" i="1" a="1"/>
  <c r="AE6600" i="1" s="1"/>
  <c r="AD6600" i="1"/>
  <c r="AF6599" i="1"/>
  <c r="AG6598" i="1"/>
  <c r="AG6599" i="1" l="1"/>
  <c r="AF6600" i="1"/>
  <c r="AD6601" i="1"/>
  <c r="AH6601" i="1" a="1"/>
  <c r="AH6601" i="1" s="1"/>
  <c r="AI6601" i="1" s="1"/>
  <c r="AE6601" i="1" a="1"/>
  <c r="AE6601" i="1" s="1"/>
  <c r="AG6600" i="1" l="1"/>
  <c r="AF6601" i="1"/>
  <c r="AE6602" i="1" a="1"/>
  <c r="AE6602" i="1" s="1"/>
  <c r="AD6602" i="1"/>
  <c r="AH6602" i="1" a="1"/>
  <c r="AH6602" i="1" s="1"/>
  <c r="AI6602" i="1" s="1"/>
  <c r="AH6603" i="1" l="1" a="1"/>
  <c r="AH6603" i="1" s="1"/>
  <c r="AI6603" i="1" s="1"/>
  <c r="AE6603" i="1" a="1"/>
  <c r="AE6603" i="1" s="1"/>
  <c r="AD6603" i="1"/>
  <c r="AF6602" i="1"/>
  <c r="AG6601" i="1"/>
  <c r="AF6603" i="1" l="1"/>
  <c r="AG6602" i="1"/>
  <c r="AH6604" i="1" a="1"/>
  <c r="AH6604" i="1" s="1"/>
  <c r="AI6604" i="1" s="1"/>
  <c r="AE6604" i="1" a="1"/>
  <c r="AE6604" i="1" s="1"/>
  <c r="AD6604" i="1"/>
  <c r="AD6605" i="1" l="1"/>
  <c r="AH6605" i="1" a="1"/>
  <c r="AH6605" i="1" s="1"/>
  <c r="AI6605" i="1" s="1"/>
  <c r="AE6605" i="1" a="1"/>
  <c r="AE6605" i="1" s="1"/>
  <c r="AG6603" i="1"/>
  <c r="AF6604" i="1"/>
  <c r="AG6604" i="1" l="1"/>
  <c r="AF6605" i="1"/>
  <c r="AE6606" i="1" a="1"/>
  <c r="AE6606" i="1" s="1"/>
  <c r="AD6606" i="1"/>
  <c r="AH6606" i="1" a="1"/>
  <c r="AH6606" i="1" s="1"/>
  <c r="AI6606" i="1" s="1"/>
  <c r="AH6607" i="1" l="1" a="1"/>
  <c r="AH6607" i="1" s="1"/>
  <c r="AI6607" i="1" s="1"/>
  <c r="AE6607" i="1" a="1"/>
  <c r="AE6607" i="1" s="1"/>
  <c r="AD6607" i="1"/>
  <c r="AF6606" i="1"/>
  <c r="AG6605" i="1"/>
  <c r="AF6607" i="1" l="1"/>
  <c r="AG6606" i="1"/>
  <c r="AH6608" i="1" a="1"/>
  <c r="AH6608" i="1" s="1"/>
  <c r="AI6608" i="1" s="1"/>
  <c r="AE6608" i="1" a="1"/>
  <c r="AE6608" i="1" s="1"/>
  <c r="AD6608" i="1"/>
  <c r="AG6607" i="1" l="1"/>
  <c r="AF6608" i="1"/>
  <c r="AD6609" i="1"/>
  <c r="AH6609" i="1" a="1"/>
  <c r="AH6609" i="1" s="1"/>
  <c r="AI6609" i="1" s="1"/>
  <c r="AE6609" i="1" a="1"/>
  <c r="AE6609" i="1" s="1"/>
  <c r="AE6610" i="1" l="1" a="1"/>
  <c r="AE6610" i="1" s="1"/>
  <c r="AD6610" i="1"/>
  <c r="AH6610" i="1" a="1"/>
  <c r="AH6610" i="1" s="1"/>
  <c r="AI6610" i="1" s="1"/>
  <c r="AG6608" i="1"/>
  <c r="AF6609" i="1"/>
  <c r="AF6610" i="1" l="1"/>
  <c r="AG6609" i="1"/>
  <c r="AH6611" i="1" a="1"/>
  <c r="AH6611" i="1" s="1"/>
  <c r="AI6611" i="1" s="1"/>
  <c r="AE6611" i="1" a="1"/>
  <c r="AE6611" i="1" s="1"/>
  <c r="AD6611" i="1"/>
  <c r="AH6612" i="1" l="1" a="1"/>
  <c r="AH6612" i="1" s="1"/>
  <c r="AI6612" i="1" s="1"/>
  <c r="AE6612" i="1" a="1"/>
  <c r="AE6612" i="1" s="1"/>
  <c r="AD6612" i="1"/>
  <c r="AF6611" i="1"/>
  <c r="AG6610" i="1"/>
  <c r="AG6611" i="1" l="1"/>
  <c r="AF6612" i="1"/>
  <c r="AD6613" i="1"/>
  <c r="AH6613" i="1" a="1"/>
  <c r="AH6613" i="1" s="1"/>
  <c r="AI6613" i="1" s="1"/>
  <c r="AE6613" i="1" a="1"/>
  <c r="AE6613" i="1" s="1"/>
  <c r="AG6612" i="1" l="1"/>
  <c r="AF6613" i="1"/>
  <c r="AE6614" i="1" a="1"/>
  <c r="AE6614" i="1" s="1"/>
  <c r="AD6614" i="1"/>
  <c r="AH6614" i="1" a="1"/>
  <c r="AH6614" i="1" s="1"/>
  <c r="AI6614" i="1" s="1"/>
  <c r="AF6614" i="1" l="1"/>
  <c r="AG6613" i="1"/>
  <c r="AH6615" i="1" a="1"/>
  <c r="AH6615" i="1" s="1"/>
  <c r="AI6615" i="1" s="1"/>
  <c r="AE6615" i="1" a="1"/>
  <c r="AE6615" i="1" s="1"/>
  <c r="AD6615" i="1"/>
  <c r="AF6615" i="1" l="1"/>
  <c r="AG6614" i="1"/>
  <c r="AH6616" i="1" a="1"/>
  <c r="AH6616" i="1" s="1"/>
  <c r="AI6616" i="1" s="1"/>
  <c r="AE6616" i="1" a="1"/>
  <c r="AE6616" i="1" s="1"/>
  <c r="AD6616" i="1"/>
  <c r="AD6617" i="1" l="1"/>
  <c r="AH6617" i="1" a="1"/>
  <c r="AH6617" i="1" s="1"/>
  <c r="AI6617" i="1" s="1"/>
  <c r="AE6617" i="1" a="1"/>
  <c r="AE6617" i="1" s="1"/>
  <c r="AG6615" i="1"/>
  <c r="AF6616" i="1"/>
  <c r="AG6616" i="1" l="1"/>
  <c r="AF6617" i="1"/>
  <c r="AE6618" i="1" a="1"/>
  <c r="AE6618" i="1" s="1"/>
  <c r="AD6618" i="1"/>
  <c r="AH6618" i="1" a="1"/>
  <c r="AH6618" i="1" s="1"/>
  <c r="AI6618" i="1" s="1"/>
  <c r="AH6619" i="1" l="1" a="1"/>
  <c r="AH6619" i="1" s="1"/>
  <c r="AI6619" i="1" s="1"/>
  <c r="AE6619" i="1" a="1"/>
  <c r="AE6619" i="1" s="1"/>
  <c r="AD6619" i="1"/>
  <c r="AF6618" i="1"/>
  <c r="AG6617" i="1"/>
  <c r="AF6619" i="1" l="1"/>
  <c r="AG6618" i="1"/>
  <c r="AH6620" i="1" a="1"/>
  <c r="AH6620" i="1" s="1"/>
  <c r="AI6620" i="1" s="1"/>
  <c r="AE6620" i="1" a="1"/>
  <c r="AE6620" i="1" s="1"/>
  <c r="AD6620" i="1"/>
  <c r="AG6619" i="1" l="1"/>
  <c r="AF6620" i="1"/>
  <c r="AD6621" i="1"/>
  <c r="AH6621" i="1" a="1"/>
  <c r="AH6621" i="1" s="1"/>
  <c r="AI6621" i="1" s="1"/>
  <c r="AE6621" i="1" a="1"/>
  <c r="AE6621" i="1" s="1"/>
  <c r="AE6622" i="1" l="1" a="1"/>
  <c r="AE6622" i="1" s="1"/>
  <c r="AD6622" i="1"/>
  <c r="AH6622" i="1" a="1"/>
  <c r="AH6622" i="1" s="1"/>
  <c r="AI6622" i="1" s="1"/>
  <c r="AG6620" i="1"/>
  <c r="AF6621" i="1"/>
  <c r="AF6622" i="1" l="1"/>
  <c r="AG6621" i="1"/>
  <c r="AH6623" i="1" a="1"/>
  <c r="AH6623" i="1" s="1"/>
  <c r="AI6623" i="1" s="1"/>
  <c r="AE6623" i="1" a="1"/>
  <c r="AE6623" i="1" s="1"/>
  <c r="AD6623" i="1"/>
  <c r="AH6624" i="1" l="1" a="1"/>
  <c r="AH6624" i="1" s="1"/>
  <c r="AI6624" i="1" s="1"/>
  <c r="AE6624" i="1" a="1"/>
  <c r="AE6624" i="1" s="1"/>
  <c r="AD6624" i="1"/>
  <c r="AF6623" i="1"/>
  <c r="AG6622" i="1"/>
  <c r="AD6625" i="1" l="1"/>
  <c r="AH6625" i="1" a="1"/>
  <c r="AH6625" i="1" s="1"/>
  <c r="AI6625" i="1" s="1"/>
  <c r="AE6625" i="1" a="1"/>
  <c r="AE6625" i="1" s="1"/>
  <c r="AG6623" i="1"/>
  <c r="AF6624" i="1"/>
  <c r="AG6624" i="1" l="1"/>
  <c r="AF6625" i="1"/>
  <c r="AE6626" i="1" a="1"/>
  <c r="AE6626" i="1" s="1"/>
  <c r="AD6626" i="1"/>
  <c r="AH6626" i="1" a="1"/>
  <c r="AH6626" i="1" s="1"/>
  <c r="AI6626" i="1" s="1"/>
  <c r="AH6627" i="1" l="1" a="1"/>
  <c r="AH6627" i="1" s="1"/>
  <c r="AI6627" i="1" s="1"/>
  <c r="AE6627" i="1" a="1"/>
  <c r="AE6627" i="1" s="1"/>
  <c r="AD6627" i="1"/>
  <c r="AF6626" i="1"/>
  <c r="AG6625" i="1"/>
  <c r="AF6627" i="1" l="1"/>
  <c r="AG6626" i="1"/>
  <c r="AH6628" i="1" a="1"/>
  <c r="AH6628" i="1" s="1"/>
  <c r="AI6628" i="1" s="1"/>
  <c r="AE6628" i="1" a="1"/>
  <c r="AE6628" i="1" s="1"/>
  <c r="AD6628" i="1"/>
  <c r="AD6629" i="1" l="1"/>
  <c r="AH6629" i="1" a="1"/>
  <c r="AH6629" i="1" s="1"/>
  <c r="AI6629" i="1" s="1"/>
  <c r="AE6629" i="1" a="1"/>
  <c r="AE6629" i="1" s="1"/>
  <c r="AG6627" i="1"/>
  <c r="AF6628" i="1"/>
  <c r="AG6628" i="1" l="1"/>
  <c r="AF6629" i="1"/>
  <c r="AE6630" i="1" a="1"/>
  <c r="AE6630" i="1" s="1"/>
  <c r="AD6630" i="1"/>
  <c r="AH6630" i="1" a="1"/>
  <c r="AH6630" i="1" s="1"/>
  <c r="AI6630" i="1" s="1"/>
  <c r="AH6631" i="1" l="1" a="1"/>
  <c r="AH6631" i="1" s="1"/>
  <c r="AI6631" i="1" s="1"/>
  <c r="AE6631" i="1" a="1"/>
  <c r="AE6631" i="1" s="1"/>
  <c r="AD6631" i="1"/>
  <c r="AF6630" i="1"/>
  <c r="AG6629" i="1"/>
  <c r="AF6631" i="1" l="1"/>
  <c r="AG6630" i="1"/>
  <c r="AH6632" i="1" a="1"/>
  <c r="AH6632" i="1" s="1"/>
  <c r="AI6632" i="1" s="1"/>
  <c r="AE6632" i="1" a="1"/>
  <c r="AE6632" i="1" s="1"/>
  <c r="AD6632" i="1"/>
  <c r="AD6633" i="1" l="1"/>
  <c r="AH6633" i="1" a="1"/>
  <c r="AH6633" i="1" s="1"/>
  <c r="AI6633" i="1" s="1"/>
  <c r="AE6633" i="1" a="1"/>
  <c r="AE6633" i="1" s="1"/>
  <c r="AG6631" i="1"/>
  <c r="AF6632" i="1"/>
  <c r="AG6632" i="1" l="1"/>
  <c r="AF6633" i="1"/>
  <c r="AE6634" i="1" a="1"/>
  <c r="AE6634" i="1" s="1"/>
  <c r="AD6634" i="1"/>
  <c r="AH6634" i="1" a="1"/>
  <c r="AH6634" i="1" s="1"/>
  <c r="AI6634" i="1" s="1"/>
  <c r="AH6635" i="1" l="1" a="1"/>
  <c r="AH6635" i="1" s="1"/>
  <c r="AI6635" i="1" s="1"/>
  <c r="AE6635" i="1" a="1"/>
  <c r="AE6635" i="1" s="1"/>
  <c r="AD6635" i="1"/>
  <c r="AF6634" i="1"/>
  <c r="AG6633" i="1"/>
  <c r="AH6636" i="1" l="1" a="1"/>
  <c r="AH6636" i="1" s="1"/>
  <c r="AI6636" i="1" s="1"/>
  <c r="AE6636" i="1" a="1"/>
  <c r="AE6636" i="1" s="1"/>
  <c r="AD6636" i="1"/>
  <c r="AF6635" i="1"/>
  <c r="AG6634" i="1"/>
  <c r="AG6635" i="1" l="1"/>
  <c r="AF6636" i="1"/>
  <c r="AD6637" i="1"/>
  <c r="AH6637" i="1" a="1"/>
  <c r="AH6637" i="1" s="1"/>
  <c r="AI6637" i="1" s="1"/>
  <c r="AE6637" i="1" a="1"/>
  <c r="AE6637" i="1" s="1"/>
  <c r="AE6638" i="1" l="1" a="1"/>
  <c r="AE6638" i="1" s="1"/>
  <c r="AD6638" i="1"/>
  <c r="AH6638" i="1" a="1"/>
  <c r="AH6638" i="1" s="1"/>
  <c r="AI6638" i="1" s="1"/>
  <c r="AG6636" i="1"/>
  <c r="AF6637" i="1"/>
  <c r="AF6638" i="1" l="1"/>
  <c r="AG6637" i="1"/>
  <c r="AH6639" i="1" a="1"/>
  <c r="AH6639" i="1" s="1"/>
  <c r="AI6639" i="1" s="1"/>
  <c r="AE6639" i="1" a="1"/>
  <c r="AE6639" i="1" s="1"/>
  <c r="AD6639" i="1"/>
  <c r="AH6640" i="1" l="1" a="1"/>
  <c r="AH6640" i="1" s="1"/>
  <c r="AI6640" i="1" s="1"/>
  <c r="AE6640" i="1" a="1"/>
  <c r="AE6640" i="1" s="1"/>
  <c r="AD6640" i="1"/>
  <c r="AF6639" i="1"/>
  <c r="AG6638" i="1"/>
  <c r="AG6639" i="1" l="1"/>
  <c r="AF6640" i="1"/>
  <c r="AD6641" i="1"/>
  <c r="AH6641" i="1" a="1"/>
  <c r="AH6641" i="1" s="1"/>
  <c r="AI6641" i="1" s="1"/>
  <c r="AE6641" i="1" a="1"/>
  <c r="AE6641" i="1" s="1"/>
  <c r="AE6642" i="1" l="1" a="1"/>
  <c r="AE6642" i="1" s="1"/>
  <c r="AD6642" i="1"/>
  <c r="AH6642" i="1" a="1"/>
  <c r="AH6642" i="1" s="1"/>
  <c r="AI6642" i="1" s="1"/>
  <c r="AG6640" i="1"/>
  <c r="AF6641" i="1"/>
  <c r="AH6643" i="1" l="1" a="1"/>
  <c r="AH6643" i="1" s="1"/>
  <c r="AI6643" i="1" s="1"/>
  <c r="AE6643" i="1" a="1"/>
  <c r="AE6643" i="1" s="1"/>
  <c r="AD6643" i="1"/>
  <c r="AF6642" i="1"/>
  <c r="AG6641" i="1"/>
  <c r="AF6643" i="1" l="1"/>
  <c r="AG6642" i="1"/>
  <c r="AH6644" i="1" a="1"/>
  <c r="AH6644" i="1" s="1"/>
  <c r="AI6644" i="1" s="1"/>
  <c r="AE6644" i="1" a="1"/>
  <c r="AE6644" i="1" s="1"/>
  <c r="AD6644" i="1"/>
  <c r="AD6645" i="1" l="1"/>
  <c r="AH6645" i="1" a="1"/>
  <c r="AH6645" i="1" s="1"/>
  <c r="AI6645" i="1" s="1"/>
  <c r="AE6645" i="1" a="1"/>
  <c r="AE6645" i="1" s="1"/>
  <c r="AG6643" i="1"/>
  <c r="AF6644" i="1"/>
  <c r="AG6644" i="1" l="1"/>
  <c r="AF6645" i="1"/>
  <c r="AE6646" i="1" a="1"/>
  <c r="AE6646" i="1" s="1"/>
  <c r="AD6646" i="1"/>
  <c r="AH6646" i="1" a="1"/>
  <c r="AH6646" i="1" s="1"/>
  <c r="AI6646" i="1" s="1"/>
  <c r="AF6646" i="1" l="1"/>
  <c r="AG6645" i="1"/>
  <c r="AH6647" i="1" a="1"/>
  <c r="AH6647" i="1" s="1"/>
  <c r="AI6647" i="1" s="1"/>
  <c r="AE6647" i="1" a="1"/>
  <c r="AE6647" i="1" s="1"/>
  <c r="AD6647" i="1"/>
  <c r="AH6648" i="1" l="1" a="1"/>
  <c r="AH6648" i="1" s="1"/>
  <c r="AI6648" i="1" s="1"/>
  <c r="AE6648" i="1" a="1"/>
  <c r="AE6648" i="1" s="1"/>
  <c r="AD6648" i="1"/>
  <c r="AF6647" i="1"/>
  <c r="AG6646" i="1"/>
  <c r="AG6647" i="1" l="1"/>
  <c r="AF6648" i="1"/>
  <c r="AD6649" i="1"/>
  <c r="AH6649" i="1" a="1"/>
  <c r="AH6649" i="1" s="1"/>
  <c r="AI6649" i="1" s="1"/>
  <c r="AE6649" i="1" a="1"/>
  <c r="AE6649" i="1" s="1"/>
  <c r="AG6648" i="1" l="1"/>
  <c r="AF6649" i="1"/>
  <c r="AE6650" i="1" a="1"/>
  <c r="AE6650" i="1" s="1"/>
  <c r="AD6650" i="1"/>
  <c r="AH6650" i="1" a="1"/>
  <c r="AH6650" i="1" s="1"/>
  <c r="AI6650" i="1" s="1"/>
  <c r="AF6650" i="1" l="1"/>
  <c r="AG6649" i="1"/>
  <c r="AH6651" i="1" a="1"/>
  <c r="AH6651" i="1" s="1"/>
  <c r="AI6651" i="1" s="1"/>
  <c r="AE6651" i="1" a="1"/>
  <c r="AE6651" i="1" s="1"/>
  <c r="AD6651" i="1"/>
  <c r="AH6652" i="1" l="1" a="1"/>
  <c r="AH6652" i="1" s="1"/>
  <c r="AI6652" i="1" s="1"/>
  <c r="AE6652" i="1" a="1"/>
  <c r="AE6652" i="1" s="1"/>
  <c r="AD6652" i="1"/>
  <c r="AF6651" i="1"/>
  <c r="AG6650" i="1"/>
  <c r="AD6653" i="1" l="1"/>
  <c r="AH6653" i="1" a="1"/>
  <c r="AH6653" i="1" s="1"/>
  <c r="AI6653" i="1" s="1"/>
  <c r="AE6653" i="1" a="1"/>
  <c r="AE6653" i="1" s="1"/>
  <c r="AG6651" i="1"/>
  <c r="AF6652" i="1"/>
  <c r="AG6652" i="1" l="1"/>
  <c r="AF6653" i="1"/>
  <c r="AE6654" i="1" a="1"/>
  <c r="AE6654" i="1" s="1"/>
  <c r="AD6654" i="1"/>
  <c r="AH6654" i="1" a="1"/>
  <c r="AH6654" i="1" s="1"/>
  <c r="AI6654" i="1" s="1"/>
  <c r="AH6655" i="1" l="1" a="1"/>
  <c r="AH6655" i="1" s="1"/>
  <c r="AI6655" i="1" s="1"/>
  <c r="AE6655" i="1" a="1"/>
  <c r="AE6655" i="1" s="1"/>
  <c r="AD6655" i="1"/>
  <c r="AF6654" i="1"/>
  <c r="AG6653" i="1"/>
  <c r="AF6655" i="1" l="1"/>
  <c r="AG6654" i="1"/>
  <c r="AH6656" i="1" a="1"/>
  <c r="AH6656" i="1" s="1"/>
  <c r="AI6656" i="1" s="1"/>
  <c r="AE6656" i="1" a="1"/>
  <c r="AE6656" i="1" s="1"/>
  <c r="AD6656" i="1"/>
  <c r="AD6657" i="1" l="1"/>
  <c r="AH6657" i="1" a="1"/>
  <c r="AH6657" i="1" s="1"/>
  <c r="AI6657" i="1" s="1"/>
  <c r="AE6657" i="1" a="1"/>
  <c r="AE6657" i="1" s="1"/>
  <c r="AG6655" i="1"/>
  <c r="AF6656" i="1"/>
  <c r="AG6656" i="1" l="1"/>
  <c r="AF6657" i="1"/>
  <c r="AE6658" i="1" a="1"/>
  <c r="AE6658" i="1" s="1"/>
  <c r="AD6658" i="1"/>
  <c r="AH6658" i="1" a="1"/>
  <c r="AH6658" i="1" s="1"/>
  <c r="AI6658" i="1" s="1"/>
  <c r="AH6659" i="1" l="1" a="1"/>
  <c r="AH6659" i="1" s="1"/>
  <c r="AI6659" i="1" s="1"/>
  <c r="AE6659" i="1" a="1"/>
  <c r="AE6659" i="1" s="1"/>
  <c r="AD6659" i="1"/>
  <c r="AF6658" i="1"/>
  <c r="AG6657" i="1"/>
  <c r="AF6659" i="1" l="1"/>
  <c r="AG6658" i="1"/>
  <c r="AH6660" i="1" a="1"/>
  <c r="AH6660" i="1" s="1"/>
  <c r="AI6660" i="1" s="1"/>
  <c r="AE6660" i="1" a="1"/>
  <c r="AE6660" i="1" s="1"/>
  <c r="AD6660" i="1"/>
  <c r="AD6661" i="1" l="1"/>
  <c r="AH6661" i="1" a="1"/>
  <c r="AH6661" i="1" s="1"/>
  <c r="AI6661" i="1" s="1"/>
  <c r="AE6661" i="1" a="1"/>
  <c r="AE6661" i="1" s="1"/>
  <c r="AG6659" i="1"/>
  <c r="AF6660" i="1"/>
  <c r="AG6660" i="1" l="1"/>
  <c r="AF6661" i="1"/>
  <c r="AE6662" i="1" a="1"/>
  <c r="AE6662" i="1" s="1"/>
  <c r="AD6662" i="1"/>
  <c r="AH6662" i="1" a="1"/>
  <c r="AH6662" i="1" s="1"/>
  <c r="AI6662" i="1" s="1"/>
  <c r="AH6663" i="1" l="1" a="1"/>
  <c r="AH6663" i="1" s="1"/>
  <c r="AI6663" i="1" s="1"/>
  <c r="AE6663" i="1" a="1"/>
  <c r="AE6663" i="1" s="1"/>
  <c r="AD6663" i="1"/>
  <c r="AF6662" i="1"/>
  <c r="AG6661" i="1"/>
  <c r="AF6663" i="1" l="1"/>
  <c r="AG6662" i="1"/>
  <c r="AH6664" i="1" a="1"/>
  <c r="AH6664" i="1" s="1"/>
  <c r="AI6664" i="1" s="1"/>
  <c r="AE6664" i="1" a="1"/>
  <c r="AE6664" i="1" s="1"/>
  <c r="AD6664" i="1"/>
  <c r="AD6665" i="1" l="1"/>
  <c r="AH6665" i="1" a="1"/>
  <c r="AH6665" i="1" s="1"/>
  <c r="AI6665" i="1" s="1"/>
  <c r="AE6665" i="1" a="1"/>
  <c r="AE6665" i="1" s="1"/>
  <c r="AG6663" i="1"/>
  <c r="AF6664" i="1"/>
  <c r="AF6665" i="1" l="1"/>
  <c r="AG6664" i="1"/>
  <c r="AE6666" i="1" a="1"/>
  <c r="AE6666" i="1" s="1"/>
  <c r="AH6666" i="1" a="1"/>
  <c r="AH6666" i="1" s="1"/>
  <c r="AI6666" i="1" s="1"/>
  <c r="AD6666" i="1"/>
  <c r="AE6667" i="1" l="1" a="1"/>
  <c r="AE6667" i="1" s="1"/>
  <c r="AH6667" i="1" a="1"/>
  <c r="AH6667" i="1" s="1"/>
  <c r="AI6667" i="1" s="1"/>
  <c r="AD6667" i="1"/>
  <c r="AF6666" i="1"/>
  <c r="AG6665" i="1"/>
  <c r="AE6668" i="1" l="1" a="1"/>
  <c r="AE6668" i="1" s="1"/>
  <c r="AH6668" i="1" a="1"/>
  <c r="AH6668" i="1" s="1"/>
  <c r="AI6668" i="1" s="1"/>
  <c r="AD6668" i="1"/>
  <c r="AF6667" i="1"/>
  <c r="AG6666" i="1"/>
  <c r="AF6668" i="1" l="1"/>
  <c r="AG6667" i="1"/>
  <c r="AE6669" i="1" a="1"/>
  <c r="AE6669" i="1" s="1"/>
  <c r="AH6669" i="1" a="1"/>
  <c r="AH6669" i="1" s="1"/>
  <c r="AI6669" i="1" s="1"/>
  <c r="AD6669" i="1"/>
  <c r="AF6669" i="1" l="1"/>
  <c r="AG6668" i="1"/>
  <c r="AE6670" i="1" a="1"/>
  <c r="AE6670" i="1" s="1"/>
  <c r="AH6670" i="1" a="1"/>
  <c r="AH6670" i="1" s="1"/>
  <c r="AI6670" i="1" s="1"/>
  <c r="AD6670" i="1"/>
  <c r="AE6671" i="1" l="1" a="1"/>
  <c r="AE6671" i="1" s="1"/>
  <c r="AH6671" i="1" a="1"/>
  <c r="AH6671" i="1" s="1"/>
  <c r="AI6671" i="1" s="1"/>
  <c r="AD6671" i="1"/>
  <c r="AF6670" i="1"/>
  <c r="AG6669" i="1"/>
  <c r="AF6671" i="1" l="1"/>
  <c r="AG6670" i="1"/>
  <c r="AE6672" i="1" a="1"/>
  <c r="AE6672" i="1" s="1"/>
  <c r="AH6672" i="1" a="1"/>
  <c r="AH6672" i="1" s="1"/>
  <c r="AI6672" i="1" s="1"/>
  <c r="AD6672" i="1"/>
  <c r="AE6673" i="1" l="1" a="1"/>
  <c r="AE6673" i="1" s="1"/>
  <c r="AH6673" i="1" a="1"/>
  <c r="AH6673" i="1" s="1"/>
  <c r="AI6673" i="1" s="1"/>
  <c r="AD6673" i="1"/>
  <c r="AF6672" i="1"/>
  <c r="AG6671" i="1"/>
  <c r="AF6673" i="1" l="1"/>
  <c r="AG6672" i="1"/>
  <c r="AE6674" i="1" a="1"/>
  <c r="AE6674" i="1" s="1"/>
  <c r="AH6674" i="1" a="1"/>
  <c r="AH6674" i="1" s="1"/>
  <c r="AI6674" i="1" s="1"/>
  <c r="AD6674" i="1"/>
  <c r="AE6675" i="1" l="1" a="1"/>
  <c r="AE6675" i="1" s="1"/>
  <c r="AH6675" i="1" a="1"/>
  <c r="AH6675" i="1" s="1"/>
  <c r="AI6675" i="1" s="1"/>
  <c r="AD6675" i="1"/>
  <c r="AF6674" i="1"/>
  <c r="AG6673" i="1"/>
  <c r="AF6675" i="1" l="1"/>
  <c r="AG6674" i="1"/>
  <c r="AE6676" i="1" a="1"/>
  <c r="AE6676" i="1" s="1"/>
  <c r="AH6676" i="1" a="1"/>
  <c r="AH6676" i="1" s="1"/>
  <c r="AI6676" i="1" s="1"/>
  <c r="AD6676" i="1"/>
  <c r="AE6677" i="1" l="1" a="1"/>
  <c r="AE6677" i="1" s="1"/>
  <c r="AH6677" i="1" a="1"/>
  <c r="AH6677" i="1" s="1"/>
  <c r="AI6677" i="1" s="1"/>
  <c r="AD6677" i="1"/>
  <c r="AF6676" i="1"/>
  <c r="AG6675" i="1"/>
  <c r="AF6677" i="1" l="1"/>
  <c r="AG6676" i="1"/>
  <c r="AE6678" i="1" a="1"/>
  <c r="AE6678" i="1" s="1"/>
  <c r="AH6678" i="1" a="1"/>
  <c r="AH6678" i="1" s="1"/>
  <c r="AI6678" i="1" s="1"/>
  <c r="AD6678" i="1"/>
  <c r="AE6679" i="1" l="1" a="1"/>
  <c r="AE6679" i="1" s="1"/>
  <c r="AH6679" i="1" a="1"/>
  <c r="AH6679" i="1" s="1"/>
  <c r="AI6679" i="1" s="1"/>
  <c r="AD6679" i="1"/>
  <c r="AF6678" i="1"/>
  <c r="AG6677" i="1"/>
  <c r="AF6679" i="1" l="1"/>
  <c r="AG6678" i="1"/>
  <c r="AE6680" i="1" a="1"/>
  <c r="AE6680" i="1" s="1"/>
  <c r="AH6680" i="1" a="1"/>
  <c r="AH6680" i="1" s="1"/>
  <c r="AI6680" i="1" s="1"/>
  <c r="AD6680" i="1"/>
  <c r="AH6681" i="1" l="1" a="1"/>
  <c r="AH6681" i="1" s="1"/>
  <c r="AI6681" i="1" s="1"/>
  <c r="AE6681" i="1" a="1"/>
  <c r="AE6681" i="1" s="1"/>
  <c r="AD6681" i="1"/>
  <c r="AF6680" i="1"/>
  <c r="AG6679" i="1"/>
  <c r="AF6681" i="1" l="1"/>
  <c r="AG6680" i="1"/>
  <c r="AH6682" i="1" a="1"/>
  <c r="AH6682" i="1" s="1"/>
  <c r="AI6682" i="1" s="1"/>
  <c r="AE6682" i="1" a="1"/>
  <c r="AE6682" i="1" s="1"/>
  <c r="AD6682" i="1"/>
  <c r="AH6683" i="1" l="1" a="1"/>
  <c r="AH6683" i="1" s="1"/>
  <c r="AI6683" i="1" s="1"/>
  <c r="AE6683" i="1" a="1"/>
  <c r="AE6683" i="1" s="1"/>
  <c r="AD6683" i="1"/>
  <c r="AF6682" i="1"/>
  <c r="AG6681" i="1"/>
  <c r="AF6683" i="1" l="1"/>
  <c r="AG6682" i="1"/>
  <c r="AH6684" i="1" a="1"/>
  <c r="AH6684" i="1" s="1"/>
  <c r="AI6684" i="1" s="1"/>
  <c r="AE6684" i="1" a="1"/>
  <c r="AE6684" i="1" s="1"/>
  <c r="AD6684" i="1"/>
  <c r="AH6685" i="1" l="1" a="1"/>
  <c r="AH6685" i="1" s="1"/>
  <c r="AI6685" i="1" s="1"/>
  <c r="AE6685" i="1" a="1"/>
  <c r="AE6685" i="1" s="1"/>
  <c r="AD6685" i="1"/>
  <c r="AF6684" i="1"/>
  <c r="AG6683" i="1"/>
  <c r="AF6685" i="1" l="1"/>
  <c r="AG6684" i="1"/>
  <c r="AH6686" i="1" a="1"/>
  <c r="AH6686" i="1" s="1"/>
  <c r="AI6686" i="1" s="1"/>
  <c r="AE6686" i="1" a="1"/>
  <c r="AE6686" i="1" s="1"/>
  <c r="AD6686" i="1"/>
  <c r="AH6687" i="1" l="1" a="1"/>
  <c r="AH6687" i="1" s="1"/>
  <c r="AI6687" i="1" s="1"/>
  <c r="AE6687" i="1" a="1"/>
  <c r="AE6687" i="1" s="1"/>
  <c r="AD6687" i="1"/>
  <c r="AF6686" i="1"/>
  <c r="AG6685" i="1"/>
  <c r="AF6687" i="1" l="1"/>
  <c r="AG6686" i="1"/>
  <c r="AH6688" i="1" a="1"/>
  <c r="AH6688" i="1" s="1"/>
  <c r="AI6688" i="1" s="1"/>
  <c r="AE6688" i="1" a="1"/>
  <c r="AE6688" i="1" s="1"/>
  <c r="AD6688" i="1"/>
  <c r="AH6689" i="1" l="1" a="1"/>
  <c r="AH6689" i="1" s="1"/>
  <c r="AI6689" i="1" s="1"/>
  <c r="AE6689" i="1" a="1"/>
  <c r="AE6689" i="1" s="1"/>
  <c r="AD6689" i="1"/>
  <c r="AF6688" i="1"/>
  <c r="AG6687" i="1"/>
  <c r="AF6689" i="1" l="1"/>
  <c r="AG6688" i="1"/>
  <c r="AH6690" i="1" a="1"/>
  <c r="AH6690" i="1" s="1"/>
  <c r="AI6690" i="1" s="1"/>
  <c r="AE6690" i="1" a="1"/>
  <c r="AE6690" i="1" s="1"/>
  <c r="AD6690" i="1"/>
  <c r="AH6691" i="1" l="1" a="1"/>
  <c r="AH6691" i="1" s="1"/>
  <c r="AI6691" i="1" s="1"/>
  <c r="AE6691" i="1" a="1"/>
  <c r="AE6691" i="1" s="1"/>
  <c r="AD6691" i="1"/>
  <c r="AF6690" i="1"/>
  <c r="AG6689" i="1"/>
  <c r="AF6691" i="1" l="1"/>
  <c r="AG6690" i="1"/>
  <c r="AH6692" i="1" a="1"/>
  <c r="AH6692" i="1" s="1"/>
  <c r="AI6692" i="1" s="1"/>
  <c r="AE6692" i="1" a="1"/>
  <c r="AE6692" i="1" s="1"/>
  <c r="AD6692" i="1"/>
  <c r="AF6692" i="1" l="1"/>
  <c r="AG6691" i="1"/>
  <c r="AH6693" i="1" a="1"/>
  <c r="AH6693" i="1" s="1"/>
  <c r="AI6693" i="1" s="1"/>
  <c r="AE6693" i="1" a="1"/>
  <c r="AE6693" i="1" s="1"/>
  <c r="AD6693" i="1"/>
  <c r="AH6694" i="1" l="1" a="1"/>
  <c r="AH6694" i="1" s="1"/>
  <c r="AI6694" i="1" s="1"/>
  <c r="AE6694" i="1" a="1"/>
  <c r="AE6694" i="1" s="1"/>
  <c r="AD6694" i="1"/>
  <c r="AF6693" i="1"/>
  <c r="AG6692" i="1"/>
  <c r="AF6694" i="1" l="1"/>
  <c r="AG6693" i="1"/>
  <c r="AH6695" i="1" a="1"/>
  <c r="AH6695" i="1" s="1"/>
  <c r="AI6695" i="1" s="1"/>
  <c r="AE6695" i="1" a="1"/>
  <c r="AE6695" i="1" s="1"/>
  <c r="AD6695" i="1"/>
  <c r="AH6696" i="1" l="1" a="1"/>
  <c r="AH6696" i="1" s="1"/>
  <c r="AI6696" i="1" s="1"/>
  <c r="AE6696" i="1" a="1"/>
  <c r="AE6696" i="1" s="1"/>
  <c r="AD6696" i="1"/>
  <c r="AF6695" i="1"/>
  <c r="AG6694" i="1"/>
  <c r="AF6696" i="1" l="1"/>
  <c r="AG6695" i="1"/>
  <c r="AH6697" i="1" a="1"/>
  <c r="AH6697" i="1" s="1"/>
  <c r="AI6697" i="1" s="1"/>
  <c r="AE6697" i="1" a="1"/>
  <c r="AE6697" i="1" s="1"/>
  <c r="AD6697" i="1"/>
  <c r="AH6698" i="1" l="1" a="1"/>
  <c r="AH6698" i="1" s="1"/>
  <c r="AI6698" i="1" s="1"/>
  <c r="AE6698" i="1" a="1"/>
  <c r="AE6698" i="1" s="1"/>
  <c r="AD6698" i="1"/>
  <c r="AF6697" i="1"/>
  <c r="AG6696" i="1"/>
  <c r="AF6698" i="1" l="1"/>
  <c r="AG6697" i="1"/>
  <c r="AH6699" i="1" a="1"/>
  <c r="AH6699" i="1" s="1"/>
  <c r="AI6699" i="1" s="1"/>
  <c r="AE6699" i="1" a="1"/>
  <c r="AE6699" i="1" s="1"/>
  <c r="AD6699" i="1"/>
  <c r="AH6700" i="1" l="1" a="1"/>
  <c r="AH6700" i="1" s="1"/>
  <c r="AI6700" i="1" s="1"/>
  <c r="AE6700" i="1" a="1"/>
  <c r="AE6700" i="1" s="1"/>
  <c r="AD6700" i="1"/>
  <c r="AF6699" i="1"/>
  <c r="AG6698" i="1"/>
  <c r="AF6700" i="1" l="1"/>
  <c r="AG6699" i="1"/>
  <c r="AH6701" i="1" a="1"/>
  <c r="AH6701" i="1" s="1"/>
  <c r="AI6701" i="1" s="1"/>
  <c r="AE6701" i="1" a="1"/>
  <c r="AE6701" i="1" s="1"/>
  <c r="AD6701" i="1"/>
  <c r="AH6702" i="1" l="1" a="1"/>
  <c r="AH6702" i="1" s="1"/>
  <c r="AI6702" i="1" s="1"/>
  <c r="AE6702" i="1" a="1"/>
  <c r="AE6702" i="1" s="1"/>
  <c r="AD6702" i="1"/>
  <c r="AF6701" i="1"/>
  <c r="AG6700" i="1"/>
  <c r="AF6702" i="1" l="1"/>
  <c r="AG6701" i="1"/>
  <c r="AH6703" i="1" a="1"/>
  <c r="AH6703" i="1" s="1"/>
  <c r="AI6703" i="1" s="1"/>
  <c r="AE6703" i="1" a="1"/>
  <c r="AE6703" i="1" s="1"/>
  <c r="AD6703" i="1"/>
  <c r="AH6704" i="1" l="1" a="1"/>
  <c r="AH6704" i="1" s="1"/>
  <c r="AI6704" i="1" s="1"/>
  <c r="AE6704" i="1" a="1"/>
  <c r="AE6704" i="1" s="1"/>
  <c r="AD6704" i="1"/>
  <c r="AF6703" i="1"/>
  <c r="AG6702" i="1"/>
  <c r="AH6705" i="1" l="1" a="1"/>
  <c r="AH6705" i="1" s="1"/>
  <c r="AI6705" i="1" s="1"/>
  <c r="AE6705" i="1" a="1"/>
  <c r="AE6705" i="1" s="1"/>
  <c r="AD6705" i="1"/>
  <c r="AF6704" i="1"/>
  <c r="AG6703" i="1"/>
  <c r="AF6705" i="1" l="1"/>
  <c r="AG6704" i="1"/>
  <c r="AH6706" i="1" a="1"/>
  <c r="AH6706" i="1" s="1"/>
  <c r="AI6706" i="1" s="1"/>
  <c r="AE6706" i="1" a="1"/>
  <c r="AE6706" i="1" s="1"/>
  <c r="AD6706" i="1"/>
  <c r="AH6707" i="1" l="1" a="1"/>
  <c r="AH6707" i="1" s="1"/>
  <c r="AI6707" i="1" s="1"/>
  <c r="AE6707" i="1" a="1"/>
  <c r="AE6707" i="1" s="1"/>
  <c r="AD6707" i="1"/>
  <c r="AF6706" i="1"/>
  <c r="AG6705" i="1"/>
  <c r="AF6707" i="1" l="1"/>
  <c r="AG6706" i="1"/>
  <c r="AH6708" i="1" a="1"/>
  <c r="AH6708" i="1" s="1"/>
  <c r="AI6708" i="1" s="1"/>
  <c r="AE6708" i="1" a="1"/>
  <c r="AE6708" i="1" s="1"/>
  <c r="AD6708" i="1"/>
  <c r="AH6709" i="1" l="1" a="1"/>
  <c r="AH6709" i="1" s="1"/>
  <c r="AI6709" i="1" s="1"/>
  <c r="AE6709" i="1" a="1"/>
  <c r="AE6709" i="1" s="1"/>
  <c r="AD6709" i="1"/>
  <c r="AF6708" i="1"/>
  <c r="AG6707" i="1"/>
  <c r="AF6709" i="1" l="1"/>
  <c r="AG6708" i="1"/>
  <c r="AH6710" i="1" a="1"/>
  <c r="AH6710" i="1" s="1"/>
  <c r="AI6710" i="1" s="1"/>
  <c r="AE6710" i="1" a="1"/>
  <c r="AE6710" i="1" s="1"/>
  <c r="AD6710" i="1"/>
  <c r="AH6711" i="1" l="1" a="1"/>
  <c r="AH6711" i="1" s="1"/>
  <c r="AI6711" i="1" s="1"/>
  <c r="AE6711" i="1" a="1"/>
  <c r="AE6711" i="1" s="1"/>
  <c r="AD6711" i="1"/>
  <c r="AF6710" i="1"/>
  <c r="AG6709" i="1"/>
  <c r="AF6711" i="1" l="1"/>
  <c r="AG6710" i="1"/>
  <c r="AH6712" i="1" a="1"/>
  <c r="AH6712" i="1" s="1"/>
  <c r="AI6712" i="1" s="1"/>
  <c r="AE6712" i="1" a="1"/>
  <c r="AE6712" i="1" s="1"/>
  <c r="AD6712" i="1"/>
  <c r="AH6713" i="1" l="1" a="1"/>
  <c r="AH6713" i="1" s="1"/>
  <c r="AI6713" i="1" s="1"/>
  <c r="AE6713" i="1" a="1"/>
  <c r="AE6713" i="1" s="1"/>
  <c r="AD6713" i="1"/>
  <c r="AF6712" i="1"/>
  <c r="AG6711" i="1"/>
  <c r="AF6713" i="1" l="1"/>
  <c r="AG6712" i="1"/>
  <c r="AH6714" i="1" a="1"/>
  <c r="AH6714" i="1" s="1"/>
  <c r="AI6714" i="1" s="1"/>
  <c r="AE6714" i="1" a="1"/>
  <c r="AE6714" i="1" s="1"/>
  <c r="AD6714" i="1"/>
  <c r="AH6715" i="1" l="1" a="1"/>
  <c r="AH6715" i="1" s="1"/>
  <c r="AI6715" i="1" s="1"/>
  <c r="AE6715" i="1" a="1"/>
  <c r="AE6715" i="1" s="1"/>
  <c r="AD6715" i="1"/>
  <c r="AF6714" i="1"/>
  <c r="AG6713" i="1"/>
  <c r="AF6715" i="1" l="1"/>
  <c r="AG6714" i="1"/>
  <c r="AH6716" i="1" a="1"/>
  <c r="AH6716" i="1" s="1"/>
  <c r="AI6716" i="1" s="1"/>
  <c r="AE6716" i="1" a="1"/>
  <c r="AE6716" i="1" s="1"/>
  <c r="AD6716" i="1"/>
  <c r="AF6716" i="1" l="1"/>
  <c r="AG6715" i="1"/>
  <c r="AH6717" i="1" a="1"/>
  <c r="AH6717" i="1" s="1"/>
  <c r="AI6717" i="1" s="1"/>
  <c r="AE6717" i="1" a="1"/>
  <c r="AE6717" i="1" s="1"/>
  <c r="AD6717" i="1"/>
  <c r="AH6718" i="1" l="1" a="1"/>
  <c r="AH6718" i="1" s="1"/>
  <c r="AI6718" i="1" s="1"/>
  <c r="AE6718" i="1" a="1"/>
  <c r="AE6718" i="1" s="1"/>
  <c r="AD6718" i="1"/>
  <c r="AF6717" i="1"/>
  <c r="AG6716" i="1"/>
  <c r="AF6718" i="1" l="1"/>
  <c r="AG6717" i="1"/>
  <c r="AH6719" i="1" a="1"/>
  <c r="AH6719" i="1" s="1"/>
  <c r="AI6719" i="1" s="1"/>
  <c r="AE6719" i="1" a="1"/>
  <c r="AE6719" i="1" s="1"/>
  <c r="AD6719" i="1"/>
  <c r="AH6720" i="1" l="1" a="1"/>
  <c r="AH6720" i="1" s="1"/>
  <c r="AI6720" i="1" s="1"/>
  <c r="AE6720" i="1" a="1"/>
  <c r="AE6720" i="1" s="1"/>
  <c r="AD6720" i="1"/>
  <c r="AF6719" i="1"/>
  <c r="AG6718" i="1"/>
  <c r="AF6720" i="1" l="1"/>
  <c r="AG6719" i="1"/>
  <c r="AH6721" i="1" a="1"/>
  <c r="AH6721" i="1" s="1"/>
  <c r="AI6721" i="1" s="1"/>
  <c r="AE6721" i="1" a="1"/>
  <c r="AE6721" i="1" s="1"/>
  <c r="AD6721" i="1"/>
  <c r="AH6722" i="1" l="1" a="1"/>
  <c r="AH6722" i="1" s="1"/>
  <c r="AI6722" i="1" s="1"/>
  <c r="AE6722" i="1" a="1"/>
  <c r="AE6722" i="1" s="1"/>
  <c r="AD6722" i="1"/>
  <c r="AF6721" i="1"/>
  <c r="AG6720" i="1"/>
  <c r="AF6722" i="1" l="1"/>
  <c r="AG6721" i="1"/>
  <c r="AH6723" i="1" a="1"/>
  <c r="AH6723" i="1" s="1"/>
  <c r="AI6723" i="1" s="1"/>
  <c r="AE6723" i="1" a="1"/>
  <c r="AE6723" i="1" s="1"/>
  <c r="AD6723" i="1"/>
  <c r="AH6724" i="1" l="1" a="1"/>
  <c r="AH6724" i="1" s="1"/>
  <c r="AI6724" i="1" s="1"/>
  <c r="AE6724" i="1" a="1"/>
  <c r="AE6724" i="1" s="1"/>
  <c r="AD6724" i="1"/>
  <c r="AF6723" i="1"/>
  <c r="AG6722" i="1"/>
  <c r="AF6724" i="1" l="1"/>
  <c r="AG6723" i="1"/>
  <c r="AH6725" i="1" a="1"/>
  <c r="AH6725" i="1" s="1"/>
  <c r="AI6725" i="1" s="1"/>
  <c r="AE6725" i="1" a="1"/>
  <c r="AE6725" i="1" s="1"/>
  <c r="AD6725" i="1"/>
  <c r="AH6726" i="1" l="1" a="1"/>
  <c r="AH6726" i="1" s="1"/>
  <c r="AI6726" i="1" s="1"/>
  <c r="AE6726" i="1" a="1"/>
  <c r="AE6726" i="1" s="1"/>
  <c r="AD6726" i="1"/>
  <c r="AF6725" i="1"/>
  <c r="AG6724" i="1"/>
  <c r="AF6726" i="1" l="1"/>
  <c r="AG6725" i="1"/>
  <c r="AH6727" i="1" a="1"/>
  <c r="AH6727" i="1" s="1"/>
  <c r="AI6727" i="1" s="1"/>
  <c r="AE6727" i="1" a="1"/>
  <c r="AE6727" i="1" s="1"/>
  <c r="AD6727" i="1"/>
  <c r="AH6728" i="1" l="1" a="1"/>
  <c r="AH6728" i="1" s="1"/>
  <c r="AI6728" i="1" s="1"/>
  <c r="AE6728" i="1" a="1"/>
  <c r="AE6728" i="1" s="1"/>
  <c r="AD6728" i="1"/>
  <c r="AF6727" i="1"/>
  <c r="AG6726" i="1"/>
  <c r="AH6729" i="1" l="1" a="1"/>
  <c r="AH6729" i="1" s="1"/>
  <c r="AI6729" i="1" s="1"/>
  <c r="AE6729" i="1" a="1"/>
  <c r="AE6729" i="1" s="1"/>
  <c r="AD6729" i="1"/>
  <c r="AF6728" i="1"/>
  <c r="AG6727" i="1"/>
  <c r="AF6729" i="1" l="1"/>
  <c r="AG6728" i="1"/>
  <c r="AH6730" i="1" a="1"/>
  <c r="AH6730" i="1" s="1"/>
  <c r="AI6730" i="1" s="1"/>
  <c r="AE6730" i="1" a="1"/>
  <c r="AE6730" i="1" s="1"/>
  <c r="AD6730" i="1"/>
  <c r="AH6731" i="1" l="1" a="1"/>
  <c r="AH6731" i="1" s="1"/>
  <c r="AI6731" i="1" s="1"/>
  <c r="AE6731" i="1" a="1"/>
  <c r="AE6731" i="1" s="1"/>
  <c r="AD6731" i="1"/>
  <c r="AF6730" i="1"/>
  <c r="AG6729" i="1"/>
  <c r="AF6731" i="1" l="1"/>
  <c r="AG6730" i="1"/>
  <c r="AH6732" i="1" a="1"/>
  <c r="AH6732" i="1" s="1"/>
  <c r="AI6732" i="1" s="1"/>
  <c r="AE6732" i="1" a="1"/>
  <c r="AE6732" i="1" s="1"/>
  <c r="AD6732" i="1"/>
  <c r="AH6733" i="1" l="1" a="1"/>
  <c r="AH6733" i="1" s="1"/>
  <c r="AI6733" i="1" s="1"/>
  <c r="AE6733" i="1" a="1"/>
  <c r="AE6733" i="1" s="1"/>
  <c r="AD6733" i="1"/>
  <c r="AF6732" i="1"/>
  <c r="AG6731" i="1"/>
  <c r="AF6733" i="1" l="1"/>
  <c r="AG6732" i="1"/>
  <c r="AH6734" i="1" a="1"/>
  <c r="AH6734" i="1" s="1"/>
  <c r="AI6734" i="1" s="1"/>
  <c r="AE6734" i="1" a="1"/>
  <c r="AE6734" i="1" s="1"/>
  <c r="AD6734" i="1"/>
  <c r="AH6735" i="1" l="1" a="1"/>
  <c r="AH6735" i="1" s="1"/>
  <c r="AI6735" i="1" s="1"/>
  <c r="AE6735" i="1" a="1"/>
  <c r="AE6735" i="1" s="1"/>
  <c r="AD6735" i="1"/>
  <c r="AF6734" i="1"/>
  <c r="AG6733" i="1"/>
  <c r="AF6735" i="1" l="1"/>
  <c r="AG6734" i="1"/>
  <c r="AH6736" i="1" a="1"/>
  <c r="AH6736" i="1" s="1"/>
  <c r="AI6736" i="1" s="1"/>
  <c r="AE6736" i="1" a="1"/>
  <c r="AE6736" i="1" s="1"/>
  <c r="AD6736" i="1"/>
  <c r="AH6737" i="1" l="1" a="1"/>
  <c r="AH6737" i="1" s="1"/>
  <c r="AI6737" i="1" s="1"/>
  <c r="AE6737" i="1" a="1"/>
  <c r="AE6737" i="1" s="1"/>
  <c r="AD6737" i="1"/>
  <c r="AF6736" i="1"/>
  <c r="AG6735" i="1"/>
  <c r="AF6737" i="1" l="1"/>
  <c r="AG6736" i="1"/>
  <c r="AH6738" i="1" a="1"/>
  <c r="AH6738" i="1" s="1"/>
  <c r="AI6738" i="1" s="1"/>
  <c r="AE6738" i="1" a="1"/>
  <c r="AE6738" i="1" s="1"/>
  <c r="AD6738" i="1"/>
  <c r="AH6739" i="1" l="1" a="1"/>
  <c r="AH6739" i="1" s="1"/>
  <c r="AI6739" i="1" s="1"/>
  <c r="AE6739" i="1" a="1"/>
  <c r="AE6739" i="1" s="1"/>
  <c r="AD6739" i="1"/>
  <c r="AF6738" i="1"/>
  <c r="AG6737" i="1"/>
  <c r="AF6739" i="1" l="1"/>
  <c r="AG6738" i="1"/>
  <c r="AH6740" i="1" a="1"/>
  <c r="AH6740" i="1" s="1"/>
  <c r="AI6740" i="1" s="1"/>
  <c r="AE6740" i="1" a="1"/>
  <c r="AE6740" i="1" s="1"/>
  <c r="AD6740" i="1"/>
  <c r="AH6741" i="1" l="1" a="1"/>
  <c r="AH6741" i="1" s="1"/>
  <c r="AI6741" i="1" s="1"/>
  <c r="AE6741" i="1" a="1"/>
  <c r="AE6741" i="1" s="1"/>
  <c r="AD6741" i="1"/>
  <c r="AF6740" i="1"/>
  <c r="AG6739" i="1"/>
  <c r="AF6741" i="1" l="1"/>
  <c r="AG6740" i="1"/>
  <c r="AH6742" i="1" a="1"/>
  <c r="AH6742" i="1" s="1"/>
  <c r="AI6742" i="1" s="1"/>
  <c r="AE6742" i="1" a="1"/>
  <c r="AE6742" i="1" s="1"/>
  <c r="AD6742" i="1"/>
  <c r="AH6743" i="1" l="1" a="1"/>
  <c r="AH6743" i="1" s="1"/>
  <c r="AI6743" i="1" s="1"/>
  <c r="AE6743" i="1" a="1"/>
  <c r="AE6743" i="1" s="1"/>
  <c r="AD6743" i="1"/>
  <c r="AF6742" i="1"/>
  <c r="AG6741" i="1"/>
  <c r="AH6744" i="1" l="1" a="1"/>
  <c r="AH6744" i="1" s="1"/>
  <c r="AI6744" i="1" s="1"/>
  <c r="AE6744" i="1" a="1"/>
  <c r="AE6744" i="1" s="1"/>
  <c r="AD6744" i="1"/>
  <c r="AF6743" i="1"/>
  <c r="AG6742" i="1"/>
  <c r="AH6745" i="1" l="1" a="1"/>
  <c r="AH6745" i="1" s="1"/>
  <c r="AI6745" i="1" s="1"/>
  <c r="AE6745" i="1" a="1"/>
  <c r="AE6745" i="1" s="1"/>
  <c r="AD6745" i="1"/>
  <c r="AF6744" i="1"/>
  <c r="AG6743" i="1"/>
  <c r="AF6745" i="1" l="1"/>
  <c r="AG6744" i="1"/>
  <c r="AH6746" i="1" a="1"/>
  <c r="AH6746" i="1" s="1"/>
  <c r="AI6746" i="1" s="1"/>
  <c r="AE6746" i="1" a="1"/>
  <c r="AE6746" i="1" s="1"/>
  <c r="AD6746" i="1"/>
  <c r="AH6747" i="1" l="1" a="1"/>
  <c r="AH6747" i="1" s="1"/>
  <c r="AI6747" i="1" s="1"/>
  <c r="AE6747" i="1" a="1"/>
  <c r="AE6747" i="1" s="1"/>
  <c r="AD6747" i="1"/>
  <c r="AF6746" i="1"/>
  <c r="AG6745" i="1"/>
  <c r="AF6747" i="1" l="1"/>
  <c r="AG6746" i="1"/>
  <c r="AH6748" i="1" a="1"/>
  <c r="AH6748" i="1" s="1"/>
  <c r="AI6748" i="1" s="1"/>
  <c r="AE6748" i="1" a="1"/>
  <c r="AE6748" i="1" s="1"/>
  <c r="AD6748" i="1"/>
  <c r="AF6748" i="1" l="1"/>
  <c r="AG6747" i="1"/>
  <c r="AH6749" i="1" a="1"/>
  <c r="AH6749" i="1" s="1"/>
  <c r="AI6749" i="1" s="1"/>
  <c r="AE6749" i="1" a="1"/>
  <c r="AE6749" i="1" s="1"/>
  <c r="AD6749" i="1"/>
  <c r="AH6750" i="1" l="1" a="1"/>
  <c r="AH6750" i="1" s="1"/>
  <c r="AI6750" i="1" s="1"/>
  <c r="AE6750" i="1" a="1"/>
  <c r="AE6750" i="1" s="1"/>
  <c r="AD6750" i="1"/>
  <c r="AF6749" i="1"/>
  <c r="AG6748" i="1"/>
  <c r="AF6750" i="1" l="1"/>
  <c r="AG6749" i="1"/>
  <c r="AH6751" i="1" a="1"/>
  <c r="AH6751" i="1" s="1"/>
  <c r="AI6751" i="1" s="1"/>
  <c r="AE6751" i="1" a="1"/>
  <c r="AE6751" i="1" s="1"/>
  <c r="AD6751" i="1"/>
  <c r="AH6752" i="1" l="1" a="1"/>
  <c r="AH6752" i="1" s="1"/>
  <c r="AI6752" i="1" s="1"/>
  <c r="AE6752" i="1" a="1"/>
  <c r="AE6752" i="1" s="1"/>
  <c r="AD6752" i="1"/>
  <c r="AF6751" i="1"/>
  <c r="AG6750" i="1"/>
  <c r="AF6752" i="1" l="1"/>
  <c r="AG6751" i="1"/>
  <c r="AH6753" i="1" a="1"/>
  <c r="AH6753" i="1" s="1"/>
  <c r="AI6753" i="1" s="1"/>
  <c r="AE6753" i="1" a="1"/>
  <c r="AE6753" i="1" s="1"/>
  <c r="AD6753" i="1"/>
  <c r="AH6754" i="1" l="1" a="1"/>
  <c r="AH6754" i="1" s="1"/>
  <c r="AI6754" i="1" s="1"/>
  <c r="AE6754" i="1" a="1"/>
  <c r="AE6754" i="1" s="1"/>
  <c r="AD6754" i="1"/>
  <c r="AF6753" i="1"/>
  <c r="AG6752" i="1"/>
  <c r="AF6754" i="1" l="1"/>
  <c r="AG6753" i="1"/>
  <c r="AH6755" i="1" a="1"/>
  <c r="AH6755" i="1" s="1"/>
  <c r="AI6755" i="1" s="1"/>
  <c r="AE6755" i="1" a="1"/>
  <c r="AE6755" i="1" s="1"/>
  <c r="AD6755" i="1"/>
  <c r="AH6756" i="1" l="1" a="1"/>
  <c r="AH6756" i="1" s="1"/>
  <c r="AI6756" i="1" s="1"/>
  <c r="AE6756" i="1" a="1"/>
  <c r="AE6756" i="1" s="1"/>
  <c r="AD6756" i="1"/>
  <c r="AF6755" i="1"/>
  <c r="AG6754" i="1"/>
  <c r="AH6757" i="1" l="1" a="1"/>
  <c r="AH6757" i="1" s="1"/>
  <c r="AI6757" i="1" s="1"/>
  <c r="AE6757" i="1" a="1"/>
  <c r="AE6757" i="1" s="1"/>
  <c r="AD6757" i="1"/>
  <c r="AF6756" i="1"/>
  <c r="AG6755" i="1"/>
  <c r="AH6758" i="1" l="1" a="1"/>
  <c r="AH6758" i="1" s="1"/>
  <c r="AI6758" i="1" s="1"/>
  <c r="AE6758" i="1" a="1"/>
  <c r="AE6758" i="1" s="1"/>
  <c r="AD6758" i="1"/>
  <c r="AF6757" i="1"/>
  <c r="AG6756" i="1"/>
  <c r="AF6758" i="1" l="1"/>
  <c r="AG6757" i="1"/>
  <c r="AH6759" i="1" a="1"/>
  <c r="AH6759" i="1" s="1"/>
  <c r="AI6759" i="1" s="1"/>
  <c r="AE6759" i="1" a="1"/>
  <c r="AE6759" i="1" s="1"/>
  <c r="AD6759" i="1"/>
  <c r="AH6760" i="1" l="1" a="1"/>
  <c r="AH6760" i="1" s="1"/>
  <c r="AI6760" i="1" s="1"/>
  <c r="AE6760" i="1" a="1"/>
  <c r="AE6760" i="1" s="1"/>
  <c r="AD6760" i="1"/>
  <c r="AF6759" i="1"/>
  <c r="AG6758" i="1"/>
  <c r="AH6761" i="1" l="1" a="1"/>
  <c r="AH6761" i="1" s="1"/>
  <c r="AI6761" i="1" s="1"/>
  <c r="AE6761" i="1" a="1"/>
  <c r="AE6761" i="1" s="1"/>
  <c r="AD6761" i="1"/>
  <c r="AF6760" i="1"/>
  <c r="AG6759" i="1"/>
  <c r="AH6762" i="1" l="1" a="1"/>
  <c r="AH6762" i="1" s="1"/>
  <c r="AI6762" i="1" s="1"/>
  <c r="AE6762" i="1" a="1"/>
  <c r="AE6762" i="1" s="1"/>
  <c r="AD6762" i="1"/>
  <c r="AG6760" i="1"/>
  <c r="AF6761" i="1"/>
  <c r="AG6761" i="1" l="1"/>
  <c r="AF6762" i="1"/>
  <c r="AH6763" i="1" a="1"/>
  <c r="AH6763" i="1" s="1"/>
  <c r="AI6763" i="1" s="1"/>
  <c r="AE6763" i="1" a="1"/>
  <c r="AE6763" i="1" s="1"/>
  <c r="AD6763" i="1"/>
  <c r="AH6764" i="1" l="1" a="1"/>
  <c r="AH6764" i="1" s="1"/>
  <c r="AI6764" i="1" s="1"/>
  <c r="AE6764" i="1" a="1"/>
  <c r="AE6764" i="1" s="1"/>
  <c r="AD6764" i="1"/>
  <c r="AG6762" i="1"/>
  <c r="AF6763" i="1"/>
  <c r="AH6765" i="1" l="1" a="1"/>
  <c r="AH6765" i="1" s="1"/>
  <c r="AI6765" i="1" s="1"/>
  <c r="AE6765" i="1" a="1"/>
  <c r="AE6765" i="1" s="1"/>
  <c r="AD6765" i="1"/>
  <c r="AG6763" i="1"/>
  <c r="AF6764" i="1"/>
  <c r="AG6764" i="1" l="1"/>
  <c r="AF6765" i="1"/>
  <c r="AH6766" i="1" a="1"/>
  <c r="AH6766" i="1" s="1"/>
  <c r="AI6766" i="1" s="1"/>
  <c r="AE6766" i="1" a="1"/>
  <c r="AE6766" i="1" s="1"/>
  <c r="AD6766" i="1"/>
  <c r="AH6767" i="1" l="1" a="1"/>
  <c r="AH6767" i="1" s="1"/>
  <c r="AI6767" i="1" s="1"/>
  <c r="AE6767" i="1" a="1"/>
  <c r="AE6767" i="1" s="1"/>
  <c r="AD6767" i="1"/>
  <c r="AG6765" i="1"/>
  <c r="AF6766" i="1"/>
  <c r="AG6766" i="1" l="1"/>
  <c r="AF6767" i="1"/>
  <c r="AH6768" i="1" a="1"/>
  <c r="AH6768" i="1" s="1"/>
  <c r="AI6768" i="1" s="1"/>
  <c r="AE6768" i="1" a="1"/>
  <c r="AE6768" i="1" s="1"/>
  <c r="AD6768" i="1"/>
  <c r="AH6769" i="1" l="1" a="1"/>
  <c r="AH6769" i="1" s="1"/>
  <c r="AI6769" i="1" s="1"/>
  <c r="AE6769" i="1" a="1"/>
  <c r="AE6769" i="1" s="1"/>
  <c r="AD6769" i="1"/>
  <c r="AG6767" i="1"/>
  <c r="AF6768" i="1"/>
  <c r="AG6768" i="1" l="1"/>
  <c r="AF6769" i="1"/>
  <c r="AH6770" i="1" a="1"/>
  <c r="AH6770" i="1" s="1"/>
  <c r="AI6770" i="1" s="1"/>
  <c r="AE6770" i="1" a="1"/>
  <c r="AE6770" i="1" s="1"/>
  <c r="AD6770" i="1"/>
  <c r="AH6771" i="1" l="1" a="1"/>
  <c r="AH6771" i="1" s="1"/>
  <c r="AI6771" i="1" s="1"/>
  <c r="AE6771" i="1" a="1"/>
  <c r="AE6771" i="1" s="1"/>
  <c r="AD6771" i="1"/>
  <c r="AG6769" i="1"/>
  <c r="AF6770" i="1"/>
  <c r="AH6772" i="1" l="1" a="1"/>
  <c r="AH6772" i="1" s="1"/>
  <c r="AI6772" i="1" s="1"/>
  <c r="AE6772" i="1" a="1"/>
  <c r="AE6772" i="1" s="1"/>
  <c r="AD6772" i="1"/>
  <c r="AG6770" i="1"/>
  <c r="AF6771" i="1"/>
  <c r="AG6771" i="1" l="1"/>
  <c r="AF6772" i="1"/>
  <c r="AH6773" i="1" a="1"/>
  <c r="AH6773" i="1" s="1"/>
  <c r="AI6773" i="1" s="1"/>
  <c r="AE6773" i="1" a="1"/>
  <c r="AE6773" i="1" s="1"/>
  <c r="AD6773" i="1"/>
  <c r="AH6774" i="1" l="1" a="1"/>
  <c r="AH6774" i="1" s="1"/>
  <c r="AI6774" i="1" s="1"/>
  <c r="AE6774" i="1" a="1"/>
  <c r="AE6774" i="1" s="1"/>
  <c r="AD6774" i="1"/>
  <c r="AG6772" i="1"/>
  <c r="AF6773" i="1"/>
  <c r="AG6773" i="1" l="1"/>
  <c r="AF6774" i="1"/>
  <c r="AH6775" i="1" a="1"/>
  <c r="AH6775" i="1" s="1"/>
  <c r="AI6775" i="1" s="1"/>
  <c r="AE6775" i="1" a="1"/>
  <c r="AE6775" i="1" s="1"/>
  <c r="AD6775" i="1"/>
  <c r="AH6776" i="1" l="1" a="1"/>
  <c r="AH6776" i="1" s="1"/>
  <c r="AI6776" i="1" s="1"/>
  <c r="AE6776" i="1" a="1"/>
  <c r="AE6776" i="1" s="1"/>
  <c r="AD6776" i="1"/>
  <c r="AG6774" i="1"/>
  <c r="AF6775" i="1"/>
  <c r="AG6775" i="1" l="1"/>
  <c r="AF6776" i="1"/>
  <c r="AH6777" i="1" a="1"/>
  <c r="AH6777" i="1" s="1"/>
  <c r="AI6777" i="1" s="1"/>
  <c r="AE6777" i="1" a="1"/>
  <c r="AE6777" i="1" s="1"/>
  <c r="AD6777" i="1"/>
  <c r="AH6778" i="1" l="1" a="1"/>
  <c r="AH6778" i="1" s="1"/>
  <c r="AI6778" i="1" s="1"/>
  <c r="AE6778" i="1" a="1"/>
  <c r="AE6778" i="1" s="1"/>
  <c r="AD6778" i="1"/>
  <c r="AG6776" i="1"/>
  <c r="AF6777" i="1"/>
  <c r="AG6777" i="1" l="1"/>
  <c r="AF6778" i="1"/>
  <c r="AH6779" i="1" a="1"/>
  <c r="AH6779" i="1" s="1"/>
  <c r="AI6779" i="1" s="1"/>
  <c r="AE6779" i="1" a="1"/>
  <c r="AE6779" i="1" s="1"/>
  <c r="AD6779" i="1"/>
  <c r="AH6780" i="1" l="1" a="1"/>
  <c r="AH6780" i="1" s="1"/>
  <c r="AI6780" i="1" s="1"/>
  <c r="AE6780" i="1" a="1"/>
  <c r="AE6780" i="1" s="1"/>
  <c r="AD6780" i="1"/>
  <c r="AG6778" i="1"/>
  <c r="AF6779" i="1"/>
  <c r="AG6779" i="1" l="1"/>
  <c r="AF6780" i="1"/>
  <c r="AH6781" i="1" a="1"/>
  <c r="AH6781" i="1" s="1"/>
  <c r="AI6781" i="1" s="1"/>
  <c r="AE6781" i="1" a="1"/>
  <c r="AE6781" i="1" s="1"/>
  <c r="AD6781" i="1"/>
  <c r="AH6782" i="1" l="1" a="1"/>
  <c r="AH6782" i="1" s="1"/>
  <c r="AI6782" i="1" s="1"/>
  <c r="AE6782" i="1" a="1"/>
  <c r="AE6782" i="1" s="1"/>
  <c r="AD6782" i="1"/>
  <c r="AG6780" i="1"/>
  <c r="AF6781" i="1"/>
  <c r="AG6781" i="1" l="1"/>
  <c r="AF6782" i="1"/>
  <c r="AH6783" i="1" a="1"/>
  <c r="AH6783" i="1" s="1"/>
  <c r="AI6783" i="1" s="1"/>
  <c r="AE6783" i="1" a="1"/>
  <c r="AE6783" i="1" s="1"/>
  <c r="AD6783" i="1"/>
  <c r="AH6784" i="1" l="1" a="1"/>
  <c r="AH6784" i="1" s="1"/>
  <c r="AI6784" i="1" s="1"/>
  <c r="AE6784" i="1" a="1"/>
  <c r="AE6784" i="1" s="1"/>
  <c r="AD6784" i="1"/>
  <c r="AG6782" i="1"/>
  <c r="AF6783" i="1"/>
  <c r="AG6783" i="1" l="1"/>
  <c r="AF6784" i="1"/>
  <c r="AH6785" i="1" a="1"/>
  <c r="AH6785" i="1" s="1"/>
  <c r="AI6785" i="1" s="1"/>
  <c r="AE6785" i="1" a="1"/>
  <c r="AE6785" i="1" s="1"/>
  <c r="AD6785" i="1"/>
  <c r="AH6786" i="1" l="1" a="1"/>
  <c r="AH6786" i="1" s="1"/>
  <c r="AI6786" i="1" s="1"/>
  <c r="AE6786" i="1" a="1"/>
  <c r="AE6786" i="1" s="1"/>
  <c r="AD6786" i="1"/>
  <c r="AG6784" i="1"/>
  <c r="AF6785" i="1"/>
  <c r="AG6785" i="1" l="1"/>
  <c r="AF6786" i="1"/>
  <c r="AH6787" i="1" a="1"/>
  <c r="AH6787" i="1" s="1"/>
  <c r="AI6787" i="1" s="1"/>
  <c r="AE6787" i="1" a="1"/>
  <c r="AE6787" i="1" s="1"/>
  <c r="AD6787" i="1"/>
  <c r="AH6788" i="1" l="1" a="1"/>
  <c r="AH6788" i="1" s="1"/>
  <c r="AI6788" i="1" s="1"/>
  <c r="AE6788" i="1" a="1"/>
  <c r="AE6788" i="1" s="1"/>
  <c r="AD6788" i="1"/>
  <c r="AG6786" i="1"/>
  <c r="AF6787" i="1"/>
  <c r="AG6787" i="1" l="1"/>
  <c r="AF6788" i="1"/>
  <c r="AH6789" i="1" a="1"/>
  <c r="AH6789" i="1" s="1"/>
  <c r="AI6789" i="1" s="1"/>
  <c r="AE6789" i="1" a="1"/>
  <c r="AE6789" i="1" s="1"/>
  <c r="AD6789" i="1"/>
  <c r="AH6790" i="1" l="1" a="1"/>
  <c r="AH6790" i="1" s="1"/>
  <c r="AI6790" i="1" s="1"/>
  <c r="AE6790" i="1" a="1"/>
  <c r="AE6790" i="1" s="1"/>
  <c r="AD6790" i="1"/>
  <c r="AG6788" i="1"/>
  <c r="AF6789" i="1"/>
  <c r="AG6789" i="1" l="1"/>
  <c r="AF6790" i="1"/>
  <c r="AH6791" i="1" a="1"/>
  <c r="AH6791" i="1" s="1"/>
  <c r="AI6791" i="1" s="1"/>
  <c r="AE6791" i="1" a="1"/>
  <c r="AE6791" i="1" s="1"/>
  <c r="AD6791" i="1"/>
  <c r="AG6790" i="1" l="1"/>
  <c r="AF6791" i="1"/>
  <c r="AH6792" i="1" a="1"/>
  <c r="AH6792" i="1" s="1"/>
  <c r="AI6792" i="1" s="1"/>
  <c r="AE6792" i="1" a="1"/>
  <c r="AE6792" i="1" s="1"/>
  <c r="AD6792" i="1"/>
  <c r="AH6793" i="1" l="1" a="1"/>
  <c r="AH6793" i="1" s="1"/>
  <c r="AI6793" i="1" s="1"/>
  <c r="AE6793" i="1" a="1"/>
  <c r="AE6793" i="1" s="1"/>
  <c r="AD6793" i="1"/>
  <c r="AG6791" i="1"/>
  <c r="AF6792" i="1"/>
  <c r="AG6792" i="1" l="1"/>
  <c r="AF6793" i="1"/>
  <c r="AH6794" i="1" a="1"/>
  <c r="AH6794" i="1" s="1"/>
  <c r="AI6794" i="1" s="1"/>
  <c r="AE6794" i="1" a="1"/>
  <c r="AE6794" i="1" s="1"/>
  <c r="AD6794" i="1"/>
  <c r="AH6795" i="1" l="1" a="1"/>
  <c r="AH6795" i="1" s="1"/>
  <c r="AI6795" i="1" s="1"/>
  <c r="AE6795" i="1" a="1"/>
  <c r="AE6795" i="1" s="1"/>
  <c r="AD6795" i="1"/>
  <c r="AG6793" i="1"/>
  <c r="AF6794" i="1"/>
  <c r="AG6794" i="1" l="1"/>
  <c r="AF6795" i="1"/>
  <c r="AH6796" i="1" a="1"/>
  <c r="AH6796" i="1" s="1"/>
  <c r="AI6796" i="1" s="1"/>
  <c r="AE6796" i="1" a="1"/>
  <c r="AE6796" i="1" s="1"/>
  <c r="AD6796" i="1"/>
  <c r="AH6797" i="1" l="1" a="1"/>
  <c r="AH6797" i="1" s="1"/>
  <c r="AI6797" i="1" s="1"/>
  <c r="AE6797" i="1" a="1"/>
  <c r="AE6797" i="1" s="1"/>
  <c r="AD6797" i="1"/>
  <c r="AG6795" i="1"/>
  <c r="AF6796" i="1"/>
  <c r="AG6796" i="1" l="1"/>
  <c r="AF6797" i="1"/>
  <c r="AH6798" i="1" a="1"/>
  <c r="AH6798" i="1" s="1"/>
  <c r="AI6798" i="1" s="1"/>
  <c r="AE6798" i="1" a="1"/>
  <c r="AE6798" i="1" s="1"/>
  <c r="AD6798" i="1"/>
  <c r="AH6799" i="1" l="1" a="1"/>
  <c r="AH6799" i="1" s="1"/>
  <c r="AI6799" i="1" s="1"/>
  <c r="AE6799" i="1" a="1"/>
  <c r="AE6799" i="1" s="1"/>
  <c r="AD6799" i="1"/>
  <c r="AG6797" i="1"/>
  <c r="AF6798" i="1"/>
  <c r="AG6798" i="1" l="1"/>
  <c r="AF6799" i="1"/>
  <c r="AH6800" i="1" a="1"/>
  <c r="AH6800" i="1" s="1"/>
  <c r="AI6800" i="1" s="1"/>
  <c r="AE6800" i="1" a="1"/>
  <c r="AE6800" i="1" s="1"/>
  <c r="AD6800" i="1"/>
  <c r="AH6801" i="1" l="1" a="1"/>
  <c r="AH6801" i="1" s="1"/>
  <c r="AI6801" i="1" s="1"/>
  <c r="AE6801" i="1" a="1"/>
  <c r="AE6801" i="1" s="1"/>
  <c r="AD6801" i="1"/>
  <c r="AG6799" i="1"/>
  <c r="AF6800" i="1"/>
  <c r="AG6800" i="1" l="1"/>
  <c r="AF6801" i="1"/>
  <c r="AH6802" i="1" a="1"/>
  <c r="AH6802" i="1" s="1"/>
  <c r="AI6802" i="1" s="1"/>
  <c r="AE6802" i="1" a="1"/>
  <c r="AE6802" i="1" s="1"/>
  <c r="AD6802" i="1"/>
  <c r="AG6801" i="1" l="1"/>
  <c r="AF6802" i="1"/>
  <c r="AH6803" i="1" a="1"/>
  <c r="AH6803" i="1" s="1"/>
  <c r="AI6803" i="1" s="1"/>
  <c r="AE6803" i="1" a="1"/>
  <c r="AE6803" i="1" s="1"/>
  <c r="AD6803" i="1"/>
  <c r="AH6804" i="1" l="1" a="1"/>
  <c r="AH6804" i="1" s="1"/>
  <c r="AI6804" i="1" s="1"/>
  <c r="AE6804" i="1" a="1"/>
  <c r="AE6804" i="1" s="1"/>
  <c r="AD6804" i="1"/>
  <c r="AG6802" i="1"/>
  <c r="AF6803" i="1"/>
  <c r="AG6803" i="1" l="1"/>
  <c r="AF6804" i="1"/>
  <c r="AH6805" i="1" a="1"/>
  <c r="AH6805" i="1" s="1"/>
  <c r="AI6805" i="1" s="1"/>
  <c r="AE6805" i="1" a="1"/>
  <c r="AE6805" i="1" s="1"/>
  <c r="AD6805" i="1"/>
  <c r="AD6806" i="1" l="1"/>
  <c r="AH6806" i="1" a="1"/>
  <c r="AH6806" i="1" s="1"/>
  <c r="AI6806" i="1" s="1"/>
  <c r="AE6806" i="1" a="1"/>
  <c r="AE6806" i="1" s="1"/>
  <c r="AG6804" i="1"/>
  <c r="AF6805" i="1"/>
  <c r="AG6805" i="1" l="1"/>
  <c r="AF6806" i="1"/>
  <c r="AE6807" i="1" a="1"/>
  <c r="AE6807" i="1" s="1"/>
  <c r="AD6807" i="1"/>
  <c r="AH6807" i="1" a="1"/>
  <c r="AH6807" i="1" s="1"/>
  <c r="AI6807" i="1" s="1"/>
  <c r="AG6806" i="1" l="1"/>
  <c r="AF6807" i="1"/>
  <c r="AE6808" i="1" a="1"/>
  <c r="AE6808" i="1" s="1"/>
  <c r="AD6808" i="1"/>
  <c r="AH6808" i="1" a="1"/>
  <c r="AH6808" i="1" s="1"/>
  <c r="AI6808" i="1" s="1"/>
  <c r="AE6809" i="1" l="1" a="1"/>
  <c r="AE6809" i="1" s="1"/>
  <c r="AD6809" i="1"/>
  <c r="AH6809" i="1" a="1"/>
  <c r="AH6809" i="1" s="1"/>
  <c r="AI6809" i="1" s="1"/>
  <c r="AG6807" i="1"/>
  <c r="AF6808" i="1"/>
  <c r="AF6809" i="1" l="1"/>
  <c r="AG6808" i="1"/>
  <c r="AE6810" i="1" a="1"/>
  <c r="AE6810" i="1" s="1"/>
  <c r="AD6810" i="1"/>
  <c r="AH6810" i="1" a="1"/>
  <c r="AH6810" i="1" s="1"/>
  <c r="AI6810" i="1" s="1"/>
  <c r="AH6811" i="1" l="1" a="1"/>
  <c r="AH6811" i="1" s="1"/>
  <c r="AI6811" i="1" s="1"/>
  <c r="AE6811" i="1" a="1"/>
  <c r="AE6811" i="1" s="1"/>
  <c r="AD6811" i="1"/>
  <c r="AF6810" i="1"/>
  <c r="AG6809" i="1"/>
  <c r="AH6812" i="1" l="1" a="1"/>
  <c r="AH6812" i="1" s="1"/>
  <c r="AI6812" i="1" s="1"/>
  <c r="AE6812" i="1" a="1"/>
  <c r="AE6812" i="1" s="1"/>
  <c r="AD6812" i="1"/>
  <c r="AG6810" i="1"/>
  <c r="AF6811" i="1"/>
  <c r="AG6811" i="1" l="1"/>
  <c r="AF6812" i="1"/>
  <c r="AH6813" i="1" a="1"/>
  <c r="AH6813" i="1" s="1"/>
  <c r="AI6813" i="1" s="1"/>
  <c r="AE6813" i="1" a="1"/>
  <c r="AE6813" i="1" s="1"/>
  <c r="AD6813" i="1"/>
  <c r="AD6814" i="1" l="1"/>
  <c r="AH6814" i="1" a="1"/>
  <c r="AH6814" i="1" s="1"/>
  <c r="AI6814" i="1" s="1"/>
  <c r="AE6814" i="1" a="1"/>
  <c r="AE6814" i="1" s="1"/>
  <c r="AG6812" i="1"/>
  <c r="AF6813" i="1"/>
  <c r="AG6813" i="1" l="1"/>
  <c r="AF6814" i="1"/>
  <c r="AE6815" i="1" a="1"/>
  <c r="AE6815" i="1" s="1"/>
  <c r="AD6815" i="1"/>
  <c r="AH6815" i="1" a="1"/>
  <c r="AH6815" i="1" s="1"/>
  <c r="AI6815" i="1" s="1"/>
  <c r="AE6816" i="1" l="1" a="1"/>
  <c r="AE6816" i="1" s="1"/>
  <c r="AD6816" i="1"/>
  <c r="AH6816" i="1" a="1"/>
  <c r="AH6816" i="1" s="1"/>
  <c r="AI6816" i="1" s="1"/>
  <c r="AG6814" i="1"/>
  <c r="AF6815" i="1"/>
  <c r="AG6815" i="1" l="1"/>
  <c r="AF6816" i="1"/>
  <c r="AE6817" i="1" a="1"/>
  <c r="AE6817" i="1" s="1"/>
  <c r="AD6817" i="1"/>
  <c r="AH6817" i="1" a="1"/>
  <c r="AH6817" i="1" s="1"/>
  <c r="AI6817" i="1" s="1"/>
  <c r="AE6818" i="1" l="1" a="1"/>
  <c r="AE6818" i="1" s="1"/>
  <c r="AD6818" i="1"/>
  <c r="AH6818" i="1" a="1"/>
  <c r="AH6818" i="1" s="1"/>
  <c r="AI6818" i="1" s="1"/>
  <c r="AF6817" i="1"/>
  <c r="AG6816" i="1"/>
  <c r="AF6818" i="1" l="1"/>
  <c r="AG6817" i="1"/>
  <c r="AH6819" i="1" a="1"/>
  <c r="AH6819" i="1" s="1"/>
  <c r="AI6819" i="1" s="1"/>
  <c r="AE6819" i="1" a="1"/>
  <c r="AE6819" i="1" s="1"/>
  <c r="AD6819" i="1"/>
  <c r="AH6820" i="1" l="1" a="1"/>
  <c r="AH6820" i="1" s="1"/>
  <c r="AI6820" i="1" s="1"/>
  <c r="AE6820" i="1" a="1"/>
  <c r="AE6820" i="1" s="1"/>
  <c r="AD6820" i="1"/>
  <c r="AG6818" i="1"/>
  <c r="AF6819" i="1"/>
  <c r="AG6819" i="1" l="1"/>
  <c r="AF6820" i="1"/>
  <c r="AH6821" i="1" a="1"/>
  <c r="AH6821" i="1" s="1"/>
  <c r="AI6821" i="1" s="1"/>
  <c r="AE6821" i="1" a="1"/>
  <c r="AE6821" i="1" s="1"/>
  <c r="AD6821" i="1"/>
  <c r="AD6822" i="1" l="1"/>
  <c r="AH6822" i="1" a="1"/>
  <c r="AH6822" i="1" s="1"/>
  <c r="AI6822" i="1" s="1"/>
  <c r="AE6822" i="1" a="1"/>
  <c r="AE6822" i="1" s="1"/>
  <c r="AG6820" i="1"/>
  <c r="AF6821" i="1"/>
  <c r="AE6823" i="1" l="1" a="1"/>
  <c r="AE6823" i="1" s="1"/>
  <c r="AD6823" i="1"/>
  <c r="AH6823" i="1" a="1"/>
  <c r="AH6823" i="1" s="1"/>
  <c r="AI6823" i="1" s="1"/>
  <c r="AG6821" i="1"/>
  <c r="AF6822" i="1"/>
  <c r="AG6822" i="1" l="1"/>
  <c r="AF6823" i="1"/>
  <c r="AE6824" i="1" a="1"/>
  <c r="AE6824" i="1" s="1"/>
  <c r="AD6824" i="1"/>
  <c r="AH6824" i="1" a="1"/>
  <c r="AH6824" i="1" s="1"/>
  <c r="AI6824" i="1" s="1"/>
  <c r="AE6825" i="1" l="1" a="1"/>
  <c r="AE6825" i="1" s="1"/>
  <c r="AD6825" i="1"/>
  <c r="AH6825" i="1" a="1"/>
  <c r="AH6825" i="1" s="1"/>
  <c r="AI6825" i="1" s="1"/>
  <c r="AG6823" i="1"/>
  <c r="AF6824" i="1"/>
  <c r="AF6825" i="1" l="1"/>
  <c r="AG6824" i="1"/>
  <c r="AE6826" i="1" a="1"/>
  <c r="AE6826" i="1" s="1"/>
  <c r="AD6826" i="1"/>
  <c r="AH6826" i="1" a="1"/>
  <c r="AH6826" i="1" s="1"/>
  <c r="AI6826" i="1" s="1"/>
  <c r="AH6827" i="1" l="1" a="1"/>
  <c r="AH6827" i="1" s="1"/>
  <c r="AI6827" i="1" s="1"/>
  <c r="AE6827" i="1" a="1"/>
  <c r="AE6827" i="1" s="1"/>
  <c r="AD6827" i="1"/>
  <c r="AF6826" i="1"/>
  <c r="AG6825" i="1"/>
  <c r="AG6826" i="1" l="1"/>
  <c r="AF6827" i="1"/>
  <c r="AH6828" i="1" a="1"/>
  <c r="AH6828" i="1" s="1"/>
  <c r="AI6828" i="1" s="1"/>
  <c r="AE6828" i="1" a="1"/>
  <c r="AE6828" i="1" s="1"/>
  <c r="AD6828" i="1"/>
  <c r="AG6827" i="1" l="1"/>
  <c r="AF6828" i="1"/>
  <c r="AH6829" i="1" a="1"/>
  <c r="AH6829" i="1" s="1"/>
  <c r="AI6829" i="1" s="1"/>
  <c r="AE6829" i="1" a="1"/>
  <c r="AE6829" i="1" s="1"/>
  <c r="AD6829" i="1"/>
  <c r="AD6830" i="1" l="1"/>
  <c r="AH6830" i="1" a="1"/>
  <c r="AH6830" i="1" s="1"/>
  <c r="AI6830" i="1" s="1"/>
  <c r="AE6830" i="1" a="1"/>
  <c r="AE6830" i="1" s="1"/>
  <c r="AG6828" i="1"/>
  <c r="AF6829" i="1"/>
  <c r="AG6829" i="1" l="1"/>
  <c r="AF6830" i="1"/>
  <c r="AE6831" i="1" a="1"/>
  <c r="AE6831" i="1" s="1"/>
  <c r="AD6831" i="1"/>
  <c r="AH6831" i="1" a="1"/>
  <c r="AH6831" i="1" s="1"/>
  <c r="AI6831" i="1" s="1"/>
  <c r="AE6832" i="1" l="1" a="1"/>
  <c r="AE6832" i="1" s="1"/>
  <c r="AD6832" i="1"/>
  <c r="AH6832" i="1" a="1"/>
  <c r="AH6832" i="1" s="1"/>
  <c r="AI6832" i="1" s="1"/>
  <c r="AG6830" i="1"/>
  <c r="AF6831" i="1"/>
  <c r="AG6831" i="1" l="1"/>
  <c r="AF6832" i="1"/>
  <c r="AE6833" i="1" a="1"/>
  <c r="AE6833" i="1" s="1"/>
  <c r="AD6833" i="1"/>
  <c r="AH6833" i="1" a="1"/>
  <c r="AH6833" i="1" s="1"/>
  <c r="AI6833" i="1" s="1"/>
  <c r="AF6833" i="1" l="1"/>
  <c r="AG6832" i="1"/>
  <c r="AE6834" i="1" a="1"/>
  <c r="AE6834" i="1" s="1"/>
  <c r="AD6834" i="1"/>
  <c r="AH6834" i="1" a="1"/>
  <c r="AH6834" i="1" s="1"/>
  <c r="AI6834" i="1" s="1"/>
  <c r="AH6835" i="1" l="1" a="1"/>
  <c r="AH6835" i="1" s="1"/>
  <c r="AI6835" i="1" s="1"/>
  <c r="AE6835" i="1" a="1"/>
  <c r="AE6835" i="1" s="1"/>
  <c r="AD6835" i="1"/>
  <c r="AF6834" i="1"/>
  <c r="AG6833" i="1"/>
  <c r="AG6834" i="1" l="1"/>
  <c r="AF6835" i="1"/>
  <c r="AH6836" i="1" a="1"/>
  <c r="AH6836" i="1" s="1"/>
  <c r="AI6836" i="1" s="1"/>
  <c r="AE6836" i="1" a="1"/>
  <c r="AE6836" i="1" s="1"/>
  <c r="AD6836" i="1"/>
  <c r="AH6837" i="1" l="1" a="1"/>
  <c r="AH6837" i="1" s="1"/>
  <c r="AI6837" i="1" s="1"/>
  <c r="AE6837" i="1" a="1"/>
  <c r="AE6837" i="1" s="1"/>
  <c r="AD6837" i="1"/>
  <c r="AG6835" i="1"/>
  <c r="AF6836" i="1"/>
  <c r="AG6836" i="1" l="1"/>
  <c r="AF6837" i="1"/>
  <c r="AD6838" i="1"/>
  <c r="AH6838" i="1" a="1"/>
  <c r="AH6838" i="1" s="1"/>
  <c r="AI6838" i="1" s="1"/>
  <c r="AE6838" i="1" a="1"/>
  <c r="AE6838" i="1" s="1"/>
  <c r="AE6839" i="1" l="1" a="1"/>
  <c r="AE6839" i="1" s="1"/>
  <c r="AD6839" i="1"/>
  <c r="AH6839" i="1" a="1"/>
  <c r="AH6839" i="1" s="1"/>
  <c r="AI6839" i="1" s="1"/>
  <c r="AG6837" i="1"/>
  <c r="AF6838" i="1"/>
  <c r="AG6838" i="1" l="1"/>
  <c r="AF6839" i="1"/>
  <c r="AE6840" i="1" a="1"/>
  <c r="AE6840" i="1" s="1"/>
  <c r="AD6840" i="1"/>
  <c r="AH6840" i="1" a="1"/>
  <c r="AH6840" i="1" s="1"/>
  <c r="AI6840" i="1" s="1"/>
  <c r="AE6841" i="1" l="1" a="1"/>
  <c r="AE6841" i="1" s="1"/>
  <c r="AD6841" i="1"/>
  <c r="AH6841" i="1" a="1"/>
  <c r="AH6841" i="1" s="1"/>
  <c r="AI6841" i="1" s="1"/>
  <c r="AG6839" i="1"/>
  <c r="AF6840" i="1"/>
  <c r="AF6841" i="1" l="1"/>
  <c r="AG6840" i="1"/>
  <c r="AE6842" i="1" a="1"/>
  <c r="AE6842" i="1" s="1"/>
  <c r="AD6842" i="1"/>
  <c r="AH6842" i="1" a="1"/>
  <c r="AH6842" i="1" s="1"/>
  <c r="AI6842" i="1" s="1"/>
  <c r="AH6843" i="1" l="1" a="1"/>
  <c r="AH6843" i="1" s="1"/>
  <c r="AI6843" i="1" s="1"/>
  <c r="AE6843" i="1" a="1"/>
  <c r="AE6843" i="1" s="1"/>
  <c r="AD6843" i="1"/>
  <c r="AF6842" i="1"/>
  <c r="AG6841" i="1"/>
  <c r="AG6842" i="1" l="1"/>
  <c r="AF6843" i="1"/>
  <c r="AH6844" i="1" a="1"/>
  <c r="AH6844" i="1" s="1"/>
  <c r="AI6844" i="1" s="1"/>
  <c r="AE6844" i="1" a="1"/>
  <c r="AE6844" i="1" s="1"/>
  <c r="AD6844" i="1"/>
  <c r="AH6845" i="1" l="1" a="1"/>
  <c r="AH6845" i="1" s="1"/>
  <c r="AI6845" i="1" s="1"/>
  <c r="AE6845" i="1" a="1"/>
  <c r="AE6845" i="1" s="1"/>
  <c r="AD6845" i="1"/>
  <c r="AG6843" i="1"/>
  <c r="AF6844" i="1"/>
  <c r="AD6846" i="1" l="1"/>
  <c r="AH6846" i="1" a="1"/>
  <c r="AH6846" i="1" s="1"/>
  <c r="AI6846" i="1" s="1"/>
  <c r="AE6846" i="1" a="1"/>
  <c r="AE6846" i="1" s="1"/>
  <c r="AG6844" i="1"/>
  <c r="AF6845" i="1"/>
  <c r="AG6845" i="1" l="1"/>
  <c r="AF6846" i="1"/>
  <c r="AE6847" i="1" a="1"/>
  <c r="AE6847" i="1" s="1"/>
  <c r="AD6847" i="1"/>
  <c r="AH6847" i="1" a="1"/>
  <c r="AH6847" i="1" s="1"/>
  <c r="AI6847" i="1" s="1"/>
  <c r="AE6848" i="1" l="1" a="1"/>
  <c r="AE6848" i="1" s="1"/>
  <c r="AD6848" i="1"/>
  <c r="AH6848" i="1" a="1"/>
  <c r="AH6848" i="1" s="1"/>
  <c r="AI6848" i="1" s="1"/>
  <c r="AG6846" i="1"/>
  <c r="AF6847" i="1"/>
  <c r="AG6847" i="1" l="1"/>
  <c r="AF6848" i="1"/>
  <c r="AE6849" i="1" a="1"/>
  <c r="AE6849" i="1" s="1"/>
  <c r="AD6849" i="1"/>
  <c r="AH6849" i="1" a="1"/>
  <c r="AH6849" i="1" s="1"/>
  <c r="AI6849" i="1" s="1"/>
  <c r="AE6850" i="1" l="1" a="1"/>
  <c r="AE6850" i="1" s="1"/>
  <c r="AD6850" i="1"/>
  <c r="AH6850" i="1" a="1"/>
  <c r="AH6850" i="1" s="1"/>
  <c r="AI6850" i="1" s="1"/>
  <c r="AF6849" i="1"/>
  <c r="AG6848" i="1"/>
  <c r="AF6850" i="1" l="1"/>
  <c r="AG6849" i="1"/>
  <c r="AH6851" i="1" a="1"/>
  <c r="AH6851" i="1" s="1"/>
  <c r="AI6851" i="1" s="1"/>
  <c r="AE6851" i="1" a="1"/>
  <c r="AE6851" i="1" s="1"/>
  <c r="AD6851" i="1"/>
  <c r="AH6852" i="1" l="1" a="1"/>
  <c r="AH6852" i="1" s="1"/>
  <c r="AI6852" i="1" s="1"/>
  <c r="AE6852" i="1" a="1"/>
  <c r="AE6852" i="1" s="1"/>
  <c r="AD6852" i="1"/>
  <c r="AG6850" i="1"/>
  <c r="AF6851" i="1"/>
  <c r="AG6851" i="1" l="1"/>
  <c r="AF6852" i="1"/>
  <c r="AH6853" i="1" a="1"/>
  <c r="AH6853" i="1" s="1"/>
  <c r="AI6853" i="1" s="1"/>
  <c r="AE6853" i="1" a="1"/>
  <c r="AE6853" i="1" s="1"/>
  <c r="AD6853" i="1"/>
  <c r="AD6854" i="1" l="1"/>
  <c r="AH6854" i="1" a="1"/>
  <c r="AH6854" i="1" s="1"/>
  <c r="AI6854" i="1" s="1"/>
  <c r="AE6854" i="1" a="1"/>
  <c r="AE6854" i="1" s="1"/>
  <c r="AG6852" i="1"/>
  <c r="AF6853" i="1"/>
  <c r="AG6853" i="1" l="1"/>
  <c r="AF6854" i="1"/>
  <c r="AE6855" i="1" a="1"/>
  <c r="AE6855" i="1" s="1"/>
  <c r="AD6855" i="1"/>
  <c r="AH6855" i="1" a="1"/>
  <c r="AH6855" i="1" s="1"/>
  <c r="AI6855" i="1" s="1"/>
  <c r="AE6856" i="1" l="1" a="1"/>
  <c r="AE6856" i="1" s="1"/>
  <c r="AD6856" i="1"/>
  <c r="AH6856" i="1" a="1"/>
  <c r="AH6856" i="1" s="1"/>
  <c r="AI6856" i="1" s="1"/>
  <c r="AG6854" i="1"/>
  <c r="AF6855" i="1"/>
  <c r="AE6857" i="1" l="1" a="1"/>
  <c r="AE6857" i="1" s="1"/>
  <c r="AD6857" i="1"/>
  <c r="AH6857" i="1" a="1"/>
  <c r="AH6857" i="1" s="1"/>
  <c r="AI6857" i="1" s="1"/>
  <c r="AG6855" i="1"/>
  <c r="AF6856" i="1"/>
  <c r="AF6857" i="1" l="1"/>
  <c r="AG6856" i="1"/>
  <c r="AE6858" i="1" a="1"/>
  <c r="AE6858" i="1" s="1"/>
  <c r="AD6858" i="1"/>
  <c r="AH6858" i="1" a="1"/>
  <c r="AH6858" i="1" s="1"/>
  <c r="AI6858" i="1" s="1"/>
  <c r="AH6859" i="1" l="1" a="1"/>
  <c r="AH6859" i="1" s="1"/>
  <c r="AI6859" i="1" s="1"/>
  <c r="AE6859" i="1" a="1"/>
  <c r="AE6859" i="1" s="1"/>
  <c r="AD6859" i="1"/>
  <c r="AF6858" i="1"/>
  <c r="AG6857" i="1"/>
  <c r="AH6860" i="1" l="1" a="1"/>
  <c r="AH6860" i="1" s="1"/>
  <c r="AI6860" i="1" s="1"/>
  <c r="AE6860" i="1" a="1"/>
  <c r="AE6860" i="1" s="1"/>
  <c r="AD6860" i="1"/>
  <c r="AG6858" i="1"/>
  <c r="AF6859" i="1"/>
  <c r="AG6859" i="1" l="1"/>
  <c r="AF6860" i="1"/>
  <c r="AH6861" i="1" a="1"/>
  <c r="AH6861" i="1" s="1"/>
  <c r="AI6861" i="1" s="1"/>
  <c r="AE6861" i="1" a="1"/>
  <c r="AE6861" i="1" s="1"/>
  <c r="AD6861" i="1"/>
  <c r="AD6862" i="1" l="1"/>
  <c r="AH6862" i="1" a="1"/>
  <c r="AH6862" i="1" s="1"/>
  <c r="AI6862" i="1" s="1"/>
  <c r="AE6862" i="1" a="1"/>
  <c r="AE6862" i="1" s="1"/>
  <c r="AG6860" i="1"/>
  <c r="AF6861" i="1"/>
  <c r="AG6861" i="1" l="1"/>
  <c r="AF6862" i="1"/>
  <c r="AE6863" i="1" a="1"/>
  <c r="AE6863" i="1" s="1"/>
  <c r="AD6863" i="1"/>
  <c r="AH6863" i="1" a="1"/>
  <c r="AH6863" i="1" s="1"/>
  <c r="AI6863" i="1" s="1"/>
  <c r="AE6864" i="1" l="1" a="1"/>
  <c r="AE6864" i="1" s="1"/>
  <c r="AD6864" i="1"/>
  <c r="AH6864" i="1" a="1"/>
  <c r="AH6864" i="1" s="1"/>
  <c r="AI6864" i="1" s="1"/>
  <c r="AG6862" i="1"/>
  <c r="AF6863" i="1"/>
  <c r="AG6863" i="1" l="1"/>
  <c r="AF6864" i="1"/>
  <c r="AH6865" i="1" a="1"/>
  <c r="AH6865" i="1" s="1"/>
  <c r="AI6865" i="1" s="1"/>
  <c r="AE6865" i="1" a="1"/>
  <c r="AE6865" i="1" s="1"/>
  <c r="AD6865" i="1"/>
  <c r="AH6866" i="1" l="1" a="1"/>
  <c r="AH6866" i="1" s="1"/>
  <c r="AI6866" i="1" s="1"/>
  <c r="AE6866" i="1" a="1"/>
  <c r="AE6866" i="1" s="1"/>
  <c r="AD6866" i="1"/>
  <c r="AG6864" i="1"/>
  <c r="AF6865" i="1"/>
  <c r="AG6865" i="1" l="1"/>
  <c r="AF6866" i="1"/>
  <c r="AE6867" i="1" a="1"/>
  <c r="AE6867" i="1" s="1"/>
  <c r="AD6867" i="1"/>
  <c r="AH6867" i="1" a="1"/>
  <c r="AH6867" i="1" s="1"/>
  <c r="AI6867" i="1" s="1"/>
  <c r="AH6868" i="1" l="1" a="1"/>
  <c r="AH6868" i="1" s="1"/>
  <c r="AI6868" i="1" s="1"/>
  <c r="AE6868" i="1" a="1"/>
  <c r="AE6868" i="1" s="1"/>
  <c r="AD6868" i="1"/>
  <c r="AG6866" i="1"/>
  <c r="AF6867" i="1"/>
  <c r="AG6867" i="1" l="1"/>
  <c r="AF6868" i="1"/>
  <c r="AD6869" i="1"/>
  <c r="AH6869" i="1" a="1"/>
  <c r="AH6869" i="1" s="1"/>
  <c r="AI6869" i="1" s="1"/>
  <c r="AE6869" i="1" a="1"/>
  <c r="AE6869" i="1" s="1"/>
  <c r="AG6868" i="1" l="1"/>
  <c r="AF6869" i="1"/>
  <c r="AE6870" i="1" a="1"/>
  <c r="AE6870" i="1" s="1"/>
  <c r="AD6870" i="1"/>
  <c r="AH6870" i="1" a="1"/>
  <c r="AH6870" i="1" s="1"/>
  <c r="AI6870" i="1" s="1"/>
  <c r="AH6871" i="1" l="1" a="1"/>
  <c r="AH6871" i="1" s="1"/>
  <c r="AI6871" i="1" s="1"/>
  <c r="AE6871" i="1" a="1"/>
  <c r="AE6871" i="1" s="1"/>
  <c r="AD6871" i="1"/>
  <c r="AG6869" i="1"/>
  <c r="AF6870" i="1"/>
  <c r="AG6870" i="1" l="1"/>
  <c r="AF6871" i="1"/>
  <c r="AE6872" i="1" a="1"/>
  <c r="AE6872" i="1" s="1"/>
  <c r="AD6872" i="1"/>
  <c r="AH6872" i="1" a="1"/>
  <c r="AH6872" i="1" s="1"/>
  <c r="AI6872" i="1" s="1"/>
  <c r="AH6873" i="1" l="1" a="1"/>
  <c r="AH6873" i="1" s="1"/>
  <c r="AI6873" i="1" s="1"/>
  <c r="AE6873" i="1" a="1"/>
  <c r="AE6873" i="1" s="1"/>
  <c r="AD6873" i="1"/>
  <c r="AG6871" i="1"/>
  <c r="AF6872" i="1"/>
  <c r="AG6872" i="1" l="1"/>
  <c r="AF6873" i="1"/>
  <c r="AH6874" i="1" a="1"/>
  <c r="AH6874" i="1" s="1"/>
  <c r="AI6874" i="1" s="1"/>
  <c r="AE6874" i="1" a="1"/>
  <c r="AE6874" i="1" s="1"/>
  <c r="AD6874" i="1"/>
  <c r="AE6875" i="1" l="1" a="1"/>
  <c r="AE6875" i="1" s="1"/>
  <c r="AD6875" i="1"/>
  <c r="AH6875" i="1" a="1"/>
  <c r="AH6875" i="1" s="1"/>
  <c r="AI6875" i="1" s="1"/>
  <c r="AG6873" i="1"/>
  <c r="AF6874" i="1"/>
  <c r="AH6876" i="1" l="1" a="1"/>
  <c r="AH6876" i="1" s="1"/>
  <c r="AI6876" i="1" s="1"/>
  <c r="AE6876" i="1" a="1"/>
  <c r="AE6876" i="1" s="1"/>
  <c r="AD6876" i="1"/>
  <c r="AG6874" i="1"/>
  <c r="AF6875" i="1"/>
  <c r="AG6875" i="1" l="1"/>
  <c r="AF6876" i="1"/>
  <c r="AD6877" i="1"/>
  <c r="AH6877" i="1" a="1"/>
  <c r="AH6877" i="1" s="1"/>
  <c r="AI6877" i="1" s="1"/>
  <c r="AE6877" i="1" a="1"/>
  <c r="AE6877" i="1" s="1"/>
  <c r="AE6878" i="1" l="1" a="1"/>
  <c r="AE6878" i="1" s="1"/>
  <c r="AD6878" i="1"/>
  <c r="AH6878" i="1" a="1"/>
  <c r="AH6878" i="1" s="1"/>
  <c r="AI6878" i="1" s="1"/>
  <c r="AG6876" i="1"/>
  <c r="AF6877" i="1"/>
  <c r="AG6877" i="1" l="1"/>
  <c r="AF6878" i="1"/>
  <c r="AH6879" i="1" a="1"/>
  <c r="AH6879" i="1" s="1"/>
  <c r="AI6879" i="1" s="1"/>
  <c r="AE6879" i="1" a="1"/>
  <c r="AE6879" i="1" s="1"/>
  <c r="AD6879" i="1"/>
  <c r="AE6880" i="1" l="1" a="1"/>
  <c r="AE6880" i="1" s="1"/>
  <c r="AD6880" i="1"/>
  <c r="AH6880" i="1" a="1"/>
  <c r="AH6880" i="1" s="1"/>
  <c r="AI6880" i="1" s="1"/>
  <c r="AG6878" i="1"/>
  <c r="AF6879" i="1"/>
  <c r="AH6881" i="1" l="1" a="1"/>
  <c r="AH6881" i="1" s="1"/>
  <c r="AI6881" i="1" s="1"/>
  <c r="AE6881" i="1" a="1"/>
  <c r="AE6881" i="1" s="1"/>
  <c r="AD6881" i="1"/>
  <c r="AG6879" i="1"/>
  <c r="AF6880" i="1"/>
  <c r="AG6880" i="1" l="1"/>
  <c r="AF6881" i="1"/>
  <c r="AH6882" i="1" a="1"/>
  <c r="AH6882" i="1" s="1"/>
  <c r="AI6882" i="1" s="1"/>
  <c r="AE6882" i="1" a="1"/>
  <c r="AE6882" i="1" s="1"/>
  <c r="AD6882" i="1"/>
  <c r="AE6883" i="1" l="1" a="1"/>
  <c r="AE6883" i="1" s="1"/>
  <c r="AD6883" i="1"/>
  <c r="AH6883" i="1" a="1"/>
  <c r="AH6883" i="1" s="1"/>
  <c r="AI6883" i="1" s="1"/>
  <c r="AG6881" i="1"/>
  <c r="AF6882" i="1"/>
  <c r="AG6882" i="1" l="1"/>
  <c r="AF6883" i="1"/>
  <c r="AH6884" i="1" a="1"/>
  <c r="AH6884" i="1" s="1"/>
  <c r="AI6884" i="1" s="1"/>
  <c r="AE6884" i="1" a="1"/>
  <c r="AE6884" i="1" s="1"/>
  <c r="AD6884" i="1"/>
  <c r="AE6885" i="1" l="1" a="1"/>
  <c r="AE6885" i="1" s="1"/>
  <c r="AD6885" i="1"/>
  <c r="AH6885" i="1" a="1"/>
  <c r="AH6885" i="1" s="1"/>
  <c r="AI6885" i="1" s="1"/>
  <c r="AG6883" i="1"/>
  <c r="AF6884" i="1"/>
  <c r="AG6884" i="1" l="1"/>
  <c r="AF6885" i="1"/>
  <c r="AH6886" i="1" a="1"/>
  <c r="AH6886" i="1" s="1"/>
  <c r="AI6886" i="1" s="1"/>
  <c r="AE6886" i="1" a="1"/>
  <c r="AE6886" i="1" s="1"/>
  <c r="AD6886" i="1"/>
  <c r="AH6887" i="1" l="1" a="1"/>
  <c r="AH6887" i="1" s="1"/>
  <c r="AI6887" i="1" s="1"/>
  <c r="AE6887" i="1" a="1"/>
  <c r="AE6887" i="1" s="1"/>
  <c r="AD6887" i="1"/>
  <c r="AG6885" i="1"/>
  <c r="AF6886" i="1"/>
  <c r="AH6888" i="1" l="1" a="1"/>
  <c r="AH6888" i="1" s="1"/>
  <c r="AI6888" i="1" s="1"/>
  <c r="AE6888" i="1" a="1"/>
  <c r="AE6888" i="1" s="1"/>
  <c r="AD6888" i="1"/>
  <c r="AG6886" i="1"/>
  <c r="AF6887" i="1"/>
  <c r="AG6887" i="1" l="1"/>
  <c r="AF6888" i="1"/>
  <c r="AH6889" i="1" a="1"/>
  <c r="AH6889" i="1" s="1"/>
  <c r="AI6889" i="1" s="1"/>
  <c r="AE6889" i="1" a="1"/>
  <c r="AE6889" i="1" s="1"/>
  <c r="AD6889" i="1"/>
  <c r="AH6890" i="1" l="1" a="1"/>
  <c r="AH6890" i="1" s="1"/>
  <c r="AI6890" i="1" s="1"/>
  <c r="AE6890" i="1" a="1"/>
  <c r="AE6890" i="1" s="1"/>
  <c r="AD6890" i="1"/>
  <c r="AG6888" i="1"/>
  <c r="AF6889" i="1"/>
  <c r="AG6889" i="1" l="1"/>
  <c r="AF6890" i="1"/>
  <c r="AH6891" i="1" a="1"/>
  <c r="AH6891" i="1" s="1"/>
  <c r="AI6891" i="1" s="1"/>
  <c r="AE6891" i="1" a="1"/>
  <c r="AE6891" i="1" s="1"/>
  <c r="AD6891" i="1"/>
  <c r="AE6892" i="1" l="1" a="1"/>
  <c r="AE6892" i="1" s="1"/>
  <c r="AH6892" i="1" a="1"/>
  <c r="AH6892" i="1" s="1"/>
  <c r="AI6892" i="1" s="1"/>
  <c r="AD6892" i="1"/>
  <c r="AG6890" i="1"/>
  <c r="AF6891" i="1"/>
  <c r="AG6891" i="1" l="1"/>
  <c r="AF6892" i="1"/>
  <c r="AE6893" i="1" a="1"/>
  <c r="AE6893" i="1" s="1"/>
  <c r="AH6893" i="1" a="1"/>
  <c r="AH6893" i="1" s="1"/>
  <c r="AI6893" i="1" s="1"/>
  <c r="AD6893" i="1"/>
  <c r="AE6894" i="1" l="1" a="1"/>
  <c r="AE6894" i="1" s="1"/>
  <c r="AH6894" i="1" a="1"/>
  <c r="AH6894" i="1" s="1"/>
  <c r="AI6894" i="1" s="1"/>
  <c r="AD6894" i="1"/>
  <c r="AG6892" i="1"/>
  <c r="AF6893" i="1"/>
  <c r="AG6893" i="1" l="1"/>
  <c r="AF6894" i="1"/>
  <c r="AE6895" i="1" a="1"/>
  <c r="AE6895" i="1" s="1"/>
  <c r="AH6895" i="1" a="1"/>
  <c r="AH6895" i="1" s="1"/>
  <c r="AI6895" i="1" s="1"/>
  <c r="AD6895" i="1"/>
  <c r="AE6896" i="1" l="1" a="1"/>
  <c r="AE6896" i="1" s="1"/>
  <c r="AH6896" i="1" a="1"/>
  <c r="AH6896" i="1" s="1"/>
  <c r="AI6896" i="1" s="1"/>
  <c r="AD6896" i="1"/>
  <c r="AG6894" i="1"/>
  <c r="AF6895" i="1"/>
  <c r="AG6895" i="1" l="1"/>
  <c r="AF6896" i="1"/>
  <c r="AE6897" i="1" a="1"/>
  <c r="AE6897" i="1" s="1"/>
  <c r="AH6897" i="1" a="1"/>
  <c r="AH6897" i="1" s="1"/>
  <c r="AI6897" i="1" s="1"/>
  <c r="AD6897" i="1"/>
  <c r="AG6896" i="1" l="1"/>
  <c r="AF6897" i="1"/>
  <c r="AE6898" i="1" a="1"/>
  <c r="AE6898" i="1" s="1"/>
  <c r="AH6898" i="1" a="1"/>
  <c r="AH6898" i="1" s="1"/>
  <c r="AI6898" i="1" s="1"/>
  <c r="AD6898" i="1"/>
  <c r="AE6899" i="1" l="1" a="1"/>
  <c r="AE6899" i="1" s="1"/>
  <c r="AH6899" i="1" a="1"/>
  <c r="AH6899" i="1" s="1"/>
  <c r="AI6899" i="1" s="1"/>
  <c r="AD6899" i="1"/>
  <c r="AG6897" i="1"/>
  <c r="AF6898" i="1"/>
  <c r="AG6898" i="1" l="1"/>
  <c r="AF6899" i="1"/>
  <c r="AE6900" i="1" a="1"/>
  <c r="AE6900" i="1" s="1"/>
  <c r="AH6900" i="1" a="1"/>
  <c r="AH6900" i="1" s="1"/>
  <c r="AI6900" i="1" s="1"/>
  <c r="AD6900" i="1"/>
  <c r="AE6901" i="1" l="1" a="1"/>
  <c r="AE6901" i="1" s="1"/>
  <c r="AH6901" i="1" a="1"/>
  <c r="AH6901" i="1" s="1"/>
  <c r="AI6901" i="1" s="1"/>
  <c r="AD6901" i="1"/>
  <c r="AG6899" i="1"/>
  <c r="AF6900" i="1"/>
  <c r="AG6900" i="1" l="1"/>
  <c r="AF6901" i="1"/>
  <c r="AE6902" i="1" a="1"/>
  <c r="AE6902" i="1" s="1"/>
  <c r="AH6902" i="1" a="1"/>
  <c r="AH6902" i="1" s="1"/>
  <c r="AI6902" i="1" s="1"/>
  <c r="AD6902" i="1"/>
  <c r="AE6903" i="1" l="1" a="1"/>
  <c r="AE6903" i="1" s="1"/>
  <c r="AH6903" i="1" a="1"/>
  <c r="AH6903" i="1" s="1"/>
  <c r="AI6903" i="1" s="1"/>
  <c r="AD6903" i="1"/>
  <c r="AG6901" i="1"/>
  <c r="AF6902" i="1"/>
  <c r="AG6902" i="1" l="1"/>
  <c r="AF6903" i="1"/>
  <c r="AE6904" i="1" a="1"/>
  <c r="AE6904" i="1" s="1"/>
  <c r="AH6904" i="1" a="1"/>
  <c r="AH6904" i="1" s="1"/>
  <c r="AI6904" i="1" s="1"/>
  <c r="AD6904" i="1"/>
  <c r="AE6905" i="1" l="1" a="1"/>
  <c r="AE6905" i="1" s="1"/>
  <c r="AH6905" i="1" a="1"/>
  <c r="AH6905" i="1" s="1"/>
  <c r="AI6905" i="1" s="1"/>
  <c r="AD6905" i="1"/>
  <c r="AG6903" i="1"/>
  <c r="AF6904" i="1"/>
  <c r="AG6904" i="1" l="1"/>
  <c r="AF6905" i="1"/>
  <c r="AE6906" i="1" a="1"/>
  <c r="AE6906" i="1" s="1"/>
  <c r="AH6906" i="1" a="1"/>
  <c r="AH6906" i="1" s="1"/>
  <c r="AI6906" i="1" s="1"/>
  <c r="AD6906" i="1"/>
  <c r="AE6907" i="1" l="1" a="1"/>
  <c r="AE6907" i="1" s="1"/>
  <c r="AH6907" i="1" a="1"/>
  <c r="AH6907" i="1" s="1"/>
  <c r="AI6907" i="1" s="1"/>
  <c r="AD6907" i="1"/>
  <c r="AG6905" i="1"/>
  <c r="AF6906" i="1"/>
  <c r="AG6906" i="1" l="1"/>
  <c r="AF6907" i="1"/>
  <c r="AE6908" i="1" a="1"/>
  <c r="AE6908" i="1" s="1"/>
  <c r="AH6908" i="1" a="1"/>
  <c r="AH6908" i="1" s="1"/>
  <c r="AI6908" i="1" s="1"/>
  <c r="AD6908" i="1"/>
  <c r="AE6909" i="1" l="1" a="1"/>
  <c r="AE6909" i="1" s="1"/>
  <c r="AH6909" i="1" a="1"/>
  <c r="AH6909" i="1" s="1"/>
  <c r="AI6909" i="1" s="1"/>
  <c r="AD6909" i="1"/>
  <c r="AG6907" i="1"/>
  <c r="AF6908" i="1"/>
  <c r="AG6908" i="1" l="1"/>
  <c r="AF6909" i="1"/>
  <c r="AE6910" i="1" a="1"/>
  <c r="AE6910" i="1" s="1"/>
  <c r="AH6910" i="1" a="1"/>
  <c r="AH6910" i="1" s="1"/>
  <c r="AI6910" i="1" s="1"/>
  <c r="AD6910" i="1"/>
  <c r="AE6911" i="1" l="1" a="1"/>
  <c r="AE6911" i="1" s="1"/>
  <c r="AH6911" i="1" a="1"/>
  <c r="AH6911" i="1" s="1"/>
  <c r="AI6911" i="1" s="1"/>
  <c r="AD6911" i="1"/>
  <c r="AG6909" i="1"/>
  <c r="AF6910" i="1"/>
  <c r="AG6910" i="1" l="1"/>
  <c r="AF6911" i="1"/>
  <c r="AE6912" i="1" a="1"/>
  <c r="AE6912" i="1" s="1"/>
  <c r="AH6912" i="1" a="1"/>
  <c r="AH6912" i="1" s="1"/>
  <c r="AI6912" i="1" s="1"/>
  <c r="AD6912" i="1"/>
  <c r="AE6913" i="1" l="1" a="1"/>
  <c r="AE6913" i="1" s="1"/>
  <c r="AH6913" i="1" a="1"/>
  <c r="AH6913" i="1" s="1"/>
  <c r="AI6913" i="1" s="1"/>
  <c r="AD6913" i="1"/>
  <c r="AG6911" i="1"/>
  <c r="AF6912" i="1"/>
  <c r="AG6912" i="1" l="1"/>
  <c r="AF6913" i="1"/>
  <c r="AE6914" i="1" a="1"/>
  <c r="AE6914" i="1" s="1"/>
  <c r="AH6914" i="1" a="1"/>
  <c r="AH6914" i="1" s="1"/>
  <c r="AI6914" i="1" s="1"/>
  <c r="AD6914" i="1"/>
  <c r="AE6915" i="1" l="1" a="1"/>
  <c r="AE6915" i="1" s="1"/>
  <c r="AH6915" i="1" a="1"/>
  <c r="AH6915" i="1" s="1"/>
  <c r="AI6915" i="1" s="1"/>
  <c r="AD6915" i="1"/>
  <c r="AG6913" i="1"/>
  <c r="AF6914" i="1"/>
  <c r="AG6914" i="1" l="1"/>
  <c r="AF6915" i="1"/>
  <c r="AE6916" i="1" a="1"/>
  <c r="AE6916" i="1" s="1"/>
  <c r="AH6916" i="1" a="1"/>
  <c r="AH6916" i="1" s="1"/>
  <c r="AI6916" i="1" s="1"/>
  <c r="AD6916" i="1"/>
  <c r="AG6915" i="1" l="1"/>
  <c r="AF6916" i="1"/>
  <c r="AE6917" i="1" a="1"/>
  <c r="AE6917" i="1" s="1"/>
  <c r="AH6917" i="1" a="1"/>
  <c r="AH6917" i="1" s="1"/>
  <c r="AI6917" i="1" s="1"/>
  <c r="AD6917" i="1"/>
  <c r="AE6918" i="1" l="1" a="1"/>
  <c r="AE6918" i="1" s="1"/>
  <c r="AH6918" i="1" a="1"/>
  <c r="AH6918" i="1" s="1"/>
  <c r="AI6918" i="1" s="1"/>
  <c r="AD6918" i="1"/>
  <c r="AG6916" i="1"/>
  <c r="AF6917" i="1"/>
  <c r="AG6917" i="1" l="1"/>
  <c r="AF6918" i="1"/>
  <c r="AE6919" i="1" a="1"/>
  <c r="AE6919" i="1" s="1"/>
  <c r="AH6919" i="1" a="1"/>
  <c r="AH6919" i="1" s="1"/>
  <c r="AI6919" i="1" s="1"/>
  <c r="AD6919" i="1"/>
  <c r="AE6920" i="1" l="1" a="1"/>
  <c r="AE6920" i="1" s="1"/>
  <c r="AH6920" i="1" a="1"/>
  <c r="AH6920" i="1" s="1"/>
  <c r="AI6920" i="1" s="1"/>
  <c r="AD6920" i="1"/>
  <c r="AG6918" i="1"/>
  <c r="AF6919" i="1"/>
  <c r="AG6919" i="1" l="1"/>
  <c r="AF6920" i="1"/>
  <c r="AE6921" i="1" a="1"/>
  <c r="AE6921" i="1" s="1"/>
  <c r="AH6921" i="1" a="1"/>
  <c r="AH6921" i="1" s="1"/>
  <c r="AI6921" i="1" s="1"/>
  <c r="AD6921" i="1"/>
  <c r="AE6922" i="1" l="1" a="1"/>
  <c r="AE6922" i="1" s="1"/>
  <c r="AD6922" i="1"/>
  <c r="AH6922" i="1" a="1"/>
  <c r="AH6922" i="1" s="1"/>
  <c r="AI6922" i="1" s="1"/>
  <c r="AG6920" i="1"/>
  <c r="AF6921" i="1"/>
  <c r="AG6921" i="1" l="1"/>
  <c r="AF6922" i="1"/>
  <c r="AE6923" i="1" a="1"/>
  <c r="AE6923" i="1" s="1"/>
  <c r="AD6923" i="1"/>
  <c r="AH6923" i="1" a="1"/>
  <c r="AH6923" i="1" s="1"/>
  <c r="AI6923" i="1" s="1"/>
  <c r="AG6922" i="1" l="1"/>
  <c r="AF6923" i="1"/>
  <c r="AE6924" i="1" a="1"/>
  <c r="AE6924" i="1" s="1"/>
  <c r="AD6924" i="1"/>
  <c r="AH6924" i="1" a="1"/>
  <c r="AH6924" i="1" s="1"/>
  <c r="AI6924" i="1" s="1"/>
  <c r="AE6925" i="1" l="1" a="1"/>
  <c r="AE6925" i="1" s="1"/>
  <c r="AD6925" i="1"/>
  <c r="AH6925" i="1" a="1"/>
  <c r="AH6925" i="1" s="1"/>
  <c r="AI6925" i="1" s="1"/>
  <c r="AG6923" i="1"/>
  <c r="AF6924" i="1"/>
  <c r="AG6924" i="1" l="1"/>
  <c r="AF6925" i="1"/>
  <c r="AE6926" i="1" a="1"/>
  <c r="AE6926" i="1" s="1"/>
  <c r="AD6926" i="1"/>
  <c r="AH6926" i="1" a="1"/>
  <c r="AH6926" i="1" s="1"/>
  <c r="AI6926" i="1" s="1"/>
  <c r="AE6927" i="1" l="1" a="1"/>
  <c r="AE6927" i="1" s="1"/>
  <c r="AD6927" i="1"/>
  <c r="AH6927" i="1" a="1"/>
  <c r="AH6927" i="1" s="1"/>
  <c r="AI6927" i="1" s="1"/>
  <c r="AG6925" i="1"/>
  <c r="AF6926" i="1"/>
  <c r="AG6926" i="1" l="1"/>
  <c r="AF6927" i="1"/>
  <c r="AE6928" i="1" a="1"/>
  <c r="AE6928" i="1" s="1"/>
  <c r="AD6928" i="1"/>
  <c r="AH6928" i="1" a="1"/>
  <c r="AH6928" i="1" s="1"/>
  <c r="AI6928" i="1" s="1"/>
  <c r="AE6929" i="1" l="1" a="1"/>
  <c r="AE6929" i="1" s="1"/>
  <c r="AD6929" i="1"/>
  <c r="AH6929" i="1" a="1"/>
  <c r="AH6929" i="1" s="1"/>
  <c r="AI6929" i="1" s="1"/>
  <c r="AG6927" i="1"/>
  <c r="AF6928" i="1"/>
  <c r="AG6928" i="1" l="1"/>
  <c r="AF6929" i="1"/>
  <c r="AE6930" i="1" a="1"/>
  <c r="AE6930" i="1" s="1"/>
  <c r="AD6930" i="1"/>
  <c r="AH6930" i="1" a="1"/>
  <c r="AH6930" i="1" s="1"/>
  <c r="AI6930" i="1" s="1"/>
  <c r="AE6931" i="1" l="1" a="1"/>
  <c r="AE6931" i="1" s="1"/>
  <c r="AD6931" i="1"/>
  <c r="AH6931" i="1" a="1"/>
  <c r="AH6931" i="1" s="1"/>
  <c r="AI6931" i="1" s="1"/>
  <c r="AG6929" i="1"/>
  <c r="AF6930" i="1"/>
  <c r="AG6930" i="1" l="1"/>
  <c r="AF6931" i="1"/>
  <c r="AE6932" i="1" a="1"/>
  <c r="AE6932" i="1" s="1"/>
  <c r="AD6932" i="1"/>
  <c r="AH6932" i="1" a="1"/>
  <c r="AH6932" i="1" s="1"/>
  <c r="AI6932" i="1" s="1"/>
  <c r="AE6933" i="1" l="1" a="1"/>
  <c r="AE6933" i="1" s="1"/>
  <c r="AD6933" i="1"/>
  <c r="AH6933" i="1" a="1"/>
  <c r="AH6933" i="1" s="1"/>
  <c r="AI6933" i="1" s="1"/>
  <c r="AG6931" i="1"/>
  <c r="AF6932" i="1"/>
  <c r="AG6932" i="1" l="1"/>
  <c r="AF6933" i="1"/>
  <c r="AE6934" i="1" a="1"/>
  <c r="AE6934" i="1" s="1"/>
  <c r="AD6934" i="1"/>
  <c r="AH6934" i="1" a="1"/>
  <c r="AH6934" i="1" s="1"/>
  <c r="AI6934" i="1" s="1"/>
  <c r="AE6935" i="1" l="1" a="1"/>
  <c r="AE6935" i="1" s="1"/>
  <c r="AD6935" i="1"/>
  <c r="AH6935" i="1" a="1"/>
  <c r="AH6935" i="1" s="1"/>
  <c r="AI6935" i="1" s="1"/>
  <c r="AG6933" i="1"/>
  <c r="AF6934" i="1"/>
  <c r="AG6934" i="1" l="1"/>
  <c r="AF6935" i="1"/>
  <c r="AE6936" i="1" a="1"/>
  <c r="AE6936" i="1" s="1"/>
  <c r="AD6936" i="1"/>
  <c r="AH6936" i="1" a="1"/>
  <c r="AH6936" i="1" s="1"/>
  <c r="AI6936" i="1" s="1"/>
  <c r="AE6937" i="1" l="1" a="1"/>
  <c r="AE6937" i="1" s="1"/>
  <c r="AD6937" i="1"/>
  <c r="AH6937" i="1" a="1"/>
  <c r="AH6937" i="1" s="1"/>
  <c r="AI6937" i="1" s="1"/>
  <c r="AG6935" i="1"/>
  <c r="AF6936" i="1"/>
  <c r="AG6936" i="1" l="1"/>
  <c r="AF6937" i="1"/>
  <c r="AE6938" i="1" a="1"/>
  <c r="AE6938" i="1" s="1"/>
  <c r="AD6938" i="1"/>
  <c r="AH6938" i="1" a="1"/>
  <c r="AH6938" i="1" s="1"/>
  <c r="AI6938" i="1" s="1"/>
  <c r="AE6939" i="1" l="1" a="1"/>
  <c r="AE6939" i="1" s="1"/>
  <c r="AD6939" i="1"/>
  <c r="AH6939" i="1" a="1"/>
  <c r="AH6939" i="1" s="1"/>
  <c r="AI6939" i="1" s="1"/>
  <c r="AG6937" i="1"/>
  <c r="AF6938" i="1"/>
  <c r="AG6938" i="1" l="1"/>
  <c r="AF6939" i="1"/>
  <c r="AE6940" i="1" a="1"/>
  <c r="AE6940" i="1" s="1"/>
  <c r="AD6940" i="1"/>
  <c r="AH6940" i="1" a="1"/>
  <c r="AH6940" i="1" s="1"/>
  <c r="AI6940" i="1" s="1"/>
  <c r="AE6941" i="1" l="1" a="1"/>
  <c r="AE6941" i="1" s="1"/>
  <c r="AD6941" i="1"/>
  <c r="AH6941" i="1" a="1"/>
  <c r="AH6941" i="1" s="1"/>
  <c r="AI6941" i="1" s="1"/>
  <c r="AG6939" i="1"/>
  <c r="AF6940" i="1"/>
  <c r="AG6940" i="1" l="1"/>
  <c r="AF6941" i="1"/>
  <c r="AE6942" i="1" a="1"/>
  <c r="AE6942" i="1" s="1"/>
  <c r="AD6942" i="1"/>
  <c r="AH6942" i="1" a="1"/>
  <c r="AH6942" i="1" s="1"/>
  <c r="AI6942" i="1" s="1"/>
  <c r="AE6943" i="1" l="1" a="1"/>
  <c r="AE6943" i="1" s="1"/>
  <c r="AD6943" i="1"/>
  <c r="AH6943" i="1" a="1"/>
  <c r="AH6943" i="1" s="1"/>
  <c r="AI6943" i="1" s="1"/>
  <c r="AG6941" i="1"/>
  <c r="AF6942" i="1"/>
  <c r="AG6942" i="1" l="1"/>
  <c r="AF6943" i="1"/>
  <c r="AE6944" i="1" a="1"/>
  <c r="AE6944" i="1" s="1"/>
  <c r="AD6944" i="1"/>
  <c r="AH6944" i="1" a="1"/>
  <c r="AH6944" i="1" s="1"/>
  <c r="AI6944" i="1" s="1"/>
  <c r="AE6945" i="1" l="1" a="1"/>
  <c r="AE6945" i="1" s="1"/>
  <c r="AD6945" i="1"/>
  <c r="AH6945" i="1" a="1"/>
  <c r="AH6945" i="1" s="1"/>
  <c r="AI6945" i="1" s="1"/>
  <c r="AG6943" i="1"/>
  <c r="AF6944" i="1"/>
  <c r="AG6944" i="1" l="1"/>
  <c r="AF6945" i="1"/>
  <c r="AE6946" i="1" a="1"/>
  <c r="AE6946" i="1" s="1"/>
  <c r="AD6946" i="1"/>
  <c r="AH6946" i="1" a="1"/>
  <c r="AH6946" i="1" s="1"/>
  <c r="AI6946" i="1" s="1"/>
  <c r="AE6947" i="1" l="1" a="1"/>
  <c r="AE6947" i="1" s="1"/>
  <c r="AD6947" i="1"/>
  <c r="AH6947" i="1" a="1"/>
  <c r="AH6947" i="1" s="1"/>
  <c r="AI6947" i="1" s="1"/>
  <c r="AG6945" i="1"/>
  <c r="AF6946" i="1"/>
  <c r="AG6946" i="1" l="1"/>
  <c r="AF6947" i="1"/>
  <c r="AE6948" i="1" a="1"/>
  <c r="AE6948" i="1" s="1"/>
  <c r="AD6948" i="1"/>
  <c r="AH6948" i="1" a="1"/>
  <c r="AH6948" i="1" s="1"/>
  <c r="AI6948" i="1" s="1"/>
  <c r="AE6949" i="1" l="1" a="1"/>
  <c r="AE6949" i="1" s="1"/>
  <c r="AD6949" i="1"/>
  <c r="AH6949" i="1" a="1"/>
  <c r="AH6949" i="1" s="1"/>
  <c r="AI6949" i="1" s="1"/>
  <c r="AG6947" i="1"/>
  <c r="AF6948" i="1"/>
  <c r="AG6948" i="1" l="1"/>
  <c r="AF6949" i="1"/>
  <c r="AE6950" i="1" a="1"/>
  <c r="AE6950" i="1" s="1"/>
  <c r="AD6950" i="1"/>
  <c r="AH6950" i="1" a="1"/>
  <c r="AH6950" i="1" s="1"/>
  <c r="AI6950" i="1" s="1"/>
  <c r="AE6951" i="1" l="1" a="1"/>
  <c r="AE6951" i="1" s="1"/>
  <c r="AD6951" i="1"/>
  <c r="AH6951" i="1" a="1"/>
  <c r="AH6951" i="1" s="1"/>
  <c r="AI6951" i="1" s="1"/>
  <c r="AG6949" i="1"/>
  <c r="AF6950" i="1"/>
  <c r="AG6950" i="1" l="1"/>
  <c r="AF6951" i="1"/>
  <c r="AE6952" i="1" a="1"/>
  <c r="AE6952" i="1" s="1"/>
  <c r="AD6952" i="1"/>
  <c r="AH6952" i="1" a="1"/>
  <c r="AH6952" i="1" s="1"/>
  <c r="AI6952" i="1" s="1"/>
  <c r="AE6953" i="1" l="1" a="1"/>
  <c r="AE6953" i="1" s="1"/>
  <c r="AD6953" i="1"/>
  <c r="AH6953" i="1" a="1"/>
  <c r="AH6953" i="1" s="1"/>
  <c r="AI6953" i="1" s="1"/>
  <c r="AG6951" i="1"/>
  <c r="AF6952" i="1"/>
  <c r="AG6952" i="1" l="1"/>
  <c r="AF6953" i="1"/>
  <c r="AE6954" i="1" a="1"/>
  <c r="AE6954" i="1" s="1"/>
  <c r="AD6954" i="1"/>
  <c r="AH6954" i="1" a="1"/>
  <c r="AH6954" i="1" s="1"/>
  <c r="AI6954" i="1" s="1"/>
  <c r="AE6955" i="1" l="1" a="1"/>
  <c r="AE6955" i="1" s="1"/>
  <c r="AD6955" i="1"/>
  <c r="AH6955" i="1" a="1"/>
  <c r="AH6955" i="1" s="1"/>
  <c r="AI6955" i="1" s="1"/>
  <c r="AG6953" i="1"/>
  <c r="AF6954" i="1"/>
  <c r="AG6954" i="1" l="1"/>
  <c r="AF6955" i="1"/>
  <c r="AE6956" i="1" a="1"/>
  <c r="AE6956" i="1" s="1"/>
  <c r="AD6956" i="1"/>
  <c r="AH6956" i="1" a="1"/>
  <c r="AH6956" i="1" s="1"/>
  <c r="AI6956" i="1" s="1"/>
  <c r="AE6957" i="1" l="1" a="1"/>
  <c r="AE6957" i="1" s="1"/>
  <c r="AD6957" i="1"/>
  <c r="AH6957" i="1" a="1"/>
  <c r="AH6957" i="1" s="1"/>
  <c r="AI6957" i="1" s="1"/>
  <c r="AG6955" i="1"/>
  <c r="AF6956" i="1"/>
  <c r="AG6956" i="1" l="1"/>
  <c r="AF6957" i="1"/>
  <c r="AE6958" i="1" a="1"/>
  <c r="AE6958" i="1" s="1"/>
  <c r="AD6958" i="1"/>
  <c r="AH6958" i="1" a="1"/>
  <c r="AH6958" i="1" s="1"/>
  <c r="AI6958" i="1" s="1"/>
  <c r="AG6957" i="1" l="1"/>
  <c r="AF6958" i="1"/>
  <c r="AE6959" i="1" a="1"/>
  <c r="AE6959" i="1" s="1"/>
  <c r="AD6959" i="1"/>
  <c r="AH6959" i="1" a="1"/>
  <c r="AH6959" i="1" s="1"/>
  <c r="AI6959" i="1" s="1"/>
  <c r="AG6958" i="1" l="1"/>
  <c r="AF6959" i="1"/>
  <c r="AE6960" i="1" a="1"/>
  <c r="AE6960" i="1" s="1"/>
  <c r="AD6960" i="1"/>
  <c r="AH6960" i="1" a="1"/>
  <c r="AH6960" i="1" s="1"/>
  <c r="AI6960" i="1" s="1"/>
  <c r="AE6961" i="1" l="1" a="1"/>
  <c r="AE6961" i="1" s="1"/>
  <c r="AD6961" i="1"/>
  <c r="AH6961" i="1" a="1"/>
  <c r="AH6961" i="1" s="1"/>
  <c r="AI6961" i="1" s="1"/>
  <c r="AG6959" i="1"/>
  <c r="AF6960" i="1"/>
  <c r="AF6961" i="1" l="1"/>
  <c r="AG6960" i="1"/>
  <c r="AE6962" i="1" a="1"/>
  <c r="AE6962" i="1" s="1"/>
  <c r="AD6962" i="1"/>
  <c r="AH6962" i="1" a="1"/>
  <c r="AH6962" i="1" s="1"/>
  <c r="AI6962" i="1" s="1"/>
  <c r="AH6963" i="1" l="1" a="1"/>
  <c r="AH6963" i="1" s="1"/>
  <c r="AI6963" i="1" s="1"/>
  <c r="AE6963" i="1" a="1"/>
  <c r="AE6963" i="1" s="1"/>
  <c r="AD6963" i="1"/>
  <c r="AF6962" i="1"/>
  <c r="AG6961" i="1"/>
  <c r="AG6962" i="1" l="1"/>
  <c r="AF6963" i="1"/>
  <c r="AH6964" i="1" a="1"/>
  <c r="AH6964" i="1" s="1"/>
  <c r="AI6964" i="1" s="1"/>
  <c r="AE6964" i="1" a="1"/>
  <c r="AE6964" i="1" s="1"/>
  <c r="AD6964" i="1"/>
  <c r="AH6965" i="1" l="1" a="1"/>
  <c r="AH6965" i="1" s="1"/>
  <c r="AI6965" i="1" s="1"/>
  <c r="AE6965" i="1" a="1"/>
  <c r="AE6965" i="1" s="1"/>
  <c r="AD6965" i="1"/>
  <c r="AG6963" i="1"/>
  <c r="AF6964" i="1"/>
  <c r="AG6964" i="1" l="1"/>
  <c r="AF6965" i="1"/>
  <c r="AD6966" i="1"/>
  <c r="AH6966" i="1" a="1"/>
  <c r="AH6966" i="1" s="1"/>
  <c r="AI6966" i="1" s="1"/>
  <c r="AE6966" i="1" a="1"/>
  <c r="AE6966" i="1" s="1"/>
  <c r="AE6967" i="1" l="1" a="1"/>
  <c r="AE6967" i="1" s="1"/>
  <c r="AD6967" i="1"/>
  <c r="AH6967" i="1" a="1"/>
  <c r="AH6967" i="1" s="1"/>
  <c r="AI6967" i="1" s="1"/>
  <c r="AG6965" i="1"/>
  <c r="AF6966" i="1"/>
  <c r="AG6966" i="1" l="1"/>
  <c r="AF6967" i="1"/>
  <c r="AE6968" i="1" a="1"/>
  <c r="AE6968" i="1" s="1"/>
  <c r="AD6968" i="1"/>
  <c r="AH6968" i="1" a="1"/>
  <c r="AH6968" i="1" s="1"/>
  <c r="AI6968" i="1" s="1"/>
  <c r="AE6969" i="1" l="1" a="1"/>
  <c r="AE6969" i="1" s="1"/>
  <c r="AD6969" i="1"/>
  <c r="AH6969" i="1" a="1"/>
  <c r="AH6969" i="1" s="1"/>
  <c r="AI6969" i="1" s="1"/>
  <c r="AG6967" i="1"/>
  <c r="AF6968" i="1"/>
  <c r="AF6969" i="1" l="1"/>
  <c r="AG6968" i="1"/>
  <c r="AE6970" i="1" a="1"/>
  <c r="AE6970" i="1" s="1"/>
  <c r="AD6970" i="1"/>
  <c r="AH6970" i="1" a="1"/>
  <c r="AH6970" i="1" s="1"/>
  <c r="AI6970" i="1" s="1"/>
  <c r="AH6971" i="1" l="1" a="1"/>
  <c r="AH6971" i="1" s="1"/>
  <c r="AI6971" i="1" s="1"/>
  <c r="AE6971" i="1" a="1"/>
  <c r="AE6971" i="1" s="1"/>
  <c r="AD6971" i="1"/>
  <c r="AF6970" i="1"/>
  <c r="AG6969" i="1"/>
  <c r="AG6970" i="1" l="1"/>
  <c r="AF6971" i="1"/>
  <c r="AH6972" i="1" a="1"/>
  <c r="AH6972" i="1" s="1"/>
  <c r="AI6972" i="1" s="1"/>
  <c r="AE6972" i="1" a="1"/>
  <c r="AE6972" i="1" s="1"/>
  <c r="AD6972" i="1"/>
  <c r="AH6973" i="1" l="1" a="1"/>
  <c r="AH6973" i="1" s="1"/>
  <c r="AI6973" i="1" s="1"/>
  <c r="AE6973" i="1" a="1"/>
  <c r="AE6973" i="1" s="1"/>
  <c r="AD6973" i="1"/>
  <c r="AG6971" i="1"/>
  <c r="AF6972" i="1"/>
  <c r="AG6972" i="1" l="1"/>
  <c r="AF6973" i="1"/>
  <c r="AD6974" i="1"/>
  <c r="AH6974" i="1" a="1"/>
  <c r="AH6974" i="1" s="1"/>
  <c r="AI6974" i="1" s="1"/>
  <c r="AE6974" i="1" a="1"/>
  <c r="AE6974" i="1" s="1"/>
  <c r="AE6975" i="1" l="1" a="1"/>
  <c r="AE6975" i="1" s="1"/>
  <c r="AD6975" i="1"/>
  <c r="AH6975" i="1" a="1"/>
  <c r="AH6975" i="1" s="1"/>
  <c r="AI6975" i="1" s="1"/>
  <c r="AG6973" i="1"/>
  <c r="AF6974" i="1"/>
  <c r="AG6974" i="1" l="1"/>
  <c r="AF6975" i="1"/>
  <c r="AE6976" i="1" a="1"/>
  <c r="AE6976" i="1" s="1"/>
  <c r="AD6976" i="1"/>
  <c r="AH6976" i="1" a="1"/>
  <c r="AH6976" i="1" s="1"/>
  <c r="AI6976" i="1" s="1"/>
  <c r="AE6977" i="1" l="1" a="1"/>
  <c r="AE6977" i="1" s="1"/>
  <c r="AD6977" i="1"/>
  <c r="AH6977" i="1" a="1"/>
  <c r="AH6977" i="1" s="1"/>
  <c r="AI6977" i="1" s="1"/>
  <c r="AG6975" i="1"/>
  <c r="AF6976" i="1"/>
  <c r="AF6977" i="1" l="1"/>
  <c r="AG6976" i="1"/>
  <c r="AE6978" i="1" a="1"/>
  <c r="AE6978" i="1" s="1"/>
  <c r="AD6978" i="1"/>
  <c r="AH6978" i="1" a="1"/>
  <c r="AH6978" i="1" s="1"/>
  <c r="AI6978" i="1" s="1"/>
  <c r="AH6979" i="1" l="1" a="1"/>
  <c r="AH6979" i="1" s="1"/>
  <c r="AI6979" i="1" s="1"/>
  <c r="AE6979" i="1" a="1"/>
  <c r="AE6979" i="1" s="1"/>
  <c r="AD6979" i="1"/>
  <c r="AF6978" i="1"/>
  <c r="AG6977" i="1"/>
  <c r="AG6978" i="1" l="1"/>
  <c r="AF6979" i="1"/>
  <c r="AH6980" i="1" a="1"/>
  <c r="AH6980" i="1" s="1"/>
  <c r="AI6980" i="1" s="1"/>
  <c r="AE6980" i="1" a="1"/>
  <c r="AE6980" i="1" s="1"/>
  <c r="AD6980" i="1"/>
  <c r="AH6981" i="1" l="1" a="1"/>
  <c r="AH6981" i="1" s="1"/>
  <c r="AI6981" i="1" s="1"/>
  <c r="AE6981" i="1" a="1"/>
  <c r="AE6981" i="1" s="1"/>
  <c r="AD6981" i="1"/>
  <c r="AG6979" i="1"/>
  <c r="AF6980" i="1"/>
  <c r="AG6980" i="1" l="1"/>
  <c r="AF6981" i="1"/>
  <c r="AD6982" i="1"/>
  <c r="AH6982" i="1" a="1"/>
  <c r="AH6982" i="1" s="1"/>
  <c r="AI6982" i="1" s="1"/>
  <c r="AE6982" i="1" a="1"/>
  <c r="AE6982" i="1" s="1"/>
  <c r="AG6981" i="1" l="1"/>
  <c r="AF6982" i="1"/>
  <c r="AE6983" i="1" a="1"/>
  <c r="AE6983" i="1" s="1"/>
  <c r="AD6983" i="1"/>
  <c r="AH6983" i="1" a="1"/>
  <c r="AH6983" i="1" s="1"/>
  <c r="AI6983" i="1" s="1"/>
  <c r="AE6984" i="1" l="1" a="1"/>
  <c r="AE6984" i="1" s="1"/>
  <c r="AD6984" i="1"/>
  <c r="AH6984" i="1" a="1"/>
  <c r="AH6984" i="1" s="1"/>
  <c r="AI6984" i="1" s="1"/>
  <c r="AG6982" i="1"/>
  <c r="AF6983" i="1"/>
  <c r="AG6983" i="1" l="1"/>
  <c r="AF6984" i="1"/>
  <c r="AE6985" i="1" a="1"/>
  <c r="AE6985" i="1" s="1"/>
  <c r="AD6985" i="1"/>
  <c r="AH6985" i="1" a="1"/>
  <c r="AH6985" i="1" s="1"/>
  <c r="AI6985" i="1" s="1"/>
  <c r="AE6986" i="1" l="1" a="1"/>
  <c r="AE6986" i="1" s="1"/>
  <c r="AD6986" i="1"/>
  <c r="AH6986" i="1" a="1"/>
  <c r="AH6986" i="1" s="1"/>
  <c r="AI6986" i="1" s="1"/>
  <c r="AF6985" i="1"/>
  <c r="AG6984" i="1"/>
  <c r="AF6986" i="1" l="1"/>
  <c r="AG6985" i="1"/>
  <c r="AH6987" i="1" a="1"/>
  <c r="AH6987" i="1" s="1"/>
  <c r="AI6987" i="1" s="1"/>
  <c r="AE6987" i="1" a="1"/>
  <c r="AE6987" i="1" s="1"/>
  <c r="AD6987" i="1"/>
  <c r="AH6988" i="1" l="1" a="1"/>
  <c r="AH6988" i="1" s="1"/>
  <c r="AI6988" i="1" s="1"/>
  <c r="AE6988" i="1" a="1"/>
  <c r="AE6988" i="1" s="1"/>
  <c r="AD6988" i="1"/>
  <c r="AG6986" i="1"/>
  <c r="AF6987" i="1"/>
  <c r="AG6987" i="1" l="1"/>
  <c r="AF6988" i="1"/>
  <c r="AH6989" i="1" a="1"/>
  <c r="AH6989" i="1" s="1"/>
  <c r="AI6989" i="1" s="1"/>
  <c r="AE6989" i="1" a="1"/>
  <c r="AE6989" i="1" s="1"/>
  <c r="AD6989" i="1"/>
  <c r="AD6990" i="1" l="1"/>
  <c r="AH6990" i="1" a="1"/>
  <c r="AH6990" i="1" s="1"/>
  <c r="AI6990" i="1" s="1"/>
  <c r="AE6990" i="1" a="1"/>
  <c r="AE6990" i="1" s="1"/>
  <c r="AG6988" i="1"/>
  <c r="AF6989" i="1"/>
  <c r="AG6989" i="1" l="1"/>
  <c r="AF6990" i="1"/>
  <c r="AE6991" i="1" a="1"/>
  <c r="AE6991" i="1" s="1"/>
  <c r="AD6991" i="1"/>
  <c r="AH6991" i="1" a="1"/>
  <c r="AH6991" i="1" s="1"/>
  <c r="AI6991" i="1" s="1"/>
  <c r="AE6992" i="1" l="1" a="1"/>
  <c r="AE6992" i="1" s="1"/>
  <c r="AD6992" i="1"/>
  <c r="AH6992" i="1" a="1"/>
  <c r="AH6992" i="1" s="1"/>
  <c r="AI6992" i="1" s="1"/>
  <c r="AG6990" i="1"/>
  <c r="AF6991" i="1"/>
  <c r="AG6991" i="1" l="1"/>
  <c r="AF6992" i="1"/>
  <c r="AE6993" i="1" a="1"/>
  <c r="AE6993" i="1" s="1"/>
  <c r="AD6993" i="1"/>
  <c r="AH6993" i="1" a="1"/>
  <c r="AH6993" i="1" s="1"/>
  <c r="AI6993" i="1" s="1"/>
  <c r="AE6994" i="1" l="1" a="1"/>
  <c r="AE6994" i="1" s="1"/>
  <c r="AD6994" i="1"/>
  <c r="AH6994" i="1" a="1"/>
  <c r="AH6994" i="1" s="1"/>
  <c r="AI6994" i="1" s="1"/>
  <c r="AF6993" i="1"/>
  <c r="AG6992" i="1"/>
  <c r="AF6994" i="1" l="1"/>
  <c r="AG6993" i="1"/>
  <c r="AH6995" i="1" a="1"/>
  <c r="AH6995" i="1" s="1"/>
  <c r="AI6995" i="1" s="1"/>
  <c r="AE6995" i="1" a="1"/>
  <c r="AE6995" i="1" s="1"/>
  <c r="AD6995" i="1"/>
  <c r="AH6996" i="1" l="1" a="1"/>
  <c r="AH6996" i="1" s="1"/>
  <c r="AI6996" i="1" s="1"/>
  <c r="AE6996" i="1" a="1"/>
  <c r="AE6996" i="1" s="1"/>
  <c r="AD6996" i="1"/>
  <c r="AG6994" i="1"/>
  <c r="AF6995" i="1"/>
  <c r="AG6995" i="1" l="1"/>
  <c r="AF6996" i="1"/>
  <c r="AH6997" i="1" a="1"/>
  <c r="AH6997" i="1" s="1"/>
  <c r="AI6997" i="1" s="1"/>
  <c r="AE6997" i="1" a="1"/>
  <c r="AE6997" i="1" s="1"/>
  <c r="AD6997" i="1"/>
  <c r="AD6998" i="1" l="1"/>
  <c r="AH6998" i="1" a="1"/>
  <c r="AH6998" i="1" s="1"/>
  <c r="AI6998" i="1" s="1"/>
  <c r="AE6998" i="1" a="1"/>
  <c r="AE6998" i="1" s="1"/>
  <c r="AG6996" i="1"/>
  <c r="AF6997" i="1"/>
  <c r="AG6997" i="1" l="1"/>
  <c r="AF6998" i="1"/>
  <c r="AE6999" i="1" a="1"/>
  <c r="AE6999" i="1" s="1"/>
  <c r="AD6999" i="1"/>
  <c r="AH6999" i="1" a="1"/>
  <c r="AH6999" i="1" s="1"/>
  <c r="AI6999" i="1" s="1"/>
  <c r="AE7000" i="1" l="1" a="1"/>
  <c r="AE7000" i="1" s="1"/>
  <c r="AD7000" i="1"/>
  <c r="AH7000" i="1" a="1"/>
  <c r="AH7000" i="1" s="1"/>
  <c r="AI7000" i="1" s="1"/>
  <c r="AG6998" i="1"/>
  <c r="AF6999" i="1"/>
  <c r="AG6999" i="1" l="1"/>
  <c r="AF7000" i="1"/>
  <c r="AE7001" i="1" a="1"/>
  <c r="AE7001" i="1" s="1"/>
  <c r="AD7001" i="1"/>
  <c r="AH7001" i="1" a="1"/>
  <c r="AH7001" i="1" s="1"/>
  <c r="AI7001" i="1" s="1"/>
  <c r="AE7002" i="1" l="1" a="1"/>
  <c r="AE7002" i="1" s="1"/>
  <c r="AD7002" i="1"/>
  <c r="AH7002" i="1" a="1"/>
  <c r="AH7002" i="1" s="1"/>
  <c r="AI7002" i="1" s="1"/>
  <c r="AF7001" i="1"/>
  <c r="AG7000" i="1"/>
  <c r="AF7002" i="1" l="1"/>
  <c r="AG7001" i="1"/>
  <c r="AH7003" i="1" a="1"/>
  <c r="AH7003" i="1" s="1"/>
  <c r="AI7003" i="1" s="1"/>
  <c r="AE7003" i="1" a="1"/>
  <c r="AE7003" i="1" s="1"/>
  <c r="AD7003" i="1"/>
  <c r="AH7004" i="1" l="1" a="1"/>
  <c r="AH7004" i="1" s="1"/>
  <c r="AI7004" i="1" s="1"/>
  <c r="AE7004" i="1" a="1"/>
  <c r="AE7004" i="1" s="1"/>
  <c r="AD7004" i="1"/>
  <c r="AG7002" i="1"/>
  <c r="AF7003" i="1"/>
  <c r="AG7003" i="1" l="1"/>
  <c r="AF7004" i="1"/>
  <c r="AH7005" i="1" a="1"/>
  <c r="AH7005" i="1" s="1"/>
  <c r="AI7005" i="1" s="1"/>
  <c r="AE7005" i="1" a="1"/>
  <c r="AE7005" i="1" s="1"/>
  <c r="AD7005" i="1"/>
  <c r="AD7006" i="1" l="1"/>
  <c r="AH7006" i="1" a="1"/>
  <c r="AH7006" i="1" s="1"/>
  <c r="AI7006" i="1" s="1"/>
  <c r="AE7006" i="1" a="1"/>
  <c r="AE7006" i="1" s="1"/>
  <c r="AG7004" i="1"/>
  <c r="AF7005" i="1"/>
  <c r="AG7005" i="1" l="1"/>
  <c r="AF7006" i="1"/>
  <c r="AE7007" i="1" a="1"/>
  <c r="AE7007" i="1" s="1"/>
  <c r="AD7007" i="1"/>
  <c r="AH7007" i="1" a="1"/>
  <c r="AH7007" i="1" s="1"/>
  <c r="AI7007" i="1" s="1"/>
  <c r="AE7008" i="1" l="1" a="1"/>
  <c r="AE7008" i="1" s="1"/>
  <c r="AD7008" i="1"/>
  <c r="AH7008" i="1" a="1"/>
  <c r="AH7008" i="1" s="1"/>
  <c r="AI7008" i="1" s="1"/>
  <c r="AG7006" i="1"/>
  <c r="AF7007" i="1"/>
  <c r="AG7007" i="1" l="1"/>
  <c r="AF7008" i="1"/>
  <c r="AE7009" i="1" a="1"/>
  <c r="AE7009" i="1" s="1"/>
  <c r="AD7009" i="1"/>
  <c r="AH7009" i="1" a="1"/>
  <c r="AH7009" i="1" s="1"/>
  <c r="AI7009" i="1" s="1"/>
  <c r="AE7010" i="1" l="1" a="1"/>
  <c r="AE7010" i="1" s="1"/>
  <c r="AD7010" i="1"/>
  <c r="AH7010" i="1" a="1"/>
  <c r="AH7010" i="1" s="1"/>
  <c r="AI7010" i="1" s="1"/>
  <c r="AF7009" i="1"/>
  <c r="AG7008" i="1"/>
  <c r="AF7010" i="1" l="1"/>
  <c r="AG7009" i="1"/>
  <c r="AH7011" i="1" a="1"/>
  <c r="AH7011" i="1" s="1"/>
  <c r="AI7011" i="1" s="1"/>
  <c r="AE7011" i="1" a="1"/>
  <c r="AE7011" i="1" s="1"/>
  <c r="AD7011" i="1"/>
  <c r="AH7012" i="1" l="1" a="1"/>
  <c r="AH7012" i="1" s="1"/>
  <c r="AI7012" i="1" s="1"/>
  <c r="AE7012" i="1" a="1"/>
  <c r="AE7012" i="1" s="1"/>
  <c r="AD7012" i="1"/>
  <c r="AG7010" i="1"/>
  <c r="AF7011" i="1"/>
  <c r="AG7011" i="1" l="1"/>
  <c r="AF7012" i="1"/>
  <c r="AH7013" i="1" a="1"/>
  <c r="AH7013" i="1" s="1"/>
  <c r="AI7013" i="1" s="1"/>
  <c r="AE7013" i="1" a="1"/>
  <c r="AE7013" i="1" s="1"/>
  <c r="AD7013" i="1"/>
  <c r="AG7012" i="1" l="1"/>
  <c r="AF7013" i="1"/>
  <c r="AD7014" i="1"/>
  <c r="AH7014" i="1" a="1"/>
  <c r="AH7014" i="1" s="1"/>
  <c r="AI7014" i="1" s="1"/>
  <c r="AE7014" i="1" a="1"/>
  <c r="AE7014" i="1" s="1"/>
  <c r="AG7013" i="1" l="1"/>
  <c r="AF7014" i="1"/>
  <c r="AE7015" i="1" a="1"/>
  <c r="AE7015" i="1" s="1"/>
  <c r="AD7015" i="1"/>
  <c r="AH7015" i="1" a="1"/>
  <c r="AH7015" i="1" s="1"/>
  <c r="AI7015" i="1" s="1"/>
  <c r="AG7014" i="1" l="1"/>
  <c r="AF7015" i="1"/>
  <c r="AE7016" i="1" a="1"/>
  <c r="AE7016" i="1" s="1"/>
  <c r="AD7016" i="1"/>
  <c r="AH7016" i="1" a="1"/>
  <c r="AH7016" i="1" s="1"/>
  <c r="AI7016" i="1" s="1"/>
  <c r="AE7017" i="1" l="1" a="1"/>
  <c r="AE7017" i="1" s="1"/>
  <c r="AD7017" i="1"/>
  <c r="AH7017" i="1" a="1"/>
  <c r="AH7017" i="1" s="1"/>
  <c r="AI7017" i="1" s="1"/>
  <c r="AG7015" i="1"/>
  <c r="AF7016" i="1"/>
  <c r="AF7017" i="1" l="1"/>
  <c r="AG7016" i="1"/>
  <c r="AE7018" i="1" a="1"/>
  <c r="AE7018" i="1" s="1"/>
  <c r="AD7018" i="1"/>
  <c r="AH7018" i="1" a="1"/>
  <c r="AH7018" i="1" s="1"/>
  <c r="AI7018" i="1" s="1"/>
  <c r="AF7018" i="1" l="1"/>
  <c r="AG7017" i="1"/>
  <c r="AH7019" i="1" a="1"/>
  <c r="AH7019" i="1" s="1"/>
  <c r="AI7019" i="1" s="1"/>
  <c r="AE7019" i="1" a="1"/>
  <c r="AE7019" i="1" s="1"/>
  <c r="AD7019" i="1"/>
  <c r="AH7020" i="1" l="1" a="1"/>
  <c r="AH7020" i="1" s="1"/>
  <c r="AI7020" i="1" s="1"/>
  <c r="AE7020" i="1" a="1"/>
  <c r="AE7020" i="1" s="1"/>
  <c r="AD7020" i="1"/>
  <c r="AG7018" i="1"/>
  <c r="AF7019" i="1"/>
  <c r="AG7019" i="1" l="1"/>
  <c r="AF7020" i="1"/>
  <c r="AD7021" i="1"/>
  <c r="AH7021" i="1" a="1"/>
  <c r="AH7021" i="1" s="1"/>
  <c r="AI7021" i="1" s="1"/>
  <c r="AE7021" i="1" a="1"/>
  <c r="AE7021" i="1" s="1"/>
  <c r="AE7022" i="1" l="1" a="1"/>
  <c r="AE7022" i="1" s="1"/>
  <c r="AD7022" i="1"/>
  <c r="AH7022" i="1" a="1"/>
  <c r="AH7022" i="1" s="1"/>
  <c r="AI7022" i="1" s="1"/>
  <c r="AG7020" i="1"/>
  <c r="AF7021" i="1"/>
  <c r="AG7021" i="1" l="1"/>
  <c r="AF7022" i="1"/>
  <c r="AH7023" i="1" a="1"/>
  <c r="AH7023" i="1" s="1"/>
  <c r="AI7023" i="1" s="1"/>
  <c r="AE7023" i="1" a="1"/>
  <c r="AE7023" i="1" s="1"/>
  <c r="AD7023" i="1"/>
  <c r="AH7024" i="1" l="1" a="1"/>
  <c r="AH7024" i="1" s="1"/>
  <c r="AI7024" i="1" s="1"/>
  <c r="AE7024" i="1" a="1"/>
  <c r="AE7024" i="1" s="1"/>
  <c r="AD7024" i="1"/>
  <c r="AG7022" i="1"/>
  <c r="AF7023" i="1"/>
  <c r="AG7023" i="1" l="1"/>
  <c r="AF7024" i="1"/>
  <c r="AD7025" i="1"/>
  <c r="AH7025" i="1" a="1"/>
  <c r="AH7025" i="1" s="1"/>
  <c r="AI7025" i="1" s="1"/>
  <c r="AE7025" i="1" a="1"/>
  <c r="AE7025" i="1" s="1"/>
  <c r="AE7026" i="1" l="1" a="1"/>
  <c r="AE7026" i="1" s="1"/>
  <c r="AD7026" i="1"/>
  <c r="AH7026" i="1" a="1"/>
  <c r="AH7026" i="1" s="1"/>
  <c r="AI7026" i="1" s="1"/>
  <c r="AG7024" i="1"/>
  <c r="AF7025" i="1"/>
  <c r="AG7025" i="1" l="1"/>
  <c r="AF7026" i="1"/>
  <c r="AH7027" i="1" a="1"/>
  <c r="AH7027" i="1" s="1"/>
  <c r="AI7027" i="1" s="1"/>
  <c r="AE7027" i="1" a="1"/>
  <c r="AE7027" i="1" s="1"/>
  <c r="AD7027" i="1"/>
  <c r="AH7028" i="1" l="1" a="1"/>
  <c r="AH7028" i="1" s="1"/>
  <c r="AI7028" i="1" s="1"/>
  <c r="AE7028" i="1" a="1"/>
  <c r="AE7028" i="1" s="1"/>
  <c r="AD7028" i="1"/>
  <c r="AG7026" i="1"/>
  <c r="AF7027" i="1"/>
  <c r="AG7027" i="1" l="1"/>
  <c r="AF7028" i="1"/>
  <c r="AD7029" i="1"/>
  <c r="AH7029" i="1" a="1"/>
  <c r="AH7029" i="1" s="1"/>
  <c r="AI7029" i="1" s="1"/>
  <c r="AE7029" i="1" a="1"/>
  <c r="AE7029" i="1" s="1"/>
  <c r="AE7030" i="1" l="1" a="1"/>
  <c r="AE7030" i="1" s="1"/>
  <c r="AD7030" i="1"/>
  <c r="AH7030" i="1" a="1"/>
  <c r="AH7030" i="1" s="1"/>
  <c r="AI7030" i="1" s="1"/>
  <c r="AG7028" i="1"/>
  <c r="AF7029" i="1"/>
  <c r="AG7029" i="1" l="1"/>
  <c r="AF7030" i="1"/>
  <c r="AH7031" i="1" a="1"/>
  <c r="AH7031" i="1" s="1"/>
  <c r="AI7031" i="1" s="1"/>
  <c r="AE7031" i="1" a="1"/>
  <c r="AE7031" i="1" s="1"/>
  <c r="AD7031" i="1"/>
  <c r="AH7032" i="1" l="1" a="1"/>
  <c r="AH7032" i="1" s="1"/>
  <c r="AI7032" i="1" s="1"/>
  <c r="AE7032" i="1" a="1"/>
  <c r="AE7032" i="1" s="1"/>
  <c r="AD7032" i="1"/>
  <c r="AG7030" i="1"/>
  <c r="AF7031" i="1"/>
  <c r="AG7031" i="1" l="1"/>
  <c r="AF7032" i="1"/>
  <c r="AD7033" i="1"/>
  <c r="AH7033" i="1" a="1"/>
  <c r="AH7033" i="1" s="1"/>
  <c r="AI7033" i="1" s="1"/>
  <c r="AE7033" i="1" a="1"/>
  <c r="AE7033" i="1" s="1"/>
  <c r="AE7034" i="1" l="1" a="1"/>
  <c r="AE7034" i="1" s="1"/>
  <c r="AD7034" i="1"/>
  <c r="AH7034" i="1" a="1"/>
  <c r="AH7034" i="1" s="1"/>
  <c r="AI7034" i="1" s="1"/>
  <c r="AG7032" i="1"/>
  <c r="AF7033" i="1"/>
  <c r="AG7033" i="1" l="1"/>
  <c r="AF7034" i="1"/>
  <c r="AH7035" i="1" a="1"/>
  <c r="AH7035" i="1" s="1"/>
  <c r="AI7035" i="1" s="1"/>
  <c r="AE7035" i="1" a="1"/>
  <c r="AE7035" i="1" s="1"/>
  <c r="AD7035" i="1"/>
  <c r="AH7036" i="1" l="1" a="1"/>
  <c r="AH7036" i="1" s="1"/>
  <c r="AI7036" i="1" s="1"/>
  <c r="AE7036" i="1" a="1"/>
  <c r="AE7036" i="1" s="1"/>
  <c r="AD7036" i="1"/>
  <c r="AG7034" i="1"/>
  <c r="AF7035" i="1"/>
  <c r="AD7037" i="1" l="1"/>
  <c r="AH7037" i="1" a="1"/>
  <c r="AH7037" i="1" s="1"/>
  <c r="AI7037" i="1" s="1"/>
  <c r="AE7037" i="1" a="1"/>
  <c r="AE7037" i="1" s="1"/>
  <c r="AG7035" i="1"/>
  <c r="AF7036" i="1"/>
  <c r="AG7036" i="1" l="1"/>
  <c r="AF7037" i="1"/>
  <c r="AE7038" i="1" a="1"/>
  <c r="AE7038" i="1" s="1"/>
  <c r="AD7038" i="1"/>
  <c r="AH7038" i="1" a="1"/>
  <c r="AH7038" i="1" s="1"/>
  <c r="AI7038" i="1" s="1"/>
  <c r="AH7039" i="1" l="1" a="1"/>
  <c r="AH7039" i="1" s="1"/>
  <c r="AI7039" i="1" s="1"/>
  <c r="AE7039" i="1" a="1"/>
  <c r="AE7039" i="1" s="1"/>
  <c r="AD7039" i="1"/>
  <c r="AG7037" i="1"/>
  <c r="AF7038" i="1"/>
  <c r="AG7038" i="1" l="1"/>
  <c r="AF7039" i="1"/>
  <c r="AH7040" i="1" a="1"/>
  <c r="AH7040" i="1" s="1"/>
  <c r="AI7040" i="1" s="1"/>
  <c r="AE7040" i="1" a="1"/>
  <c r="AE7040" i="1" s="1"/>
  <c r="AD7040" i="1"/>
  <c r="AD7041" i="1" l="1"/>
  <c r="AH7041" i="1" a="1"/>
  <c r="AH7041" i="1" s="1"/>
  <c r="AI7041" i="1" s="1"/>
  <c r="AE7041" i="1" a="1"/>
  <c r="AE7041" i="1" s="1"/>
  <c r="AG7039" i="1"/>
  <c r="AF7040" i="1"/>
  <c r="AG7040" i="1" l="1"/>
  <c r="AF7041" i="1"/>
  <c r="AE7042" i="1" a="1"/>
  <c r="AE7042" i="1" s="1"/>
  <c r="AD7042" i="1"/>
  <c r="AH7042" i="1" a="1"/>
  <c r="AH7042" i="1" s="1"/>
  <c r="AI7042" i="1" s="1"/>
  <c r="AH7043" i="1" l="1" a="1"/>
  <c r="AH7043" i="1" s="1"/>
  <c r="AI7043" i="1" s="1"/>
  <c r="AE7043" i="1" a="1"/>
  <c r="AE7043" i="1" s="1"/>
  <c r="AD7043" i="1"/>
  <c r="AG7041" i="1"/>
  <c r="AF7042" i="1"/>
  <c r="AG7042" i="1" l="1"/>
  <c r="AF7043" i="1"/>
  <c r="AH7044" i="1" a="1"/>
  <c r="AH7044" i="1" s="1"/>
  <c r="AI7044" i="1" s="1"/>
  <c r="AE7044" i="1" a="1"/>
  <c r="AE7044" i="1" s="1"/>
  <c r="AD7044" i="1"/>
  <c r="AD7045" i="1" l="1"/>
  <c r="AH7045" i="1" a="1"/>
  <c r="AH7045" i="1" s="1"/>
  <c r="AI7045" i="1" s="1"/>
  <c r="AE7045" i="1" a="1"/>
  <c r="AE7045" i="1" s="1"/>
  <c r="AG7043" i="1"/>
  <c r="AF7044" i="1"/>
  <c r="AG7044" i="1" l="1"/>
  <c r="AF7045" i="1"/>
  <c r="AE7046" i="1" a="1"/>
  <c r="AE7046" i="1" s="1"/>
  <c r="AD7046" i="1"/>
  <c r="AH7046" i="1" a="1"/>
  <c r="AH7046" i="1" s="1"/>
  <c r="AI7046" i="1" s="1"/>
  <c r="AH7047" i="1" l="1" a="1"/>
  <c r="AH7047" i="1" s="1"/>
  <c r="AI7047" i="1" s="1"/>
  <c r="AE7047" i="1" a="1"/>
  <c r="AE7047" i="1" s="1"/>
  <c r="AD7047" i="1"/>
  <c r="AG7045" i="1"/>
  <c r="AF7046" i="1"/>
  <c r="AG7046" i="1" l="1"/>
  <c r="AF7047" i="1"/>
  <c r="AH7048" i="1" a="1"/>
  <c r="AH7048" i="1" s="1"/>
  <c r="AI7048" i="1" s="1"/>
  <c r="AE7048" i="1" a="1"/>
  <c r="AE7048" i="1" s="1"/>
  <c r="AD7048" i="1"/>
  <c r="AE7049" i="1" l="1" a="1"/>
  <c r="AE7049" i="1" s="1"/>
  <c r="AD7049" i="1"/>
  <c r="AH7049" i="1" a="1"/>
  <c r="AH7049" i="1" s="1"/>
  <c r="AI7049" i="1" s="1"/>
  <c r="AG7047" i="1"/>
  <c r="AF7048" i="1"/>
  <c r="AG7048" i="1" l="1"/>
  <c r="AF7049" i="1"/>
  <c r="AE7050" i="1" a="1"/>
  <c r="AE7050" i="1" s="1"/>
  <c r="AH7050" i="1" a="1"/>
  <c r="AH7050" i="1" s="1"/>
  <c r="AI7050" i="1" s="1"/>
  <c r="AD7050" i="1"/>
  <c r="AG7049" i="1" l="1"/>
  <c r="AF7050" i="1"/>
  <c r="AE7051" i="1" a="1"/>
  <c r="AE7051" i="1" s="1"/>
  <c r="AH7051" i="1" a="1"/>
  <c r="AH7051" i="1" s="1"/>
  <c r="AI7051" i="1" s="1"/>
  <c r="AD7051" i="1"/>
  <c r="AE7052" i="1" l="1" a="1"/>
  <c r="AE7052" i="1" s="1"/>
  <c r="AD7052" i="1"/>
  <c r="AH7052" i="1" a="1"/>
  <c r="AH7052" i="1" s="1"/>
  <c r="AI7052" i="1" s="1"/>
  <c r="AG7050" i="1"/>
  <c r="AF7051" i="1"/>
  <c r="AG7051" i="1" l="1"/>
  <c r="AF7052" i="1"/>
  <c r="AE7053" i="1" a="1"/>
  <c r="AE7053" i="1" s="1"/>
  <c r="AH7053" i="1" a="1"/>
  <c r="AH7053" i="1" s="1"/>
  <c r="AI7053" i="1" s="1"/>
  <c r="AD7053" i="1"/>
  <c r="AE7054" i="1" l="1" a="1"/>
  <c r="AE7054" i="1" s="1"/>
  <c r="AH7054" i="1" a="1"/>
  <c r="AH7054" i="1" s="1"/>
  <c r="AI7054" i="1" s="1"/>
  <c r="AD7054" i="1"/>
  <c r="AG7052" i="1"/>
  <c r="AF7053" i="1"/>
  <c r="AG7053" i="1" l="1"/>
  <c r="AF7054" i="1"/>
  <c r="AE7055" i="1" a="1"/>
  <c r="AE7055" i="1" s="1"/>
  <c r="AD7055" i="1"/>
  <c r="AH7055" i="1" a="1"/>
  <c r="AH7055" i="1" s="1"/>
  <c r="AI7055" i="1" s="1"/>
  <c r="AE7056" i="1" l="1" a="1"/>
  <c r="AE7056" i="1" s="1"/>
  <c r="AH7056" i="1" a="1"/>
  <c r="AH7056" i="1" s="1"/>
  <c r="AI7056" i="1" s="1"/>
  <c r="AD7056" i="1"/>
  <c r="AG7054" i="1"/>
  <c r="AF7055" i="1"/>
  <c r="AG7055" i="1" l="1"/>
  <c r="AF7056" i="1"/>
  <c r="AE7057" i="1" a="1"/>
  <c r="AE7057" i="1" s="1"/>
  <c r="AD7057" i="1"/>
  <c r="AH7057" i="1" a="1"/>
  <c r="AH7057" i="1" s="1"/>
  <c r="AI7057" i="1" s="1"/>
  <c r="AE7058" i="1" l="1" a="1"/>
  <c r="AE7058" i="1" s="1"/>
  <c r="AH7058" i="1" a="1"/>
  <c r="AH7058" i="1" s="1"/>
  <c r="AI7058" i="1" s="1"/>
  <c r="AD7058" i="1"/>
  <c r="AG7056" i="1"/>
  <c r="AF7057" i="1"/>
  <c r="AG7057" i="1" l="1"/>
  <c r="AF7058" i="1"/>
  <c r="AE7059" i="1" a="1"/>
  <c r="AE7059" i="1" s="1"/>
  <c r="AH7059" i="1" a="1"/>
  <c r="AH7059" i="1" s="1"/>
  <c r="AI7059" i="1" s="1"/>
  <c r="AD7059" i="1"/>
  <c r="AG7058" i="1" l="1"/>
  <c r="AF7059" i="1"/>
  <c r="AE7060" i="1" a="1"/>
  <c r="AE7060" i="1" s="1"/>
  <c r="AD7060" i="1"/>
  <c r="AH7060" i="1" a="1"/>
  <c r="AH7060" i="1" s="1"/>
  <c r="AI7060" i="1" s="1"/>
  <c r="AE7061" i="1" l="1" a="1"/>
  <c r="AE7061" i="1" s="1"/>
  <c r="AH7061" i="1" a="1"/>
  <c r="AH7061" i="1" s="1"/>
  <c r="AI7061" i="1" s="1"/>
  <c r="AD7061" i="1"/>
  <c r="AG7059" i="1"/>
  <c r="AF7060" i="1"/>
  <c r="AG7060" i="1" l="1"/>
  <c r="AF7061" i="1"/>
  <c r="AE7062" i="1" a="1"/>
  <c r="AE7062" i="1" s="1"/>
  <c r="AH7062" i="1" a="1"/>
  <c r="AH7062" i="1" s="1"/>
  <c r="AI7062" i="1" s="1"/>
  <c r="AD7062" i="1"/>
  <c r="AE7063" i="1" l="1" a="1"/>
  <c r="AE7063" i="1" s="1"/>
  <c r="AD7063" i="1"/>
  <c r="AH7063" i="1" a="1"/>
  <c r="AH7063" i="1" s="1"/>
  <c r="AI7063" i="1" s="1"/>
  <c r="AG7061" i="1"/>
  <c r="AF7062" i="1"/>
  <c r="AG7062" i="1" l="1"/>
  <c r="AF7063" i="1"/>
  <c r="AE7064" i="1" a="1"/>
  <c r="AE7064" i="1" s="1"/>
  <c r="AH7064" i="1" a="1"/>
  <c r="AH7064" i="1" s="1"/>
  <c r="AI7064" i="1" s="1"/>
  <c r="AD7064" i="1"/>
  <c r="AE7065" i="1" l="1" a="1"/>
  <c r="AE7065" i="1" s="1"/>
  <c r="AD7065" i="1"/>
  <c r="AH7065" i="1" a="1"/>
  <c r="AH7065" i="1" s="1"/>
  <c r="AI7065" i="1" s="1"/>
  <c r="AG7063" i="1"/>
  <c r="AF7064" i="1"/>
  <c r="AG7064" i="1" l="1"/>
  <c r="AF7065" i="1"/>
  <c r="AE7066" i="1" a="1"/>
  <c r="AE7066" i="1" s="1"/>
  <c r="AH7066" i="1" a="1"/>
  <c r="AH7066" i="1" s="1"/>
  <c r="AI7066" i="1" s="1"/>
  <c r="AD7066" i="1"/>
  <c r="AE7067" i="1" l="1" a="1"/>
  <c r="AE7067" i="1" s="1"/>
  <c r="AH7067" i="1" a="1"/>
  <c r="AH7067" i="1" s="1"/>
  <c r="AI7067" i="1" s="1"/>
  <c r="AD7067" i="1"/>
  <c r="AG7065" i="1"/>
  <c r="AF7066" i="1"/>
  <c r="AG7066" i="1" l="1"/>
  <c r="AF7067" i="1"/>
  <c r="AE7068" i="1" a="1"/>
  <c r="AE7068" i="1" s="1"/>
  <c r="AD7068" i="1"/>
  <c r="AH7068" i="1" a="1"/>
  <c r="AH7068" i="1" s="1"/>
  <c r="AI7068" i="1" s="1"/>
  <c r="AE7069" i="1" l="1" a="1"/>
  <c r="AE7069" i="1" s="1"/>
  <c r="AH7069" i="1" a="1"/>
  <c r="AH7069" i="1" s="1"/>
  <c r="AI7069" i="1" s="1"/>
  <c r="AD7069" i="1"/>
  <c r="AG7067" i="1"/>
  <c r="AF7068" i="1"/>
  <c r="AG7068" i="1" l="1"/>
  <c r="AF7069" i="1"/>
  <c r="AE7070" i="1" a="1"/>
  <c r="AE7070" i="1" s="1"/>
  <c r="AH7070" i="1" a="1"/>
  <c r="AH7070" i="1" s="1"/>
  <c r="AI7070" i="1" s="1"/>
  <c r="AD7070" i="1"/>
  <c r="AE7071" i="1" l="1" a="1"/>
  <c r="AE7071" i="1" s="1"/>
  <c r="AD7071" i="1"/>
  <c r="AH7071" i="1" a="1"/>
  <c r="AH7071" i="1" s="1"/>
  <c r="AI7071" i="1" s="1"/>
  <c r="AG7069" i="1"/>
  <c r="AF7070" i="1"/>
  <c r="AG7070" i="1" l="1"/>
  <c r="AF7071" i="1"/>
  <c r="AE7072" i="1" a="1"/>
  <c r="AE7072" i="1" s="1"/>
  <c r="AH7072" i="1" a="1"/>
  <c r="AH7072" i="1" s="1"/>
  <c r="AI7072" i="1" s="1"/>
  <c r="AD7072" i="1"/>
  <c r="AE7073" i="1" l="1" a="1"/>
  <c r="AE7073" i="1" s="1"/>
  <c r="AD7073" i="1"/>
  <c r="AH7073" i="1" a="1"/>
  <c r="AH7073" i="1" s="1"/>
  <c r="AI7073" i="1" s="1"/>
  <c r="AG7071" i="1"/>
  <c r="AF7072" i="1"/>
  <c r="AG7072" i="1" l="1"/>
  <c r="AF7073" i="1"/>
  <c r="AE7074" i="1" a="1"/>
  <c r="AE7074" i="1" s="1"/>
  <c r="AH7074" i="1" a="1"/>
  <c r="AH7074" i="1" s="1"/>
  <c r="AI7074" i="1" s="1"/>
  <c r="AD7074" i="1"/>
  <c r="AE7075" i="1" l="1" a="1"/>
  <c r="AE7075" i="1" s="1"/>
  <c r="AH7075" i="1" a="1"/>
  <c r="AH7075" i="1" s="1"/>
  <c r="AI7075" i="1" s="1"/>
  <c r="AD7075" i="1"/>
  <c r="AG7073" i="1"/>
  <c r="AF7074" i="1"/>
  <c r="AG7074" i="1" l="1"/>
  <c r="AF7075" i="1"/>
  <c r="AE7076" i="1" a="1"/>
  <c r="AE7076" i="1" s="1"/>
  <c r="AD7076" i="1"/>
  <c r="AH7076" i="1" a="1"/>
  <c r="AH7076" i="1" s="1"/>
  <c r="AI7076" i="1" s="1"/>
  <c r="AE7077" i="1" l="1" a="1"/>
  <c r="AE7077" i="1" s="1"/>
  <c r="AH7077" i="1" a="1"/>
  <c r="AH7077" i="1" s="1"/>
  <c r="AI7077" i="1" s="1"/>
  <c r="AD7077" i="1"/>
  <c r="AG7075" i="1"/>
  <c r="AF7076" i="1"/>
  <c r="AG7076" i="1" l="1"/>
  <c r="AF7077" i="1"/>
  <c r="AE7078" i="1" a="1"/>
  <c r="AE7078" i="1" s="1"/>
  <c r="AH7078" i="1" a="1"/>
  <c r="AH7078" i="1" s="1"/>
  <c r="AI7078" i="1" s="1"/>
  <c r="AD7078" i="1"/>
  <c r="AE7079" i="1" l="1" a="1"/>
  <c r="AE7079" i="1" s="1"/>
  <c r="AD7079" i="1"/>
  <c r="AH7079" i="1" a="1"/>
  <c r="AH7079" i="1" s="1"/>
  <c r="AI7079" i="1" s="1"/>
  <c r="AG7077" i="1"/>
  <c r="AF7078" i="1"/>
  <c r="AG7078" i="1" l="1"/>
  <c r="AF7079" i="1"/>
  <c r="AE7080" i="1" a="1"/>
  <c r="AE7080" i="1" s="1"/>
  <c r="AH7080" i="1" a="1"/>
  <c r="AH7080" i="1" s="1"/>
  <c r="AI7080" i="1" s="1"/>
  <c r="AD7080" i="1"/>
  <c r="AE7081" i="1" l="1" a="1"/>
  <c r="AE7081" i="1" s="1"/>
  <c r="AD7081" i="1"/>
  <c r="AH7081" i="1" a="1"/>
  <c r="AH7081" i="1" s="1"/>
  <c r="AI7081" i="1" s="1"/>
  <c r="AG7079" i="1"/>
  <c r="AF7080" i="1"/>
  <c r="AG7080" i="1" l="1"/>
  <c r="AF7081" i="1"/>
  <c r="AE7082" i="1" a="1"/>
  <c r="AE7082" i="1" s="1"/>
  <c r="AH7082" i="1" a="1"/>
  <c r="AH7082" i="1" s="1"/>
  <c r="AI7082" i="1" s="1"/>
  <c r="AD7082" i="1"/>
  <c r="AE7083" i="1" l="1" a="1"/>
  <c r="AE7083" i="1" s="1"/>
  <c r="AH7083" i="1" a="1"/>
  <c r="AH7083" i="1" s="1"/>
  <c r="AI7083" i="1" s="1"/>
  <c r="AD7083" i="1"/>
  <c r="AG7081" i="1"/>
  <c r="AF7082" i="1"/>
  <c r="AG7082" i="1" l="1"/>
  <c r="AF7083" i="1"/>
  <c r="AE7084" i="1" a="1"/>
  <c r="AE7084" i="1" s="1"/>
  <c r="AD7084" i="1"/>
  <c r="AH7084" i="1" a="1"/>
  <c r="AH7084" i="1" s="1"/>
  <c r="AI7084" i="1" s="1"/>
  <c r="AE7085" i="1" l="1" a="1"/>
  <c r="AE7085" i="1" s="1"/>
  <c r="AH7085" i="1" a="1"/>
  <c r="AH7085" i="1" s="1"/>
  <c r="AI7085" i="1" s="1"/>
  <c r="AD7085" i="1"/>
  <c r="AG7083" i="1"/>
  <c r="AF7084" i="1"/>
  <c r="AE7086" i="1" l="1" a="1"/>
  <c r="AE7086" i="1" s="1"/>
  <c r="AH7086" i="1" a="1"/>
  <c r="AH7086" i="1" s="1"/>
  <c r="AI7086" i="1" s="1"/>
  <c r="AD7086" i="1"/>
  <c r="AG7084" i="1"/>
  <c r="AF7085" i="1"/>
  <c r="AE7087" i="1" l="1" a="1"/>
  <c r="AE7087" i="1" s="1"/>
  <c r="AD7087" i="1"/>
  <c r="AH7087" i="1" a="1"/>
  <c r="AH7087" i="1" s="1"/>
  <c r="AI7087" i="1" s="1"/>
  <c r="AG7085" i="1"/>
  <c r="AF7086" i="1"/>
  <c r="AG7086" i="1" l="1"/>
  <c r="AF7087" i="1"/>
  <c r="AE7088" i="1" a="1"/>
  <c r="AE7088" i="1" s="1"/>
  <c r="AH7088" i="1" a="1"/>
  <c r="AH7088" i="1" s="1"/>
  <c r="AI7088" i="1" s="1"/>
  <c r="AD7088" i="1"/>
  <c r="AE7089" i="1" l="1" a="1"/>
  <c r="AE7089" i="1" s="1"/>
  <c r="AD7089" i="1"/>
  <c r="AH7089" i="1" a="1"/>
  <c r="AH7089" i="1" s="1"/>
  <c r="AI7089" i="1" s="1"/>
  <c r="AG7087" i="1"/>
  <c r="AF7088" i="1"/>
  <c r="AG7088" i="1" l="1"/>
  <c r="AF7089" i="1"/>
  <c r="AE7090" i="1" a="1"/>
  <c r="AE7090" i="1" s="1"/>
  <c r="AH7090" i="1" a="1"/>
  <c r="AH7090" i="1" s="1"/>
  <c r="AI7090" i="1" s="1"/>
  <c r="AD7090" i="1"/>
  <c r="AE7091" i="1" l="1" a="1"/>
  <c r="AE7091" i="1" s="1"/>
  <c r="AH7091" i="1" a="1"/>
  <c r="AH7091" i="1" s="1"/>
  <c r="AI7091" i="1" s="1"/>
  <c r="AD7091" i="1"/>
  <c r="AG7089" i="1"/>
  <c r="AF7090" i="1"/>
  <c r="AG7090" i="1" l="1"/>
  <c r="AF7091" i="1"/>
  <c r="AE7092" i="1" a="1"/>
  <c r="AE7092" i="1" s="1"/>
  <c r="AD7092" i="1"/>
  <c r="AH7092" i="1" a="1"/>
  <c r="AH7092" i="1" s="1"/>
  <c r="AI7092" i="1" s="1"/>
  <c r="AE7093" i="1" l="1" a="1"/>
  <c r="AE7093" i="1" s="1"/>
  <c r="AH7093" i="1" a="1"/>
  <c r="AH7093" i="1" s="1"/>
  <c r="AI7093" i="1" s="1"/>
  <c r="AD7093" i="1"/>
  <c r="AG7091" i="1"/>
  <c r="AF7092" i="1"/>
  <c r="AG7092" i="1" l="1"/>
  <c r="AF7093" i="1"/>
  <c r="AE7094" i="1" a="1"/>
  <c r="AE7094" i="1" s="1"/>
  <c r="AH7094" i="1" a="1"/>
  <c r="AH7094" i="1" s="1"/>
  <c r="AI7094" i="1" s="1"/>
  <c r="AD7094" i="1"/>
  <c r="AG7093" i="1" l="1"/>
  <c r="AF7094" i="1"/>
  <c r="AE7095" i="1" a="1"/>
  <c r="AE7095" i="1" s="1"/>
  <c r="AD7095" i="1"/>
  <c r="AH7095" i="1" a="1"/>
  <c r="AH7095" i="1" s="1"/>
  <c r="AI7095" i="1" s="1"/>
  <c r="AE7096" i="1" l="1" a="1"/>
  <c r="AE7096" i="1" s="1"/>
  <c r="AH7096" i="1" a="1"/>
  <c r="AH7096" i="1" s="1"/>
  <c r="AI7096" i="1" s="1"/>
  <c r="AD7096" i="1"/>
  <c r="AG7094" i="1"/>
  <c r="AF7095" i="1"/>
  <c r="AG7095" i="1" l="1"/>
  <c r="AF7096" i="1"/>
  <c r="AE7097" i="1" a="1"/>
  <c r="AE7097" i="1" s="1"/>
  <c r="AD7097" i="1"/>
  <c r="AH7097" i="1" a="1"/>
  <c r="AH7097" i="1" s="1"/>
  <c r="AI7097" i="1" s="1"/>
  <c r="AE7098" i="1" l="1" a="1"/>
  <c r="AE7098" i="1" s="1"/>
  <c r="AH7098" i="1" a="1"/>
  <c r="AH7098" i="1" s="1"/>
  <c r="AI7098" i="1" s="1"/>
  <c r="AD7098" i="1"/>
  <c r="AG7096" i="1"/>
  <c r="AF7097" i="1"/>
  <c r="AG7097" i="1" l="1"/>
  <c r="AF7098" i="1"/>
  <c r="AE7099" i="1" a="1"/>
  <c r="AE7099" i="1" s="1"/>
  <c r="AH7099" i="1" a="1"/>
  <c r="AH7099" i="1" s="1"/>
  <c r="AI7099" i="1" s="1"/>
  <c r="AD7099" i="1"/>
  <c r="AE7100" i="1" l="1" a="1"/>
  <c r="AE7100" i="1" s="1"/>
  <c r="AD7100" i="1"/>
  <c r="AH7100" i="1" a="1"/>
  <c r="AH7100" i="1" s="1"/>
  <c r="AI7100" i="1" s="1"/>
  <c r="AG7098" i="1"/>
  <c r="AF7099" i="1"/>
  <c r="AG7099" i="1" l="1"/>
  <c r="AF7100" i="1"/>
  <c r="AE7101" i="1" a="1"/>
  <c r="AE7101" i="1" s="1"/>
  <c r="AH7101" i="1" a="1"/>
  <c r="AH7101" i="1" s="1"/>
  <c r="AI7101" i="1" s="1"/>
  <c r="AD7101" i="1"/>
  <c r="AE7102" i="1" l="1" a="1"/>
  <c r="AE7102" i="1" s="1"/>
  <c r="AH7102" i="1" a="1"/>
  <c r="AH7102" i="1" s="1"/>
  <c r="AI7102" i="1" s="1"/>
  <c r="AD7102" i="1"/>
  <c r="AG7100" i="1"/>
  <c r="AF7101" i="1"/>
  <c r="AG7101" i="1" l="1"/>
  <c r="AF7102" i="1"/>
  <c r="AE7103" i="1" a="1"/>
  <c r="AE7103" i="1" s="1"/>
  <c r="AD7103" i="1"/>
  <c r="AH7103" i="1" a="1"/>
  <c r="AH7103" i="1" s="1"/>
  <c r="AI7103" i="1" s="1"/>
  <c r="AE7104" i="1" l="1" a="1"/>
  <c r="AE7104" i="1" s="1"/>
  <c r="AH7104" i="1" a="1"/>
  <c r="AH7104" i="1" s="1"/>
  <c r="AI7104" i="1" s="1"/>
  <c r="AD7104" i="1"/>
  <c r="AG7102" i="1"/>
  <c r="AF7103" i="1"/>
  <c r="AG7103" i="1" l="1"/>
  <c r="AF7104" i="1"/>
  <c r="AE7105" i="1" a="1"/>
  <c r="AE7105" i="1" s="1"/>
  <c r="AD7105" i="1"/>
  <c r="AH7105" i="1" a="1"/>
  <c r="AH7105" i="1" s="1"/>
  <c r="AI7105" i="1" s="1"/>
  <c r="AG7104" i="1" l="1"/>
  <c r="AF7105" i="1"/>
  <c r="AE7106" i="1" a="1"/>
  <c r="AE7106" i="1" s="1"/>
  <c r="AH7106" i="1" a="1"/>
  <c r="AH7106" i="1" s="1"/>
  <c r="AI7106" i="1" s="1"/>
  <c r="AD7106" i="1"/>
  <c r="AE7107" i="1" l="1" a="1"/>
  <c r="AE7107" i="1" s="1"/>
  <c r="AH7107" i="1" a="1"/>
  <c r="AH7107" i="1" s="1"/>
  <c r="AI7107" i="1" s="1"/>
  <c r="AD7107" i="1"/>
  <c r="AG7105" i="1"/>
  <c r="AF7106" i="1"/>
  <c r="AE7108" i="1" l="1" a="1"/>
  <c r="AE7108" i="1" s="1"/>
  <c r="AD7108" i="1"/>
  <c r="AH7108" i="1" a="1"/>
  <c r="AH7108" i="1" s="1"/>
  <c r="AI7108" i="1" s="1"/>
  <c r="AG7106" i="1"/>
  <c r="AF7107" i="1"/>
  <c r="AG7107" i="1" l="1"/>
  <c r="AF7108" i="1"/>
  <c r="AE7109" i="1" a="1"/>
  <c r="AE7109" i="1" s="1"/>
  <c r="AH7109" i="1" a="1"/>
  <c r="AH7109" i="1" s="1"/>
  <c r="AI7109" i="1" s="1"/>
  <c r="AD7109" i="1"/>
  <c r="AG7108" i="1" l="1"/>
  <c r="AF7109" i="1"/>
  <c r="AE7110" i="1" a="1"/>
  <c r="AE7110" i="1" s="1"/>
  <c r="AH7110" i="1" a="1"/>
  <c r="AH7110" i="1" s="1"/>
  <c r="AI7110" i="1" s="1"/>
  <c r="AD7110" i="1"/>
  <c r="AE7111" i="1" l="1" a="1"/>
  <c r="AE7111" i="1" s="1"/>
  <c r="AD7111" i="1"/>
  <c r="AH7111" i="1" a="1"/>
  <c r="AH7111" i="1" s="1"/>
  <c r="AI7111" i="1" s="1"/>
  <c r="AG7109" i="1"/>
  <c r="AF7110" i="1"/>
  <c r="AG7110" i="1" l="1"/>
  <c r="AF7111" i="1"/>
  <c r="AE7112" i="1" a="1"/>
  <c r="AE7112" i="1" s="1"/>
  <c r="AH7112" i="1" a="1"/>
  <c r="AH7112" i="1" s="1"/>
  <c r="AI7112" i="1" s="1"/>
  <c r="AD7112" i="1"/>
  <c r="AE7113" i="1" l="1" a="1"/>
  <c r="AE7113" i="1" s="1"/>
  <c r="AD7113" i="1"/>
  <c r="AH7113" i="1" a="1"/>
  <c r="AH7113" i="1" s="1"/>
  <c r="AI7113" i="1" s="1"/>
  <c r="AG7111" i="1"/>
  <c r="AF7112" i="1"/>
  <c r="AG7112" i="1" l="1"/>
  <c r="AF7113" i="1"/>
  <c r="AE7114" i="1" a="1"/>
  <c r="AE7114" i="1" s="1"/>
  <c r="AH7114" i="1" a="1"/>
  <c r="AH7114" i="1" s="1"/>
  <c r="AI7114" i="1" s="1"/>
  <c r="AD7114" i="1"/>
  <c r="AE7115" i="1" l="1" a="1"/>
  <c r="AE7115" i="1" s="1"/>
  <c r="AH7115" i="1" a="1"/>
  <c r="AH7115" i="1" s="1"/>
  <c r="AI7115" i="1" s="1"/>
  <c r="AD7115" i="1"/>
  <c r="AG7113" i="1"/>
  <c r="AF7114" i="1"/>
  <c r="AG7114" i="1" l="1"/>
  <c r="AF7115" i="1"/>
  <c r="AE7116" i="1" a="1"/>
  <c r="AE7116" i="1" s="1"/>
  <c r="AD7116" i="1"/>
  <c r="AH7116" i="1" a="1"/>
  <c r="AH7116" i="1" s="1"/>
  <c r="AI7116" i="1" s="1"/>
  <c r="AE7117" i="1" l="1" a="1"/>
  <c r="AE7117" i="1" s="1"/>
  <c r="AH7117" i="1" a="1"/>
  <c r="AH7117" i="1" s="1"/>
  <c r="AI7117" i="1" s="1"/>
  <c r="AD7117" i="1"/>
  <c r="AG7115" i="1"/>
  <c r="AF7116" i="1"/>
  <c r="AG7116" i="1" l="1"/>
  <c r="AF7117" i="1"/>
  <c r="AE7118" i="1" a="1"/>
  <c r="AE7118" i="1" s="1"/>
  <c r="AH7118" i="1" a="1"/>
  <c r="AH7118" i="1" s="1"/>
  <c r="AI7118" i="1" s="1"/>
  <c r="AD7118" i="1"/>
  <c r="AG7117" i="1" l="1"/>
  <c r="AF7118" i="1"/>
  <c r="AE7119" i="1" a="1"/>
  <c r="AE7119" i="1" s="1"/>
  <c r="AD7119" i="1"/>
  <c r="AH7119" i="1" a="1"/>
  <c r="AH7119" i="1" s="1"/>
  <c r="AI7119" i="1" s="1"/>
  <c r="AG7118" i="1" l="1"/>
  <c r="AF7119" i="1"/>
  <c r="AE7120" i="1" a="1"/>
  <c r="AE7120" i="1" s="1"/>
  <c r="AH7120" i="1" a="1"/>
  <c r="AH7120" i="1" s="1"/>
  <c r="AI7120" i="1" s="1"/>
  <c r="AD7120" i="1"/>
  <c r="AE7121" i="1" l="1" a="1"/>
  <c r="AE7121" i="1" s="1"/>
  <c r="AD7121" i="1"/>
  <c r="AH7121" i="1" a="1"/>
  <c r="AH7121" i="1" s="1"/>
  <c r="AI7121" i="1" s="1"/>
  <c r="AG7119" i="1"/>
  <c r="AF7120" i="1"/>
  <c r="AG7120" i="1" l="1"/>
  <c r="AF7121" i="1"/>
  <c r="AE7122" i="1" a="1"/>
  <c r="AE7122" i="1" s="1"/>
  <c r="AH7122" i="1" a="1"/>
  <c r="AH7122" i="1" s="1"/>
  <c r="AI7122" i="1" s="1"/>
  <c r="AD7122" i="1"/>
  <c r="AE7123" i="1" l="1" a="1"/>
  <c r="AE7123" i="1" s="1"/>
  <c r="AH7123" i="1" a="1"/>
  <c r="AH7123" i="1" s="1"/>
  <c r="AI7123" i="1" s="1"/>
  <c r="AD7123" i="1"/>
  <c r="AG7121" i="1"/>
  <c r="AF7122" i="1"/>
  <c r="AG7122" i="1" l="1"/>
  <c r="AF7123" i="1"/>
  <c r="AE7124" i="1" a="1"/>
  <c r="AE7124" i="1" s="1"/>
  <c r="AD7124" i="1"/>
  <c r="AH7124" i="1" a="1"/>
  <c r="AH7124" i="1" s="1"/>
  <c r="AI7124" i="1" s="1"/>
  <c r="AE7125" i="1" l="1" a="1"/>
  <c r="AE7125" i="1" s="1"/>
  <c r="AH7125" i="1" a="1"/>
  <c r="AH7125" i="1" s="1"/>
  <c r="AI7125" i="1" s="1"/>
  <c r="AD7125" i="1"/>
  <c r="AG7123" i="1"/>
  <c r="AF7124" i="1"/>
  <c r="AG7124" i="1" l="1"/>
  <c r="AF7125" i="1"/>
  <c r="AE7126" i="1" a="1"/>
  <c r="AE7126" i="1" s="1"/>
  <c r="AH7126" i="1" a="1"/>
  <c r="AH7126" i="1" s="1"/>
  <c r="AI7126" i="1" s="1"/>
  <c r="AD7126" i="1"/>
  <c r="AE7127" i="1" l="1" a="1"/>
  <c r="AE7127" i="1" s="1"/>
  <c r="AD7127" i="1"/>
  <c r="AH7127" i="1" a="1"/>
  <c r="AH7127" i="1" s="1"/>
  <c r="AI7127" i="1" s="1"/>
  <c r="AG7125" i="1"/>
  <c r="AF7126" i="1"/>
  <c r="AG7126" i="1" l="1"/>
  <c r="AF7127" i="1"/>
  <c r="AE7128" i="1" a="1"/>
  <c r="AE7128" i="1" s="1"/>
  <c r="AH7128" i="1" a="1"/>
  <c r="AH7128" i="1" s="1"/>
  <c r="AI7128" i="1" s="1"/>
  <c r="AD7128" i="1"/>
  <c r="AE7129" i="1" l="1" a="1"/>
  <c r="AE7129" i="1" s="1"/>
  <c r="AH7129" i="1" a="1"/>
  <c r="AH7129" i="1" s="1"/>
  <c r="AI7129" i="1" s="1"/>
  <c r="AD7129" i="1"/>
  <c r="AG7127" i="1"/>
  <c r="AF7128" i="1"/>
  <c r="AG7128" i="1" l="1"/>
  <c r="AF7129" i="1"/>
  <c r="AH7130" i="1" a="1"/>
  <c r="AH7130" i="1" s="1"/>
  <c r="AI7130" i="1" s="1"/>
  <c r="AE7130" i="1" a="1"/>
  <c r="AE7130" i="1" s="1"/>
  <c r="AD7130" i="1"/>
  <c r="AD7131" i="1" l="1"/>
  <c r="AH7131" i="1" a="1"/>
  <c r="AH7131" i="1" s="1"/>
  <c r="AI7131" i="1" s="1"/>
  <c r="AE7131" i="1" a="1"/>
  <c r="AE7131" i="1" s="1"/>
  <c r="AG7129" i="1"/>
  <c r="AF7130" i="1"/>
  <c r="AG7130" i="1" l="1"/>
  <c r="AF7131" i="1"/>
  <c r="AH7132" i="1" a="1"/>
  <c r="AH7132" i="1" s="1"/>
  <c r="AI7132" i="1" s="1"/>
  <c r="AE7132" i="1" a="1"/>
  <c r="AE7132" i="1" s="1"/>
  <c r="AD7132" i="1"/>
  <c r="AD7133" i="1" l="1"/>
  <c r="AH7133" i="1" a="1"/>
  <c r="AH7133" i="1" s="1"/>
  <c r="AI7133" i="1" s="1"/>
  <c r="AE7133" i="1" a="1"/>
  <c r="AE7133" i="1" s="1"/>
  <c r="AG7131" i="1"/>
  <c r="AF7132" i="1"/>
  <c r="AG7132" i="1" l="1"/>
  <c r="AF7133" i="1"/>
  <c r="AE7134" i="1" a="1"/>
  <c r="AE7134" i="1" s="1"/>
  <c r="AH7134" i="1" a="1"/>
  <c r="AH7134" i="1" s="1"/>
  <c r="AI7134" i="1" s="1"/>
  <c r="AD7134" i="1"/>
  <c r="AG7133" i="1" l="1"/>
  <c r="AF7134" i="1"/>
  <c r="AH7135" i="1" a="1"/>
  <c r="AH7135" i="1" s="1"/>
  <c r="AI7135" i="1" s="1"/>
  <c r="AE7135" i="1" a="1"/>
  <c r="AE7135" i="1" s="1"/>
  <c r="AD7135" i="1"/>
  <c r="AE7136" i="1" l="1" a="1"/>
  <c r="AE7136" i="1" s="1"/>
  <c r="AD7136" i="1"/>
  <c r="AH7136" i="1" a="1"/>
  <c r="AH7136" i="1" s="1"/>
  <c r="AI7136" i="1" s="1"/>
  <c r="AG7134" i="1"/>
  <c r="AF7135" i="1"/>
  <c r="AG7135" i="1" l="1"/>
  <c r="AF7136" i="1"/>
  <c r="AE7137" i="1" a="1"/>
  <c r="AE7137" i="1" s="1"/>
  <c r="AH7137" i="1" a="1"/>
  <c r="AH7137" i="1" s="1"/>
  <c r="AI7137" i="1" s="1"/>
  <c r="AD7137" i="1"/>
  <c r="AE7138" i="1" l="1" a="1"/>
  <c r="AE7138" i="1" s="1"/>
  <c r="AH7138" i="1" a="1"/>
  <c r="AH7138" i="1" s="1"/>
  <c r="AI7138" i="1" s="1"/>
  <c r="AD7138" i="1"/>
  <c r="AG7136" i="1"/>
  <c r="AF7137" i="1"/>
  <c r="AG7137" i="1" l="1"/>
  <c r="AF7138" i="1"/>
  <c r="AE7139" i="1" a="1"/>
  <c r="AE7139" i="1" s="1"/>
  <c r="AH7139" i="1" a="1"/>
  <c r="AH7139" i="1" s="1"/>
  <c r="AI7139" i="1" s="1"/>
  <c r="AD7139" i="1"/>
  <c r="AE7140" i="1" l="1" a="1"/>
  <c r="AE7140" i="1" s="1"/>
  <c r="AD7140" i="1"/>
  <c r="AH7140" i="1" a="1"/>
  <c r="AH7140" i="1" s="1"/>
  <c r="AI7140" i="1" s="1"/>
  <c r="AG7138" i="1"/>
  <c r="AF7139" i="1"/>
  <c r="AG7139" i="1" l="1"/>
  <c r="AF7140" i="1"/>
  <c r="AE7141" i="1" a="1"/>
  <c r="AE7141" i="1" s="1"/>
  <c r="AH7141" i="1" a="1"/>
  <c r="AH7141" i="1" s="1"/>
  <c r="AI7141" i="1" s="1"/>
  <c r="AD7141" i="1"/>
  <c r="AE7142" i="1" l="1" a="1"/>
  <c r="AE7142" i="1" s="1"/>
  <c r="AH7142" i="1" a="1"/>
  <c r="AH7142" i="1" s="1"/>
  <c r="AI7142" i="1" s="1"/>
  <c r="AD7142" i="1"/>
  <c r="AG7140" i="1"/>
  <c r="AF7141" i="1"/>
  <c r="AG7141" i="1" l="1"/>
  <c r="AF7142" i="1"/>
  <c r="AE7143" i="1" a="1"/>
  <c r="AE7143" i="1" s="1"/>
  <c r="AH7143" i="1" a="1"/>
  <c r="AH7143" i="1" s="1"/>
  <c r="AI7143" i="1" s="1"/>
  <c r="AD7143" i="1"/>
  <c r="AE7144" i="1" l="1" a="1"/>
  <c r="AE7144" i="1" s="1"/>
  <c r="AD7144" i="1"/>
  <c r="AH7144" i="1" a="1"/>
  <c r="AH7144" i="1" s="1"/>
  <c r="AI7144" i="1" s="1"/>
  <c r="AG7142" i="1"/>
  <c r="AF7143" i="1"/>
  <c r="AG7143" i="1" l="1"/>
  <c r="AF7144" i="1"/>
  <c r="AE7145" i="1" a="1"/>
  <c r="AE7145" i="1" s="1"/>
  <c r="AD7145" i="1"/>
  <c r="AH7145" i="1" a="1"/>
  <c r="AH7145" i="1" s="1"/>
  <c r="AI7145" i="1" s="1"/>
  <c r="AG7144" i="1" l="1"/>
  <c r="AF7145" i="1"/>
  <c r="AE7146" i="1" a="1"/>
  <c r="AE7146" i="1" s="1"/>
  <c r="AH7146" i="1" a="1"/>
  <c r="AH7146" i="1" s="1"/>
  <c r="AI7146" i="1" s="1"/>
  <c r="AD7146" i="1"/>
  <c r="AE7147" i="1" l="1" a="1"/>
  <c r="AE7147" i="1" s="1"/>
  <c r="AH7147" i="1" a="1"/>
  <c r="AH7147" i="1" s="1"/>
  <c r="AI7147" i="1" s="1"/>
  <c r="AD7147" i="1"/>
  <c r="AG7145" i="1"/>
  <c r="AF7146" i="1"/>
  <c r="AE7148" i="1" l="1" a="1"/>
  <c r="AE7148" i="1" s="1"/>
  <c r="AD7148" i="1"/>
  <c r="AH7148" i="1" a="1"/>
  <c r="AH7148" i="1" s="1"/>
  <c r="AI7148" i="1" s="1"/>
  <c r="AG7146" i="1"/>
  <c r="AF7147" i="1"/>
  <c r="AG7147" i="1" l="1"/>
  <c r="AF7148" i="1"/>
  <c r="AE7149" i="1" a="1"/>
  <c r="AE7149" i="1" s="1"/>
  <c r="AD7149" i="1"/>
  <c r="AH7149" i="1" a="1"/>
  <c r="AH7149" i="1" s="1"/>
  <c r="AI7149" i="1" s="1"/>
  <c r="AE7150" i="1" l="1" a="1"/>
  <c r="AE7150" i="1" s="1"/>
  <c r="AH7150" i="1" a="1"/>
  <c r="AH7150" i="1" s="1"/>
  <c r="AI7150" i="1" s="1"/>
  <c r="AD7150" i="1"/>
  <c r="AG7148" i="1"/>
  <c r="AF7149" i="1"/>
  <c r="AG7149" i="1" l="1"/>
  <c r="AF7150" i="1"/>
  <c r="AE7151" i="1" a="1"/>
  <c r="AE7151" i="1" s="1"/>
  <c r="AH7151" i="1" a="1"/>
  <c r="AH7151" i="1" s="1"/>
  <c r="AI7151" i="1" s="1"/>
  <c r="AD7151" i="1"/>
  <c r="AE7152" i="1" l="1" a="1"/>
  <c r="AE7152" i="1" s="1"/>
  <c r="AD7152" i="1"/>
  <c r="AH7152" i="1" a="1"/>
  <c r="AH7152" i="1" s="1"/>
  <c r="AI7152" i="1" s="1"/>
  <c r="AG7150" i="1"/>
  <c r="AF7151" i="1"/>
  <c r="AG7151" i="1" l="1"/>
  <c r="AF7152" i="1"/>
  <c r="AE7153" i="1" a="1"/>
  <c r="AE7153" i="1" s="1"/>
  <c r="AH7153" i="1" a="1"/>
  <c r="AH7153" i="1" s="1"/>
  <c r="AI7153" i="1" s="1"/>
  <c r="AD7153" i="1"/>
  <c r="AG7152" i="1" l="1"/>
  <c r="AF7153" i="1"/>
  <c r="AE7154" i="1" a="1"/>
  <c r="AE7154" i="1" s="1"/>
  <c r="AH7154" i="1" a="1"/>
  <c r="AH7154" i="1" s="1"/>
  <c r="AI7154" i="1" s="1"/>
  <c r="AD7154" i="1"/>
  <c r="AG7153" i="1" l="1"/>
  <c r="AF7154" i="1"/>
  <c r="AE7155" i="1" a="1"/>
  <c r="AE7155" i="1" s="1"/>
  <c r="AH7155" i="1" a="1"/>
  <c r="AH7155" i="1" s="1"/>
  <c r="AI7155" i="1" s="1"/>
  <c r="AD7155" i="1"/>
  <c r="AE7156" i="1" l="1" a="1"/>
  <c r="AE7156" i="1" s="1"/>
  <c r="AD7156" i="1"/>
  <c r="AH7156" i="1" a="1"/>
  <c r="AH7156" i="1" s="1"/>
  <c r="AI7156" i="1" s="1"/>
  <c r="AG7154" i="1"/>
  <c r="AF7155" i="1"/>
  <c r="AG7155" i="1" l="1"/>
  <c r="AF7156" i="1"/>
  <c r="AE7157" i="1" a="1"/>
  <c r="AE7157" i="1" s="1"/>
  <c r="AH7157" i="1" a="1"/>
  <c r="AH7157" i="1" s="1"/>
  <c r="AI7157" i="1" s="1"/>
  <c r="AD7157" i="1"/>
  <c r="AE7158" i="1" l="1" a="1"/>
  <c r="AE7158" i="1" s="1"/>
  <c r="AH7158" i="1" a="1"/>
  <c r="AH7158" i="1" s="1"/>
  <c r="AI7158" i="1" s="1"/>
  <c r="AD7158" i="1"/>
  <c r="AG7156" i="1"/>
  <c r="AF7157" i="1"/>
  <c r="AG7157" i="1" l="1"/>
  <c r="AF7158" i="1"/>
  <c r="AE7159" i="1" a="1"/>
  <c r="AE7159" i="1" s="1"/>
  <c r="AH7159" i="1" a="1"/>
  <c r="AH7159" i="1" s="1"/>
  <c r="AI7159" i="1" s="1"/>
  <c r="AD7159" i="1"/>
  <c r="AE7160" i="1" l="1" a="1"/>
  <c r="AE7160" i="1" s="1"/>
  <c r="AD7160" i="1"/>
  <c r="AH7160" i="1" a="1"/>
  <c r="AH7160" i="1" s="1"/>
  <c r="AI7160" i="1" s="1"/>
  <c r="AG7158" i="1"/>
  <c r="AF7159" i="1"/>
  <c r="AG7159" i="1" l="1"/>
  <c r="AF7160" i="1"/>
  <c r="AE7161" i="1" a="1"/>
  <c r="AE7161" i="1" s="1"/>
  <c r="AH7161" i="1" a="1"/>
  <c r="AH7161" i="1" s="1"/>
  <c r="AI7161" i="1" s="1"/>
  <c r="AD7161" i="1"/>
  <c r="AE7162" i="1" l="1" a="1"/>
  <c r="AE7162" i="1" s="1"/>
  <c r="AD7162" i="1"/>
  <c r="AH7162" i="1" a="1"/>
  <c r="AH7162" i="1" s="1"/>
  <c r="AI7162" i="1" s="1"/>
  <c r="AG7160" i="1"/>
  <c r="AF7161" i="1"/>
  <c r="AG7161" i="1" l="1"/>
  <c r="AF7162" i="1"/>
  <c r="AE7163" i="1" a="1"/>
  <c r="AE7163" i="1" s="1"/>
  <c r="AH7163" i="1" a="1"/>
  <c r="AH7163" i="1" s="1"/>
  <c r="AI7163" i="1" s="1"/>
  <c r="AD7163" i="1"/>
  <c r="AE7164" i="1" l="1" a="1"/>
  <c r="AE7164" i="1" s="1"/>
  <c r="AD7164" i="1"/>
  <c r="AH7164" i="1" a="1"/>
  <c r="AH7164" i="1" s="1"/>
  <c r="AI7164" i="1" s="1"/>
  <c r="AG7162" i="1"/>
  <c r="AF7163" i="1"/>
  <c r="AG7163" i="1" l="1"/>
  <c r="AF7164" i="1"/>
  <c r="AE7165" i="1" a="1"/>
  <c r="AE7165" i="1" s="1"/>
  <c r="AH7165" i="1" a="1"/>
  <c r="AH7165" i="1" s="1"/>
  <c r="AI7165" i="1" s="1"/>
  <c r="AD7165" i="1"/>
  <c r="AE7166" i="1" l="1" a="1"/>
  <c r="AE7166" i="1" s="1"/>
  <c r="AD7166" i="1"/>
  <c r="AH7166" i="1" a="1"/>
  <c r="AH7166" i="1" s="1"/>
  <c r="AI7166" i="1" s="1"/>
  <c r="AG7164" i="1"/>
  <c r="AF7165" i="1"/>
  <c r="AG7165" i="1" l="1"/>
  <c r="AF7166" i="1"/>
  <c r="AE7167" i="1" a="1"/>
  <c r="AE7167" i="1" s="1"/>
  <c r="AH7167" i="1" a="1"/>
  <c r="AH7167" i="1" s="1"/>
  <c r="AI7167" i="1" s="1"/>
  <c r="AD7167" i="1"/>
  <c r="AE7168" i="1" l="1" a="1"/>
  <c r="AE7168" i="1" s="1"/>
  <c r="AD7168" i="1"/>
  <c r="AH7168" i="1" a="1"/>
  <c r="AH7168" i="1" s="1"/>
  <c r="AI7168" i="1" s="1"/>
  <c r="AG7166" i="1"/>
  <c r="AF7167" i="1"/>
  <c r="AG7167" i="1" l="1"/>
  <c r="AF7168" i="1"/>
  <c r="AE7169" i="1" a="1"/>
  <c r="AE7169" i="1" s="1"/>
  <c r="AH7169" i="1" a="1"/>
  <c r="AH7169" i="1" s="1"/>
  <c r="AI7169" i="1" s="1"/>
  <c r="AD7169" i="1"/>
  <c r="AE7170" i="1" l="1" a="1"/>
  <c r="AE7170" i="1" s="1"/>
  <c r="AH7170" i="1" a="1"/>
  <c r="AH7170" i="1" s="1"/>
  <c r="AI7170" i="1" s="1"/>
  <c r="AD7170" i="1"/>
  <c r="AG7168" i="1"/>
  <c r="AF7169" i="1"/>
  <c r="AG7169" i="1" l="1"/>
  <c r="AF7170" i="1"/>
  <c r="AE7171" i="1" a="1"/>
  <c r="AE7171" i="1" s="1"/>
  <c r="AH7171" i="1" a="1"/>
  <c r="AH7171" i="1" s="1"/>
  <c r="AI7171" i="1" s="1"/>
  <c r="AD7171" i="1"/>
  <c r="AG7170" i="1" l="1"/>
  <c r="AF7171" i="1"/>
  <c r="AE7172" i="1" a="1"/>
  <c r="AE7172" i="1" s="1"/>
  <c r="AD7172" i="1"/>
  <c r="AH7172" i="1" a="1"/>
  <c r="AH7172" i="1" s="1"/>
  <c r="AI7172" i="1" s="1"/>
  <c r="AE7173" i="1" l="1" a="1"/>
  <c r="AE7173" i="1" s="1"/>
  <c r="AH7173" i="1" a="1"/>
  <c r="AH7173" i="1" s="1"/>
  <c r="AI7173" i="1" s="1"/>
  <c r="AD7173" i="1"/>
  <c r="AG7171" i="1"/>
  <c r="AF7172" i="1"/>
  <c r="AG7172" i="1" l="1"/>
  <c r="AF7173" i="1"/>
  <c r="AE7174" i="1" a="1"/>
  <c r="AE7174" i="1" s="1"/>
  <c r="AH7174" i="1" a="1"/>
  <c r="AH7174" i="1" s="1"/>
  <c r="AI7174" i="1" s="1"/>
  <c r="AD7174" i="1"/>
  <c r="AE7175" i="1" l="1" a="1"/>
  <c r="AE7175" i="1" s="1"/>
  <c r="AH7175" i="1" a="1"/>
  <c r="AH7175" i="1" s="1"/>
  <c r="AI7175" i="1" s="1"/>
  <c r="AD7175" i="1"/>
  <c r="AG7173" i="1"/>
  <c r="AF7174" i="1"/>
  <c r="AG7174" i="1" l="1"/>
  <c r="AF7175" i="1"/>
  <c r="AE7176" i="1" a="1"/>
  <c r="AE7176" i="1" s="1"/>
  <c r="AD7176" i="1"/>
  <c r="AH7176" i="1" a="1"/>
  <c r="AH7176" i="1" s="1"/>
  <c r="AI7176" i="1" s="1"/>
  <c r="AG7175" i="1" l="1"/>
  <c r="AF7176" i="1"/>
  <c r="AE7177" i="1" a="1"/>
  <c r="AE7177" i="1" s="1"/>
  <c r="AD7177" i="1"/>
  <c r="AH7177" i="1" a="1"/>
  <c r="AH7177" i="1" s="1"/>
  <c r="AI7177" i="1" s="1"/>
  <c r="AE7178" i="1" l="1" a="1"/>
  <c r="AE7178" i="1" s="1"/>
  <c r="AH7178" i="1" a="1"/>
  <c r="AH7178" i="1" s="1"/>
  <c r="AI7178" i="1" s="1"/>
  <c r="AD7178" i="1"/>
  <c r="AG7176" i="1"/>
  <c r="AF7177" i="1"/>
  <c r="AG7177" i="1" l="1"/>
  <c r="AF7178" i="1"/>
  <c r="AE7179" i="1" a="1"/>
  <c r="AE7179" i="1" s="1"/>
  <c r="AH7179" i="1" a="1"/>
  <c r="AH7179" i="1" s="1"/>
  <c r="AI7179" i="1" s="1"/>
  <c r="AD7179" i="1"/>
  <c r="AE7180" i="1" l="1" a="1"/>
  <c r="AE7180" i="1" s="1"/>
  <c r="AD7180" i="1"/>
  <c r="AH7180" i="1" a="1"/>
  <c r="AH7180" i="1" s="1"/>
  <c r="AI7180" i="1" s="1"/>
  <c r="AG7178" i="1"/>
  <c r="AF7179" i="1"/>
  <c r="AG7179" i="1" l="1"/>
  <c r="AF7180" i="1"/>
  <c r="AE7181" i="1" a="1"/>
  <c r="AE7181" i="1" s="1"/>
  <c r="AD7181" i="1"/>
  <c r="AH7181" i="1" a="1"/>
  <c r="AH7181" i="1" s="1"/>
  <c r="AI7181" i="1" s="1"/>
  <c r="AE7182" i="1" l="1" a="1"/>
  <c r="AE7182" i="1" s="1"/>
  <c r="AH7182" i="1" a="1"/>
  <c r="AH7182" i="1" s="1"/>
  <c r="AI7182" i="1" s="1"/>
  <c r="AD7182" i="1"/>
  <c r="AG7180" i="1"/>
  <c r="AF7181" i="1"/>
  <c r="AG7181" i="1" l="1"/>
  <c r="AF7182" i="1"/>
  <c r="AE7183" i="1" a="1"/>
  <c r="AE7183" i="1" s="1"/>
  <c r="AH7183" i="1" a="1"/>
  <c r="AH7183" i="1" s="1"/>
  <c r="AI7183" i="1" s="1"/>
  <c r="AD7183" i="1"/>
  <c r="AE7184" i="1" l="1" a="1"/>
  <c r="AE7184" i="1" s="1"/>
  <c r="AD7184" i="1"/>
  <c r="AH7184" i="1" a="1"/>
  <c r="AH7184" i="1" s="1"/>
  <c r="AI7184" i="1" s="1"/>
  <c r="AG7182" i="1"/>
  <c r="AF7183" i="1"/>
  <c r="AG7183" i="1" l="1"/>
  <c r="AF7184" i="1"/>
  <c r="AE7185" i="1" a="1"/>
  <c r="AE7185" i="1" s="1"/>
  <c r="AD7185" i="1"/>
  <c r="AH7185" i="1" a="1"/>
  <c r="AH7185" i="1" s="1"/>
  <c r="AI7185" i="1" s="1"/>
  <c r="AE7186" i="1" l="1" a="1"/>
  <c r="AE7186" i="1" s="1"/>
  <c r="AH7186" i="1" a="1"/>
  <c r="AH7186" i="1" s="1"/>
  <c r="AI7186" i="1" s="1"/>
  <c r="AD7186" i="1"/>
  <c r="AG7184" i="1"/>
  <c r="AF7185" i="1"/>
  <c r="AG7185" i="1" l="1"/>
  <c r="AF7186" i="1"/>
  <c r="AE7187" i="1" a="1"/>
  <c r="AE7187" i="1" s="1"/>
  <c r="AH7187" i="1" a="1"/>
  <c r="AH7187" i="1" s="1"/>
  <c r="AI7187" i="1" s="1"/>
  <c r="AD7187" i="1"/>
  <c r="AG7186" i="1" l="1"/>
  <c r="AF7187" i="1"/>
  <c r="AE7188" i="1" a="1"/>
  <c r="AE7188" i="1" s="1"/>
  <c r="AD7188" i="1"/>
  <c r="AH7188" i="1" a="1"/>
  <c r="AH7188" i="1" s="1"/>
  <c r="AI7188" i="1" s="1"/>
  <c r="AE7189" i="1" l="1" a="1"/>
  <c r="AE7189" i="1" s="1"/>
  <c r="AD7189" i="1"/>
  <c r="AH7189" i="1" a="1"/>
  <c r="AH7189" i="1" s="1"/>
  <c r="AI7189" i="1" s="1"/>
  <c r="AG7187" i="1"/>
  <c r="AF7188" i="1"/>
  <c r="AG7188" i="1" l="1"/>
  <c r="AF7189" i="1"/>
  <c r="AE7190" i="1" a="1"/>
  <c r="AE7190" i="1" s="1"/>
  <c r="AH7190" i="1" a="1"/>
  <c r="AH7190" i="1" s="1"/>
  <c r="AI7190" i="1" s="1"/>
  <c r="AD7190" i="1"/>
  <c r="AG7189" i="1" l="1"/>
  <c r="AF7190" i="1"/>
  <c r="AE7191" i="1" a="1"/>
  <c r="AE7191" i="1" s="1"/>
  <c r="AH7191" i="1" a="1"/>
  <c r="AH7191" i="1" s="1"/>
  <c r="AI7191" i="1" s="1"/>
  <c r="AD7191" i="1"/>
  <c r="AE7192" i="1" l="1" a="1"/>
  <c r="AE7192" i="1" s="1"/>
  <c r="AD7192" i="1"/>
  <c r="AH7192" i="1" a="1"/>
  <c r="AH7192" i="1" s="1"/>
  <c r="AI7192" i="1" s="1"/>
  <c r="AG7190" i="1"/>
  <c r="AF7191" i="1"/>
  <c r="AG7191" i="1" l="1"/>
  <c r="AF7192" i="1"/>
  <c r="AE7193" i="1" a="1"/>
  <c r="AE7193" i="1" s="1"/>
  <c r="AD7193" i="1"/>
  <c r="AH7193" i="1" a="1"/>
  <c r="AH7193" i="1" s="1"/>
  <c r="AI7193" i="1" s="1"/>
  <c r="AE7194" i="1" l="1" a="1"/>
  <c r="AE7194" i="1" s="1"/>
  <c r="AH7194" i="1" a="1"/>
  <c r="AH7194" i="1" s="1"/>
  <c r="AI7194" i="1" s="1"/>
  <c r="AD7194" i="1"/>
  <c r="AG7192" i="1"/>
  <c r="AF7193" i="1"/>
  <c r="AG7193" i="1" l="1"/>
  <c r="AF7194" i="1"/>
  <c r="AE7195" i="1" a="1"/>
  <c r="AE7195" i="1" s="1"/>
  <c r="AH7195" i="1" a="1"/>
  <c r="AH7195" i="1" s="1"/>
  <c r="AI7195" i="1" s="1"/>
  <c r="AD7195" i="1"/>
  <c r="AE7196" i="1" l="1" a="1"/>
  <c r="AE7196" i="1" s="1"/>
  <c r="AD7196" i="1"/>
  <c r="AH7196" i="1" a="1"/>
  <c r="AH7196" i="1" s="1"/>
  <c r="AI7196" i="1" s="1"/>
  <c r="AG7194" i="1"/>
  <c r="AF7195" i="1"/>
  <c r="AG7195" i="1" l="1"/>
  <c r="AF7196" i="1"/>
  <c r="AE7197" i="1" a="1"/>
  <c r="AE7197" i="1" s="1"/>
  <c r="AD7197" i="1"/>
  <c r="AH7197" i="1" a="1"/>
  <c r="AH7197" i="1" s="1"/>
  <c r="AI7197" i="1" s="1"/>
  <c r="AG7196" i="1" l="1"/>
  <c r="AF7197" i="1"/>
  <c r="AE7198" i="1" a="1"/>
  <c r="AE7198" i="1" s="1"/>
  <c r="AH7198" i="1" a="1"/>
  <c r="AH7198" i="1" s="1"/>
  <c r="AI7198" i="1" s="1"/>
  <c r="AD7198" i="1"/>
  <c r="AE7199" i="1" l="1" a="1"/>
  <c r="AE7199" i="1" s="1"/>
  <c r="AH7199" i="1" a="1"/>
  <c r="AH7199" i="1" s="1"/>
  <c r="AI7199" i="1" s="1"/>
  <c r="AD7199" i="1"/>
  <c r="AG7197" i="1"/>
  <c r="AF7198" i="1"/>
  <c r="AG7198" i="1" l="1"/>
  <c r="AF7199" i="1"/>
  <c r="AE7200" i="1" a="1"/>
  <c r="AE7200" i="1" s="1"/>
  <c r="AD7200" i="1"/>
  <c r="AH7200" i="1" a="1"/>
  <c r="AH7200" i="1" s="1"/>
  <c r="AI7200" i="1" s="1"/>
  <c r="AE7201" i="1" l="1" a="1"/>
  <c r="AE7201" i="1" s="1"/>
  <c r="AH7201" i="1" a="1"/>
  <c r="AH7201" i="1" s="1"/>
  <c r="AI7201" i="1" s="1"/>
  <c r="AD7201" i="1"/>
  <c r="AG7199" i="1"/>
  <c r="AF7200" i="1"/>
  <c r="AG7200" i="1" l="1"/>
  <c r="AF7201" i="1"/>
  <c r="AE7202" i="1" a="1"/>
  <c r="AE7202" i="1" s="1"/>
  <c r="AD7202" i="1"/>
  <c r="AH7202" i="1" a="1"/>
  <c r="AH7202" i="1" s="1"/>
  <c r="AI7202" i="1" s="1"/>
  <c r="AE7203" i="1" l="1" a="1"/>
  <c r="AE7203" i="1" s="1"/>
  <c r="AH7203" i="1" a="1"/>
  <c r="AH7203" i="1" s="1"/>
  <c r="AI7203" i="1" s="1"/>
  <c r="AD7203" i="1"/>
  <c r="AG7201" i="1"/>
  <c r="AF7202" i="1"/>
  <c r="AG7202" i="1" l="1"/>
  <c r="AF7203" i="1"/>
  <c r="AE7204" i="1" a="1"/>
  <c r="AE7204" i="1" s="1"/>
  <c r="AD7204" i="1"/>
  <c r="AH7204" i="1" a="1"/>
  <c r="AH7204" i="1" s="1"/>
  <c r="AI7204" i="1" s="1"/>
  <c r="AE7205" i="1" l="1" a="1"/>
  <c r="AE7205" i="1" s="1"/>
  <c r="AH7205" i="1" a="1"/>
  <c r="AH7205" i="1" s="1"/>
  <c r="AI7205" i="1" s="1"/>
  <c r="AD7205" i="1"/>
  <c r="AG7203" i="1"/>
  <c r="AF7204" i="1"/>
  <c r="AG7204" i="1" l="1"/>
  <c r="AF7205" i="1"/>
  <c r="AE7206" i="1" a="1"/>
  <c r="AE7206" i="1" s="1"/>
  <c r="AD7206" i="1"/>
  <c r="AH7206" i="1" a="1"/>
  <c r="AH7206" i="1" s="1"/>
  <c r="AI7206" i="1" s="1"/>
  <c r="AE7207" i="1" l="1" a="1"/>
  <c r="AE7207" i="1" s="1"/>
  <c r="AH7207" i="1" a="1"/>
  <c r="AH7207" i="1" s="1"/>
  <c r="AI7207" i="1" s="1"/>
  <c r="AD7207" i="1"/>
  <c r="AG7205" i="1"/>
  <c r="AF7206" i="1"/>
  <c r="AE7208" i="1" l="1" a="1"/>
  <c r="AE7208" i="1" s="1"/>
  <c r="AH7208" i="1" a="1"/>
  <c r="AH7208" i="1" s="1"/>
  <c r="AI7208" i="1" s="1"/>
  <c r="AD7208" i="1"/>
  <c r="AG7206" i="1"/>
  <c r="AF7207" i="1"/>
  <c r="AE7209" i="1" l="1" a="1"/>
  <c r="AE7209" i="1" s="1"/>
  <c r="AD7209" i="1"/>
  <c r="AH7209" i="1" a="1"/>
  <c r="AH7209" i="1" s="1"/>
  <c r="AI7209" i="1" s="1"/>
  <c r="AG7207" i="1"/>
  <c r="AF7208" i="1"/>
  <c r="AG7208" i="1" l="1"/>
  <c r="AF7209" i="1"/>
  <c r="AE7210" i="1" a="1"/>
  <c r="AE7210" i="1" s="1"/>
  <c r="AH7210" i="1" a="1"/>
  <c r="AH7210" i="1" s="1"/>
  <c r="AI7210" i="1" s="1"/>
  <c r="AD7210" i="1"/>
  <c r="AG7209" i="1" l="1"/>
  <c r="AF7210" i="1"/>
  <c r="AE7211" i="1" a="1"/>
  <c r="AE7211" i="1" s="1"/>
  <c r="AH7211" i="1" a="1"/>
  <c r="AH7211" i="1" s="1"/>
  <c r="AI7211" i="1" s="1"/>
  <c r="AD7211" i="1"/>
  <c r="AE7212" i="1" l="1" a="1"/>
  <c r="AE7212" i="1" s="1"/>
  <c r="AD7212" i="1"/>
  <c r="AH7212" i="1" a="1"/>
  <c r="AH7212" i="1" s="1"/>
  <c r="AI7212" i="1" s="1"/>
  <c r="AG7210" i="1"/>
  <c r="AF7211" i="1"/>
  <c r="AG7211" i="1" l="1"/>
  <c r="AF7212" i="1"/>
  <c r="AE7213" i="1" a="1"/>
  <c r="AE7213" i="1" s="1"/>
  <c r="AH7213" i="1" a="1"/>
  <c r="AH7213" i="1" s="1"/>
  <c r="AI7213" i="1" s="1"/>
  <c r="AD7213" i="1"/>
  <c r="AE7214" i="1" l="1" a="1"/>
  <c r="AE7214" i="1" s="1"/>
  <c r="AD7214" i="1"/>
  <c r="AH7214" i="1" a="1"/>
  <c r="AH7214" i="1" s="1"/>
  <c r="AI7214" i="1" s="1"/>
  <c r="AG7212" i="1"/>
  <c r="AF7213" i="1"/>
  <c r="AG7213" i="1" l="1"/>
  <c r="AF7214" i="1"/>
  <c r="AE7215" i="1" a="1"/>
  <c r="AE7215" i="1" s="1"/>
  <c r="AH7215" i="1" a="1"/>
  <c r="AH7215" i="1" s="1"/>
  <c r="AI7215" i="1" s="1"/>
  <c r="AD7215" i="1"/>
  <c r="AE7216" i="1" l="1" a="1"/>
  <c r="AE7216" i="1" s="1"/>
  <c r="AH7216" i="1" a="1"/>
  <c r="AH7216" i="1" s="1"/>
  <c r="AI7216" i="1" s="1"/>
  <c r="AD7216" i="1"/>
  <c r="AG7214" i="1"/>
  <c r="AF7215" i="1"/>
  <c r="AG7215" i="1" l="1"/>
  <c r="AF7216" i="1"/>
  <c r="AE7217" i="1" a="1"/>
  <c r="AE7217" i="1" s="1"/>
  <c r="AD7217" i="1"/>
  <c r="AH7217" i="1" a="1"/>
  <c r="AH7217" i="1" s="1"/>
  <c r="AI7217" i="1" s="1"/>
  <c r="AE7218" i="1" l="1" a="1"/>
  <c r="AE7218" i="1" s="1"/>
  <c r="AH7218" i="1" a="1"/>
  <c r="AH7218" i="1" s="1"/>
  <c r="AI7218" i="1" s="1"/>
  <c r="AD7218" i="1"/>
  <c r="AG7216" i="1"/>
  <c r="AF7217" i="1"/>
  <c r="AE7219" i="1" l="1" a="1"/>
  <c r="AE7219" i="1" s="1"/>
  <c r="AH7219" i="1" a="1"/>
  <c r="AH7219" i="1" s="1"/>
  <c r="AI7219" i="1" s="1"/>
  <c r="AD7219" i="1"/>
  <c r="AG7217" i="1"/>
  <c r="AF7218" i="1"/>
  <c r="AG7218" i="1" l="1"/>
  <c r="AF7219" i="1"/>
  <c r="AE7220" i="1" a="1"/>
  <c r="AE7220" i="1" s="1"/>
  <c r="AD7220" i="1"/>
  <c r="AH7220" i="1" a="1"/>
  <c r="AH7220" i="1" s="1"/>
  <c r="AI7220" i="1" s="1"/>
  <c r="AG7219" i="1" l="1"/>
  <c r="AF7220" i="1"/>
  <c r="AE7221" i="1" a="1"/>
  <c r="AE7221" i="1" s="1"/>
  <c r="AH7221" i="1" a="1"/>
  <c r="AH7221" i="1" s="1"/>
  <c r="AI7221" i="1" s="1"/>
  <c r="AD7221" i="1"/>
  <c r="AE7222" i="1" l="1" a="1"/>
  <c r="AE7222" i="1" s="1"/>
  <c r="AD7222" i="1"/>
  <c r="AH7222" i="1" a="1"/>
  <c r="AH7222" i="1" s="1"/>
  <c r="AI7222" i="1" s="1"/>
  <c r="AG7220" i="1"/>
  <c r="AF7221" i="1"/>
  <c r="AG7221" i="1" l="1"/>
  <c r="AF7222" i="1"/>
  <c r="AE7223" i="1" a="1"/>
  <c r="AE7223" i="1" s="1"/>
  <c r="AH7223" i="1" a="1"/>
  <c r="AH7223" i="1" s="1"/>
  <c r="AI7223" i="1" s="1"/>
  <c r="AD7223" i="1"/>
  <c r="AE7224" i="1" l="1" a="1"/>
  <c r="AE7224" i="1" s="1"/>
  <c r="AH7224" i="1" a="1"/>
  <c r="AH7224" i="1" s="1"/>
  <c r="AI7224" i="1" s="1"/>
  <c r="AD7224" i="1"/>
  <c r="AG7222" i="1"/>
  <c r="AF7223" i="1"/>
  <c r="AG7223" i="1" l="1"/>
  <c r="AF7224" i="1"/>
  <c r="AE7225" i="1" a="1"/>
  <c r="AE7225" i="1" s="1"/>
  <c r="AD7225" i="1"/>
  <c r="AH7225" i="1" a="1"/>
  <c r="AH7225" i="1" s="1"/>
  <c r="AI7225" i="1" s="1"/>
  <c r="AE7226" i="1" l="1" a="1"/>
  <c r="AE7226" i="1" s="1"/>
  <c r="AH7226" i="1" a="1"/>
  <c r="AH7226" i="1" s="1"/>
  <c r="AI7226" i="1" s="1"/>
  <c r="AD7226" i="1"/>
  <c r="AG7224" i="1"/>
  <c r="AF7225" i="1"/>
  <c r="AG7225" i="1" l="1"/>
  <c r="AF7226" i="1"/>
  <c r="AE7227" i="1" a="1"/>
  <c r="AE7227" i="1" s="1"/>
  <c r="AH7227" i="1" a="1"/>
  <c r="AH7227" i="1" s="1"/>
  <c r="AI7227" i="1" s="1"/>
  <c r="AD7227" i="1"/>
  <c r="AE7228" i="1" l="1" a="1"/>
  <c r="AE7228" i="1" s="1"/>
  <c r="AD7228" i="1"/>
  <c r="AH7228" i="1" a="1"/>
  <c r="AH7228" i="1" s="1"/>
  <c r="AI7228" i="1" s="1"/>
  <c r="AG7226" i="1"/>
  <c r="AF7227" i="1"/>
  <c r="AG7227" i="1" l="1"/>
  <c r="AF7228" i="1"/>
  <c r="AE7229" i="1" a="1"/>
  <c r="AE7229" i="1" s="1"/>
  <c r="AH7229" i="1" a="1"/>
  <c r="AH7229" i="1" s="1"/>
  <c r="AI7229" i="1" s="1"/>
  <c r="AD7229" i="1"/>
  <c r="AE7230" i="1" l="1" a="1"/>
  <c r="AE7230" i="1" s="1"/>
  <c r="AD7230" i="1"/>
  <c r="AH7230" i="1" a="1"/>
  <c r="AH7230" i="1" s="1"/>
  <c r="AI7230" i="1" s="1"/>
  <c r="AG7228" i="1"/>
  <c r="AF7229" i="1"/>
  <c r="AG7229" i="1" l="1"/>
  <c r="AF7230" i="1"/>
  <c r="AE7231" i="1" a="1"/>
  <c r="AE7231" i="1" s="1"/>
  <c r="AH7231" i="1" a="1"/>
  <c r="AH7231" i="1" s="1"/>
  <c r="AI7231" i="1" s="1"/>
  <c r="AD7231" i="1"/>
  <c r="AG7230" i="1" l="1"/>
  <c r="AF7231" i="1"/>
  <c r="AE7232" i="1" a="1"/>
  <c r="AE7232" i="1" s="1"/>
  <c r="AH7232" i="1" a="1"/>
  <c r="AH7232" i="1" s="1"/>
  <c r="AI7232" i="1" s="1"/>
  <c r="AD7232" i="1"/>
  <c r="AE7233" i="1" l="1" a="1"/>
  <c r="AE7233" i="1" s="1"/>
  <c r="AD7233" i="1"/>
  <c r="AH7233" i="1" a="1"/>
  <c r="AH7233" i="1" s="1"/>
  <c r="AI7233" i="1" s="1"/>
  <c r="AG7231" i="1"/>
  <c r="AF7232" i="1"/>
  <c r="AG7232" i="1" l="1"/>
  <c r="AF7233" i="1"/>
  <c r="AE7234" i="1" a="1"/>
  <c r="AE7234" i="1" s="1"/>
  <c r="AH7234" i="1" a="1"/>
  <c r="AH7234" i="1" s="1"/>
  <c r="AI7234" i="1" s="1"/>
  <c r="AD7234" i="1"/>
  <c r="AG7233" i="1" l="1"/>
  <c r="AF7234" i="1"/>
  <c r="AE7235" i="1" a="1"/>
  <c r="AE7235" i="1" s="1"/>
  <c r="AH7235" i="1" a="1"/>
  <c r="AH7235" i="1" s="1"/>
  <c r="AI7235" i="1" s="1"/>
  <c r="AD7235" i="1"/>
  <c r="AE7236" i="1" l="1" a="1"/>
  <c r="AE7236" i="1" s="1"/>
  <c r="AD7236" i="1"/>
  <c r="AH7236" i="1" a="1"/>
  <c r="AH7236" i="1" s="1"/>
  <c r="AI7236" i="1" s="1"/>
  <c r="AG7234" i="1"/>
  <c r="AF7235" i="1"/>
  <c r="AG7235" i="1" l="1"/>
  <c r="AF7236" i="1"/>
  <c r="AE7237" i="1" a="1"/>
  <c r="AE7237" i="1" s="1"/>
  <c r="AH7237" i="1" a="1"/>
  <c r="AH7237" i="1" s="1"/>
  <c r="AI7237" i="1" s="1"/>
  <c r="AD7237" i="1"/>
  <c r="AG7236" i="1" l="1"/>
  <c r="AF7237" i="1"/>
  <c r="AE7238" i="1" a="1"/>
  <c r="AE7238" i="1" s="1"/>
  <c r="AD7238" i="1"/>
  <c r="AH7238" i="1" a="1"/>
  <c r="AH7238" i="1" s="1"/>
  <c r="AI7238" i="1" s="1"/>
  <c r="AG7237" i="1" l="1"/>
  <c r="AF7238" i="1"/>
  <c r="AE7239" i="1" a="1"/>
  <c r="AE7239" i="1" s="1"/>
  <c r="AH7239" i="1" a="1"/>
  <c r="AH7239" i="1" s="1"/>
  <c r="AI7239" i="1" s="1"/>
  <c r="AD7239" i="1"/>
  <c r="AE7240" i="1" l="1" a="1"/>
  <c r="AE7240" i="1" s="1"/>
  <c r="AH7240" i="1" a="1"/>
  <c r="AH7240" i="1" s="1"/>
  <c r="AI7240" i="1" s="1"/>
  <c r="AD7240" i="1"/>
  <c r="AG7238" i="1"/>
  <c r="AF7239" i="1"/>
  <c r="AG7239" i="1" l="1"/>
  <c r="AF7240" i="1"/>
  <c r="AE7241" i="1" a="1"/>
  <c r="AE7241" i="1" s="1"/>
  <c r="AD7241" i="1"/>
  <c r="AH7241" i="1" a="1"/>
  <c r="AH7241" i="1" s="1"/>
  <c r="AI7241" i="1" s="1"/>
  <c r="AE7242" i="1" l="1" a="1"/>
  <c r="AE7242" i="1" s="1"/>
  <c r="AH7242" i="1" a="1"/>
  <c r="AH7242" i="1" s="1"/>
  <c r="AI7242" i="1" s="1"/>
  <c r="AD7242" i="1"/>
  <c r="AG7240" i="1"/>
  <c r="AF7241" i="1"/>
  <c r="AG7241" i="1" l="1"/>
  <c r="AF7242" i="1"/>
  <c r="AE7243" i="1" a="1"/>
  <c r="AE7243" i="1" s="1"/>
  <c r="AH7243" i="1" a="1"/>
  <c r="AH7243" i="1" s="1"/>
  <c r="AI7243" i="1" s="1"/>
  <c r="AD7243" i="1"/>
  <c r="AE7244" i="1" l="1" a="1"/>
  <c r="AE7244" i="1" s="1"/>
  <c r="AD7244" i="1"/>
  <c r="AH7244" i="1" a="1"/>
  <c r="AH7244" i="1" s="1"/>
  <c r="AI7244" i="1" s="1"/>
  <c r="AG7242" i="1"/>
  <c r="AF7243" i="1"/>
  <c r="AG7243" i="1" l="1"/>
  <c r="AF7244" i="1"/>
  <c r="AE7245" i="1" a="1"/>
  <c r="AE7245" i="1" s="1"/>
  <c r="AH7245" i="1" a="1"/>
  <c r="AH7245" i="1" s="1"/>
  <c r="AI7245" i="1" s="1"/>
  <c r="AD7245" i="1"/>
  <c r="AG7244" i="1" l="1"/>
  <c r="AF7245" i="1"/>
  <c r="AE7246" i="1" a="1"/>
  <c r="AE7246" i="1" s="1"/>
  <c r="AD7246" i="1"/>
  <c r="AH7246" i="1" a="1"/>
  <c r="AH7246" i="1" s="1"/>
  <c r="AI7246" i="1" s="1"/>
  <c r="AE7247" i="1" l="1" a="1"/>
  <c r="AE7247" i="1" s="1"/>
  <c r="AH7247" i="1" a="1"/>
  <c r="AH7247" i="1" s="1"/>
  <c r="AI7247" i="1" s="1"/>
  <c r="AD7247" i="1"/>
  <c r="AG7245" i="1"/>
  <c r="AF7246" i="1"/>
  <c r="AE7248" i="1" l="1" a="1"/>
  <c r="AE7248" i="1" s="1"/>
  <c r="AH7248" i="1" a="1"/>
  <c r="AH7248" i="1" s="1"/>
  <c r="AI7248" i="1" s="1"/>
  <c r="AD7248" i="1"/>
  <c r="AG7246" i="1"/>
  <c r="AF7247" i="1"/>
  <c r="AG7247" i="1" l="1"/>
  <c r="AF7248" i="1"/>
  <c r="AE7249" i="1" a="1"/>
  <c r="AE7249" i="1" s="1"/>
  <c r="AD7249" i="1"/>
  <c r="AH7249" i="1" a="1"/>
  <c r="AH7249" i="1" s="1"/>
  <c r="AI7249" i="1" s="1"/>
  <c r="AE7250" i="1" l="1" a="1"/>
  <c r="AE7250" i="1" s="1"/>
  <c r="AH7250" i="1" a="1"/>
  <c r="AH7250" i="1" s="1"/>
  <c r="AI7250" i="1" s="1"/>
  <c r="AD7250" i="1"/>
  <c r="AG7248" i="1"/>
  <c r="AF7249" i="1"/>
  <c r="AG7249" i="1" l="1"/>
  <c r="AF7250" i="1"/>
  <c r="AE7251" i="1" a="1"/>
  <c r="AE7251" i="1" s="1"/>
  <c r="AH7251" i="1" a="1"/>
  <c r="AH7251" i="1" s="1"/>
  <c r="AI7251" i="1" s="1"/>
  <c r="AD7251" i="1"/>
  <c r="AE7252" i="1" l="1" a="1"/>
  <c r="AE7252" i="1" s="1"/>
  <c r="AD7252" i="1"/>
  <c r="AH7252" i="1" a="1"/>
  <c r="AH7252" i="1" s="1"/>
  <c r="AI7252" i="1" s="1"/>
  <c r="AG7250" i="1"/>
  <c r="AF7251" i="1"/>
  <c r="AG7251" i="1" l="1"/>
  <c r="AF7252" i="1"/>
  <c r="AE7253" i="1" a="1"/>
  <c r="AE7253" i="1" s="1"/>
  <c r="AH7253" i="1" a="1"/>
  <c r="AH7253" i="1" s="1"/>
  <c r="AI7253" i="1" s="1"/>
  <c r="AD7253" i="1"/>
  <c r="AE7254" i="1" l="1" a="1"/>
  <c r="AE7254" i="1" s="1"/>
  <c r="AD7254" i="1"/>
  <c r="AH7254" i="1" a="1"/>
  <c r="AH7254" i="1" s="1"/>
  <c r="AI7254" i="1" s="1"/>
  <c r="AG7252" i="1"/>
  <c r="AF7253" i="1"/>
  <c r="AG7253" i="1" l="1"/>
  <c r="AF7254" i="1"/>
  <c r="AE7255" i="1" a="1"/>
  <c r="AE7255" i="1" s="1"/>
  <c r="AH7255" i="1" a="1"/>
  <c r="AH7255" i="1" s="1"/>
  <c r="AI7255" i="1" s="1"/>
  <c r="AD7255" i="1"/>
  <c r="AG7254" i="1" l="1"/>
  <c r="AF7255" i="1"/>
  <c r="AE7256" i="1" a="1"/>
  <c r="AE7256" i="1" s="1"/>
  <c r="AH7256" i="1" a="1"/>
  <c r="AH7256" i="1" s="1"/>
  <c r="AI7256" i="1" s="1"/>
  <c r="AD7256" i="1"/>
  <c r="AE7257" i="1" l="1" a="1"/>
  <c r="AE7257" i="1" s="1"/>
  <c r="AD7257" i="1"/>
  <c r="AH7257" i="1" a="1"/>
  <c r="AH7257" i="1" s="1"/>
  <c r="AI7257" i="1" s="1"/>
  <c r="AG7255" i="1"/>
  <c r="AF7256" i="1"/>
  <c r="AG7256" i="1" l="1"/>
  <c r="AF7257" i="1"/>
  <c r="AE7258" i="1" a="1"/>
  <c r="AE7258" i="1" s="1"/>
  <c r="AH7258" i="1" a="1"/>
  <c r="AH7258" i="1" s="1"/>
  <c r="AI7258" i="1" s="1"/>
  <c r="AD7258" i="1"/>
  <c r="AE7259" i="1" l="1" a="1"/>
  <c r="AE7259" i="1" s="1"/>
  <c r="AH7259" i="1" a="1"/>
  <c r="AH7259" i="1" s="1"/>
  <c r="AI7259" i="1" s="1"/>
  <c r="AD7259" i="1"/>
  <c r="AG7257" i="1"/>
  <c r="AF7258" i="1"/>
  <c r="AG7258" i="1" l="1"/>
  <c r="AF7259" i="1"/>
  <c r="AE7260" i="1" a="1"/>
  <c r="AE7260" i="1" s="1"/>
  <c r="AD7260" i="1"/>
  <c r="AH7260" i="1" a="1"/>
  <c r="AH7260" i="1" s="1"/>
  <c r="AI7260" i="1" s="1"/>
  <c r="AE7261" i="1" l="1" a="1"/>
  <c r="AE7261" i="1" s="1"/>
  <c r="AH7261" i="1" a="1"/>
  <c r="AH7261" i="1" s="1"/>
  <c r="AI7261" i="1" s="1"/>
  <c r="AD7261" i="1"/>
  <c r="AG7259" i="1"/>
  <c r="AF7260" i="1"/>
  <c r="AG7260" i="1" l="1"/>
  <c r="AF7261" i="1"/>
  <c r="AE7262" i="1" a="1"/>
  <c r="AE7262" i="1" s="1"/>
  <c r="AD7262" i="1"/>
  <c r="AH7262" i="1" a="1"/>
  <c r="AH7262" i="1" s="1"/>
  <c r="AI7262" i="1" s="1"/>
  <c r="AE7263" i="1" l="1" a="1"/>
  <c r="AE7263" i="1" s="1"/>
  <c r="AH7263" i="1" a="1"/>
  <c r="AH7263" i="1" s="1"/>
  <c r="AI7263" i="1" s="1"/>
  <c r="AD7263" i="1"/>
  <c r="AG7261" i="1"/>
  <c r="AF7262" i="1"/>
  <c r="AE7264" i="1" l="1" a="1"/>
  <c r="AE7264" i="1" s="1"/>
  <c r="AH7264" i="1" a="1"/>
  <c r="AH7264" i="1" s="1"/>
  <c r="AI7264" i="1" s="1"/>
  <c r="AD7264" i="1"/>
  <c r="AG7262" i="1"/>
  <c r="AF7263" i="1"/>
  <c r="AG7263" i="1" l="1"/>
  <c r="AF7264" i="1"/>
  <c r="AE7265" i="1" a="1"/>
  <c r="AE7265" i="1" s="1"/>
  <c r="AD7265" i="1"/>
  <c r="AH7265" i="1" a="1"/>
  <c r="AH7265" i="1" s="1"/>
  <c r="AI7265" i="1" s="1"/>
  <c r="AE7266" i="1" l="1" a="1"/>
  <c r="AE7266" i="1" s="1"/>
  <c r="AH7266" i="1" a="1"/>
  <c r="AH7266" i="1" s="1"/>
  <c r="AI7266" i="1" s="1"/>
  <c r="AD7266" i="1"/>
  <c r="AG7264" i="1"/>
  <c r="AF7265" i="1"/>
  <c r="AG7265" i="1" l="1"/>
  <c r="AF7266" i="1"/>
  <c r="AE7267" i="1" a="1"/>
  <c r="AE7267" i="1" s="1"/>
  <c r="AH7267" i="1" a="1"/>
  <c r="AH7267" i="1" s="1"/>
  <c r="AI7267" i="1" s="1"/>
  <c r="AD7267" i="1"/>
  <c r="AG7266" i="1" l="1"/>
  <c r="AF7267" i="1"/>
  <c r="AE7268" i="1" a="1"/>
  <c r="AE7268" i="1" s="1"/>
  <c r="AD7268" i="1"/>
  <c r="AH7268" i="1" a="1"/>
  <c r="AH7268" i="1" s="1"/>
  <c r="AI7268" i="1" s="1"/>
  <c r="AE7269" i="1" l="1" a="1"/>
  <c r="AE7269" i="1" s="1"/>
  <c r="AH7269" i="1" a="1"/>
  <c r="AH7269" i="1" s="1"/>
  <c r="AI7269" i="1" s="1"/>
  <c r="AD7269" i="1"/>
  <c r="AG7267" i="1"/>
  <c r="AF7268" i="1"/>
  <c r="AG7268" i="1" l="1"/>
  <c r="AF7269" i="1"/>
  <c r="AE7270" i="1" a="1"/>
  <c r="AE7270" i="1" s="1"/>
  <c r="AD7270" i="1"/>
  <c r="AH7270" i="1" a="1"/>
  <c r="AH7270" i="1" s="1"/>
  <c r="AI7270" i="1" s="1"/>
  <c r="AE7271" i="1" l="1" a="1"/>
  <c r="AE7271" i="1" s="1"/>
  <c r="AH7271" i="1" a="1"/>
  <c r="AH7271" i="1" s="1"/>
  <c r="AI7271" i="1" s="1"/>
  <c r="AD7271" i="1"/>
  <c r="AG7269" i="1"/>
  <c r="AF7270" i="1"/>
  <c r="AG7270" i="1" l="1"/>
  <c r="AF7271" i="1"/>
  <c r="AE7272" i="1" a="1"/>
  <c r="AE7272" i="1" s="1"/>
  <c r="AH7272" i="1" a="1"/>
  <c r="AH7272" i="1" s="1"/>
  <c r="AI7272" i="1" s="1"/>
  <c r="AD7272" i="1"/>
  <c r="AE7273" i="1" l="1" a="1"/>
  <c r="AE7273" i="1" s="1"/>
  <c r="AD7273" i="1"/>
  <c r="AH7273" i="1" a="1"/>
  <c r="AH7273" i="1" s="1"/>
  <c r="AI7273" i="1" s="1"/>
  <c r="AG7271" i="1"/>
  <c r="AF7272" i="1"/>
  <c r="AG7272" i="1" l="1"/>
  <c r="AF7273" i="1"/>
  <c r="AE7274" i="1" a="1"/>
  <c r="AE7274" i="1" s="1"/>
  <c r="AH7274" i="1" a="1"/>
  <c r="AH7274" i="1" s="1"/>
  <c r="AI7274" i="1" s="1"/>
  <c r="AD7274" i="1"/>
  <c r="AE7275" i="1" l="1" a="1"/>
  <c r="AE7275" i="1" s="1"/>
  <c r="AH7275" i="1" a="1"/>
  <c r="AH7275" i="1" s="1"/>
  <c r="AI7275" i="1" s="1"/>
  <c r="AD7275" i="1"/>
  <c r="AG7273" i="1"/>
  <c r="AF7274" i="1"/>
  <c r="AG7274" i="1" l="1"/>
  <c r="AF7275" i="1"/>
  <c r="AE7276" i="1" a="1"/>
  <c r="AE7276" i="1" s="1"/>
  <c r="AD7276" i="1"/>
  <c r="AH7276" i="1" a="1"/>
  <c r="AH7276" i="1" s="1"/>
  <c r="AI7276" i="1" s="1"/>
  <c r="AE7277" i="1" l="1" a="1"/>
  <c r="AE7277" i="1" s="1"/>
  <c r="AH7277" i="1" a="1"/>
  <c r="AH7277" i="1" s="1"/>
  <c r="AI7277" i="1" s="1"/>
  <c r="AD7277" i="1"/>
  <c r="AG7275" i="1"/>
  <c r="AF7276" i="1"/>
  <c r="AG7276" i="1" l="1"/>
  <c r="AF7277" i="1"/>
  <c r="AE7278" i="1" a="1"/>
  <c r="AE7278" i="1" s="1"/>
  <c r="AD7278" i="1"/>
  <c r="AH7278" i="1" a="1"/>
  <c r="AH7278" i="1" s="1"/>
  <c r="AI7278" i="1" s="1"/>
  <c r="AG7277" i="1" l="1"/>
  <c r="AF7278" i="1"/>
  <c r="AE7279" i="1" a="1"/>
  <c r="AE7279" i="1" s="1"/>
  <c r="AH7279" i="1" a="1"/>
  <c r="AH7279" i="1" s="1"/>
  <c r="AI7279" i="1" s="1"/>
  <c r="AD7279" i="1"/>
  <c r="AE7280" i="1" l="1" a="1"/>
  <c r="AE7280" i="1" s="1"/>
  <c r="AH7280" i="1" a="1"/>
  <c r="AH7280" i="1" s="1"/>
  <c r="AI7280" i="1" s="1"/>
  <c r="AD7280" i="1"/>
  <c r="AG7278" i="1"/>
  <c r="AF7279" i="1"/>
  <c r="AG7279" i="1" l="1"/>
  <c r="AF7280" i="1"/>
  <c r="AE7281" i="1" a="1"/>
  <c r="AE7281" i="1" s="1"/>
  <c r="AD7281" i="1"/>
  <c r="AH7281" i="1" a="1"/>
  <c r="AH7281" i="1" s="1"/>
  <c r="AI7281" i="1" s="1"/>
  <c r="AE7282" i="1" l="1" a="1"/>
  <c r="AE7282" i="1" s="1"/>
  <c r="AH7282" i="1" a="1"/>
  <c r="AH7282" i="1" s="1"/>
  <c r="AI7282" i="1" s="1"/>
  <c r="AD7282" i="1"/>
  <c r="AG7280" i="1"/>
  <c r="AF7281" i="1"/>
  <c r="AG7281" i="1" l="1"/>
  <c r="AF7282" i="1"/>
  <c r="AE7283" i="1" a="1"/>
  <c r="AE7283" i="1" s="1"/>
  <c r="AH7283" i="1" a="1"/>
  <c r="AH7283" i="1" s="1"/>
  <c r="AI7283" i="1" s="1"/>
  <c r="AD7283" i="1"/>
  <c r="AE7284" i="1" l="1" a="1"/>
  <c r="AE7284" i="1" s="1"/>
  <c r="AD7284" i="1"/>
  <c r="AH7284" i="1" a="1"/>
  <c r="AH7284" i="1" s="1"/>
  <c r="AI7284" i="1" s="1"/>
  <c r="AG7282" i="1"/>
  <c r="AF7283" i="1"/>
  <c r="AE7285" i="1" l="1" a="1"/>
  <c r="AE7285" i="1" s="1"/>
  <c r="AH7285" i="1" a="1"/>
  <c r="AH7285" i="1" s="1"/>
  <c r="AI7285" i="1" s="1"/>
  <c r="AD7285" i="1"/>
  <c r="AG7283" i="1"/>
  <c r="AF7284" i="1"/>
  <c r="AG7284" i="1" l="1"/>
  <c r="AF7285" i="1"/>
  <c r="AE7286" i="1" a="1"/>
  <c r="AE7286" i="1" s="1"/>
  <c r="AD7286" i="1"/>
  <c r="AH7286" i="1" a="1"/>
  <c r="AH7286" i="1" s="1"/>
  <c r="AI7286" i="1" s="1"/>
  <c r="AG7285" i="1" l="1"/>
  <c r="AF7286" i="1"/>
  <c r="AE7287" i="1" a="1"/>
  <c r="AE7287" i="1" s="1"/>
  <c r="AH7287" i="1" a="1"/>
  <c r="AH7287" i="1" s="1"/>
  <c r="AI7287" i="1" s="1"/>
  <c r="AD7287" i="1"/>
  <c r="AE7288" i="1" l="1" a="1"/>
  <c r="AE7288" i="1" s="1"/>
  <c r="AH7288" i="1" a="1"/>
  <c r="AH7288" i="1" s="1"/>
  <c r="AI7288" i="1" s="1"/>
  <c r="AD7288" i="1"/>
  <c r="AG7286" i="1"/>
  <c r="AF7287" i="1"/>
  <c r="AE7289" i="1" l="1" a="1"/>
  <c r="AE7289" i="1" s="1"/>
  <c r="AD7289" i="1"/>
  <c r="AH7289" i="1" a="1"/>
  <c r="AH7289" i="1" s="1"/>
  <c r="AI7289" i="1" s="1"/>
  <c r="AG7287" i="1"/>
  <c r="AF7288" i="1"/>
  <c r="AG7288" i="1" l="1"/>
  <c r="AF7289" i="1"/>
  <c r="AE7290" i="1" a="1"/>
  <c r="AE7290" i="1" s="1"/>
  <c r="AH7290" i="1" a="1"/>
  <c r="AH7290" i="1" s="1"/>
  <c r="AI7290" i="1" s="1"/>
  <c r="AD7290" i="1"/>
  <c r="AG7289" i="1" l="1"/>
  <c r="AF7290" i="1"/>
  <c r="AE7291" i="1" a="1"/>
  <c r="AE7291" i="1" s="1"/>
  <c r="AH7291" i="1" a="1"/>
  <c r="AH7291" i="1" s="1"/>
  <c r="AI7291" i="1" s="1"/>
  <c r="AD7291" i="1"/>
  <c r="AE7292" i="1" l="1" a="1"/>
  <c r="AE7292" i="1" s="1"/>
  <c r="AD7292" i="1"/>
  <c r="AH7292" i="1" a="1"/>
  <c r="AH7292" i="1" s="1"/>
  <c r="AI7292" i="1" s="1"/>
  <c r="AG7290" i="1"/>
  <c r="AF7291" i="1"/>
  <c r="AG7291" i="1" l="1"/>
  <c r="AF7292" i="1"/>
  <c r="AE7293" i="1" a="1"/>
  <c r="AE7293" i="1" s="1"/>
  <c r="AH7293" i="1" a="1"/>
  <c r="AH7293" i="1" s="1"/>
  <c r="AI7293" i="1" s="1"/>
  <c r="AD7293" i="1"/>
  <c r="AG7292" i="1" l="1"/>
  <c r="AF7293" i="1"/>
  <c r="AE7294" i="1" a="1"/>
  <c r="AE7294" i="1" s="1"/>
  <c r="AD7294" i="1"/>
  <c r="AH7294" i="1" a="1"/>
  <c r="AH7294" i="1" s="1"/>
  <c r="AI7294" i="1" s="1"/>
  <c r="AG7293" i="1" l="1"/>
  <c r="AF7294" i="1"/>
  <c r="AE7295" i="1" a="1"/>
  <c r="AE7295" i="1" s="1"/>
  <c r="AH7295" i="1" a="1"/>
  <c r="AH7295" i="1" s="1"/>
  <c r="AI7295" i="1" s="1"/>
  <c r="AD7295" i="1"/>
  <c r="AE7296" i="1" l="1" a="1"/>
  <c r="AE7296" i="1" s="1"/>
  <c r="AH7296" i="1" a="1"/>
  <c r="AH7296" i="1" s="1"/>
  <c r="AI7296" i="1" s="1"/>
  <c r="AD7296" i="1"/>
  <c r="AG7294" i="1"/>
  <c r="AF7295" i="1"/>
  <c r="AG7295" i="1" l="1"/>
  <c r="AF7296" i="1"/>
  <c r="AE7297" i="1" a="1"/>
  <c r="AE7297" i="1" s="1"/>
  <c r="AD7297" i="1"/>
  <c r="AH7297" i="1" a="1"/>
  <c r="AH7297" i="1" s="1"/>
  <c r="AI7297" i="1" s="1"/>
  <c r="AE7298" i="1" l="1" a="1"/>
  <c r="AE7298" i="1" s="1"/>
  <c r="AH7298" i="1" a="1"/>
  <c r="AH7298" i="1" s="1"/>
  <c r="AI7298" i="1" s="1"/>
  <c r="AD7298" i="1"/>
  <c r="AG7296" i="1"/>
  <c r="AF7297" i="1"/>
  <c r="AG7297" i="1" l="1"/>
  <c r="AF7298" i="1"/>
  <c r="AE7299" i="1" a="1"/>
  <c r="AE7299" i="1" s="1"/>
  <c r="AH7299" i="1" a="1"/>
  <c r="AH7299" i="1" s="1"/>
  <c r="AI7299" i="1" s="1"/>
  <c r="AD7299" i="1"/>
  <c r="AE7300" i="1" l="1" a="1"/>
  <c r="AE7300" i="1" s="1"/>
  <c r="AD7300" i="1"/>
  <c r="AH7300" i="1" a="1"/>
  <c r="AH7300" i="1" s="1"/>
  <c r="AI7300" i="1" s="1"/>
  <c r="AG7298" i="1"/>
  <c r="AF7299" i="1"/>
  <c r="AG7299" i="1" l="1"/>
  <c r="AF7300" i="1"/>
  <c r="AE7301" i="1" a="1"/>
  <c r="AE7301" i="1" s="1"/>
  <c r="AH7301" i="1" a="1"/>
  <c r="AH7301" i="1" s="1"/>
  <c r="AI7301" i="1" s="1"/>
  <c r="AD7301" i="1"/>
  <c r="AE7302" i="1" l="1" a="1"/>
  <c r="AE7302" i="1" s="1"/>
  <c r="AD7302" i="1"/>
  <c r="AH7302" i="1" a="1"/>
  <c r="AH7302" i="1" s="1"/>
  <c r="AI7302" i="1" s="1"/>
  <c r="AG7300" i="1"/>
  <c r="AF7301" i="1"/>
  <c r="AG7301" i="1" l="1"/>
  <c r="AF7302" i="1"/>
  <c r="AE7303" i="1" a="1"/>
  <c r="AE7303" i="1" s="1"/>
  <c r="AH7303" i="1" a="1"/>
  <c r="AH7303" i="1" s="1"/>
  <c r="AI7303" i="1" s="1"/>
  <c r="AD7303" i="1"/>
  <c r="AE7304" i="1" l="1" a="1"/>
  <c r="AE7304" i="1" s="1"/>
  <c r="AH7304" i="1" a="1"/>
  <c r="AH7304" i="1" s="1"/>
  <c r="AI7304" i="1" s="1"/>
  <c r="AD7304" i="1"/>
  <c r="AG7302" i="1"/>
  <c r="AF7303" i="1"/>
  <c r="AG7303" i="1" l="1"/>
  <c r="AF7304" i="1"/>
  <c r="AE7305" i="1" a="1"/>
  <c r="AE7305" i="1" s="1"/>
  <c r="AD7305" i="1"/>
  <c r="AH7305" i="1" a="1"/>
  <c r="AH7305" i="1" s="1"/>
  <c r="AI7305" i="1" s="1"/>
  <c r="AG7304" i="1" l="1"/>
  <c r="AF7305" i="1"/>
  <c r="AE7306" i="1" a="1"/>
  <c r="AE7306" i="1" s="1"/>
  <c r="AH7306" i="1" a="1"/>
  <c r="AH7306" i="1" s="1"/>
  <c r="AI7306" i="1" s="1"/>
  <c r="AD7306" i="1"/>
  <c r="AE7307" i="1" l="1" a="1"/>
  <c r="AE7307" i="1" s="1"/>
  <c r="AH7307" i="1" a="1"/>
  <c r="AH7307" i="1" s="1"/>
  <c r="AI7307" i="1" s="1"/>
  <c r="AD7307" i="1"/>
  <c r="AG7305" i="1"/>
  <c r="AF7306" i="1"/>
  <c r="AG7306" i="1" l="1"/>
  <c r="AF7307" i="1"/>
  <c r="AE7308" i="1" a="1"/>
  <c r="AE7308" i="1" s="1"/>
  <c r="AD7308" i="1"/>
  <c r="AH7308" i="1" a="1"/>
  <c r="AH7308" i="1" s="1"/>
  <c r="AI7308" i="1" s="1"/>
  <c r="AE7309" i="1" l="1" a="1"/>
  <c r="AE7309" i="1" s="1"/>
  <c r="AH7309" i="1" a="1"/>
  <c r="AH7309" i="1" s="1"/>
  <c r="AI7309" i="1" s="1"/>
  <c r="AD7309" i="1"/>
  <c r="AG7307" i="1"/>
  <c r="AF7308" i="1"/>
  <c r="AG7308" i="1" l="1"/>
  <c r="AF7309" i="1"/>
  <c r="AE7310" i="1" a="1"/>
  <c r="AE7310" i="1" s="1"/>
  <c r="AD7310" i="1"/>
  <c r="AH7310" i="1" a="1"/>
  <c r="AH7310" i="1" s="1"/>
  <c r="AI7310" i="1" s="1"/>
  <c r="AE7311" i="1" l="1" a="1"/>
  <c r="AE7311" i="1" s="1"/>
  <c r="AH7311" i="1" a="1"/>
  <c r="AH7311" i="1" s="1"/>
  <c r="AI7311" i="1" s="1"/>
  <c r="AD7311" i="1"/>
  <c r="AG7309" i="1"/>
  <c r="AF7310" i="1"/>
  <c r="AG7310" i="1" l="1"/>
  <c r="AF7311" i="1"/>
  <c r="AE7312" i="1" a="1"/>
  <c r="AE7312" i="1" s="1"/>
  <c r="AH7312" i="1" a="1"/>
  <c r="AH7312" i="1" s="1"/>
  <c r="AI7312" i="1" s="1"/>
  <c r="AD7312" i="1"/>
  <c r="AE7313" i="1" l="1" a="1"/>
  <c r="AE7313" i="1" s="1"/>
  <c r="AD7313" i="1"/>
  <c r="AH7313" i="1" a="1"/>
  <c r="AH7313" i="1" s="1"/>
  <c r="AI7313" i="1" s="1"/>
  <c r="AG7311" i="1"/>
  <c r="AF7312" i="1"/>
  <c r="AG7312" i="1" l="1"/>
  <c r="AF7313" i="1"/>
  <c r="AE7314" i="1" a="1"/>
  <c r="AE7314" i="1" s="1"/>
  <c r="AH7314" i="1" a="1"/>
  <c r="AH7314" i="1" s="1"/>
  <c r="AI7314" i="1" s="1"/>
  <c r="AD7314" i="1"/>
  <c r="AE7315" i="1" l="1" a="1"/>
  <c r="AE7315" i="1" s="1"/>
  <c r="AH7315" i="1" a="1"/>
  <c r="AH7315" i="1" s="1"/>
  <c r="AI7315" i="1" s="1"/>
  <c r="AD7315" i="1"/>
  <c r="AG7313" i="1"/>
  <c r="AF7314" i="1"/>
  <c r="AE7316" i="1" l="1" a="1"/>
  <c r="AE7316" i="1" s="1"/>
  <c r="AD7316" i="1"/>
  <c r="AH7316" i="1" a="1"/>
  <c r="AH7316" i="1" s="1"/>
  <c r="AI7316" i="1" s="1"/>
  <c r="AG7314" i="1"/>
  <c r="AF7315" i="1"/>
  <c r="AG7315" i="1" l="1"/>
  <c r="AF7316" i="1"/>
  <c r="AE7317" i="1" a="1"/>
  <c r="AE7317" i="1" s="1"/>
  <c r="AH7317" i="1" a="1"/>
  <c r="AH7317" i="1" s="1"/>
  <c r="AI7317" i="1" s="1"/>
  <c r="AD7317" i="1"/>
  <c r="AE7318" i="1" l="1" a="1"/>
  <c r="AE7318" i="1" s="1"/>
  <c r="AD7318" i="1"/>
  <c r="AH7318" i="1" a="1"/>
  <c r="AH7318" i="1" s="1"/>
  <c r="AI7318" i="1" s="1"/>
  <c r="AG7316" i="1"/>
  <c r="AF7317" i="1"/>
  <c r="AG7317" i="1" l="1"/>
  <c r="AF7318" i="1"/>
  <c r="AE7319" i="1" a="1"/>
  <c r="AE7319" i="1" s="1"/>
  <c r="AH7319" i="1" a="1"/>
  <c r="AH7319" i="1" s="1"/>
  <c r="AI7319" i="1" s="1"/>
  <c r="AD7319" i="1"/>
  <c r="AE7320" i="1" l="1" a="1"/>
  <c r="AE7320" i="1" s="1"/>
  <c r="AH7320" i="1" a="1"/>
  <c r="AH7320" i="1" s="1"/>
  <c r="AI7320" i="1" s="1"/>
  <c r="AD7320" i="1"/>
  <c r="AG7318" i="1"/>
  <c r="AF7319" i="1"/>
  <c r="AG7319" i="1" l="1"/>
  <c r="AF7320" i="1"/>
  <c r="AE7321" i="1" a="1"/>
  <c r="AE7321" i="1" s="1"/>
  <c r="AD7321" i="1"/>
  <c r="AH7321" i="1" a="1"/>
  <c r="AH7321" i="1" s="1"/>
  <c r="AI7321" i="1" s="1"/>
  <c r="AE7322" i="1" l="1" a="1"/>
  <c r="AE7322" i="1" s="1"/>
  <c r="AH7322" i="1" a="1"/>
  <c r="AH7322" i="1" s="1"/>
  <c r="AI7322" i="1" s="1"/>
  <c r="AD7322" i="1"/>
  <c r="AG7320" i="1"/>
  <c r="AF7321" i="1"/>
  <c r="AG7321" i="1" l="1"/>
  <c r="AF7322" i="1"/>
  <c r="AE7323" i="1" a="1"/>
  <c r="AE7323" i="1" s="1"/>
  <c r="AH7323" i="1" a="1"/>
  <c r="AH7323" i="1" s="1"/>
  <c r="AI7323" i="1" s="1"/>
  <c r="AD7323" i="1"/>
  <c r="AE7324" i="1" l="1" a="1"/>
  <c r="AE7324" i="1" s="1"/>
  <c r="AD7324" i="1"/>
  <c r="AH7324" i="1" a="1"/>
  <c r="AH7324" i="1" s="1"/>
  <c r="AI7324" i="1" s="1"/>
  <c r="AG7322" i="1"/>
  <c r="AF7323" i="1"/>
  <c r="AG7323" i="1" l="1"/>
  <c r="AF7324" i="1"/>
  <c r="AE7325" i="1" a="1"/>
  <c r="AE7325" i="1" s="1"/>
  <c r="AH7325" i="1" a="1"/>
  <c r="AH7325" i="1" s="1"/>
  <c r="AI7325" i="1" s="1"/>
  <c r="AD7325" i="1"/>
  <c r="AE7326" i="1" l="1" a="1"/>
  <c r="AE7326" i="1" s="1"/>
  <c r="AD7326" i="1"/>
  <c r="AH7326" i="1" a="1"/>
  <c r="AH7326" i="1" s="1"/>
  <c r="AI7326" i="1" s="1"/>
  <c r="AG7324" i="1"/>
  <c r="AF7325" i="1"/>
  <c r="AG7325" i="1" l="1"/>
  <c r="AF7326" i="1"/>
  <c r="AE7327" i="1" a="1"/>
  <c r="AE7327" i="1" s="1"/>
  <c r="AH7327" i="1" a="1"/>
  <c r="AH7327" i="1" s="1"/>
  <c r="AI7327" i="1" s="1"/>
  <c r="AD7327" i="1"/>
  <c r="AE7328" i="1" l="1" a="1"/>
  <c r="AE7328" i="1" s="1"/>
  <c r="AH7328" i="1" a="1"/>
  <c r="AH7328" i="1" s="1"/>
  <c r="AI7328" i="1" s="1"/>
  <c r="AD7328" i="1"/>
  <c r="AG7326" i="1"/>
  <c r="AF7327" i="1"/>
  <c r="AG7327" i="1" l="1"/>
  <c r="AF7328" i="1"/>
  <c r="AE7329" i="1" a="1"/>
  <c r="AE7329" i="1" s="1"/>
  <c r="AD7329" i="1"/>
  <c r="AH7329" i="1" a="1"/>
  <c r="AH7329" i="1" s="1"/>
  <c r="AI7329" i="1" s="1"/>
  <c r="AE7330" i="1" l="1" a="1"/>
  <c r="AE7330" i="1" s="1"/>
  <c r="AH7330" i="1" a="1"/>
  <c r="AH7330" i="1" s="1"/>
  <c r="AI7330" i="1" s="1"/>
  <c r="AD7330" i="1"/>
  <c r="AG7328" i="1"/>
  <c r="AF7329" i="1"/>
  <c r="AG7329" i="1" l="1"/>
  <c r="AF7330" i="1"/>
  <c r="AE7331" i="1" a="1"/>
  <c r="AE7331" i="1" s="1"/>
  <c r="AH7331" i="1" a="1"/>
  <c r="AH7331" i="1" s="1"/>
  <c r="AI7331" i="1" s="1"/>
  <c r="AD7331" i="1"/>
  <c r="AE7332" i="1" l="1" a="1"/>
  <c r="AE7332" i="1" s="1"/>
  <c r="AD7332" i="1"/>
  <c r="AH7332" i="1" a="1"/>
  <c r="AH7332" i="1" s="1"/>
  <c r="AI7332" i="1" s="1"/>
  <c r="AG7330" i="1"/>
  <c r="AF7331" i="1"/>
  <c r="AG7331" i="1" l="1"/>
  <c r="AF7332" i="1"/>
  <c r="AE7333" i="1" a="1"/>
  <c r="AE7333" i="1" s="1"/>
  <c r="AH7333" i="1" a="1"/>
  <c r="AH7333" i="1" s="1"/>
  <c r="AI7333" i="1" s="1"/>
  <c r="AD7333" i="1"/>
  <c r="AE7334" i="1" l="1" a="1"/>
  <c r="AE7334" i="1" s="1"/>
  <c r="AD7334" i="1"/>
  <c r="AH7334" i="1" a="1"/>
  <c r="AH7334" i="1" s="1"/>
  <c r="AI7334" i="1" s="1"/>
  <c r="AG7332" i="1"/>
  <c r="AF7333" i="1"/>
  <c r="AG7333" i="1" l="1"/>
  <c r="AF7334" i="1"/>
  <c r="AE7335" i="1" a="1"/>
  <c r="AE7335" i="1" s="1"/>
  <c r="AH7335" i="1" a="1"/>
  <c r="AH7335" i="1" s="1"/>
  <c r="AI7335" i="1" s="1"/>
  <c r="AD7335" i="1"/>
  <c r="AE7336" i="1" l="1" a="1"/>
  <c r="AE7336" i="1" s="1"/>
  <c r="AH7336" i="1" a="1"/>
  <c r="AH7336" i="1" s="1"/>
  <c r="AI7336" i="1" s="1"/>
  <c r="AD7336" i="1"/>
  <c r="AG7334" i="1"/>
  <c r="AF7335" i="1"/>
  <c r="AE7337" i="1" l="1" a="1"/>
  <c r="AE7337" i="1" s="1"/>
  <c r="AD7337" i="1"/>
  <c r="AH7337" i="1" a="1"/>
  <c r="AH7337" i="1" s="1"/>
  <c r="AI7337" i="1" s="1"/>
  <c r="AG7335" i="1"/>
  <c r="AF7336" i="1"/>
  <c r="AG7336" i="1" l="1"/>
  <c r="AF7337" i="1"/>
  <c r="AE7338" i="1" a="1"/>
  <c r="AE7338" i="1" s="1"/>
  <c r="AH7338" i="1" a="1"/>
  <c r="AH7338" i="1" s="1"/>
  <c r="AI7338" i="1" s="1"/>
  <c r="AD7338" i="1"/>
  <c r="AE7339" i="1" l="1" a="1"/>
  <c r="AE7339" i="1" s="1"/>
  <c r="AH7339" i="1" a="1"/>
  <c r="AH7339" i="1" s="1"/>
  <c r="AI7339" i="1" s="1"/>
  <c r="AD7339" i="1"/>
  <c r="AG7337" i="1"/>
  <c r="AF7338" i="1"/>
  <c r="AG7338" i="1" l="1"/>
  <c r="AF7339" i="1"/>
  <c r="AE7340" i="1" a="1"/>
  <c r="AE7340" i="1" s="1"/>
  <c r="AD7340" i="1"/>
  <c r="AH7340" i="1" a="1"/>
  <c r="AH7340" i="1" s="1"/>
  <c r="AI7340" i="1" s="1"/>
  <c r="AG7339" i="1" l="1"/>
  <c r="AF7340" i="1"/>
  <c r="AE7341" i="1" a="1"/>
  <c r="AE7341" i="1" s="1"/>
  <c r="AH7341" i="1" a="1"/>
  <c r="AH7341" i="1" s="1"/>
  <c r="AI7341" i="1" s="1"/>
  <c r="AD7341" i="1"/>
  <c r="AE7342" i="1" l="1" a="1"/>
  <c r="AE7342" i="1" s="1"/>
  <c r="AD7342" i="1"/>
  <c r="AH7342" i="1" a="1"/>
  <c r="AH7342" i="1" s="1"/>
  <c r="AI7342" i="1" s="1"/>
  <c r="AG7340" i="1"/>
  <c r="AF7341" i="1"/>
  <c r="AG7341" i="1" l="1"/>
  <c r="AF7342" i="1"/>
  <c r="AE7343" i="1" a="1"/>
  <c r="AE7343" i="1" s="1"/>
  <c r="AH7343" i="1" a="1"/>
  <c r="AH7343" i="1" s="1"/>
  <c r="AI7343" i="1" s="1"/>
  <c r="AD7343" i="1"/>
  <c r="AE7344" i="1" l="1" a="1"/>
  <c r="AE7344" i="1" s="1"/>
  <c r="AH7344" i="1" a="1"/>
  <c r="AH7344" i="1" s="1"/>
  <c r="AI7344" i="1" s="1"/>
  <c r="AD7344" i="1"/>
  <c r="AG7342" i="1"/>
  <c r="AF7343" i="1"/>
  <c r="AG7343" i="1" l="1"/>
  <c r="AF7344" i="1"/>
  <c r="AE7345" i="1" a="1"/>
  <c r="AE7345" i="1" s="1"/>
  <c r="AD7345" i="1"/>
  <c r="AH7345" i="1" a="1"/>
  <c r="AH7345" i="1" s="1"/>
  <c r="AI7345" i="1" s="1"/>
  <c r="AE7346" i="1" l="1" a="1"/>
  <c r="AE7346" i="1" s="1"/>
  <c r="AH7346" i="1" a="1"/>
  <c r="AH7346" i="1" s="1"/>
  <c r="AI7346" i="1" s="1"/>
  <c r="AD7346" i="1"/>
  <c r="AG7344" i="1"/>
  <c r="AF7345" i="1"/>
  <c r="AG7345" i="1" l="1"/>
  <c r="AF7346" i="1"/>
  <c r="AE7347" i="1" a="1"/>
  <c r="AE7347" i="1" s="1"/>
  <c r="AD7347" i="1"/>
  <c r="AH7347" i="1" a="1"/>
  <c r="AH7347" i="1" s="1"/>
  <c r="AI7347" i="1" s="1"/>
  <c r="AE7348" i="1" l="1" a="1"/>
  <c r="AE7348" i="1" s="1"/>
  <c r="AH7348" i="1" a="1"/>
  <c r="AH7348" i="1" s="1"/>
  <c r="AI7348" i="1" s="1"/>
  <c r="AD7348" i="1"/>
  <c r="AG7346" i="1"/>
  <c r="AF7347" i="1"/>
  <c r="AG7347" i="1" l="1"/>
  <c r="AF7348" i="1"/>
  <c r="AE7349" i="1" a="1"/>
  <c r="AE7349" i="1" s="1"/>
  <c r="AD7349" i="1"/>
  <c r="AH7349" i="1" a="1"/>
  <c r="AH7349" i="1" s="1"/>
  <c r="AI7349" i="1" s="1"/>
  <c r="AE7350" i="1" l="1" a="1"/>
  <c r="AE7350" i="1" s="1"/>
  <c r="AH7350" i="1" a="1"/>
  <c r="AH7350" i="1" s="1"/>
  <c r="AI7350" i="1" s="1"/>
  <c r="AD7350" i="1"/>
  <c r="AG7348" i="1"/>
  <c r="AF7349" i="1"/>
  <c r="AG7349" i="1" l="1"/>
  <c r="AF7350" i="1"/>
  <c r="AE7351" i="1" a="1"/>
  <c r="AE7351" i="1" s="1"/>
  <c r="AD7351" i="1"/>
  <c r="AH7351" i="1" a="1"/>
  <c r="AH7351" i="1" s="1"/>
  <c r="AI7351" i="1" s="1"/>
  <c r="AG7350" i="1" l="1"/>
  <c r="AF7351" i="1"/>
  <c r="AH7352" i="1" a="1"/>
  <c r="AH7352" i="1" s="1"/>
  <c r="AI7352" i="1" s="1"/>
  <c r="AE7352" i="1" a="1"/>
  <c r="AE7352" i="1" s="1"/>
  <c r="AD7352" i="1"/>
  <c r="AG7351" i="1" l="1"/>
  <c r="AF7352" i="1"/>
  <c r="AH7353" i="1" a="1"/>
  <c r="AH7353" i="1" s="1"/>
  <c r="AI7353" i="1" s="1"/>
  <c r="AE7353" i="1" a="1"/>
  <c r="AE7353" i="1" s="1"/>
  <c r="AD7353" i="1"/>
  <c r="AG7352" i="1" l="1"/>
  <c r="AF7353" i="1"/>
  <c r="AH7354" i="1" a="1"/>
  <c r="AH7354" i="1" s="1"/>
  <c r="AI7354" i="1" s="1"/>
  <c r="AE7354" i="1" a="1"/>
  <c r="AE7354" i="1" s="1"/>
  <c r="AD7354" i="1"/>
  <c r="AH7355" i="1" l="1" a="1"/>
  <c r="AH7355" i="1" s="1"/>
  <c r="AI7355" i="1" s="1"/>
  <c r="AE7355" i="1" a="1"/>
  <c r="AE7355" i="1" s="1"/>
  <c r="AD7355" i="1"/>
  <c r="AG7353" i="1"/>
  <c r="AF7354" i="1"/>
  <c r="AG7354" i="1" l="1"/>
  <c r="AF7355" i="1"/>
  <c r="AH7356" i="1" a="1"/>
  <c r="AH7356" i="1" s="1"/>
  <c r="AI7356" i="1" s="1"/>
  <c r="AE7356" i="1" a="1"/>
  <c r="AE7356" i="1" s="1"/>
  <c r="AD7356" i="1"/>
  <c r="AH7357" i="1" l="1" a="1"/>
  <c r="AH7357" i="1" s="1"/>
  <c r="AI7357" i="1" s="1"/>
  <c r="AE7357" i="1" a="1"/>
  <c r="AE7357" i="1" s="1"/>
  <c r="AD7357" i="1"/>
  <c r="AG7355" i="1"/>
  <c r="AF7356" i="1"/>
  <c r="AH7358" i="1" l="1" a="1"/>
  <c r="AH7358" i="1" s="1"/>
  <c r="AI7358" i="1" s="1"/>
  <c r="AE7358" i="1" a="1"/>
  <c r="AE7358" i="1" s="1"/>
  <c r="AD7358" i="1"/>
  <c r="AG7356" i="1"/>
  <c r="AF7357" i="1"/>
  <c r="AG7357" i="1" l="1"/>
  <c r="AF7358" i="1"/>
  <c r="AH7359" i="1" a="1"/>
  <c r="AH7359" i="1" s="1"/>
  <c r="AI7359" i="1" s="1"/>
  <c r="AE7359" i="1" a="1"/>
  <c r="AE7359" i="1" s="1"/>
  <c r="AD7359" i="1"/>
  <c r="AG7358" i="1" l="1"/>
  <c r="AF7359" i="1"/>
  <c r="AH7360" i="1" a="1"/>
  <c r="AH7360" i="1" s="1"/>
  <c r="AI7360" i="1" s="1"/>
  <c r="AE7360" i="1" a="1"/>
  <c r="AE7360" i="1" s="1"/>
  <c r="AD7360" i="1"/>
  <c r="AH7361" i="1" l="1" a="1"/>
  <c r="AH7361" i="1" s="1"/>
  <c r="AI7361" i="1" s="1"/>
  <c r="AE7361" i="1" a="1"/>
  <c r="AE7361" i="1" s="1"/>
  <c r="AD7361" i="1"/>
  <c r="AG7359" i="1"/>
  <c r="AF7360" i="1"/>
  <c r="AG7360" i="1" l="1"/>
  <c r="AF7361" i="1"/>
  <c r="AH7362" i="1" a="1"/>
  <c r="AH7362" i="1" s="1"/>
  <c r="AI7362" i="1" s="1"/>
  <c r="AE7362" i="1" a="1"/>
  <c r="AE7362" i="1" s="1"/>
  <c r="AD7362" i="1"/>
  <c r="AH7363" i="1" l="1" a="1"/>
  <c r="AH7363" i="1" s="1"/>
  <c r="AI7363" i="1" s="1"/>
  <c r="AE7363" i="1" a="1"/>
  <c r="AE7363" i="1" s="1"/>
  <c r="AD7363" i="1"/>
  <c r="AG7361" i="1"/>
  <c r="AF7362" i="1"/>
  <c r="AG7362" i="1" l="1"/>
  <c r="AF7363" i="1"/>
  <c r="AH7364" i="1" a="1"/>
  <c r="AH7364" i="1" s="1"/>
  <c r="AI7364" i="1" s="1"/>
  <c r="AE7364" i="1" a="1"/>
  <c r="AE7364" i="1" s="1"/>
  <c r="AD7364" i="1"/>
  <c r="AH7365" i="1" l="1" a="1"/>
  <c r="AH7365" i="1" s="1"/>
  <c r="AI7365" i="1" s="1"/>
  <c r="AE7365" i="1" a="1"/>
  <c r="AE7365" i="1" s="1"/>
  <c r="AD7365" i="1"/>
  <c r="AG7363" i="1"/>
  <c r="AF7364" i="1"/>
  <c r="AG7364" i="1" l="1"/>
  <c r="AF7365" i="1"/>
  <c r="AH7366" i="1" a="1"/>
  <c r="AH7366" i="1" s="1"/>
  <c r="AI7366" i="1" s="1"/>
  <c r="AE7366" i="1" a="1"/>
  <c r="AE7366" i="1" s="1"/>
  <c r="AD7366" i="1"/>
  <c r="AH7367" i="1" l="1" a="1"/>
  <c r="AH7367" i="1" s="1"/>
  <c r="AI7367" i="1" s="1"/>
  <c r="AE7367" i="1" a="1"/>
  <c r="AE7367" i="1" s="1"/>
  <c r="AD7367" i="1"/>
  <c r="AG7365" i="1"/>
  <c r="AF7366" i="1"/>
  <c r="AG7366" i="1" l="1"/>
  <c r="AF7367" i="1"/>
  <c r="AH7368" i="1" a="1"/>
  <c r="AH7368" i="1" s="1"/>
  <c r="AI7368" i="1" s="1"/>
  <c r="AE7368" i="1" a="1"/>
  <c r="AE7368" i="1" s="1"/>
  <c r="AD7368" i="1"/>
  <c r="AH7369" i="1" l="1" a="1"/>
  <c r="AH7369" i="1" s="1"/>
  <c r="AI7369" i="1" s="1"/>
  <c r="AE7369" i="1" a="1"/>
  <c r="AE7369" i="1" s="1"/>
  <c r="AD7369" i="1"/>
  <c r="AG7367" i="1"/>
  <c r="AF7368" i="1"/>
  <c r="AG7368" i="1" l="1"/>
  <c r="AF7369" i="1"/>
  <c r="AH7370" i="1" a="1"/>
  <c r="AH7370" i="1" s="1"/>
  <c r="AI7370" i="1" s="1"/>
  <c r="AE7370" i="1" a="1"/>
  <c r="AE7370" i="1" s="1"/>
  <c r="AD7370" i="1"/>
  <c r="AG7369" i="1" l="1"/>
  <c r="AF7370" i="1"/>
  <c r="AH7371" i="1" a="1"/>
  <c r="AH7371" i="1" s="1"/>
  <c r="AI7371" i="1" s="1"/>
  <c r="AD7371" i="1"/>
  <c r="AE7371" i="1" a="1"/>
  <c r="AE7371" i="1" s="1"/>
  <c r="AG7370" i="1" l="1"/>
  <c r="AF7371" i="1"/>
  <c r="AH7372" i="1" a="1"/>
  <c r="AH7372" i="1" s="1"/>
  <c r="AI7372" i="1" s="1"/>
  <c r="AE7372" i="1" a="1"/>
  <c r="AE7372" i="1" s="1"/>
  <c r="AD7372" i="1"/>
  <c r="AG7371" i="1" l="1"/>
  <c r="AF7372" i="1"/>
  <c r="AD7373" i="1"/>
  <c r="AH7373" i="1" a="1"/>
  <c r="AH7373" i="1" s="1"/>
  <c r="AI7373" i="1" s="1"/>
  <c r="AE7373" i="1" a="1"/>
  <c r="AE7373" i="1" s="1"/>
  <c r="AE7374" i="1" l="1" a="1"/>
  <c r="AE7374" i="1" s="1"/>
  <c r="AD7374" i="1"/>
  <c r="AH7374" i="1" a="1"/>
  <c r="AH7374" i="1" s="1"/>
  <c r="AI7374" i="1" s="1"/>
  <c r="AF7373" i="1"/>
  <c r="AG7372" i="1"/>
  <c r="AG7373" i="1" l="1"/>
  <c r="AF7374" i="1"/>
  <c r="AE7375" i="1" a="1"/>
  <c r="AE7375" i="1" s="1"/>
  <c r="AD7375" i="1"/>
  <c r="AH7375" i="1" a="1"/>
  <c r="AH7375" i="1" s="1"/>
  <c r="AI7375" i="1" s="1"/>
  <c r="AE7376" i="1" l="1" a="1"/>
  <c r="AE7376" i="1" s="1"/>
  <c r="AH7376" i="1" a="1"/>
  <c r="AH7376" i="1" s="1"/>
  <c r="AI7376" i="1" s="1"/>
  <c r="AD7376" i="1"/>
  <c r="AF7375" i="1"/>
  <c r="AG7374" i="1"/>
  <c r="AF7376" i="1" l="1"/>
  <c r="AG7375" i="1"/>
  <c r="AD7377" i="1"/>
  <c r="AH7377" i="1" a="1"/>
  <c r="AH7377" i="1" s="1"/>
  <c r="AI7377" i="1" s="1"/>
  <c r="AE7377" i="1" a="1"/>
  <c r="AE7377" i="1" s="1"/>
  <c r="AF7377" i="1" l="1"/>
  <c r="AG7376" i="1"/>
  <c r="AH7378" i="1" a="1"/>
  <c r="AH7378" i="1" s="1"/>
  <c r="AI7378" i="1" s="1"/>
  <c r="AE7378" i="1" a="1"/>
  <c r="AE7378" i="1" s="1"/>
  <c r="AD7378" i="1"/>
  <c r="AH7379" i="1" l="1" a="1"/>
  <c r="AH7379" i="1" s="1"/>
  <c r="AI7379" i="1" s="1"/>
  <c r="AD7379" i="1"/>
  <c r="AE7379" i="1" a="1"/>
  <c r="AE7379" i="1" s="1"/>
  <c r="AG7377" i="1"/>
  <c r="AF7378" i="1"/>
  <c r="AG7378" i="1" l="1"/>
  <c r="AF7379" i="1"/>
  <c r="AH7380" i="1" a="1"/>
  <c r="AH7380" i="1" s="1"/>
  <c r="AI7380" i="1" s="1"/>
  <c r="AE7380" i="1" a="1"/>
  <c r="AE7380" i="1" s="1"/>
  <c r="AD7380" i="1"/>
  <c r="AD7381" i="1" l="1"/>
  <c r="AE7381" i="1" a="1"/>
  <c r="AE7381" i="1" s="1"/>
  <c r="AH7381" i="1" a="1"/>
  <c r="AH7381" i="1" s="1"/>
  <c r="AI7381" i="1" s="1"/>
  <c r="AG7379" i="1"/>
  <c r="AF7380" i="1"/>
  <c r="AF7381" i="1" l="1"/>
  <c r="AG7380" i="1"/>
  <c r="AE7382" i="1" a="1"/>
  <c r="AE7382" i="1" s="1"/>
  <c r="AD7382" i="1"/>
  <c r="AH7382" i="1" a="1"/>
  <c r="AH7382" i="1" s="1"/>
  <c r="AI7382" i="1" s="1"/>
  <c r="AE7383" i="1" l="1" a="1"/>
  <c r="AE7383" i="1" s="1"/>
  <c r="AD7383" i="1"/>
  <c r="AH7383" i="1" a="1"/>
  <c r="AH7383" i="1" s="1"/>
  <c r="AI7383" i="1" s="1"/>
  <c r="AG7381" i="1"/>
  <c r="AF7382" i="1"/>
  <c r="AF7383" i="1" l="1"/>
  <c r="AG7382" i="1"/>
  <c r="AE7384" i="1" a="1"/>
  <c r="AE7384" i="1" s="1"/>
  <c r="AH7384" i="1" a="1"/>
  <c r="AH7384" i="1" s="1"/>
  <c r="AI7384" i="1" s="1"/>
  <c r="AD7384" i="1"/>
  <c r="AD7385" i="1" l="1"/>
  <c r="AE7385" i="1" a="1"/>
  <c r="AE7385" i="1" s="1"/>
  <c r="AH7385" i="1" a="1"/>
  <c r="AH7385" i="1" s="1"/>
  <c r="AI7385" i="1" s="1"/>
  <c r="AF7384" i="1"/>
  <c r="AG7383" i="1"/>
  <c r="AF7385" i="1" l="1"/>
  <c r="AG7384" i="1"/>
  <c r="AH7386" i="1" a="1"/>
  <c r="AH7386" i="1" s="1"/>
  <c r="AI7386" i="1" s="1"/>
  <c r="AE7386" i="1" a="1"/>
  <c r="AE7386" i="1" s="1"/>
  <c r="AD7386" i="1"/>
  <c r="AH7387" i="1" l="1" a="1"/>
  <c r="AH7387" i="1" s="1"/>
  <c r="AI7387" i="1" s="1"/>
  <c r="AD7387" i="1"/>
  <c r="AE7387" i="1" a="1"/>
  <c r="AE7387" i="1" s="1"/>
  <c r="AG7385" i="1"/>
  <c r="AF7386" i="1"/>
  <c r="AG7386" i="1" l="1"/>
  <c r="AF7387" i="1"/>
  <c r="AD7388" i="1"/>
  <c r="AH7388" i="1" a="1"/>
  <c r="AH7388" i="1" s="1"/>
  <c r="AI7388" i="1" s="1"/>
  <c r="AE7388" i="1" a="1"/>
  <c r="AE7388" i="1" s="1"/>
  <c r="AE7389" i="1" l="1" a="1"/>
  <c r="AE7389" i="1" s="1"/>
  <c r="AD7389" i="1"/>
  <c r="AH7389" i="1" a="1"/>
  <c r="AH7389" i="1" s="1"/>
  <c r="AI7389" i="1" s="1"/>
  <c r="AG7387" i="1"/>
  <c r="AF7388" i="1"/>
  <c r="AG7388" i="1" l="1"/>
  <c r="AF7389" i="1"/>
  <c r="AE7390" i="1" a="1"/>
  <c r="AE7390" i="1" s="1"/>
  <c r="AD7390" i="1"/>
  <c r="AH7390" i="1" a="1"/>
  <c r="AH7390" i="1" s="1"/>
  <c r="AI7390" i="1" s="1"/>
  <c r="AG7389" i="1" l="1"/>
  <c r="AF7390" i="1"/>
  <c r="AE7391" i="1" a="1"/>
  <c r="AE7391" i="1" s="1"/>
  <c r="AD7391" i="1"/>
  <c r="AH7391" i="1" a="1"/>
  <c r="AH7391" i="1" s="1"/>
  <c r="AI7391" i="1" s="1"/>
  <c r="AE7392" i="1" l="1" a="1"/>
  <c r="AE7392" i="1" s="1"/>
  <c r="AD7392" i="1"/>
  <c r="AH7392" i="1" a="1"/>
  <c r="AH7392" i="1" s="1"/>
  <c r="AI7392" i="1" s="1"/>
  <c r="AF7391" i="1"/>
  <c r="AG7390" i="1"/>
  <c r="AF7392" i="1" l="1"/>
  <c r="AG7391" i="1"/>
  <c r="AH7393" i="1" a="1"/>
  <c r="AH7393" i="1" s="1"/>
  <c r="AI7393" i="1" s="1"/>
  <c r="AE7393" i="1" a="1"/>
  <c r="AE7393" i="1" s="1"/>
  <c r="AD7393" i="1"/>
  <c r="AH7394" i="1" l="1" a="1"/>
  <c r="AH7394" i="1" s="1"/>
  <c r="AI7394" i="1" s="1"/>
  <c r="AE7394" i="1" a="1"/>
  <c r="AE7394" i="1" s="1"/>
  <c r="AD7394" i="1"/>
  <c r="AG7392" i="1"/>
  <c r="AF7393" i="1"/>
  <c r="AG7393" i="1" l="1"/>
  <c r="AF7394" i="1"/>
  <c r="AH7395" i="1" a="1"/>
  <c r="AH7395" i="1" s="1"/>
  <c r="AI7395" i="1" s="1"/>
  <c r="AD7395" i="1"/>
  <c r="AE7395" i="1" a="1"/>
  <c r="AE7395" i="1" s="1"/>
  <c r="AD7396" i="1" l="1"/>
  <c r="AH7396" i="1" a="1"/>
  <c r="AH7396" i="1" s="1"/>
  <c r="AI7396" i="1" s="1"/>
  <c r="AE7396" i="1" a="1"/>
  <c r="AE7396" i="1" s="1"/>
  <c r="AG7394" i="1"/>
  <c r="AF7395" i="1"/>
  <c r="AG7395" i="1" l="1"/>
  <c r="AF7396" i="1"/>
  <c r="AE7397" i="1" a="1"/>
  <c r="AE7397" i="1" s="1"/>
  <c r="AD7397" i="1"/>
  <c r="AH7397" i="1" a="1"/>
  <c r="AH7397" i="1" s="1"/>
  <c r="AI7397" i="1" s="1"/>
  <c r="AE7398" i="1" l="1" a="1"/>
  <c r="AE7398" i="1" s="1"/>
  <c r="AD7398" i="1"/>
  <c r="AH7398" i="1" a="1"/>
  <c r="AH7398" i="1" s="1"/>
  <c r="AI7398" i="1" s="1"/>
  <c r="AG7396" i="1"/>
  <c r="AF7397" i="1"/>
  <c r="AG7397" i="1" l="1"/>
  <c r="AF7398" i="1"/>
  <c r="AE7399" i="1" a="1"/>
  <c r="AE7399" i="1" s="1"/>
  <c r="AD7399" i="1"/>
  <c r="AH7399" i="1" a="1"/>
  <c r="AH7399" i="1" s="1"/>
  <c r="AI7399" i="1" s="1"/>
  <c r="AE7400" i="1" l="1" a="1"/>
  <c r="AE7400" i="1" s="1"/>
  <c r="AD7400" i="1"/>
  <c r="AH7400" i="1" a="1"/>
  <c r="AH7400" i="1" s="1"/>
  <c r="AI7400" i="1" s="1"/>
  <c r="AF7399" i="1"/>
  <c r="AG7398" i="1"/>
  <c r="AF7400" i="1" l="1"/>
  <c r="AG7399" i="1"/>
  <c r="AH7401" i="1" a="1"/>
  <c r="AH7401" i="1" s="1"/>
  <c r="AI7401" i="1" s="1"/>
  <c r="AE7401" i="1" a="1"/>
  <c r="AE7401" i="1" s="1"/>
  <c r="AD7401" i="1"/>
  <c r="AH7402" i="1" l="1" a="1"/>
  <c r="AH7402" i="1" s="1"/>
  <c r="AI7402" i="1" s="1"/>
  <c r="AE7402" i="1" a="1"/>
  <c r="AE7402" i="1" s="1"/>
  <c r="AD7402" i="1"/>
  <c r="AG7400" i="1"/>
  <c r="AF7401" i="1"/>
  <c r="AG7401" i="1" l="1"/>
  <c r="AF7402" i="1"/>
  <c r="AH7403" i="1" a="1"/>
  <c r="AH7403" i="1" s="1"/>
  <c r="AI7403" i="1" s="1"/>
  <c r="AD7403" i="1"/>
  <c r="AE7403" i="1" a="1"/>
  <c r="AE7403" i="1" s="1"/>
  <c r="AD7404" i="1" l="1"/>
  <c r="AH7404" i="1" a="1"/>
  <c r="AH7404" i="1" s="1"/>
  <c r="AI7404" i="1" s="1"/>
  <c r="AE7404" i="1" a="1"/>
  <c r="AE7404" i="1" s="1"/>
  <c r="AG7402" i="1"/>
  <c r="AF7403" i="1"/>
  <c r="AG7403" i="1" l="1"/>
  <c r="AF7404" i="1"/>
  <c r="AE7405" i="1" a="1"/>
  <c r="AE7405" i="1" s="1"/>
  <c r="AD7405" i="1"/>
  <c r="AH7405" i="1" a="1"/>
  <c r="AH7405" i="1" s="1"/>
  <c r="AI7405" i="1" s="1"/>
  <c r="AE7406" i="1" l="1" a="1"/>
  <c r="AE7406" i="1" s="1"/>
  <c r="AD7406" i="1"/>
  <c r="AH7406" i="1" a="1"/>
  <c r="AH7406" i="1" s="1"/>
  <c r="AI7406" i="1" s="1"/>
  <c r="AG7404" i="1"/>
  <c r="AF7405" i="1"/>
  <c r="AG7405" i="1" l="1"/>
  <c r="AF7406" i="1"/>
  <c r="AE7407" i="1" a="1"/>
  <c r="AE7407" i="1" s="1"/>
  <c r="AD7407" i="1"/>
  <c r="AH7407" i="1" a="1"/>
  <c r="AH7407" i="1" s="1"/>
  <c r="AI7407" i="1" s="1"/>
  <c r="AE7408" i="1" l="1" a="1"/>
  <c r="AE7408" i="1" s="1"/>
  <c r="AD7408" i="1"/>
  <c r="AH7408" i="1" a="1"/>
  <c r="AH7408" i="1" s="1"/>
  <c r="AI7408" i="1" s="1"/>
  <c r="AF7407" i="1"/>
  <c r="AG7406" i="1"/>
  <c r="AF7408" i="1" l="1"/>
  <c r="AG7407" i="1"/>
  <c r="AH7409" i="1" a="1"/>
  <c r="AH7409" i="1" s="1"/>
  <c r="AI7409" i="1" s="1"/>
  <c r="AE7409" i="1" a="1"/>
  <c r="AE7409" i="1" s="1"/>
  <c r="AD7409" i="1"/>
  <c r="AH7410" i="1" l="1" a="1"/>
  <c r="AH7410" i="1" s="1"/>
  <c r="AI7410" i="1" s="1"/>
  <c r="AE7410" i="1" a="1"/>
  <c r="AE7410" i="1" s="1"/>
  <c r="AD7410" i="1"/>
  <c r="AG7408" i="1"/>
  <c r="AF7409" i="1"/>
  <c r="AG7409" i="1" l="1"/>
  <c r="AF7410" i="1"/>
  <c r="AH7411" i="1" a="1"/>
  <c r="AH7411" i="1" s="1"/>
  <c r="AI7411" i="1" s="1"/>
  <c r="AD7411" i="1"/>
  <c r="AE7411" i="1" a="1"/>
  <c r="AE7411" i="1" s="1"/>
  <c r="AD7412" i="1" l="1"/>
  <c r="AH7412" i="1" a="1"/>
  <c r="AH7412" i="1" s="1"/>
  <c r="AI7412" i="1" s="1"/>
  <c r="AE7412" i="1" a="1"/>
  <c r="AE7412" i="1" s="1"/>
  <c r="AG7410" i="1"/>
  <c r="AF7411" i="1"/>
  <c r="AG7411" i="1" l="1"/>
  <c r="AF7412" i="1"/>
  <c r="AE7413" i="1" a="1"/>
  <c r="AE7413" i="1" s="1"/>
  <c r="AD7413" i="1"/>
  <c r="AH7413" i="1" a="1"/>
  <c r="AH7413" i="1" s="1"/>
  <c r="AI7413" i="1" s="1"/>
  <c r="AE7414" i="1" l="1" a="1"/>
  <c r="AE7414" i="1" s="1"/>
  <c r="AD7414" i="1"/>
  <c r="AH7414" i="1" a="1"/>
  <c r="AH7414" i="1" s="1"/>
  <c r="AI7414" i="1" s="1"/>
  <c r="AG7412" i="1"/>
  <c r="AF7413" i="1"/>
  <c r="AG7413" i="1" l="1"/>
  <c r="AF7414" i="1"/>
  <c r="AE7415" i="1" a="1"/>
  <c r="AE7415" i="1" s="1"/>
  <c r="AD7415" i="1"/>
  <c r="AH7415" i="1" a="1"/>
  <c r="AH7415" i="1" s="1"/>
  <c r="AI7415" i="1" s="1"/>
  <c r="AF7415" i="1" l="1"/>
  <c r="AG7414" i="1"/>
  <c r="AE7416" i="1" a="1"/>
  <c r="AE7416" i="1" s="1"/>
  <c r="AD7416" i="1"/>
  <c r="AH7416" i="1" a="1"/>
  <c r="AH7416" i="1" s="1"/>
  <c r="AI7416" i="1" s="1"/>
  <c r="AH7417" i="1" l="1" a="1"/>
  <c r="AH7417" i="1" s="1"/>
  <c r="AI7417" i="1" s="1"/>
  <c r="AE7417" i="1" a="1"/>
  <c r="AE7417" i="1" s="1"/>
  <c r="AD7417" i="1"/>
  <c r="AF7416" i="1"/>
  <c r="AG7415" i="1"/>
  <c r="AF7417" i="1" l="1"/>
  <c r="AG7416" i="1"/>
  <c r="AE7418" i="1" a="1"/>
  <c r="AE7418" i="1" s="1"/>
  <c r="AD7418" i="1"/>
  <c r="AH7418" i="1" a="1"/>
  <c r="AH7418" i="1" s="1"/>
  <c r="AI7418" i="1" s="1"/>
  <c r="AH7419" i="1" l="1" a="1"/>
  <c r="AH7419" i="1" s="1"/>
  <c r="AI7419" i="1" s="1"/>
  <c r="AE7419" i="1" a="1"/>
  <c r="AE7419" i="1" s="1"/>
  <c r="AD7419" i="1"/>
  <c r="AF7418" i="1"/>
  <c r="AG7417" i="1"/>
  <c r="AH7420" i="1" l="1" a="1"/>
  <c r="AH7420" i="1" s="1"/>
  <c r="AI7420" i="1" s="1"/>
  <c r="AD7420" i="1"/>
  <c r="AE7420" i="1" a="1"/>
  <c r="AE7420" i="1" s="1"/>
  <c r="AF7419" i="1"/>
  <c r="AG7418" i="1"/>
  <c r="AF7420" i="1" l="1"/>
  <c r="AG7419" i="1"/>
  <c r="AE7421" i="1" a="1"/>
  <c r="AE7421" i="1" s="1"/>
  <c r="AD7421" i="1"/>
  <c r="AH7421" i="1" a="1"/>
  <c r="AH7421" i="1" s="1"/>
  <c r="AI7421" i="1" s="1"/>
  <c r="AH7422" i="1" l="1" a="1"/>
  <c r="AH7422" i="1" s="1"/>
  <c r="AI7422" i="1" s="1"/>
  <c r="AE7422" i="1" a="1"/>
  <c r="AE7422" i="1" s="1"/>
  <c r="AD7422" i="1"/>
  <c r="AF7421" i="1"/>
  <c r="AG7420" i="1"/>
  <c r="AF7422" i="1" l="1"/>
  <c r="AG7421" i="1"/>
  <c r="AD7423" i="1"/>
  <c r="AH7423" i="1" a="1"/>
  <c r="AH7423" i="1" s="1"/>
  <c r="AI7423" i="1" s="1"/>
  <c r="AE7423" i="1" a="1"/>
  <c r="AE7423" i="1" s="1"/>
  <c r="AE7424" i="1" l="1" a="1"/>
  <c r="AE7424" i="1" s="1"/>
  <c r="AD7424" i="1"/>
  <c r="AH7424" i="1" a="1"/>
  <c r="AH7424" i="1" s="1"/>
  <c r="AI7424" i="1" s="1"/>
  <c r="AF7423" i="1"/>
  <c r="AG7422" i="1"/>
  <c r="AF7424" i="1" l="1"/>
  <c r="AG7423" i="1"/>
  <c r="AH7425" i="1" a="1"/>
  <c r="AH7425" i="1" s="1"/>
  <c r="AI7425" i="1" s="1"/>
  <c r="AE7425" i="1" a="1"/>
  <c r="AE7425" i="1" s="1"/>
  <c r="AD7425" i="1"/>
  <c r="AE7426" i="1" l="1" a="1"/>
  <c r="AE7426" i="1" s="1"/>
  <c r="AD7426" i="1"/>
  <c r="AH7426" i="1" a="1"/>
  <c r="AH7426" i="1" s="1"/>
  <c r="AI7426" i="1" s="1"/>
  <c r="AF7425" i="1"/>
  <c r="AG7424" i="1"/>
  <c r="AF7426" i="1" l="1"/>
  <c r="AG7425" i="1"/>
  <c r="AH7427" i="1" a="1"/>
  <c r="AH7427" i="1" s="1"/>
  <c r="AI7427" i="1" s="1"/>
  <c r="AE7427" i="1" a="1"/>
  <c r="AE7427" i="1" s="1"/>
  <c r="AD7427" i="1"/>
  <c r="AH7428" i="1" l="1" a="1"/>
  <c r="AH7428" i="1" s="1"/>
  <c r="AI7428" i="1" s="1"/>
  <c r="AD7428" i="1"/>
  <c r="AE7428" i="1" a="1"/>
  <c r="AE7428" i="1" s="1"/>
  <c r="AF7427" i="1"/>
  <c r="AG7426" i="1"/>
  <c r="AF7428" i="1" l="1"/>
  <c r="AG7427" i="1"/>
  <c r="AE7429" i="1" a="1"/>
  <c r="AE7429" i="1" s="1"/>
  <c r="AD7429" i="1"/>
  <c r="AH7429" i="1" a="1"/>
  <c r="AH7429" i="1" s="1"/>
  <c r="AI7429" i="1" s="1"/>
  <c r="AH7430" i="1" l="1" a="1"/>
  <c r="AH7430" i="1" s="1"/>
  <c r="AI7430" i="1" s="1"/>
  <c r="AE7430" i="1" a="1"/>
  <c r="AE7430" i="1" s="1"/>
  <c r="AD7430" i="1"/>
  <c r="AF7429" i="1"/>
  <c r="AG7428" i="1"/>
  <c r="AF7430" i="1" l="1"/>
  <c r="AG7429" i="1"/>
  <c r="AD7431" i="1"/>
  <c r="AH7431" i="1" a="1"/>
  <c r="AH7431" i="1" s="1"/>
  <c r="AI7431" i="1" s="1"/>
  <c r="AE7431" i="1" a="1"/>
  <c r="AE7431" i="1" s="1"/>
  <c r="AE7432" i="1" l="1" a="1"/>
  <c r="AE7432" i="1" s="1"/>
  <c r="AD7432" i="1"/>
  <c r="AH7432" i="1" a="1"/>
  <c r="AH7432" i="1" s="1"/>
  <c r="AI7432" i="1" s="1"/>
  <c r="AF7431" i="1"/>
  <c r="AG7430" i="1"/>
  <c r="AF7432" i="1" l="1"/>
  <c r="AG7431" i="1"/>
  <c r="AH7433" i="1" a="1"/>
  <c r="AH7433" i="1" s="1"/>
  <c r="AI7433" i="1" s="1"/>
  <c r="AE7433" i="1" a="1"/>
  <c r="AE7433" i="1" s="1"/>
  <c r="AD7433" i="1"/>
  <c r="AE7434" i="1" l="1" a="1"/>
  <c r="AE7434" i="1" s="1"/>
  <c r="AD7434" i="1"/>
  <c r="AH7434" i="1" a="1"/>
  <c r="AH7434" i="1" s="1"/>
  <c r="AI7434" i="1" s="1"/>
  <c r="AF7433" i="1"/>
  <c r="AG7432" i="1"/>
  <c r="AF7434" i="1" l="1"/>
  <c r="AG7433" i="1"/>
  <c r="AH7435" i="1" a="1"/>
  <c r="AH7435" i="1" s="1"/>
  <c r="AI7435" i="1" s="1"/>
  <c r="AE7435" i="1" a="1"/>
  <c r="AE7435" i="1" s="1"/>
  <c r="AD7435" i="1"/>
  <c r="AH7436" i="1" l="1" a="1"/>
  <c r="AH7436" i="1" s="1"/>
  <c r="AI7436" i="1" s="1"/>
  <c r="AD7436" i="1"/>
  <c r="AE7436" i="1" a="1"/>
  <c r="AE7436" i="1" s="1"/>
  <c r="AF7435" i="1"/>
  <c r="AG7434" i="1"/>
  <c r="AF7436" i="1" l="1"/>
  <c r="AG7435" i="1"/>
  <c r="AH7437" i="1" a="1"/>
  <c r="AH7437" i="1" s="1"/>
  <c r="AI7437" i="1" s="1"/>
  <c r="AE7437" i="1" a="1"/>
  <c r="AE7437" i="1" s="1"/>
  <c r="AD7437" i="1"/>
  <c r="AH7438" i="1" l="1" a="1"/>
  <c r="AH7438" i="1" s="1"/>
  <c r="AI7438" i="1" s="1"/>
  <c r="AD7438" i="1"/>
  <c r="AE7438" i="1" a="1"/>
  <c r="AE7438" i="1" s="1"/>
  <c r="AF7437" i="1"/>
  <c r="AG7436" i="1"/>
  <c r="AF7438" i="1" l="1"/>
  <c r="AG7437" i="1"/>
  <c r="AH7439" i="1" a="1"/>
  <c r="AH7439" i="1" s="1"/>
  <c r="AI7439" i="1" s="1"/>
  <c r="AE7439" i="1" a="1"/>
  <c r="AE7439" i="1" s="1"/>
  <c r="AD7439" i="1"/>
  <c r="AH7440" i="1" l="1" a="1"/>
  <c r="AH7440" i="1" s="1"/>
  <c r="AI7440" i="1" s="1"/>
  <c r="AD7440" i="1"/>
  <c r="AE7440" i="1" a="1"/>
  <c r="AE7440" i="1" s="1"/>
  <c r="AF7439" i="1"/>
  <c r="AG7438" i="1"/>
  <c r="AF7440" i="1" l="1"/>
  <c r="AG7439" i="1"/>
  <c r="AH7441" i="1" a="1"/>
  <c r="AH7441" i="1" s="1"/>
  <c r="AI7441" i="1" s="1"/>
  <c r="AE7441" i="1" a="1"/>
  <c r="AE7441" i="1" s="1"/>
  <c r="AD7441" i="1"/>
  <c r="AH7442" i="1" l="1" a="1"/>
  <c r="AH7442" i="1" s="1"/>
  <c r="AI7442" i="1" s="1"/>
  <c r="AD7442" i="1"/>
  <c r="AE7442" i="1" a="1"/>
  <c r="AE7442" i="1" s="1"/>
  <c r="AF7441" i="1"/>
  <c r="AG7440" i="1"/>
  <c r="AF7442" i="1" l="1"/>
  <c r="AG7441" i="1"/>
  <c r="AH7443" i="1" a="1"/>
  <c r="AH7443" i="1" s="1"/>
  <c r="AI7443" i="1" s="1"/>
  <c r="AE7443" i="1" a="1"/>
  <c r="AE7443" i="1" s="1"/>
  <c r="AD7443" i="1"/>
  <c r="AH7444" i="1" l="1" a="1"/>
  <c r="AH7444" i="1" s="1"/>
  <c r="AI7444" i="1" s="1"/>
  <c r="AD7444" i="1"/>
  <c r="AE7444" i="1" a="1"/>
  <c r="AE7444" i="1" s="1"/>
  <c r="AF7443" i="1"/>
  <c r="AG7442" i="1"/>
  <c r="AF7444" i="1" l="1"/>
  <c r="AG7443" i="1"/>
  <c r="AH7445" i="1" a="1"/>
  <c r="AH7445" i="1" s="1"/>
  <c r="AI7445" i="1" s="1"/>
  <c r="AE7445" i="1" a="1"/>
  <c r="AE7445" i="1" s="1"/>
  <c r="AD7445" i="1"/>
  <c r="AH7446" i="1" l="1" a="1"/>
  <c r="AH7446" i="1" s="1"/>
  <c r="AI7446" i="1" s="1"/>
  <c r="AD7446" i="1"/>
  <c r="AE7446" i="1" a="1"/>
  <c r="AE7446" i="1" s="1"/>
  <c r="AF7445" i="1"/>
  <c r="AG7444" i="1"/>
  <c r="AF7446" i="1" l="1"/>
  <c r="AG7445" i="1"/>
  <c r="AH7447" i="1" a="1"/>
  <c r="AH7447" i="1" s="1"/>
  <c r="AI7447" i="1" s="1"/>
  <c r="AE7447" i="1" a="1"/>
  <c r="AE7447" i="1" s="1"/>
  <c r="AD7447" i="1"/>
  <c r="AH7448" i="1" l="1" a="1"/>
  <c r="AH7448" i="1" s="1"/>
  <c r="AI7448" i="1" s="1"/>
  <c r="AD7448" i="1"/>
  <c r="AE7448" i="1" a="1"/>
  <c r="AE7448" i="1" s="1"/>
  <c r="AF7447" i="1"/>
  <c r="AG7446" i="1"/>
  <c r="AF7448" i="1" l="1"/>
  <c r="AG7447" i="1"/>
  <c r="AH7449" i="1" a="1"/>
  <c r="AH7449" i="1" s="1"/>
  <c r="AI7449" i="1" s="1"/>
  <c r="AE7449" i="1" a="1"/>
  <c r="AE7449" i="1" s="1"/>
  <c r="AD7449" i="1"/>
  <c r="AH7450" i="1" l="1" a="1"/>
  <c r="AH7450" i="1" s="1"/>
  <c r="AI7450" i="1" s="1"/>
  <c r="AD7450" i="1"/>
  <c r="AE7450" i="1" a="1"/>
  <c r="AE7450" i="1" s="1"/>
  <c r="AF7449" i="1"/>
  <c r="AG7448" i="1"/>
  <c r="AF7450" i="1" l="1"/>
  <c r="AG7449" i="1"/>
  <c r="AH7451" i="1" a="1"/>
  <c r="AH7451" i="1" s="1"/>
  <c r="AI7451" i="1" s="1"/>
  <c r="AE7451" i="1" a="1"/>
  <c r="AE7451" i="1" s="1"/>
  <c r="AD7451" i="1"/>
  <c r="AH7452" i="1" l="1" a="1"/>
  <c r="AH7452" i="1" s="1"/>
  <c r="AI7452" i="1" s="1"/>
  <c r="AD7452" i="1"/>
  <c r="AE7452" i="1" a="1"/>
  <c r="AE7452" i="1" s="1"/>
  <c r="AF7451" i="1"/>
  <c r="AG7450" i="1"/>
  <c r="AF7452" i="1" l="1"/>
  <c r="AG7451" i="1"/>
  <c r="AH7453" i="1" a="1"/>
  <c r="AH7453" i="1" s="1"/>
  <c r="AI7453" i="1" s="1"/>
  <c r="AE7453" i="1" a="1"/>
  <c r="AE7453" i="1" s="1"/>
  <c r="AD7453" i="1"/>
  <c r="AH7454" i="1" l="1" a="1"/>
  <c r="AH7454" i="1" s="1"/>
  <c r="AI7454" i="1" s="1"/>
  <c r="AD7454" i="1"/>
  <c r="AE7454" i="1" a="1"/>
  <c r="AE7454" i="1" s="1"/>
  <c r="AF7453" i="1"/>
  <c r="AG7452" i="1"/>
  <c r="AF7454" i="1" l="1"/>
  <c r="AG7453" i="1"/>
  <c r="AH7455" i="1" a="1"/>
  <c r="AH7455" i="1" s="1"/>
  <c r="AI7455" i="1" s="1"/>
  <c r="AE7455" i="1" a="1"/>
  <c r="AE7455" i="1" s="1"/>
  <c r="AD7455" i="1"/>
  <c r="AH7456" i="1" l="1" a="1"/>
  <c r="AH7456" i="1" s="1"/>
  <c r="AI7456" i="1" s="1"/>
  <c r="AD7456" i="1"/>
  <c r="AE7456" i="1" a="1"/>
  <c r="AE7456" i="1" s="1"/>
  <c r="AF7455" i="1"/>
  <c r="AG7454" i="1"/>
  <c r="AF7456" i="1" l="1"/>
  <c r="AG7455" i="1"/>
  <c r="AH7457" i="1" a="1"/>
  <c r="AH7457" i="1" s="1"/>
  <c r="AI7457" i="1" s="1"/>
  <c r="AE7457" i="1" a="1"/>
  <c r="AE7457" i="1" s="1"/>
  <c r="AD7457" i="1"/>
  <c r="AH7458" i="1" l="1" a="1"/>
  <c r="AH7458" i="1" s="1"/>
  <c r="AI7458" i="1" s="1"/>
  <c r="AD7458" i="1"/>
  <c r="AE7458" i="1" a="1"/>
  <c r="AE7458" i="1" s="1"/>
  <c r="AF7457" i="1"/>
  <c r="AG7456" i="1"/>
  <c r="AF7458" i="1" l="1"/>
  <c r="AG7457" i="1"/>
  <c r="AH7459" i="1" a="1"/>
  <c r="AH7459" i="1" s="1"/>
  <c r="AI7459" i="1" s="1"/>
  <c r="AE7459" i="1" a="1"/>
  <c r="AE7459" i="1" s="1"/>
  <c r="AD7459" i="1"/>
  <c r="AH7460" i="1" l="1" a="1"/>
  <c r="AH7460" i="1" s="1"/>
  <c r="AI7460" i="1" s="1"/>
  <c r="AD7460" i="1"/>
  <c r="AE7460" i="1" a="1"/>
  <c r="AE7460" i="1" s="1"/>
  <c r="AF7459" i="1"/>
  <c r="AG7458" i="1"/>
  <c r="AF7460" i="1" l="1"/>
  <c r="AG7459" i="1"/>
  <c r="AH7461" i="1" a="1"/>
  <c r="AH7461" i="1" s="1"/>
  <c r="AI7461" i="1" s="1"/>
  <c r="AE7461" i="1" a="1"/>
  <c r="AE7461" i="1" s="1"/>
  <c r="AD7461" i="1"/>
  <c r="AH7462" i="1" l="1" a="1"/>
  <c r="AH7462" i="1" s="1"/>
  <c r="AI7462" i="1" s="1"/>
  <c r="AD7462" i="1"/>
  <c r="AE7462" i="1" a="1"/>
  <c r="AE7462" i="1" s="1"/>
  <c r="AF7461" i="1"/>
  <c r="AG7460" i="1"/>
  <c r="AF7462" i="1" l="1"/>
  <c r="AG7461" i="1"/>
  <c r="AH7463" i="1" a="1"/>
  <c r="AH7463" i="1" s="1"/>
  <c r="AI7463" i="1" s="1"/>
  <c r="AE7463" i="1" a="1"/>
  <c r="AE7463" i="1" s="1"/>
  <c r="AD7463" i="1"/>
  <c r="AH7464" i="1" l="1" a="1"/>
  <c r="AH7464" i="1" s="1"/>
  <c r="AI7464" i="1" s="1"/>
  <c r="AD7464" i="1"/>
  <c r="AE7464" i="1" a="1"/>
  <c r="AE7464" i="1" s="1"/>
  <c r="AF7463" i="1"/>
  <c r="AG7462" i="1"/>
  <c r="AF7464" i="1" l="1"/>
  <c r="AG7463" i="1"/>
  <c r="AH7465" i="1" a="1"/>
  <c r="AH7465" i="1" s="1"/>
  <c r="AI7465" i="1" s="1"/>
  <c r="AE7465" i="1" a="1"/>
  <c r="AE7465" i="1" s="1"/>
  <c r="AD7465" i="1"/>
  <c r="AH7466" i="1" l="1" a="1"/>
  <c r="AH7466" i="1" s="1"/>
  <c r="AI7466" i="1" s="1"/>
  <c r="AD7466" i="1"/>
  <c r="AE7466" i="1" a="1"/>
  <c r="AE7466" i="1" s="1"/>
  <c r="AF7465" i="1"/>
  <c r="AG7464" i="1"/>
  <c r="AF7466" i="1" l="1"/>
  <c r="AG7465" i="1"/>
  <c r="AH7467" i="1" a="1"/>
  <c r="AH7467" i="1" s="1"/>
  <c r="AI7467" i="1" s="1"/>
  <c r="AE7467" i="1" a="1"/>
  <c r="AE7467" i="1" s="1"/>
  <c r="AD7467" i="1"/>
  <c r="AH7468" i="1" l="1" a="1"/>
  <c r="AH7468" i="1" s="1"/>
  <c r="AI7468" i="1" s="1"/>
  <c r="AD7468" i="1"/>
  <c r="AE7468" i="1" a="1"/>
  <c r="AE7468" i="1" s="1"/>
  <c r="AF7467" i="1"/>
  <c r="AG7466" i="1"/>
  <c r="AF7468" i="1" l="1"/>
  <c r="AG7467" i="1"/>
  <c r="AH7469" i="1" a="1"/>
  <c r="AH7469" i="1" s="1"/>
  <c r="AI7469" i="1" s="1"/>
  <c r="AE7469" i="1" a="1"/>
  <c r="AE7469" i="1" s="1"/>
  <c r="AD7469" i="1"/>
  <c r="AD7470" i="1" l="1"/>
  <c r="AH7470" i="1" a="1"/>
  <c r="AH7470" i="1" s="1"/>
  <c r="AI7470" i="1" s="1"/>
  <c r="AE7470" i="1" a="1"/>
  <c r="AE7470" i="1" s="1"/>
  <c r="AF7469" i="1"/>
  <c r="AG7468" i="1"/>
  <c r="AF7470" i="1" l="1"/>
  <c r="AG7469" i="1"/>
  <c r="AD7471" i="1"/>
  <c r="AH7471" i="1" a="1"/>
  <c r="AH7471" i="1" s="1"/>
  <c r="AI7471" i="1" s="1"/>
  <c r="AE7471" i="1" a="1"/>
  <c r="AE7471" i="1" s="1"/>
  <c r="AD7472" i="1" l="1"/>
  <c r="AH7472" i="1" a="1"/>
  <c r="AH7472" i="1" s="1"/>
  <c r="AI7472" i="1" s="1"/>
  <c r="AE7472" i="1" a="1"/>
  <c r="AE7472" i="1" s="1"/>
  <c r="AF7471" i="1"/>
  <c r="AG7470" i="1"/>
  <c r="AF7472" i="1" l="1"/>
  <c r="AG7471" i="1"/>
  <c r="AD7473" i="1"/>
  <c r="AH7473" i="1" a="1"/>
  <c r="AH7473" i="1" s="1"/>
  <c r="AI7473" i="1" s="1"/>
  <c r="AE7473" i="1" a="1"/>
  <c r="AE7473" i="1" s="1"/>
  <c r="AF7473" i="1" l="1"/>
  <c r="AG7472" i="1"/>
  <c r="AD7474" i="1"/>
  <c r="AH7474" i="1" a="1"/>
  <c r="AH7474" i="1" s="1"/>
  <c r="AI7474" i="1" s="1"/>
  <c r="AE7474" i="1" a="1"/>
  <c r="AE7474" i="1" s="1"/>
  <c r="AF7474" i="1" l="1"/>
  <c r="AG7473" i="1"/>
  <c r="AD7475" i="1"/>
  <c r="AH7475" i="1" a="1"/>
  <c r="AH7475" i="1" s="1"/>
  <c r="AI7475" i="1" s="1"/>
  <c r="AE7475" i="1" a="1"/>
  <c r="AE7475" i="1" s="1"/>
  <c r="AD7476" i="1" l="1"/>
  <c r="AH7476" i="1" a="1"/>
  <c r="AH7476" i="1" s="1"/>
  <c r="AI7476" i="1" s="1"/>
  <c r="AE7476" i="1" a="1"/>
  <c r="AE7476" i="1" s="1"/>
  <c r="AF7475" i="1"/>
  <c r="AG7474" i="1"/>
  <c r="AF7476" i="1" l="1"/>
  <c r="AG7475" i="1"/>
  <c r="AD7477" i="1"/>
  <c r="AH7477" i="1" a="1"/>
  <c r="AH7477" i="1" s="1"/>
  <c r="AI7477" i="1" s="1"/>
  <c r="AE7477" i="1" a="1"/>
  <c r="AE7477" i="1" s="1"/>
  <c r="AD7478" i="1" l="1"/>
  <c r="AH7478" i="1" a="1"/>
  <c r="AH7478" i="1" s="1"/>
  <c r="AI7478" i="1" s="1"/>
  <c r="AE7478" i="1" a="1"/>
  <c r="AE7478" i="1" s="1"/>
  <c r="AF7477" i="1"/>
  <c r="AG7476" i="1"/>
  <c r="AF7478" i="1" l="1"/>
  <c r="AG7477" i="1"/>
  <c r="AD7479" i="1"/>
  <c r="AH7479" i="1" a="1"/>
  <c r="AH7479" i="1" s="1"/>
  <c r="AI7479" i="1" s="1"/>
  <c r="AE7479" i="1" a="1"/>
  <c r="AE7479" i="1" s="1"/>
  <c r="AD7480" i="1" l="1"/>
  <c r="AH7480" i="1" a="1"/>
  <c r="AH7480" i="1" s="1"/>
  <c r="AI7480" i="1" s="1"/>
  <c r="AE7480" i="1" a="1"/>
  <c r="AE7480" i="1" s="1"/>
  <c r="AF7479" i="1"/>
  <c r="AG7478" i="1"/>
  <c r="AF7480" i="1" l="1"/>
  <c r="AG7479" i="1"/>
  <c r="AD7481" i="1"/>
  <c r="AH7481" i="1" a="1"/>
  <c r="AH7481" i="1" s="1"/>
  <c r="AI7481" i="1" s="1"/>
  <c r="AE7481" i="1" a="1"/>
  <c r="AE7481" i="1" s="1"/>
  <c r="AD7482" i="1" l="1"/>
  <c r="AH7482" i="1" a="1"/>
  <c r="AH7482" i="1" s="1"/>
  <c r="AI7482" i="1" s="1"/>
  <c r="AE7482" i="1" a="1"/>
  <c r="AE7482" i="1" s="1"/>
  <c r="AF7481" i="1"/>
  <c r="AG7480" i="1"/>
  <c r="AF7482" i="1" l="1"/>
  <c r="AG7481" i="1"/>
  <c r="AD7483" i="1"/>
  <c r="AH7483" i="1" a="1"/>
  <c r="AH7483" i="1" s="1"/>
  <c r="AI7483" i="1" s="1"/>
  <c r="AE7483" i="1" a="1"/>
  <c r="AE7483" i="1" s="1"/>
  <c r="AD7484" i="1" l="1"/>
  <c r="AH7484" i="1" a="1"/>
  <c r="AH7484" i="1" s="1"/>
  <c r="AI7484" i="1" s="1"/>
  <c r="AE7484" i="1" a="1"/>
  <c r="AE7484" i="1" s="1"/>
  <c r="AF7483" i="1"/>
  <c r="AG7482" i="1"/>
  <c r="AF7484" i="1" l="1"/>
  <c r="AG7483" i="1"/>
  <c r="AD7485" i="1"/>
  <c r="AH7485" i="1" a="1"/>
  <c r="AH7485" i="1" s="1"/>
  <c r="AI7485" i="1" s="1"/>
  <c r="AE7485" i="1" a="1"/>
  <c r="AE7485" i="1" s="1"/>
  <c r="AD7486" i="1" l="1"/>
  <c r="AH7486" i="1" a="1"/>
  <c r="AH7486" i="1" s="1"/>
  <c r="AI7486" i="1" s="1"/>
  <c r="AE7486" i="1" a="1"/>
  <c r="AE7486" i="1" s="1"/>
  <c r="AF7485" i="1"/>
  <c r="AG7484" i="1"/>
  <c r="AF7486" i="1" l="1"/>
  <c r="AG7485" i="1"/>
  <c r="AD7487" i="1"/>
  <c r="AH7487" i="1" a="1"/>
  <c r="AH7487" i="1" s="1"/>
  <c r="AI7487" i="1" s="1"/>
  <c r="AE7487" i="1" a="1"/>
  <c r="AE7487" i="1" s="1"/>
  <c r="AD7488" i="1" l="1"/>
  <c r="AH7488" i="1" a="1"/>
  <c r="AH7488" i="1" s="1"/>
  <c r="AI7488" i="1" s="1"/>
  <c r="AE7488" i="1" a="1"/>
  <c r="AE7488" i="1" s="1"/>
  <c r="AF7487" i="1"/>
  <c r="AG7486" i="1"/>
  <c r="AF7488" i="1" l="1"/>
  <c r="AG7487" i="1"/>
  <c r="AD7489" i="1"/>
  <c r="AH7489" i="1" a="1"/>
  <c r="AH7489" i="1" s="1"/>
  <c r="AI7489" i="1" s="1"/>
  <c r="AE7489" i="1" a="1"/>
  <c r="AE7489" i="1" s="1"/>
  <c r="AF7489" i="1" l="1"/>
  <c r="AG7488" i="1"/>
  <c r="AD7490" i="1"/>
  <c r="AH7490" i="1" a="1"/>
  <c r="AH7490" i="1" s="1"/>
  <c r="AI7490" i="1" s="1"/>
  <c r="AE7490" i="1" a="1"/>
  <c r="AE7490" i="1" s="1"/>
  <c r="AF7490" i="1" l="1"/>
  <c r="AG7489" i="1"/>
  <c r="AD7491" i="1"/>
  <c r="AH7491" i="1" a="1"/>
  <c r="AH7491" i="1" s="1"/>
  <c r="AI7491" i="1" s="1"/>
  <c r="AE7491" i="1" a="1"/>
  <c r="AE7491" i="1" s="1"/>
  <c r="AD7492" i="1" l="1"/>
  <c r="AH7492" i="1" a="1"/>
  <c r="AH7492" i="1" s="1"/>
  <c r="AI7492" i="1" s="1"/>
  <c r="AE7492" i="1" a="1"/>
  <c r="AE7492" i="1" s="1"/>
  <c r="AF7491" i="1"/>
  <c r="AG7490" i="1"/>
  <c r="AF7492" i="1" l="1"/>
  <c r="AG7491" i="1"/>
  <c r="AD7493" i="1"/>
  <c r="AH7493" i="1" a="1"/>
  <c r="AH7493" i="1" s="1"/>
  <c r="AI7493" i="1" s="1"/>
  <c r="AE7493" i="1" a="1"/>
  <c r="AE7493" i="1" s="1"/>
  <c r="AD7494" i="1" l="1"/>
  <c r="AH7494" i="1" a="1"/>
  <c r="AH7494" i="1" s="1"/>
  <c r="AI7494" i="1" s="1"/>
  <c r="AE7494" i="1" a="1"/>
  <c r="AE7494" i="1" s="1"/>
  <c r="AF7493" i="1"/>
  <c r="AG7492" i="1"/>
  <c r="AF7494" i="1" l="1"/>
  <c r="AG7493" i="1"/>
  <c r="AD7495" i="1"/>
  <c r="AH7495" i="1" a="1"/>
  <c r="AH7495" i="1" s="1"/>
  <c r="AI7495" i="1" s="1"/>
  <c r="AE7495" i="1" a="1"/>
  <c r="AE7495" i="1" s="1"/>
  <c r="AF7495" i="1" l="1"/>
  <c r="AG7494" i="1"/>
  <c r="AD7496" i="1"/>
  <c r="AH7496" i="1" a="1"/>
  <c r="AH7496" i="1" s="1"/>
  <c r="AI7496" i="1" s="1"/>
  <c r="AE7496" i="1" a="1"/>
  <c r="AE7496" i="1" s="1"/>
  <c r="AF7496" i="1" l="1"/>
  <c r="AG7495" i="1"/>
  <c r="AD7497" i="1"/>
  <c r="AH7497" i="1" a="1"/>
  <c r="AH7497" i="1" s="1"/>
  <c r="AI7497" i="1" s="1"/>
  <c r="AE7497" i="1" a="1"/>
  <c r="AE7497" i="1" s="1"/>
  <c r="AD7498" i="1" l="1"/>
  <c r="AH7498" i="1" a="1"/>
  <c r="AH7498" i="1" s="1"/>
  <c r="AI7498" i="1" s="1"/>
  <c r="AE7498" i="1" a="1"/>
  <c r="AE7498" i="1" s="1"/>
  <c r="AF7497" i="1"/>
  <c r="AG7496" i="1"/>
  <c r="AD7499" i="1" l="1"/>
  <c r="AH7499" i="1" a="1"/>
  <c r="AH7499" i="1" s="1"/>
  <c r="AI7499" i="1" s="1"/>
  <c r="AE7499" i="1" a="1"/>
  <c r="AE7499" i="1" s="1"/>
  <c r="AF7498" i="1"/>
  <c r="AG7497" i="1"/>
  <c r="AF7499" i="1" l="1"/>
  <c r="AG7498" i="1"/>
  <c r="AD7500" i="1"/>
  <c r="AH7500" i="1" a="1"/>
  <c r="AH7500" i="1" s="1"/>
  <c r="AI7500" i="1" s="1"/>
  <c r="AE7500" i="1" a="1"/>
  <c r="AE7500" i="1" s="1"/>
  <c r="AD7501" i="1" l="1"/>
  <c r="AH7501" i="1" a="1"/>
  <c r="AH7501" i="1" s="1"/>
  <c r="AI7501" i="1" s="1"/>
  <c r="AE7501" i="1" a="1"/>
  <c r="AE7501" i="1" s="1"/>
  <c r="AF7500" i="1"/>
  <c r="AG7499" i="1"/>
  <c r="AF7501" i="1" l="1"/>
  <c r="AG7500" i="1"/>
  <c r="AD7502" i="1"/>
  <c r="AH7502" i="1" a="1"/>
  <c r="AH7502" i="1" s="1"/>
  <c r="AI7502" i="1" s="1"/>
  <c r="AE7502" i="1" a="1"/>
  <c r="AE7502" i="1" s="1"/>
  <c r="AF7502" i="1" l="1"/>
  <c r="AG7501" i="1"/>
  <c r="AD7503" i="1"/>
  <c r="AH7503" i="1" a="1"/>
  <c r="AH7503" i="1" s="1"/>
  <c r="AI7503" i="1" s="1"/>
  <c r="AE7503" i="1" a="1"/>
  <c r="AE7503" i="1" s="1"/>
  <c r="AF7503" i="1" l="1"/>
  <c r="AG7502" i="1"/>
  <c r="AD7504" i="1"/>
  <c r="AH7504" i="1" a="1"/>
  <c r="AH7504" i="1" s="1"/>
  <c r="AI7504" i="1" s="1"/>
  <c r="AE7504" i="1" a="1"/>
  <c r="AE7504" i="1" s="1"/>
  <c r="AD7505" i="1" l="1"/>
  <c r="AH7505" i="1" a="1"/>
  <c r="AH7505" i="1" s="1"/>
  <c r="AI7505" i="1" s="1"/>
  <c r="AE7505" i="1" a="1"/>
  <c r="AE7505" i="1" s="1"/>
  <c r="AF7504" i="1"/>
  <c r="AG7503" i="1"/>
  <c r="AF7505" i="1" l="1"/>
  <c r="AG7504" i="1"/>
  <c r="AD7506" i="1"/>
  <c r="AH7506" i="1" a="1"/>
  <c r="AH7506" i="1" s="1"/>
  <c r="AI7506" i="1" s="1"/>
  <c r="AE7506" i="1" a="1"/>
  <c r="AE7506" i="1" s="1"/>
  <c r="AD7507" i="1" l="1"/>
  <c r="AH7507" i="1" a="1"/>
  <c r="AH7507" i="1" s="1"/>
  <c r="AI7507" i="1" s="1"/>
  <c r="AE7507" i="1" a="1"/>
  <c r="AE7507" i="1" s="1"/>
  <c r="AF7506" i="1"/>
  <c r="AG7505" i="1"/>
  <c r="AF7507" i="1" l="1"/>
  <c r="AG7506" i="1"/>
  <c r="AD7508" i="1"/>
  <c r="AH7508" i="1" a="1"/>
  <c r="AH7508" i="1" s="1"/>
  <c r="AI7508" i="1" s="1"/>
  <c r="AE7508" i="1" a="1"/>
  <c r="AE7508" i="1" s="1"/>
  <c r="AD7509" i="1" l="1"/>
  <c r="AH7509" i="1" a="1"/>
  <c r="AH7509" i="1" s="1"/>
  <c r="AI7509" i="1" s="1"/>
  <c r="AE7509" i="1" a="1"/>
  <c r="AE7509" i="1" s="1"/>
  <c r="AF7508" i="1"/>
  <c r="AG7507" i="1"/>
  <c r="AF7509" i="1" l="1"/>
  <c r="AG7508" i="1"/>
  <c r="AD7510" i="1"/>
  <c r="AH7510" i="1" a="1"/>
  <c r="AH7510" i="1" s="1"/>
  <c r="AI7510" i="1" s="1"/>
  <c r="AE7510" i="1" a="1"/>
  <c r="AE7510" i="1" s="1"/>
  <c r="AD7511" i="1" l="1"/>
  <c r="AH7511" i="1" a="1"/>
  <c r="AH7511" i="1" s="1"/>
  <c r="AI7511" i="1" s="1"/>
  <c r="AE7511" i="1" a="1"/>
  <c r="AE7511" i="1" s="1"/>
  <c r="AF7510" i="1"/>
  <c r="AG7509" i="1"/>
  <c r="AF7511" i="1" l="1"/>
  <c r="AG7510" i="1"/>
  <c r="AD7512" i="1"/>
  <c r="AH7512" i="1" a="1"/>
  <c r="AH7512" i="1" s="1"/>
  <c r="AI7512" i="1" s="1"/>
  <c r="AE7512" i="1" a="1"/>
  <c r="AE7512" i="1" s="1"/>
  <c r="AD7513" i="1" l="1"/>
  <c r="AH7513" i="1" a="1"/>
  <c r="AH7513" i="1" s="1"/>
  <c r="AI7513" i="1" s="1"/>
  <c r="AE7513" i="1" a="1"/>
  <c r="AE7513" i="1" s="1"/>
  <c r="AF7512" i="1"/>
  <c r="AG7511" i="1"/>
  <c r="AF7513" i="1" l="1"/>
  <c r="AG7512" i="1"/>
  <c r="AD7514" i="1"/>
  <c r="AH7514" i="1" a="1"/>
  <c r="AH7514" i="1" s="1"/>
  <c r="AI7514" i="1" s="1"/>
  <c r="AE7514" i="1" a="1"/>
  <c r="AE7514" i="1" s="1"/>
  <c r="AD7515" i="1" l="1"/>
  <c r="AH7515" i="1" a="1"/>
  <c r="AH7515" i="1" s="1"/>
  <c r="AI7515" i="1" s="1"/>
  <c r="AE7515" i="1" a="1"/>
  <c r="AE7515" i="1" s="1"/>
  <c r="AF7514" i="1"/>
  <c r="AG7513" i="1"/>
  <c r="AD7516" i="1" l="1"/>
  <c r="AH7516" i="1" a="1"/>
  <c r="AH7516" i="1" s="1"/>
  <c r="AI7516" i="1" s="1"/>
  <c r="AE7516" i="1" a="1"/>
  <c r="AE7516" i="1" s="1"/>
  <c r="AF7515" i="1"/>
  <c r="AG7514" i="1"/>
  <c r="AF7516" i="1" l="1"/>
  <c r="AG7515" i="1"/>
  <c r="AD7517" i="1"/>
  <c r="AH7517" i="1" a="1"/>
  <c r="AH7517" i="1" s="1"/>
  <c r="AI7517" i="1" s="1"/>
  <c r="AE7517" i="1" a="1"/>
  <c r="AE7517" i="1" s="1"/>
  <c r="AF7517" i="1" l="1"/>
  <c r="AG7516" i="1"/>
  <c r="AD7518" i="1"/>
  <c r="AH7518" i="1" a="1"/>
  <c r="AH7518" i="1" s="1"/>
  <c r="AI7518" i="1" s="1"/>
  <c r="AE7518" i="1" a="1"/>
  <c r="AE7518" i="1" s="1"/>
  <c r="AD7519" i="1" l="1"/>
  <c r="AH7519" i="1" a="1"/>
  <c r="AH7519" i="1" s="1"/>
  <c r="AI7519" i="1" s="1"/>
  <c r="AE7519" i="1" a="1"/>
  <c r="AE7519" i="1" s="1"/>
  <c r="AF7518" i="1"/>
  <c r="AG7517" i="1"/>
  <c r="AF7519" i="1" l="1"/>
  <c r="AG7518" i="1"/>
  <c r="AD7520" i="1"/>
  <c r="AH7520" i="1" a="1"/>
  <c r="AH7520" i="1" s="1"/>
  <c r="AI7520" i="1" s="1"/>
  <c r="AE7520" i="1" a="1"/>
  <c r="AE7520" i="1" s="1"/>
  <c r="AD7521" i="1" l="1"/>
  <c r="AH7521" i="1" a="1"/>
  <c r="AH7521" i="1" s="1"/>
  <c r="AI7521" i="1" s="1"/>
  <c r="AE7521" i="1" a="1"/>
  <c r="AE7521" i="1" s="1"/>
  <c r="AF7520" i="1"/>
  <c r="AG7519" i="1"/>
  <c r="AF7521" i="1" l="1"/>
  <c r="AG7520" i="1"/>
  <c r="AD7522" i="1"/>
  <c r="AH7522" i="1" a="1"/>
  <c r="AH7522" i="1" s="1"/>
  <c r="AI7522" i="1" s="1"/>
  <c r="AE7522" i="1" a="1"/>
  <c r="AE7522" i="1" s="1"/>
  <c r="AD7523" i="1" l="1"/>
  <c r="AH7523" i="1" a="1"/>
  <c r="AH7523" i="1" s="1"/>
  <c r="AI7523" i="1" s="1"/>
  <c r="AE7523" i="1" a="1"/>
  <c r="AE7523" i="1" s="1"/>
  <c r="AF7522" i="1"/>
  <c r="AG7521" i="1"/>
  <c r="AF7523" i="1" l="1"/>
  <c r="AG7522" i="1"/>
  <c r="AH7524" i="1" a="1"/>
  <c r="AH7524" i="1" s="1"/>
  <c r="AI7524" i="1" s="1"/>
  <c r="AD7524" i="1"/>
  <c r="AE7524" i="1" a="1"/>
  <c r="AE7524" i="1" s="1"/>
  <c r="AH7525" i="1" l="1" a="1"/>
  <c r="AH7525" i="1" s="1"/>
  <c r="AI7525" i="1" s="1"/>
  <c r="AE7525" i="1" a="1"/>
  <c r="AE7525" i="1" s="1"/>
  <c r="AD7525" i="1"/>
  <c r="AF7524" i="1"/>
  <c r="AG7523" i="1"/>
  <c r="AF7525" i="1" l="1"/>
  <c r="AG7524" i="1"/>
  <c r="AH7526" i="1" a="1"/>
  <c r="AH7526" i="1" s="1"/>
  <c r="AI7526" i="1" s="1"/>
  <c r="AE7526" i="1" a="1"/>
  <c r="AE7526" i="1" s="1"/>
  <c r="AD7526" i="1"/>
  <c r="AH7527" i="1" l="1" a="1"/>
  <c r="AH7527" i="1" s="1"/>
  <c r="AI7527" i="1" s="1"/>
  <c r="AE7527" i="1" a="1"/>
  <c r="AE7527" i="1" s="1"/>
  <c r="AD7527" i="1"/>
  <c r="AG7525" i="1"/>
  <c r="AF7526" i="1"/>
  <c r="AF7527" i="1" l="1"/>
  <c r="AG7526" i="1"/>
  <c r="AH7528" i="1" a="1"/>
  <c r="AH7528" i="1" s="1"/>
  <c r="AI7528" i="1" s="1"/>
  <c r="AE7528" i="1" a="1"/>
  <c r="AE7528" i="1" s="1"/>
  <c r="AD7528" i="1"/>
  <c r="AF7528" i="1" l="1"/>
  <c r="AG7527" i="1"/>
  <c r="AH7529" i="1" a="1"/>
  <c r="AH7529" i="1" s="1"/>
  <c r="AI7529" i="1" s="1"/>
  <c r="AD7529" i="1"/>
  <c r="AE7529" i="1" a="1"/>
  <c r="AE7529" i="1" s="1"/>
  <c r="AG7528" i="1" l="1"/>
  <c r="AF7529" i="1"/>
  <c r="AH7530" i="1" a="1"/>
  <c r="AH7530" i="1" s="1"/>
  <c r="AI7530" i="1" s="1"/>
  <c r="AE7530" i="1" a="1"/>
  <c r="AE7530" i="1" s="1"/>
  <c r="AD7530" i="1"/>
  <c r="AH7531" i="1" l="1" a="1"/>
  <c r="AH7531" i="1" s="1"/>
  <c r="AI7531" i="1" s="1"/>
  <c r="AD7531" i="1"/>
  <c r="AE7531" i="1" a="1"/>
  <c r="AE7531" i="1" s="1"/>
  <c r="AG7529" i="1"/>
  <c r="AF7530" i="1"/>
  <c r="AG7530" i="1" l="1"/>
  <c r="AF7531" i="1"/>
  <c r="AH7532" i="1" a="1"/>
  <c r="AH7532" i="1" s="1"/>
  <c r="AI7532" i="1" s="1"/>
  <c r="AE7532" i="1" a="1"/>
  <c r="AE7532" i="1" s="1"/>
  <c r="AD7532" i="1"/>
  <c r="AH7533" i="1" l="1" a="1"/>
  <c r="AH7533" i="1" s="1"/>
  <c r="AI7533" i="1" s="1"/>
  <c r="AE7533" i="1" a="1"/>
  <c r="AE7533" i="1" s="1"/>
  <c r="AD7533" i="1"/>
  <c r="AG7531" i="1"/>
  <c r="AF7532" i="1"/>
  <c r="AF7533" i="1" l="1"/>
  <c r="AG7532" i="1"/>
  <c r="AH7534" i="1" a="1"/>
  <c r="AH7534" i="1" s="1"/>
  <c r="AI7534" i="1" s="1"/>
  <c r="AE7534" i="1" a="1"/>
  <c r="AE7534" i="1" s="1"/>
  <c r="AD7534" i="1"/>
  <c r="AD7535" i="1" l="1"/>
  <c r="AH7535" i="1" a="1"/>
  <c r="AH7535" i="1" s="1"/>
  <c r="AI7535" i="1" s="1"/>
  <c r="AE7535" i="1" a="1"/>
  <c r="AE7535" i="1" s="1"/>
  <c r="AF7534" i="1"/>
  <c r="AG7533" i="1"/>
  <c r="AF7535" i="1" l="1"/>
  <c r="AG7534" i="1"/>
  <c r="AD7536" i="1"/>
  <c r="AH7536" i="1" a="1"/>
  <c r="AH7536" i="1" s="1"/>
  <c r="AI7536" i="1" s="1"/>
  <c r="AE7536" i="1" a="1"/>
  <c r="AE7536" i="1" s="1"/>
  <c r="AG7535" i="1" l="1"/>
  <c r="AF7536" i="1"/>
  <c r="AD7537" i="1"/>
  <c r="AH7537" i="1" a="1"/>
  <c r="AH7537" i="1" s="1"/>
  <c r="AI7537" i="1" s="1"/>
  <c r="AE7537" i="1" a="1"/>
  <c r="AE7537" i="1" s="1"/>
  <c r="AG7536" i="1" l="1"/>
  <c r="AF7537" i="1"/>
  <c r="AD7538" i="1"/>
  <c r="AH7538" i="1" a="1"/>
  <c r="AH7538" i="1" s="1"/>
  <c r="AI7538" i="1" s="1"/>
  <c r="AE7538" i="1" a="1"/>
  <c r="AE7538" i="1" s="1"/>
  <c r="AF7538" i="1" l="1"/>
  <c r="AG7537" i="1"/>
  <c r="AD7539" i="1"/>
  <c r="AH7539" i="1" a="1"/>
  <c r="AH7539" i="1" s="1"/>
  <c r="AI7539" i="1" s="1"/>
  <c r="AE7539" i="1" a="1"/>
  <c r="AE7539" i="1" s="1"/>
  <c r="AG7538" i="1" l="1"/>
  <c r="AF7539" i="1"/>
  <c r="AD7540" i="1"/>
  <c r="AH7540" i="1" a="1"/>
  <c r="AH7540" i="1" s="1"/>
  <c r="AI7540" i="1" s="1"/>
  <c r="AE7540" i="1" a="1"/>
  <c r="AE7540" i="1" s="1"/>
  <c r="AD7541" i="1" l="1"/>
  <c r="AH7541" i="1" a="1"/>
  <c r="AH7541" i="1" s="1"/>
  <c r="AI7541" i="1" s="1"/>
  <c r="AE7541" i="1" a="1"/>
  <c r="AE7541" i="1" s="1"/>
  <c r="AG7539" i="1"/>
  <c r="AF7540" i="1"/>
  <c r="AG7540" i="1" l="1"/>
  <c r="AF7541" i="1"/>
  <c r="AD7542" i="1"/>
  <c r="AH7542" i="1" a="1"/>
  <c r="AH7542" i="1" s="1"/>
  <c r="AI7542" i="1" s="1"/>
  <c r="AE7542" i="1" a="1"/>
  <c r="AE7542" i="1" s="1"/>
  <c r="AF7542" i="1" l="1"/>
  <c r="AG7541" i="1"/>
  <c r="AD7543" i="1"/>
  <c r="AH7543" i="1" a="1"/>
  <c r="AH7543" i="1" s="1"/>
  <c r="AI7543" i="1" s="1"/>
  <c r="AE7543" i="1" a="1"/>
  <c r="AE7543" i="1" s="1"/>
  <c r="AG7542" i="1" l="1"/>
  <c r="AF7543" i="1"/>
  <c r="AD7544" i="1"/>
  <c r="AH7544" i="1" a="1"/>
  <c r="AH7544" i="1" s="1"/>
  <c r="AI7544" i="1" s="1"/>
  <c r="AE7544" i="1" a="1"/>
  <c r="AE7544" i="1" s="1"/>
  <c r="AD7545" i="1" l="1"/>
  <c r="AH7545" i="1" a="1"/>
  <c r="AH7545" i="1" s="1"/>
  <c r="AI7545" i="1" s="1"/>
  <c r="AE7545" i="1" a="1"/>
  <c r="AE7545" i="1" s="1"/>
  <c r="AG7543" i="1"/>
  <c r="AF7544" i="1"/>
  <c r="AG7544" i="1" l="1"/>
  <c r="AF7545" i="1"/>
  <c r="AD7546" i="1"/>
  <c r="AH7546" i="1" a="1"/>
  <c r="AH7546" i="1" s="1"/>
  <c r="AI7546" i="1" s="1"/>
  <c r="AE7546" i="1" a="1"/>
  <c r="AE7546" i="1" s="1"/>
  <c r="AD7547" i="1" l="1"/>
  <c r="AH7547" i="1" a="1"/>
  <c r="AH7547" i="1" s="1"/>
  <c r="AI7547" i="1" s="1"/>
  <c r="AE7547" i="1" a="1"/>
  <c r="AE7547" i="1" s="1"/>
  <c r="AF7546" i="1"/>
  <c r="AG7545" i="1"/>
  <c r="AG7546" i="1" l="1"/>
  <c r="AF7547" i="1"/>
  <c r="AD7548" i="1"/>
  <c r="AH7548" i="1" a="1"/>
  <c r="AH7548" i="1" s="1"/>
  <c r="AI7548" i="1" s="1"/>
  <c r="AE7548" i="1" a="1"/>
  <c r="AE7548" i="1" s="1"/>
  <c r="AD7549" i="1" l="1"/>
  <c r="AH7549" i="1" a="1"/>
  <c r="AH7549" i="1" s="1"/>
  <c r="AI7549" i="1" s="1"/>
  <c r="AE7549" i="1" a="1"/>
  <c r="AE7549" i="1" s="1"/>
  <c r="AG7547" i="1"/>
  <c r="AF7548" i="1"/>
  <c r="AG7548" i="1" l="1"/>
  <c r="AF7549" i="1"/>
  <c r="AD7550" i="1"/>
  <c r="AH7550" i="1" a="1"/>
  <c r="AH7550" i="1" s="1"/>
  <c r="AI7550" i="1" s="1"/>
  <c r="AE7550" i="1" a="1"/>
  <c r="AE7550" i="1" s="1"/>
  <c r="AD7551" i="1" l="1"/>
  <c r="AH7551" i="1" a="1"/>
  <c r="AH7551" i="1" s="1"/>
  <c r="AI7551" i="1" s="1"/>
  <c r="AE7551" i="1" a="1"/>
  <c r="AE7551" i="1" s="1"/>
  <c r="AF7550" i="1"/>
  <c r="AG7549" i="1"/>
  <c r="AG7550" i="1" l="1"/>
  <c r="AF7551" i="1"/>
  <c r="AD7552" i="1"/>
  <c r="AH7552" i="1" a="1"/>
  <c r="AH7552" i="1" s="1"/>
  <c r="AI7552" i="1" s="1"/>
  <c r="AE7552" i="1" a="1"/>
  <c r="AE7552" i="1" s="1"/>
  <c r="AE7553" i="1" l="1" a="1"/>
  <c r="AE7553" i="1" s="1"/>
  <c r="AD7553" i="1"/>
  <c r="AH7553" i="1" a="1"/>
  <c r="AH7553" i="1" s="1"/>
  <c r="AI7553" i="1" s="1"/>
  <c r="AG7551" i="1"/>
  <c r="AF7552" i="1"/>
  <c r="AF7553" i="1" l="1"/>
  <c r="AG7552" i="1"/>
  <c r="AH7554" i="1" a="1"/>
  <c r="AH7554" i="1" s="1"/>
  <c r="AI7554" i="1" s="1"/>
  <c r="AE7554" i="1" a="1"/>
  <c r="AE7554" i="1" s="1"/>
  <c r="AD7554" i="1"/>
  <c r="AD7555" i="1" l="1"/>
  <c r="AH7555" i="1" a="1"/>
  <c r="AH7555" i="1" s="1"/>
  <c r="AI7555" i="1" s="1"/>
  <c r="AE7555" i="1" a="1"/>
  <c r="AE7555" i="1" s="1"/>
  <c r="AF7554" i="1"/>
  <c r="AG7553" i="1"/>
  <c r="AF7555" i="1" l="1"/>
  <c r="AG7554" i="1"/>
  <c r="AE7556" i="1" a="1"/>
  <c r="AE7556" i="1" s="1"/>
  <c r="AH7556" i="1" a="1"/>
  <c r="AH7556" i="1" s="1"/>
  <c r="AI7556" i="1" s="1"/>
  <c r="AD7556" i="1"/>
  <c r="AH7557" i="1" l="1" a="1"/>
  <c r="AH7557" i="1" s="1"/>
  <c r="AI7557" i="1" s="1"/>
  <c r="AE7557" i="1" a="1"/>
  <c r="AE7557" i="1" s="1"/>
  <c r="AD7557" i="1"/>
  <c r="AF7556" i="1"/>
  <c r="AG7555" i="1"/>
  <c r="AG7556" i="1" l="1"/>
  <c r="AF7557" i="1"/>
  <c r="AE7558" i="1" a="1"/>
  <c r="AE7558" i="1" s="1"/>
  <c r="AD7558" i="1"/>
  <c r="AH7558" i="1" a="1"/>
  <c r="AH7558" i="1" s="1"/>
  <c r="AI7558" i="1" s="1"/>
  <c r="AH7559" i="1" l="1" a="1"/>
  <c r="AH7559" i="1" s="1"/>
  <c r="AI7559" i="1" s="1"/>
  <c r="AE7559" i="1" a="1"/>
  <c r="AE7559" i="1" s="1"/>
  <c r="AD7559" i="1"/>
  <c r="AF7558" i="1"/>
  <c r="AG7557" i="1"/>
  <c r="AD7560" i="1" l="1"/>
  <c r="AH7560" i="1" a="1"/>
  <c r="AH7560" i="1" s="1"/>
  <c r="AI7560" i="1" s="1"/>
  <c r="AE7560" i="1" a="1"/>
  <c r="AE7560" i="1" s="1"/>
  <c r="AG7558" i="1"/>
  <c r="AF7559" i="1"/>
  <c r="AG7559" i="1" l="1"/>
  <c r="AF7560" i="1"/>
  <c r="AE7561" i="1" a="1"/>
  <c r="AE7561" i="1" s="1"/>
  <c r="AH7561" i="1" a="1"/>
  <c r="AH7561" i="1" s="1"/>
  <c r="AI7561" i="1" s="1"/>
  <c r="AD7561" i="1"/>
  <c r="AD7562" i="1" l="1"/>
  <c r="AE7562" i="1" a="1"/>
  <c r="AE7562" i="1" s="1"/>
  <c r="AH7562" i="1" a="1"/>
  <c r="AH7562" i="1" s="1"/>
  <c r="AI7562" i="1" s="1"/>
  <c r="AF7561" i="1"/>
  <c r="AG7560" i="1"/>
  <c r="AG7561" i="1" l="1"/>
  <c r="AF7562" i="1"/>
  <c r="AE7563" i="1" a="1"/>
  <c r="AE7563" i="1" s="1"/>
  <c r="AD7563" i="1"/>
  <c r="AH7563" i="1" a="1"/>
  <c r="AH7563" i="1" s="1"/>
  <c r="AI7563" i="1" s="1"/>
  <c r="AE7564" i="1" l="1" a="1"/>
  <c r="AE7564" i="1" s="1"/>
  <c r="AH7564" i="1" a="1"/>
  <c r="AH7564" i="1" s="1"/>
  <c r="AI7564" i="1" s="1"/>
  <c r="AD7564" i="1"/>
  <c r="AF7563" i="1"/>
  <c r="AG7562" i="1"/>
  <c r="AG7563" i="1" l="1"/>
  <c r="AF7564" i="1"/>
  <c r="AH7565" i="1" a="1"/>
  <c r="AH7565" i="1" s="1"/>
  <c r="AI7565" i="1" s="1"/>
  <c r="AE7565" i="1" a="1"/>
  <c r="AE7565" i="1" s="1"/>
  <c r="AD7565" i="1"/>
  <c r="AH7566" i="1" l="1" a="1"/>
  <c r="AH7566" i="1" s="1"/>
  <c r="AI7566" i="1" s="1"/>
  <c r="AD7566" i="1"/>
  <c r="AE7566" i="1" a="1"/>
  <c r="AE7566" i="1" s="1"/>
  <c r="AG7564" i="1"/>
  <c r="AF7565" i="1"/>
  <c r="AF7566" i="1" l="1"/>
  <c r="AG7565" i="1"/>
  <c r="AH7567" i="1" a="1"/>
  <c r="AH7567" i="1" s="1"/>
  <c r="AI7567" i="1" s="1"/>
  <c r="AE7567" i="1" a="1"/>
  <c r="AE7567" i="1" s="1"/>
  <c r="AD7567" i="1"/>
  <c r="AD7568" i="1" l="1"/>
  <c r="AH7568" i="1" a="1"/>
  <c r="AH7568" i="1" s="1"/>
  <c r="AI7568" i="1" s="1"/>
  <c r="AE7568" i="1" a="1"/>
  <c r="AE7568" i="1" s="1"/>
  <c r="AG7566" i="1"/>
  <c r="AF7567" i="1"/>
  <c r="AG7567" i="1" l="1"/>
  <c r="AF7568" i="1"/>
  <c r="AE7569" i="1" a="1"/>
  <c r="AE7569" i="1" s="1"/>
  <c r="AD7569" i="1"/>
  <c r="AH7569" i="1" a="1"/>
  <c r="AH7569" i="1" s="1"/>
  <c r="AI7569" i="1" s="1"/>
  <c r="AD7570" i="1" l="1"/>
  <c r="AH7570" i="1" a="1"/>
  <c r="AH7570" i="1" s="1"/>
  <c r="AI7570" i="1" s="1"/>
  <c r="AE7570" i="1" a="1"/>
  <c r="AE7570" i="1" s="1"/>
  <c r="AF7569" i="1"/>
  <c r="AG7568" i="1"/>
  <c r="AF7570" i="1" l="1"/>
  <c r="AG7569" i="1"/>
  <c r="AE7571" i="1" a="1"/>
  <c r="AE7571" i="1" s="1"/>
  <c r="AD7571" i="1"/>
  <c r="AH7571" i="1" a="1"/>
  <c r="AH7571" i="1" s="1"/>
  <c r="AI7571" i="1" s="1"/>
  <c r="AE7572" i="1" l="1" a="1"/>
  <c r="AE7572" i="1" s="1"/>
  <c r="AH7572" i="1" a="1"/>
  <c r="AH7572" i="1" s="1"/>
  <c r="AI7572" i="1" s="1"/>
  <c r="AD7572" i="1"/>
  <c r="AF7571" i="1"/>
  <c r="AG7570" i="1"/>
  <c r="AF7572" i="1" l="1"/>
  <c r="AG7571" i="1"/>
  <c r="AH7573" i="1" a="1"/>
  <c r="AH7573" i="1" s="1"/>
  <c r="AI7573" i="1" s="1"/>
  <c r="AD7573" i="1"/>
  <c r="AE7573" i="1" a="1"/>
  <c r="AE7573" i="1" s="1"/>
  <c r="AH7574" i="1" l="1" a="1"/>
  <c r="AH7574" i="1" s="1"/>
  <c r="AI7574" i="1" s="1"/>
  <c r="AE7574" i="1" a="1"/>
  <c r="AE7574" i="1" s="1"/>
  <c r="AD7574" i="1"/>
  <c r="AG7572" i="1"/>
  <c r="AF7573" i="1"/>
  <c r="AH7575" i="1" l="1" a="1"/>
  <c r="AH7575" i="1" s="1"/>
  <c r="AI7575" i="1" s="1"/>
  <c r="AD7575" i="1"/>
  <c r="AE7575" i="1" a="1"/>
  <c r="AE7575" i="1" s="1"/>
  <c r="AF7574" i="1"/>
  <c r="AG7573" i="1"/>
  <c r="AG7574" i="1" l="1"/>
  <c r="AF7575" i="1"/>
  <c r="AD7576" i="1"/>
  <c r="AH7576" i="1" a="1"/>
  <c r="AH7576" i="1" s="1"/>
  <c r="AI7576" i="1" s="1"/>
  <c r="AE7576" i="1" a="1"/>
  <c r="AE7576" i="1" s="1"/>
  <c r="AE7577" i="1" l="1" a="1"/>
  <c r="AE7577" i="1" s="1"/>
  <c r="AD7577" i="1"/>
  <c r="AH7577" i="1" a="1"/>
  <c r="AH7577" i="1" s="1"/>
  <c r="AI7577" i="1" s="1"/>
  <c r="AG7575" i="1"/>
  <c r="AF7576" i="1"/>
  <c r="AG7576" i="1" l="1"/>
  <c r="AF7577" i="1"/>
  <c r="AE7578" i="1" a="1"/>
  <c r="AE7578" i="1" s="1"/>
  <c r="AD7578" i="1"/>
  <c r="AH7578" i="1" a="1"/>
  <c r="AH7578" i="1" s="1"/>
  <c r="AI7578" i="1" s="1"/>
  <c r="AE7579" i="1" l="1" a="1"/>
  <c r="AE7579" i="1" s="1"/>
  <c r="AD7579" i="1"/>
  <c r="AH7579" i="1" a="1"/>
  <c r="AH7579" i="1" s="1"/>
  <c r="AI7579" i="1" s="1"/>
  <c r="AG7577" i="1"/>
  <c r="AF7578" i="1"/>
  <c r="AF7579" i="1" l="1"/>
  <c r="AG7578" i="1"/>
  <c r="AE7580" i="1" a="1"/>
  <c r="AE7580" i="1" s="1"/>
  <c r="AD7580" i="1"/>
  <c r="AH7580" i="1" a="1"/>
  <c r="AH7580" i="1" s="1"/>
  <c r="AI7580" i="1" s="1"/>
  <c r="AH7581" i="1" l="1" a="1"/>
  <c r="AH7581" i="1" s="1"/>
  <c r="AI7581" i="1" s="1"/>
  <c r="AD7581" i="1"/>
  <c r="AE7581" i="1" a="1"/>
  <c r="AE7581" i="1" s="1"/>
  <c r="AF7580" i="1"/>
  <c r="AG7579" i="1"/>
  <c r="AG7580" i="1" l="1"/>
  <c r="AF7581" i="1"/>
  <c r="AH7582" i="1" a="1"/>
  <c r="AH7582" i="1" s="1"/>
  <c r="AI7582" i="1" s="1"/>
  <c r="AE7582" i="1" a="1"/>
  <c r="AE7582" i="1" s="1"/>
  <c r="AD7582" i="1"/>
  <c r="AH7583" i="1" l="1" a="1"/>
  <c r="AH7583" i="1" s="1"/>
  <c r="AI7583" i="1" s="1"/>
  <c r="AD7583" i="1"/>
  <c r="AE7583" i="1" a="1"/>
  <c r="AE7583" i="1" s="1"/>
  <c r="AG7581" i="1"/>
  <c r="AF7582" i="1"/>
  <c r="AG7582" i="1" l="1"/>
  <c r="AF7583" i="1"/>
  <c r="AD7584" i="1"/>
  <c r="AH7584" i="1" a="1"/>
  <c r="AH7584" i="1" s="1"/>
  <c r="AI7584" i="1" s="1"/>
  <c r="AE7584" i="1" a="1"/>
  <c r="AE7584" i="1" s="1"/>
  <c r="AE7585" i="1" l="1" a="1"/>
  <c r="AE7585" i="1" s="1"/>
  <c r="AD7585" i="1"/>
  <c r="AH7585" i="1" a="1"/>
  <c r="AH7585" i="1" s="1"/>
  <c r="AI7585" i="1" s="1"/>
  <c r="AG7583" i="1"/>
  <c r="AF7584" i="1"/>
  <c r="AE7586" i="1" l="1" a="1"/>
  <c r="AE7586" i="1" s="1"/>
  <c r="AD7586" i="1"/>
  <c r="AH7586" i="1" a="1"/>
  <c r="AH7586" i="1" s="1"/>
  <c r="AI7586" i="1" s="1"/>
  <c r="AF7585" i="1"/>
  <c r="AG7584" i="1"/>
  <c r="AF7586" i="1" l="1"/>
  <c r="AG7585" i="1"/>
  <c r="AH7587" i="1" a="1"/>
  <c r="AH7587" i="1" s="1"/>
  <c r="AI7587" i="1" s="1"/>
  <c r="AD7587" i="1"/>
  <c r="AE7587" i="1" a="1"/>
  <c r="AE7587" i="1" s="1"/>
  <c r="AH7588" i="1" l="1" a="1"/>
  <c r="AH7588" i="1" s="1"/>
  <c r="AI7588" i="1" s="1"/>
  <c r="AE7588" i="1" a="1"/>
  <c r="AE7588" i="1" s="1"/>
  <c r="AD7588" i="1"/>
  <c r="AF7587" i="1"/>
  <c r="AG7586" i="1"/>
  <c r="AF7588" i="1" l="1"/>
  <c r="AG7587" i="1"/>
  <c r="AE7589" i="1" a="1"/>
  <c r="AE7589" i="1" s="1"/>
  <c r="AD7589" i="1"/>
  <c r="AH7589" i="1" a="1"/>
  <c r="AH7589" i="1" s="1"/>
  <c r="AI7589" i="1" s="1"/>
  <c r="AE7590" i="1" l="1" a="1"/>
  <c r="AE7590" i="1" s="1"/>
  <c r="AD7590" i="1"/>
  <c r="AH7590" i="1" a="1"/>
  <c r="AH7590" i="1" s="1"/>
  <c r="AI7590" i="1" s="1"/>
  <c r="AF7589" i="1"/>
  <c r="AG7588" i="1"/>
  <c r="AF7590" i="1" l="1"/>
  <c r="AG7589" i="1"/>
  <c r="AH7591" i="1" a="1"/>
  <c r="AH7591" i="1" s="1"/>
  <c r="AI7591" i="1" s="1"/>
  <c r="AD7591" i="1"/>
  <c r="AE7591" i="1" a="1"/>
  <c r="AE7591" i="1" s="1"/>
  <c r="AH7592" i="1" l="1" a="1"/>
  <c r="AH7592" i="1" s="1"/>
  <c r="AI7592" i="1" s="1"/>
  <c r="AE7592" i="1" a="1"/>
  <c r="AE7592" i="1" s="1"/>
  <c r="AD7592" i="1"/>
  <c r="AF7591" i="1"/>
  <c r="AG7590" i="1"/>
  <c r="AF7592" i="1" l="1"/>
  <c r="AG7591" i="1"/>
  <c r="AE7593" i="1" a="1"/>
  <c r="AE7593" i="1" s="1"/>
  <c r="AD7593" i="1"/>
  <c r="AH7593" i="1" a="1"/>
  <c r="AH7593" i="1" s="1"/>
  <c r="AI7593" i="1" s="1"/>
  <c r="AF7593" i="1" l="1"/>
  <c r="AG7592" i="1"/>
  <c r="AE7594" i="1" a="1"/>
  <c r="AE7594" i="1" s="1"/>
  <c r="AD7594" i="1"/>
  <c r="AH7594" i="1" a="1"/>
  <c r="AH7594" i="1" s="1"/>
  <c r="AI7594" i="1" s="1"/>
  <c r="AH7595" i="1" l="1" a="1"/>
  <c r="AH7595" i="1" s="1"/>
  <c r="AI7595" i="1" s="1"/>
  <c r="AD7595" i="1"/>
  <c r="AE7595" i="1" a="1"/>
  <c r="AE7595" i="1" s="1"/>
  <c r="AF7594" i="1"/>
  <c r="AG7593" i="1"/>
  <c r="AF7595" i="1" l="1"/>
  <c r="AG7594" i="1"/>
  <c r="AH7596" i="1" a="1"/>
  <c r="AH7596" i="1" s="1"/>
  <c r="AI7596" i="1" s="1"/>
  <c r="AE7596" i="1" a="1"/>
  <c r="AE7596" i="1" s="1"/>
  <c r="AD7596" i="1"/>
  <c r="AE7597" i="1" l="1" a="1"/>
  <c r="AE7597" i="1" s="1"/>
  <c r="AD7597" i="1"/>
  <c r="AH7597" i="1" a="1"/>
  <c r="AH7597" i="1" s="1"/>
  <c r="AI7597" i="1" s="1"/>
  <c r="AF7596" i="1"/>
  <c r="AG7595" i="1"/>
  <c r="AF7597" i="1" l="1"/>
  <c r="AG7596" i="1"/>
  <c r="AE7598" i="1" a="1"/>
  <c r="AE7598" i="1" s="1"/>
  <c r="AD7598" i="1"/>
  <c r="AH7598" i="1" a="1"/>
  <c r="AH7598" i="1" s="1"/>
  <c r="AI7598" i="1" s="1"/>
  <c r="AH7599" i="1" l="1" a="1"/>
  <c r="AH7599" i="1" s="1"/>
  <c r="AI7599" i="1" s="1"/>
  <c r="AD7599" i="1"/>
  <c r="AE7599" i="1" a="1"/>
  <c r="AE7599" i="1" s="1"/>
  <c r="AF7598" i="1"/>
  <c r="AG7597" i="1"/>
  <c r="AF7599" i="1" l="1"/>
  <c r="AG7598" i="1"/>
  <c r="AH7600" i="1" a="1"/>
  <c r="AH7600" i="1" s="1"/>
  <c r="AI7600" i="1" s="1"/>
  <c r="AE7600" i="1" a="1"/>
  <c r="AE7600" i="1" s="1"/>
  <c r="AD7600" i="1"/>
  <c r="AE7601" i="1" l="1" a="1"/>
  <c r="AE7601" i="1" s="1"/>
  <c r="AD7601" i="1"/>
  <c r="AH7601" i="1" a="1"/>
  <c r="AH7601" i="1" s="1"/>
  <c r="AI7601" i="1" s="1"/>
  <c r="AF7600" i="1"/>
  <c r="AG7599" i="1"/>
  <c r="AF7601" i="1" l="1"/>
  <c r="AG7600" i="1"/>
  <c r="AE7602" i="1" a="1"/>
  <c r="AE7602" i="1" s="1"/>
  <c r="AD7602" i="1"/>
  <c r="AH7602" i="1" a="1"/>
  <c r="AH7602" i="1" s="1"/>
  <c r="AI7602" i="1" s="1"/>
  <c r="AH7603" i="1" l="1" a="1"/>
  <c r="AH7603" i="1" s="1"/>
  <c r="AI7603" i="1" s="1"/>
  <c r="AD7603" i="1"/>
  <c r="AE7603" i="1" a="1"/>
  <c r="AE7603" i="1" s="1"/>
  <c r="AF7602" i="1"/>
  <c r="AG7601" i="1"/>
  <c r="AF7603" i="1" l="1"/>
  <c r="AG7602" i="1"/>
  <c r="AH7604" i="1" a="1"/>
  <c r="AH7604" i="1" s="1"/>
  <c r="AI7604" i="1" s="1"/>
  <c r="AD7604" i="1"/>
  <c r="AE7604" i="1" a="1"/>
  <c r="AE7604" i="1" s="1"/>
  <c r="AE7605" i="1" l="1" a="1"/>
  <c r="AE7605" i="1" s="1"/>
  <c r="AD7605" i="1"/>
  <c r="AH7605" i="1" a="1"/>
  <c r="AH7605" i="1" s="1"/>
  <c r="AI7605" i="1" s="1"/>
  <c r="AF7604" i="1"/>
  <c r="AG7603" i="1"/>
  <c r="AF7605" i="1" l="1"/>
  <c r="AG7604" i="1"/>
  <c r="AE7606" i="1" a="1"/>
  <c r="AE7606" i="1" s="1"/>
  <c r="AD7606" i="1"/>
  <c r="AH7606" i="1" a="1"/>
  <c r="AH7606" i="1" s="1"/>
  <c r="AI7606" i="1" s="1"/>
  <c r="AH7607" i="1" l="1" a="1"/>
  <c r="AH7607" i="1" s="1"/>
  <c r="AI7607" i="1" s="1"/>
  <c r="AD7607" i="1"/>
  <c r="AE7607" i="1" a="1"/>
  <c r="AE7607" i="1" s="1"/>
  <c r="AF7606" i="1"/>
  <c r="AG7605" i="1"/>
  <c r="AH7608" i="1" l="1" a="1"/>
  <c r="AH7608" i="1" s="1"/>
  <c r="AI7608" i="1" s="1"/>
  <c r="AD7608" i="1"/>
  <c r="AE7608" i="1" a="1"/>
  <c r="AE7608" i="1" s="1"/>
  <c r="AF7607" i="1"/>
  <c r="AG7606" i="1"/>
  <c r="AF7608" i="1" l="1"/>
  <c r="AG7607" i="1"/>
  <c r="AE7609" i="1" a="1"/>
  <c r="AE7609" i="1" s="1"/>
  <c r="AD7609" i="1"/>
  <c r="AH7609" i="1" a="1"/>
  <c r="AH7609" i="1" s="1"/>
  <c r="AI7609" i="1" s="1"/>
  <c r="AE7610" i="1" l="1" a="1"/>
  <c r="AE7610" i="1" s="1"/>
  <c r="AD7610" i="1"/>
  <c r="AH7610" i="1" a="1"/>
  <c r="AH7610" i="1" s="1"/>
  <c r="AI7610" i="1" s="1"/>
  <c r="AF7609" i="1"/>
  <c r="AG7608" i="1"/>
  <c r="AF7610" i="1" l="1"/>
  <c r="AG7609" i="1"/>
  <c r="AH7611" i="1" a="1"/>
  <c r="AH7611" i="1" s="1"/>
  <c r="AI7611" i="1" s="1"/>
  <c r="AD7611" i="1"/>
  <c r="AE7611" i="1" a="1"/>
  <c r="AE7611" i="1" s="1"/>
  <c r="AF7611" i="1" l="1"/>
  <c r="AG7610" i="1"/>
  <c r="AH7612" i="1" a="1"/>
  <c r="AH7612" i="1" s="1"/>
  <c r="AI7612" i="1" s="1"/>
  <c r="AE7612" i="1" a="1"/>
  <c r="AE7612" i="1" s="1"/>
  <c r="AD7612" i="1"/>
  <c r="AE7613" i="1" l="1" a="1"/>
  <c r="AE7613" i="1" s="1"/>
  <c r="AD7613" i="1"/>
  <c r="AH7613" i="1" a="1"/>
  <c r="AH7613" i="1" s="1"/>
  <c r="AI7613" i="1" s="1"/>
  <c r="AF7612" i="1"/>
  <c r="AG7611" i="1"/>
  <c r="AF7613" i="1" l="1"/>
  <c r="AG7612" i="1"/>
  <c r="AE7614" i="1" a="1"/>
  <c r="AE7614" i="1" s="1"/>
  <c r="AD7614" i="1"/>
  <c r="AH7614" i="1" a="1"/>
  <c r="AH7614" i="1" s="1"/>
  <c r="AI7614" i="1" s="1"/>
  <c r="AH7615" i="1" l="1" a="1"/>
  <c r="AH7615" i="1" s="1"/>
  <c r="AI7615" i="1" s="1"/>
  <c r="AD7615" i="1"/>
  <c r="AE7615" i="1" a="1"/>
  <c r="AE7615" i="1" s="1"/>
  <c r="AF7614" i="1"/>
  <c r="AG7613" i="1"/>
  <c r="AF7615" i="1" l="1"/>
  <c r="AG7614" i="1"/>
  <c r="AH7616" i="1" a="1"/>
  <c r="AH7616" i="1" s="1"/>
  <c r="AI7616" i="1" s="1"/>
  <c r="AE7616" i="1" a="1"/>
  <c r="AE7616" i="1" s="1"/>
  <c r="AD7616" i="1"/>
  <c r="AE7617" i="1" l="1" a="1"/>
  <c r="AE7617" i="1" s="1"/>
  <c r="AD7617" i="1"/>
  <c r="AH7617" i="1" a="1"/>
  <c r="AH7617" i="1" s="1"/>
  <c r="AI7617" i="1" s="1"/>
  <c r="AF7616" i="1"/>
  <c r="AG7615" i="1"/>
  <c r="AF7617" i="1" l="1"/>
  <c r="AG7616" i="1"/>
  <c r="AE7618" i="1" a="1"/>
  <c r="AE7618" i="1" s="1"/>
  <c r="AD7618" i="1"/>
  <c r="AH7618" i="1" a="1"/>
  <c r="AH7618" i="1" s="1"/>
  <c r="AI7618" i="1" s="1"/>
  <c r="AH7619" i="1" l="1" a="1"/>
  <c r="AH7619" i="1" s="1"/>
  <c r="AI7619" i="1" s="1"/>
  <c r="AD7619" i="1"/>
  <c r="AE7619" i="1" a="1"/>
  <c r="AE7619" i="1" s="1"/>
  <c r="AF7618" i="1"/>
  <c r="AG7617" i="1"/>
  <c r="AF7619" i="1" l="1"/>
  <c r="AG7618" i="1"/>
  <c r="AH7620" i="1" a="1"/>
  <c r="AH7620" i="1" s="1"/>
  <c r="AI7620" i="1" s="1"/>
  <c r="AE7620" i="1" a="1"/>
  <c r="AE7620" i="1" s="1"/>
  <c r="AD7620" i="1"/>
  <c r="AE7621" i="1" l="1" a="1"/>
  <c r="AE7621" i="1" s="1"/>
  <c r="AD7621" i="1"/>
  <c r="AH7621" i="1" a="1"/>
  <c r="AH7621" i="1" s="1"/>
  <c r="AI7621" i="1" s="1"/>
  <c r="AF7620" i="1"/>
  <c r="AG7619" i="1"/>
  <c r="AF7621" i="1" l="1"/>
  <c r="AG7620" i="1"/>
  <c r="AH7622" i="1" a="1"/>
  <c r="AH7622" i="1" s="1"/>
  <c r="AI7622" i="1" s="1"/>
  <c r="AD7622" i="1"/>
  <c r="AE7622" i="1" a="1"/>
  <c r="AE7622" i="1" s="1"/>
  <c r="AE7623" i="1" l="1" a="1"/>
  <c r="AE7623" i="1" s="1"/>
  <c r="AD7623" i="1"/>
  <c r="AH7623" i="1" a="1"/>
  <c r="AH7623" i="1" s="1"/>
  <c r="AI7623" i="1" s="1"/>
  <c r="AG7621" i="1"/>
  <c r="AF7622" i="1"/>
  <c r="AG7622" i="1" l="1"/>
  <c r="AF7623" i="1"/>
  <c r="AH7624" i="1" a="1"/>
  <c r="AH7624" i="1" s="1"/>
  <c r="AI7624" i="1" s="1"/>
  <c r="AD7624" i="1"/>
  <c r="AE7624" i="1" a="1"/>
  <c r="AE7624" i="1" s="1"/>
  <c r="AE7625" i="1" l="1" a="1"/>
  <c r="AE7625" i="1" s="1"/>
  <c r="AD7625" i="1"/>
  <c r="AH7625" i="1" a="1"/>
  <c r="AH7625" i="1" s="1"/>
  <c r="AI7625" i="1" s="1"/>
  <c r="AG7623" i="1"/>
  <c r="AF7624" i="1"/>
  <c r="AG7624" i="1" l="1"/>
  <c r="AF7625" i="1"/>
  <c r="AH7626" i="1" a="1"/>
  <c r="AH7626" i="1" s="1"/>
  <c r="AI7626" i="1" s="1"/>
  <c r="AD7626" i="1"/>
  <c r="AE7626" i="1" a="1"/>
  <c r="AE7626" i="1" s="1"/>
  <c r="AG7625" i="1" l="1"/>
  <c r="AF7626" i="1"/>
  <c r="AE7627" i="1" a="1"/>
  <c r="AE7627" i="1" s="1"/>
  <c r="AD7627" i="1"/>
  <c r="AH7627" i="1" a="1"/>
  <c r="AH7627" i="1" s="1"/>
  <c r="AI7627" i="1" s="1"/>
  <c r="AH7628" i="1" l="1" a="1"/>
  <c r="AH7628" i="1" s="1"/>
  <c r="AI7628" i="1" s="1"/>
  <c r="AD7628" i="1"/>
  <c r="AE7628" i="1" a="1"/>
  <c r="AE7628" i="1" s="1"/>
  <c r="AG7626" i="1"/>
  <c r="AF7627" i="1"/>
  <c r="AG7627" i="1" l="1"/>
  <c r="AF7628" i="1"/>
  <c r="AE7629" i="1" a="1"/>
  <c r="AE7629" i="1" s="1"/>
  <c r="AD7629" i="1"/>
  <c r="AH7629" i="1" a="1"/>
  <c r="AH7629" i="1" s="1"/>
  <c r="AI7629" i="1" s="1"/>
  <c r="AH7630" i="1" l="1" a="1"/>
  <c r="AH7630" i="1" s="1"/>
  <c r="AI7630" i="1" s="1"/>
  <c r="AD7630" i="1"/>
  <c r="AE7630" i="1" a="1"/>
  <c r="AE7630" i="1" s="1"/>
  <c r="AG7628" i="1"/>
  <c r="AF7629" i="1"/>
  <c r="AG7629" i="1" l="1"/>
  <c r="AF7630" i="1"/>
  <c r="AE7631" i="1" a="1"/>
  <c r="AE7631" i="1" s="1"/>
  <c r="AD7631" i="1"/>
  <c r="AH7631" i="1" a="1"/>
  <c r="AH7631" i="1" s="1"/>
  <c r="AI7631" i="1" s="1"/>
  <c r="AH7632" i="1" l="1" a="1"/>
  <c r="AH7632" i="1" s="1"/>
  <c r="AI7632" i="1" s="1"/>
  <c r="AD7632" i="1"/>
  <c r="AE7632" i="1" a="1"/>
  <c r="AE7632" i="1" s="1"/>
  <c r="AG7630" i="1"/>
  <c r="AF7631" i="1"/>
  <c r="AG7631" i="1" l="1"/>
  <c r="AF7632" i="1"/>
  <c r="AE7633" i="1" a="1"/>
  <c r="AE7633" i="1" s="1"/>
  <c r="AD7633" i="1"/>
  <c r="AH7633" i="1" a="1"/>
  <c r="AH7633" i="1" s="1"/>
  <c r="AI7633" i="1" s="1"/>
  <c r="AH7634" i="1" l="1" a="1"/>
  <c r="AH7634" i="1" s="1"/>
  <c r="AI7634" i="1" s="1"/>
  <c r="AD7634" i="1"/>
  <c r="AE7634" i="1" a="1"/>
  <c r="AE7634" i="1" s="1"/>
  <c r="AG7632" i="1"/>
  <c r="AF7633" i="1"/>
  <c r="AE7635" i="1" l="1" a="1"/>
  <c r="AE7635" i="1" s="1"/>
  <c r="AD7635" i="1"/>
  <c r="AH7635" i="1" a="1"/>
  <c r="AH7635" i="1" s="1"/>
  <c r="AI7635" i="1" s="1"/>
  <c r="AG7633" i="1"/>
  <c r="AF7634" i="1"/>
  <c r="AG7634" i="1" l="1"/>
  <c r="AF7635" i="1"/>
  <c r="AH7636" i="1" a="1"/>
  <c r="AH7636" i="1" s="1"/>
  <c r="AI7636" i="1" s="1"/>
  <c r="AD7636" i="1"/>
  <c r="AE7636" i="1" a="1"/>
  <c r="AE7636" i="1" s="1"/>
  <c r="AH7637" i="1" l="1" a="1"/>
  <c r="AH7637" i="1" s="1"/>
  <c r="AI7637" i="1" s="1"/>
  <c r="AE7637" i="1" a="1"/>
  <c r="AE7637" i="1" s="1"/>
  <c r="AD7637" i="1"/>
  <c r="AG7635" i="1"/>
  <c r="AF7636" i="1"/>
  <c r="AG7636" i="1" l="1"/>
  <c r="AF7637" i="1"/>
  <c r="AH7638" i="1" a="1"/>
  <c r="AH7638" i="1" s="1"/>
  <c r="AI7638" i="1" s="1"/>
  <c r="AE7638" i="1" a="1"/>
  <c r="AE7638" i="1" s="1"/>
  <c r="AD7638" i="1"/>
  <c r="AH7639" i="1" l="1" a="1"/>
  <c r="AH7639" i="1" s="1"/>
  <c r="AI7639" i="1" s="1"/>
  <c r="AE7639" i="1" a="1"/>
  <c r="AE7639" i="1" s="1"/>
  <c r="AD7639" i="1"/>
  <c r="AG7637" i="1"/>
  <c r="AF7638" i="1"/>
  <c r="AG7638" i="1" l="1"/>
  <c r="AF7639" i="1"/>
  <c r="AH7640" i="1" a="1"/>
  <c r="AH7640" i="1" s="1"/>
  <c r="AI7640" i="1" s="1"/>
  <c r="AD7640" i="1"/>
  <c r="AE7640" i="1" a="1"/>
  <c r="AE7640" i="1" s="1"/>
  <c r="AH7641" i="1" l="1" a="1"/>
  <c r="AH7641" i="1" s="1"/>
  <c r="AI7641" i="1" s="1"/>
  <c r="AD7641" i="1"/>
  <c r="AE7641" i="1" a="1"/>
  <c r="AE7641" i="1" s="1"/>
  <c r="AG7639" i="1"/>
  <c r="AF7640" i="1"/>
  <c r="AG7640" i="1" l="1"/>
  <c r="AF7641" i="1"/>
  <c r="AH7642" i="1" a="1"/>
  <c r="AH7642" i="1" s="1"/>
  <c r="AI7642" i="1" s="1"/>
  <c r="AE7642" i="1" a="1"/>
  <c r="AE7642" i="1" s="1"/>
  <c r="AD7642" i="1"/>
  <c r="AH7643" i="1" l="1" a="1"/>
  <c r="AH7643" i="1" s="1"/>
  <c r="AI7643" i="1" s="1"/>
  <c r="AE7643" i="1" a="1"/>
  <c r="AE7643" i="1" s="1"/>
  <c r="AD7643" i="1"/>
  <c r="AG7641" i="1"/>
  <c r="AF7642" i="1"/>
  <c r="AG7642" i="1" l="1"/>
  <c r="AF7643" i="1"/>
  <c r="AH7644" i="1" a="1"/>
  <c r="AH7644" i="1" s="1"/>
  <c r="AI7644" i="1" s="1"/>
  <c r="AE7644" i="1" a="1"/>
  <c r="AE7644" i="1" s="1"/>
  <c r="AD7644" i="1"/>
  <c r="AH7645" i="1" l="1" a="1"/>
  <c r="AH7645" i="1" s="1"/>
  <c r="AI7645" i="1" s="1"/>
  <c r="AE7645" i="1" a="1"/>
  <c r="AE7645" i="1" s="1"/>
  <c r="AD7645" i="1"/>
  <c r="AG7643" i="1"/>
  <c r="AF7644" i="1"/>
  <c r="AG7644" i="1" l="1"/>
  <c r="AF7645" i="1"/>
  <c r="AH7646" i="1" a="1"/>
  <c r="AH7646" i="1" s="1"/>
  <c r="AI7646" i="1" s="1"/>
  <c r="AE7646" i="1" a="1"/>
  <c r="AE7646" i="1" s="1"/>
  <c r="AD7646" i="1"/>
  <c r="AH7647" i="1" l="1" a="1"/>
  <c r="AH7647" i="1" s="1"/>
  <c r="AI7647" i="1" s="1"/>
  <c r="AE7647" i="1" a="1"/>
  <c r="AE7647" i="1" s="1"/>
  <c r="AD7647" i="1"/>
  <c r="AG7645" i="1"/>
  <c r="AF7646" i="1"/>
  <c r="AG7646" i="1" l="1"/>
  <c r="AF7647" i="1"/>
  <c r="AH7648" i="1" a="1"/>
  <c r="AH7648" i="1" s="1"/>
  <c r="AI7648" i="1" s="1"/>
  <c r="AD7648" i="1"/>
  <c r="AE7648" i="1" a="1"/>
  <c r="AE7648" i="1" s="1"/>
  <c r="AH7649" i="1" l="1" a="1"/>
  <c r="AH7649" i="1" s="1"/>
  <c r="AI7649" i="1" s="1"/>
  <c r="AD7649" i="1"/>
  <c r="AE7649" i="1" a="1"/>
  <c r="AE7649" i="1" s="1"/>
  <c r="AG7647" i="1"/>
  <c r="AF7648" i="1"/>
  <c r="AG7648" i="1" l="1"/>
  <c r="AF7649" i="1"/>
  <c r="AH7650" i="1" a="1"/>
  <c r="AH7650" i="1" s="1"/>
  <c r="AI7650" i="1" s="1"/>
  <c r="AE7650" i="1" a="1"/>
  <c r="AE7650" i="1" s="1"/>
  <c r="AD7650" i="1"/>
  <c r="AH7651" i="1" l="1" a="1"/>
  <c r="AH7651" i="1" s="1"/>
  <c r="AI7651" i="1" s="1"/>
  <c r="AE7651" i="1" a="1"/>
  <c r="AE7651" i="1" s="1"/>
  <c r="AD7651" i="1"/>
  <c r="AG7649" i="1"/>
  <c r="AF7650" i="1"/>
  <c r="AG7650" i="1" l="1"/>
  <c r="AF7651" i="1"/>
  <c r="AH7652" i="1" a="1"/>
  <c r="AH7652" i="1" s="1"/>
  <c r="AI7652" i="1" s="1"/>
  <c r="AE7652" i="1" a="1"/>
  <c r="AE7652" i="1" s="1"/>
  <c r="AD7652" i="1"/>
  <c r="AH7653" i="1" l="1" a="1"/>
  <c r="AH7653" i="1" s="1"/>
  <c r="AI7653" i="1" s="1"/>
  <c r="AE7653" i="1" a="1"/>
  <c r="AE7653" i="1" s="1"/>
  <c r="AD7653" i="1"/>
  <c r="AG7651" i="1"/>
  <c r="AF7652" i="1"/>
  <c r="AG7652" i="1" l="1"/>
  <c r="AF7653" i="1"/>
  <c r="AH7654" i="1" a="1"/>
  <c r="AH7654" i="1" s="1"/>
  <c r="AI7654" i="1" s="1"/>
  <c r="AE7654" i="1" a="1"/>
  <c r="AE7654" i="1" s="1"/>
  <c r="AD7654" i="1"/>
  <c r="AH7655" i="1" l="1" a="1"/>
  <c r="AH7655" i="1" s="1"/>
  <c r="AI7655" i="1" s="1"/>
  <c r="AE7655" i="1" a="1"/>
  <c r="AE7655" i="1" s="1"/>
  <c r="AD7655" i="1"/>
  <c r="AG7653" i="1"/>
  <c r="AF7654" i="1"/>
  <c r="AG7654" i="1" l="1"/>
  <c r="AF7655" i="1"/>
  <c r="AH7656" i="1" a="1"/>
  <c r="AH7656" i="1" s="1"/>
  <c r="AI7656" i="1" s="1"/>
  <c r="AD7656" i="1"/>
  <c r="AE7656" i="1" a="1"/>
  <c r="AE7656" i="1" s="1"/>
  <c r="AG7655" i="1" l="1"/>
  <c r="AF7656" i="1"/>
  <c r="AH7657" i="1" a="1"/>
  <c r="AH7657" i="1" s="1"/>
  <c r="AI7657" i="1" s="1"/>
  <c r="AD7657" i="1"/>
  <c r="AE7657" i="1" a="1"/>
  <c r="AE7657" i="1" s="1"/>
  <c r="AH7658" i="1" l="1" a="1"/>
  <c r="AH7658" i="1" s="1"/>
  <c r="AI7658" i="1" s="1"/>
  <c r="AE7658" i="1" a="1"/>
  <c r="AE7658" i="1" s="1"/>
  <c r="AD7658" i="1"/>
  <c r="AG7656" i="1"/>
  <c r="AF7657" i="1"/>
  <c r="AG7657" i="1" l="1"/>
  <c r="AF7658" i="1"/>
  <c r="AH7659" i="1" a="1"/>
  <c r="AH7659" i="1" s="1"/>
  <c r="AI7659" i="1" s="1"/>
  <c r="AE7659" i="1" a="1"/>
  <c r="AE7659" i="1" s="1"/>
  <c r="AD7659" i="1"/>
  <c r="AH7660" i="1" l="1" a="1"/>
  <c r="AH7660" i="1" s="1"/>
  <c r="AI7660" i="1" s="1"/>
  <c r="AE7660" i="1" a="1"/>
  <c r="AE7660" i="1" s="1"/>
  <c r="AD7660" i="1"/>
  <c r="AG7658" i="1"/>
  <c r="AF7659" i="1"/>
  <c r="AH7661" i="1" l="1" a="1"/>
  <c r="AH7661" i="1" s="1"/>
  <c r="AI7661" i="1" s="1"/>
  <c r="AE7661" i="1" a="1"/>
  <c r="AE7661" i="1" s="1"/>
  <c r="AD7661" i="1"/>
  <c r="AG7659" i="1"/>
  <c r="AF7660" i="1"/>
  <c r="AG7660" i="1" l="1"/>
  <c r="AF7661" i="1"/>
  <c r="AH7662" i="1" a="1"/>
  <c r="AH7662" i="1" s="1"/>
  <c r="AI7662" i="1" s="1"/>
  <c r="AE7662" i="1" a="1"/>
  <c r="AE7662" i="1" s="1"/>
  <c r="AD7662" i="1"/>
  <c r="AG7661" i="1" l="1"/>
  <c r="AF7662" i="1"/>
  <c r="AH7663" i="1" a="1"/>
  <c r="AH7663" i="1" s="1"/>
  <c r="AI7663" i="1" s="1"/>
  <c r="AE7663" i="1" a="1"/>
  <c r="AE7663" i="1" s="1"/>
  <c r="AD7663" i="1"/>
  <c r="AH7664" i="1" l="1" a="1"/>
  <c r="AH7664" i="1" s="1"/>
  <c r="AI7664" i="1" s="1"/>
  <c r="AD7664" i="1"/>
  <c r="AE7664" i="1" a="1"/>
  <c r="AE7664" i="1" s="1"/>
  <c r="AG7662" i="1"/>
  <c r="AF7663" i="1"/>
  <c r="AG7663" i="1" l="1"/>
  <c r="AF7664" i="1"/>
  <c r="AH7665" i="1" a="1"/>
  <c r="AH7665" i="1" s="1"/>
  <c r="AI7665" i="1" s="1"/>
  <c r="AD7665" i="1"/>
  <c r="AE7665" i="1" a="1"/>
  <c r="AE7665" i="1" s="1"/>
  <c r="AH7666" i="1" l="1" a="1"/>
  <c r="AH7666" i="1" s="1"/>
  <c r="AI7666" i="1" s="1"/>
  <c r="AE7666" i="1" a="1"/>
  <c r="AE7666" i="1" s="1"/>
  <c r="AD7666" i="1"/>
  <c r="AG7664" i="1"/>
  <c r="AF7665" i="1"/>
  <c r="AG7665" i="1" l="1"/>
  <c r="AF7666" i="1"/>
  <c r="AH7667" i="1" a="1"/>
  <c r="AH7667" i="1" s="1"/>
  <c r="AI7667" i="1" s="1"/>
  <c r="AD7667" i="1"/>
  <c r="AE7667" i="1" a="1"/>
  <c r="AE7667" i="1" s="1"/>
  <c r="AH7668" i="1" l="1" a="1"/>
  <c r="AH7668" i="1" s="1"/>
  <c r="AI7668" i="1" s="1"/>
  <c r="AE7668" i="1" a="1"/>
  <c r="AE7668" i="1" s="1"/>
  <c r="AD7668" i="1"/>
  <c r="AG7666" i="1"/>
  <c r="AF7667" i="1"/>
  <c r="AG7667" i="1" l="1"/>
  <c r="AF7668" i="1"/>
  <c r="AH7669" i="1" a="1"/>
  <c r="AH7669" i="1" s="1"/>
  <c r="AI7669" i="1" s="1"/>
  <c r="AE7669" i="1" a="1"/>
  <c r="AE7669" i="1" s="1"/>
  <c r="AD7669" i="1"/>
  <c r="AH7670" i="1" l="1" a="1"/>
  <c r="AH7670" i="1" s="1"/>
  <c r="AI7670" i="1" s="1"/>
  <c r="AE7670" i="1" a="1"/>
  <c r="AE7670" i="1" s="1"/>
  <c r="AD7670" i="1"/>
  <c r="AG7668" i="1"/>
  <c r="AF7669" i="1"/>
  <c r="AG7669" i="1" l="1"/>
  <c r="AF7670" i="1"/>
  <c r="AH7671" i="1" a="1"/>
  <c r="AH7671" i="1" s="1"/>
  <c r="AI7671" i="1" s="1"/>
  <c r="AE7671" i="1" a="1"/>
  <c r="AE7671" i="1" s="1"/>
  <c r="AD7671" i="1"/>
  <c r="AH7672" i="1" l="1" a="1"/>
  <c r="AH7672" i="1" s="1"/>
  <c r="AI7672" i="1" s="1"/>
  <c r="AD7672" i="1"/>
  <c r="AE7672" i="1" a="1"/>
  <c r="AE7672" i="1" s="1"/>
  <c r="AG7670" i="1"/>
  <c r="AF7671" i="1"/>
  <c r="AG7671" i="1" l="1"/>
  <c r="AF7672" i="1"/>
  <c r="AH7673" i="1" a="1"/>
  <c r="AH7673" i="1" s="1"/>
  <c r="AI7673" i="1" s="1"/>
  <c r="AD7673" i="1"/>
  <c r="AE7673" i="1" a="1"/>
  <c r="AE7673" i="1" s="1"/>
  <c r="AG7672" i="1" l="1"/>
  <c r="AF7673" i="1"/>
  <c r="AH7674" i="1" a="1"/>
  <c r="AH7674" i="1" s="1"/>
  <c r="AI7674" i="1" s="1"/>
  <c r="AE7674" i="1" a="1"/>
  <c r="AE7674" i="1" s="1"/>
  <c r="AD7674" i="1"/>
  <c r="AG7673" i="1" l="1"/>
  <c r="AF7674" i="1"/>
  <c r="AH7675" i="1" a="1"/>
  <c r="AH7675" i="1" s="1"/>
  <c r="AI7675" i="1" s="1"/>
  <c r="AD7675" i="1"/>
  <c r="AE7675" i="1" a="1"/>
  <c r="AE7675" i="1" s="1"/>
  <c r="AH7676" i="1" l="1" a="1"/>
  <c r="AH7676" i="1" s="1"/>
  <c r="AI7676" i="1" s="1"/>
  <c r="AE7676" i="1" a="1"/>
  <c r="AE7676" i="1" s="1"/>
  <c r="AD7676" i="1"/>
  <c r="AG7674" i="1"/>
  <c r="AF7675" i="1"/>
  <c r="AD7677" i="1" l="1"/>
  <c r="AH7677" i="1" a="1"/>
  <c r="AH7677" i="1" s="1"/>
  <c r="AI7677" i="1" s="1"/>
  <c r="AE7677" i="1" a="1"/>
  <c r="AE7677" i="1" s="1"/>
  <c r="AG7675" i="1"/>
  <c r="AF7676" i="1"/>
  <c r="AG7676" i="1" l="1"/>
  <c r="AF7677" i="1"/>
  <c r="AD7678" i="1"/>
  <c r="AH7678" i="1" a="1"/>
  <c r="AH7678" i="1" s="1"/>
  <c r="AI7678" i="1" s="1"/>
  <c r="AE7678" i="1" a="1"/>
  <c r="AE7678" i="1" s="1"/>
  <c r="AG7677" i="1" l="1"/>
  <c r="AF7678" i="1"/>
  <c r="AD7679" i="1"/>
  <c r="AH7679" i="1" a="1"/>
  <c r="AH7679" i="1" s="1"/>
  <c r="AI7679" i="1" s="1"/>
  <c r="AE7679" i="1" a="1"/>
  <c r="AE7679" i="1" s="1"/>
  <c r="AD7680" i="1" l="1"/>
  <c r="AH7680" i="1" a="1"/>
  <c r="AH7680" i="1" s="1"/>
  <c r="AI7680" i="1" s="1"/>
  <c r="AE7680" i="1" a="1"/>
  <c r="AE7680" i="1" s="1"/>
  <c r="AG7678" i="1"/>
  <c r="AF7679" i="1"/>
  <c r="AG7679" i="1" l="1"/>
  <c r="AF7680" i="1"/>
  <c r="AD7681" i="1"/>
  <c r="AH7681" i="1" a="1"/>
  <c r="AH7681" i="1" s="1"/>
  <c r="AI7681" i="1" s="1"/>
  <c r="AE7681" i="1" a="1"/>
  <c r="AE7681" i="1" s="1"/>
  <c r="AD7682" i="1" l="1"/>
  <c r="AH7682" i="1" a="1"/>
  <c r="AH7682" i="1" s="1"/>
  <c r="AI7682" i="1" s="1"/>
  <c r="AE7682" i="1" a="1"/>
  <c r="AE7682" i="1" s="1"/>
  <c r="AG7680" i="1"/>
  <c r="AF7681" i="1"/>
  <c r="AG7681" i="1" l="1"/>
  <c r="AF7682" i="1"/>
  <c r="AD7683" i="1"/>
  <c r="AH7683" i="1" a="1"/>
  <c r="AH7683" i="1" s="1"/>
  <c r="AI7683" i="1" s="1"/>
  <c r="AE7683" i="1" a="1"/>
  <c r="AE7683" i="1" s="1"/>
  <c r="AD7684" i="1" l="1"/>
  <c r="AH7684" i="1" a="1"/>
  <c r="AH7684" i="1" s="1"/>
  <c r="AI7684" i="1" s="1"/>
  <c r="AE7684" i="1" a="1"/>
  <c r="AE7684" i="1" s="1"/>
  <c r="AG7682" i="1"/>
  <c r="AF7683" i="1"/>
  <c r="AG7683" i="1" l="1"/>
  <c r="AF7684" i="1"/>
  <c r="AD7685" i="1"/>
  <c r="AH7685" i="1" a="1"/>
  <c r="AH7685" i="1" s="1"/>
  <c r="AI7685" i="1" s="1"/>
  <c r="AE7685" i="1" a="1"/>
  <c r="AE7685" i="1" s="1"/>
  <c r="AD7686" i="1" l="1"/>
  <c r="AH7686" i="1" a="1"/>
  <c r="AH7686" i="1" s="1"/>
  <c r="AI7686" i="1" s="1"/>
  <c r="AE7686" i="1" a="1"/>
  <c r="AE7686" i="1" s="1"/>
  <c r="AG7684" i="1"/>
  <c r="AF7685" i="1"/>
  <c r="AG7685" i="1" l="1"/>
  <c r="AF7686" i="1"/>
  <c r="AD7687" i="1"/>
  <c r="AH7687" i="1" a="1"/>
  <c r="AH7687" i="1" s="1"/>
  <c r="AI7687" i="1" s="1"/>
  <c r="AE7687" i="1" a="1"/>
  <c r="AE7687" i="1" s="1"/>
  <c r="AD7688" i="1" l="1"/>
  <c r="AH7688" i="1" a="1"/>
  <c r="AH7688" i="1" s="1"/>
  <c r="AI7688" i="1" s="1"/>
  <c r="AE7688" i="1" a="1"/>
  <c r="AE7688" i="1" s="1"/>
  <c r="AG7686" i="1"/>
  <c r="AF7687" i="1"/>
  <c r="AG7687" i="1" l="1"/>
  <c r="AF7688" i="1"/>
  <c r="AD7689" i="1"/>
  <c r="AH7689" i="1" a="1"/>
  <c r="AH7689" i="1" s="1"/>
  <c r="AI7689" i="1" s="1"/>
  <c r="AE7689" i="1" a="1"/>
  <c r="AE7689" i="1" s="1"/>
  <c r="AD7690" i="1" l="1"/>
  <c r="AH7690" i="1" a="1"/>
  <c r="AH7690" i="1" s="1"/>
  <c r="AI7690" i="1" s="1"/>
  <c r="AE7690" i="1" a="1"/>
  <c r="AE7690" i="1" s="1"/>
  <c r="AG7688" i="1"/>
  <c r="AF7689" i="1"/>
  <c r="AG7689" i="1" l="1"/>
  <c r="AF7690" i="1"/>
  <c r="AD7691" i="1"/>
  <c r="AH7691" i="1" a="1"/>
  <c r="AH7691" i="1" s="1"/>
  <c r="AI7691" i="1" s="1"/>
  <c r="AE7691" i="1" a="1"/>
  <c r="AE7691" i="1" s="1"/>
  <c r="AD7692" i="1" l="1"/>
  <c r="AH7692" i="1" a="1"/>
  <c r="AH7692" i="1" s="1"/>
  <c r="AI7692" i="1" s="1"/>
  <c r="AE7692" i="1" a="1"/>
  <c r="AE7692" i="1" s="1"/>
  <c r="AG7690" i="1"/>
  <c r="AF7691" i="1"/>
  <c r="AG7691" i="1" l="1"/>
  <c r="AF7692" i="1"/>
  <c r="AD7693" i="1"/>
  <c r="AH7693" i="1" a="1"/>
  <c r="AH7693" i="1" s="1"/>
  <c r="AI7693" i="1" s="1"/>
  <c r="AE7693" i="1" a="1"/>
  <c r="AE7693" i="1" s="1"/>
  <c r="AD7694" i="1" l="1"/>
  <c r="AH7694" i="1" a="1"/>
  <c r="AH7694" i="1" s="1"/>
  <c r="AI7694" i="1" s="1"/>
  <c r="AE7694" i="1" a="1"/>
  <c r="AE7694" i="1" s="1"/>
  <c r="AG7692" i="1"/>
  <c r="AF7693" i="1"/>
  <c r="AG7693" i="1" l="1"/>
  <c r="AF7694" i="1"/>
  <c r="AD7695" i="1"/>
  <c r="AH7695" i="1" a="1"/>
  <c r="AH7695" i="1" s="1"/>
  <c r="AI7695" i="1" s="1"/>
  <c r="AE7695" i="1" a="1"/>
  <c r="AE7695" i="1" s="1"/>
  <c r="AD7696" i="1" l="1"/>
  <c r="AH7696" i="1" a="1"/>
  <c r="AH7696" i="1" s="1"/>
  <c r="AI7696" i="1" s="1"/>
  <c r="AE7696" i="1" a="1"/>
  <c r="AE7696" i="1" s="1"/>
  <c r="AG7694" i="1"/>
  <c r="AF7695" i="1"/>
  <c r="AG7695" i="1" l="1"/>
  <c r="AF7696" i="1"/>
  <c r="AD7697" i="1"/>
  <c r="AH7697" i="1" a="1"/>
  <c r="AH7697" i="1" s="1"/>
  <c r="AI7697" i="1" s="1"/>
  <c r="AE7697" i="1" a="1"/>
  <c r="AE7697" i="1" s="1"/>
  <c r="AD7698" i="1" l="1"/>
  <c r="AH7698" i="1" a="1"/>
  <c r="AH7698" i="1" s="1"/>
  <c r="AI7698" i="1" s="1"/>
  <c r="AE7698" i="1" a="1"/>
  <c r="AE7698" i="1" s="1"/>
  <c r="AG7696" i="1"/>
  <c r="AF7697" i="1"/>
  <c r="AG7697" i="1" l="1"/>
  <c r="AF7698" i="1"/>
  <c r="AD7699" i="1"/>
  <c r="AH7699" i="1" a="1"/>
  <c r="AH7699" i="1" s="1"/>
  <c r="AI7699" i="1" s="1"/>
  <c r="AE7699" i="1" a="1"/>
  <c r="AE7699" i="1" s="1"/>
  <c r="AD7700" i="1" l="1"/>
  <c r="AH7700" i="1" a="1"/>
  <c r="AH7700" i="1" s="1"/>
  <c r="AI7700" i="1" s="1"/>
  <c r="AE7700" i="1" a="1"/>
  <c r="AE7700" i="1" s="1"/>
  <c r="AG7698" i="1"/>
  <c r="AF7699" i="1"/>
  <c r="AG7699" i="1" l="1"/>
  <c r="AF7700" i="1"/>
  <c r="AD7701" i="1"/>
  <c r="AH7701" i="1" a="1"/>
  <c r="AH7701" i="1" s="1"/>
  <c r="AI7701" i="1" s="1"/>
  <c r="AE7701" i="1" a="1"/>
  <c r="AE7701" i="1" s="1"/>
  <c r="AD7702" i="1" l="1"/>
  <c r="AH7702" i="1" a="1"/>
  <c r="AH7702" i="1" s="1"/>
  <c r="AI7702" i="1" s="1"/>
  <c r="AE7702" i="1" a="1"/>
  <c r="AE7702" i="1" s="1"/>
  <c r="AG7700" i="1"/>
  <c r="AF7701" i="1"/>
  <c r="AG7701" i="1" l="1"/>
  <c r="AF7702" i="1"/>
  <c r="AD7703" i="1"/>
  <c r="AH7703" i="1" a="1"/>
  <c r="AH7703" i="1" s="1"/>
  <c r="AI7703" i="1" s="1"/>
  <c r="AE7703" i="1" a="1"/>
  <c r="AE7703" i="1" s="1"/>
  <c r="AG7702" i="1" l="1"/>
  <c r="AF7703" i="1"/>
  <c r="AD7704" i="1"/>
  <c r="AH7704" i="1" a="1"/>
  <c r="AH7704" i="1" s="1"/>
  <c r="AI7704" i="1" s="1"/>
  <c r="AE7704" i="1" a="1"/>
  <c r="AE7704" i="1" s="1"/>
  <c r="AD7705" i="1" l="1"/>
  <c r="AH7705" i="1" a="1"/>
  <c r="AH7705" i="1" s="1"/>
  <c r="AI7705" i="1" s="1"/>
  <c r="AE7705" i="1" a="1"/>
  <c r="AE7705" i="1" s="1"/>
  <c r="AG7703" i="1"/>
  <c r="AF7704" i="1"/>
  <c r="AG7704" i="1" l="1"/>
  <c r="AF7705" i="1"/>
  <c r="AD7706" i="1"/>
  <c r="AH7706" i="1" a="1"/>
  <c r="AH7706" i="1" s="1"/>
  <c r="AI7706" i="1" s="1"/>
  <c r="AE7706" i="1" a="1"/>
  <c r="AE7706" i="1" s="1"/>
  <c r="AD7707" i="1" l="1"/>
  <c r="AH7707" i="1" a="1"/>
  <c r="AH7707" i="1" s="1"/>
  <c r="AI7707" i="1" s="1"/>
  <c r="AE7707" i="1" a="1"/>
  <c r="AE7707" i="1" s="1"/>
  <c r="AG7705" i="1"/>
  <c r="AF7706" i="1"/>
  <c r="AG7706" i="1" l="1"/>
  <c r="AF7707" i="1"/>
  <c r="AE7708" i="1" a="1"/>
  <c r="AE7708" i="1" s="1"/>
  <c r="AD7708" i="1"/>
  <c r="AH7708" i="1" a="1"/>
  <c r="AH7708" i="1" s="1"/>
  <c r="AI7708" i="1" s="1"/>
  <c r="AG7707" i="1" l="1"/>
  <c r="AF7708" i="1"/>
  <c r="AE7709" i="1" a="1"/>
  <c r="AE7709" i="1" s="1"/>
  <c r="AD7709" i="1"/>
  <c r="AH7709" i="1" a="1"/>
  <c r="AH7709" i="1" s="1"/>
  <c r="AI7709" i="1" s="1"/>
  <c r="AE7710" i="1" l="1" a="1"/>
  <c r="AE7710" i="1" s="1"/>
  <c r="AD7710" i="1"/>
  <c r="AH7710" i="1" a="1"/>
  <c r="AH7710" i="1" s="1"/>
  <c r="AI7710" i="1" s="1"/>
  <c r="AG7708" i="1"/>
  <c r="AF7709" i="1"/>
  <c r="AF7710" i="1" l="1"/>
  <c r="AG7709" i="1"/>
  <c r="AE7711" i="1" a="1"/>
  <c r="AE7711" i="1" s="1"/>
  <c r="AD7711" i="1"/>
  <c r="AH7711" i="1" a="1"/>
  <c r="AH7711" i="1" s="1"/>
  <c r="AI7711" i="1" s="1"/>
  <c r="AH7712" i="1" l="1" a="1"/>
  <c r="AH7712" i="1" s="1"/>
  <c r="AI7712" i="1" s="1"/>
  <c r="AE7712" i="1" a="1"/>
  <c r="AE7712" i="1" s="1"/>
  <c r="AD7712" i="1"/>
  <c r="AF7711" i="1"/>
  <c r="AG7710" i="1"/>
  <c r="AG7711" i="1" l="1"/>
  <c r="AF7712" i="1"/>
  <c r="AH7713" i="1" a="1"/>
  <c r="AH7713" i="1" s="1"/>
  <c r="AI7713" i="1" s="1"/>
  <c r="AE7713" i="1" a="1"/>
  <c r="AE7713" i="1" s="1"/>
  <c r="AD7713" i="1"/>
  <c r="AH7714" i="1" l="1" a="1"/>
  <c r="AH7714" i="1" s="1"/>
  <c r="AI7714" i="1" s="1"/>
  <c r="AE7714" i="1" a="1"/>
  <c r="AE7714" i="1" s="1"/>
  <c r="AD7714" i="1"/>
  <c r="AG7712" i="1"/>
  <c r="AF7713" i="1"/>
  <c r="AG7713" i="1" l="1"/>
  <c r="AF7714" i="1"/>
  <c r="AD7715" i="1"/>
  <c r="AH7715" i="1" a="1"/>
  <c r="AH7715" i="1" s="1"/>
  <c r="AI7715" i="1" s="1"/>
  <c r="AE7715" i="1" a="1"/>
  <c r="AE7715" i="1" s="1"/>
  <c r="AG7714" i="1" l="1"/>
  <c r="AF7715" i="1"/>
  <c r="AE7716" i="1" a="1"/>
  <c r="AE7716" i="1" s="1"/>
  <c r="AD7716" i="1"/>
  <c r="AH7716" i="1" a="1"/>
  <c r="AH7716" i="1" s="1"/>
  <c r="AI7716" i="1" s="1"/>
  <c r="AE7717" i="1" l="1" a="1"/>
  <c r="AE7717" i="1" s="1"/>
  <c r="AD7717" i="1"/>
  <c r="AH7717" i="1" a="1"/>
  <c r="AH7717" i="1" s="1"/>
  <c r="AI7717" i="1" s="1"/>
  <c r="AG7715" i="1"/>
  <c r="AF7716" i="1"/>
  <c r="AG7716" i="1" l="1"/>
  <c r="AF7717" i="1"/>
  <c r="AE7718" i="1" a="1"/>
  <c r="AE7718" i="1" s="1"/>
  <c r="AD7718" i="1"/>
  <c r="AH7718" i="1" a="1"/>
  <c r="AH7718" i="1" s="1"/>
  <c r="AI7718" i="1" s="1"/>
  <c r="AE7719" i="1" l="1" a="1"/>
  <c r="AE7719" i="1" s="1"/>
  <c r="AD7719" i="1"/>
  <c r="AH7719" i="1" a="1"/>
  <c r="AH7719" i="1" s="1"/>
  <c r="AI7719" i="1" s="1"/>
  <c r="AF7718" i="1"/>
  <c r="AG7717" i="1"/>
  <c r="AF7719" i="1" l="1"/>
  <c r="AG7718" i="1"/>
  <c r="AH7720" i="1" a="1"/>
  <c r="AH7720" i="1" s="1"/>
  <c r="AI7720" i="1" s="1"/>
  <c r="AE7720" i="1" a="1"/>
  <c r="AE7720" i="1" s="1"/>
  <c r="AD7720" i="1"/>
  <c r="AH7721" i="1" l="1" a="1"/>
  <c r="AH7721" i="1" s="1"/>
  <c r="AI7721" i="1" s="1"/>
  <c r="AE7721" i="1" a="1"/>
  <c r="AE7721" i="1" s="1"/>
  <c r="AD7721" i="1"/>
  <c r="AG7719" i="1"/>
  <c r="AF7720" i="1"/>
  <c r="AG7720" i="1" l="1"/>
  <c r="AF7721" i="1"/>
  <c r="AH7722" i="1" a="1"/>
  <c r="AH7722" i="1" s="1"/>
  <c r="AI7722" i="1" s="1"/>
  <c r="AE7722" i="1" a="1"/>
  <c r="AE7722" i="1" s="1"/>
  <c r="AD7722" i="1"/>
  <c r="AD7723" i="1" l="1"/>
  <c r="AH7723" i="1" a="1"/>
  <c r="AH7723" i="1" s="1"/>
  <c r="AI7723" i="1" s="1"/>
  <c r="AE7723" i="1" a="1"/>
  <c r="AE7723" i="1" s="1"/>
  <c r="AG7721" i="1"/>
  <c r="AF7722" i="1"/>
  <c r="AG7722" i="1" l="1"/>
  <c r="AF7723" i="1"/>
  <c r="AE7724" i="1" a="1"/>
  <c r="AE7724" i="1" s="1"/>
  <c r="AD7724" i="1"/>
  <c r="AH7724" i="1" a="1"/>
  <c r="AH7724" i="1" s="1"/>
  <c r="AI7724" i="1" s="1"/>
  <c r="AG7723" i="1" l="1"/>
  <c r="AF7724" i="1"/>
  <c r="AE7725" i="1" a="1"/>
  <c r="AE7725" i="1" s="1"/>
  <c r="AD7725" i="1"/>
  <c r="AH7725" i="1" a="1"/>
  <c r="AH7725" i="1" s="1"/>
  <c r="AI7725" i="1" s="1"/>
  <c r="AE7726" i="1" l="1" a="1"/>
  <c r="AE7726" i="1" s="1"/>
  <c r="AD7726" i="1"/>
  <c r="AH7726" i="1" a="1"/>
  <c r="AH7726" i="1" s="1"/>
  <c r="AI7726" i="1" s="1"/>
  <c r="AG7724" i="1"/>
  <c r="AF7725" i="1"/>
  <c r="AF7726" i="1" l="1"/>
  <c r="AG7725" i="1"/>
  <c r="AE7727" i="1" a="1"/>
  <c r="AE7727" i="1" s="1"/>
  <c r="AD7727" i="1"/>
  <c r="AH7727" i="1" a="1"/>
  <c r="AH7727" i="1" s="1"/>
  <c r="AI7727" i="1" s="1"/>
  <c r="AH7728" i="1" l="1" a="1"/>
  <c r="AH7728" i="1" s="1"/>
  <c r="AI7728" i="1" s="1"/>
  <c r="AE7728" i="1" a="1"/>
  <c r="AE7728" i="1" s="1"/>
  <c r="AD7728" i="1"/>
  <c r="AF7727" i="1"/>
  <c r="AG7726" i="1"/>
  <c r="AH7729" i="1" l="1" a="1"/>
  <c r="AH7729" i="1" s="1"/>
  <c r="AI7729" i="1" s="1"/>
  <c r="AE7729" i="1" a="1"/>
  <c r="AE7729" i="1" s="1"/>
  <c r="AD7729" i="1"/>
  <c r="AG7727" i="1"/>
  <c r="AF7728" i="1"/>
  <c r="AH7730" i="1" l="1" a="1"/>
  <c r="AH7730" i="1" s="1"/>
  <c r="AI7730" i="1" s="1"/>
  <c r="AD7730" i="1"/>
  <c r="AE7730" i="1" a="1"/>
  <c r="AE7730" i="1" s="1"/>
  <c r="AG7728" i="1"/>
  <c r="AF7729" i="1"/>
  <c r="AG7729" i="1" l="1"/>
  <c r="AF7730" i="1"/>
  <c r="AD7731" i="1"/>
  <c r="AH7731" i="1" a="1"/>
  <c r="AH7731" i="1" s="1"/>
  <c r="AI7731" i="1" s="1"/>
  <c r="AE7731" i="1" a="1"/>
  <c r="AE7731" i="1" s="1"/>
  <c r="AE7732" i="1" l="1" a="1"/>
  <c r="AE7732" i="1" s="1"/>
  <c r="AD7732" i="1"/>
  <c r="AH7732" i="1" a="1"/>
  <c r="AH7732" i="1" s="1"/>
  <c r="AI7732" i="1" s="1"/>
  <c r="AG7730" i="1"/>
  <c r="AF7731" i="1"/>
  <c r="AG7731" i="1" l="1"/>
  <c r="AF7732" i="1"/>
  <c r="AE7733" i="1" a="1"/>
  <c r="AE7733" i="1" s="1"/>
  <c r="AD7733" i="1"/>
  <c r="AH7733" i="1" a="1"/>
  <c r="AH7733" i="1" s="1"/>
  <c r="AI7733" i="1" s="1"/>
  <c r="AE7734" i="1" l="1" a="1"/>
  <c r="AE7734" i="1" s="1"/>
  <c r="AD7734" i="1"/>
  <c r="AH7734" i="1" a="1"/>
  <c r="AH7734" i="1" s="1"/>
  <c r="AI7734" i="1" s="1"/>
  <c r="AG7732" i="1"/>
  <c r="AF7733" i="1"/>
  <c r="AF7734" i="1" l="1"/>
  <c r="AG7733" i="1"/>
  <c r="AE7735" i="1" a="1"/>
  <c r="AE7735" i="1" s="1"/>
  <c r="AD7735" i="1"/>
  <c r="AH7735" i="1" a="1"/>
  <c r="AH7735" i="1" s="1"/>
  <c r="AI7735" i="1" s="1"/>
  <c r="AH7736" i="1" l="1" a="1"/>
  <c r="AH7736" i="1" s="1"/>
  <c r="AI7736" i="1" s="1"/>
  <c r="AE7736" i="1" a="1"/>
  <c r="AE7736" i="1" s="1"/>
  <c r="AD7736" i="1"/>
  <c r="AF7735" i="1"/>
  <c r="AG7734" i="1"/>
  <c r="AG7735" i="1" l="1"/>
  <c r="AF7736" i="1"/>
  <c r="AH7737" i="1" a="1"/>
  <c r="AH7737" i="1" s="1"/>
  <c r="AI7737" i="1" s="1"/>
  <c r="AE7737" i="1" a="1"/>
  <c r="AE7737" i="1" s="1"/>
  <c r="AD7737" i="1"/>
  <c r="AH7738" i="1" l="1" a="1"/>
  <c r="AH7738" i="1" s="1"/>
  <c r="AI7738" i="1" s="1"/>
  <c r="AE7738" i="1" a="1"/>
  <c r="AE7738" i="1" s="1"/>
  <c r="AD7738" i="1"/>
  <c r="AG7736" i="1"/>
  <c r="AF7737" i="1"/>
  <c r="AG7737" i="1" l="1"/>
  <c r="AF7738" i="1"/>
  <c r="AD7739" i="1"/>
  <c r="AH7739" i="1" a="1"/>
  <c r="AH7739" i="1" s="1"/>
  <c r="AI7739" i="1" s="1"/>
  <c r="AE7739" i="1" a="1"/>
  <c r="AE7739" i="1" s="1"/>
  <c r="AE7740" i="1" l="1" a="1"/>
  <c r="AE7740" i="1" s="1"/>
  <c r="AD7740" i="1"/>
  <c r="AH7740" i="1" a="1"/>
  <c r="AH7740" i="1" s="1"/>
  <c r="AI7740" i="1" s="1"/>
  <c r="AG7738" i="1"/>
  <c r="AF7739" i="1"/>
  <c r="AG7739" i="1" l="1"/>
  <c r="AF7740" i="1"/>
  <c r="AE7741" i="1" a="1"/>
  <c r="AE7741" i="1" s="1"/>
  <c r="AD7741" i="1"/>
  <c r="AH7741" i="1" a="1"/>
  <c r="AH7741" i="1" s="1"/>
  <c r="AI7741" i="1" s="1"/>
  <c r="AE7742" i="1" l="1" a="1"/>
  <c r="AE7742" i="1" s="1"/>
  <c r="AD7742" i="1"/>
  <c r="AH7742" i="1" a="1"/>
  <c r="AH7742" i="1" s="1"/>
  <c r="AI7742" i="1" s="1"/>
  <c r="AG7740" i="1"/>
  <c r="AF7741" i="1"/>
  <c r="AF7742" i="1" l="1"/>
  <c r="AG7741" i="1"/>
  <c r="AE7743" i="1" a="1"/>
  <c r="AE7743" i="1" s="1"/>
  <c r="AD7743" i="1"/>
  <c r="AH7743" i="1" a="1"/>
  <c r="AH7743" i="1" s="1"/>
  <c r="AI7743" i="1" s="1"/>
  <c r="AH7744" i="1" l="1" a="1"/>
  <c r="AH7744" i="1" s="1"/>
  <c r="AI7744" i="1" s="1"/>
  <c r="AE7744" i="1" a="1"/>
  <c r="AE7744" i="1" s="1"/>
  <c r="AD7744" i="1"/>
  <c r="AF7743" i="1"/>
  <c r="AG7742" i="1"/>
  <c r="AG7743" i="1" l="1"/>
  <c r="AF7744" i="1"/>
  <c r="AH7745" i="1" a="1"/>
  <c r="AH7745" i="1" s="1"/>
  <c r="AI7745" i="1" s="1"/>
  <c r="AE7745" i="1" a="1"/>
  <c r="AE7745" i="1" s="1"/>
  <c r="AD7745" i="1"/>
  <c r="AH7746" i="1" l="1" a="1"/>
  <c r="AH7746" i="1" s="1"/>
  <c r="AI7746" i="1" s="1"/>
  <c r="AE7746" i="1" a="1"/>
  <c r="AE7746" i="1" s="1"/>
  <c r="AD7746" i="1"/>
  <c r="AG7744" i="1"/>
  <c r="AF7745" i="1"/>
  <c r="AG7745" i="1" l="1"/>
  <c r="AF7746" i="1"/>
  <c r="AD7747" i="1"/>
  <c r="AH7747" i="1" a="1"/>
  <c r="AH7747" i="1" s="1"/>
  <c r="AI7747" i="1" s="1"/>
  <c r="AE7747" i="1" a="1"/>
  <c r="AE7747" i="1" s="1"/>
  <c r="AE7748" i="1" l="1" a="1"/>
  <c r="AE7748" i="1" s="1"/>
  <c r="AD7748" i="1"/>
  <c r="AH7748" i="1" a="1"/>
  <c r="AH7748" i="1" s="1"/>
  <c r="AI7748" i="1" s="1"/>
  <c r="AG7746" i="1"/>
  <c r="AF7747" i="1"/>
  <c r="AG7747" i="1" l="1"/>
  <c r="AF7748" i="1"/>
  <c r="AE7749" i="1" a="1"/>
  <c r="AE7749" i="1" s="1"/>
  <c r="AD7749" i="1"/>
  <c r="AH7749" i="1" a="1"/>
  <c r="AH7749" i="1" s="1"/>
  <c r="AI7749" i="1" s="1"/>
  <c r="AF7749" i="1" l="1"/>
  <c r="AG7748" i="1"/>
  <c r="AH7750" i="1" a="1"/>
  <c r="AH7750" i="1" s="1"/>
  <c r="AI7750" i="1" s="1"/>
  <c r="AE7750" i="1" a="1"/>
  <c r="AE7750" i="1" s="1"/>
  <c r="AD7750" i="1"/>
  <c r="AH7751" i="1" l="1" a="1"/>
  <c r="AH7751" i="1" s="1"/>
  <c r="AI7751" i="1" s="1"/>
  <c r="AE7751" i="1" a="1"/>
  <c r="AE7751" i="1" s="1"/>
  <c r="AD7751" i="1"/>
  <c r="AF7750" i="1"/>
  <c r="AG7749" i="1"/>
  <c r="AF7751" i="1" l="1"/>
  <c r="AG7750" i="1"/>
  <c r="AD7752" i="1"/>
  <c r="AE7752" i="1" a="1"/>
  <c r="AE7752" i="1" s="1"/>
  <c r="AH7752" i="1" a="1"/>
  <c r="AH7752" i="1" s="1"/>
  <c r="AI7752" i="1" s="1"/>
  <c r="AH7753" i="1" l="1" a="1"/>
  <c r="AH7753" i="1" s="1"/>
  <c r="AI7753" i="1" s="1"/>
  <c r="AD7753" i="1"/>
  <c r="AE7753" i="1" a="1"/>
  <c r="AE7753" i="1" s="1"/>
  <c r="AG7751" i="1"/>
  <c r="AF7752" i="1"/>
  <c r="AG7752" i="1" l="1"/>
  <c r="AF7753" i="1"/>
  <c r="AD7754" i="1"/>
  <c r="AH7754" i="1" a="1"/>
  <c r="AH7754" i="1" s="1"/>
  <c r="AI7754" i="1" s="1"/>
  <c r="AE7754" i="1" a="1"/>
  <c r="AE7754" i="1" s="1"/>
  <c r="AG7753" i="1" l="1"/>
  <c r="AF7754" i="1"/>
  <c r="AD7755" i="1"/>
  <c r="AH7755" i="1" a="1"/>
  <c r="AH7755" i="1" s="1"/>
  <c r="AI7755" i="1" s="1"/>
  <c r="AE7755" i="1" a="1"/>
  <c r="AE7755" i="1" s="1"/>
  <c r="AE7756" i="1" l="1" a="1"/>
  <c r="AE7756" i="1" s="1"/>
  <c r="AD7756" i="1"/>
  <c r="AH7756" i="1" a="1"/>
  <c r="AH7756" i="1" s="1"/>
  <c r="AI7756" i="1" s="1"/>
  <c r="AG7754" i="1"/>
  <c r="AF7755" i="1"/>
  <c r="AG7755" i="1" l="1"/>
  <c r="AF7756" i="1"/>
  <c r="AE7757" i="1" a="1"/>
  <c r="AE7757" i="1" s="1"/>
  <c r="AH7757" i="1" a="1"/>
  <c r="AH7757" i="1" s="1"/>
  <c r="AI7757" i="1" s="1"/>
  <c r="AD7757" i="1"/>
  <c r="AD7758" i="1" l="1"/>
  <c r="AH7758" i="1" a="1"/>
  <c r="AH7758" i="1" s="1"/>
  <c r="AI7758" i="1" s="1"/>
  <c r="AE7758" i="1" a="1"/>
  <c r="AE7758" i="1" s="1"/>
  <c r="AF7757" i="1"/>
  <c r="AG7756" i="1"/>
  <c r="AF7758" i="1" l="1"/>
  <c r="AG7757" i="1"/>
  <c r="AE7759" i="1" a="1"/>
  <c r="AE7759" i="1" s="1"/>
  <c r="AH7759" i="1" a="1"/>
  <c r="AH7759" i="1" s="1"/>
  <c r="AI7759" i="1" s="1"/>
  <c r="AD7759" i="1"/>
  <c r="AH7760" i="1" l="1" a="1"/>
  <c r="AH7760" i="1" s="1"/>
  <c r="AI7760" i="1" s="1"/>
  <c r="AD7760" i="1"/>
  <c r="AE7760" i="1" a="1"/>
  <c r="AE7760" i="1" s="1"/>
  <c r="AF7759" i="1"/>
  <c r="AG7758" i="1"/>
  <c r="AG7759" i="1" l="1"/>
  <c r="AF7760" i="1"/>
  <c r="AH7761" i="1" a="1"/>
  <c r="AH7761" i="1" s="1"/>
  <c r="AI7761" i="1" s="1"/>
  <c r="AE7761" i="1" a="1"/>
  <c r="AE7761" i="1" s="1"/>
  <c r="AD7761" i="1"/>
  <c r="AD7762" i="1" l="1"/>
  <c r="AE7762" i="1" a="1"/>
  <c r="AE7762" i="1" s="1"/>
  <c r="AH7762" i="1" a="1"/>
  <c r="AH7762" i="1" s="1"/>
  <c r="AI7762" i="1" s="1"/>
  <c r="AG7760" i="1"/>
  <c r="AF7761" i="1"/>
  <c r="AG7761" i="1" l="1"/>
  <c r="AF7762" i="1"/>
  <c r="AD7763" i="1"/>
  <c r="AH7763" i="1" a="1"/>
  <c r="AH7763" i="1" s="1"/>
  <c r="AI7763" i="1" s="1"/>
  <c r="AE7763" i="1" a="1"/>
  <c r="AE7763" i="1" s="1"/>
  <c r="AF7763" i="1" l="1"/>
  <c r="AG7762" i="1"/>
  <c r="AE7764" i="1" a="1"/>
  <c r="AE7764" i="1" s="1"/>
  <c r="AD7764" i="1"/>
  <c r="AH7764" i="1" a="1"/>
  <c r="AH7764" i="1" s="1"/>
  <c r="AI7764" i="1" s="1"/>
  <c r="AE7765" i="1" l="1" a="1"/>
  <c r="AE7765" i="1" s="1"/>
  <c r="AH7765" i="1" a="1"/>
  <c r="AH7765" i="1" s="1"/>
  <c r="AI7765" i="1" s="1"/>
  <c r="AD7765" i="1"/>
  <c r="AG7763" i="1"/>
  <c r="AF7764" i="1"/>
  <c r="AF7765" i="1" l="1"/>
  <c r="AG7764" i="1"/>
  <c r="AD7766" i="1"/>
  <c r="AH7766" i="1" a="1"/>
  <c r="AH7766" i="1" s="1"/>
  <c r="AI7766" i="1" s="1"/>
  <c r="AE7766" i="1" a="1"/>
  <c r="AE7766" i="1" s="1"/>
  <c r="AF7766" i="1" l="1"/>
  <c r="AG7765" i="1"/>
  <c r="AH7767" i="1" a="1"/>
  <c r="AH7767" i="1" s="1"/>
  <c r="AI7767" i="1" s="1"/>
  <c r="AE7767" i="1" a="1"/>
  <c r="AE7767" i="1" s="1"/>
  <c r="AD7767" i="1"/>
  <c r="AH7768" i="1" l="1" a="1"/>
  <c r="AH7768" i="1" s="1"/>
  <c r="AI7768" i="1" s="1"/>
  <c r="AE7768" i="1" a="1"/>
  <c r="AE7768" i="1" s="1"/>
  <c r="AD7768" i="1"/>
  <c r="AF7767" i="1"/>
  <c r="AG7766" i="1"/>
  <c r="AG7767" i="1" l="1"/>
  <c r="AF7768" i="1"/>
  <c r="AH7769" i="1" a="1"/>
  <c r="AH7769" i="1" s="1"/>
  <c r="AI7769" i="1" s="1"/>
  <c r="AE7769" i="1" a="1"/>
  <c r="AE7769" i="1" s="1"/>
  <c r="AD7769" i="1"/>
  <c r="AD7770" i="1" l="1"/>
  <c r="AH7770" i="1" a="1"/>
  <c r="AH7770" i="1" s="1"/>
  <c r="AI7770" i="1" s="1"/>
  <c r="AE7770" i="1" a="1"/>
  <c r="AE7770" i="1" s="1"/>
  <c r="AG7768" i="1"/>
  <c r="AF7769" i="1"/>
  <c r="AG7769" i="1" l="1"/>
  <c r="AF7770" i="1"/>
  <c r="AD7771" i="1"/>
  <c r="AE7771" i="1" a="1"/>
  <c r="AE7771" i="1" s="1"/>
  <c r="AH7771" i="1" a="1"/>
  <c r="AH7771" i="1" s="1"/>
  <c r="AI7771" i="1" s="1"/>
  <c r="AF7771" i="1" l="1"/>
  <c r="AG7770" i="1"/>
  <c r="AE7772" i="1" a="1"/>
  <c r="AE7772" i="1" s="1"/>
  <c r="AD7772" i="1"/>
  <c r="AH7772" i="1" a="1"/>
  <c r="AH7772" i="1" s="1"/>
  <c r="AI7772" i="1" s="1"/>
  <c r="AE7773" i="1" l="1" a="1"/>
  <c r="AE7773" i="1" s="1"/>
  <c r="AH7773" i="1" a="1"/>
  <c r="AH7773" i="1" s="1"/>
  <c r="AI7773" i="1" s="1"/>
  <c r="AD7773" i="1"/>
  <c r="AF7772" i="1"/>
  <c r="AG7771" i="1"/>
  <c r="AG7772" i="1" l="1"/>
  <c r="AF7773" i="1"/>
  <c r="AE7774" i="1" a="1"/>
  <c r="AE7774" i="1" s="1"/>
  <c r="AD7774" i="1"/>
  <c r="AH7774" i="1" a="1"/>
  <c r="AH7774" i="1" s="1"/>
  <c r="AI7774" i="1" s="1"/>
  <c r="AH7775" i="1" l="1" a="1"/>
  <c r="AH7775" i="1" s="1"/>
  <c r="AI7775" i="1" s="1"/>
  <c r="AE7775" i="1" a="1"/>
  <c r="AE7775" i="1" s="1"/>
  <c r="AD7775" i="1"/>
  <c r="AF7774" i="1"/>
  <c r="AG7773" i="1"/>
  <c r="AF7775" i="1" l="1"/>
  <c r="AG7774" i="1"/>
  <c r="AH7776" i="1" a="1"/>
  <c r="AH7776" i="1" s="1"/>
  <c r="AI7776" i="1" s="1"/>
  <c r="AD7776" i="1"/>
  <c r="AE7776" i="1" a="1"/>
  <c r="AE7776" i="1" s="1"/>
  <c r="AH7777" i="1" l="1" a="1"/>
  <c r="AH7777" i="1" s="1"/>
  <c r="AI7777" i="1" s="1"/>
  <c r="AE7777" i="1" a="1"/>
  <c r="AE7777" i="1" s="1"/>
  <c r="AD7777" i="1"/>
  <c r="AG7775" i="1"/>
  <c r="AF7776" i="1"/>
  <c r="AG7776" i="1" l="1"/>
  <c r="AF7777" i="1"/>
  <c r="AH7778" i="1" a="1"/>
  <c r="AH7778" i="1" s="1"/>
  <c r="AI7778" i="1" s="1"/>
  <c r="AD7778" i="1"/>
  <c r="AE7778" i="1" a="1"/>
  <c r="AE7778" i="1" s="1"/>
  <c r="AF7778" i="1" l="1"/>
  <c r="AG7777" i="1"/>
  <c r="AD7779" i="1"/>
  <c r="AE7779" i="1" a="1"/>
  <c r="AE7779" i="1" s="1"/>
  <c r="AH7779" i="1" a="1"/>
  <c r="AH7779" i="1" s="1"/>
  <c r="AI7779" i="1" s="1"/>
  <c r="AE7780" i="1" l="1" a="1"/>
  <c r="AE7780" i="1" s="1"/>
  <c r="AD7780" i="1"/>
  <c r="AH7780" i="1" a="1"/>
  <c r="AH7780" i="1" s="1"/>
  <c r="AI7780" i="1" s="1"/>
  <c r="AG7778" i="1"/>
  <c r="AF7779" i="1"/>
  <c r="AF7780" i="1" l="1"/>
  <c r="AG7779" i="1"/>
  <c r="AE7781" i="1" a="1"/>
  <c r="AE7781" i="1" s="1"/>
  <c r="AH7781" i="1" a="1"/>
  <c r="AH7781" i="1" s="1"/>
  <c r="AI7781" i="1" s="1"/>
  <c r="AD7781" i="1"/>
  <c r="AG7780" i="1" l="1"/>
  <c r="AF7781" i="1"/>
  <c r="AD7782" i="1"/>
  <c r="AH7782" i="1" a="1"/>
  <c r="AH7782" i="1" s="1"/>
  <c r="AI7782" i="1" s="1"/>
  <c r="AE7782" i="1" a="1"/>
  <c r="AE7782" i="1" s="1"/>
  <c r="AH7783" i="1" l="1" a="1"/>
  <c r="AH7783" i="1" s="1"/>
  <c r="AI7783" i="1" s="1"/>
  <c r="AE7783" i="1" a="1"/>
  <c r="AE7783" i="1" s="1"/>
  <c r="AD7783" i="1"/>
  <c r="AF7782" i="1"/>
  <c r="AG7781" i="1"/>
  <c r="AF7783" i="1" l="1"/>
  <c r="AG7782" i="1"/>
  <c r="AH7784" i="1" a="1"/>
  <c r="AH7784" i="1" s="1"/>
  <c r="AI7784" i="1" s="1"/>
  <c r="AD7784" i="1"/>
  <c r="AE7784" i="1" a="1"/>
  <c r="AE7784" i="1" s="1"/>
  <c r="AH7785" i="1" l="1" a="1"/>
  <c r="AH7785" i="1" s="1"/>
  <c r="AI7785" i="1" s="1"/>
  <c r="AE7785" i="1" a="1"/>
  <c r="AE7785" i="1" s="1"/>
  <c r="AD7785" i="1"/>
  <c r="AG7783" i="1"/>
  <c r="AF7784" i="1"/>
  <c r="AG7784" i="1" l="1"/>
  <c r="AF7785" i="1"/>
  <c r="AH7786" i="1" a="1"/>
  <c r="AH7786" i="1" s="1"/>
  <c r="AI7786" i="1" s="1"/>
  <c r="AE7786" i="1" a="1"/>
  <c r="AE7786" i="1" s="1"/>
  <c r="AD7786" i="1"/>
  <c r="AF7786" i="1" l="1"/>
  <c r="AG7785" i="1"/>
  <c r="AD7787" i="1"/>
  <c r="AE7787" i="1" a="1"/>
  <c r="AE7787" i="1" s="1"/>
  <c r="AH7787" i="1" a="1"/>
  <c r="AH7787" i="1" s="1"/>
  <c r="AI7787" i="1" s="1"/>
  <c r="AH7788" i="1" l="1" a="1"/>
  <c r="AH7788" i="1" s="1"/>
  <c r="AI7788" i="1" s="1"/>
  <c r="AE7788" i="1" a="1"/>
  <c r="AE7788" i="1" s="1"/>
  <c r="AD7788" i="1"/>
  <c r="AG7786" i="1"/>
  <c r="AF7787" i="1"/>
  <c r="AG7787" i="1" l="1"/>
  <c r="AF7788" i="1"/>
  <c r="AE7789" i="1" a="1"/>
  <c r="AE7789" i="1" s="1"/>
  <c r="AH7789" i="1" a="1"/>
  <c r="AH7789" i="1" s="1"/>
  <c r="AI7789" i="1" s="1"/>
  <c r="AD7789" i="1"/>
  <c r="AH7790" i="1" l="1" a="1"/>
  <c r="AH7790" i="1" s="1"/>
  <c r="AI7790" i="1" s="1"/>
  <c r="AE7790" i="1" a="1"/>
  <c r="AE7790" i="1" s="1"/>
  <c r="AD7790" i="1"/>
  <c r="AG7788" i="1"/>
  <c r="AF7789" i="1"/>
  <c r="AF7790" i="1" l="1"/>
  <c r="AG7789" i="1"/>
  <c r="AD7791" i="1"/>
  <c r="AE7791" i="1" a="1"/>
  <c r="AE7791" i="1" s="1"/>
  <c r="AH7791" i="1" a="1"/>
  <c r="AH7791" i="1" s="1"/>
  <c r="AI7791" i="1" s="1"/>
  <c r="AE7792" i="1" l="1" a="1"/>
  <c r="AE7792" i="1" s="1"/>
  <c r="AH7792" i="1" a="1"/>
  <c r="AH7792" i="1" s="1"/>
  <c r="AI7792" i="1" s="1"/>
  <c r="AD7792" i="1"/>
  <c r="AF7791" i="1"/>
  <c r="AG7790" i="1"/>
  <c r="AG7791" i="1" l="1"/>
  <c r="AF7792" i="1"/>
  <c r="AH7793" i="1" a="1"/>
  <c r="AH7793" i="1" s="1"/>
  <c r="AI7793" i="1" s="1"/>
  <c r="AE7793" i="1" a="1"/>
  <c r="AE7793" i="1" s="1"/>
  <c r="AD7793" i="1"/>
  <c r="AE7794" i="1" l="1" a="1"/>
  <c r="AE7794" i="1" s="1"/>
  <c r="AD7794" i="1"/>
  <c r="AH7794" i="1" a="1"/>
  <c r="AH7794" i="1" s="1"/>
  <c r="AI7794" i="1" s="1"/>
  <c r="AG7792" i="1"/>
  <c r="AF7793" i="1"/>
  <c r="AF7794" i="1" l="1"/>
  <c r="AG7793" i="1"/>
  <c r="AD7795" i="1"/>
  <c r="AH7795" i="1" a="1"/>
  <c r="AH7795" i="1" s="1"/>
  <c r="AI7795" i="1" s="1"/>
  <c r="AE7795" i="1" a="1"/>
  <c r="AE7795" i="1" s="1"/>
  <c r="AH7796" i="1" l="1" a="1"/>
  <c r="AH7796" i="1" s="1"/>
  <c r="AI7796" i="1" s="1"/>
  <c r="AE7796" i="1" a="1"/>
  <c r="AE7796" i="1" s="1"/>
  <c r="AD7796" i="1"/>
  <c r="AF7795" i="1"/>
  <c r="AG7794" i="1"/>
  <c r="AE7797" i="1" l="1" a="1"/>
  <c r="AE7797" i="1" s="1"/>
  <c r="AH7797" i="1" a="1"/>
  <c r="AH7797" i="1" s="1"/>
  <c r="AI7797" i="1" s="1"/>
  <c r="AD7797" i="1"/>
  <c r="AG7795" i="1"/>
  <c r="AF7796" i="1"/>
  <c r="AF7797" i="1" l="1"/>
  <c r="AG7796" i="1"/>
  <c r="AD7798" i="1"/>
  <c r="AE7798" i="1" a="1"/>
  <c r="AE7798" i="1" s="1"/>
  <c r="AH7798" i="1" a="1"/>
  <c r="AH7798" i="1" s="1"/>
  <c r="AI7798" i="1" s="1"/>
  <c r="AD7799" i="1" l="1"/>
  <c r="AH7799" i="1" a="1"/>
  <c r="AH7799" i="1" s="1"/>
  <c r="AI7799" i="1" s="1"/>
  <c r="AE7799" i="1" a="1"/>
  <c r="AE7799" i="1" s="1"/>
  <c r="AF7798" i="1"/>
  <c r="AG7797" i="1"/>
  <c r="AF7799" i="1" l="1"/>
  <c r="AG7798" i="1"/>
  <c r="AE7800" i="1" a="1"/>
  <c r="AE7800" i="1" s="1"/>
  <c r="AH7800" i="1" a="1"/>
  <c r="AH7800" i="1" s="1"/>
  <c r="AI7800" i="1" s="1"/>
  <c r="AD7800" i="1"/>
  <c r="AG7799" i="1" l="1"/>
  <c r="AF7800" i="1"/>
  <c r="AH7801" i="1" a="1"/>
  <c r="AH7801" i="1" s="1"/>
  <c r="AI7801" i="1" s="1"/>
  <c r="AE7801" i="1" a="1"/>
  <c r="AE7801" i="1" s="1"/>
  <c r="AD7801" i="1"/>
  <c r="AH7802" i="1" l="1" a="1"/>
  <c r="AH7802" i="1" s="1"/>
  <c r="AI7802" i="1" s="1"/>
  <c r="AE7802" i="1" a="1"/>
  <c r="AE7802" i="1" s="1"/>
  <c r="AD7802" i="1"/>
  <c r="AG7800" i="1"/>
  <c r="AF7801" i="1"/>
  <c r="AF7802" i="1" l="1"/>
  <c r="AG7801" i="1"/>
  <c r="AD7803" i="1"/>
  <c r="AE7803" i="1" a="1"/>
  <c r="AE7803" i="1" s="1"/>
  <c r="AH7803" i="1" a="1"/>
  <c r="AH7803" i="1" s="1"/>
  <c r="AI7803" i="1" s="1"/>
  <c r="AH7804" i="1" l="1" a="1"/>
  <c r="AH7804" i="1" s="1"/>
  <c r="AI7804" i="1" s="1"/>
  <c r="AE7804" i="1" a="1"/>
  <c r="AE7804" i="1" s="1"/>
  <c r="AD7804" i="1"/>
  <c r="AF7803" i="1"/>
  <c r="AG7802" i="1"/>
  <c r="AG7803" i="1" l="1"/>
  <c r="AF7804" i="1"/>
  <c r="AE7805" i="1" a="1"/>
  <c r="AE7805" i="1" s="1"/>
  <c r="AD7805" i="1"/>
  <c r="AH7805" i="1" a="1"/>
  <c r="AH7805" i="1" s="1"/>
  <c r="AI7805" i="1" s="1"/>
  <c r="AF7805" i="1" l="1"/>
  <c r="AG7804" i="1"/>
  <c r="AH7806" i="1" a="1"/>
  <c r="AH7806" i="1" s="1"/>
  <c r="AI7806" i="1" s="1"/>
  <c r="AE7806" i="1" a="1"/>
  <c r="AE7806" i="1" s="1"/>
  <c r="AD7806" i="1"/>
  <c r="AD7807" i="1" l="1"/>
  <c r="AE7807" i="1" a="1"/>
  <c r="AE7807" i="1" s="1"/>
  <c r="AH7807" i="1" a="1"/>
  <c r="AH7807" i="1" s="1"/>
  <c r="AI7807" i="1" s="1"/>
  <c r="AF7806" i="1"/>
  <c r="AG7805" i="1"/>
  <c r="AF7807" i="1" l="1"/>
  <c r="AG7806" i="1"/>
  <c r="AE7808" i="1" a="1"/>
  <c r="AE7808" i="1" s="1"/>
  <c r="AH7808" i="1" a="1"/>
  <c r="AH7808" i="1" s="1"/>
  <c r="AI7808" i="1" s="1"/>
  <c r="AD7808" i="1"/>
  <c r="AH7809" i="1" l="1" a="1"/>
  <c r="AH7809" i="1" s="1"/>
  <c r="AI7809" i="1" s="1"/>
  <c r="AD7809" i="1"/>
  <c r="AE7809" i="1" a="1"/>
  <c r="AE7809" i="1" s="1"/>
  <c r="AG7807" i="1"/>
  <c r="AF7808" i="1"/>
  <c r="AG7808" i="1" l="1"/>
  <c r="AF7809" i="1"/>
  <c r="AH7810" i="1" a="1"/>
  <c r="AH7810" i="1" s="1"/>
  <c r="AI7810" i="1" s="1"/>
  <c r="AE7810" i="1" a="1"/>
  <c r="AE7810" i="1" s="1"/>
  <c r="AD7810" i="1"/>
  <c r="AD7811" i="1" l="1"/>
  <c r="AH7811" i="1" a="1"/>
  <c r="AH7811" i="1" s="1"/>
  <c r="AI7811" i="1" s="1"/>
  <c r="AE7811" i="1" a="1"/>
  <c r="AE7811" i="1" s="1"/>
  <c r="AF7810" i="1"/>
  <c r="AG7809" i="1"/>
  <c r="AG7810" i="1" l="1"/>
  <c r="AF7811" i="1"/>
  <c r="AH7812" i="1" a="1"/>
  <c r="AH7812" i="1" s="1"/>
  <c r="AI7812" i="1" s="1"/>
  <c r="AE7812" i="1" a="1"/>
  <c r="AE7812" i="1" s="1"/>
  <c r="AD7812" i="1"/>
  <c r="AE7813" i="1" l="1" a="1"/>
  <c r="AE7813" i="1" s="1"/>
  <c r="AH7813" i="1" a="1"/>
  <c r="AH7813" i="1" s="1"/>
  <c r="AI7813" i="1" s="1"/>
  <c r="AD7813" i="1"/>
  <c r="AG7811" i="1"/>
  <c r="AF7812" i="1"/>
  <c r="AG7812" i="1" l="1"/>
  <c r="AF7813" i="1"/>
  <c r="AE7814" i="1" a="1"/>
  <c r="AE7814" i="1" s="1"/>
  <c r="AD7814" i="1"/>
  <c r="AH7814" i="1" a="1"/>
  <c r="AH7814" i="1" s="1"/>
  <c r="AI7814" i="1" s="1"/>
  <c r="AD7815" i="1" l="1"/>
  <c r="AH7815" i="1" a="1"/>
  <c r="AH7815" i="1" s="1"/>
  <c r="AI7815" i="1" s="1"/>
  <c r="AE7815" i="1" a="1"/>
  <c r="AE7815" i="1" s="1"/>
  <c r="AF7814" i="1"/>
  <c r="AG7813" i="1"/>
  <c r="AF7815" i="1" l="1"/>
  <c r="AG7814" i="1"/>
  <c r="AE7816" i="1" a="1"/>
  <c r="AE7816" i="1" s="1"/>
  <c r="AH7816" i="1" a="1"/>
  <c r="AH7816" i="1" s="1"/>
  <c r="AI7816" i="1" s="1"/>
  <c r="AD7816" i="1"/>
  <c r="AH7817" i="1" l="1" a="1"/>
  <c r="AH7817" i="1" s="1"/>
  <c r="AI7817" i="1" s="1"/>
  <c r="AE7817" i="1" a="1"/>
  <c r="AE7817" i="1" s="1"/>
  <c r="AD7817" i="1"/>
  <c r="AG7815" i="1"/>
  <c r="AF7816" i="1"/>
  <c r="AG7816" i="1" l="1"/>
  <c r="AF7817" i="1"/>
  <c r="AE7818" i="1" a="1"/>
  <c r="AE7818" i="1" s="1"/>
  <c r="AD7818" i="1"/>
  <c r="AH7818" i="1" a="1"/>
  <c r="AH7818" i="1" s="1"/>
  <c r="AI7818" i="1" s="1"/>
  <c r="AH7819" i="1" l="1" a="1"/>
  <c r="AH7819" i="1" s="1"/>
  <c r="AI7819" i="1" s="1"/>
  <c r="AD7819" i="1"/>
  <c r="AE7819" i="1" a="1"/>
  <c r="AE7819" i="1" s="1"/>
  <c r="AF7818" i="1"/>
  <c r="AG7817" i="1"/>
  <c r="AF7819" i="1" l="1"/>
  <c r="AG7818" i="1"/>
  <c r="AH7820" i="1" a="1"/>
  <c r="AH7820" i="1" s="1"/>
  <c r="AI7820" i="1" s="1"/>
  <c r="AE7820" i="1" a="1"/>
  <c r="AE7820" i="1" s="1"/>
  <c r="AD7820" i="1"/>
  <c r="AE7821" i="1" l="1" a="1"/>
  <c r="AE7821" i="1" s="1"/>
  <c r="AH7821" i="1" a="1"/>
  <c r="AH7821" i="1" s="1"/>
  <c r="AI7821" i="1" s="1"/>
  <c r="AD7821" i="1"/>
  <c r="AG7819" i="1"/>
  <c r="AF7820" i="1"/>
  <c r="AG7820" i="1" l="1"/>
  <c r="AF7821" i="1"/>
  <c r="AD7822" i="1"/>
  <c r="AE7822" i="1" a="1"/>
  <c r="AE7822" i="1" s="1"/>
  <c r="AH7822" i="1" a="1"/>
  <c r="AH7822" i="1" s="1"/>
  <c r="AI7822" i="1" s="1"/>
  <c r="AF7822" i="1" l="1"/>
  <c r="AG7821" i="1"/>
  <c r="AE7823" i="1" a="1"/>
  <c r="AE7823" i="1" s="1"/>
  <c r="AD7823" i="1"/>
  <c r="AH7823" i="1" a="1"/>
  <c r="AH7823" i="1" s="1"/>
  <c r="AI7823" i="1" s="1"/>
  <c r="AE7824" i="1" l="1" a="1"/>
  <c r="AE7824" i="1" s="1"/>
  <c r="AH7824" i="1" a="1"/>
  <c r="AH7824" i="1" s="1"/>
  <c r="AI7824" i="1" s="1"/>
  <c r="AD7824" i="1"/>
  <c r="AF7823" i="1"/>
  <c r="AG7822" i="1"/>
  <c r="AG7823" i="1" l="1"/>
  <c r="AF7824" i="1"/>
  <c r="AH7825" i="1" a="1"/>
  <c r="AH7825" i="1" s="1"/>
  <c r="AI7825" i="1" s="1"/>
  <c r="AE7825" i="1" a="1"/>
  <c r="AE7825" i="1" s="1"/>
  <c r="AD7825" i="1"/>
  <c r="AH7826" i="1" l="1" a="1"/>
  <c r="AH7826" i="1" s="1"/>
  <c r="AI7826" i="1" s="1"/>
  <c r="AE7826" i="1" a="1"/>
  <c r="AE7826" i="1" s="1"/>
  <c r="AD7826" i="1"/>
  <c r="AF7825" i="1"/>
  <c r="AG7824" i="1"/>
  <c r="AH7827" i="1" l="1" a="1"/>
  <c r="AH7827" i="1" s="1"/>
  <c r="AI7827" i="1" s="1"/>
  <c r="AD7827" i="1"/>
  <c r="AE7827" i="1" a="1"/>
  <c r="AE7827" i="1" s="1"/>
  <c r="AF7826" i="1"/>
  <c r="AG7825" i="1"/>
  <c r="AG7826" i="1" l="1"/>
  <c r="AF7827" i="1"/>
  <c r="AH7828" i="1" a="1"/>
  <c r="AH7828" i="1" s="1"/>
  <c r="AI7828" i="1" s="1"/>
  <c r="AE7828" i="1" a="1"/>
  <c r="AE7828" i="1" s="1"/>
  <c r="AD7828" i="1"/>
  <c r="AE7829" i="1" l="1" a="1"/>
  <c r="AE7829" i="1" s="1"/>
  <c r="AD7829" i="1"/>
  <c r="AH7829" i="1" a="1"/>
  <c r="AH7829" i="1" s="1"/>
  <c r="AI7829" i="1" s="1"/>
  <c r="AG7827" i="1"/>
  <c r="AF7828" i="1"/>
  <c r="AD7830" i="1" l="1"/>
  <c r="AH7830" i="1" a="1"/>
  <c r="AH7830" i="1" s="1"/>
  <c r="AI7830" i="1" s="1"/>
  <c r="AE7830" i="1" a="1"/>
  <c r="AE7830" i="1" s="1"/>
  <c r="AF7829" i="1"/>
  <c r="AG7828" i="1"/>
  <c r="AF7830" i="1" l="1"/>
  <c r="AG7829" i="1"/>
  <c r="AE7831" i="1" a="1"/>
  <c r="AE7831" i="1" s="1"/>
  <c r="AD7831" i="1"/>
  <c r="AH7831" i="1" a="1"/>
  <c r="AH7831" i="1" s="1"/>
  <c r="AI7831" i="1" s="1"/>
  <c r="AE7832" i="1" l="1" a="1"/>
  <c r="AE7832" i="1" s="1"/>
  <c r="AH7832" i="1" a="1"/>
  <c r="AH7832" i="1" s="1"/>
  <c r="AI7832" i="1" s="1"/>
  <c r="AD7832" i="1"/>
  <c r="AF7831" i="1"/>
  <c r="AG7830" i="1"/>
  <c r="AG7831" i="1" l="1"/>
  <c r="AF7832" i="1"/>
  <c r="AH7833" i="1" a="1"/>
  <c r="AH7833" i="1" s="1"/>
  <c r="AI7833" i="1" s="1"/>
  <c r="AE7833" i="1" a="1"/>
  <c r="AE7833" i="1" s="1"/>
  <c r="AD7833" i="1"/>
  <c r="AD7834" i="1" l="1"/>
  <c r="AE7834" i="1" a="1"/>
  <c r="AE7834" i="1" s="1"/>
  <c r="AH7834" i="1" a="1"/>
  <c r="AH7834" i="1" s="1"/>
  <c r="AI7834" i="1" s="1"/>
  <c r="AF7833" i="1"/>
  <c r="AG7832" i="1"/>
  <c r="AF7834" i="1" l="1"/>
  <c r="AG7833" i="1"/>
  <c r="AH7835" i="1" a="1"/>
  <c r="AH7835" i="1" s="1"/>
  <c r="AI7835" i="1" s="1"/>
  <c r="AD7835" i="1"/>
  <c r="AE7835" i="1" a="1"/>
  <c r="AE7835" i="1" s="1"/>
  <c r="AH7836" i="1" l="1" a="1"/>
  <c r="AH7836" i="1" s="1"/>
  <c r="AI7836" i="1" s="1"/>
  <c r="AE7836" i="1" a="1"/>
  <c r="AE7836" i="1" s="1"/>
  <c r="AD7836" i="1"/>
  <c r="AG7834" i="1"/>
  <c r="AF7835" i="1"/>
  <c r="AE7837" i="1" l="1" a="1"/>
  <c r="AE7837" i="1" s="1"/>
  <c r="AH7837" i="1" a="1"/>
  <c r="AH7837" i="1" s="1"/>
  <c r="AI7837" i="1" s="1"/>
  <c r="AD7837" i="1"/>
  <c r="AG7835" i="1"/>
  <c r="AF7836" i="1"/>
  <c r="AF7837" i="1" l="1"/>
  <c r="AG7836" i="1"/>
  <c r="AD7838" i="1"/>
  <c r="AE7838" i="1" a="1"/>
  <c r="AE7838" i="1" s="1"/>
  <c r="AH7838" i="1" a="1"/>
  <c r="AH7838" i="1" s="1"/>
  <c r="AI7838" i="1" s="1"/>
  <c r="AE7839" i="1" l="1" a="1"/>
  <c r="AE7839" i="1" s="1"/>
  <c r="AD7839" i="1"/>
  <c r="AH7839" i="1" a="1"/>
  <c r="AH7839" i="1" s="1"/>
  <c r="AI7839" i="1" s="1"/>
  <c r="AF7838" i="1"/>
  <c r="AG7837" i="1"/>
  <c r="AF7839" i="1" l="1"/>
  <c r="AG7838" i="1"/>
  <c r="AE7840" i="1" a="1"/>
  <c r="AE7840" i="1" s="1"/>
  <c r="AH7840" i="1" a="1"/>
  <c r="AH7840" i="1" s="1"/>
  <c r="AI7840" i="1" s="1"/>
  <c r="AD7840" i="1"/>
  <c r="AH7841" i="1" l="1" a="1"/>
  <c r="AH7841" i="1" s="1"/>
  <c r="AI7841" i="1" s="1"/>
  <c r="AE7841" i="1" a="1"/>
  <c r="AE7841" i="1" s="1"/>
  <c r="AD7841" i="1"/>
  <c r="AG7839" i="1"/>
  <c r="AF7840" i="1"/>
  <c r="AF7841" i="1" l="1"/>
  <c r="AG7840" i="1"/>
  <c r="AH7842" i="1" a="1"/>
  <c r="AH7842" i="1" s="1"/>
  <c r="AI7842" i="1" s="1"/>
  <c r="AE7842" i="1" a="1"/>
  <c r="AE7842" i="1" s="1"/>
  <c r="AD7842" i="1"/>
  <c r="AH7843" i="1" l="1" a="1"/>
  <c r="AH7843" i="1" s="1"/>
  <c r="AI7843" i="1" s="1"/>
  <c r="AD7843" i="1"/>
  <c r="AE7843" i="1" a="1"/>
  <c r="AE7843" i="1" s="1"/>
  <c r="AF7842" i="1"/>
  <c r="AG7841" i="1"/>
  <c r="AG7842" i="1" l="1"/>
  <c r="AF7843" i="1"/>
  <c r="AH7844" i="1" a="1"/>
  <c r="AH7844" i="1" s="1"/>
  <c r="AI7844" i="1" s="1"/>
  <c r="AE7844" i="1" a="1"/>
  <c r="AE7844" i="1" s="1"/>
  <c r="AD7844" i="1"/>
  <c r="AE7845" i="1" l="1" a="1"/>
  <c r="AE7845" i="1" s="1"/>
  <c r="AD7845" i="1"/>
  <c r="AH7845" i="1" a="1"/>
  <c r="AH7845" i="1" s="1"/>
  <c r="AI7845" i="1" s="1"/>
  <c r="AG7843" i="1"/>
  <c r="AF7844" i="1"/>
  <c r="AF7845" i="1" l="1"/>
  <c r="AG7844" i="1"/>
  <c r="AE7846" i="1" a="1"/>
  <c r="AE7846" i="1" s="1"/>
  <c r="AD7846" i="1"/>
  <c r="AH7846" i="1" a="1"/>
  <c r="AH7846" i="1" s="1"/>
  <c r="AI7846" i="1" s="1"/>
  <c r="AF7846" i="1" l="1"/>
  <c r="AG7845" i="1"/>
  <c r="AE7847" i="1" a="1"/>
  <c r="AE7847" i="1" s="1"/>
  <c r="AH7847" i="1" a="1"/>
  <c r="AH7847" i="1" s="1"/>
  <c r="AI7847" i="1" s="1"/>
  <c r="AD7847" i="1"/>
  <c r="AE7848" i="1" l="1" a="1"/>
  <c r="AE7848" i="1" s="1"/>
  <c r="AH7848" i="1" a="1"/>
  <c r="AH7848" i="1" s="1"/>
  <c r="AI7848" i="1" s="1"/>
  <c r="AD7848" i="1"/>
  <c r="AF7847" i="1"/>
  <c r="AG7846" i="1"/>
  <c r="AG7847" i="1" l="1"/>
  <c r="AF7848" i="1"/>
  <c r="AE7849" i="1" a="1"/>
  <c r="AE7849" i="1" s="1"/>
  <c r="AD7849" i="1"/>
  <c r="AH7849" i="1" a="1"/>
  <c r="AH7849" i="1" s="1"/>
  <c r="AI7849" i="1" s="1"/>
  <c r="AE7850" i="1" l="1" a="1"/>
  <c r="AE7850" i="1" s="1"/>
  <c r="AD7850" i="1"/>
  <c r="AH7850" i="1" a="1"/>
  <c r="AH7850" i="1" s="1"/>
  <c r="AI7850" i="1" s="1"/>
  <c r="AG7848" i="1"/>
  <c r="AF7849" i="1"/>
  <c r="AF7850" i="1" l="1"/>
  <c r="AG7849" i="1"/>
  <c r="AE7851" i="1" a="1"/>
  <c r="AE7851" i="1" s="1"/>
  <c r="AH7851" i="1" a="1"/>
  <c r="AH7851" i="1" s="1"/>
  <c r="AI7851" i="1" s="1"/>
  <c r="AD7851" i="1"/>
  <c r="AE7852" i="1" l="1" a="1"/>
  <c r="AE7852" i="1" s="1"/>
  <c r="AH7852" i="1" a="1"/>
  <c r="AH7852" i="1" s="1"/>
  <c r="AI7852" i="1" s="1"/>
  <c r="AD7852" i="1"/>
  <c r="AF7851" i="1"/>
  <c r="AG7850" i="1"/>
  <c r="AF7852" i="1" l="1"/>
  <c r="AG7851" i="1"/>
  <c r="AE7853" i="1" a="1"/>
  <c r="AE7853" i="1" s="1"/>
  <c r="AD7853" i="1"/>
  <c r="AH7853" i="1" a="1"/>
  <c r="AH7853" i="1" s="1"/>
  <c r="AI7853" i="1" s="1"/>
  <c r="AE7854" i="1" l="1" a="1"/>
  <c r="AE7854" i="1" s="1"/>
  <c r="AD7854" i="1"/>
  <c r="AH7854" i="1" a="1"/>
  <c r="AH7854" i="1" s="1"/>
  <c r="AI7854" i="1" s="1"/>
  <c r="AG7852" i="1"/>
  <c r="AF7853" i="1"/>
  <c r="AF7854" i="1" l="1"/>
  <c r="AG7853" i="1"/>
  <c r="AE7855" i="1" a="1"/>
  <c r="AE7855" i="1" s="1"/>
  <c r="AD7855" i="1"/>
  <c r="AH7855" i="1" a="1"/>
  <c r="AH7855" i="1" s="1"/>
  <c r="AI7855" i="1" s="1"/>
  <c r="AE7856" i="1" l="1" a="1"/>
  <c r="AE7856" i="1" s="1"/>
  <c r="AH7856" i="1" a="1"/>
  <c r="AH7856" i="1" s="1"/>
  <c r="AI7856" i="1" s="1"/>
  <c r="AD7856" i="1"/>
  <c r="AF7855" i="1"/>
  <c r="AG7854" i="1"/>
  <c r="AF7856" i="1" l="1"/>
  <c r="AG7855" i="1"/>
  <c r="AE7857" i="1" a="1"/>
  <c r="AE7857" i="1" s="1"/>
  <c r="AH7857" i="1" a="1"/>
  <c r="AH7857" i="1" s="1"/>
  <c r="AI7857" i="1" s="1"/>
  <c r="AD7857" i="1"/>
  <c r="AE7858" i="1" l="1" a="1"/>
  <c r="AE7858" i="1" s="1"/>
  <c r="AD7858" i="1"/>
  <c r="AH7858" i="1" a="1"/>
  <c r="AH7858" i="1" s="1"/>
  <c r="AI7858" i="1" s="1"/>
  <c r="AG7856" i="1"/>
  <c r="AF7857" i="1"/>
  <c r="AF7858" i="1" l="1"/>
  <c r="AG7857" i="1"/>
  <c r="AE7859" i="1" a="1"/>
  <c r="AE7859" i="1" s="1"/>
  <c r="AD7859" i="1"/>
  <c r="AH7859" i="1" a="1"/>
  <c r="AH7859" i="1" s="1"/>
  <c r="AI7859" i="1" s="1"/>
  <c r="AE7860" i="1" l="1" a="1"/>
  <c r="AE7860" i="1" s="1"/>
  <c r="AH7860" i="1" a="1"/>
  <c r="AH7860" i="1" s="1"/>
  <c r="AI7860" i="1" s="1"/>
  <c r="AD7860" i="1"/>
  <c r="AF7859" i="1"/>
  <c r="AG7858" i="1"/>
  <c r="AF7860" i="1" l="1"/>
  <c r="AG7859" i="1"/>
  <c r="AE7861" i="1" a="1"/>
  <c r="AE7861" i="1" s="1"/>
  <c r="AH7861" i="1" a="1"/>
  <c r="AH7861" i="1" s="1"/>
  <c r="AI7861" i="1" s="1"/>
  <c r="AD7861" i="1"/>
  <c r="AE7862" i="1" l="1" a="1"/>
  <c r="AE7862" i="1" s="1"/>
  <c r="AD7862" i="1"/>
  <c r="AH7862" i="1" a="1"/>
  <c r="AH7862" i="1" s="1"/>
  <c r="AI7862" i="1" s="1"/>
  <c r="AG7860" i="1"/>
  <c r="AF7861" i="1"/>
  <c r="AF7862" i="1" l="1"/>
  <c r="AG7861" i="1"/>
  <c r="AE7863" i="1" a="1"/>
  <c r="AE7863" i="1" s="1"/>
  <c r="AD7863" i="1"/>
  <c r="AH7863" i="1" a="1"/>
  <c r="AH7863" i="1" s="1"/>
  <c r="AI7863" i="1" s="1"/>
  <c r="AE7864" i="1" l="1" a="1"/>
  <c r="AE7864" i="1" s="1"/>
  <c r="AH7864" i="1" a="1"/>
  <c r="AH7864" i="1" s="1"/>
  <c r="AI7864" i="1" s="1"/>
  <c r="AD7864" i="1"/>
  <c r="AF7863" i="1"/>
  <c r="AG7862" i="1"/>
  <c r="AF7864" i="1" l="1"/>
  <c r="AG7863" i="1"/>
  <c r="AE7865" i="1" a="1"/>
  <c r="AE7865" i="1" s="1"/>
  <c r="AH7865" i="1" a="1"/>
  <c r="AH7865" i="1" s="1"/>
  <c r="AI7865" i="1" s="1"/>
  <c r="AD7865" i="1"/>
  <c r="AE7866" i="1" l="1" a="1"/>
  <c r="AE7866" i="1" s="1"/>
  <c r="AD7866" i="1"/>
  <c r="AH7866" i="1" a="1"/>
  <c r="AH7866" i="1" s="1"/>
  <c r="AI7866" i="1" s="1"/>
  <c r="AG7864" i="1"/>
  <c r="AF7865" i="1"/>
  <c r="AF7866" i="1" l="1"/>
  <c r="AG7865" i="1"/>
  <c r="AE7867" i="1" a="1"/>
  <c r="AE7867" i="1" s="1"/>
  <c r="AD7867" i="1"/>
  <c r="AH7867" i="1" a="1"/>
  <c r="AH7867" i="1" s="1"/>
  <c r="AI7867" i="1" s="1"/>
  <c r="AE7868" i="1" l="1" a="1"/>
  <c r="AE7868" i="1" s="1"/>
  <c r="AH7868" i="1" a="1"/>
  <c r="AH7868" i="1" s="1"/>
  <c r="AI7868" i="1" s="1"/>
  <c r="AD7868" i="1"/>
  <c r="AF7867" i="1"/>
  <c r="AG7866" i="1"/>
  <c r="AF7868" i="1" l="1"/>
  <c r="AG7867" i="1"/>
  <c r="AE7869" i="1" a="1"/>
  <c r="AE7869" i="1" s="1"/>
  <c r="AH7869" i="1" a="1"/>
  <c r="AH7869" i="1" s="1"/>
  <c r="AI7869" i="1" s="1"/>
  <c r="AD7869" i="1"/>
  <c r="AE7870" i="1" l="1" a="1"/>
  <c r="AE7870" i="1" s="1"/>
  <c r="AD7870" i="1"/>
  <c r="AH7870" i="1" a="1"/>
  <c r="AH7870" i="1" s="1"/>
  <c r="AI7870" i="1" s="1"/>
  <c r="AG7868" i="1"/>
  <c r="AF7869" i="1"/>
  <c r="AF7870" i="1" l="1"/>
  <c r="AG7869" i="1"/>
  <c r="AE7871" i="1" a="1"/>
  <c r="AE7871" i="1" s="1"/>
  <c r="AD7871" i="1"/>
  <c r="AH7871" i="1" a="1"/>
  <c r="AH7871" i="1" s="1"/>
  <c r="AI7871" i="1" s="1"/>
  <c r="AE7872" i="1" l="1" a="1"/>
  <c r="AE7872" i="1" s="1"/>
  <c r="AH7872" i="1" a="1"/>
  <c r="AH7872" i="1" s="1"/>
  <c r="AI7872" i="1" s="1"/>
  <c r="AD7872" i="1"/>
  <c r="AF7871" i="1"/>
  <c r="AG7870" i="1"/>
  <c r="AF7872" i="1" l="1"/>
  <c r="AG7871" i="1"/>
  <c r="AE7873" i="1" a="1"/>
  <c r="AE7873" i="1" s="1"/>
  <c r="AH7873" i="1" a="1"/>
  <c r="AH7873" i="1" s="1"/>
  <c r="AI7873" i="1" s="1"/>
  <c r="AD7873" i="1"/>
  <c r="AE7874" i="1" l="1" a="1"/>
  <c r="AE7874" i="1" s="1"/>
  <c r="AD7874" i="1"/>
  <c r="AH7874" i="1" a="1"/>
  <c r="AH7874" i="1" s="1"/>
  <c r="AI7874" i="1" s="1"/>
  <c r="AG7872" i="1"/>
  <c r="AF7873" i="1"/>
  <c r="AF7874" i="1" l="1"/>
  <c r="AG7873" i="1"/>
  <c r="AE7875" i="1" a="1"/>
  <c r="AE7875" i="1" s="1"/>
  <c r="AD7875" i="1"/>
  <c r="AH7875" i="1" a="1"/>
  <c r="AH7875" i="1" s="1"/>
  <c r="AI7875" i="1" s="1"/>
  <c r="AE7876" i="1" l="1" a="1"/>
  <c r="AE7876" i="1" s="1"/>
  <c r="AH7876" i="1" a="1"/>
  <c r="AH7876" i="1" s="1"/>
  <c r="AI7876" i="1" s="1"/>
  <c r="AD7876" i="1"/>
  <c r="AF7875" i="1"/>
  <c r="AG7874" i="1"/>
  <c r="AF7876" i="1" l="1"/>
  <c r="AG7875" i="1"/>
  <c r="AE7877" i="1" a="1"/>
  <c r="AE7877" i="1" s="1"/>
  <c r="AH7877" i="1" a="1"/>
  <c r="AH7877" i="1" s="1"/>
  <c r="AI7877" i="1" s="1"/>
  <c r="AD7877" i="1"/>
  <c r="AE7878" i="1" l="1" a="1"/>
  <c r="AE7878" i="1" s="1"/>
  <c r="AD7878" i="1"/>
  <c r="AH7878" i="1" a="1"/>
  <c r="AH7878" i="1" s="1"/>
  <c r="AI7878" i="1" s="1"/>
  <c r="AG7876" i="1"/>
  <c r="AF7877" i="1"/>
  <c r="AF7878" i="1" l="1"/>
  <c r="AG7877" i="1"/>
  <c r="AE7879" i="1" a="1"/>
  <c r="AE7879" i="1" s="1"/>
  <c r="AD7879" i="1"/>
  <c r="AH7879" i="1" a="1"/>
  <c r="AH7879" i="1" s="1"/>
  <c r="AI7879" i="1" s="1"/>
  <c r="AE7880" i="1" l="1" a="1"/>
  <c r="AE7880" i="1" s="1"/>
  <c r="AH7880" i="1" a="1"/>
  <c r="AH7880" i="1" s="1"/>
  <c r="AI7880" i="1" s="1"/>
  <c r="AD7880" i="1"/>
  <c r="AF7879" i="1"/>
  <c r="AG7878" i="1"/>
  <c r="AF7880" i="1" l="1"/>
  <c r="AG7879" i="1"/>
  <c r="AE7881" i="1" a="1"/>
  <c r="AE7881" i="1" s="1"/>
  <c r="AH7881" i="1" a="1"/>
  <c r="AH7881" i="1" s="1"/>
  <c r="AI7881" i="1" s="1"/>
  <c r="AD7881" i="1"/>
  <c r="AE7882" i="1" l="1" a="1"/>
  <c r="AE7882" i="1" s="1"/>
  <c r="AD7882" i="1"/>
  <c r="AH7882" i="1" a="1"/>
  <c r="AH7882" i="1" s="1"/>
  <c r="AI7882" i="1" s="1"/>
  <c r="AG7880" i="1"/>
  <c r="AF7881" i="1"/>
  <c r="AF7882" i="1" l="1"/>
  <c r="AG7881" i="1"/>
  <c r="AE7883" i="1" a="1"/>
  <c r="AE7883" i="1" s="1"/>
  <c r="AD7883" i="1"/>
  <c r="AH7883" i="1" a="1"/>
  <c r="AH7883" i="1" s="1"/>
  <c r="AI7883" i="1" s="1"/>
  <c r="AE7884" i="1" l="1" a="1"/>
  <c r="AE7884" i="1" s="1"/>
  <c r="AH7884" i="1" a="1"/>
  <c r="AH7884" i="1" s="1"/>
  <c r="AI7884" i="1" s="1"/>
  <c r="AD7884" i="1"/>
  <c r="AF7883" i="1"/>
  <c r="AG7882" i="1"/>
  <c r="AF7884" i="1" l="1"/>
  <c r="AG7883" i="1"/>
  <c r="AE7885" i="1" a="1"/>
  <c r="AE7885" i="1" s="1"/>
  <c r="AH7885" i="1" a="1"/>
  <c r="AH7885" i="1" s="1"/>
  <c r="AI7885" i="1" s="1"/>
  <c r="AD7885" i="1"/>
  <c r="AE7886" i="1" l="1" a="1"/>
  <c r="AE7886" i="1" s="1"/>
  <c r="AD7886" i="1"/>
  <c r="AH7886" i="1" a="1"/>
  <c r="AH7886" i="1" s="1"/>
  <c r="AI7886" i="1" s="1"/>
  <c r="AG7884" i="1"/>
  <c r="AF7885" i="1"/>
  <c r="AF7886" i="1" l="1"/>
  <c r="AG7885" i="1"/>
  <c r="AE7887" i="1" a="1"/>
  <c r="AE7887" i="1" s="1"/>
  <c r="AD7887" i="1"/>
  <c r="AH7887" i="1" a="1"/>
  <c r="AH7887" i="1" s="1"/>
  <c r="AI7887" i="1" s="1"/>
  <c r="AE7888" i="1" l="1" a="1"/>
  <c r="AE7888" i="1" s="1"/>
  <c r="AD7888" i="1"/>
  <c r="AH7888" i="1" a="1"/>
  <c r="AH7888" i="1" s="1"/>
  <c r="AI7888" i="1" s="1"/>
  <c r="AF7887" i="1"/>
  <c r="AG7886" i="1"/>
  <c r="AG7887" i="1" l="1"/>
  <c r="AF7888" i="1"/>
  <c r="AE7889" i="1" a="1"/>
  <c r="AE7889" i="1" s="1"/>
  <c r="AD7889" i="1"/>
  <c r="AH7889" i="1" a="1"/>
  <c r="AH7889" i="1" s="1"/>
  <c r="AI7889" i="1" s="1"/>
  <c r="AE7890" i="1" l="1" a="1"/>
  <c r="AE7890" i="1" s="1"/>
  <c r="AD7890" i="1"/>
  <c r="AH7890" i="1" a="1"/>
  <c r="AH7890" i="1" s="1"/>
  <c r="AI7890" i="1" s="1"/>
  <c r="AG7888" i="1"/>
  <c r="AF7889" i="1"/>
  <c r="AF7890" i="1" l="1"/>
  <c r="AG7889" i="1"/>
  <c r="AE7891" i="1" a="1"/>
  <c r="AE7891" i="1" s="1"/>
  <c r="AD7891" i="1"/>
  <c r="AH7891" i="1" a="1"/>
  <c r="AH7891" i="1" s="1"/>
  <c r="AI7891" i="1" s="1"/>
  <c r="AE7892" i="1" l="1" a="1"/>
  <c r="AE7892" i="1" s="1"/>
  <c r="AD7892" i="1"/>
  <c r="AH7892" i="1" a="1"/>
  <c r="AH7892" i="1" s="1"/>
  <c r="AI7892" i="1" s="1"/>
  <c r="AG7890" i="1"/>
  <c r="AF7891" i="1"/>
  <c r="AF7892" i="1" l="1"/>
  <c r="AG7891" i="1"/>
  <c r="AE7893" i="1" a="1"/>
  <c r="AE7893" i="1" s="1"/>
  <c r="AD7893" i="1"/>
  <c r="AH7893" i="1" a="1"/>
  <c r="AH7893" i="1" s="1"/>
  <c r="AI7893" i="1" s="1"/>
  <c r="AE7894" i="1" l="1" a="1"/>
  <c r="AE7894" i="1" s="1"/>
  <c r="AD7894" i="1"/>
  <c r="AH7894" i="1" a="1"/>
  <c r="AH7894" i="1" s="1"/>
  <c r="AI7894" i="1" s="1"/>
  <c r="AG7892" i="1"/>
  <c r="AF7893" i="1"/>
  <c r="AG7893" i="1" l="1"/>
  <c r="AF7894" i="1"/>
  <c r="AE7895" i="1" a="1"/>
  <c r="AE7895" i="1" s="1"/>
  <c r="AD7895" i="1"/>
  <c r="AH7895" i="1" a="1"/>
  <c r="AH7895" i="1" s="1"/>
  <c r="AI7895" i="1" s="1"/>
  <c r="AF7895" i="1" l="1"/>
  <c r="AG7894" i="1"/>
  <c r="AE7896" i="1" a="1"/>
  <c r="AE7896" i="1" s="1"/>
  <c r="AD7896" i="1"/>
  <c r="AH7896" i="1" a="1"/>
  <c r="AH7896" i="1" s="1"/>
  <c r="AI7896" i="1" s="1"/>
  <c r="AE7897" i="1" l="1" a="1"/>
  <c r="AE7897" i="1" s="1"/>
  <c r="AD7897" i="1"/>
  <c r="AH7897" i="1" a="1"/>
  <c r="AH7897" i="1" s="1"/>
  <c r="AI7897" i="1" s="1"/>
  <c r="AG7895" i="1"/>
  <c r="AF7896" i="1"/>
  <c r="AF7897" i="1" l="1"/>
  <c r="AG7896" i="1"/>
  <c r="AE7898" i="1" a="1"/>
  <c r="AE7898" i="1" s="1"/>
  <c r="AD7898" i="1"/>
  <c r="AH7898" i="1" a="1"/>
  <c r="AH7898" i="1" s="1"/>
  <c r="AI7898" i="1" s="1"/>
  <c r="AE7899" i="1" l="1" a="1"/>
  <c r="AE7899" i="1" s="1"/>
  <c r="AD7899" i="1"/>
  <c r="AH7899" i="1" a="1"/>
  <c r="AH7899" i="1" s="1"/>
  <c r="AI7899" i="1" s="1"/>
  <c r="AF7898" i="1"/>
  <c r="AG7897" i="1"/>
  <c r="AG7898" i="1" l="1"/>
  <c r="AF7899" i="1"/>
  <c r="AE7900" i="1" a="1"/>
  <c r="AE7900" i="1" s="1"/>
  <c r="AD7900" i="1"/>
  <c r="AH7900" i="1" a="1"/>
  <c r="AH7900" i="1" s="1"/>
  <c r="AI7900" i="1" s="1"/>
  <c r="AF7900" i="1" l="1"/>
  <c r="AG7899" i="1"/>
  <c r="AE7901" i="1" a="1"/>
  <c r="AE7901" i="1" s="1"/>
  <c r="AD7901" i="1"/>
  <c r="AH7901" i="1" a="1"/>
  <c r="AH7901" i="1" s="1"/>
  <c r="AI7901" i="1" s="1"/>
  <c r="AF7901" i="1" l="1"/>
  <c r="AG7900" i="1"/>
  <c r="AE7902" i="1" a="1"/>
  <c r="AE7902" i="1" s="1"/>
  <c r="AD7902" i="1"/>
  <c r="AH7902" i="1" a="1"/>
  <c r="AH7902" i="1" s="1"/>
  <c r="AI7902" i="1" s="1"/>
  <c r="AE7903" i="1" l="1" a="1"/>
  <c r="AE7903" i="1" s="1"/>
  <c r="AD7903" i="1"/>
  <c r="AH7903" i="1" a="1"/>
  <c r="AH7903" i="1" s="1"/>
  <c r="AI7903" i="1" s="1"/>
  <c r="AG7901" i="1"/>
  <c r="AF7902" i="1"/>
  <c r="AF7903" i="1" l="1"/>
  <c r="AG7902" i="1"/>
  <c r="AE7904" i="1" a="1"/>
  <c r="AE7904" i="1" s="1"/>
  <c r="AD7904" i="1"/>
  <c r="AH7904" i="1" a="1"/>
  <c r="AH7904" i="1" s="1"/>
  <c r="AI7904" i="1" s="1"/>
  <c r="AE7905" i="1" l="1" a="1"/>
  <c r="AE7905" i="1" s="1"/>
  <c r="AD7905" i="1"/>
  <c r="AH7905" i="1" a="1"/>
  <c r="AH7905" i="1" s="1"/>
  <c r="AI7905" i="1" s="1"/>
  <c r="AG7903" i="1"/>
  <c r="AF7904" i="1"/>
  <c r="AF7905" i="1" l="1"/>
  <c r="AG7904" i="1"/>
  <c r="AE7906" i="1" a="1"/>
  <c r="AE7906" i="1" s="1"/>
  <c r="AD7906" i="1"/>
  <c r="AH7906" i="1" a="1"/>
  <c r="AH7906" i="1" s="1"/>
  <c r="AI7906" i="1" s="1"/>
  <c r="AE7907" i="1" l="1" a="1"/>
  <c r="AE7907" i="1" s="1"/>
  <c r="AD7907" i="1"/>
  <c r="AH7907" i="1" a="1"/>
  <c r="AH7907" i="1" s="1"/>
  <c r="AI7907" i="1" s="1"/>
  <c r="AF7906" i="1"/>
  <c r="AG7905" i="1"/>
  <c r="AG7906" i="1" l="1"/>
  <c r="AF7907" i="1"/>
  <c r="AE7908" i="1" a="1"/>
  <c r="AE7908" i="1" s="1"/>
  <c r="AD7908" i="1"/>
  <c r="AH7908" i="1" a="1"/>
  <c r="AH7908" i="1" s="1"/>
  <c r="AI7908" i="1" s="1"/>
  <c r="AE7909" i="1" l="1" a="1"/>
  <c r="AE7909" i="1" s="1"/>
  <c r="AD7909" i="1"/>
  <c r="AH7909" i="1" a="1"/>
  <c r="AH7909" i="1" s="1"/>
  <c r="AI7909" i="1" s="1"/>
  <c r="AF7908" i="1"/>
  <c r="AG7907" i="1"/>
  <c r="AF7909" i="1" l="1"/>
  <c r="AG7908" i="1"/>
  <c r="AE7910" i="1" a="1"/>
  <c r="AE7910" i="1" s="1"/>
  <c r="AD7910" i="1"/>
  <c r="AH7910" i="1" a="1"/>
  <c r="AH7910" i="1" s="1"/>
  <c r="AI7910" i="1" s="1"/>
  <c r="AG7909" i="1" l="1"/>
  <c r="AF7910" i="1"/>
  <c r="AE7911" i="1" a="1"/>
  <c r="AE7911" i="1" s="1"/>
  <c r="AD7911" i="1"/>
  <c r="AH7911" i="1" a="1"/>
  <c r="AH7911" i="1" s="1"/>
  <c r="AI7911" i="1" s="1"/>
  <c r="AE7912" i="1" l="1" a="1"/>
  <c r="AE7912" i="1" s="1"/>
  <c r="AD7912" i="1"/>
  <c r="AH7912" i="1" a="1"/>
  <c r="AH7912" i="1" s="1"/>
  <c r="AI7912" i="1" s="1"/>
  <c r="AF7911" i="1"/>
  <c r="AG7910" i="1"/>
  <c r="AG7911" i="1" l="1"/>
  <c r="AF7912" i="1"/>
  <c r="AE7913" i="1" a="1"/>
  <c r="AE7913" i="1" s="1"/>
  <c r="AD7913" i="1"/>
  <c r="AH7913" i="1" a="1"/>
  <c r="AH7913" i="1" s="1"/>
  <c r="AI7913" i="1" s="1"/>
  <c r="AF7913" i="1" l="1"/>
  <c r="AG7912" i="1"/>
  <c r="AE7914" i="1" a="1"/>
  <c r="AE7914" i="1" s="1"/>
  <c r="AD7914" i="1"/>
  <c r="AH7914" i="1" a="1"/>
  <c r="AH7914" i="1" s="1"/>
  <c r="AI7914" i="1" s="1"/>
  <c r="AF7914" i="1" l="1"/>
  <c r="AG7913" i="1"/>
  <c r="AE7915" i="1" a="1"/>
  <c r="AE7915" i="1" s="1"/>
  <c r="AD7915" i="1"/>
  <c r="AH7915" i="1" a="1"/>
  <c r="AH7915" i="1" s="1"/>
  <c r="AI7915" i="1" s="1"/>
  <c r="AE7916" i="1" l="1" a="1"/>
  <c r="AE7916" i="1" s="1"/>
  <c r="AD7916" i="1"/>
  <c r="AH7916" i="1" a="1"/>
  <c r="AH7916" i="1" s="1"/>
  <c r="AI7916" i="1" s="1"/>
  <c r="AG7914" i="1"/>
  <c r="AF7915" i="1"/>
  <c r="AF7916" i="1" l="1"/>
  <c r="AG7915" i="1"/>
  <c r="AE7917" i="1" a="1"/>
  <c r="AE7917" i="1" s="1"/>
  <c r="AD7917" i="1"/>
  <c r="AH7917" i="1" a="1"/>
  <c r="AH7917" i="1" s="1"/>
  <c r="AI7917" i="1" s="1"/>
  <c r="AE7918" i="1" l="1" a="1"/>
  <c r="AE7918" i="1" s="1"/>
  <c r="AD7918" i="1"/>
  <c r="AH7918" i="1" a="1"/>
  <c r="AH7918" i="1" s="1"/>
  <c r="AI7918" i="1" s="1"/>
  <c r="AF7917" i="1"/>
  <c r="AG7916" i="1"/>
  <c r="AG7917" i="1" l="1"/>
  <c r="AF7918" i="1"/>
  <c r="AE7919" i="1" a="1"/>
  <c r="AE7919" i="1" s="1"/>
  <c r="AD7919" i="1"/>
  <c r="AH7919" i="1" a="1"/>
  <c r="AH7919" i="1" s="1"/>
  <c r="AI7919" i="1" s="1"/>
  <c r="AE7920" i="1" l="1" a="1"/>
  <c r="AE7920" i="1" s="1"/>
  <c r="AD7920" i="1"/>
  <c r="AH7920" i="1" a="1"/>
  <c r="AH7920" i="1" s="1"/>
  <c r="AI7920" i="1" s="1"/>
  <c r="AF7919" i="1"/>
  <c r="AG7918" i="1"/>
  <c r="AG7919" i="1" l="1"/>
  <c r="AF7920" i="1"/>
  <c r="AE7921" i="1" a="1"/>
  <c r="AE7921" i="1" s="1"/>
  <c r="AD7921" i="1"/>
  <c r="AH7921" i="1" a="1"/>
  <c r="AH7921" i="1" s="1"/>
  <c r="AI7921" i="1" s="1"/>
  <c r="AE7922" i="1" l="1" a="1"/>
  <c r="AE7922" i="1" s="1"/>
  <c r="AD7922" i="1"/>
  <c r="AH7922" i="1" a="1"/>
  <c r="AH7922" i="1" s="1"/>
  <c r="AI7922" i="1" s="1"/>
  <c r="AF7921" i="1"/>
  <c r="AG7920" i="1"/>
  <c r="AF7922" i="1" l="1"/>
  <c r="AG7921" i="1"/>
  <c r="AE7923" i="1" a="1"/>
  <c r="AE7923" i="1" s="1"/>
  <c r="AD7923" i="1"/>
  <c r="AH7923" i="1" a="1"/>
  <c r="AH7923" i="1" s="1"/>
  <c r="AI7923" i="1" s="1"/>
  <c r="AE7924" i="1" l="1" a="1"/>
  <c r="AE7924" i="1" s="1"/>
  <c r="AD7924" i="1"/>
  <c r="AH7924" i="1" a="1"/>
  <c r="AH7924" i="1" s="1"/>
  <c r="AI7924" i="1" s="1"/>
  <c r="AG7922" i="1"/>
  <c r="AF7923" i="1"/>
  <c r="AF7924" i="1" l="1"/>
  <c r="AG7923" i="1"/>
  <c r="AE7925" i="1" a="1"/>
  <c r="AE7925" i="1" s="1"/>
  <c r="AD7925" i="1"/>
  <c r="AH7925" i="1" a="1"/>
  <c r="AH7925" i="1" s="1"/>
  <c r="AI7925" i="1" s="1"/>
  <c r="AE7926" i="1" l="1" a="1"/>
  <c r="AE7926" i="1" s="1"/>
  <c r="AD7926" i="1"/>
  <c r="AH7926" i="1" a="1"/>
  <c r="AH7926" i="1" s="1"/>
  <c r="AI7926" i="1" s="1"/>
  <c r="AF7925" i="1"/>
  <c r="AG7924" i="1"/>
  <c r="AG7925" i="1" l="1"/>
  <c r="AF7926" i="1"/>
  <c r="AE7927" i="1" a="1"/>
  <c r="AE7927" i="1" s="1"/>
  <c r="AD7927" i="1"/>
  <c r="AH7927" i="1" a="1"/>
  <c r="AH7927" i="1" s="1"/>
  <c r="AI7927" i="1" s="1"/>
  <c r="AF7927" i="1" l="1"/>
  <c r="AG7926" i="1"/>
  <c r="AE7928" i="1" a="1"/>
  <c r="AE7928" i="1" s="1"/>
  <c r="AD7928" i="1"/>
  <c r="AH7928" i="1" a="1"/>
  <c r="AH7928" i="1" s="1"/>
  <c r="AI7928" i="1" s="1"/>
  <c r="AG7927" i="1" l="1"/>
  <c r="AF7928" i="1"/>
  <c r="AE7929" i="1" a="1"/>
  <c r="AE7929" i="1" s="1"/>
  <c r="AD7929" i="1"/>
  <c r="AH7929" i="1" a="1"/>
  <c r="AH7929" i="1" s="1"/>
  <c r="AI7929" i="1" s="1"/>
  <c r="AF7929" i="1" l="1"/>
  <c r="AG7928" i="1"/>
  <c r="AE7930" i="1" a="1"/>
  <c r="AE7930" i="1" s="1"/>
  <c r="AD7930" i="1"/>
  <c r="AH7930" i="1" a="1"/>
  <c r="AH7930" i="1" s="1"/>
  <c r="AI7930" i="1" s="1"/>
  <c r="AF7930" i="1" l="1"/>
  <c r="AG7929" i="1"/>
  <c r="AE7931" i="1" a="1"/>
  <c r="AE7931" i="1" s="1"/>
  <c r="AD7931" i="1"/>
  <c r="AH7931" i="1" a="1"/>
  <c r="AH7931" i="1" s="1"/>
  <c r="AI7931" i="1" s="1"/>
  <c r="AE7932" i="1" l="1" a="1"/>
  <c r="AE7932" i="1" s="1"/>
  <c r="AD7932" i="1"/>
  <c r="AH7932" i="1" a="1"/>
  <c r="AH7932" i="1" s="1"/>
  <c r="AI7932" i="1" s="1"/>
  <c r="AG7930" i="1"/>
  <c r="AF7931" i="1"/>
  <c r="AF7932" i="1" l="1"/>
  <c r="AG7931" i="1"/>
  <c r="AE7933" i="1" a="1"/>
  <c r="AE7933" i="1" s="1"/>
  <c r="AD7933" i="1"/>
  <c r="AH7933" i="1" a="1"/>
  <c r="AH7933" i="1" s="1"/>
  <c r="AI7933" i="1" s="1"/>
  <c r="AG7932" i="1" l="1"/>
  <c r="AF7933" i="1"/>
  <c r="AE7934" i="1" a="1"/>
  <c r="AE7934" i="1" s="1"/>
  <c r="AD7934" i="1"/>
  <c r="AH7934" i="1" a="1"/>
  <c r="AH7934" i="1" s="1"/>
  <c r="AI7934" i="1" s="1"/>
  <c r="AE7935" i="1" l="1" a="1"/>
  <c r="AE7935" i="1" s="1"/>
  <c r="AD7935" i="1"/>
  <c r="AH7935" i="1" a="1"/>
  <c r="AH7935" i="1" s="1"/>
  <c r="AI7935" i="1" s="1"/>
  <c r="AG7933" i="1"/>
  <c r="AF7934" i="1"/>
  <c r="AF7935" i="1" l="1"/>
  <c r="AG7934" i="1"/>
  <c r="AE7936" i="1" a="1"/>
  <c r="AE7936" i="1" s="1"/>
  <c r="AD7936" i="1"/>
  <c r="AH7936" i="1" a="1"/>
  <c r="AH7936" i="1" s="1"/>
  <c r="AI7936" i="1" s="1"/>
  <c r="AE7937" i="1" l="1" a="1"/>
  <c r="AE7937" i="1" s="1"/>
  <c r="AD7937" i="1"/>
  <c r="AH7937" i="1" a="1"/>
  <c r="AH7937" i="1" s="1"/>
  <c r="AI7937" i="1" s="1"/>
  <c r="AG7935" i="1"/>
  <c r="AF7936" i="1"/>
  <c r="AF7937" i="1" l="1"/>
  <c r="AG7936" i="1"/>
  <c r="AE7938" i="1" a="1"/>
  <c r="AE7938" i="1" s="1"/>
  <c r="AD7938" i="1"/>
  <c r="AH7938" i="1" a="1"/>
  <c r="AH7938" i="1" s="1"/>
  <c r="AI7938" i="1" s="1"/>
  <c r="AF7938" i="1" l="1"/>
  <c r="AG7937" i="1"/>
  <c r="AE7939" i="1" a="1"/>
  <c r="AE7939" i="1" s="1"/>
  <c r="AH7939" i="1" a="1"/>
  <c r="AH7939" i="1" s="1"/>
  <c r="AI7939" i="1" s="1"/>
  <c r="AD7939" i="1"/>
  <c r="AD7940" i="1" l="1"/>
  <c r="AH7940" i="1" a="1"/>
  <c r="AH7940" i="1" s="1"/>
  <c r="AI7940" i="1" s="1"/>
  <c r="AE7940" i="1" a="1"/>
  <c r="AE7940" i="1" s="1"/>
  <c r="AG7938" i="1"/>
  <c r="AF7939" i="1"/>
  <c r="AF7940" i="1" l="1"/>
  <c r="AG7939" i="1"/>
  <c r="AH7941" i="1" a="1"/>
  <c r="AH7941" i="1" s="1"/>
  <c r="AI7941" i="1" s="1"/>
  <c r="AE7941" i="1" a="1"/>
  <c r="AE7941" i="1" s="1"/>
  <c r="AD7941" i="1"/>
  <c r="AH7942" i="1" l="1" a="1"/>
  <c r="AH7942" i="1" s="1"/>
  <c r="AI7942" i="1" s="1"/>
  <c r="AE7942" i="1" a="1"/>
  <c r="AE7942" i="1" s="1"/>
  <c r="AD7942" i="1"/>
  <c r="AF7941" i="1"/>
  <c r="AG7940" i="1"/>
  <c r="AG7941" i="1" l="1"/>
  <c r="AF7942" i="1"/>
  <c r="AH7943" i="1" a="1"/>
  <c r="AH7943" i="1" s="1"/>
  <c r="AI7943" i="1" s="1"/>
  <c r="AD7943" i="1"/>
  <c r="AE7943" i="1" a="1"/>
  <c r="AE7943" i="1" s="1"/>
  <c r="AH7944" i="1" l="1" a="1"/>
  <c r="AH7944" i="1" s="1"/>
  <c r="AI7944" i="1" s="1"/>
  <c r="AE7944" i="1" a="1"/>
  <c r="AE7944" i="1" s="1"/>
  <c r="AD7944" i="1"/>
  <c r="AG7942" i="1"/>
  <c r="AF7943" i="1"/>
  <c r="AF7944" i="1" l="1"/>
  <c r="AG7943" i="1"/>
  <c r="AH7945" i="1" a="1"/>
  <c r="AH7945" i="1" s="1"/>
  <c r="AI7945" i="1" s="1"/>
  <c r="AE7945" i="1" a="1"/>
  <c r="AE7945" i="1" s="1"/>
  <c r="AD7945" i="1"/>
  <c r="AH7946" i="1" l="1" a="1"/>
  <c r="AH7946" i="1" s="1"/>
  <c r="AI7946" i="1" s="1"/>
  <c r="AD7946" i="1"/>
  <c r="AE7946" i="1" a="1"/>
  <c r="AE7946" i="1" s="1"/>
  <c r="AF7945" i="1"/>
  <c r="AG7944" i="1"/>
  <c r="AG7945" i="1" l="1"/>
  <c r="AF7946" i="1"/>
  <c r="AH7947" i="1" a="1"/>
  <c r="AH7947" i="1" s="1"/>
  <c r="AI7947" i="1" s="1"/>
  <c r="AD7947" i="1"/>
  <c r="AE7947" i="1" a="1"/>
  <c r="AE7947" i="1" s="1"/>
  <c r="AH7948" i="1" l="1" a="1"/>
  <c r="AH7948" i="1" s="1"/>
  <c r="AI7948" i="1" s="1"/>
  <c r="AE7948" i="1" a="1"/>
  <c r="AE7948" i="1" s="1"/>
  <c r="AD7948" i="1"/>
  <c r="AG7946" i="1"/>
  <c r="AF7947" i="1"/>
  <c r="AG7947" i="1" l="1"/>
  <c r="AF7948" i="1"/>
  <c r="AH7949" i="1" a="1"/>
  <c r="AH7949" i="1" s="1"/>
  <c r="AI7949" i="1" s="1"/>
  <c r="AE7949" i="1" a="1"/>
  <c r="AE7949" i="1" s="1"/>
  <c r="AD7949" i="1"/>
  <c r="AH7950" i="1" l="1" a="1"/>
  <c r="AH7950" i="1" s="1"/>
  <c r="AI7950" i="1" s="1"/>
  <c r="AD7950" i="1"/>
  <c r="AE7950" i="1" a="1"/>
  <c r="AE7950" i="1" s="1"/>
  <c r="AF7949" i="1"/>
  <c r="AG7948" i="1"/>
  <c r="AG7949" i="1" l="1"/>
  <c r="AF7950" i="1"/>
  <c r="AH7951" i="1" a="1"/>
  <c r="AH7951" i="1" s="1"/>
  <c r="AI7951" i="1" s="1"/>
  <c r="AE7951" i="1" a="1"/>
  <c r="AE7951" i="1" s="1"/>
  <c r="AD7951" i="1"/>
  <c r="AH7952" i="1" l="1" a="1"/>
  <c r="AH7952" i="1" s="1"/>
  <c r="AI7952" i="1" s="1"/>
  <c r="AE7952" i="1" a="1"/>
  <c r="AE7952" i="1" s="1"/>
  <c r="AD7952" i="1"/>
  <c r="AF7951" i="1"/>
  <c r="AG7950" i="1"/>
  <c r="AH7953" i="1" l="1" a="1"/>
  <c r="AH7953" i="1" s="1"/>
  <c r="AI7953" i="1" s="1"/>
  <c r="AE7953" i="1" a="1"/>
  <c r="AE7953" i="1" s="1"/>
  <c r="AD7953" i="1"/>
  <c r="AF7952" i="1"/>
  <c r="AG7951" i="1"/>
  <c r="AG7952" i="1" l="1"/>
  <c r="AF7953" i="1"/>
  <c r="AH7954" i="1" a="1"/>
  <c r="AH7954" i="1" s="1"/>
  <c r="AI7954" i="1" s="1"/>
  <c r="AD7954" i="1"/>
  <c r="AE7954" i="1" a="1"/>
  <c r="AE7954" i="1" s="1"/>
  <c r="AH7955" i="1" l="1" a="1"/>
  <c r="AH7955" i="1" s="1"/>
  <c r="AI7955" i="1" s="1"/>
  <c r="AE7955" i="1" a="1"/>
  <c r="AE7955" i="1" s="1"/>
  <c r="AD7955" i="1"/>
  <c r="AG7953" i="1"/>
  <c r="AF7954" i="1"/>
  <c r="AF7955" i="1" l="1"/>
  <c r="AG7954" i="1"/>
  <c r="AH7956" i="1" a="1"/>
  <c r="AH7956" i="1" s="1"/>
  <c r="AI7956" i="1" s="1"/>
  <c r="AE7956" i="1" a="1"/>
  <c r="AE7956" i="1" s="1"/>
  <c r="AD7956" i="1"/>
  <c r="AD7957" i="1" l="1"/>
  <c r="AH7957" i="1" a="1"/>
  <c r="AH7957" i="1" s="1"/>
  <c r="AI7957" i="1" s="1"/>
  <c r="AE7957" i="1" a="1"/>
  <c r="AE7957" i="1" s="1"/>
  <c r="AF7956" i="1"/>
  <c r="AG7955" i="1"/>
  <c r="AG7956" i="1" l="1"/>
  <c r="AF7957" i="1"/>
  <c r="AE7958" i="1" a="1"/>
  <c r="AE7958" i="1" s="1"/>
  <c r="AD7958" i="1"/>
  <c r="AH7958" i="1" a="1"/>
  <c r="AH7958" i="1" s="1"/>
  <c r="AI7958" i="1" s="1"/>
  <c r="AF7958" i="1" l="1"/>
  <c r="AG7957" i="1"/>
  <c r="AD7959" i="1"/>
  <c r="AH7959" i="1" a="1"/>
  <c r="AH7959" i="1" s="1"/>
  <c r="AI7959" i="1" s="1"/>
  <c r="AE7959" i="1" a="1"/>
  <c r="AE7959" i="1" s="1"/>
  <c r="AF7959" i="1" l="1"/>
  <c r="AG7958" i="1"/>
  <c r="AE7960" i="1" a="1"/>
  <c r="AE7960" i="1" s="1"/>
  <c r="AH7960" i="1" a="1"/>
  <c r="AH7960" i="1" s="1"/>
  <c r="AI7960" i="1" s="1"/>
  <c r="AD7960" i="1"/>
  <c r="AG7959" i="1" l="1"/>
  <c r="AF7960" i="1"/>
  <c r="AH7961" i="1" a="1"/>
  <c r="AH7961" i="1" s="1"/>
  <c r="AI7961" i="1" s="1"/>
  <c r="AE7961" i="1" a="1"/>
  <c r="AE7961" i="1" s="1"/>
  <c r="AD7961" i="1"/>
  <c r="AH7962" i="1" l="1" a="1"/>
  <c r="AH7962" i="1" s="1"/>
  <c r="AI7962" i="1" s="1"/>
  <c r="AE7962" i="1" a="1"/>
  <c r="AE7962" i="1" s="1"/>
  <c r="AD7962" i="1"/>
  <c r="AG7960" i="1"/>
  <c r="AF7961" i="1"/>
  <c r="AF7962" i="1" l="1"/>
  <c r="AG7961" i="1"/>
  <c r="AH7963" i="1" a="1"/>
  <c r="AH7963" i="1" s="1"/>
  <c r="AI7963" i="1" s="1"/>
  <c r="AD7963" i="1"/>
  <c r="AE7963" i="1" a="1"/>
  <c r="AE7963" i="1" s="1"/>
  <c r="AG7962" i="1" l="1"/>
  <c r="AF7963" i="1"/>
  <c r="AE7964" i="1" a="1"/>
  <c r="AE7964" i="1" s="1"/>
  <c r="AD7964" i="1"/>
  <c r="AH7964" i="1" a="1"/>
  <c r="AH7964" i="1" s="1"/>
  <c r="AI7964" i="1" s="1"/>
  <c r="AD7965" i="1" l="1"/>
  <c r="AH7965" i="1" a="1"/>
  <c r="AH7965" i="1" s="1"/>
  <c r="AI7965" i="1" s="1"/>
  <c r="AE7965" i="1" a="1"/>
  <c r="AE7965" i="1" s="1"/>
  <c r="AF7964" i="1"/>
  <c r="AG7963" i="1"/>
  <c r="AF7965" i="1" l="1"/>
  <c r="AG7964" i="1"/>
  <c r="AE7966" i="1" a="1"/>
  <c r="AE7966" i="1" s="1"/>
  <c r="AH7966" i="1" a="1"/>
  <c r="AH7966" i="1" s="1"/>
  <c r="AI7966" i="1" s="1"/>
  <c r="AD7966" i="1"/>
  <c r="AD7967" i="1" l="1"/>
  <c r="AE7967" i="1" a="1"/>
  <c r="AE7967" i="1" s="1"/>
  <c r="AH7967" i="1" a="1"/>
  <c r="AH7967" i="1" s="1"/>
  <c r="AI7967" i="1" s="1"/>
  <c r="AG7965" i="1"/>
  <c r="AF7966" i="1"/>
  <c r="AF7967" i="1" l="1"/>
  <c r="AG7966" i="1"/>
  <c r="AE7968" i="1" a="1"/>
  <c r="AE7968" i="1" s="1"/>
  <c r="AH7968" i="1" a="1"/>
  <c r="AH7968" i="1" s="1"/>
  <c r="AI7968" i="1" s="1"/>
  <c r="AD7968" i="1"/>
  <c r="AH7969" i="1" l="1" a="1"/>
  <c r="AH7969" i="1" s="1"/>
  <c r="AI7969" i="1" s="1"/>
  <c r="AD7969" i="1"/>
  <c r="AE7969" i="1" a="1"/>
  <c r="AE7969" i="1" s="1"/>
  <c r="AG7967" i="1"/>
  <c r="AF7968" i="1"/>
  <c r="AG7968" i="1" l="1"/>
  <c r="AF7969" i="1"/>
  <c r="AE7970" i="1" a="1"/>
  <c r="AE7970" i="1" s="1"/>
  <c r="AD7970" i="1"/>
  <c r="AH7970" i="1" a="1"/>
  <c r="AH7970" i="1" s="1"/>
  <c r="AI7970" i="1" s="1"/>
  <c r="AF7970" i="1" l="1"/>
  <c r="AG7969" i="1"/>
  <c r="AH7971" i="1" a="1"/>
  <c r="AH7971" i="1" s="1"/>
  <c r="AI7971" i="1" s="1"/>
  <c r="AE7971" i="1" a="1"/>
  <c r="AE7971" i="1" s="1"/>
  <c r="AD7971" i="1"/>
  <c r="AD7972" i="1" l="1"/>
  <c r="AH7972" i="1" a="1"/>
  <c r="AH7972" i="1" s="1"/>
  <c r="AI7972" i="1" s="1"/>
  <c r="AE7972" i="1" a="1"/>
  <c r="AE7972" i="1" s="1"/>
  <c r="AG7970" i="1"/>
  <c r="AF7971" i="1"/>
  <c r="AG7971" i="1" l="1"/>
  <c r="AF7972" i="1"/>
  <c r="AD7973" i="1"/>
  <c r="AE7973" i="1" a="1"/>
  <c r="AE7973" i="1" s="1"/>
  <c r="AH7973" i="1" a="1"/>
  <c r="AH7973" i="1" s="1"/>
  <c r="AI7973" i="1" s="1"/>
  <c r="AF7973" i="1" l="1"/>
  <c r="AG7972" i="1"/>
  <c r="AE7974" i="1" a="1"/>
  <c r="AE7974" i="1" s="1"/>
  <c r="AH7974" i="1" a="1"/>
  <c r="AH7974" i="1" s="1"/>
  <c r="AI7974" i="1" s="1"/>
  <c r="AD7974" i="1"/>
  <c r="AD7975" i="1" l="1"/>
  <c r="AH7975" i="1" a="1"/>
  <c r="AH7975" i="1" s="1"/>
  <c r="AI7975" i="1" s="1"/>
  <c r="AE7975" i="1" a="1"/>
  <c r="AE7975" i="1" s="1"/>
  <c r="AG7973" i="1"/>
  <c r="AF7974" i="1"/>
  <c r="AF7975" i="1" l="1"/>
  <c r="AG7974" i="1"/>
  <c r="AE7976" i="1" a="1"/>
  <c r="AE7976" i="1" s="1"/>
  <c r="AH7976" i="1" a="1"/>
  <c r="AH7976" i="1" s="1"/>
  <c r="AI7976" i="1" s="1"/>
  <c r="AD7976" i="1"/>
  <c r="AH7977" i="1" l="1" a="1"/>
  <c r="AH7977" i="1" s="1"/>
  <c r="AI7977" i="1" s="1"/>
  <c r="AE7977" i="1" a="1"/>
  <c r="AE7977" i="1" s="1"/>
  <c r="AD7977" i="1"/>
  <c r="AF7976" i="1"/>
  <c r="AG7975" i="1"/>
  <c r="AG7976" i="1" l="1"/>
  <c r="AF7977" i="1"/>
  <c r="AD7978" i="1"/>
  <c r="AH7978" i="1" a="1"/>
  <c r="AH7978" i="1" s="1"/>
  <c r="AI7978" i="1" s="1"/>
  <c r="AE7978" i="1" a="1"/>
  <c r="AE7978" i="1" s="1"/>
  <c r="AF7978" i="1" l="1"/>
  <c r="AG7977" i="1"/>
  <c r="AH7979" i="1" a="1"/>
  <c r="AH7979" i="1" s="1"/>
  <c r="AI7979" i="1" s="1"/>
  <c r="AE7979" i="1" a="1"/>
  <c r="AE7979" i="1" s="1"/>
  <c r="AD7979" i="1"/>
  <c r="AE7980" i="1" l="1" a="1"/>
  <c r="AE7980" i="1" s="1"/>
  <c r="AD7980" i="1"/>
  <c r="AH7980" i="1" a="1"/>
  <c r="AH7980" i="1" s="1"/>
  <c r="AI7980" i="1" s="1"/>
  <c r="AG7978" i="1"/>
  <c r="AF7979" i="1"/>
  <c r="AF7980" i="1" l="1"/>
  <c r="AG7979" i="1"/>
  <c r="AD7981" i="1"/>
  <c r="AH7981" i="1" a="1"/>
  <c r="AH7981" i="1" s="1"/>
  <c r="AI7981" i="1" s="1"/>
  <c r="AE7981" i="1" a="1"/>
  <c r="AE7981" i="1" s="1"/>
  <c r="AE7982" i="1" l="1" a="1"/>
  <c r="AE7982" i="1" s="1"/>
  <c r="AH7982" i="1" a="1"/>
  <c r="AH7982" i="1" s="1"/>
  <c r="AI7982" i="1" s="1"/>
  <c r="AD7982" i="1"/>
  <c r="AG7980" i="1"/>
  <c r="AF7981" i="1"/>
  <c r="AG7981" i="1" l="1"/>
  <c r="AF7982" i="1"/>
  <c r="AD7983" i="1"/>
  <c r="AH7983" i="1" a="1"/>
  <c r="AH7983" i="1" s="1"/>
  <c r="AI7983" i="1" s="1"/>
  <c r="AE7983" i="1" a="1"/>
  <c r="AE7983" i="1" s="1"/>
  <c r="AE7984" i="1" l="1" a="1"/>
  <c r="AE7984" i="1" s="1"/>
  <c r="AD7984" i="1"/>
  <c r="AH7984" i="1" a="1"/>
  <c r="AH7984" i="1" s="1"/>
  <c r="AI7984" i="1" s="1"/>
  <c r="AF7983" i="1"/>
  <c r="AG7982" i="1"/>
  <c r="AG7983" i="1" l="1"/>
  <c r="AF7984" i="1"/>
  <c r="AH7985" i="1" a="1"/>
  <c r="AH7985" i="1" s="1"/>
  <c r="AI7985" i="1" s="1"/>
  <c r="AE7985" i="1" a="1"/>
  <c r="AE7985" i="1" s="1"/>
  <c r="AD7985" i="1"/>
  <c r="AH7986" i="1" l="1" a="1"/>
  <c r="AH7986" i="1" s="1"/>
  <c r="AI7986" i="1" s="1"/>
  <c r="AE7986" i="1" a="1"/>
  <c r="AE7986" i="1" s="1"/>
  <c r="AD7986" i="1"/>
  <c r="AG7984" i="1"/>
  <c r="AF7985" i="1"/>
  <c r="AG7985" i="1" l="1"/>
  <c r="AF7986" i="1"/>
  <c r="AD7987" i="1"/>
  <c r="AH7987" i="1" a="1"/>
  <c r="AH7987" i="1" s="1"/>
  <c r="AI7987" i="1" s="1"/>
  <c r="AE7987" i="1" a="1"/>
  <c r="AE7987" i="1" s="1"/>
  <c r="AF7987" i="1" l="1"/>
  <c r="AG7986" i="1"/>
  <c r="AD7988" i="1"/>
  <c r="AE7988" i="1" a="1"/>
  <c r="AE7988" i="1" s="1"/>
  <c r="AH7988" i="1" a="1"/>
  <c r="AH7988" i="1" s="1"/>
  <c r="AI7988" i="1" s="1"/>
  <c r="AF7988" i="1" l="1"/>
  <c r="AG7987" i="1"/>
  <c r="AH7989" i="1" a="1"/>
  <c r="AH7989" i="1" s="1"/>
  <c r="AI7989" i="1" s="1"/>
  <c r="AE7989" i="1" a="1"/>
  <c r="AE7989" i="1" s="1"/>
  <c r="AD7989" i="1"/>
  <c r="AH7990" i="1" l="1" a="1"/>
  <c r="AH7990" i="1" s="1"/>
  <c r="AI7990" i="1" s="1"/>
  <c r="AE7990" i="1" a="1"/>
  <c r="AE7990" i="1" s="1"/>
  <c r="AD7990" i="1"/>
  <c r="AF7989" i="1"/>
  <c r="AG7988" i="1"/>
  <c r="AF7990" i="1" l="1"/>
  <c r="AG7989" i="1"/>
  <c r="AD7991" i="1"/>
  <c r="AH7991" i="1" a="1"/>
  <c r="AH7991" i="1" s="1"/>
  <c r="AI7991" i="1" s="1"/>
  <c r="AE7991" i="1" a="1"/>
  <c r="AE7991" i="1" s="1"/>
  <c r="AD7992" i="1" l="1"/>
  <c r="AE7992" i="1" a="1"/>
  <c r="AE7992" i="1" s="1"/>
  <c r="AH7992" i="1" a="1"/>
  <c r="AH7992" i="1" s="1"/>
  <c r="AI7992" i="1" s="1"/>
  <c r="AF7991" i="1"/>
  <c r="AG7990" i="1"/>
  <c r="AF7992" i="1" l="1"/>
  <c r="AG7991" i="1"/>
  <c r="AH7993" i="1" a="1"/>
  <c r="AH7993" i="1" s="1"/>
  <c r="AI7993" i="1" s="1"/>
  <c r="AE7993" i="1" a="1"/>
  <c r="AE7993" i="1" s="1"/>
  <c r="AD7993" i="1"/>
  <c r="AH7994" i="1" l="1" a="1"/>
  <c r="AH7994" i="1" s="1"/>
  <c r="AI7994" i="1" s="1"/>
  <c r="AE7994" i="1" a="1"/>
  <c r="AE7994" i="1" s="1"/>
  <c r="AD7994" i="1"/>
  <c r="AF7993" i="1"/>
  <c r="AG7992" i="1"/>
  <c r="AF7994" i="1" l="1"/>
  <c r="AG7993" i="1"/>
  <c r="AD7995" i="1"/>
  <c r="AH7995" i="1" a="1"/>
  <c r="AH7995" i="1" s="1"/>
  <c r="AI7995" i="1" s="1"/>
  <c r="AE7995" i="1" a="1"/>
  <c r="AE7995" i="1" s="1"/>
  <c r="AD7996" i="1" l="1"/>
  <c r="AH7996" i="1" a="1"/>
  <c r="AH7996" i="1" s="1"/>
  <c r="AI7996" i="1" s="1"/>
  <c r="AE7996" i="1" a="1"/>
  <c r="AE7996" i="1" s="1"/>
  <c r="AG7994" i="1"/>
  <c r="AF7995" i="1"/>
  <c r="AF7996" i="1" l="1"/>
  <c r="AG7995" i="1"/>
  <c r="AH7997" i="1" a="1"/>
  <c r="AH7997" i="1" s="1"/>
  <c r="AI7997" i="1" s="1"/>
  <c r="AE7997" i="1" a="1"/>
  <c r="AE7997" i="1" s="1"/>
  <c r="AD7997" i="1"/>
  <c r="AH7998" i="1" l="1" a="1"/>
  <c r="AH7998" i="1" s="1"/>
  <c r="AI7998" i="1" s="1"/>
  <c r="AE7998" i="1" a="1"/>
  <c r="AE7998" i="1" s="1"/>
  <c r="AD7998" i="1"/>
  <c r="AF7997" i="1"/>
  <c r="AG7996" i="1"/>
  <c r="AF7998" i="1" l="1"/>
  <c r="AG7997" i="1"/>
  <c r="AE7999" i="1" a="1"/>
  <c r="AE7999" i="1" s="1"/>
  <c r="AH7999" i="1" a="1"/>
  <c r="AH7999" i="1" s="1"/>
  <c r="AI7999" i="1" s="1"/>
  <c r="AD7999" i="1"/>
  <c r="AE8000" i="1" l="1" a="1"/>
  <c r="AE8000" i="1" s="1"/>
  <c r="AH8000" i="1" a="1"/>
  <c r="AH8000" i="1" s="1"/>
  <c r="AI8000" i="1" s="1"/>
  <c r="AD8000" i="1"/>
  <c r="AF7999" i="1"/>
  <c r="AG7998" i="1"/>
  <c r="AF8000" i="1" l="1"/>
  <c r="AG7999" i="1"/>
  <c r="AE8001" i="1" a="1"/>
  <c r="AE8001" i="1" s="1"/>
  <c r="AH8001" i="1" a="1"/>
  <c r="AH8001" i="1" s="1"/>
  <c r="AI8001" i="1" s="1"/>
  <c r="AD8001" i="1"/>
  <c r="AE8002" i="1" l="1" a="1"/>
  <c r="AE8002" i="1" s="1"/>
  <c r="AH8002" i="1" a="1"/>
  <c r="AH8002" i="1" s="1"/>
  <c r="AI8002" i="1" s="1"/>
  <c r="AD8002" i="1"/>
  <c r="AF8001" i="1"/>
  <c r="AG8000" i="1"/>
  <c r="AF8002" i="1" l="1"/>
  <c r="AG8001" i="1"/>
  <c r="AE8003" i="1" a="1"/>
  <c r="AE8003" i="1" s="1"/>
  <c r="AH8003" i="1" a="1"/>
  <c r="AH8003" i="1" s="1"/>
  <c r="AI8003" i="1" s="1"/>
  <c r="AD8003" i="1"/>
  <c r="AE8004" i="1" l="1" a="1"/>
  <c r="AE8004" i="1" s="1"/>
  <c r="AH8004" i="1" a="1"/>
  <c r="AH8004" i="1" s="1"/>
  <c r="AI8004" i="1" s="1"/>
  <c r="AD8004" i="1"/>
  <c r="AF8003" i="1"/>
  <c r="AG8002" i="1"/>
  <c r="AF8004" i="1" l="1"/>
  <c r="AG8003" i="1"/>
  <c r="AE8005" i="1" a="1"/>
  <c r="AE8005" i="1" s="1"/>
  <c r="AH8005" i="1" a="1"/>
  <c r="AH8005" i="1" s="1"/>
  <c r="AI8005" i="1" s="1"/>
  <c r="AD8005" i="1"/>
  <c r="AE8006" i="1" l="1" a="1"/>
  <c r="AE8006" i="1" s="1"/>
  <c r="AH8006" i="1" a="1"/>
  <c r="AH8006" i="1" s="1"/>
  <c r="AI8006" i="1" s="1"/>
  <c r="AD8006" i="1"/>
  <c r="AF8005" i="1"/>
  <c r="AG8004" i="1"/>
  <c r="AE8007" i="1" l="1" a="1"/>
  <c r="AE8007" i="1" s="1"/>
  <c r="AH8007" i="1" a="1"/>
  <c r="AH8007" i="1" s="1"/>
  <c r="AI8007" i="1" s="1"/>
  <c r="AD8007" i="1"/>
  <c r="AG8005" i="1"/>
  <c r="AF8006" i="1"/>
  <c r="AF8007" i="1" l="1"/>
  <c r="AG8006" i="1"/>
  <c r="AE8008" i="1" a="1"/>
  <c r="AE8008" i="1" s="1"/>
  <c r="AH8008" i="1" a="1"/>
  <c r="AH8008" i="1" s="1"/>
  <c r="AI8008" i="1" s="1"/>
  <c r="AD8008" i="1"/>
  <c r="AE8009" i="1" l="1" a="1"/>
  <c r="AE8009" i="1" s="1"/>
  <c r="AH8009" i="1" a="1"/>
  <c r="AH8009" i="1" s="1"/>
  <c r="AI8009" i="1" s="1"/>
  <c r="AD8009" i="1"/>
  <c r="AF8008" i="1"/>
  <c r="AG8007" i="1"/>
  <c r="AE8010" i="1" l="1" a="1"/>
  <c r="AE8010" i="1" s="1"/>
  <c r="AH8010" i="1" a="1"/>
  <c r="AH8010" i="1" s="1"/>
  <c r="AI8010" i="1" s="1"/>
  <c r="AD8010" i="1"/>
  <c r="AF8009" i="1"/>
  <c r="AG8008" i="1"/>
  <c r="AF8010" i="1" l="1"/>
  <c r="AG8009" i="1"/>
  <c r="AE8011" i="1" a="1"/>
  <c r="AE8011" i="1" s="1"/>
  <c r="AH8011" i="1" a="1"/>
  <c r="AH8011" i="1" s="1"/>
  <c r="AI8011" i="1" s="1"/>
  <c r="AD8011" i="1"/>
  <c r="AE8012" i="1" l="1" a="1"/>
  <c r="AE8012" i="1" s="1"/>
  <c r="AH8012" i="1" a="1"/>
  <c r="AH8012" i="1" s="1"/>
  <c r="AI8012" i="1" s="1"/>
  <c r="AD8012" i="1"/>
  <c r="AF8011" i="1"/>
  <c r="AG8010" i="1"/>
  <c r="AG8011" i="1" l="1"/>
  <c r="AF8012" i="1"/>
  <c r="AE8013" i="1" a="1"/>
  <c r="AE8013" i="1" s="1"/>
  <c r="AH8013" i="1" a="1"/>
  <c r="AH8013" i="1" s="1"/>
  <c r="AI8013" i="1" s="1"/>
  <c r="AD8013" i="1"/>
  <c r="AE8014" i="1" l="1" a="1"/>
  <c r="AE8014" i="1" s="1"/>
  <c r="AH8014" i="1" a="1"/>
  <c r="AH8014" i="1" s="1"/>
  <c r="AI8014" i="1" s="1"/>
  <c r="AD8014" i="1"/>
  <c r="AF8013" i="1"/>
  <c r="AG8012" i="1"/>
  <c r="AF8014" i="1" l="1"/>
  <c r="AG8013" i="1"/>
  <c r="AE8015" i="1" a="1"/>
  <c r="AE8015" i="1" s="1"/>
  <c r="AH8015" i="1" a="1"/>
  <c r="AH8015" i="1" s="1"/>
  <c r="AI8015" i="1" s="1"/>
  <c r="AD8015" i="1"/>
  <c r="AE8016" i="1" l="1" a="1"/>
  <c r="AE8016" i="1" s="1"/>
  <c r="AH8016" i="1" a="1"/>
  <c r="AH8016" i="1" s="1"/>
  <c r="AI8016" i="1" s="1"/>
  <c r="AD8016" i="1"/>
  <c r="AF8015" i="1"/>
  <c r="AG8014" i="1"/>
  <c r="AF8016" i="1" l="1"/>
  <c r="AG8015" i="1"/>
  <c r="AE8017" i="1" a="1"/>
  <c r="AE8017" i="1" s="1"/>
  <c r="AH8017" i="1" a="1"/>
  <c r="AH8017" i="1" s="1"/>
  <c r="AI8017" i="1" s="1"/>
  <c r="AD8017" i="1"/>
  <c r="AE8018" i="1" l="1" a="1"/>
  <c r="AE8018" i="1" s="1"/>
  <c r="AH8018" i="1" a="1"/>
  <c r="AH8018" i="1" s="1"/>
  <c r="AI8018" i="1" s="1"/>
  <c r="AD8018" i="1"/>
  <c r="AF8017" i="1"/>
  <c r="AG8016" i="1"/>
  <c r="AF8018" i="1" l="1"/>
  <c r="AG8017" i="1"/>
  <c r="AE8019" i="1" a="1"/>
  <c r="AE8019" i="1" s="1"/>
  <c r="AH8019" i="1" a="1"/>
  <c r="AH8019" i="1" s="1"/>
  <c r="AI8019" i="1" s="1"/>
  <c r="AD8019" i="1"/>
  <c r="AE8020" i="1" l="1" a="1"/>
  <c r="AE8020" i="1" s="1"/>
  <c r="AH8020" i="1" a="1"/>
  <c r="AH8020" i="1" s="1"/>
  <c r="AI8020" i="1" s="1"/>
  <c r="AD8020" i="1"/>
  <c r="AF8019" i="1"/>
  <c r="AG8018" i="1"/>
  <c r="AF8020" i="1" l="1"/>
  <c r="AG8019" i="1"/>
  <c r="AE8021" i="1" a="1"/>
  <c r="AE8021" i="1" s="1"/>
  <c r="AH8021" i="1" a="1"/>
  <c r="AH8021" i="1" s="1"/>
  <c r="AI8021" i="1" s="1"/>
  <c r="AD8021" i="1"/>
  <c r="AE8022" i="1" l="1" a="1"/>
  <c r="AE8022" i="1" s="1"/>
  <c r="AH8022" i="1" a="1"/>
  <c r="AH8022" i="1" s="1"/>
  <c r="AI8022" i="1" s="1"/>
  <c r="AD8022" i="1"/>
  <c r="AF8021" i="1"/>
  <c r="AG8020" i="1"/>
  <c r="AG8021" i="1" l="1"/>
  <c r="AF8022" i="1"/>
  <c r="AE8023" i="1" a="1"/>
  <c r="AE8023" i="1" s="1"/>
  <c r="AH8023" i="1" a="1"/>
  <c r="AH8023" i="1" s="1"/>
  <c r="AI8023" i="1" s="1"/>
  <c r="AD8023" i="1"/>
  <c r="AE8024" i="1" l="1" a="1"/>
  <c r="AE8024" i="1" s="1"/>
  <c r="AH8024" i="1" a="1"/>
  <c r="AH8024" i="1" s="1"/>
  <c r="AI8024" i="1" s="1"/>
  <c r="AD8024" i="1"/>
  <c r="AF8023" i="1"/>
  <c r="AG8022" i="1"/>
  <c r="AF8024" i="1" l="1"/>
  <c r="AG8023" i="1"/>
  <c r="AE8025" i="1" a="1"/>
  <c r="AE8025" i="1" s="1"/>
  <c r="AH8025" i="1" a="1"/>
  <c r="AH8025" i="1" s="1"/>
  <c r="AI8025" i="1" s="1"/>
  <c r="AD8025" i="1"/>
  <c r="AE8026" i="1" l="1" a="1"/>
  <c r="AE8026" i="1" s="1"/>
  <c r="AH8026" i="1" a="1"/>
  <c r="AH8026" i="1" s="1"/>
  <c r="AI8026" i="1" s="1"/>
  <c r="AD8026" i="1"/>
  <c r="AF8025" i="1"/>
  <c r="AG8024" i="1"/>
  <c r="AE8027" i="1" l="1" a="1"/>
  <c r="AE8027" i="1" s="1"/>
  <c r="AH8027" i="1" a="1"/>
  <c r="AH8027" i="1" s="1"/>
  <c r="AI8027" i="1" s="1"/>
  <c r="AD8027" i="1"/>
  <c r="AF8026" i="1"/>
  <c r="AG8025" i="1"/>
  <c r="AF8027" i="1" l="1"/>
  <c r="AG8026" i="1"/>
  <c r="AE8028" i="1" a="1"/>
  <c r="AE8028" i="1" s="1"/>
  <c r="AH8028" i="1" a="1"/>
  <c r="AH8028" i="1" s="1"/>
  <c r="AI8028" i="1" s="1"/>
  <c r="AD8028" i="1"/>
  <c r="AE8029" i="1" l="1" a="1"/>
  <c r="AE8029" i="1" s="1"/>
  <c r="AH8029" i="1" a="1"/>
  <c r="AH8029" i="1" s="1"/>
  <c r="AI8029" i="1" s="1"/>
  <c r="AD8029" i="1"/>
  <c r="AG8027" i="1"/>
  <c r="AF8028" i="1"/>
  <c r="AF8029" i="1" l="1"/>
  <c r="AG8028" i="1"/>
  <c r="AE8030" i="1" a="1"/>
  <c r="AE8030" i="1" s="1"/>
  <c r="AH8030" i="1" a="1"/>
  <c r="AH8030" i="1" s="1"/>
  <c r="AI8030" i="1" s="1"/>
  <c r="AD8030" i="1"/>
  <c r="AE8031" i="1" l="1" a="1"/>
  <c r="AE8031" i="1" s="1"/>
  <c r="AH8031" i="1" a="1"/>
  <c r="AH8031" i="1" s="1"/>
  <c r="AI8031" i="1" s="1"/>
  <c r="AD8031" i="1"/>
  <c r="AF8030" i="1"/>
  <c r="AG8029" i="1"/>
  <c r="AF8031" i="1" l="1"/>
  <c r="AG8030" i="1"/>
  <c r="AE8032" i="1" a="1"/>
  <c r="AE8032" i="1" s="1"/>
  <c r="AH8032" i="1" a="1"/>
  <c r="AH8032" i="1" s="1"/>
  <c r="AI8032" i="1" s="1"/>
  <c r="AD8032" i="1"/>
  <c r="AE8033" i="1" l="1" a="1"/>
  <c r="AE8033" i="1" s="1"/>
  <c r="AH8033" i="1" a="1"/>
  <c r="AH8033" i="1" s="1"/>
  <c r="AI8033" i="1" s="1"/>
  <c r="AD8033" i="1"/>
  <c r="AF8032" i="1"/>
  <c r="AG8031" i="1"/>
  <c r="AF8033" i="1" l="1"/>
  <c r="AG8032" i="1"/>
  <c r="AE8034" i="1" a="1"/>
  <c r="AE8034" i="1" s="1"/>
  <c r="AH8034" i="1" a="1"/>
  <c r="AH8034" i="1" s="1"/>
  <c r="AI8034" i="1" s="1"/>
  <c r="AD8034" i="1"/>
  <c r="AE8035" i="1" l="1" a="1"/>
  <c r="AE8035" i="1" s="1"/>
  <c r="AH8035" i="1" a="1"/>
  <c r="AH8035" i="1" s="1"/>
  <c r="AI8035" i="1" s="1"/>
  <c r="AD8035" i="1"/>
  <c r="AF8034" i="1"/>
  <c r="AG8033" i="1"/>
  <c r="AF8035" i="1" l="1"/>
  <c r="AG8034" i="1"/>
  <c r="AE8036" i="1" a="1"/>
  <c r="AE8036" i="1" s="1"/>
  <c r="AH8036" i="1" a="1"/>
  <c r="AH8036" i="1" s="1"/>
  <c r="AI8036" i="1" s="1"/>
  <c r="AD8036" i="1"/>
  <c r="AE8037" i="1" l="1" a="1"/>
  <c r="AE8037" i="1" s="1"/>
  <c r="AH8037" i="1" a="1"/>
  <c r="AH8037" i="1" s="1"/>
  <c r="AI8037" i="1" s="1"/>
  <c r="AD8037" i="1"/>
  <c r="AF8036" i="1"/>
  <c r="AG8035" i="1"/>
  <c r="AF8037" i="1" l="1"/>
  <c r="AG8036" i="1"/>
  <c r="AE8038" i="1" a="1"/>
  <c r="AE8038" i="1" s="1"/>
  <c r="AH8038" i="1" a="1"/>
  <c r="AH8038" i="1" s="1"/>
  <c r="AI8038" i="1" s="1"/>
  <c r="AD8038" i="1"/>
  <c r="AE8039" i="1" l="1" a="1"/>
  <c r="AE8039" i="1" s="1"/>
  <c r="AH8039" i="1" a="1"/>
  <c r="AH8039" i="1" s="1"/>
  <c r="AI8039" i="1" s="1"/>
  <c r="AD8039" i="1"/>
  <c r="AG8037" i="1"/>
  <c r="AF8038" i="1"/>
  <c r="AF8039" i="1" l="1"/>
  <c r="AG8038" i="1"/>
  <c r="AE8040" i="1" a="1"/>
  <c r="AE8040" i="1" s="1"/>
  <c r="AH8040" i="1" a="1"/>
  <c r="AH8040" i="1" s="1"/>
  <c r="AI8040" i="1" s="1"/>
  <c r="AD8040" i="1"/>
  <c r="AE8041" i="1" l="1" a="1"/>
  <c r="AE8041" i="1" s="1"/>
  <c r="AH8041" i="1" a="1"/>
  <c r="AH8041" i="1" s="1"/>
  <c r="AI8041" i="1" s="1"/>
  <c r="AD8041" i="1"/>
  <c r="AF8040" i="1"/>
  <c r="AG8039" i="1"/>
  <c r="AF8041" i="1" l="1"/>
  <c r="AG8040" i="1"/>
  <c r="AE8042" i="1" a="1"/>
  <c r="AE8042" i="1" s="1"/>
  <c r="AH8042" i="1" a="1"/>
  <c r="AH8042" i="1" s="1"/>
  <c r="AI8042" i="1" s="1"/>
  <c r="AD8042" i="1"/>
  <c r="AE8043" i="1" l="1" a="1"/>
  <c r="AE8043" i="1" s="1"/>
  <c r="AH8043" i="1" a="1"/>
  <c r="AH8043" i="1" s="1"/>
  <c r="AI8043" i="1" s="1"/>
  <c r="AD8043" i="1"/>
  <c r="AF8042" i="1"/>
  <c r="AG8041" i="1"/>
  <c r="AF8043" i="1" l="1"/>
  <c r="AG8042" i="1"/>
  <c r="AE8044" i="1" a="1"/>
  <c r="AE8044" i="1" s="1"/>
  <c r="AD8044" i="1"/>
  <c r="AH8044" i="1" a="1"/>
  <c r="AH8044" i="1" s="1"/>
  <c r="AI8044" i="1" s="1"/>
  <c r="AE8045" i="1" l="1" a="1"/>
  <c r="AE8045" i="1" s="1"/>
  <c r="AD8045" i="1"/>
  <c r="AH8045" i="1" a="1"/>
  <c r="AH8045" i="1" s="1"/>
  <c r="AI8045" i="1" s="1"/>
  <c r="AF8044" i="1"/>
  <c r="AG8043" i="1"/>
  <c r="AF8045" i="1" l="1"/>
  <c r="AG8044" i="1"/>
  <c r="AE8046" i="1" a="1"/>
  <c r="AE8046" i="1" s="1"/>
  <c r="AD8046" i="1"/>
  <c r="AH8046" i="1" a="1"/>
  <c r="AH8046" i="1" s="1"/>
  <c r="AI8046" i="1" s="1"/>
  <c r="AF8046" i="1" l="1"/>
  <c r="AG8045" i="1"/>
  <c r="AE8047" i="1" a="1"/>
  <c r="AE8047" i="1" s="1"/>
  <c r="AD8047" i="1"/>
  <c r="AH8047" i="1" a="1"/>
  <c r="AH8047" i="1" s="1"/>
  <c r="AI8047" i="1" s="1"/>
  <c r="AE8048" i="1" l="1" a="1"/>
  <c r="AE8048" i="1" s="1"/>
  <c r="AD8048" i="1"/>
  <c r="AH8048" i="1" a="1"/>
  <c r="AH8048" i="1" s="1"/>
  <c r="AI8048" i="1" s="1"/>
  <c r="AF8047" i="1"/>
  <c r="AG8046" i="1"/>
  <c r="AF8048" i="1" l="1"/>
  <c r="AG8047" i="1"/>
  <c r="AE8049" i="1" a="1"/>
  <c r="AE8049" i="1" s="1"/>
  <c r="AD8049" i="1"/>
  <c r="AH8049" i="1" a="1"/>
  <c r="AH8049" i="1" s="1"/>
  <c r="AI8049" i="1" s="1"/>
  <c r="AE8050" i="1" l="1" a="1"/>
  <c r="AE8050" i="1" s="1"/>
  <c r="AD8050" i="1"/>
  <c r="AH8050" i="1" a="1"/>
  <c r="AH8050" i="1" s="1"/>
  <c r="AI8050" i="1" s="1"/>
  <c r="AG8048" i="1"/>
  <c r="AF8049" i="1"/>
  <c r="AG8049" i="1" l="1"/>
  <c r="AF8050" i="1"/>
  <c r="AE8051" i="1" a="1"/>
  <c r="AE8051" i="1" s="1"/>
  <c r="AD8051" i="1"/>
  <c r="AH8051" i="1" a="1"/>
  <c r="AH8051" i="1" s="1"/>
  <c r="AI8051" i="1" s="1"/>
  <c r="AE8052" i="1" l="1" a="1"/>
  <c r="AE8052" i="1" s="1"/>
  <c r="AD8052" i="1"/>
  <c r="AH8052" i="1" a="1"/>
  <c r="AH8052" i="1" s="1"/>
  <c r="AI8052" i="1" s="1"/>
  <c r="AF8051" i="1"/>
  <c r="AG8050" i="1"/>
  <c r="AF8052" i="1" l="1"/>
  <c r="AG8051" i="1"/>
  <c r="AE8053" i="1" a="1"/>
  <c r="AE8053" i="1" s="1"/>
  <c r="AD8053" i="1"/>
  <c r="AH8053" i="1" a="1"/>
  <c r="AH8053" i="1" s="1"/>
  <c r="AI8053" i="1" s="1"/>
  <c r="AE8054" i="1" l="1" a="1"/>
  <c r="AE8054" i="1" s="1"/>
  <c r="AD8054" i="1"/>
  <c r="AH8054" i="1" a="1"/>
  <c r="AH8054" i="1" s="1"/>
  <c r="AI8054" i="1" s="1"/>
  <c r="AF8053" i="1"/>
  <c r="AG8052" i="1"/>
  <c r="AF8054" i="1" l="1"/>
  <c r="AG8053" i="1"/>
  <c r="AE8055" i="1" a="1"/>
  <c r="AE8055" i="1" s="1"/>
  <c r="AD8055" i="1"/>
  <c r="AH8055" i="1" a="1"/>
  <c r="AH8055" i="1" s="1"/>
  <c r="AI8055" i="1" s="1"/>
  <c r="AE8056" i="1" l="1" a="1"/>
  <c r="AE8056" i="1" s="1"/>
  <c r="AD8056" i="1"/>
  <c r="AH8056" i="1" a="1"/>
  <c r="AH8056" i="1" s="1"/>
  <c r="AI8056" i="1" s="1"/>
  <c r="AF8055" i="1"/>
  <c r="AG8054" i="1"/>
  <c r="AF8056" i="1" l="1"/>
  <c r="AG8055" i="1"/>
  <c r="AE8057" i="1" a="1"/>
  <c r="AE8057" i="1" s="1"/>
  <c r="AD8057" i="1"/>
  <c r="AH8057" i="1" a="1"/>
  <c r="AH8057" i="1" s="1"/>
  <c r="AI8057" i="1" s="1"/>
  <c r="AE8058" i="1" l="1" a="1"/>
  <c r="AE8058" i="1" s="1"/>
  <c r="AD8058" i="1"/>
  <c r="AH8058" i="1" a="1"/>
  <c r="AH8058" i="1" s="1"/>
  <c r="AI8058" i="1" s="1"/>
  <c r="AG8056" i="1"/>
  <c r="AF8057" i="1"/>
  <c r="AG8057" i="1" l="1"/>
  <c r="AF8058" i="1"/>
  <c r="AE8059" i="1" a="1"/>
  <c r="AE8059" i="1" s="1"/>
  <c r="AD8059" i="1"/>
  <c r="AH8059" i="1" a="1"/>
  <c r="AH8059" i="1" s="1"/>
  <c r="AI8059" i="1" s="1"/>
  <c r="AE8060" i="1" l="1" a="1"/>
  <c r="AE8060" i="1" s="1"/>
  <c r="AD8060" i="1"/>
  <c r="AH8060" i="1" a="1"/>
  <c r="AH8060" i="1" s="1"/>
  <c r="AI8060" i="1" s="1"/>
  <c r="AF8059" i="1"/>
  <c r="AG8058" i="1"/>
  <c r="AF8060" i="1" l="1"/>
  <c r="AG8059" i="1"/>
  <c r="AE8061" i="1" a="1"/>
  <c r="AE8061" i="1" s="1"/>
  <c r="AD8061" i="1"/>
  <c r="AH8061" i="1" a="1"/>
  <c r="AH8061" i="1" s="1"/>
  <c r="AI8061" i="1" s="1"/>
  <c r="AF8061" i="1" l="1"/>
  <c r="AG8060" i="1"/>
  <c r="AE8062" i="1" a="1"/>
  <c r="AE8062" i="1" s="1"/>
  <c r="AD8062" i="1"/>
  <c r="AH8062" i="1" a="1"/>
  <c r="AH8062" i="1" s="1"/>
  <c r="AI8062" i="1" s="1"/>
  <c r="AE8063" i="1" l="1" a="1"/>
  <c r="AE8063" i="1" s="1"/>
  <c r="AD8063" i="1"/>
  <c r="AH8063" i="1" a="1"/>
  <c r="AH8063" i="1" s="1"/>
  <c r="AI8063" i="1" s="1"/>
  <c r="AF8062" i="1"/>
  <c r="AG8061" i="1"/>
  <c r="AF8063" i="1" l="1"/>
  <c r="AG8062" i="1"/>
  <c r="AE8064" i="1" a="1"/>
  <c r="AE8064" i="1" s="1"/>
  <c r="AD8064" i="1"/>
  <c r="AH8064" i="1" a="1"/>
  <c r="AH8064" i="1" s="1"/>
  <c r="AI8064" i="1" s="1"/>
  <c r="AE8065" i="1" l="1" a="1"/>
  <c r="AE8065" i="1" s="1"/>
  <c r="AD8065" i="1"/>
  <c r="AH8065" i="1" a="1"/>
  <c r="AH8065" i="1" s="1"/>
  <c r="AI8065" i="1" s="1"/>
  <c r="AF8064" i="1"/>
  <c r="AG8063" i="1"/>
  <c r="AG8064" i="1" l="1"/>
  <c r="AF8065" i="1"/>
  <c r="AE8066" i="1" a="1"/>
  <c r="AE8066" i="1" s="1"/>
  <c r="AD8066" i="1"/>
  <c r="AH8066" i="1" a="1"/>
  <c r="AH8066" i="1" s="1"/>
  <c r="AI8066" i="1" s="1"/>
  <c r="AG8065" i="1" l="1"/>
  <c r="AF8066" i="1"/>
  <c r="AE8067" i="1" a="1"/>
  <c r="AE8067" i="1" s="1"/>
  <c r="AD8067" i="1"/>
  <c r="AH8067" i="1" a="1"/>
  <c r="AH8067" i="1" s="1"/>
  <c r="AI8067" i="1" s="1"/>
  <c r="AE8068" i="1" l="1" a="1"/>
  <c r="AE8068" i="1" s="1"/>
  <c r="AD8068" i="1"/>
  <c r="AH8068" i="1" a="1"/>
  <c r="AH8068" i="1" s="1"/>
  <c r="AI8068" i="1" s="1"/>
  <c r="AF8067" i="1"/>
  <c r="AG8066" i="1"/>
  <c r="AF8068" i="1" l="1"/>
  <c r="AG8067" i="1"/>
  <c r="AE8069" i="1" a="1"/>
  <c r="AE8069" i="1" s="1"/>
  <c r="AD8069" i="1"/>
  <c r="AH8069" i="1" a="1"/>
  <c r="AH8069" i="1" s="1"/>
  <c r="AI8069" i="1" s="1"/>
  <c r="AE8070" i="1" l="1" a="1"/>
  <c r="AE8070" i="1" s="1"/>
  <c r="AD8070" i="1"/>
  <c r="AH8070" i="1" a="1"/>
  <c r="AH8070" i="1" s="1"/>
  <c r="AI8070" i="1" s="1"/>
  <c r="AF8069" i="1"/>
  <c r="AG8068" i="1"/>
  <c r="AG8069" i="1" l="1"/>
  <c r="AF8070" i="1"/>
  <c r="AE8071" i="1" a="1"/>
  <c r="AE8071" i="1" s="1"/>
  <c r="AD8071" i="1"/>
  <c r="AH8071" i="1" a="1"/>
  <c r="AH8071" i="1" s="1"/>
  <c r="AI8071" i="1" s="1"/>
  <c r="AE8072" i="1" l="1" a="1"/>
  <c r="AE8072" i="1" s="1"/>
  <c r="AD8072" i="1"/>
  <c r="AH8072" i="1" a="1"/>
  <c r="AH8072" i="1" s="1"/>
  <c r="AI8072" i="1" s="1"/>
  <c r="AF8071" i="1"/>
  <c r="AG8070" i="1"/>
  <c r="AF8072" i="1" l="1"/>
  <c r="AG8071" i="1"/>
  <c r="AE8073" i="1" a="1"/>
  <c r="AE8073" i="1" s="1"/>
  <c r="AD8073" i="1"/>
  <c r="AH8073" i="1" a="1"/>
  <c r="AH8073" i="1" s="1"/>
  <c r="AI8073" i="1" s="1"/>
  <c r="AE8074" i="1" l="1" a="1"/>
  <c r="AE8074" i="1" s="1"/>
  <c r="AD8074" i="1"/>
  <c r="AH8074" i="1" a="1"/>
  <c r="AH8074" i="1" s="1"/>
  <c r="AI8074" i="1" s="1"/>
  <c r="AG8072" i="1"/>
  <c r="AF8073" i="1"/>
  <c r="AG8073" i="1" l="1"/>
  <c r="AF8074" i="1"/>
  <c r="AE8075" i="1" a="1"/>
  <c r="AE8075" i="1" s="1"/>
  <c r="AD8075" i="1"/>
  <c r="AH8075" i="1" a="1"/>
  <c r="AH8075" i="1" s="1"/>
  <c r="AI8075" i="1" s="1"/>
  <c r="AE8076" i="1" l="1" a="1"/>
  <c r="AE8076" i="1" s="1"/>
  <c r="AD8076" i="1"/>
  <c r="AH8076" i="1" a="1"/>
  <c r="AH8076" i="1" s="1"/>
  <c r="AI8076" i="1" s="1"/>
  <c r="AF8075" i="1"/>
  <c r="AG8074" i="1"/>
  <c r="AF8076" i="1" l="1"/>
  <c r="AG8075" i="1"/>
  <c r="AE8077" i="1" a="1"/>
  <c r="AE8077" i="1" s="1"/>
  <c r="AD8077" i="1"/>
  <c r="AH8077" i="1" a="1"/>
  <c r="AH8077" i="1" s="1"/>
  <c r="AI8077" i="1" s="1"/>
  <c r="AE8078" i="1" l="1" a="1"/>
  <c r="AE8078" i="1" s="1"/>
  <c r="AD8078" i="1"/>
  <c r="AH8078" i="1" a="1"/>
  <c r="AH8078" i="1" s="1"/>
  <c r="AI8078" i="1" s="1"/>
  <c r="AF8077" i="1"/>
  <c r="AG8076" i="1"/>
  <c r="AF8078" i="1" l="1"/>
  <c r="AG8077" i="1"/>
  <c r="AE8079" i="1" a="1"/>
  <c r="AE8079" i="1" s="1"/>
  <c r="AD8079" i="1"/>
  <c r="AH8079" i="1" a="1"/>
  <c r="AH8079" i="1" s="1"/>
  <c r="AI8079" i="1" s="1"/>
  <c r="AE8080" i="1" l="1" a="1"/>
  <c r="AE8080" i="1" s="1"/>
  <c r="AD8080" i="1"/>
  <c r="AH8080" i="1" a="1"/>
  <c r="AH8080" i="1" s="1"/>
  <c r="AI8080" i="1" s="1"/>
  <c r="AF8079" i="1"/>
  <c r="AG8078" i="1"/>
  <c r="AF8080" i="1" l="1"/>
  <c r="AG8079" i="1"/>
  <c r="AE8081" i="1" a="1"/>
  <c r="AE8081" i="1" s="1"/>
  <c r="AD8081" i="1"/>
  <c r="AH8081" i="1" a="1"/>
  <c r="AH8081" i="1" s="1"/>
  <c r="AI8081" i="1" s="1"/>
  <c r="AH8082" i="1" l="1" a="1"/>
  <c r="AH8082" i="1" s="1"/>
  <c r="AI8082" i="1" s="1"/>
  <c r="AE8082" i="1" a="1"/>
  <c r="AE8082" i="1" s="1"/>
  <c r="AD8082" i="1"/>
  <c r="AF8081" i="1"/>
  <c r="AG8080" i="1"/>
  <c r="AG8081" i="1" l="1"/>
  <c r="AF8082" i="1"/>
  <c r="AH8083" i="1" a="1"/>
  <c r="AH8083" i="1" s="1"/>
  <c r="AI8083" i="1" s="1"/>
  <c r="AD8083" i="1"/>
  <c r="AE8083" i="1" a="1"/>
  <c r="AE8083" i="1" s="1"/>
  <c r="AH8084" i="1" l="1" a="1"/>
  <c r="AH8084" i="1" s="1"/>
  <c r="AI8084" i="1" s="1"/>
  <c r="AE8084" i="1" a="1"/>
  <c r="AE8084" i="1" s="1"/>
  <c r="AD8084" i="1"/>
  <c r="AG8082" i="1"/>
  <c r="AF8083" i="1"/>
  <c r="AG8083" i="1" l="1"/>
  <c r="AF8084" i="1"/>
  <c r="AH8085" i="1" a="1"/>
  <c r="AH8085" i="1" s="1"/>
  <c r="AI8085" i="1" s="1"/>
  <c r="AD8085" i="1"/>
  <c r="AE8085" i="1" a="1"/>
  <c r="AE8085" i="1" s="1"/>
  <c r="AD8086" i="1" l="1"/>
  <c r="AH8086" i="1" a="1"/>
  <c r="AH8086" i="1" s="1"/>
  <c r="AI8086" i="1" s="1"/>
  <c r="AE8086" i="1" a="1"/>
  <c r="AE8086" i="1" s="1"/>
  <c r="AG8084" i="1"/>
  <c r="AF8085" i="1"/>
  <c r="AF8086" i="1" l="1"/>
  <c r="AG8085" i="1"/>
  <c r="AE8087" i="1" a="1"/>
  <c r="AE8087" i="1" s="1"/>
  <c r="AD8087" i="1"/>
  <c r="AH8087" i="1" a="1"/>
  <c r="AH8087" i="1" s="1"/>
  <c r="AI8087" i="1" s="1"/>
  <c r="AE8088" i="1" l="1" a="1"/>
  <c r="AE8088" i="1" s="1"/>
  <c r="AD8088" i="1"/>
  <c r="AH8088" i="1" a="1"/>
  <c r="AH8088" i="1" s="1"/>
  <c r="AI8088" i="1" s="1"/>
  <c r="AG8086" i="1"/>
  <c r="AF8087" i="1"/>
  <c r="AF8088" i="1" l="1"/>
  <c r="AG8087" i="1"/>
  <c r="AE8089" i="1" a="1"/>
  <c r="AE8089" i="1" s="1"/>
  <c r="AD8089" i="1"/>
  <c r="AH8089" i="1" a="1"/>
  <c r="AH8089" i="1" s="1"/>
  <c r="AI8089" i="1" s="1"/>
  <c r="AH8090" i="1" l="1" a="1"/>
  <c r="AH8090" i="1" s="1"/>
  <c r="AI8090" i="1" s="1"/>
  <c r="AE8090" i="1" a="1"/>
  <c r="AE8090" i="1" s="1"/>
  <c r="AD8090" i="1"/>
  <c r="AF8089" i="1"/>
  <c r="AG8088" i="1"/>
  <c r="AG8089" i="1" l="1"/>
  <c r="AF8090" i="1"/>
  <c r="AH8091" i="1" a="1"/>
  <c r="AH8091" i="1" s="1"/>
  <c r="AI8091" i="1" s="1"/>
  <c r="AD8091" i="1"/>
  <c r="AE8091" i="1" a="1"/>
  <c r="AE8091" i="1" s="1"/>
  <c r="AH8092" i="1" l="1" a="1"/>
  <c r="AH8092" i="1" s="1"/>
  <c r="AI8092" i="1" s="1"/>
  <c r="AE8092" i="1" a="1"/>
  <c r="AE8092" i="1" s="1"/>
  <c r="AD8092" i="1"/>
  <c r="AG8090" i="1"/>
  <c r="AF8091" i="1"/>
  <c r="AG8091" i="1" l="1"/>
  <c r="AF8092" i="1"/>
  <c r="AH8093" i="1" a="1"/>
  <c r="AH8093" i="1" s="1"/>
  <c r="AI8093" i="1" s="1"/>
  <c r="AD8093" i="1"/>
  <c r="AE8093" i="1" a="1"/>
  <c r="AE8093" i="1" s="1"/>
  <c r="AD8094" i="1" l="1"/>
  <c r="AE8094" i="1" a="1"/>
  <c r="AE8094" i="1" s="1"/>
  <c r="AH8094" i="1" a="1"/>
  <c r="AH8094" i="1" s="1"/>
  <c r="AI8094" i="1" s="1"/>
  <c r="AG8092" i="1"/>
  <c r="AF8093" i="1"/>
  <c r="AF8094" i="1" l="1"/>
  <c r="AG8093" i="1"/>
  <c r="AE8095" i="1" a="1"/>
  <c r="AE8095" i="1" s="1"/>
  <c r="AD8095" i="1"/>
  <c r="AH8095" i="1" a="1"/>
  <c r="AH8095" i="1" s="1"/>
  <c r="AI8095" i="1" s="1"/>
  <c r="AE8096" i="1" l="1" a="1"/>
  <c r="AE8096" i="1" s="1"/>
  <c r="AD8096" i="1"/>
  <c r="AH8096" i="1" a="1"/>
  <c r="AH8096" i="1" s="1"/>
  <c r="AI8096" i="1" s="1"/>
  <c r="AG8094" i="1"/>
  <c r="AF8095" i="1"/>
  <c r="AF8096" i="1" l="1"/>
  <c r="AG8095" i="1"/>
  <c r="AE8097" i="1" a="1"/>
  <c r="AE8097" i="1" s="1"/>
  <c r="AD8097" i="1"/>
  <c r="AH8097" i="1" a="1"/>
  <c r="AH8097" i="1" s="1"/>
  <c r="AI8097" i="1" s="1"/>
  <c r="AH8098" i="1" l="1" a="1"/>
  <c r="AH8098" i="1" s="1"/>
  <c r="AI8098" i="1" s="1"/>
  <c r="AE8098" i="1" a="1"/>
  <c r="AE8098" i="1" s="1"/>
  <c r="AD8098" i="1"/>
  <c r="AF8097" i="1"/>
  <c r="AG8096" i="1"/>
  <c r="AH8099" i="1" l="1" a="1"/>
  <c r="AH8099" i="1" s="1"/>
  <c r="AI8099" i="1" s="1"/>
  <c r="AD8099" i="1"/>
  <c r="AE8099" i="1" a="1"/>
  <c r="AE8099" i="1" s="1"/>
  <c r="AG8097" i="1"/>
  <c r="AF8098" i="1"/>
  <c r="AG8098" i="1" l="1"/>
  <c r="AF8099" i="1"/>
  <c r="AH8100" i="1" a="1"/>
  <c r="AH8100" i="1" s="1"/>
  <c r="AI8100" i="1" s="1"/>
  <c r="AE8100" i="1" a="1"/>
  <c r="AE8100" i="1" s="1"/>
  <c r="AD8100" i="1"/>
  <c r="AH8101" i="1" l="1" a="1"/>
  <c r="AH8101" i="1" s="1"/>
  <c r="AI8101" i="1" s="1"/>
  <c r="AE8101" i="1" a="1"/>
  <c r="AE8101" i="1" s="1"/>
  <c r="AD8101" i="1"/>
  <c r="AG8099" i="1"/>
  <c r="AF8100" i="1"/>
  <c r="AG8100" i="1" l="1"/>
  <c r="AF8101" i="1"/>
  <c r="AD8102" i="1"/>
  <c r="AE8102" i="1" a="1"/>
  <c r="AE8102" i="1" s="1"/>
  <c r="AH8102" i="1" a="1"/>
  <c r="AH8102" i="1" s="1"/>
  <c r="AI8102" i="1" s="1"/>
  <c r="AE8103" i="1" l="1" a="1"/>
  <c r="AE8103" i="1" s="1"/>
  <c r="AD8103" i="1"/>
  <c r="AH8103" i="1" a="1"/>
  <c r="AH8103" i="1" s="1"/>
  <c r="AI8103" i="1" s="1"/>
  <c r="AF8102" i="1"/>
  <c r="AG8101" i="1"/>
  <c r="AG8102" i="1" l="1"/>
  <c r="AF8103" i="1"/>
  <c r="AE8104" i="1" a="1"/>
  <c r="AE8104" i="1" s="1"/>
  <c r="AD8104" i="1"/>
  <c r="AH8104" i="1" a="1"/>
  <c r="AH8104" i="1" s="1"/>
  <c r="AI8104" i="1" s="1"/>
  <c r="AE8105" i="1" l="1" a="1"/>
  <c r="AE8105" i="1" s="1"/>
  <c r="AD8105" i="1"/>
  <c r="AH8105" i="1" a="1"/>
  <c r="AH8105" i="1" s="1"/>
  <c r="AI8105" i="1" s="1"/>
  <c r="AF8104" i="1"/>
  <c r="AG8103" i="1"/>
  <c r="AF8105" i="1" l="1"/>
  <c r="AG8104" i="1"/>
  <c r="AH8106" i="1" a="1"/>
  <c r="AH8106" i="1" s="1"/>
  <c r="AI8106" i="1" s="1"/>
  <c r="AE8106" i="1" a="1"/>
  <c r="AE8106" i="1" s="1"/>
  <c r="AD8106" i="1"/>
  <c r="AH8107" i="1" l="1" a="1"/>
  <c r="AH8107" i="1" s="1"/>
  <c r="AI8107" i="1" s="1"/>
  <c r="AD8107" i="1"/>
  <c r="AE8107" i="1" a="1"/>
  <c r="AE8107" i="1" s="1"/>
  <c r="AG8105" i="1"/>
  <c r="AF8106" i="1"/>
  <c r="AG8106" i="1" l="1"/>
  <c r="AF8107" i="1"/>
  <c r="AH8108" i="1" a="1"/>
  <c r="AH8108" i="1" s="1"/>
  <c r="AI8108" i="1" s="1"/>
  <c r="AE8108" i="1" a="1"/>
  <c r="AE8108" i="1" s="1"/>
  <c r="AD8108" i="1"/>
  <c r="AH8109" i="1" l="1" a="1"/>
  <c r="AH8109" i="1" s="1"/>
  <c r="AI8109" i="1" s="1"/>
  <c r="AE8109" i="1" a="1"/>
  <c r="AE8109" i="1" s="1"/>
  <c r="AD8109" i="1"/>
  <c r="AG8107" i="1"/>
  <c r="AF8108" i="1"/>
  <c r="AD8110" i="1" l="1"/>
  <c r="AH8110" i="1" a="1"/>
  <c r="AH8110" i="1" s="1"/>
  <c r="AI8110" i="1" s="1"/>
  <c r="AE8110" i="1" a="1"/>
  <c r="AE8110" i="1" s="1"/>
  <c r="AG8108" i="1"/>
  <c r="AF8109" i="1"/>
  <c r="AF8110" i="1" l="1"/>
  <c r="AG8109" i="1"/>
  <c r="AE8111" i="1" a="1"/>
  <c r="AE8111" i="1" s="1"/>
  <c r="AD8111" i="1"/>
  <c r="AH8111" i="1" a="1"/>
  <c r="AH8111" i="1" s="1"/>
  <c r="AI8111" i="1" s="1"/>
  <c r="AG8110" i="1" l="1"/>
  <c r="AF8111" i="1"/>
  <c r="AE8112" i="1" a="1"/>
  <c r="AE8112" i="1" s="1"/>
  <c r="AD8112" i="1"/>
  <c r="AH8112" i="1" a="1"/>
  <c r="AH8112" i="1" s="1"/>
  <c r="AI8112" i="1" s="1"/>
  <c r="AE8113" i="1" l="1" a="1"/>
  <c r="AE8113" i="1" s="1"/>
  <c r="AD8113" i="1"/>
  <c r="AH8113" i="1" a="1"/>
  <c r="AH8113" i="1" s="1"/>
  <c r="AI8113" i="1" s="1"/>
  <c r="AF8112" i="1"/>
  <c r="AG8111" i="1"/>
  <c r="AF8113" i="1" l="1"/>
  <c r="AG8112" i="1"/>
  <c r="AH8114" i="1" a="1"/>
  <c r="AH8114" i="1" s="1"/>
  <c r="AI8114" i="1" s="1"/>
  <c r="AE8114" i="1" a="1"/>
  <c r="AE8114" i="1" s="1"/>
  <c r="AD8114" i="1"/>
  <c r="AH8115" i="1" l="1" a="1"/>
  <c r="AH8115" i="1" s="1"/>
  <c r="AI8115" i="1" s="1"/>
  <c r="AD8115" i="1"/>
  <c r="AE8115" i="1" a="1"/>
  <c r="AE8115" i="1" s="1"/>
  <c r="AG8113" i="1"/>
  <c r="AF8114" i="1"/>
  <c r="AG8114" i="1" l="1"/>
  <c r="AF8115" i="1"/>
  <c r="AH8116" i="1" a="1"/>
  <c r="AH8116" i="1" s="1"/>
  <c r="AI8116" i="1" s="1"/>
  <c r="AE8116" i="1" a="1"/>
  <c r="AE8116" i="1" s="1"/>
  <c r="AD8116" i="1"/>
  <c r="AH8117" i="1" l="1" a="1"/>
  <c r="AH8117" i="1" s="1"/>
  <c r="AI8117" i="1" s="1"/>
  <c r="AE8117" i="1" a="1"/>
  <c r="AE8117" i="1" s="1"/>
  <c r="AD8117" i="1"/>
  <c r="AG8115" i="1"/>
  <c r="AF8116" i="1"/>
  <c r="AE8118" i="1" l="1" a="1"/>
  <c r="AE8118" i="1" s="1"/>
  <c r="AH8118" i="1" a="1"/>
  <c r="AH8118" i="1" s="1"/>
  <c r="AI8118" i="1" s="1"/>
  <c r="AD8118" i="1"/>
  <c r="AG8116" i="1"/>
  <c r="AF8117" i="1"/>
  <c r="AF8118" i="1" l="1"/>
  <c r="AG8117" i="1"/>
  <c r="AE8119" i="1" a="1"/>
  <c r="AE8119" i="1" s="1"/>
  <c r="AH8119" i="1" a="1"/>
  <c r="AH8119" i="1" s="1"/>
  <c r="AI8119" i="1" s="1"/>
  <c r="AD8119" i="1"/>
  <c r="AE8120" i="1" l="1" a="1"/>
  <c r="AE8120" i="1" s="1"/>
  <c r="AH8120" i="1" a="1"/>
  <c r="AH8120" i="1" s="1"/>
  <c r="AI8120" i="1" s="1"/>
  <c r="AD8120" i="1"/>
  <c r="AF8119" i="1"/>
  <c r="AG8118" i="1"/>
  <c r="AG8119" i="1" l="1"/>
  <c r="AF8120" i="1"/>
  <c r="AE8121" i="1" a="1"/>
  <c r="AE8121" i="1" s="1"/>
  <c r="AH8121" i="1" a="1"/>
  <c r="AH8121" i="1" s="1"/>
  <c r="AI8121" i="1" s="1"/>
  <c r="AD8121" i="1"/>
  <c r="AF8121" i="1" l="1"/>
  <c r="AG8120" i="1"/>
  <c r="AE8122" i="1" a="1"/>
  <c r="AE8122" i="1" s="1"/>
  <c r="AH8122" i="1" a="1"/>
  <c r="AH8122" i="1" s="1"/>
  <c r="AI8122" i="1" s="1"/>
  <c r="AD8122" i="1"/>
  <c r="AE8123" i="1" l="1" a="1"/>
  <c r="AE8123" i="1" s="1"/>
  <c r="AH8123" i="1" a="1"/>
  <c r="AH8123" i="1" s="1"/>
  <c r="AI8123" i="1" s="1"/>
  <c r="AD8123" i="1"/>
  <c r="AG8121" i="1"/>
  <c r="AF8122" i="1"/>
  <c r="AG8122" i="1" l="1"/>
  <c r="AF8123" i="1"/>
  <c r="AE8124" i="1" a="1"/>
  <c r="AE8124" i="1" s="1"/>
  <c r="AH8124" i="1" a="1"/>
  <c r="AH8124" i="1" s="1"/>
  <c r="AI8124" i="1" s="1"/>
  <c r="AD8124" i="1"/>
  <c r="AE8125" i="1" l="1" a="1"/>
  <c r="AE8125" i="1" s="1"/>
  <c r="AH8125" i="1" a="1"/>
  <c r="AH8125" i="1" s="1"/>
  <c r="AI8125" i="1" s="1"/>
  <c r="AD8125" i="1"/>
  <c r="AF8124" i="1"/>
  <c r="AG8123" i="1"/>
  <c r="AE8126" i="1" l="1" a="1"/>
  <c r="AE8126" i="1" s="1"/>
  <c r="AH8126" i="1" a="1"/>
  <c r="AH8126" i="1" s="1"/>
  <c r="AI8126" i="1" s="1"/>
  <c r="AD8126" i="1"/>
  <c r="AG8124" i="1"/>
  <c r="AF8125" i="1"/>
  <c r="AF8126" i="1" l="1"/>
  <c r="AG8125" i="1"/>
  <c r="AE8127" i="1" a="1"/>
  <c r="AE8127" i="1" s="1"/>
  <c r="AH8127" i="1" a="1"/>
  <c r="AH8127" i="1" s="1"/>
  <c r="AI8127" i="1" s="1"/>
  <c r="AD8127" i="1"/>
  <c r="AE8128" i="1" l="1" a="1"/>
  <c r="AE8128" i="1" s="1"/>
  <c r="AH8128" i="1" a="1"/>
  <c r="AH8128" i="1" s="1"/>
  <c r="AI8128" i="1" s="1"/>
  <c r="AD8128" i="1"/>
  <c r="AF8127" i="1"/>
  <c r="AG8126" i="1"/>
  <c r="AE8129" i="1" l="1" a="1"/>
  <c r="AE8129" i="1" s="1"/>
  <c r="AH8129" i="1" a="1"/>
  <c r="AH8129" i="1" s="1"/>
  <c r="AI8129" i="1" s="1"/>
  <c r="AD8129" i="1"/>
  <c r="AG8127" i="1"/>
  <c r="AF8128" i="1"/>
  <c r="AF8129" i="1" l="1"/>
  <c r="AG8128" i="1"/>
  <c r="AE8130" i="1" a="1"/>
  <c r="AE8130" i="1" s="1"/>
  <c r="AH8130" i="1" a="1"/>
  <c r="AH8130" i="1" s="1"/>
  <c r="AI8130" i="1" s="1"/>
  <c r="AD8130" i="1"/>
  <c r="AE8131" i="1" l="1" a="1"/>
  <c r="AE8131" i="1" s="1"/>
  <c r="AH8131" i="1" a="1"/>
  <c r="AH8131" i="1" s="1"/>
  <c r="AI8131" i="1" s="1"/>
  <c r="AD8131" i="1"/>
  <c r="AG8129" i="1"/>
  <c r="AF8130" i="1"/>
  <c r="AG8130" i="1" l="1"/>
  <c r="AF8131" i="1"/>
  <c r="AE8132" i="1" a="1"/>
  <c r="AE8132" i="1" s="1"/>
  <c r="AH8132" i="1" a="1"/>
  <c r="AH8132" i="1" s="1"/>
  <c r="AI8132" i="1" s="1"/>
  <c r="AD8132" i="1"/>
  <c r="AE8133" i="1" l="1" a="1"/>
  <c r="AE8133" i="1" s="1"/>
  <c r="AH8133" i="1" a="1"/>
  <c r="AH8133" i="1" s="1"/>
  <c r="AI8133" i="1" s="1"/>
  <c r="AD8133" i="1"/>
  <c r="AF8132" i="1"/>
  <c r="AG8131" i="1"/>
  <c r="AG8132" i="1" l="1"/>
  <c r="AF8133" i="1"/>
  <c r="AE8134" i="1" a="1"/>
  <c r="AE8134" i="1" s="1"/>
  <c r="AH8134" i="1" a="1"/>
  <c r="AH8134" i="1" s="1"/>
  <c r="AI8134" i="1" s="1"/>
  <c r="AD8134" i="1"/>
  <c r="AF8134" i="1" l="1"/>
  <c r="AG8133" i="1"/>
  <c r="AE8135" i="1" a="1"/>
  <c r="AE8135" i="1" s="1"/>
  <c r="AH8135" i="1" a="1"/>
  <c r="AH8135" i="1" s="1"/>
  <c r="AI8135" i="1" s="1"/>
  <c r="AD8135" i="1"/>
  <c r="AF8135" i="1" l="1"/>
  <c r="AG8134" i="1"/>
  <c r="AE8136" i="1" a="1"/>
  <c r="AE8136" i="1" s="1"/>
  <c r="AH8136" i="1" a="1"/>
  <c r="AH8136" i="1" s="1"/>
  <c r="AI8136" i="1" s="1"/>
  <c r="AD8136" i="1"/>
  <c r="AG8135" i="1" l="1"/>
  <c r="AF8136" i="1"/>
  <c r="AE8137" i="1" a="1"/>
  <c r="AE8137" i="1" s="1"/>
  <c r="AD8137" i="1"/>
  <c r="AH8137" i="1" a="1"/>
  <c r="AH8137" i="1" s="1"/>
  <c r="AI8137" i="1" s="1"/>
  <c r="AF8137" i="1" l="1"/>
  <c r="AG8136" i="1"/>
  <c r="AE8138" i="1" a="1"/>
  <c r="AE8138" i="1" s="1"/>
  <c r="AD8138" i="1"/>
  <c r="AH8138" i="1" a="1"/>
  <c r="AH8138" i="1" s="1"/>
  <c r="AI8138" i="1" s="1"/>
  <c r="AE8139" i="1" l="1" a="1"/>
  <c r="AE8139" i="1" s="1"/>
  <c r="AD8139" i="1"/>
  <c r="AH8139" i="1" a="1"/>
  <c r="AH8139" i="1" s="1"/>
  <c r="AI8139" i="1" s="1"/>
  <c r="AG8137" i="1"/>
  <c r="AF8138" i="1"/>
  <c r="AF8139" i="1" l="1"/>
  <c r="AG8138" i="1"/>
  <c r="AE8140" i="1" a="1"/>
  <c r="AE8140" i="1" s="1"/>
  <c r="AD8140" i="1"/>
  <c r="AH8140" i="1" a="1"/>
  <c r="AH8140" i="1" s="1"/>
  <c r="AI8140" i="1" s="1"/>
  <c r="AE8141" i="1" l="1" a="1"/>
  <c r="AE8141" i="1" s="1"/>
  <c r="AD8141" i="1"/>
  <c r="AH8141" i="1" a="1"/>
  <c r="AH8141" i="1" s="1"/>
  <c r="AI8141" i="1" s="1"/>
  <c r="AG8139" i="1"/>
  <c r="AF8140" i="1"/>
  <c r="AF8141" i="1" l="1"/>
  <c r="AG8140" i="1"/>
  <c r="AE8142" i="1" a="1"/>
  <c r="AE8142" i="1" s="1"/>
  <c r="AD8142" i="1"/>
  <c r="AH8142" i="1" a="1"/>
  <c r="AH8142" i="1" s="1"/>
  <c r="AI8142" i="1" s="1"/>
  <c r="AE8143" i="1" l="1" a="1"/>
  <c r="AE8143" i="1" s="1"/>
  <c r="AD8143" i="1"/>
  <c r="AH8143" i="1" a="1"/>
  <c r="AH8143" i="1" s="1"/>
  <c r="AI8143" i="1" s="1"/>
  <c r="AG8141" i="1"/>
  <c r="AF8142" i="1"/>
  <c r="AF8143" i="1" l="1"/>
  <c r="AG8142" i="1"/>
  <c r="AE8144" i="1" a="1"/>
  <c r="AE8144" i="1" s="1"/>
  <c r="AD8144" i="1"/>
  <c r="AH8144" i="1" a="1"/>
  <c r="AH8144" i="1" s="1"/>
  <c r="AI8144" i="1" s="1"/>
  <c r="AG8143" i="1" l="1"/>
  <c r="AF8144" i="1"/>
  <c r="AE8145" i="1" a="1"/>
  <c r="AE8145" i="1" s="1"/>
  <c r="AD8145" i="1"/>
  <c r="AH8145" i="1" a="1"/>
  <c r="AH8145" i="1" s="1"/>
  <c r="AI8145" i="1" s="1"/>
  <c r="AE8146" i="1" l="1" a="1"/>
  <c r="AE8146" i="1" s="1"/>
  <c r="AD8146" i="1"/>
  <c r="AH8146" i="1" a="1"/>
  <c r="AH8146" i="1" s="1"/>
  <c r="AI8146" i="1" s="1"/>
  <c r="AF8145" i="1"/>
  <c r="AG8144" i="1"/>
  <c r="AG8145" i="1" l="1"/>
  <c r="AF8146" i="1"/>
  <c r="AE8147" i="1" a="1"/>
  <c r="AE8147" i="1" s="1"/>
  <c r="AD8147" i="1"/>
  <c r="AH8147" i="1" a="1"/>
  <c r="AH8147" i="1" s="1"/>
  <c r="AI8147" i="1" s="1"/>
  <c r="AE8148" i="1" l="1" a="1"/>
  <c r="AE8148" i="1" s="1"/>
  <c r="AD8148" i="1"/>
  <c r="AH8148" i="1" a="1"/>
  <c r="AH8148" i="1" s="1"/>
  <c r="AI8148" i="1" s="1"/>
  <c r="AF8147" i="1"/>
  <c r="AG8146" i="1"/>
  <c r="AG8147" i="1" l="1"/>
  <c r="AF8148" i="1"/>
  <c r="AE8149" i="1" a="1"/>
  <c r="AE8149" i="1" s="1"/>
  <c r="AD8149" i="1"/>
  <c r="AH8149" i="1" a="1"/>
  <c r="AH8149" i="1" s="1"/>
  <c r="AI8149" i="1" s="1"/>
  <c r="AE8150" i="1" l="1" a="1"/>
  <c r="AE8150" i="1" s="1"/>
  <c r="AD8150" i="1"/>
  <c r="AH8150" i="1" a="1"/>
  <c r="AH8150" i="1" s="1"/>
  <c r="AI8150" i="1" s="1"/>
  <c r="AF8149" i="1"/>
  <c r="AG8148" i="1"/>
  <c r="AF8150" i="1" l="1"/>
  <c r="AG8149" i="1"/>
  <c r="AE8151" i="1" a="1"/>
  <c r="AE8151" i="1" s="1"/>
  <c r="AD8151" i="1"/>
  <c r="AH8151" i="1" a="1"/>
  <c r="AH8151" i="1" s="1"/>
  <c r="AI8151" i="1" s="1"/>
  <c r="AE8152" i="1" l="1" a="1"/>
  <c r="AE8152" i="1" s="1"/>
  <c r="AD8152" i="1"/>
  <c r="AH8152" i="1" a="1"/>
  <c r="AH8152" i="1" s="1"/>
  <c r="AI8152" i="1" s="1"/>
  <c r="AF8151" i="1"/>
  <c r="AG8150" i="1"/>
  <c r="AE8153" i="1" l="1" a="1"/>
  <c r="AE8153" i="1" s="1"/>
  <c r="AD8153" i="1"/>
  <c r="AH8153" i="1" a="1"/>
  <c r="AH8153" i="1" s="1"/>
  <c r="AI8153" i="1" s="1"/>
  <c r="AF8152" i="1"/>
  <c r="AG8151" i="1"/>
  <c r="AG8152" i="1" l="1"/>
  <c r="AF8153" i="1"/>
  <c r="AE8154" i="1" a="1"/>
  <c r="AE8154" i="1" s="1"/>
  <c r="AD8154" i="1"/>
  <c r="AH8154" i="1" a="1"/>
  <c r="AH8154" i="1" s="1"/>
  <c r="AI8154" i="1" s="1"/>
  <c r="AE8155" i="1" l="1" a="1"/>
  <c r="AE8155" i="1" s="1"/>
  <c r="AD8155" i="1"/>
  <c r="AH8155" i="1" a="1"/>
  <c r="AH8155" i="1" s="1"/>
  <c r="AI8155" i="1" s="1"/>
  <c r="AG8153" i="1"/>
  <c r="AF8154" i="1"/>
  <c r="AF8155" i="1" l="1"/>
  <c r="AG8154" i="1"/>
  <c r="AE8156" i="1" a="1"/>
  <c r="AE8156" i="1" s="1"/>
  <c r="AD8156" i="1"/>
  <c r="AH8156" i="1" a="1"/>
  <c r="AH8156" i="1" s="1"/>
  <c r="AI8156" i="1" s="1"/>
  <c r="AE8157" i="1" l="1" a="1"/>
  <c r="AE8157" i="1" s="1"/>
  <c r="AD8157" i="1"/>
  <c r="AH8157" i="1" a="1"/>
  <c r="AH8157" i="1" s="1"/>
  <c r="AI8157" i="1" s="1"/>
  <c r="AG8155" i="1"/>
  <c r="AF8156" i="1"/>
  <c r="AF8157" i="1" l="1"/>
  <c r="AG8156" i="1"/>
  <c r="AE8158" i="1" a="1"/>
  <c r="AE8158" i="1" s="1"/>
  <c r="AD8158" i="1"/>
  <c r="AH8158" i="1" a="1"/>
  <c r="AH8158" i="1" s="1"/>
  <c r="AI8158" i="1" s="1"/>
  <c r="AE8159" i="1" l="1" a="1"/>
  <c r="AE8159" i="1" s="1"/>
  <c r="AD8159" i="1"/>
  <c r="AH8159" i="1" a="1"/>
  <c r="AH8159" i="1" s="1"/>
  <c r="AI8159" i="1" s="1"/>
  <c r="AF8158" i="1"/>
  <c r="AG8157" i="1"/>
  <c r="AF8159" i="1" l="1"/>
  <c r="AG8158" i="1"/>
  <c r="AE8160" i="1" a="1"/>
  <c r="AE8160" i="1" s="1"/>
  <c r="AD8160" i="1"/>
  <c r="AH8160" i="1" a="1"/>
  <c r="AH8160" i="1" s="1"/>
  <c r="AI8160" i="1" s="1"/>
  <c r="AE8161" i="1" l="1" a="1"/>
  <c r="AE8161" i="1" s="1"/>
  <c r="AD8161" i="1"/>
  <c r="AH8161" i="1" a="1"/>
  <c r="AH8161" i="1" s="1"/>
  <c r="AI8161" i="1" s="1"/>
  <c r="AF8160" i="1"/>
  <c r="AG8159" i="1"/>
  <c r="AG8160" i="1" l="1"/>
  <c r="AF8161" i="1"/>
  <c r="AE8162" i="1" a="1"/>
  <c r="AE8162" i="1" s="1"/>
  <c r="AD8162" i="1"/>
  <c r="AH8162" i="1" a="1"/>
  <c r="AH8162" i="1" s="1"/>
  <c r="AI8162" i="1" s="1"/>
  <c r="AE8163" i="1" l="1" a="1"/>
  <c r="AE8163" i="1" s="1"/>
  <c r="AD8163" i="1"/>
  <c r="AH8163" i="1" a="1"/>
  <c r="AH8163" i="1" s="1"/>
  <c r="AI8163" i="1" s="1"/>
  <c r="AF8162" i="1"/>
  <c r="AG8161" i="1"/>
  <c r="AF8163" i="1" l="1"/>
  <c r="AG8162" i="1"/>
  <c r="AE8164" i="1" a="1"/>
  <c r="AE8164" i="1" s="1"/>
  <c r="AD8164" i="1"/>
  <c r="AH8164" i="1" a="1"/>
  <c r="AH8164" i="1" s="1"/>
  <c r="AI8164" i="1" s="1"/>
  <c r="AE8165" i="1" l="1" a="1"/>
  <c r="AE8165" i="1" s="1"/>
  <c r="AD8165" i="1"/>
  <c r="AH8165" i="1" a="1"/>
  <c r="AH8165" i="1" s="1"/>
  <c r="AI8165" i="1" s="1"/>
  <c r="AG8163" i="1"/>
  <c r="AF8164" i="1"/>
  <c r="AF8165" i="1" l="1"/>
  <c r="AG8164" i="1"/>
  <c r="AE8166" i="1" a="1"/>
  <c r="AE8166" i="1" s="1"/>
  <c r="AD8166" i="1"/>
  <c r="AH8166" i="1" a="1"/>
  <c r="AH8166" i="1" s="1"/>
  <c r="AI8166" i="1" s="1"/>
  <c r="AE8167" i="1" l="1" a="1"/>
  <c r="AE8167" i="1" s="1"/>
  <c r="AD8167" i="1"/>
  <c r="AH8167" i="1" a="1"/>
  <c r="AH8167" i="1" s="1"/>
  <c r="AI8167" i="1" s="1"/>
  <c r="AF8166" i="1"/>
  <c r="AG8165" i="1"/>
  <c r="AF8167" i="1" l="1"/>
  <c r="AG8166" i="1"/>
  <c r="AE8168" i="1" a="1"/>
  <c r="AE8168" i="1" s="1"/>
  <c r="AD8168" i="1"/>
  <c r="AH8168" i="1" a="1"/>
  <c r="AH8168" i="1" s="1"/>
  <c r="AI8168" i="1" s="1"/>
  <c r="AE8169" i="1" l="1" a="1"/>
  <c r="AE8169" i="1" s="1"/>
  <c r="AD8169" i="1"/>
  <c r="AH8169" i="1" a="1"/>
  <c r="AH8169" i="1" s="1"/>
  <c r="AI8169" i="1" s="1"/>
  <c r="AF8168" i="1"/>
  <c r="AG8167" i="1"/>
  <c r="AF8169" i="1" l="1"/>
  <c r="AG8168" i="1"/>
  <c r="AE8170" i="1" a="1"/>
  <c r="AE8170" i="1" s="1"/>
  <c r="AD8170" i="1"/>
  <c r="AH8170" i="1" a="1"/>
  <c r="AH8170" i="1" s="1"/>
  <c r="AI8170" i="1" s="1"/>
  <c r="AF8170" i="1" l="1"/>
  <c r="AG8169" i="1"/>
  <c r="AH8171" i="1" a="1"/>
  <c r="AH8171" i="1" s="1"/>
  <c r="AI8171" i="1" s="1"/>
  <c r="AD8171" i="1"/>
  <c r="AE8171" i="1" a="1"/>
  <c r="AE8171" i="1" s="1"/>
  <c r="AH8172" i="1" l="1" a="1"/>
  <c r="AH8172" i="1" s="1"/>
  <c r="AI8172" i="1" s="1"/>
  <c r="AE8172" i="1" a="1"/>
  <c r="AE8172" i="1" s="1"/>
  <c r="AD8172" i="1"/>
  <c r="AG8170" i="1"/>
  <c r="AF8171" i="1"/>
  <c r="AG8171" i="1" l="1"/>
  <c r="AF8172" i="1"/>
  <c r="AH8173" i="1" a="1"/>
  <c r="AH8173" i="1" s="1"/>
  <c r="AI8173" i="1" s="1"/>
  <c r="AE8173" i="1" a="1"/>
  <c r="AE8173" i="1" s="1"/>
  <c r="AD8173" i="1"/>
  <c r="AD8174" i="1" l="1"/>
  <c r="AH8174" i="1" a="1"/>
  <c r="AH8174" i="1" s="1"/>
  <c r="AI8174" i="1" s="1"/>
  <c r="AE8174" i="1" a="1"/>
  <c r="AE8174" i="1" s="1"/>
  <c r="AG8172" i="1"/>
  <c r="AF8173" i="1"/>
  <c r="AG8173" i="1" l="1"/>
  <c r="AF8174" i="1"/>
  <c r="AE8175" i="1" a="1"/>
  <c r="AE8175" i="1" s="1"/>
  <c r="AD8175" i="1"/>
  <c r="AH8175" i="1" a="1"/>
  <c r="AH8175" i="1" s="1"/>
  <c r="AI8175" i="1" s="1"/>
  <c r="AE8176" i="1" l="1" a="1"/>
  <c r="AE8176" i="1" s="1"/>
  <c r="AD8176" i="1"/>
  <c r="AH8176" i="1" a="1"/>
  <c r="AH8176" i="1" s="1"/>
  <c r="AI8176" i="1" s="1"/>
  <c r="AG8174" i="1"/>
  <c r="AF8175" i="1"/>
  <c r="AG8175" i="1" l="1"/>
  <c r="AF8176" i="1"/>
  <c r="AE8177" i="1" a="1"/>
  <c r="AE8177" i="1" s="1"/>
  <c r="AD8177" i="1"/>
  <c r="AH8177" i="1" a="1"/>
  <c r="AH8177" i="1" s="1"/>
  <c r="AI8177" i="1" s="1"/>
  <c r="AE8178" i="1" l="1" a="1"/>
  <c r="AE8178" i="1" s="1"/>
  <c r="AD8178" i="1"/>
  <c r="AH8178" i="1" a="1"/>
  <c r="AH8178" i="1" s="1"/>
  <c r="AI8178" i="1" s="1"/>
  <c r="AF8177" i="1"/>
  <c r="AG8176" i="1"/>
  <c r="AF8178" i="1" l="1"/>
  <c r="AG8177" i="1"/>
  <c r="AH8179" i="1" a="1"/>
  <c r="AH8179" i="1" s="1"/>
  <c r="AI8179" i="1" s="1"/>
  <c r="AD8179" i="1"/>
  <c r="AE8179" i="1" a="1"/>
  <c r="AE8179" i="1" s="1"/>
  <c r="AH8180" i="1" l="1" a="1"/>
  <c r="AH8180" i="1" s="1"/>
  <c r="AI8180" i="1" s="1"/>
  <c r="AE8180" i="1" a="1"/>
  <c r="AE8180" i="1" s="1"/>
  <c r="AD8180" i="1"/>
  <c r="AG8178" i="1"/>
  <c r="AF8179" i="1"/>
  <c r="AG8179" i="1" l="1"/>
  <c r="AF8180" i="1"/>
  <c r="AH8181" i="1" a="1"/>
  <c r="AH8181" i="1" s="1"/>
  <c r="AI8181" i="1" s="1"/>
  <c r="AE8181" i="1" a="1"/>
  <c r="AE8181" i="1" s="1"/>
  <c r="AD8181" i="1"/>
  <c r="AG8180" i="1" l="1"/>
  <c r="AF8181" i="1"/>
  <c r="AD8182" i="1"/>
  <c r="AH8182" i="1" a="1"/>
  <c r="AH8182" i="1" s="1"/>
  <c r="AI8182" i="1" s="1"/>
  <c r="AE8182" i="1" a="1"/>
  <c r="AE8182" i="1" s="1"/>
  <c r="AG8181" i="1" l="1"/>
  <c r="AF8182" i="1"/>
  <c r="AE8183" i="1" a="1"/>
  <c r="AE8183" i="1" s="1"/>
  <c r="AD8183" i="1"/>
  <c r="AH8183" i="1" a="1"/>
  <c r="AH8183" i="1" s="1"/>
  <c r="AI8183" i="1" s="1"/>
  <c r="AE8184" i="1" l="1" a="1"/>
  <c r="AE8184" i="1" s="1"/>
  <c r="AD8184" i="1"/>
  <c r="AH8184" i="1" a="1"/>
  <c r="AH8184" i="1" s="1"/>
  <c r="AI8184" i="1" s="1"/>
  <c r="AF8183" i="1"/>
  <c r="AG8182" i="1"/>
  <c r="AG8183" i="1" l="1"/>
  <c r="AF8184" i="1"/>
  <c r="AE8185" i="1" a="1"/>
  <c r="AE8185" i="1" s="1"/>
  <c r="AD8185" i="1"/>
  <c r="AH8185" i="1" a="1"/>
  <c r="AH8185" i="1" s="1"/>
  <c r="AI8185" i="1" s="1"/>
  <c r="AE8186" i="1" l="1" a="1"/>
  <c r="AE8186" i="1" s="1"/>
  <c r="AH8186" i="1" a="1"/>
  <c r="AH8186" i="1" s="1"/>
  <c r="AI8186" i="1" s="1"/>
  <c r="AD8186" i="1"/>
  <c r="AF8185" i="1"/>
  <c r="AG8184" i="1"/>
  <c r="AF8186" i="1" l="1"/>
  <c r="AG8185" i="1"/>
  <c r="AH8187" i="1" a="1"/>
  <c r="AH8187" i="1" s="1"/>
  <c r="AI8187" i="1" s="1"/>
  <c r="AD8187" i="1"/>
  <c r="AE8187" i="1" a="1"/>
  <c r="AE8187" i="1" s="1"/>
  <c r="AH8188" i="1" l="1" a="1"/>
  <c r="AH8188" i="1" s="1"/>
  <c r="AI8188" i="1" s="1"/>
  <c r="AE8188" i="1" a="1"/>
  <c r="AE8188" i="1" s="1"/>
  <c r="AD8188" i="1"/>
  <c r="AG8186" i="1"/>
  <c r="AF8187" i="1"/>
  <c r="AG8187" i="1" l="1"/>
  <c r="AF8188" i="1"/>
  <c r="AH8189" i="1" a="1"/>
  <c r="AH8189" i="1" s="1"/>
  <c r="AI8189" i="1" s="1"/>
  <c r="AE8189" i="1" a="1"/>
  <c r="AE8189" i="1" s="1"/>
  <c r="AD8189" i="1"/>
  <c r="AD8190" i="1" l="1"/>
  <c r="AH8190" i="1" a="1"/>
  <c r="AH8190" i="1" s="1"/>
  <c r="AI8190" i="1" s="1"/>
  <c r="AE8190" i="1" a="1"/>
  <c r="AE8190" i="1" s="1"/>
  <c r="AG8188" i="1"/>
  <c r="AF8189" i="1"/>
  <c r="AG8189" i="1" l="1"/>
  <c r="AF8190" i="1"/>
  <c r="AE8191" i="1" a="1"/>
  <c r="AE8191" i="1" s="1"/>
  <c r="AD8191" i="1"/>
  <c r="AH8191" i="1" a="1"/>
  <c r="AH8191" i="1" s="1"/>
  <c r="AI8191" i="1" s="1"/>
  <c r="AE8192" i="1" l="1" a="1"/>
  <c r="AE8192" i="1" s="1"/>
  <c r="AD8192" i="1"/>
  <c r="AH8192" i="1" a="1"/>
  <c r="AH8192" i="1" s="1"/>
  <c r="AI8192" i="1" s="1"/>
  <c r="AF8191" i="1"/>
  <c r="AG8190" i="1"/>
  <c r="AF8192" i="1" l="1"/>
  <c r="AG8191" i="1"/>
  <c r="AH8193" i="1" a="1"/>
  <c r="AH8193" i="1" s="1"/>
  <c r="AI8193" i="1" s="1"/>
  <c r="AE8193" i="1" a="1"/>
  <c r="AE8193" i="1" s="1"/>
  <c r="AD8193" i="1"/>
  <c r="AH8194" i="1" l="1" a="1"/>
  <c r="AH8194" i="1" s="1"/>
  <c r="AI8194" i="1" s="1"/>
  <c r="AE8194" i="1" a="1"/>
  <c r="AE8194" i="1" s="1"/>
  <c r="AD8194" i="1"/>
  <c r="AF8193" i="1"/>
  <c r="AG8192" i="1"/>
  <c r="AG8193" i="1" l="1"/>
  <c r="AF8194" i="1"/>
  <c r="AD8195" i="1"/>
  <c r="AH8195" i="1" a="1"/>
  <c r="AH8195" i="1" s="1"/>
  <c r="AI8195" i="1" s="1"/>
  <c r="AE8195" i="1" a="1"/>
  <c r="AE8195" i="1" s="1"/>
  <c r="AE8196" i="1" l="1" a="1"/>
  <c r="AE8196" i="1" s="1"/>
  <c r="AD8196" i="1"/>
  <c r="AH8196" i="1" a="1"/>
  <c r="AH8196" i="1" s="1"/>
  <c r="AI8196" i="1" s="1"/>
  <c r="AG8194" i="1"/>
  <c r="AF8195" i="1"/>
  <c r="AF8196" i="1" l="1"/>
  <c r="AG8195" i="1"/>
  <c r="AD8197" i="1"/>
  <c r="AE8197" i="1" a="1"/>
  <c r="AE8197" i="1" s="1"/>
  <c r="AH8197" i="1" a="1"/>
  <c r="AH8197" i="1" s="1"/>
  <c r="AI8197" i="1" s="1"/>
  <c r="AE8198" i="1" l="1" a="1"/>
  <c r="AE8198" i="1" s="1"/>
  <c r="AH8198" i="1" a="1"/>
  <c r="AH8198" i="1" s="1"/>
  <c r="AI8198" i="1" s="1"/>
  <c r="AD8198" i="1"/>
  <c r="AF8197" i="1"/>
  <c r="AG8196" i="1"/>
  <c r="AG8197" i="1" l="1"/>
  <c r="AF8198" i="1"/>
  <c r="AH8199" i="1" a="1"/>
  <c r="AH8199" i="1" s="1"/>
  <c r="AI8199" i="1" s="1"/>
  <c r="AE8199" i="1" a="1"/>
  <c r="AE8199" i="1" s="1"/>
  <c r="AD8199" i="1"/>
  <c r="AE8200" i="1" l="1" a="1"/>
  <c r="AE8200" i="1" s="1"/>
  <c r="AD8200" i="1"/>
  <c r="AH8200" i="1" a="1"/>
  <c r="AH8200" i="1" s="1"/>
  <c r="AI8200" i="1" s="1"/>
  <c r="AG8198" i="1"/>
  <c r="AF8199" i="1"/>
  <c r="AF8200" i="1" l="1"/>
  <c r="AG8199" i="1"/>
  <c r="AD8201" i="1"/>
  <c r="AH8201" i="1" a="1"/>
  <c r="AH8201" i="1" s="1"/>
  <c r="AI8201" i="1" s="1"/>
  <c r="AE8201" i="1" a="1"/>
  <c r="AE8201" i="1" s="1"/>
  <c r="AH8202" i="1" l="1" a="1"/>
  <c r="AH8202" i="1" s="1"/>
  <c r="AI8202" i="1" s="1"/>
  <c r="AE8202" i="1" a="1"/>
  <c r="AE8202" i="1" s="1"/>
  <c r="AD8202" i="1"/>
  <c r="AF8201" i="1"/>
  <c r="AG8200" i="1"/>
  <c r="AG8201" i="1" l="1"/>
  <c r="AF8202" i="1"/>
  <c r="AE8203" i="1" a="1"/>
  <c r="AE8203" i="1" s="1"/>
  <c r="AD8203" i="1"/>
  <c r="AH8203" i="1" a="1"/>
  <c r="AH8203" i="1" s="1"/>
  <c r="AI8203" i="1" s="1"/>
  <c r="AH8204" i="1" l="1" a="1"/>
  <c r="AH8204" i="1" s="1"/>
  <c r="AI8204" i="1" s="1"/>
  <c r="AE8204" i="1" a="1"/>
  <c r="AE8204" i="1" s="1"/>
  <c r="AD8204" i="1"/>
  <c r="AG8202" i="1"/>
  <c r="AF8203" i="1"/>
  <c r="AF8204" i="1" l="1"/>
  <c r="AG8203" i="1"/>
  <c r="AD8205" i="1"/>
  <c r="AH8205" i="1" a="1"/>
  <c r="AH8205" i="1" s="1"/>
  <c r="AI8205" i="1" s="1"/>
  <c r="AE8205" i="1" a="1"/>
  <c r="AE8205" i="1" s="1"/>
  <c r="AE8206" i="1" l="1" a="1"/>
  <c r="AE8206" i="1" s="1"/>
  <c r="AH8206" i="1" a="1"/>
  <c r="AH8206" i="1" s="1"/>
  <c r="AI8206" i="1" s="1"/>
  <c r="AD8206" i="1"/>
  <c r="AG8204" i="1"/>
  <c r="AF8205" i="1"/>
  <c r="AG8205" i="1" l="1"/>
  <c r="AF8206" i="1"/>
  <c r="AH8207" i="1" a="1"/>
  <c r="AH8207" i="1" s="1"/>
  <c r="AI8207" i="1" s="1"/>
  <c r="AE8207" i="1" a="1"/>
  <c r="AE8207" i="1" s="1"/>
  <c r="AD8207" i="1"/>
  <c r="AF8207" i="1" l="1"/>
  <c r="AG8206" i="1"/>
  <c r="AH8208" i="1" a="1"/>
  <c r="AH8208" i="1" s="1"/>
  <c r="AI8208" i="1" s="1"/>
  <c r="AE8208" i="1" a="1"/>
  <c r="AE8208" i="1" s="1"/>
  <c r="AD8208" i="1"/>
  <c r="AD8209" i="1" l="1"/>
  <c r="AE8209" i="1" a="1"/>
  <c r="AE8209" i="1" s="1"/>
  <c r="AH8209" i="1" a="1"/>
  <c r="AH8209" i="1" s="1"/>
  <c r="AI8209" i="1" s="1"/>
  <c r="AF8208" i="1"/>
  <c r="AG8207" i="1"/>
  <c r="AH8210" i="1" l="1" a="1"/>
  <c r="AH8210" i="1" s="1"/>
  <c r="AI8210" i="1" s="1"/>
  <c r="AE8210" i="1" a="1"/>
  <c r="AE8210" i="1" s="1"/>
  <c r="AD8210" i="1"/>
  <c r="AG8208" i="1"/>
  <c r="AF8209" i="1"/>
  <c r="AG8209" i="1" l="1"/>
  <c r="AF8210" i="1"/>
  <c r="AH8211" i="1" a="1"/>
  <c r="AH8211" i="1" s="1"/>
  <c r="AI8211" i="1" s="1"/>
  <c r="AE8211" i="1" a="1"/>
  <c r="AE8211" i="1" s="1"/>
  <c r="AD8211" i="1"/>
  <c r="AE8212" i="1" l="1" a="1"/>
  <c r="AE8212" i="1" s="1"/>
  <c r="AD8212" i="1"/>
  <c r="AH8212" i="1" a="1"/>
  <c r="AH8212" i="1" s="1"/>
  <c r="AI8212" i="1" s="1"/>
  <c r="AG8210" i="1"/>
  <c r="AF8211" i="1"/>
  <c r="AF8212" i="1" l="1"/>
  <c r="AG8211" i="1"/>
  <c r="AD8213" i="1"/>
  <c r="AH8213" i="1" a="1"/>
  <c r="AH8213" i="1" s="1"/>
  <c r="AI8213" i="1" s="1"/>
  <c r="AE8213" i="1" a="1"/>
  <c r="AE8213" i="1" s="1"/>
  <c r="AE8214" i="1" l="1" a="1"/>
  <c r="AE8214" i="1" s="1"/>
  <c r="AH8214" i="1" a="1"/>
  <c r="AH8214" i="1" s="1"/>
  <c r="AI8214" i="1" s="1"/>
  <c r="AD8214" i="1"/>
  <c r="AF8213" i="1"/>
  <c r="AG8212" i="1"/>
  <c r="AG8213" i="1" l="1"/>
  <c r="AF8214" i="1"/>
  <c r="AE8215" i="1" a="1"/>
  <c r="AE8215" i="1" s="1"/>
  <c r="AD8215" i="1"/>
  <c r="AH8215" i="1" a="1"/>
  <c r="AH8215" i="1" s="1"/>
  <c r="AI8215" i="1" s="1"/>
  <c r="AH8216" i="1" l="1" a="1"/>
  <c r="AH8216" i="1" s="1"/>
  <c r="AI8216" i="1" s="1"/>
  <c r="AD8216" i="1"/>
  <c r="AE8216" i="1" a="1"/>
  <c r="AE8216" i="1" s="1"/>
  <c r="AF8215" i="1"/>
  <c r="AG8214" i="1"/>
  <c r="AF8216" i="1" l="1"/>
  <c r="AG8215" i="1"/>
  <c r="AE8217" i="1" a="1"/>
  <c r="AE8217" i="1" s="1"/>
  <c r="AD8217" i="1"/>
  <c r="AH8217" i="1" a="1"/>
  <c r="AH8217" i="1" s="1"/>
  <c r="AI8217" i="1" s="1"/>
  <c r="AH8218" i="1" l="1" a="1"/>
  <c r="AH8218" i="1" s="1"/>
  <c r="AI8218" i="1" s="1"/>
  <c r="AE8218" i="1" a="1"/>
  <c r="AE8218" i="1" s="1"/>
  <c r="AD8218" i="1"/>
  <c r="AG8216" i="1"/>
  <c r="AF8217" i="1"/>
  <c r="AG8217" i="1" l="1"/>
  <c r="AF8218" i="1"/>
  <c r="AE8219" i="1" a="1"/>
  <c r="AE8219" i="1" s="1"/>
  <c r="AD8219" i="1"/>
  <c r="AH8219" i="1" a="1"/>
  <c r="AH8219" i="1" s="1"/>
  <c r="AI8219" i="1" s="1"/>
  <c r="AH8220" i="1" l="1" a="1"/>
  <c r="AH8220" i="1" s="1"/>
  <c r="AI8220" i="1" s="1"/>
  <c r="AD8220" i="1"/>
  <c r="AE8220" i="1" a="1"/>
  <c r="AE8220" i="1" s="1"/>
  <c r="AG8218" i="1"/>
  <c r="AF8219" i="1"/>
  <c r="AG8219" i="1" l="1"/>
  <c r="AF8220" i="1"/>
  <c r="AH8221" i="1" a="1"/>
  <c r="AH8221" i="1" s="1"/>
  <c r="AI8221" i="1" s="1"/>
  <c r="AE8221" i="1" a="1"/>
  <c r="AE8221" i="1" s="1"/>
  <c r="AD8221" i="1"/>
  <c r="AD8222" i="1" l="1"/>
  <c r="AH8222" i="1" a="1"/>
  <c r="AH8222" i="1" s="1"/>
  <c r="AI8222" i="1" s="1"/>
  <c r="AE8222" i="1" a="1"/>
  <c r="AE8222" i="1" s="1"/>
  <c r="AG8220" i="1"/>
  <c r="AF8221" i="1"/>
  <c r="AG8221" i="1" l="1"/>
  <c r="AF8222" i="1"/>
  <c r="AE8223" i="1" a="1"/>
  <c r="AE8223" i="1" s="1"/>
  <c r="AD8223" i="1"/>
  <c r="AH8223" i="1" a="1"/>
  <c r="AH8223" i="1" s="1"/>
  <c r="AI8223" i="1" s="1"/>
  <c r="AH8224" i="1" l="1" a="1"/>
  <c r="AH8224" i="1" s="1"/>
  <c r="AI8224" i="1" s="1"/>
  <c r="AE8224" i="1" a="1"/>
  <c r="AE8224" i="1" s="1"/>
  <c r="AD8224" i="1"/>
  <c r="AG8222" i="1"/>
  <c r="AF8223" i="1"/>
  <c r="AG8223" i="1" l="1"/>
  <c r="AF8224" i="1"/>
  <c r="AH8225" i="1" a="1"/>
  <c r="AH8225" i="1" s="1"/>
  <c r="AI8225" i="1" s="1"/>
  <c r="AE8225" i="1" a="1"/>
  <c r="AE8225" i="1" s="1"/>
  <c r="AD8225" i="1"/>
  <c r="AD8226" i="1" l="1"/>
  <c r="AH8226" i="1" a="1"/>
  <c r="AH8226" i="1" s="1"/>
  <c r="AI8226" i="1" s="1"/>
  <c r="AE8226" i="1" a="1"/>
  <c r="AE8226" i="1" s="1"/>
  <c r="AG8224" i="1"/>
  <c r="AF8225" i="1"/>
  <c r="AG8225" i="1" l="1"/>
  <c r="AF8226" i="1"/>
  <c r="AE8227" i="1" a="1"/>
  <c r="AE8227" i="1" s="1"/>
  <c r="AD8227" i="1"/>
  <c r="AH8227" i="1" a="1"/>
  <c r="AH8227" i="1" s="1"/>
  <c r="AI8227" i="1" s="1"/>
  <c r="AH8228" i="1" l="1" a="1"/>
  <c r="AH8228" i="1" s="1"/>
  <c r="AI8228" i="1" s="1"/>
  <c r="AD8228" i="1"/>
  <c r="AE8228" i="1" a="1"/>
  <c r="AE8228" i="1" s="1"/>
  <c r="AG8226" i="1"/>
  <c r="AF8227" i="1"/>
  <c r="AG8227" i="1" l="1"/>
  <c r="AF8228" i="1"/>
  <c r="AH8229" i="1" a="1"/>
  <c r="AH8229" i="1" s="1"/>
  <c r="AI8229" i="1" s="1"/>
  <c r="AE8229" i="1" a="1"/>
  <c r="AE8229" i="1" s="1"/>
  <c r="AD8229" i="1"/>
  <c r="AD8230" i="1" l="1"/>
  <c r="AH8230" i="1" a="1"/>
  <c r="AH8230" i="1" s="1"/>
  <c r="AI8230" i="1" s="1"/>
  <c r="AE8230" i="1" a="1"/>
  <c r="AE8230" i="1" s="1"/>
  <c r="AG8228" i="1"/>
  <c r="AF8229" i="1"/>
  <c r="AG8229" i="1" l="1"/>
  <c r="AF8230" i="1"/>
  <c r="AE8231" i="1" a="1"/>
  <c r="AE8231" i="1" s="1"/>
  <c r="AD8231" i="1"/>
  <c r="AH8231" i="1" a="1"/>
  <c r="AH8231" i="1" s="1"/>
  <c r="AI8231" i="1" s="1"/>
  <c r="AH8232" i="1" l="1" a="1"/>
  <c r="AH8232" i="1" s="1"/>
  <c r="AI8232" i="1" s="1"/>
  <c r="AE8232" i="1" a="1"/>
  <c r="AE8232" i="1" s="1"/>
  <c r="AD8232" i="1"/>
  <c r="AG8230" i="1"/>
  <c r="AF8231" i="1"/>
  <c r="AG8231" i="1" l="1"/>
  <c r="AF8232" i="1"/>
  <c r="AH8233" i="1" a="1"/>
  <c r="AH8233" i="1" s="1"/>
  <c r="AI8233" i="1" s="1"/>
  <c r="AE8233" i="1" a="1"/>
  <c r="AE8233" i="1" s="1"/>
  <c r="AD8233" i="1"/>
  <c r="AD8234" i="1" l="1"/>
  <c r="AH8234" i="1" a="1"/>
  <c r="AH8234" i="1" s="1"/>
  <c r="AI8234" i="1" s="1"/>
  <c r="AE8234" i="1" a="1"/>
  <c r="AE8234" i="1" s="1"/>
  <c r="AG8232" i="1"/>
  <c r="AF8233" i="1"/>
  <c r="AG8233" i="1" l="1"/>
  <c r="AF8234" i="1"/>
  <c r="AE8235" i="1" a="1"/>
  <c r="AE8235" i="1" s="1"/>
  <c r="AD8235" i="1"/>
  <c r="AH8235" i="1" a="1"/>
  <c r="AH8235" i="1" s="1"/>
  <c r="AI8235" i="1" s="1"/>
  <c r="AG8234" i="1" l="1"/>
  <c r="AF8235" i="1"/>
  <c r="AH8236" i="1" a="1"/>
  <c r="AH8236" i="1" s="1"/>
  <c r="AI8236" i="1" s="1"/>
  <c r="AD8236" i="1"/>
  <c r="AE8236" i="1" a="1"/>
  <c r="AE8236" i="1" s="1"/>
  <c r="AG8235" i="1" l="1"/>
  <c r="AF8236" i="1"/>
  <c r="AH8237" i="1" a="1"/>
  <c r="AH8237" i="1" s="1"/>
  <c r="AI8237" i="1" s="1"/>
  <c r="AE8237" i="1" a="1"/>
  <c r="AE8237" i="1" s="1"/>
  <c r="AD8237" i="1"/>
  <c r="AD8238" i="1" l="1"/>
  <c r="AH8238" i="1" a="1"/>
  <c r="AH8238" i="1" s="1"/>
  <c r="AI8238" i="1" s="1"/>
  <c r="AE8238" i="1" a="1"/>
  <c r="AE8238" i="1" s="1"/>
  <c r="AG8236" i="1"/>
  <c r="AF8237" i="1"/>
  <c r="AG8237" i="1" l="1"/>
  <c r="AF8238" i="1"/>
  <c r="AE8239" i="1" a="1"/>
  <c r="AE8239" i="1" s="1"/>
  <c r="AD8239" i="1"/>
  <c r="AH8239" i="1" a="1"/>
  <c r="AH8239" i="1" s="1"/>
  <c r="AI8239" i="1" s="1"/>
  <c r="AH8240" i="1" l="1" a="1"/>
  <c r="AH8240" i="1" s="1"/>
  <c r="AI8240" i="1" s="1"/>
  <c r="AE8240" i="1" a="1"/>
  <c r="AE8240" i="1" s="1"/>
  <c r="AD8240" i="1"/>
  <c r="AG8238" i="1"/>
  <c r="AF8239" i="1"/>
  <c r="AH8241" i="1" l="1" a="1"/>
  <c r="AH8241" i="1" s="1"/>
  <c r="AI8241" i="1" s="1"/>
  <c r="AE8241" i="1" a="1"/>
  <c r="AE8241" i="1" s="1"/>
  <c r="AD8241" i="1"/>
  <c r="AG8239" i="1"/>
  <c r="AF8240" i="1"/>
  <c r="AD8242" i="1" l="1"/>
  <c r="AH8242" i="1" a="1"/>
  <c r="AH8242" i="1" s="1"/>
  <c r="AI8242" i="1" s="1"/>
  <c r="AE8242" i="1" a="1"/>
  <c r="AE8242" i="1" s="1"/>
  <c r="AG8240" i="1"/>
  <c r="AF8241" i="1"/>
  <c r="AG8241" i="1" l="1"/>
  <c r="AF8242" i="1"/>
  <c r="AE8243" i="1" a="1"/>
  <c r="AE8243" i="1" s="1"/>
  <c r="AD8243" i="1"/>
  <c r="AH8243" i="1" a="1"/>
  <c r="AH8243" i="1" s="1"/>
  <c r="AI8243" i="1" s="1"/>
  <c r="AG8242" i="1" l="1"/>
  <c r="AF8243" i="1"/>
  <c r="AH8244" i="1" a="1"/>
  <c r="AH8244" i="1" s="1"/>
  <c r="AI8244" i="1" s="1"/>
  <c r="AD8244" i="1"/>
  <c r="AE8244" i="1" a="1"/>
  <c r="AE8244" i="1" s="1"/>
  <c r="AH8245" i="1" l="1" a="1"/>
  <c r="AH8245" i="1" s="1"/>
  <c r="AI8245" i="1" s="1"/>
  <c r="AE8245" i="1" a="1"/>
  <c r="AE8245" i="1" s="1"/>
  <c r="AD8245" i="1"/>
  <c r="AG8243" i="1"/>
  <c r="AF8244" i="1"/>
  <c r="AD8246" i="1" l="1"/>
  <c r="AH8246" i="1" a="1"/>
  <c r="AH8246" i="1" s="1"/>
  <c r="AI8246" i="1" s="1"/>
  <c r="AE8246" i="1" a="1"/>
  <c r="AE8246" i="1" s="1"/>
  <c r="AG8244" i="1"/>
  <c r="AF8245" i="1"/>
  <c r="AG8245" i="1" l="1"/>
  <c r="AF8246" i="1"/>
  <c r="AE8247" i="1" a="1"/>
  <c r="AE8247" i="1" s="1"/>
  <c r="AD8247" i="1"/>
  <c r="AH8247" i="1" a="1"/>
  <c r="AH8247" i="1" s="1"/>
  <c r="AI8247" i="1" s="1"/>
  <c r="AH8248" i="1" l="1" a="1"/>
  <c r="AH8248" i="1" s="1"/>
  <c r="AI8248" i="1" s="1"/>
  <c r="AE8248" i="1" a="1"/>
  <c r="AE8248" i="1" s="1"/>
  <c r="AD8248" i="1"/>
  <c r="AG8246" i="1"/>
  <c r="AF8247" i="1"/>
  <c r="AG8247" i="1" l="1"/>
  <c r="AF8248" i="1"/>
  <c r="AH8249" i="1" a="1"/>
  <c r="AH8249" i="1" s="1"/>
  <c r="AI8249" i="1" s="1"/>
  <c r="AE8249" i="1" a="1"/>
  <c r="AE8249" i="1" s="1"/>
  <c r="AD8249" i="1"/>
  <c r="AD8250" i="1" l="1"/>
  <c r="AH8250" i="1" a="1"/>
  <c r="AH8250" i="1" s="1"/>
  <c r="AI8250" i="1" s="1"/>
  <c r="AE8250" i="1" a="1"/>
  <c r="AE8250" i="1" s="1"/>
  <c r="AG8248" i="1"/>
  <c r="AF8249" i="1"/>
  <c r="AG8249" i="1" l="1"/>
  <c r="AF8250" i="1"/>
  <c r="AE8251" i="1" a="1"/>
  <c r="AE8251" i="1" s="1"/>
  <c r="AD8251" i="1"/>
  <c r="AH8251" i="1" a="1"/>
  <c r="AH8251" i="1" s="1"/>
  <c r="AI8251" i="1" s="1"/>
  <c r="AH8252" i="1" l="1" a="1"/>
  <c r="AH8252" i="1" s="1"/>
  <c r="AI8252" i="1" s="1"/>
  <c r="AD8252" i="1"/>
  <c r="AE8252" i="1" a="1"/>
  <c r="AE8252" i="1" s="1"/>
  <c r="AG8250" i="1"/>
  <c r="AF8251" i="1"/>
  <c r="AG8251" i="1" l="1"/>
  <c r="AF8252" i="1"/>
  <c r="AH8253" i="1" a="1"/>
  <c r="AH8253" i="1" s="1"/>
  <c r="AI8253" i="1" s="1"/>
  <c r="AE8253" i="1" a="1"/>
  <c r="AE8253" i="1" s="1"/>
  <c r="AD8253" i="1"/>
  <c r="AD8254" i="1" l="1"/>
  <c r="AH8254" i="1" a="1"/>
  <c r="AH8254" i="1" s="1"/>
  <c r="AI8254" i="1" s="1"/>
  <c r="AE8254" i="1" a="1"/>
  <c r="AE8254" i="1" s="1"/>
  <c r="AG8252" i="1"/>
  <c r="AF8253" i="1"/>
  <c r="AG8253" i="1" l="1"/>
  <c r="AF8254" i="1"/>
  <c r="AE8255" i="1" a="1"/>
  <c r="AE8255" i="1" s="1"/>
  <c r="AD8255" i="1"/>
  <c r="AH8255" i="1" a="1"/>
  <c r="AH8255" i="1" s="1"/>
  <c r="AI8255" i="1" s="1"/>
  <c r="AH8256" i="1" l="1" a="1"/>
  <c r="AH8256" i="1" s="1"/>
  <c r="AI8256" i="1" s="1"/>
  <c r="AE8256" i="1" a="1"/>
  <c r="AE8256" i="1" s="1"/>
  <c r="AD8256" i="1"/>
  <c r="AG8254" i="1"/>
  <c r="AF8255" i="1"/>
  <c r="AG8255" i="1" l="1"/>
  <c r="AF8256" i="1"/>
  <c r="AH8257" i="1" a="1"/>
  <c r="AH8257" i="1" s="1"/>
  <c r="AI8257" i="1" s="1"/>
  <c r="AE8257" i="1" a="1"/>
  <c r="AE8257" i="1" s="1"/>
  <c r="AD8257" i="1"/>
  <c r="AG8256" i="1" l="1"/>
  <c r="AF8257" i="1"/>
  <c r="AD8258" i="1"/>
  <c r="AH8258" i="1" a="1"/>
  <c r="AH8258" i="1" s="1"/>
  <c r="AI8258" i="1" s="1"/>
  <c r="AE8258" i="1" a="1"/>
  <c r="AE8258" i="1" s="1"/>
  <c r="AE8259" i="1" l="1" a="1"/>
  <c r="AE8259" i="1" s="1"/>
  <c r="AD8259" i="1"/>
  <c r="AH8259" i="1" a="1"/>
  <c r="AH8259" i="1" s="1"/>
  <c r="AI8259" i="1" s="1"/>
  <c r="AG8257" i="1"/>
  <c r="AF8258" i="1"/>
  <c r="AG8258" i="1" l="1"/>
  <c r="AF8259" i="1"/>
  <c r="AH8260" i="1" a="1"/>
  <c r="AH8260" i="1" s="1"/>
  <c r="AI8260" i="1" s="1"/>
  <c r="AD8260" i="1"/>
  <c r="AE8260" i="1" a="1"/>
  <c r="AE8260" i="1" s="1"/>
  <c r="AH8261" i="1" l="1" a="1"/>
  <c r="AH8261" i="1" s="1"/>
  <c r="AI8261" i="1" s="1"/>
  <c r="AE8261" i="1" a="1"/>
  <c r="AE8261" i="1" s="1"/>
  <c r="AD8261" i="1"/>
  <c r="AG8259" i="1"/>
  <c r="AF8260" i="1"/>
  <c r="AG8260" i="1" l="1"/>
  <c r="AF8261" i="1"/>
  <c r="AD8262" i="1"/>
  <c r="AH8262" i="1" a="1"/>
  <c r="AH8262" i="1" s="1"/>
  <c r="AI8262" i="1" s="1"/>
  <c r="AE8262" i="1" a="1"/>
  <c r="AE8262" i="1" s="1"/>
  <c r="AE8263" i="1" l="1" a="1"/>
  <c r="AE8263" i="1" s="1"/>
  <c r="AD8263" i="1"/>
  <c r="AH8263" i="1" a="1"/>
  <c r="AH8263" i="1" s="1"/>
  <c r="AI8263" i="1" s="1"/>
  <c r="AG8261" i="1"/>
  <c r="AF8262" i="1"/>
  <c r="AG8262" i="1" l="1"/>
  <c r="AF8263" i="1"/>
  <c r="AH8264" i="1" a="1"/>
  <c r="AH8264" i="1" s="1"/>
  <c r="AI8264" i="1" s="1"/>
  <c r="AE8264" i="1" a="1"/>
  <c r="AE8264" i="1" s="1"/>
  <c r="AD8264" i="1"/>
  <c r="AH8265" i="1" l="1" a="1"/>
  <c r="AH8265" i="1" s="1"/>
  <c r="AI8265" i="1" s="1"/>
  <c r="AE8265" i="1" a="1"/>
  <c r="AE8265" i="1" s="1"/>
  <c r="AD8265" i="1"/>
  <c r="AG8263" i="1"/>
  <c r="AF8264" i="1"/>
  <c r="AG8264" i="1" l="1"/>
  <c r="AF8265" i="1"/>
  <c r="AD8266" i="1"/>
  <c r="AH8266" i="1" a="1"/>
  <c r="AH8266" i="1" s="1"/>
  <c r="AI8266" i="1" s="1"/>
  <c r="AE8266" i="1" a="1"/>
  <c r="AE8266" i="1" s="1"/>
  <c r="AG8265" i="1" l="1"/>
  <c r="AF8266" i="1"/>
  <c r="AE8267" i="1" a="1"/>
  <c r="AE8267" i="1" s="1"/>
  <c r="AD8267" i="1"/>
  <c r="AH8267" i="1" a="1"/>
  <c r="AH8267" i="1" s="1"/>
  <c r="AI8267" i="1" s="1"/>
  <c r="AH8268" i="1" l="1" a="1"/>
  <c r="AH8268" i="1" s="1"/>
  <c r="AI8268" i="1" s="1"/>
  <c r="AD8268" i="1"/>
  <c r="AE8268" i="1" a="1"/>
  <c r="AE8268" i="1" s="1"/>
  <c r="AG8266" i="1"/>
  <c r="AF8267" i="1"/>
  <c r="AG8267" i="1" l="1"/>
  <c r="AF8268" i="1"/>
  <c r="AH8269" i="1" a="1"/>
  <c r="AH8269" i="1" s="1"/>
  <c r="AI8269" i="1" s="1"/>
  <c r="AE8269" i="1" a="1"/>
  <c r="AE8269" i="1" s="1"/>
  <c r="AD8269" i="1"/>
  <c r="AD8270" i="1" l="1"/>
  <c r="AH8270" i="1" a="1"/>
  <c r="AH8270" i="1" s="1"/>
  <c r="AI8270" i="1" s="1"/>
  <c r="AE8270" i="1" a="1"/>
  <c r="AE8270" i="1" s="1"/>
  <c r="AG8268" i="1"/>
  <c r="AF8269" i="1"/>
  <c r="AG8269" i="1" l="1"/>
  <c r="AF8270" i="1"/>
  <c r="AE8271" i="1" a="1"/>
  <c r="AE8271" i="1" s="1"/>
  <c r="AD8271" i="1"/>
  <c r="AH8271" i="1" a="1"/>
  <c r="AH8271" i="1" s="1"/>
  <c r="AI8271" i="1" s="1"/>
  <c r="AG8270" i="1" l="1"/>
  <c r="AF8271" i="1"/>
  <c r="AH8272" i="1" a="1"/>
  <c r="AH8272" i="1" s="1"/>
  <c r="AI8272" i="1" s="1"/>
  <c r="AE8272" i="1" a="1"/>
  <c r="AE8272" i="1" s="1"/>
  <c r="AD8272" i="1"/>
  <c r="AH8273" i="1" l="1" a="1"/>
  <c r="AH8273" i="1" s="1"/>
  <c r="AI8273" i="1" s="1"/>
  <c r="AE8273" i="1" a="1"/>
  <c r="AE8273" i="1" s="1"/>
  <c r="AD8273" i="1"/>
  <c r="AG8271" i="1"/>
  <c r="AF8272" i="1"/>
  <c r="AG8272" i="1" l="1"/>
  <c r="AF8273" i="1"/>
  <c r="AD8274" i="1"/>
  <c r="AH8274" i="1" a="1"/>
  <c r="AH8274" i="1" s="1"/>
  <c r="AI8274" i="1" s="1"/>
  <c r="AE8274" i="1" a="1"/>
  <c r="AE8274" i="1" s="1"/>
  <c r="AE8275" i="1" l="1" a="1"/>
  <c r="AE8275" i="1" s="1"/>
  <c r="AD8275" i="1"/>
  <c r="AH8275" i="1" a="1"/>
  <c r="AH8275" i="1" s="1"/>
  <c r="AI8275" i="1" s="1"/>
  <c r="AG8273" i="1"/>
  <c r="AF8274" i="1"/>
  <c r="AG8274" i="1" l="1"/>
  <c r="AF8275" i="1"/>
  <c r="AH8276" i="1" a="1"/>
  <c r="AH8276" i="1" s="1"/>
  <c r="AI8276" i="1" s="1"/>
  <c r="AD8276" i="1"/>
  <c r="AE8276" i="1" a="1"/>
  <c r="AE8276" i="1" s="1"/>
  <c r="AG8275" i="1" l="1"/>
  <c r="AF8276" i="1"/>
  <c r="AH8277" i="1" a="1"/>
  <c r="AH8277" i="1" s="1"/>
  <c r="AI8277" i="1" s="1"/>
  <c r="AE8277" i="1" a="1"/>
  <c r="AE8277" i="1" s="1"/>
  <c r="AD8277" i="1"/>
  <c r="AD8278" i="1" l="1"/>
  <c r="AH8278" i="1" a="1"/>
  <c r="AH8278" i="1" s="1"/>
  <c r="AI8278" i="1" s="1"/>
  <c r="AE8278" i="1" a="1"/>
  <c r="AE8278" i="1" s="1"/>
  <c r="AG8276" i="1"/>
  <c r="AF8277" i="1"/>
  <c r="AG8277" i="1" l="1"/>
  <c r="AF8278" i="1"/>
  <c r="AE8279" i="1" a="1"/>
  <c r="AE8279" i="1" s="1"/>
  <c r="AD8279" i="1"/>
  <c r="AH8279" i="1" a="1"/>
  <c r="AH8279" i="1" s="1"/>
  <c r="AI8279" i="1" s="1"/>
  <c r="AH8280" i="1" l="1" a="1"/>
  <c r="AH8280" i="1" s="1"/>
  <c r="AI8280" i="1" s="1"/>
  <c r="AE8280" i="1" a="1"/>
  <c r="AE8280" i="1" s="1"/>
  <c r="AD8280" i="1"/>
  <c r="AG8278" i="1"/>
  <c r="AF8279" i="1"/>
  <c r="AH8281" i="1" l="1" a="1"/>
  <c r="AH8281" i="1" s="1"/>
  <c r="AI8281" i="1" s="1"/>
  <c r="AE8281" i="1" a="1"/>
  <c r="AE8281" i="1" s="1"/>
  <c r="AD8281" i="1"/>
  <c r="AG8279" i="1"/>
  <c r="AF8280" i="1"/>
  <c r="AG8280" i="1" l="1"/>
  <c r="AF8281" i="1"/>
  <c r="AD8282" i="1"/>
  <c r="AH8282" i="1" a="1"/>
  <c r="AH8282" i="1" s="1"/>
  <c r="AI8282" i="1" s="1"/>
  <c r="AE8282" i="1" a="1"/>
  <c r="AE8282" i="1" s="1"/>
  <c r="AE8283" i="1" l="1" a="1"/>
  <c r="AE8283" i="1" s="1"/>
  <c r="AD8283" i="1"/>
  <c r="AH8283" i="1" a="1"/>
  <c r="AH8283" i="1" s="1"/>
  <c r="AI8283" i="1" s="1"/>
  <c r="AG8281" i="1"/>
  <c r="AF8282" i="1"/>
  <c r="AG8282" i="1" l="1"/>
  <c r="AF8283" i="1"/>
  <c r="AH8284" i="1" a="1"/>
  <c r="AH8284" i="1" s="1"/>
  <c r="AI8284" i="1" s="1"/>
  <c r="AD8284" i="1"/>
  <c r="AE8284" i="1" a="1"/>
  <c r="AE8284" i="1" s="1"/>
  <c r="AG8283" i="1" l="1"/>
  <c r="AF8284" i="1"/>
  <c r="AH8285" i="1" a="1"/>
  <c r="AH8285" i="1" s="1"/>
  <c r="AI8285" i="1" s="1"/>
  <c r="AE8285" i="1" a="1"/>
  <c r="AE8285" i="1" s="1"/>
  <c r="AD8285" i="1"/>
  <c r="AD8286" i="1" l="1"/>
  <c r="AH8286" i="1" a="1"/>
  <c r="AH8286" i="1" s="1"/>
  <c r="AI8286" i="1" s="1"/>
  <c r="AE8286" i="1" a="1"/>
  <c r="AE8286" i="1" s="1"/>
  <c r="AG8284" i="1"/>
  <c r="AF8285" i="1"/>
  <c r="AG8285" i="1" l="1"/>
  <c r="AF8286" i="1"/>
  <c r="AE8287" i="1" a="1"/>
  <c r="AE8287" i="1" s="1"/>
  <c r="AD8287" i="1"/>
  <c r="AH8287" i="1" a="1"/>
  <c r="AH8287" i="1" s="1"/>
  <c r="AI8287" i="1" s="1"/>
  <c r="AH8288" i="1" l="1" a="1"/>
  <c r="AH8288" i="1" s="1"/>
  <c r="AI8288" i="1" s="1"/>
  <c r="AE8288" i="1" a="1"/>
  <c r="AE8288" i="1" s="1"/>
  <c r="AD8288" i="1"/>
  <c r="AG8286" i="1"/>
  <c r="AF8287" i="1"/>
  <c r="AG8287" i="1" l="1"/>
  <c r="AF8288" i="1"/>
  <c r="AH8289" i="1" a="1"/>
  <c r="AH8289" i="1" s="1"/>
  <c r="AI8289" i="1" s="1"/>
  <c r="AE8289" i="1" a="1"/>
  <c r="AE8289" i="1" s="1"/>
  <c r="AD8289" i="1"/>
  <c r="AD8290" i="1" l="1"/>
  <c r="AH8290" i="1" a="1"/>
  <c r="AH8290" i="1" s="1"/>
  <c r="AI8290" i="1" s="1"/>
  <c r="AE8290" i="1" a="1"/>
  <c r="AE8290" i="1" s="1"/>
  <c r="AG8288" i="1"/>
  <c r="AF8289" i="1"/>
  <c r="AG8289" i="1" l="1"/>
  <c r="AF8290" i="1"/>
  <c r="AE8291" i="1" a="1"/>
  <c r="AE8291" i="1" s="1"/>
  <c r="AD8291" i="1"/>
  <c r="AH8291" i="1" a="1"/>
  <c r="AH8291" i="1" s="1"/>
  <c r="AI8291" i="1" s="1"/>
  <c r="AH8292" i="1" l="1" a="1"/>
  <c r="AH8292" i="1" s="1"/>
  <c r="AI8292" i="1" s="1"/>
  <c r="AD8292" i="1"/>
  <c r="AE8292" i="1" a="1"/>
  <c r="AE8292" i="1" s="1"/>
  <c r="AG8290" i="1"/>
  <c r="AF8291" i="1"/>
  <c r="AG8291" i="1" l="1"/>
  <c r="AF8292" i="1"/>
  <c r="AH8293" i="1" a="1"/>
  <c r="AH8293" i="1" s="1"/>
  <c r="AI8293" i="1" s="1"/>
  <c r="AE8293" i="1" a="1"/>
  <c r="AE8293" i="1" s="1"/>
  <c r="AD8293" i="1"/>
  <c r="AD8294" i="1" l="1"/>
  <c r="AH8294" i="1" a="1"/>
  <c r="AH8294" i="1" s="1"/>
  <c r="AI8294" i="1" s="1"/>
  <c r="AE8294" i="1" a="1"/>
  <c r="AE8294" i="1" s="1"/>
  <c r="AG8292" i="1"/>
  <c r="AF8293" i="1"/>
  <c r="AG8293" i="1" l="1"/>
  <c r="AF8294" i="1"/>
  <c r="AE8295" i="1" a="1"/>
  <c r="AE8295" i="1" s="1"/>
  <c r="AD8295" i="1"/>
  <c r="AH8295" i="1" a="1"/>
  <c r="AH8295" i="1" s="1"/>
  <c r="AI8295" i="1" s="1"/>
  <c r="AH8296" i="1" l="1" a="1"/>
  <c r="AH8296" i="1" s="1"/>
  <c r="AI8296" i="1" s="1"/>
  <c r="AE8296" i="1" a="1"/>
  <c r="AE8296" i="1" s="1"/>
  <c r="AD8296" i="1"/>
  <c r="AG8294" i="1"/>
  <c r="AF8295" i="1"/>
  <c r="AG8295" i="1" l="1"/>
  <c r="AF8296" i="1"/>
  <c r="AH8297" i="1" a="1"/>
  <c r="AH8297" i="1" s="1"/>
  <c r="AI8297" i="1" s="1"/>
  <c r="AE8297" i="1" a="1"/>
  <c r="AE8297" i="1" s="1"/>
  <c r="AD8297" i="1"/>
  <c r="AG8296" i="1" l="1"/>
  <c r="AF8297" i="1"/>
  <c r="AE8298" i="1" a="1"/>
  <c r="AE8298" i="1" s="1"/>
  <c r="AD8298" i="1"/>
  <c r="AH8298" i="1" a="1"/>
  <c r="AH8298" i="1" s="1"/>
  <c r="AI8298" i="1" s="1"/>
  <c r="AH8299" i="1" l="1" a="1"/>
  <c r="AH8299" i="1" s="1"/>
  <c r="AI8299" i="1" s="1"/>
  <c r="AE8299" i="1" a="1"/>
  <c r="AE8299" i="1" s="1"/>
  <c r="AD8299" i="1"/>
  <c r="AG8297" i="1"/>
  <c r="AF8298" i="1"/>
  <c r="AG8298" i="1" l="1"/>
  <c r="AF8299" i="1"/>
  <c r="AH8300" i="1" a="1"/>
  <c r="AH8300" i="1" s="1"/>
  <c r="AI8300" i="1" s="1"/>
  <c r="AE8300" i="1" a="1"/>
  <c r="AE8300" i="1" s="1"/>
  <c r="AD8300" i="1"/>
  <c r="AE8301" i="1" l="1" a="1"/>
  <c r="AE8301" i="1" s="1"/>
  <c r="AD8301" i="1"/>
  <c r="AH8301" i="1" a="1"/>
  <c r="AH8301" i="1" s="1"/>
  <c r="AI8301" i="1" s="1"/>
  <c r="AG8299" i="1"/>
  <c r="AF8300" i="1"/>
  <c r="AH8302" i="1" l="1" a="1"/>
  <c r="AH8302" i="1" s="1"/>
  <c r="AI8302" i="1" s="1"/>
  <c r="AD8302" i="1"/>
  <c r="AE8302" i="1" a="1"/>
  <c r="AE8302" i="1" s="1"/>
  <c r="AG8300" i="1"/>
  <c r="AF8301" i="1"/>
  <c r="AG8301" i="1" l="1"/>
  <c r="AF8302" i="1"/>
  <c r="AH8303" i="1" a="1"/>
  <c r="AH8303" i="1" s="1"/>
  <c r="AI8303" i="1" s="1"/>
  <c r="AD8303" i="1"/>
  <c r="AE8303" i="1" a="1"/>
  <c r="AE8303" i="1" s="1"/>
  <c r="AD8304" i="1" l="1"/>
  <c r="AH8304" i="1" a="1"/>
  <c r="AH8304" i="1" s="1"/>
  <c r="AI8304" i="1" s="1"/>
  <c r="AE8304" i="1" a="1"/>
  <c r="AE8304" i="1" s="1"/>
  <c r="AG8302" i="1"/>
  <c r="AF8303" i="1"/>
  <c r="AF8304" i="1" l="1"/>
  <c r="AG8303" i="1"/>
  <c r="AE8305" i="1" a="1"/>
  <c r="AE8305" i="1" s="1"/>
  <c r="AH8305" i="1" a="1"/>
  <c r="AH8305" i="1" s="1"/>
  <c r="AI8305" i="1" s="1"/>
  <c r="AD8305" i="1"/>
  <c r="AH8306" i="1" l="1" a="1"/>
  <c r="AH8306" i="1" s="1"/>
  <c r="AI8306" i="1" s="1"/>
  <c r="AE8306" i="1" a="1"/>
  <c r="AE8306" i="1" s="1"/>
  <c r="AD8306" i="1"/>
  <c r="AF8305" i="1"/>
  <c r="AG8304" i="1"/>
  <c r="AF8306" i="1" l="1"/>
  <c r="AG8305" i="1"/>
  <c r="AH8307" i="1" a="1"/>
  <c r="AH8307" i="1" s="1"/>
  <c r="AI8307" i="1" s="1"/>
  <c r="AD8307" i="1"/>
  <c r="AE8307" i="1" a="1"/>
  <c r="AE8307" i="1" s="1"/>
  <c r="AD8308" i="1" l="1"/>
  <c r="AE8308" i="1" a="1"/>
  <c r="AE8308" i="1" s="1"/>
  <c r="AH8308" i="1" a="1"/>
  <c r="AH8308" i="1" s="1"/>
  <c r="AI8308" i="1" s="1"/>
  <c r="AF8307" i="1"/>
  <c r="AG8306" i="1"/>
  <c r="AF8308" i="1" l="1"/>
  <c r="AG8307" i="1"/>
  <c r="AH8309" i="1" a="1"/>
  <c r="AH8309" i="1" s="1"/>
  <c r="AI8309" i="1" s="1"/>
  <c r="AD8309" i="1"/>
  <c r="AE8309" i="1" a="1"/>
  <c r="AE8309" i="1" s="1"/>
  <c r="AH8310" i="1" l="1" a="1"/>
  <c r="AH8310" i="1" s="1"/>
  <c r="AI8310" i="1" s="1"/>
  <c r="AE8310" i="1" a="1"/>
  <c r="AE8310" i="1" s="1"/>
  <c r="AD8310" i="1"/>
  <c r="AG8308" i="1"/>
  <c r="AF8309" i="1"/>
  <c r="AG8309" i="1" l="1"/>
  <c r="AF8310" i="1"/>
  <c r="AH8311" i="1" a="1"/>
  <c r="AH8311" i="1" s="1"/>
  <c r="AI8311" i="1" s="1"/>
  <c r="AE8311" i="1" a="1"/>
  <c r="AE8311" i="1" s="1"/>
  <c r="AD8311" i="1"/>
  <c r="AH8312" i="1" l="1" a="1"/>
  <c r="AH8312" i="1" s="1"/>
  <c r="AI8312" i="1" s="1"/>
  <c r="AE8312" i="1" a="1"/>
  <c r="AE8312" i="1" s="1"/>
  <c r="AD8312" i="1"/>
  <c r="AG8310" i="1"/>
  <c r="AF8311" i="1"/>
  <c r="AG8311" i="1" l="1"/>
  <c r="AF8312" i="1"/>
  <c r="AH8313" i="1" a="1"/>
  <c r="AH8313" i="1" s="1"/>
  <c r="AI8313" i="1" s="1"/>
  <c r="AE8313" i="1" a="1"/>
  <c r="AE8313" i="1" s="1"/>
  <c r="AD8313" i="1"/>
  <c r="AG8312" i="1" l="1"/>
  <c r="AF8313" i="1"/>
  <c r="AH8314" i="1" a="1"/>
  <c r="AH8314" i="1" s="1"/>
  <c r="AI8314" i="1" s="1"/>
  <c r="AD8314" i="1"/>
  <c r="AE8314" i="1" a="1"/>
  <c r="AE8314" i="1" s="1"/>
  <c r="AG8313" i="1" l="1"/>
  <c r="AF8314" i="1"/>
  <c r="AH8315" i="1" a="1"/>
  <c r="AH8315" i="1" s="1"/>
  <c r="AI8315" i="1" s="1"/>
  <c r="AE8315" i="1" a="1"/>
  <c r="AE8315" i="1" s="1"/>
  <c r="AD8315" i="1"/>
  <c r="AG8314" i="1" l="1"/>
  <c r="AF8315" i="1"/>
  <c r="AH8316" i="1" a="1"/>
  <c r="AH8316" i="1" s="1"/>
  <c r="AI8316" i="1" s="1"/>
  <c r="AE8316" i="1" a="1"/>
  <c r="AE8316" i="1" s="1"/>
  <c r="AD8316" i="1"/>
  <c r="AG8315" i="1" l="1"/>
  <c r="AF8316" i="1"/>
  <c r="AH8317" i="1" a="1"/>
  <c r="AH8317" i="1" s="1"/>
  <c r="AI8317" i="1" s="1"/>
  <c r="AE8317" i="1" a="1"/>
  <c r="AE8317" i="1" s="1"/>
  <c r="AD8317" i="1"/>
  <c r="AH8318" i="1" l="1" a="1"/>
  <c r="AH8318" i="1" s="1"/>
  <c r="AI8318" i="1" s="1"/>
  <c r="AE8318" i="1" a="1"/>
  <c r="AE8318" i="1" s="1"/>
  <c r="AD8318" i="1"/>
  <c r="AG8316" i="1"/>
  <c r="AF8317" i="1"/>
  <c r="AG8317" i="1" l="1"/>
  <c r="AF8318" i="1"/>
  <c r="AH8319" i="1" a="1"/>
  <c r="AH8319" i="1" s="1"/>
  <c r="AI8319" i="1" s="1"/>
  <c r="AD8319" i="1"/>
  <c r="AE8319" i="1" a="1"/>
  <c r="AE8319" i="1" s="1"/>
  <c r="AH8320" i="1" l="1" a="1"/>
  <c r="AH8320" i="1" s="1"/>
  <c r="AI8320" i="1" s="1"/>
  <c r="AD8320" i="1"/>
  <c r="AE8320" i="1" a="1"/>
  <c r="AE8320" i="1" s="1"/>
  <c r="AG8318" i="1"/>
  <c r="AF8319" i="1"/>
  <c r="AG8319" i="1" l="1"/>
  <c r="AF8320" i="1"/>
  <c r="AH8321" i="1" a="1"/>
  <c r="AH8321" i="1" s="1"/>
  <c r="AI8321" i="1" s="1"/>
  <c r="AD8321" i="1"/>
  <c r="AE8321" i="1" a="1"/>
  <c r="AE8321" i="1" s="1"/>
  <c r="AG8320" i="1" l="1"/>
  <c r="AF8321" i="1"/>
  <c r="AH8322" i="1" a="1"/>
  <c r="AH8322" i="1" s="1"/>
  <c r="AI8322" i="1" s="1"/>
  <c r="AD8322" i="1"/>
  <c r="AE8322" i="1" a="1"/>
  <c r="AE8322" i="1" s="1"/>
  <c r="AG8321" i="1" l="1"/>
  <c r="AF8322" i="1"/>
  <c r="AH8323" i="1" a="1"/>
  <c r="AH8323" i="1" s="1"/>
  <c r="AI8323" i="1" s="1"/>
  <c r="AD8323" i="1"/>
  <c r="AE8323" i="1" a="1"/>
  <c r="AE8323" i="1" s="1"/>
  <c r="AH8324" i="1" l="1" a="1"/>
  <c r="AH8324" i="1" s="1"/>
  <c r="AI8324" i="1" s="1"/>
  <c r="AD8324" i="1"/>
  <c r="AE8324" i="1" a="1"/>
  <c r="AE8324" i="1" s="1"/>
  <c r="AG8322" i="1"/>
  <c r="AF8323" i="1"/>
  <c r="AG8323" i="1" l="1"/>
  <c r="AF8324" i="1"/>
  <c r="AH8325" i="1" a="1"/>
  <c r="AH8325" i="1" s="1"/>
  <c r="AI8325" i="1" s="1"/>
  <c r="AD8325" i="1"/>
  <c r="AE8325" i="1" a="1"/>
  <c r="AE8325" i="1" s="1"/>
  <c r="AH8326" i="1" l="1" a="1"/>
  <c r="AH8326" i="1" s="1"/>
  <c r="AI8326" i="1" s="1"/>
  <c r="AD8326" i="1"/>
  <c r="AE8326" i="1" a="1"/>
  <c r="AE8326" i="1" s="1"/>
  <c r="AG8324" i="1"/>
  <c r="AF8325" i="1"/>
  <c r="AG8325" i="1" l="1"/>
  <c r="AF8326" i="1"/>
  <c r="AH8327" i="1" a="1"/>
  <c r="AH8327" i="1" s="1"/>
  <c r="AI8327" i="1" s="1"/>
  <c r="AD8327" i="1"/>
  <c r="AE8327" i="1" a="1"/>
  <c r="AE8327" i="1" s="1"/>
  <c r="AH8328" i="1" l="1" a="1"/>
  <c r="AH8328" i="1" s="1"/>
  <c r="AI8328" i="1" s="1"/>
  <c r="AD8328" i="1"/>
  <c r="AE8328" i="1" a="1"/>
  <c r="AE8328" i="1" s="1"/>
  <c r="AG8326" i="1"/>
  <c r="AF8327" i="1"/>
  <c r="AG8327" i="1" l="1"/>
  <c r="AF8328" i="1"/>
  <c r="AH8329" i="1" a="1"/>
  <c r="AH8329" i="1" s="1"/>
  <c r="AI8329" i="1" s="1"/>
  <c r="AD8329" i="1"/>
  <c r="AE8329" i="1" a="1"/>
  <c r="AE8329" i="1" s="1"/>
  <c r="AG8328" i="1" l="1"/>
  <c r="AF8329" i="1"/>
  <c r="AH8330" i="1" a="1"/>
  <c r="AH8330" i="1" s="1"/>
  <c r="AI8330" i="1" s="1"/>
  <c r="AD8330" i="1"/>
  <c r="AE8330" i="1" a="1"/>
  <c r="AE8330" i="1" s="1"/>
  <c r="AE8331" i="1" l="1" a="1"/>
  <c r="AE8331" i="1" s="1"/>
  <c r="AD8331" i="1"/>
  <c r="AH8331" i="1" a="1"/>
  <c r="AH8331" i="1" s="1"/>
  <c r="AI8331" i="1" s="1"/>
  <c r="AG8329" i="1"/>
  <c r="AF8330" i="1"/>
  <c r="AF8331" i="1" l="1"/>
  <c r="AG8330" i="1"/>
  <c r="AE8332" i="1" a="1"/>
  <c r="AE8332" i="1" s="1"/>
  <c r="AD8332" i="1"/>
  <c r="AH8332" i="1" a="1"/>
  <c r="AH8332" i="1" s="1"/>
  <c r="AI8332" i="1" s="1"/>
  <c r="AF8332" i="1" l="1"/>
  <c r="AG8331" i="1"/>
  <c r="AH8333" i="1" a="1"/>
  <c r="AH8333" i="1" s="1"/>
  <c r="AI8333" i="1" s="1"/>
  <c r="AD8333" i="1"/>
  <c r="AE8333" i="1" a="1"/>
  <c r="AE8333" i="1" s="1"/>
  <c r="AH8334" i="1" l="1" a="1"/>
  <c r="AH8334" i="1" s="1"/>
  <c r="AI8334" i="1" s="1"/>
  <c r="AE8334" i="1" a="1"/>
  <c r="AE8334" i="1" s="1"/>
  <c r="AD8334" i="1"/>
  <c r="AG8332" i="1"/>
  <c r="AF8333" i="1"/>
  <c r="AG8333" i="1" l="1"/>
  <c r="AF8334" i="1"/>
  <c r="AE8335" i="1" a="1"/>
  <c r="AE8335" i="1" s="1"/>
  <c r="AD8335" i="1"/>
  <c r="AH8335" i="1" a="1"/>
  <c r="AH8335" i="1" s="1"/>
  <c r="AI8335" i="1" s="1"/>
  <c r="AE8336" i="1" l="1" a="1"/>
  <c r="AE8336" i="1" s="1"/>
  <c r="AD8336" i="1"/>
  <c r="AH8336" i="1" a="1"/>
  <c r="AH8336" i="1" s="1"/>
  <c r="AI8336" i="1" s="1"/>
  <c r="AG8334" i="1"/>
  <c r="AF8335" i="1"/>
  <c r="AF8336" i="1" l="1"/>
  <c r="AG8335" i="1"/>
  <c r="AH8337" i="1" a="1"/>
  <c r="AH8337" i="1" s="1"/>
  <c r="AI8337" i="1" s="1"/>
  <c r="AD8337" i="1"/>
  <c r="AE8337" i="1" a="1"/>
  <c r="AE8337" i="1" s="1"/>
  <c r="AH8338" i="1" l="1" a="1"/>
  <c r="AH8338" i="1" s="1"/>
  <c r="AI8338" i="1" s="1"/>
  <c r="AE8338" i="1" a="1"/>
  <c r="AE8338" i="1" s="1"/>
  <c r="AD8338" i="1"/>
  <c r="AG8336" i="1"/>
  <c r="AF8337" i="1"/>
  <c r="AG8337" i="1" l="1"/>
  <c r="AF8338" i="1"/>
  <c r="AE8339" i="1" a="1"/>
  <c r="AE8339" i="1" s="1"/>
  <c r="AD8339" i="1"/>
  <c r="AH8339" i="1" a="1"/>
  <c r="AH8339" i="1" s="1"/>
  <c r="AI8339" i="1" s="1"/>
  <c r="AE8340" i="1" l="1" a="1"/>
  <c r="AE8340" i="1" s="1"/>
  <c r="AD8340" i="1"/>
  <c r="AH8340" i="1" a="1"/>
  <c r="AH8340" i="1" s="1"/>
  <c r="AI8340" i="1" s="1"/>
  <c r="AG8338" i="1"/>
  <c r="AF8339" i="1"/>
  <c r="AF8340" i="1" l="1"/>
  <c r="AG8339" i="1"/>
  <c r="AH8341" i="1" a="1"/>
  <c r="AH8341" i="1" s="1"/>
  <c r="AI8341" i="1" s="1"/>
  <c r="AD8341" i="1"/>
  <c r="AE8341" i="1" a="1"/>
  <c r="AE8341" i="1" s="1"/>
  <c r="AH8342" i="1" l="1" a="1"/>
  <c r="AH8342" i="1" s="1"/>
  <c r="AI8342" i="1" s="1"/>
  <c r="AD8342" i="1"/>
  <c r="AE8342" i="1" a="1"/>
  <c r="AE8342" i="1" s="1"/>
  <c r="AG8340" i="1"/>
  <c r="AF8341" i="1"/>
  <c r="AG8341" i="1" l="1"/>
  <c r="AF8342" i="1"/>
  <c r="AE8343" i="1" a="1"/>
  <c r="AE8343" i="1" s="1"/>
  <c r="AD8343" i="1"/>
  <c r="AH8343" i="1" a="1"/>
  <c r="AH8343" i="1" s="1"/>
  <c r="AI8343" i="1" s="1"/>
  <c r="AE8344" i="1" l="1" a="1"/>
  <c r="AE8344" i="1" s="1"/>
  <c r="AD8344" i="1"/>
  <c r="AH8344" i="1" a="1"/>
  <c r="AH8344" i="1" s="1"/>
  <c r="AI8344" i="1" s="1"/>
  <c r="AF8343" i="1"/>
  <c r="AG8342" i="1"/>
  <c r="AF8344" i="1" l="1"/>
  <c r="AG8343" i="1"/>
  <c r="AH8345" i="1" a="1"/>
  <c r="AH8345" i="1" s="1"/>
  <c r="AI8345" i="1" s="1"/>
  <c r="AD8345" i="1"/>
  <c r="AE8345" i="1" a="1"/>
  <c r="AE8345" i="1" s="1"/>
  <c r="AH8346" i="1" l="1" a="1"/>
  <c r="AH8346" i="1" s="1"/>
  <c r="AI8346" i="1" s="1"/>
  <c r="AE8346" i="1" a="1"/>
  <c r="AE8346" i="1" s="1"/>
  <c r="AD8346" i="1"/>
  <c r="AG8344" i="1"/>
  <c r="AF8345" i="1"/>
  <c r="AG8345" i="1" l="1"/>
  <c r="AF8346" i="1"/>
  <c r="AE8347" i="1" a="1"/>
  <c r="AE8347" i="1" s="1"/>
  <c r="AD8347" i="1"/>
  <c r="AH8347" i="1" a="1"/>
  <c r="AH8347" i="1" s="1"/>
  <c r="AI8347" i="1" s="1"/>
  <c r="AE8348" i="1" l="1" a="1"/>
  <c r="AE8348" i="1" s="1"/>
  <c r="AD8348" i="1"/>
  <c r="AH8348" i="1" a="1"/>
  <c r="AH8348" i="1" s="1"/>
  <c r="AI8348" i="1" s="1"/>
  <c r="AF8347" i="1"/>
  <c r="AG8346" i="1"/>
  <c r="AF8348" i="1" l="1"/>
  <c r="AG8347" i="1"/>
  <c r="AH8349" i="1" a="1"/>
  <c r="AH8349" i="1" s="1"/>
  <c r="AI8349" i="1" s="1"/>
  <c r="AD8349" i="1"/>
  <c r="AE8349" i="1" a="1"/>
  <c r="AE8349" i="1" s="1"/>
  <c r="AH8350" i="1" l="1" a="1"/>
  <c r="AH8350" i="1" s="1"/>
  <c r="AI8350" i="1" s="1"/>
  <c r="AD8350" i="1"/>
  <c r="AE8350" i="1" a="1"/>
  <c r="AE8350" i="1" s="1"/>
  <c r="AG8348" i="1"/>
  <c r="AF8349" i="1"/>
  <c r="AG8349" i="1" l="1"/>
  <c r="AF8350" i="1"/>
  <c r="AE8351" i="1" a="1"/>
  <c r="AE8351" i="1" s="1"/>
  <c r="AD8351" i="1"/>
  <c r="AH8351" i="1" a="1"/>
  <c r="AH8351" i="1" s="1"/>
  <c r="AI8351" i="1" s="1"/>
  <c r="AE8352" i="1" l="1" a="1"/>
  <c r="AE8352" i="1" s="1"/>
  <c r="AD8352" i="1"/>
  <c r="AH8352" i="1" a="1"/>
  <c r="AH8352" i="1" s="1"/>
  <c r="AI8352" i="1" s="1"/>
  <c r="AF8351" i="1"/>
  <c r="AG8350" i="1"/>
  <c r="AF8352" i="1" l="1"/>
  <c r="AG8351" i="1"/>
  <c r="AH8353" i="1" a="1"/>
  <c r="AH8353" i="1" s="1"/>
  <c r="AI8353" i="1" s="1"/>
  <c r="AD8353" i="1"/>
  <c r="AE8353" i="1" a="1"/>
  <c r="AE8353" i="1" s="1"/>
  <c r="AH8354" i="1" l="1" a="1"/>
  <c r="AH8354" i="1" s="1"/>
  <c r="AI8354" i="1" s="1"/>
  <c r="AE8354" i="1" a="1"/>
  <c r="AE8354" i="1" s="1"/>
  <c r="AD8354" i="1"/>
  <c r="AG8352" i="1"/>
  <c r="AF8353" i="1"/>
  <c r="AG8353" i="1" l="1"/>
  <c r="AF8354" i="1"/>
  <c r="AE8355" i="1" a="1"/>
  <c r="AE8355" i="1" s="1"/>
  <c r="AD8355" i="1"/>
  <c r="AH8355" i="1" a="1"/>
  <c r="AH8355" i="1" s="1"/>
  <c r="AI8355" i="1" s="1"/>
  <c r="AE8356" i="1" l="1" a="1"/>
  <c r="AE8356" i="1" s="1"/>
  <c r="AD8356" i="1"/>
  <c r="AH8356" i="1" a="1"/>
  <c r="AH8356" i="1" s="1"/>
  <c r="AI8356" i="1" s="1"/>
  <c r="AG8354" i="1"/>
  <c r="AF8355" i="1"/>
  <c r="AF8356" i="1" l="1"/>
  <c r="AG8355" i="1"/>
  <c r="AH8357" i="1" a="1"/>
  <c r="AH8357" i="1" s="1"/>
  <c r="AI8357" i="1" s="1"/>
  <c r="AD8357" i="1"/>
  <c r="AE8357" i="1" a="1"/>
  <c r="AE8357" i="1" s="1"/>
  <c r="AG8356" i="1" l="1"/>
  <c r="AF8357" i="1"/>
  <c r="AH8358" i="1" a="1"/>
  <c r="AH8358" i="1" s="1"/>
  <c r="AI8358" i="1" s="1"/>
  <c r="AE8358" i="1" a="1"/>
  <c r="AE8358" i="1" s="1"/>
  <c r="AD8358" i="1"/>
  <c r="AE8359" i="1" l="1" a="1"/>
  <c r="AE8359" i="1" s="1"/>
  <c r="AD8359" i="1"/>
  <c r="AH8359" i="1" a="1"/>
  <c r="AH8359" i="1" s="1"/>
  <c r="AI8359" i="1" s="1"/>
  <c r="AG8357" i="1"/>
  <c r="AF8358" i="1"/>
  <c r="AE8360" i="1" l="1" a="1"/>
  <c r="AE8360" i="1" s="1"/>
  <c r="AD8360" i="1"/>
  <c r="AH8360" i="1" a="1"/>
  <c r="AH8360" i="1" s="1"/>
  <c r="AI8360" i="1" s="1"/>
  <c r="AF8359" i="1"/>
  <c r="AG8358" i="1"/>
  <c r="AF8360" i="1" l="1"/>
  <c r="AG8359" i="1"/>
  <c r="AH8361" i="1" a="1"/>
  <c r="AH8361" i="1" s="1"/>
  <c r="AI8361" i="1" s="1"/>
  <c r="AD8361" i="1"/>
  <c r="AE8361" i="1" a="1"/>
  <c r="AE8361" i="1" s="1"/>
  <c r="AH8362" i="1" l="1" a="1"/>
  <c r="AH8362" i="1" s="1"/>
  <c r="AI8362" i="1" s="1"/>
  <c r="AD8362" i="1"/>
  <c r="AE8362" i="1" a="1"/>
  <c r="AE8362" i="1" s="1"/>
  <c r="AG8360" i="1"/>
  <c r="AF8361" i="1"/>
  <c r="AG8361" i="1" l="1"/>
  <c r="AF8362" i="1"/>
  <c r="AE8363" i="1" a="1"/>
  <c r="AE8363" i="1" s="1"/>
  <c r="AD8363" i="1"/>
  <c r="AH8363" i="1" a="1"/>
  <c r="AH8363" i="1" s="1"/>
  <c r="AI8363" i="1" s="1"/>
  <c r="AE8364" i="1" l="1" a="1"/>
  <c r="AE8364" i="1" s="1"/>
  <c r="AD8364" i="1"/>
  <c r="AH8364" i="1" a="1"/>
  <c r="AH8364" i="1" s="1"/>
  <c r="AI8364" i="1" s="1"/>
  <c r="AF8363" i="1"/>
  <c r="AG8362" i="1"/>
  <c r="AF8364" i="1" l="1"/>
  <c r="AG8363" i="1"/>
  <c r="AH8365" i="1" a="1"/>
  <c r="AH8365" i="1" s="1"/>
  <c r="AI8365" i="1" s="1"/>
  <c r="AD8365" i="1"/>
  <c r="AE8365" i="1" a="1"/>
  <c r="AE8365" i="1" s="1"/>
  <c r="AG8364" i="1" l="1"/>
  <c r="AF8365" i="1"/>
  <c r="AH8366" i="1" a="1"/>
  <c r="AH8366" i="1" s="1"/>
  <c r="AI8366" i="1" s="1"/>
  <c r="AE8366" i="1" a="1"/>
  <c r="AE8366" i="1" s="1"/>
  <c r="AD8366" i="1"/>
  <c r="AE8367" i="1" l="1" a="1"/>
  <c r="AE8367" i="1" s="1"/>
  <c r="AD8367" i="1"/>
  <c r="AH8367" i="1" a="1"/>
  <c r="AH8367" i="1" s="1"/>
  <c r="AI8367" i="1" s="1"/>
  <c r="AG8365" i="1"/>
  <c r="AF8366" i="1"/>
  <c r="AG8366" i="1" l="1"/>
  <c r="AF8367" i="1"/>
  <c r="AE8368" i="1" a="1"/>
  <c r="AE8368" i="1" s="1"/>
  <c r="AD8368" i="1"/>
  <c r="AH8368" i="1" a="1"/>
  <c r="AH8368" i="1" s="1"/>
  <c r="AI8368" i="1" s="1"/>
  <c r="AH8369" i="1" l="1" a="1"/>
  <c r="AH8369" i="1" s="1"/>
  <c r="AI8369" i="1" s="1"/>
  <c r="AD8369" i="1"/>
  <c r="AE8369" i="1" a="1"/>
  <c r="AE8369" i="1" s="1"/>
  <c r="AF8368" i="1"/>
  <c r="AG8367" i="1"/>
  <c r="AG8368" i="1" l="1"/>
  <c r="AF8369" i="1"/>
  <c r="AH8370" i="1" a="1"/>
  <c r="AH8370" i="1" s="1"/>
  <c r="AI8370" i="1" s="1"/>
  <c r="AE8370" i="1" a="1"/>
  <c r="AE8370" i="1" s="1"/>
  <c r="AD8370" i="1"/>
  <c r="AE8371" i="1" l="1" a="1"/>
  <c r="AE8371" i="1" s="1"/>
  <c r="AD8371" i="1"/>
  <c r="AH8371" i="1" a="1"/>
  <c r="AH8371" i="1" s="1"/>
  <c r="AI8371" i="1" s="1"/>
  <c r="AG8369" i="1"/>
  <c r="AF8370" i="1"/>
  <c r="AF8371" i="1" l="1"/>
  <c r="AG8370" i="1"/>
  <c r="AE8372" i="1" a="1"/>
  <c r="AE8372" i="1" s="1"/>
  <c r="AD8372" i="1"/>
  <c r="AH8372" i="1" a="1"/>
  <c r="AH8372" i="1" s="1"/>
  <c r="AI8372" i="1" s="1"/>
  <c r="AH8373" i="1" l="1" a="1"/>
  <c r="AH8373" i="1" s="1"/>
  <c r="AI8373" i="1" s="1"/>
  <c r="AD8373" i="1"/>
  <c r="AE8373" i="1" a="1"/>
  <c r="AE8373" i="1" s="1"/>
  <c r="AF8372" i="1"/>
  <c r="AG8371" i="1"/>
  <c r="AG8372" i="1" l="1"/>
  <c r="AF8373" i="1"/>
  <c r="AH8374" i="1" a="1"/>
  <c r="AH8374" i="1" s="1"/>
  <c r="AI8374" i="1" s="1"/>
  <c r="AD8374" i="1"/>
  <c r="AE8374" i="1" a="1"/>
  <c r="AE8374" i="1" s="1"/>
  <c r="AE8375" i="1" l="1" a="1"/>
  <c r="AE8375" i="1" s="1"/>
  <c r="AD8375" i="1"/>
  <c r="AH8375" i="1" a="1"/>
  <c r="AH8375" i="1" s="1"/>
  <c r="AI8375" i="1" s="1"/>
  <c r="AG8373" i="1"/>
  <c r="AF8374" i="1"/>
  <c r="AG8374" i="1" l="1"/>
  <c r="AF8375" i="1"/>
  <c r="AE8376" i="1" a="1"/>
  <c r="AE8376" i="1" s="1"/>
  <c r="AD8376" i="1"/>
  <c r="AH8376" i="1" a="1"/>
  <c r="AH8376" i="1" s="1"/>
  <c r="AI8376" i="1" s="1"/>
  <c r="AH8377" i="1" l="1" a="1"/>
  <c r="AH8377" i="1" s="1"/>
  <c r="AI8377" i="1" s="1"/>
  <c r="AD8377" i="1"/>
  <c r="AE8377" i="1" a="1"/>
  <c r="AE8377" i="1" s="1"/>
  <c r="AF8376" i="1"/>
  <c r="AG8375" i="1"/>
  <c r="AG8376" i="1" l="1"/>
  <c r="AF8377" i="1"/>
  <c r="AH8378" i="1" a="1"/>
  <c r="AH8378" i="1" s="1"/>
  <c r="AI8378" i="1" s="1"/>
  <c r="AE8378" i="1" a="1"/>
  <c r="AE8378" i="1" s="1"/>
  <c r="AD8378" i="1"/>
  <c r="AE8379" i="1" l="1" a="1"/>
  <c r="AE8379" i="1" s="1"/>
  <c r="AD8379" i="1"/>
  <c r="AH8379" i="1" a="1"/>
  <c r="AH8379" i="1" s="1"/>
  <c r="AI8379" i="1" s="1"/>
  <c r="AG8377" i="1"/>
  <c r="AF8378" i="1"/>
  <c r="AF8379" i="1" l="1"/>
  <c r="AG8378" i="1"/>
  <c r="AE8380" i="1" a="1"/>
  <c r="AE8380" i="1" s="1"/>
  <c r="AD8380" i="1"/>
  <c r="AH8380" i="1" a="1"/>
  <c r="AH8380" i="1" s="1"/>
  <c r="AI8380" i="1" s="1"/>
  <c r="AH8381" i="1" l="1" a="1"/>
  <c r="AH8381" i="1" s="1"/>
  <c r="AI8381" i="1" s="1"/>
  <c r="AD8381" i="1"/>
  <c r="AE8381" i="1" a="1"/>
  <c r="AE8381" i="1" s="1"/>
  <c r="AF8380" i="1"/>
  <c r="AG8379" i="1"/>
  <c r="AG8380" i="1" l="1"/>
  <c r="AF8381" i="1"/>
  <c r="AH8382" i="1" a="1"/>
  <c r="AH8382" i="1" s="1"/>
  <c r="AI8382" i="1" s="1"/>
  <c r="AE8382" i="1" a="1"/>
  <c r="AE8382" i="1" s="1"/>
  <c r="AD8382" i="1"/>
  <c r="AG8381" i="1" l="1"/>
  <c r="AF8382" i="1"/>
  <c r="AE8383" i="1" a="1"/>
  <c r="AE8383" i="1" s="1"/>
  <c r="AD8383" i="1"/>
  <c r="AH8383" i="1" a="1"/>
  <c r="AH8383" i="1" s="1"/>
  <c r="AI8383" i="1" s="1"/>
  <c r="AE8384" i="1" l="1" a="1"/>
  <c r="AE8384" i="1" s="1"/>
  <c r="AD8384" i="1"/>
  <c r="AH8384" i="1" a="1"/>
  <c r="AH8384" i="1" s="1"/>
  <c r="AI8384" i="1" s="1"/>
  <c r="AF8383" i="1"/>
  <c r="AG8382" i="1"/>
  <c r="AF8384" i="1" l="1"/>
  <c r="AG8383" i="1"/>
  <c r="AH8385" i="1" a="1"/>
  <c r="AH8385" i="1" s="1"/>
  <c r="AI8385" i="1" s="1"/>
  <c r="AD8385" i="1"/>
  <c r="AE8385" i="1" a="1"/>
  <c r="AE8385" i="1" s="1"/>
  <c r="AH8386" i="1" l="1" a="1"/>
  <c r="AH8386" i="1" s="1"/>
  <c r="AI8386" i="1" s="1"/>
  <c r="AD8386" i="1"/>
  <c r="AE8386" i="1" a="1"/>
  <c r="AE8386" i="1" s="1"/>
  <c r="AG8384" i="1"/>
  <c r="AF8385" i="1"/>
  <c r="AG8385" i="1" l="1"/>
  <c r="AF8386" i="1"/>
  <c r="AE8387" i="1" a="1"/>
  <c r="AE8387" i="1" s="1"/>
  <c r="AD8387" i="1"/>
  <c r="AH8387" i="1" a="1"/>
  <c r="AH8387" i="1" s="1"/>
  <c r="AI8387" i="1" s="1"/>
  <c r="AE8388" i="1" l="1" a="1"/>
  <c r="AE8388" i="1" s="1"/>
  <c r="AD8388" i="1"/>
  <c r="AH8388" i="1" a="1"/>
  <c r="AH8388" i="1" s="1"/>
  <c r="AI8388" i="1" s="1"/>
  <c r="AG8386" i="1"/>
  <c r="AF8387" i="1"/>
  <c r="AF8388" i="1" l="1"/>
  <c r="AG8387" i="1"/>
  <c r="AH8389" i="1" a="1"/>
  <c r="AH8389" i="1" s="1"/>
  <c r="AI8389" i="1" s="1"/>
  <c r="AD8389" i="1"/>
  <c r="AE8389" i="1" a="1"/>
  <c r="AE8389" i="1" s="1"/>
  <c r="AH8390" i="1" l="1" a="1"/>
  <c r="AH8390" i="1" s="1"/>
  <c r="AI8390" i="1" s="1"/>
  <c r="AE8390" i="1" a="1"/>
  <c r="AE8390" i="1" s="1"/>
  <c r="AD8390" i="1"/>
  <c r="AG8388" i="1"/>
  <c r="AF8389" i="1"/>
  <c r="AG8389" i="1" l="1"/>
  <c r="AF8390" i="1"/>
  <c r="AE8391" i="1" a="1"/>
  <c r="AE8391" i="1" s="1"/>
  <c r="AD8391" i="1"/>
  <c r="AH8391" i="1" a="1"/>
  <c r="AH8391" i="1" s="1"/>
  <c r="AI8391" i="1" s="1"/>
  <c r="AE8392" i="1" l="1" a="1"/>
  <c r="AE8392" i="1" s="1"/>
  <c r="AD8392" i="1"/>
  <c r="AH8392" i="1" a="1"/>
  <c r="AH8392" i="1" s="1"/>
  <c r="AI8392" i="1" s="1"/>
  <c r="AF8391" i="1"/>
  <c r="AG8390" i="1"/>
  <c r="AF8392" i="1" l="1"/>
  <c r="AG8391" i="1"/>
  <c r="AH8393" i="1" a="1"/>
  <c r="AH8393" i="1" s="1"/>
  <c r="AI8393" i="1" s="1"/>
  <c r="AD8393" i="1"/>
  <c r="AE8393" i="1" a="1"/>
  <c r="AE8393" i="1" s="1"/>
  <c r="AH8394" i="1" l="1" a="1"/>
  <c r="AH8394" i="1" s="1"/>
  <c r="AI8394" i="1" s="1"/>
  <c r="AD8394" i="1"/>
  <c r="AE8394" i="1" a="1"/>
  <c r="AE8394" i="1" s="1"/>
  <c r="AG8392" i="1"/>
  <c r="AF8393" i="1"/>
  <c r="AG8393" i="1" l="1"/>
  <c r="AF8394" i="1"/>
  <c r="AE8395" i="1" a="1"/>
  <c r="AE8395" i="1" s="1"/>
  <c r="AD8395" i="1"/>
  <c r="AH8395" i="1" a="1"/>
  <c r="AH8395" i="1" s="1"/>
  <c r="AI8395" i="1" s="1"/>
  <c r="AF8395" i="1" l="1"/>
  <c r="AG8394" i="1"/>
  <c r="AE8396" i="1" a="1"/>
  <c r="AE8396" i="1" s="1"/>
  <c r="AD8396" i="1"/>
  <c r="AH8396" i="1" a="1"/>
  <c r="AH8396" i="1" s="1"/>
  <c r="AI8396" i="1" s="1"/>
  <c r="AH8397" i="1" l="1" a="1"/>
  <c r="AH8397" i="1" s="1"/>
  <c r="AI8397" i="1" s="1"/>
  <c r="AD8397" i="1"/>
  <c r="AE8397" i="1" a="1"/>
  <c r="AE8397" i="1" s="1"/>
  <c r="AF8396" i="1"/>
  <c r="AG8395" i="1"/>
  <c r="AG8396" i="1" l="1"/>
  <c r="AF8397" i="1"/>
  <c r="AH8398" i="1" a="1"/>
  <c r="AH8398" i="1" s="1"/>
  <c r="AI8398" i="1" s="1"/>
  <c r="AE8398" i="1" a="1"/>
  <c r="AE8398" i="1" s="1"/>
  <c r="AD8398" i="1"/>
  <c r="AE8399" i="1" l="1" a="1"/>
  <c r="AE8399" i="1" s="1"/>
  <c r="AD8399" i="1"/>
  <c r="AH8399" i="1" a="1"/>
  <c r="AH8399" i="1" s="1"/>
  <c r="AI8399" i="1" s="1"/>
  <c r="AG8397" i="1"/>
  <c r="AF8398" i="1"/>
  <c r="AG8398" i="1" l="1"/>
  <c r="AF8399" i="1"/>
  <c r="AH8400" i="1" a="1"/>
  <c r="AH8400" i="1" s="1"/>
  <c r="AI8400" i="1" s="1"/>
  <c r="AD8400" i="1"/>
  <c r="AE8400" i="1" a="1"/>
  <c r="AE8400" i="1" s="1"/>
  <c r="AE8401" i="1" l="1" a="1"/>
  <c r="AE8401" i="1" s="1"/>
  <c r="AD8401" i="1"/>
  <c r="AH8401" i="1" a="1"/>
  <c r="AH8401" i="1" s="1"/>
  <c r="AI8401" i="1" s="1"/>
  <c r="AG8399" i="1"/>
  <c r="AF8400" i="1"/>
  <c r="AG8400" i="1" l="1"/>
  <c r="AF8401" i="1"/>
  <c r="AH8402" i="1" a="1"/>
  <c r="AH8402" i="1" s="1"/>
  <c r="AI8402" i="1" s="1"/>
  <c r="AD8402" i="1"/>
  <c r="AE8402" i="1" a="1"/>
  <c r="AE8402" i="1" s="1"/>
  <c r="AG8401" i="1" l="1"/>
  <c r="AF8402" i="1"/>
  <c r="AE8403" i="1" a="1"/>
  <c r="AE8403" i="1" s="1"/>
  <c r="AD8403" i="1"/>
  <c r="AH8403" i="1" a="1"/>
  <c r="AH8403" i="1" s="1"/>
  <c r="AI8403" i="1" s="1"/>
  <c r="AH8404" i="1" l="1" a="1"/>
  <c r="AH8404" i="1" s="1"/>
  <c r="AI8404" i="1" s="1"/>
  <c r="AD8404" i="1"/>
  <c r="AE8404" i="1" a="1"/>
  <c r="AE8404" i="1" s="1"/>
  <c r="AG8402" i="1"/>
  <c r="AF8403" i="1"/>
  <c r="AG8403" i="1" l="1"/>
  <c r="AF8404" i="1"/>
  <c r="AH8405" i="1" a="1"/>
  <c r="AH8405" i="1" s="1"/>
  <c r="AI8405" i="1" s="1"/>
  <c r="AE8405" i="1" a="1"/>
  <c r="AE8405" i="1" s="1"/>
  <c r="AD8405" i="1"/>
  <c r="AH8406" i="1" l="1" a="1"/>
  <c r="AH8406" i="1" s="1"/>
  <c r="AI8406" i="1" s="1"/>
  <c r="AD8406" i="1"/>
  <c r="AE8406" i="1" a="1"/>
  <c r="AE8406" i="1" s="1"/>
  <c r="AG8404" i="1"/>
  <c r="AF8405" i="1"/>
  <c r="AG8405" i="1" l="1"/>
  <c r="AF8406" i="1"/>
  <c r="AH8407" i="1" a="1"/>
  <c r="AH8407" i="1" s="1"/>
  <c r="AI8407" i="1" s="1"/>
  <c r="AE8407" i="1" a="1"/>
  <c r="AE8407" i="1" s="1"/>
  <c r="AD8407" i="1"/>
  <c r="AG8406" i="1" l="1"/>
  <c r="AF8407" i="1"/>
  <c r="AH8408" i="1" a="1"/>
  <c r="AH8408" i="1" s="1"/>
  <c r="AI8408" i="1" s="1"/>
  <c r="AE8408" i="1" a="1"/>
  <c r="AE8408" i="1" s="1"/>
  <c r="AD8408" i="1"/>
  <c r="AH8409" i="1" l="1" a="1"/>
  <c r="AH8409" i="1" s="1"/>
  <c r="AI8409" i="1" s="1"/>
  <c r="AE8409" i="1" a="1"/>
  <c r="AE8409" i="1" s="1"/>
  <c r="AD8409" i="1"/>
  <c r="AG8407" i="1"/>
  <c r="AF8408" i="1"/>
  <c r="AG8408" i="1" l="1"/>
  <c r="AF8409" i="1"/>
  <c r="AH8410" i="1" a="1"/>
  <c r="AH8410" i="1" s="1"/>
  <c r="AI8410" i="1" s="1"/>
  <c r="AE8410" i="1" a="1"/>
  <c r="AE8410" i="1" s="1"/>
  <c r="AD8410" i="1"/>
  <c r="AG8409" i="1" l="1"/>
  <c r="AF8410" i="1"/>
  <c r="AH8411" i="1" a="1"/>
  <c r="AH8411" i="1" s="1"/>
  <c r="AI8411" i="1" s="1"/>
  <c r="AD8411" i="1"/>
  <c r="AE8411" i="1" a="1"/>
  <c r="AE8411" i="1" s="1"/>
  <c r="AH8412" i="1" l="1" a="1"/>
  <c r="AH8412" i="1" s="1"/>
  <c r="AI8412" i="1" s="1"/>
  <c r="AD8412" i="1"/>
  <c r="AE8412" i="1" a="1"/>
  <c r="AE8412" i="1" s="1"/>
  <c r="AG8410" i="1"/>
  <c r="AF8411" i="1"/>
  <c r="AG8411" i="1" l="1"/>
  <c r="AF8412" i="1"/>
  <c r="AH8413" i="1" a="1"/>
  <c r="AH8413" i="1" s="1"/>
  <c r="AI8413" i="1" s="1"/>
  <c r="AE8413" i="1" a="1"/>
  <c r="AE8413" i="1" s="1"/>
  <c r="AD8413" i="1"/>
  <c r="B19" i="14" a="1"/>
  <c r="B15" i="36" a="1"/>
  <c r="B15" i="11" a="1"/>
  <c r="G9" i="37" l="1"/>
  <c r="I9" i="37" s="1"/>
  <c r="K9" i="37" s="1"/>
  <c r="L9" i="37" s="1"/>
  <c r="G8" i="37"/>
  <c r="I8" i="37" s="1"/>
  <c r="K8" i="37" s="1"/>
  <c r="L8" i="37" s="1"/>
  <c r="P2" i="37" s="1"/>
  <c r="G10" i="37"/>
  <c r="I10" i="37" s="1"/>
  <c r="K10" i="37" s="1"/>
  <c r="L10" i="37" s="1"/>
  <c r="G11" i="37"/>
  <c r="I11" i="37" s="1"/>
  <c r="K11" i="37" s="1"/>
  <c r="L11" i="37" s="1"/>
  <c r="G12" i="37"/>
  <c r="I12" i="37" s="1"/>
  <c r="K12" i="37" s="1"/>
  <c r="L12" i="37" s="1"/>
  <c r="G14" i="37"/>
  <c r="I14" i="37" s="1"/>
  <c r="K14" i="37" s="1"/>
  <c r="L14" i="37" s="1"/>
  <c r="J4" i="37"/>
  <c r="G13" i="37"/>
  <c r="I13" i="37" s="1"/>
  <c r="K13" i="37" s="1"/>
  <c r="L13" i="37" s="1"/>
  <c r="G16" i="37"/>
  <c r="I16" i="37" s="1"/>
  <c r="K16" i="37" s="1"/>
  <c r="L16" i="37" s="1"/>
  <c r="G15" i="37"/>
  <c r="I15" i="37" s="1"/>
  <c r="K15" i="37" s="1"/>
  <c r="L15" i="37" s="1"/>
  <c r="G17" i="37"/>
  <c r="I17" i="37" s="1"/>
  <c r="K17" i="37" s="1"/>
  <c r="L17" i="37" s="1"/>
  <c r="G18" i="37"/>
  <c r="I18" i="37" s="1"/>
  <c r="K18" i="37" s="1"/>
  <c r="L18" i="37" s="1"/>
  <c r="G19" i="37"/>
  <c r="I19" i="37" s="1"/>
  <c r="K19" i="37" s="1"/>
  <c r="L19" i="37" s="1"/>
  <c r="G21" i="37"/>
  <c r="I21" i="37" s="1"/>
  <c r="K21" i="37" s="1"/>
  <c r="L21" i="37" s="1"/>
  <c r="G20" i="37"/>
  <c r="I20" i="37" s="1"/>
  <c r="K20" i="37" s="1"/>
  <c r="L20" i="37" s="1"/>
  <c r="G23" i="37"/>
  <c r="I23" i="37" s="1"/>
  <c r="K23" i="37" s="1"/>
  <c r="L23" i="37" s="1"/>
  <c r="G22" i="37"/>
  <c r="I22" i="37" s="1"/>
  <c r="K22" i="37" s="1"/>
  <c r="L22" i="37" s="1"/>
  <c r="G25" i="37"/>
  <c r="I25" i="37" s="1"/>
  <c r="K25" i="37" s="1"/>
  <c r="L25" i="37" s="1"/>
  <c r="G24" i="37"/>
  <c r="I24" i="37" s="1"/>
  <c r="K24" i="37" s="1"/>
  <c r="L24" i="37" s="1"/>
  <c r="G27" i="37"/>
  <c r="I27" i="37" s="1"/>
  <c r="K27" i="37" s="1"/>
  <c r="L27" i="37" s="1"/>
  <c r="G26" i="37"/>
  <c r="I26" i="37" s="1"/>
  <c r="K26" i="37" s="1"/>
  <c r="L26" i="37" s="1"/>
  <c r="G29" i="37"/>
  <c r="I29" i="37" s="1"/>
  <c r="K29" i="37" s="1"/>
  <c r="L29" i="37" s="1"/>
  <c r="G28" i="37"/>
  <c r="I28" i="37" s="1"/>
  <c r="K28" i="37" s="1"/>
  <c r="L28" i="37" s="1"/>
  <c r="G31" i="37"/>
  <c r="I31" i="37" s="1"/>
  <c r="K31" i="37" s="1"/>
  <c r="L31" i="37" s="1"/>
  <c r="G30" i="37"/>
  <c r="I30" i="37" s="1"/>
  <c r="K30" i="37" s="1"/>
  <c r="L30" i="37" s="1"/>
  <c r="G33" i="37"/>
  <c r="I33" i="37" s="1"/>
  <c r="K33" i="37" s="1"/>
  <c r="L33" i="37" s="1"/>
  <c r="G32" i="37"/>
  <c r="I32" i="37" s="1"/>
  <c r="K32" i="37" s="1"/>
  <c r="L32" i="37" s="1"/>
  <c r="G34" i="37"/>
  <c r="I34" i="37" s="1"/>
  <c r="K34" i="37" s="1"/>
  <c r="L34" i="37" s="1"/>
  <c r="G35" i="37"/>
  <c r="I35" i="37" s="1"/>
  <c r="K35" i="37" s="1"/>
  <c r="L35" i="37" s="1"/>
  <c r="G37" i="37"/>
  <c r="I37" i="37" s="1"/>
  <c r="K37" i="37" s="1"/>
  <c r="L37" i="37" s="1"/>
  <c r="G36" i="37"/>
  <c r="I36" i="37" s="1"/>
  <c r="K36" i="37" s="1"/>
  <c r="L36" i="37" s="1"/>
  <c r="G40" i="37"/>
  <c r="I40" i="37" s="1"/>
  <c r="K40" i="37" s="1"/>
  <c r="L40" i="37" s="1"/>
  <c r="G38" i="37"/>
  <c r="I38" i="37" s="1"/>
  <c r="K38" i="37" s="1"/>
  <c r="L38" i="37" s="1"/>
  <c r="G39" i="37"/>
  <c r="I39" i="37" s="1"/>
  <c r="K39" i="37" s="1"/>
  <c r="L39" i="37" s="1"/>
  <c r="G41" i="37"/>
  <c r="I41" i="37" s="1"/>
  <c r="K41" i="37" s="1"/>
  <c r="L41" i="37" s="1"/>
  <c r="G44" i="37"/>
  <c r="I44" i="37" s="1"/>
  <c r="K44" i="37" s="1"/>
  <c r="L44" i="37" s="1"/>
  <c r="G42" i="37"/>
  <c r="I42" i="37" s="1"/>
  <c r="K42" i="37" s="1"/>
  <c r="L42" i="37" s="1"/>
  <c r="G43" i="37"/>
  <c r="I43" i="37" s="1"/>
  <c r="K43" i="37" s="1"/>
  <c r="L43" i="37" s="1"/>
  <c r="G46" i="37"/>
  <c r="I46" i="37" s="1"/>
  <c r="K46" i="37" s="1"/>
  <c r="L46" i="37" s="1"/>
  <c r="G45" i="37"/>
  <c r="I45" i="37" s="1"/>
  <c r="K45" i="37" s="1"/>
  <c r="L45" i="37" s="1"/>
  <c r="G49" i="37"/>
  <c r="I49" i="37" s="1"/>
  <c r="K49" i="37" s="1"/>
  <c r="L49" i="37" s="1"/>
  <c r="G47" i="37"/>
  <c r="I47" i="37" s="1"/>
  <c r="K47" i="37" s="1"/>
  <c r="L47" i="37" s="1"/>
  <c r="G48" i="37"/>
  <c r="I48" i="37" s="1"/>
  <c r="K48" i="37" s="1"/>
  <c r="L48" i="37" s="1"/>
  <c r="G51" i="37"/>
  <c r="I51" i="37" s="1"/>
  <c r="K51" i="37" s="1"/>
  <c r="L51" i="37" s="1"/>
  <c r="G50" i="37"/>
  <c r="I50" i="37" s="1"/>
  <c r="K50" i="37" s="1"/>
  <c r="L50" i="37" s="1"/>
  <c r="G54" i="37"/>
  <c r="I54" i="37" s="1"/>
  <c r="K54" i="37" s="1"/>
  <c r="L54" i="37" s="1"/>
  <c r="G52" i="37"/>
  <c r="I52" i="37" s="1"/>
  <c r="K52" i="37" s="1"/>
  <c r="L52" i="37" s="1"/>
  <c r="G53" i="37"/>
  <c r="I53" i="37" s="1"/>
  <c r="K53" i="37" s="1"/>
  <c r="L53" i="37" s="1"/>
  <c r="G56" i="37"/>
  <c r="I56" i="37" s="1"/>
  <c r="K56" i="37" s="1"/>
  <c r="L56" i="37" s="1"/>
  <c r="G55" i="37"/>
  <c r="I55" i="37" s="1"/>
  <c r="K55" i="37" s="1"/>
  <c r="L55" i="37" s="1"/>
  <c r="G58" i="37"/>
  <c r="I58" i="37" s="1"/>
  <c r="K58" i="37" s="1"/>
  <c r="L58" i="37" s="1"/>
  <c r="G57" i="37"/>
  <c r="I57" i="37" s="1"/>
  <c r="K57" i="37" s="1"/>
  <c r="L57" i="37" s="1"/>
  <c r="G60" i="37"/>
  <c r="I60" i="37" s="1"/>
  <c r="K60" i="37" s="1"/>
  <c r="L60" i="37" s="1"/>
  <c r="G59" i="37"/>
  <c r="I59" i="37" s="1"/>
  <c r="K59" i="37" s="1"/>
  <c r="L59" i="37" s="1"/>
  <c r="G62" i="37"/>
  <c r="I62" i="37" s="1"/>
  <c r="K62" i="37" s="1"/>
  <c r="L62" i="37" s="1"/>
  <c r="G61" i="37"/>
  <c r="I61" i="37" s="1"/>
  <c r="K61" i="37" s="1"/>
  <c r="L61" i="37" s="1"/>
  <c r="G65" i="37"/>
  <c r="I65" i="37" s="1"/>
  <c r="K65" i="37" s="1"/>
  <c r="L65" i="37" s="1"/>
  <c r="G63" i="37"/>
  <c r="I63" i="37" s="1"/>
  <c r="K63" i="37" s="1"/>
  <c r="L63" i="37" s="1"/>
  <c r="G64" i="37"/>
  <c r="I64" i="37" s="1"/>
  <c r="K64" i="37" s="1"/>
  <c r="L64" i="37" s="1"/>
  <c r="G66" i="37"/>
  <c r="I66" i="37" s="1"/>
  <c r="K66" i="37" s="1"/>
  <c r="L66" i="37" s="1"/>
  <c r="G69" i="37"/>
  <c r="I69" i="37" s="1"/>
  <c r="K69" i="37" s="1"/>
  <c r="L69" i="37" s="1"/>
  <c r="G67" i="37"/>
  <c r="I67" i="37" s="1"/>
  <c r="K67" i="37" s="1"/>
  <c r="L67" i="37" s="1"/>
  <c r="G68" i="37"/>
  <c r="I68" i="37" s="1"/>
  <c r="K68" i="37" s="1"/>
  <c r="L68" i="37" s="1"/>
  <c r="G70" i="37"/>
  <c r="I70" i="37" s="1"/>
  <c r="K70" i="37" s="1"/>
  <c r="L70" i="37" s="1"/>
  <c r="G71" i="37"/>
  <c r="I71" i="37" s="1"/>
  <c r="K71" i="37" s="1"/>
  <c r="L71" i="37" s="1"/>
  <c r="G74" i="37"/>
  <c r="I74" i="37" s="1"/>
  <c r="K74" i="37" s="1"/>
  <c r="L74" i="37" s="1"/>
  <c r="G72" i="37"/>
  <c r="I72" i="37" s="1"/>
  <c r="K72" i="37" s="1"/>
  <c r="L72" i="37" s="1"/>
  <c r="G73" i="37"/>
  <c r="I73" i="37" s="1"/>
  <c r="K73" i="37" s="1"/>
  <c r="L73" i="37" s="1"/>
  <c r="G76" i="37"/>
  <c r="I76" i="37" s="1"/>
  <c r="K76" i="37" s="1"/>
  <c r="L76" i="37" s="1"/>
  <c r="G75" i="37"/>
  <c r="I75" i="37" s="1"/>
  <c r="K75" i="37" s="1"/>
  <c r="L75" i="37" s="1"/>
  <c r="G77" i="37"/>
  <c r="I77" i="37" s="1"/>
  <c r="K77" i="37" s="1"/>
  <c r="L77" i="37" s="1"/>
  <c r="G80" i="37"/>
  <c r="I80" i="37" s="1"/>
  <c r="K80" i="37" s="1"/>
  <c r="L80" i="37" s="1"/>
  <c r="G78" i="37"/>
  <c r="I78" i="37" s="1"/>
  <c r="K78" i="37" s="1"/>
  <c r="L78" i="37" s="1"/>
  <c r="G79" i="37"/>
  <c r="I79" i="37" s="1"/>
  <c r="K79" i="37" s="1"/>
  <c r="L79" i="37" s="1"/>
  <c r="G82" i="37"/>
  <c r="I82" i="37" s="1"/>
  <c r="K82" i="37" s="1"/>
  <c r="L82" i="37" s="1"/>
  <c r="G81" i="37"/>
  <c r="I81" i="37" s="1"/>
  <c r="K81" i="37" s="1"/>
  <c r="L81" i="37" s="1"/>
  <c r="G84" i="37"/>
  <c r="I84" i="37" s="1"/>
  <c r="K84" i="37" s="1"/>
  <c r="L84" i="37" s="1"/>
  <c r="G83" i="37"/>
  <c r="I83" i="37" s="1"/>
  <c r="K83" i="37" s="1"/>
  <c r="L83" i="37" s="1"/>
  <c r="G85" i="37"/>
  <c r="I85" i="37" s="1"/>
  <c r="K85" i="37" s="1"/>
  <c r="L85" i="37" s="1"/>
  <c r="G88" i="37"/>
  <c r="I88" i="37" s="1"/>
  <c r="K88" i="37" s="1"/>
  <c r="L88" i="37" s="1"/>
  <c r="G86" i="37"/>
  <c r="I86" i="37" s="1"/>
  <c r="K86" i="37" s="1"/>
  <c r="L86" i="37" s="1"/>
  <c r="G87" i="37"/>
  <c r="I87" i="37" s="1"/>
  <c r="K87" i="37" s="1"/>
  <c r="L87" i="37" s="1"/>
  <c r="G90" i="37"/>
  <c r="I90" i="37" s="1"/>
  <c r="K90" i="37" s="1"/>
  <c r="L90" i="37" s="1"/>
  <c r="G89" i="37"/>
  <c r="I89" i="37" s="1"/>
  <c r="K89" i="37" s="1"/>
  <c r="L89" i="37" s="1"/>
  <c r="G92" i="37"/>
  <c r="I92" i="37" s="1"/>
  <c r="K92" i="37" s="1"/>
  <c r="L92" i="37" s="1"/>
  <c r="G91" i="37"/>
  <c r="I91" i="37" s="1"/>
  <c r="K91" i="37" s="1"/>
  <c r="L91" i="37" s="1"/>
  <c r="G94" i="37"/>
  <c r="I94" i="37" s="1"/>
  <c r="K94" i="37" s="1"/>
  <c r="L94" i="37" s="1"/>
  <c r="G93" i="37"/>
  <c r="I93" i="37" s="1"/>
  <c r="K93" i="37" s="1"/>
  <c r="L93" i="37" s="1"/>
  <c r="G96" i="37"/>
  <c r="I96" i="37" s="1"/>
  <c r="K96" i="37" s="1"/>
  <c r="L96" i="37" s="1"/>
  <c r="G95" i="37"/>
  <c r="I95" i="37" s="1"/>
  <c r="K95" i="37" s="1"/>
  <c r="L95" i="37" s="1"/>
  <c r="G98" i="37"/>
  <c r="I98" i="37" s="1"/>
  <c r="K98" i="37" s="1"/>
  <c r="L98" i="37" s="1"/>
  <c r="G97" i="37"/>
  <c r="I97" i="37" s="1"/>
  <c r="K97" i="37" s="1"/>
  <c r="L97" i="37" s="1"/>
  <c r="G100" i="37"/>
  <c r="I100" i="37" s="1"/>
  <c r="K100" i="37" s="1"/>
  <c r="L100" i="37" s="1"/>
  <c r="G99" i="37"/>
  <c r="I99" i="37" s="1"/>
  <c r="K99" i="37" s="1"/>
  <c r="L99" i="37" s="1"/>
  <c r="G102" i="37"/>
  <c r="I102" i="37" s="1"/>
  <c r="K102" i="37" s="1"/>
  <c r="L102" i="37" s="1"/>
  <c r="G101" i="37"/>
  <c r="I101" i="37" s="1"/>
  <c r="K101" i="37" s="1"/>
  <c r="L101" i="37" s="1"/>
  <c r="G104" i="37"/>
  <c r="I104" i="37" s="1"/>
  <c r="K104" i="37" s="1"/>
  <c r="L104" i="37" s="1"/>
  <c r="G103" i="37"/>
  <c r="I103" i="37" s="1"/>
  <c r="K103" i="37" s="1"/>
  <c r="L103" i="37" s="1"/>
  <c r="G105" i="37"/>
  <c r="I105" i="37" s="1"/>
  <c r="K105" i="37" s="1"/>
  <c r="L105" i="37" s="1"/>
  <c r="G108" i="37"/>
  <c r="I108" i="37" s="1"/>
  <c r="K108" i="37" s="1"/>
  <c r="L108" i="37" s="1"/>
  <c r="G106" i="37"/>
  <c r="I106" i="37" s="1"/>
  <c r="K106" i="37" s="1"/>
  <c r="L106" i="37" s="1"/>
  <c r="G107" i="37"/>
  <c r="I107" i="37" s="1"/>
  <c r="K107" i="37" s="1"/>
  <c r="L107" i="37" s="1"/>
  <c r="G110" i="37"/>
  <c r="I110" i="37" s="1"/>
  <c r="K110" i="37" s="1"/>
  <c r="L110" i="37" s="1"/>
  <c r="G109" i="37"/>
  <c r="I109" i="37" s="1"/>
  <c r="K109" i="37" s="1"/>
  <c r="L109" i="37" s="1"/>
  <c r="G112" i="37"/>
  <c r="I112" i="37" s="1"/>
  <c r="K112" i="37" s="1"/>
  <c r="L112" i="37" s="1"/>
  <c r="G111" i="37"/>
  <c r="I111" i="37" s="1"/>
  <c r="K111" i="37" s="1"/>
  <c r="L111" i="37" s="1"/>
  <c r="G114" i="37"/>
  <c r="I114" i="37" s="1"/>
  <c r="K114" i="37" s="1"/>
  <c r="L114" i="37" s="1"/>
  <c r="G113" i="37"/>
  <c r="I113" i="37" s="1"/>
  <c r="K113" i="37" s="1"/>
  <c r="L113" i="37" s="1"/>
  <c r="G116" i="37"/>
  <c r="I116" i="37" s="1"/>
  <c r="K116" i="37" s="1"/>
  <c r="L116" i="37" s="1"/>
  <c r="G115" i="37"/>
  <c r="I115" i="37" s="1"/>
  <c r="K115" i="37" s="1"/>
  <c r="L115" i="37" s="1"/>
  <c r="G118" i="37"/>
  <c r="I118" i="37" s="1"/>
  <c r="K118" i="37" s="1"/>
  <c r="L118" i="37" s="1"/>
  <c r="G117" i="37"/>
  <c r="I117" i="37" s="1"/>
  <c r="K117" i="37" s="1"/>
  <c r="L117" i="37" s="1"/>
  <c r="G120" i="37"/>
  <c r="I120" i="37" s="1"/>
  <c r="K120" i="37" s="1"/>
  <c r="L120" i="37" s="1"/>
  <c r="G119" i="37"/>
  <c r="I119" i="37" s="1"/>
  <c r="K119" i="37" s="1"/>
  <c r="L119" i="37" s="1"/>
  <c r="G122" i="37"/>
  <c r="I122" i="37" s="1"/>
  <c r="K122" i="37" s="1"/>
  <c r="L122" i="37" s="1"/>
  <c r="G121" i="37"/>
  <c r="I121" i="37" s="1"/>
  <c r="K121" i="37" s="1"/>
  <c r="L121" i="37" s="1"/>
  <c r="G124" i="37"/>
  <c r="I124" i="37" s="1"/>
  <c r="K124" i="37" s="1"/>
  <c r="L124" i="37" s="1"/>
  <c r="G123" i="37"/>
  <c r="I123" i="37" s="1"/>
  <c r="K123" i="37" s="1"/>
  <c r="L123" i="37" s="1"/>
  <c r="G126" i="37"/>
  <c r="I126" i="37" s="1"/>
  <c r="K126" i="37" s="1"/>
  <c r="L126" i="37" s="1"/>
  <c r="G125" i="37"/>
  <c r="I125" i="37" s="1"/>
  <c r="K125" i="37" s="1"/>
  <c r="L125" i="37" s="1"/>
  <c r="G128" i="37"/>
  <c r="I128" i="37" s="1"/>
  <c r="K128" i="37" s="1"/>
  <c r="L128" i="37" s="1"/>
  <c r="G127" i="37"/>
  <c r="I127" i="37" s="1"/>
  <c r="K127" i="37" s="1"/>
  <c r="L127" i="37" s="1"/>
  <c r="G130" i="37"/>
  <c r="I130" i="37" s="1"/>
  <c r="K130" i="37" s="1"/>
  <c r="L130" i="37" s="1"/>
  <c r="G129" i="37"/>
  <c r="I129" i="37" s="1"/>
  <c r="K129" i="37" s="1"/>
  <c r="L129" i="37" s="1"/>
  <c r="G132" i="37"/>
  <c r="I132" i="37" s="1"/>
  <c r="K132" i="37" s="1"/>
  <c r="L132" i="37" s="1"/>
  <c r="G131" i="37"/>
  <c r="I131" i="37" s="1"/>
  <c r="K131" i="37" s="1"/>
  <c r="L131" i="37" s="1"/>
  <c r="G134" i="37"/>
  <c r="I134" i="37" s="1"/>
  <c r="K134" i="37" s="1"/>
  <c r="L134" i="37" s="1"/>
  <c r="G133" i="37"/>
  <c r="I133" i="37" s="1"/>
  <c r="K133" i="37" s="1"/>
  <c r="L133" i="37" s="1"/>
  <c r="G136" i="37"/>
  <c r="I136" i="37" s="1"/>
  <c r="K136" i="37" s="1"/>
  <c r="L136" i="37" s="1"/>
  <c r="G135" i="37"/>
  <c r="I135" i="37" s="1"/>
  <c r="K135" i="37" s="1"/>
  <c r="L135" i="37" s="1"/>
  <c r="G138" i="37"/>
  <c r="I138" i="37" s="1"/>
  <c r="K138" i="37" s="1"/>
  <c r="L138" i="37" s="1"/>
  <c r="G137" i="37"/>
  <c r="I137" i="37" s="1"/>
  <c r="K137" i="37" s="1"/>
  <c r="L137" i="37" s="1"/>
  <c r="G140" i="37"/>
  <c r="I140" i="37" s="1"/>
  <c r="K140" i="37" s="1"/>
  <c r="L140" i="37" s="1"/>
  <c r="G139" i="37"/>
  <c r="I139" i="37" s="1"/>
  <c r="K139" i="37" s="1"/>
  <c r="L139" i="37" s="1"/>
  <c r="G142" i="37"/>
  <c r="I142" i="37" s="1"/>
  <c r="K142" i="37" s="1"/>
  <c r="L142" i="37" s="1"/>
  <c r="G141" i="37"/>
  <c r="I141" i="37" s="1"/>
  <c r="K141" i="37" s="1"/>
  <c r="L141" i="37" s="1"/>
  <c r="G144" i="37"/>
  <c r="I144" i="37" s="1"/>
  <c r="K144" i="37" s="1"/>
  <c r="L144" i="37" s="1"/>
  <c r="G143" i="37"/>
  <c r="I143" i="37" s="1"/>
  <c r="K143" i="37" s="1"/>
  <c r="L143" i="37" s="1"/>
  <c r="G146" i="37"/>
  <c r="I146" i="37" s="1"/>
  <c r="K146" i="37" s="1"/>
  <c r="L146" i="37" s="1"/>
  <c r="G145" i="37"/>
  <c r="I145" i="37" s="1"/>
  <c r="K145" i="37" s="1"/>
  <c r="L145" i="37" s="1"/>
  <c r="G148" i="37"/>
  <c r="I148" i="37" s="1"/>
  <c r="K148" i="37" s="1"/>
  <c r="L148" i="37" s="1"/>
  <c r="G147" i="37"/>
  <c r="I147" i="37" s="1"/>
  <c r="K147" i="37" s="1"/>
  <c r="L147" i="37" s="1"/>
  <c r="G150" i="37"/>
  <c r="I150" i="37" s="1"/>
  <c r="K150" i="37" s="1"/>
  <c r="L150" i="37" s="1"/>
  <c r="G149" i="37"/>
  <c r="I149" i="37" s="1"/>
  <c r="K149" i="37" s="1"/>
  <c r="L149" i="37" s="1"/>
  <c r="G152" i="37"/>
  <c r="I152" i="37" s="1"/>
  <c r="K152" i="37" s="1"/>
  <c r="L152" i="37" s="1"/>
  <c r="G151" i="37"/>
  <c r="I151" i="37" s="1"/>
  <c r="K151" i="37" s="1"/>
  <c r="L151" i="37" s="1"/>
  <c r="G154" i="37"/>
  <c r="I154" i="37" s="1"/>
  <c r="K154" i="37" s="1"/>
  <c r="L154" i="37" s="1"/>
  <c r="G153" i="37"/>
  <c r="I153" i="37" s="1"/>
  <c r="K153" i="37" s="1"/>
  <c r="L153" i="37" s="1"/>
  <c r="G155" i="37"/>
  <c r="I155" i="37" s="1"/>
  <c r="K155" i="37" s="1"/>
  <c r="L155" i="37" s="1"/>
  <c r="G158" i="37"/>
  <c r="I158" i="37" s="1"/>
  <c r="K158" i="37" s="1"/>
  <c r="L158" i="37" s="1"/>
  <c r="G156" i="37"/>
  <c r="I156" i="37" s="1"/>
  <c r="K156" i="37" s="1"/>
  <c r="L156" i="37" s="1"/>
  <c r="G157" i="37"/>
  <c r="I157" i="37" s="1"/>
  <c r="K157" i="37" s="1"/>
  <c r="L157" i="37" s="1"/>
  <c r="G160" i="37"/>
  <c r="I160" i="37" s="1"/>
  <c r="K160" i="37" s="1"/>
  <c r="L160" i="37" s="1"/>
  <c r="G159" i="37"/>
  <c r="I159" i="37" s="1"/>
  <c r="K159" i="37" s="1"/>
  <c r="L159" i="37" s="1"/>
  <c r="G162" i="37"/>
  <c r="I162" i="37" s="1"/>
  <c r="K162" i="37" s="1"/>
  <c r="L162" i="37" s="1"/>
  <c r="G161" i="37"/>
  <c r="I161" i="37" s="1"/>
  <c r="K161" i="37" s="1"/>
  <c r="L161" i="37" s="1"/>
  <c r="G164" i="37"/>
  <c r="I164" i="37" s="1"/>
  <c r="K164" i="37" s="1"/>
  <c r="L164" i="37" s="1"/>
  <c r="G163" i="37"/>
  <c r="I163" i="37" s="1"/>
  <c r="K163" i="37" s="1"/>
  <c r="L163" i="37" s="1"/>
  <c r="G166" i="37"/>
  <c r="I166" i="37" s="1"/>
  <c r="K166" i="37" s="1"/>
  <c r="L166" i="37" s="1"/>
  <c r="G165" i="37"/>
  <c r="I165" i="37" s="1"/>
  <c r="K165" i="37" s="1"/>
  <c r="L165" i="37" s="1"/>
  <c r="G169" i="37"/>
  <c r="I169" i="37" s="1"/>
  <c r="K169" i="37" s="1"/>
  <c r="L169" i="37" s="1"/>
  <c r="G167" i="37"/>
  <c r="I167" i="37" s="1"/>
  <c r="K167" i="37" s="1"/>
  <c r="L167" i="37" s="1"/>
  <c r="G168" i="37"/>
  <c r="I168" i="37" s="1"/>
  <c r="K168" i="37" s="1"/>
  <c r="L168" i="37" s="1"/>
  <c r="G171" i="37"/>
  <c r="I171" i="37" s="1"/>
  <c r="K171" i="37" s="1"/>
  <c r="L171" i="37" s="1"/>
  <c r="G170" i="37"/>
  <c r="I170" i="37" s="1"/>
  <c r="K170" i="37" s="1"/>
  <c r="L170" i="37" s="1"/>
  <c r="G173" i="37"/>
  <c r="I173" i="37" s="1"/>
  <c r="K173" i="37" s="1"/>
  <c r="L173" i="37" s="1"/>
  <c r="G172" i="37"/>
  <c r="I172" i="37" s="1"/>
  <c r="K172" i="37" s="1"/>
  <c r="L172" i="37" s="1"/>
  <c r="G175" i="37"/>
  <c r="I175" i="37" s="1"/>
  <c r="K175" i="37" s="1"/>
  <c r="L175" i="37" s="1"/>
  <c r="G174" i="37"/>
  <c r="I174" i="37" s="1"/>
  <c r="K174" i="37" s="1"/>
  <c r="L174" i="37" s="1"/>
  <c r="G178" i="37"/>
  <c r="I178" i="37" s="1"/>
  <c r="K178" i="37" s="1"/>
  <c r="L178" i="37" s="1"/>
  <c r="G176" i="37"/>
  <c r="I176" i="37" s="1"/>
  <c r="K176" i="37" s="1"/>
  <c r="L176" i="37" s="1"/>
  <c r="G177" i="37"/>
  <c r="I177" i="37" s="1"/>
  <c r="K177" i="37" s="1"/>
  <c r="L177" i="37" s="1"/>
  <c r="G180" i="37"/>
  <c r="I180" i="37" s="1"/>
  <c r="K180" i="37" s="1"/>
  <c r="L180" i="37" s="1"/>
  <c r="G179" i="37"/>
  <c r="I179" i="37" s="1"/>
  <c r="K179" i="37" s="1"/>
  <c r="L179" i="37" s="1"/>
  <c r="G182" i="37"/>
  <c r="I182" i="37" s="1"/>
  <c r="K182" i="37" s="1"/>
  <c r="L182" i="37" s="1"/>
  <c r="G181" i="37"/>
  <c r="I181" i="37" s="1"/>
  <c r="K181" i="37" s="1"/>
  <c r="L181" i="37" s="1"/>
  <c r="G184" i="37"/>
  <c r="I184" i="37" s="1"/>
  <c r="K184" i="37" s="1"/>
  <c r="L184" i="37" s="1"/>
  <c r="G183" i="37"/>
  <c r="I183" i="37" s="1"/>
  <c r="K183" i="37" s="1"/>
  <c r="L183" i="37" s="1"/>
  <c r="G186" i="37"/>
  <c r="I186" i="37" s="1"/>
  <c r="K186" i="37" s="1"/>
  <c r="L186" i="37" s="1"/>
  <c r="G185" i="37"/>
  <c r="I185" i="37" s="1"/>
  <c r="K185" i="37" s="1"/>
  <c r="L185" i="37" s="1"/>
  <c r="G187" i="37"/>
  <c r="I187" i="37" s="1"/>
  <c r="K187" i="37" s="1"/>
  <c r="L187" i="37" s="1"/>
  <c r="G190" i="37"/>
  <c r="I190" i="37" s="1"/>
  <c r="K190" i="37" s="1"/>
  <c r="L190" i="37" s="1"/>
  <c r="G188" i="37"/>
  <c r="I188" i="37" s="1"/>
  <c r="K188" i="37" s="1"/>
  <c r="L188" i="37" s="1"/>
  <c r="G189" i="37"/>
  <c r="I189" i="37" s="1"/>
  <c r="K189" i="37" s="1"/>
  <c r="L189" i="37" s="1"/>
  <c r="G192" i="37"/>
  <c r="I192" i="37" s="1"/>
  <c r="K192" i="37" s="1"/>
  <c r="L192" i="37" s="1"/>
  <c r="G191" i="37"/>
  <c r="I191" i="37" s="1"/>
  <c r="K191" i="37" s="1"/>
  <c r="L191" i="37" s="1"/>
  <c r="G194" i="37"/>
  <c r="I194" i="37" s="1"/>
  <c r="K194" i="37" s="1"/>
  <c r="L194" i="37" s="1"/>
  <c r="G193" i="37"/>
  <c r="I193" i="37" s="1"/>
  <c r="K193" i="37" s="1"/>
  <c r="L193" i="37" s="1"/>
  <c r="G196" i="37"/>
  <c r="I196" i="37" s="1"/>
  <c r="K196" i="37" s="1"/>
  <c r="L196" i="37" s="1"/>
  <c r="G195" i="37"/>
  <c r="I195" i="37" s="1"/>
  <c r="K195" i="37" s="1"/>
  <c r="L195" i="37" s="1"/>
  <c r="G198" i="37"/>
  <c r="I198" i="37" s="1"/>
  <c r="K198" i="37" s="1"/>
  <c r="L198" i="37" s="1"/>
  <c r="G197" i="37"/>
  <c r="I197" i="37" s="1"/>
  <c r="K197" i="37" s="1"/>
  <c r="L197" i="37" s="1"/>
  <c r="G200" i="37"/>
  <c r="I200" i="37" s="1"/>
  <c r="K200" i="37" s="1"/>
  <c r="L200" i="37" s="1"/>
  <c r="G199" i="37"/>
  <c r="I199" i="37" s="1"/>
  <c r="K199" i="37" s="1"/>
  <c r="L199" i="37" s="1"/>
  <c r="G202" i="37"/>
  <c r="I202" i="37" s="1"/>
  <c r="K202" i="37" s="1"/>
  <c r="L202" i="37" s="1"/>
  <c r="G201" i="37"/>
  <c r="I201" i="37" s="1"/>
  <c r="K201" i="37" s="1"/>
  <c r="L201" i="37" s="1"/>
  <c r="G204" i="37"/>
  <c r="I204" i="37" s="1"/>
  <c r="K204" i="37" s="1"/>
  <c r="L204" i="37" s="1"/>
  <c r="G203" i="37"/>
  <c r="I203" i="37" s="1"/>
  <c r="K203" i="37" s="1"/>
  <c r="L203" i="37" s="1"/>
  <c r="G206" i="37"/>
  <c r="I206" i="37" s="1"/>
  <c r="K206" i="37" s="1"/>
  <c r="L206" i="37" s="1"/>
  <c r="G205" i="37"/>
  <c r="I205" i="37" s="1"/>
  <c r="K205" i="37" s="1"/>
  <c r="L205" i="37" s="1"/>
  <c r="G208" i="37"/>
  <c r="I208" i="37" s="1"/>
  <c r="K208" i="37" s="1"/>
  <c r="L208" i="37" s="1"/>
  <c r="G207" i="37"/>
  <c r="I207" i="37" s="1"/>
  <c r="K207" i="37" s="1"/>
  <c r="L207" i="37" s="1"/>
  <c r="G210" i="37"/>
  <c r="I210" i="37" s="1"/>
  <c r="K210" i="37" s="1"/>
  <c r="L210" i="37" s="1"/>
  <c r="G209" i="37"/>
  <c r="I209" i="37" s="1"/>
  <c r="K209" i="37" s="1"/>
  <c r="L209" i="37" s="1"/>
  <c r="G212" i="37"/>
  <c r="I212" i="37" s="1"/>
  <c r="K212" i="37" s="1"/>
  <c r="L212" i="37" s="1"/>
  <c r="G211" i="37"/>
  <c r="I211" i="37" s="1"/>
  <c r="K211" i="37" s="1"/>
  <c r="L211" i="37" s="1"/>
  <c r="G214" i="37"/>
  <c r="I214" i="37" s="1"/>
  <c r="K214" i="37" s="1"/>
  <c r="L214" i="37" s="1"/>
  <c r="G213" i="37"/>
  <c r="I213" i="37" s="1"/>
  <c r="K213" i="37" s="1"/>
  <c r="L213" i="37" s="1"/>
  <c r="G216" i="37"/>
  <c r="I216" i="37" s="1"/>
  <c r="K216" i="37" s="1"/>
  <c r="L216" i="37" s="1"/>
  <c r="G215" i="37"/>
  <c r="I215" i="37" s="1"/>
  <c r="K215" i="37" s="1"/>
  <c r="L215" i="37" s="1"/>
  <c r="G218" i="37"/>
  <c r="I218" i="37" s="1"/>
  <c r="K218" i="37" s="1"/>
  <c r="L218" i="37" s="1"/>
  <c r="G217" i="37"/>
  <c r="I217" i="37" s="1"/>
  <c r="K217" i="37" s="1"/>
  <c r="L217" i="37" s="1"/>
  <c r="G220" i="37"/>
  <c r="I220" i="37" s="1"/>
  <c r="K220" i="37" s="1"/>
  <c r="L220" i="37" s="1"/>
  <c r="G219" i="37"/>
  <c r="I219" i="37" s="1"/>
  <c r="K219" i="37" s="1"/>
  <c r="L219" i="37" s="1"/>
  <c r="G222" i="37"/>
  <c r="I222" i="37" s="1"/>
  <c r="K222" i="37" s="1"/>
  <c r="L222" i="37" s="1"/>
  <c r="G221" i="37"/>
  <c r="I221" i="37" s="1"/>
  <c r="K221" i="37" s="1"/>
  <c r="L221" i="37" s="1"/>
  <c r="G4" i="37" s="1"/>
  <c r="G224" i="37"/>
  <c r="I224" i="37" s="1"/>
  <c r="K224" i="37" s="1"/>
  <c r="L224" i="37" s="1"/>
  <c r="G223" i="37"/>
  <c r="I223" i="37" s="1"/>
  <c r="K223" i="37" s="1"/>
  <c r="L223" i="37" s="1"/>
  <c r="G226" i="37"/>
  <c r="I226" i="37" s="1"/>
  <c r="K226" i="37" s="1"/>
  <c r="L226" i="37" s="1"/>
  <c r="G225" i="37"/>
  <c r="I225" i="37" s="1"/>
  <c r="K225" i="37" s="1"/>
  <c r="L225" i="37" s="1"/>
  <c r="G228" i="37"/>
  <c r="I228" i="37" s="1"/>
  <c r="K228" i="37" s="1"/>
  <c r="L228" i="37" s="1"/>
  <c r="G227" i="37"/>
  <c r="I227" i="37" s="1"/>
  <c r="K227" i="37" s="1"/>
  <c r="L227" i="37" s="1"/>
  <c r="G230" i="37"/>
  <c r="I230" i="37" s="1"/>
  <c r="K230" i="37" s="1"/>
  <c r="L230" i="37" s="1"/>
  <c r="G229" i="37"/>
  <c r="I229" i="37" s="1"/>
  <c r="K229" i="37" s="1"/>
  <c r="L229" i="37" s="1"/>
  <c r="G232" i="37"/>
  <c r="I232" i="37" s="1"/>
  <c r="K232" i="37" s="1"/>
  <c r="L232" i="37" s="1"/>
  <c r="G231" i="37"/>
  <c r="I231" i="37" s="1"/>
  <c r="K231" i="37" s="1"/>
  <c r="L231" i="37" s="1"/>
  <c r="G234" i="37"/>
  <c r="I234" i="37" s="1"/>
  <c r="K234" i="37" s="1"/>
  <c r="L234" i="37" s="1"/>
  <c r="G233" i="37"/>
  <c r="I233" i="37" s="1"/>
  <c r="K233" i="37" s="1"/>
  <c r="L233" i="37" s="1"/>
  <c r="G236" i="37"/>
  <c r="I236" i="37" s="1"/>
  <c r="K236" i="37" s="1"/>
  <c r="L236" i="37" s="1"/>
  <c r="G235" i="37"/>
  <c r="I235" i="37" s="1"/>
  <c r="K235" i="37" s="1"/>
  <c r="L235" i="37" s="1"/>
  <c r="G238" i="37"/>
  <c r="I238" i="37" s="1"/>
  <c r="K238" i="37" s="1"/>
  <c r="L238" i="37" s="1"/>
  <c r="G237" i="37"/>
  <c r="I237" i="37" s="1"/>
  <c r="K237" i="37" s="1"/>
  <c r="L237" i="37" s="1"/>
  <c r="G240" i="37"/>
  <c r="I240" i="37" s="1"/>
  <c r="K240" i="37" s="1"/>
  <c r="L240" i="37" s="1"/>
  <c r="G239" i="37"/>
  <c r="I239" i="37" s="1"/>
  <c r="K239" i="37" s="1"/>
  <c r="L239" i="37" s="1"/>
  <c r="G242" i="37"/>
  <c r="I242" i="37" s="1"/>
  <c r="K242" i="37" s="1"/>
  <c r="L242" i="37" s="1"/>
  <c r="G241" i="37"/>
  <c r="I241" i="37" s="1"/>
  <c r="K241" i="37" s="1"/>
  <c r="L241" i="37" s="1"/>
  <c r="G244" i="37"/>
  <c r="I244" i="37" s="1"/>
  <c r="K244" i="37" s="1"/>
  <c r="L244" i="37" s="1"/>
  <c r="G243" i="37"/>
  <c r="I243" i="37" s="1"/>
  <c r="K243" i="37" s="1"/>
  <c r="L243" i="37" s="1"/>
  <c r="G246" i="37"/>
  <c r="I246" i="37" s="1"/>
  <c r="K246" i="37" s="1"/>
  <c r="L246" i="37" s="1"/>
  <c r="G245" i="37"/>
  <c r="I245" i="37" s="1"/>
  <c r="K245" i="37" s="1"/>
  <c r="L245" i="37" s="1"/>
  <c r="G248" i="37"/>
  <c r="I248" i="37" s="1"/>
  <c r="K248" i="37" s="1"/>
  <c r="L248" i="37" s="1"/>
  <c r="G247" i="37"/>
  <c r="I247" i="37" s="1"/>
  <c r="K247" i="37" s="1"/>
  <c r="L247" i="37" s="1"/>
  <c r="G250" i="37"/>
  <c r="I250" i="37" s="1"/>
  <c r="K250" i="37" s="1"/>
  <c r="L250" i="37" s="1"/>
  <c r="G249" i="37"/>
  <c r="I249" i="37" s="1"/>
  <c r="K249" i="37" s="1"/>
  <c r="L249" i="37" s="1"/>
  <c r="G252" i="37"/>
  <c r="I252" i="37" s="1"/>
  <c r="K252" i="37" s="1"/>
  <c r="L252" i="37" s="1"/>
  <c r="G251" i="37"/>
  <c r="I251" i="37" s="1"/>
  <c r="K251" i="37" s="1"/>
  <c r="L251" i="37" s="1"/>
  <c r="G254" i="37"/>
  <c r="I254" i="37" s="1"/>
  <c r="K254" i="37" s="1"/>
  <c r="L254" i="37" s="1"/>
  <c r="G253" i="37"/>
  <c r="I253" i="37" s="1"/>
  <c r="K253" i="37" s="1"/>
  <c r="L253" i="37" s="1"/>
  <c r="G256" i="37"/>
  <c r="I256" i="37" s="1"/>
  <c r="K256" i="37" s="1"/>
  <c r="L256" i="37" s="1"/>
  <c r="G255" i="37"/>
  <c r="I255" i="37" s="1"/>
  <c r="K255" i="37" s="1"/>
  <c r="L255" i="37" s="1"/>
  <c r="G258" i="37"/>
  <c r="I258" i="37" s="1"/>
  <c r="K258" i="37" s="1"/>
  <c r="G257" i="37"/>
  <c r="I257" i="37" s="1"/>
  <c r="K257" i="37" s="1"/>
  <c r="L257" i="37" s="1"/>
  <c r="B15" i="36"/>
  <c r="B16" i="36" s="1"/>
  <c r="B17" i="36" s="1"/>
  <c r="B18" i="36" s="1"/>
  <c r="B19" i="14"/>
  <c r="B21" i="14" s="1"/>
  <c r="G15" i="4"/>
  <c r="G20" i="4" s="1"/>
  <c r="G22" i="4" s="1"/>
  <c r="B15" i="11"/>
  <c r="B16" i="11" s="1"/>
  <c r="B17" i="11" s="1"/>
  <c r="B18" i="11" s="1"/>
  <c r="AG8412" i="1"/>
  <c r="AF8413" i="1"/>
  <c r="AG8413" i="1" s="1"/>
  <c r="B15" i="4"/>
  <c r="B18" i="4" s="1"/>
  <c r="B20" i="4" s="1"/>
  <c r="B21" i="4" s="1"/>
  <c r="B27" i="4" s="1"/>
  <c r="F3" i="26"/>
  <c r="F10" i="26" s="1"/>
  <c r="L258" i="37" l="1"/>
  <c r="G5" i="37"/>
  <c r="J2" i="37" s="1"/>
  <c r="J5" i="37" s="1"/>
  <c r="M2" i="36"/>
  <c r="K2" i="36"/>
  <c r="M2" i="14"/>
  <c r="S2" i="14" s="1"/>
  <c r="B25" i="14" s="1"/>
  <c r="K2" i="14"/>
  <c r="M2" i="11"/>
  <c r="S2" i="11" s="1"/>
  <c r="B22" i="11" s="1"/>
  <c r="K2" i="11"/>
  <c r="G24" i="4"/>
  <c r="G23" i="4"/>
  <c r="P2" i="36" l="1"/>
  <c r="B21" i="36" s="1"/>
  <c r="Q2" i="36"/>
  <c r="B23" i="36" s="1"/>
  <c r="P2" i="14"/>
  <c r="B24" i="14" s="1"/>
  <c r="B35" i="14" s="1"/>
  <c r="B36" i="14" s="1"/>
  <c r="Q2" i="14"/>
  <c r="B26" i="14" s="1"/>
  <c r="Q2" i="11"/>
  <c r="B23" i="11" s="1"/>
  <c r="P2" i="11"/>
  <c r="B21" i="1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550174-B621-4AA0-A961-3987F37E143A}" keepAlive="1" name="Consulta - BetasSvensson" description="Conexão com a consulta 'BetasSvensson' na pasta de trabalho." type="5" refreshedVersion="8" background="1" saveData="1">
    <dbPr connection="Provider=Microsoft.Mashup.OleDb.1;Data Source=$Workbook$;Location=BetasSvensson;Extended Properties=&quot;&quot;" command="SELECT * FROM [BetasSvensson]"/>
  </connection>
  <connection id="2" xr16:uid="{029A1031-DDE6-436B-A232-E0A8B5102CB9}" keepAlive="1" name="Consulta - CDIHistorico" description="Conexão com a consulta 'CDIHistorico' na pasta de trabalho." type="5" refreshedVersion="8" background="1" saveData="1">
    <dbPr connection="Provider=Microsoft.Mashup.OleDb.1;Data Source=$Workbook$;Location=CDIHistorico;Extended Properties=&quot;&quot;" command="SELECT * FROM [CDIHistorico]"/>
  </connection>
  <connection id="3" xr16:uid="{50D1812D-87AE-411B-ABAF-C138EBD3076E}" keepAlive="1" name="Consulta - ETTJ" description="Conexão com a consulta 'ETTJ' na pasta de trabalho." type="5" refreshedVersion="8" background="1" saveData="1">
    <dbPr connection="Provider=Microsoft.Mashup.OleDb.1;Data Source=$Workbook$;Location=ETTJ;Extended Properties=&quot;&quot;" command="SELECT * FROM [ETTJ]"/>
  </connection>
  <connection id="4" xr16:uid="{C8C22F06-5078-4F4D-9D67-46DCD4980789}" keepAlive="1" name="Consulta - IpeaDataIPCA" description="Conexão com a consulta 'IpeaDataIPCA' na pasta de trabalho." type="5" refreshedVersion="8" background="1" saveData="1">
    <dbPr connection="Provider=Microsoft.Mashup.OleDb.1;Data Source=$Workbook$;Location=IpeaDataIPCA;Extended Properties=&quot;&quot;" command="SELECT * FROM [IpeaDataIPCA]"/>
  </connection>
  <connection id="5" xr16:uid="{8A69B9F4-D19D-48DF-8D4C-CE1CE321DE8D}" keepAlive="1" name="Consulta - SELICHistorico" description="Conexão com a consulta 'SELICHistorico' na pasta de trabalho." type="5" refreshedVersion="8" background="1" saveData="1">
    <dbPr connection="Provider=Microsoft.Mashup.OleDb.1;Data Source=$Workbook$;Location=SELICHistorico;Extended Properties=&quot;&quot;" command="SELECT * FROM [SELICHistorico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<sst xmlns="http://schemas.openxmlformats.org/spreadsheetml/2006/main" count="720" uniqueCount="414">
  <si>
    <t>Data</t>
  </si>
  <si>
    <t>IPCA</t>
  </si>
  <si>
    <t>curvas B3</t>
  </si>
  <si>
    <t>http://www2.bmf.com.br/pages/portal/bmfbovespa/boletim1/TxRef1.asp</t>
  </si>
  <si>
    <t>DU</t>
  </si>
  <si>
    <t>DC</t>
  </si>
  <si>
    <t>Vencimento</t>
  </si>
  <si>
    <t>Negociação</t>
  </si>
  <si>
    <t>DU's</t>
  </si>
  <si>
    <t>Quantidade</t>
  </si>
  <si>
    <t>Liquidação</t>
  </si>
  <si>
    <t>%CDI</t>
  </si>
  <si>
    <t>VNA</t>
  </si>
  <si>
    <t>Financeiro</t>
  </si>
  <si>
    <t>VNA LFT</t>
  </si>
  <si>
    <t>Taxa</t>
  </si>
  <si>
    <t>Cotação</t>
  </si>
  <si>
    <t>Preço</t>
  </si>
  <si>
    <t>CDI+</t>
  </si>
  <si>
    <t>% CDI</t>
  </si>
  <si>
    <t>PRÉ</t>
  </si>
  <si>
    <t>Emissão</t>
  </si>
  <si>
    <t>Taxa Emissão</t>
  </si>
  <si>
    <t>Taxa Venda</t>
  </si>
  <si>
    <t>DI Curva</t>
  </si>
  <si>
    <t>PU Emissão</t>
  </si>
  <si>
    <t>Acumulado - DU's</t>
  </si>
  <si>
    <t>Acumulado - CDI a.d.</t>
  </si>
  <si>
    <t>Acumulado - Spread a.d.</t>
  </si>
  <si>
    <t>Fator Curva Ida</t>
  </si>
  <si>
    <t>Fator Curva Volta</t>
  </si>
  <si>
    <t>Fator</t>
  </si>
  <si>
    <t>DU's até vencimento</t>
  </si>
  <si>
    <t>PU atualizado</t>
  </si>
  <si>
    <t>PU Venda</t>
  </si>
  <si>
    <t>Data de Vencimento</t>
  </si>
  <si>
    <t>Feriados</t>
  </si>
  <si>
    <t>DI x pré</t>
  </si>
  <si>
    <t>Dias
Corridos</t>
  </si>
  <si>
    <t>252(2)(4)</t>
  </si>
  <si>
    <t>360(1)</t>
  </si>
  <si>
    <t>% SELIC</t>
  </si>
  <si>
    <t>Cupom</t>
  </si>
  <si>
    <t>Cupom DU</t>
  </si>
  <si>
    <t>Fator Juro</t>
  </si>
  <si>
    <t>Amortização</t>
  </si>
  <si>
    <t>PU acruado</t>
  </si>
  <si>
    <t>VP Mkt</t>
  </si>
  <si>
    <t>PU Venda no Call</t>
  </si>
  <si>
    <t>PU Venda Perp.</t>
  </si>
  <si>
    <t>Taxa Venda Call</t>
  </si>
  <si>
    <t>Taxa Venda Perp</t>
  </si>
  <si>
    <t>Dias Corridos</t>
  </si>
  <si>
    <t>Acumulado - Spread</t>
  </si>
  <si>
    <t>Acumulado - SELIC a.d.</t>
  </si>
  <si>
    <t>XXXXX</t>
  </si>
  <si>
    <t>Variação</t>
  </si>
  <si>
    <t>Dados Emissão</t>
  </si>
  <si>
    <t>Atualização - IPCA</t>
  </si>
  <si>
    <t>Atualização - Juros</t>
  </si>
  <si>
    <t>Dados Negociação</t>
  </si>
  <si>
    <t>Data de Liquidação</t>
  </si>
  <si>
    <t>Data de Emissão</t>
  </si>
  <si>
    <t>PU de Emissão</t>
  </si>
  <si>
    <t>Taxa de Emissão</t>
  </si>
  <si>
    <t>Inicial</t>
  </si>
  <si>
    <t>Último</t>
  </si>
  <si>
    <t>PU Corrigido - IPCA</t>
  </si>
  <si>
    <t>PU Corrigido - IPCA + Juros</t>
  </si>
  <si>
    <t>Projeção ANBIMA</t>
  </si>
  <si>
    <t>Última Data</t>
  </si>
  <si>
    <t>Próxima Data</t>
  </si>
  <si>
    <t>DU's Período</t>
  </si>
  <si>
    <t>DU's Corrido</t>
  </si>
  <si>
    <t>PU Par</t>
  </si>
  <si>
    <t>Fator - IPCA</t>
  </si>
  <si>
    <t>Fator - Juros</t>
  </si>
  <si>
    <t>Taxa de Negociação</t>
  </si>
  <si>
    <t>DU's até o Vencimento</t>
  </si>
  <si>
    <t>PU Negociado</t>
  </si>
  <si>
    <t>IPCAm1</t>
  </si>
  <si>
    <t>IPCAm0</t>
  </si>
  <si>
    <t>IPCAmn</t>
  </si>
  <si>
    <t>DU'p Pró-Rata</t>
  </si>
  <si>
    <t>DU't Pró-Rata</t>
  </si>
  <si>
    <t>MODELO SEM PRO RATA</t>
  </si>
  <si>
    <t>Fator - IPCA Pro Rata</t>
  </si>
  <si>
    <t>Pro Rata - IPCA</t>
  </si>
  <si>
    <t>MODELO PRO RATA - DIA ÚTIL</t>
  </si>
  <si>
    <t>Boleta</t>
  </si>
  <si>
    <t>MODELO PRO RATA - DIA CORRIDO</t>
  </si>
  <si>
    <t>Indexador</t>
  </si>
  <si>
    <t>Anual</t>
  </si>
  <si>
    <t>Semestral</t>
  </si>
  <si>
    <t>Emissão/ Últ. Cupom</t>
  </si>
  <si>
    <t>Cupom - Data</t>
  </si>
  <si>
    <t>Cupom - Call</t>
  </si>
  <si>
    <t>Cupom - Período</t>
  </si>
  <si>
    <t>Lista - Indexador</t>
  </si>
  <si>
    <t>Lista - Cupom</t>
  </si>
  <si>
    <t>SELIC</t>
  </si>
  <si>
    <t>Fator Indexador</t>
  </si>
  <si>
    <t>CDI</t>
  </si>
  <si>
    <t>PU Venda na Call</t>
  </si>
  <si>
    <t>Call - Recompra</t>
  </si>
  <si>
    <t>Dia útil</t>
  </si>
  <si>
    <t>dc</t>
  </si>
  <si>
    <t>DI 252</t>
  </si>
  <si>
    <t>DI 360</t>
  </si>
  <si>
    <t>Cupom a partir de</t>
  </si>
  <si>
    <t>CDI dia</t>
  </si>
  <si>
    <t>Datas</t>
  </si>
  <si>
    <t>SELIC D-1</t>
  </si>
  <si>
    <t>Fator SELIC</t>
  </si>
  <si>
    <t>Fator CDI</t>
  </si>
  <si>
    <t>SELIC dia</t>
  </si>
  <si>
    <t>CDI D-1</t>
  </si>
  <si>
    <t>Beta 1</t>
  </si>
  <si>
    <t>Beta 2</t>
  </si>
  <si>
    <t>Beta 3</t>
  </si>
  <si>
    <t>Beta 4</t>
  </si>
  <si>
    <t>Lambda 1</t>
  </si>
  <si>
    <t>Lambda 2</t>
  </si>
  <si>
    <t>PREFIXADOS</t>
  </si>
  <si>
    <t>Curva
 Svensson</t>
  </si>
  <si>
    <t>Curva
 B3</t>
  </si>
  <si>
    <t>Fator
Desconto</t>
  </si>
  <si>
    <t>VP
Perpetuidade</t>
  </si>
  <si>
    <t>F Desc
Perpetuidade</t>
  </si>
  <si>
    <t>VP Curva Svensson</t>
  </si>
  <si>
    <t>F Desc
Svensson</t>
  </si>
  <si>
    <t>PU Svensson</t>
  </si>
  <si>
    <t>Cupom
Svensson</t>
  </si>
  <si>
    <t>Ano</t>
  </si>
  <si>
    <t>Mês</t>
  </si>
  <si>
    <t>Número Indice</t>
  </si>
  <si>
    <t>Vencimento Ajustado</t>
  </si>
  <si>
    <t>NTN-B</t>
  </si>
  <si>
    <t>LFT</t>
  </si>
  <si>
    <t>LTN</t>
  </si>
  <si>
    <t>NTN-F</t>
  </si>
  <si>
    <t>Ainda não desenvolvido</t>
  </si>
  <si>
    <t>DI Svensson</t>
  </si>
  <si>
    <t>Fator Curva Ida - Svensson</t>
  </si>
  <si>
    <t>Fator Curva Volta -Svensson</t>
  </si>
  <si>
    <t>PU Venda - Svensson</t>
  </si>
  <si>
    <t>CDI +</t>
  </si>
  <si>
    <t>PREÇO</t>
  </si>
  <si>
    <t>EM QUANTO RODA O FIDC</t>
  </si>
  <si>
    <t>Preço Antes</t>
  </si>
  <si>
    <t>Dias</t>
  </si>
  <si>
    <t>Preço Depois</t>
  </si>
  <si>
    <t>CDI (ano)</t>
  </si>
  <si>
    <t>Taxa (CDI+)</t>
  </si>
  <si>
    <t>Preço Venda</t>
  </si>
  <si>
    <t>Taxa Compra</t>
  </si>
  <si>
    <t>Preço Compra</t>
  </si>
  <si>
    <t>Lógica Inversa</t>
  </si>
  <si>
    <t>CDI DIA</t>
  </si>
  <si>
    <t>Fator Diario</t>
  </si>
  <si>
    <t>Peridiocidade de Atualização</t>
  </si>
  <si>
    <t>SELIC +</t>
  </si>
  <si>
    <t>Fator Ida</t>
  </si>
  <si>
    <t>Fator Volta</t>
  </si>
  <si>
    <t>Mas t</t>
  </si>
  <si>
    <t>Conta</t>
  </si>
  <si>
    <t>Minemômico</t>
  </si>
  <si>
    <t>Fundo</t>
  </si>
  <si>
    <t>CNPJ</t>
  </si>
  <si>
    <t>CETIP</t>
  </si>
  <si>
    <t>IdBritech</t>
  </si>
  <si>
    <t>Tipo Carteira</t>
  </si>
  <si>
    <t>Lado</t>
  </si>
  <si>
    <t>Corretoras</t>
  </si>
  <si>
    <t>Câmaras</t>
  </si>
  <si>
    <t>Moedas</t>
  </si>
  <si>
    <t>Tipos</t>
  </si>
  <si>
    <t>Ativos</t>
  </si>
  <si>
    <t>Código</t>
  </si>
  <si>
    <t xml:space="preserve">800001 - Warren BR FIA </t>
  </si>
  <si>
    <t>Warren BR</t>
  </si>
  <si>
    <t>WARREN BRASIL FIA</t>
  </si>
  <si>
    <t xml:space="preserve">29.577.652/0001-75 </t>
  </si>
  <si>
    <t>181179-1</t>
  </si>
  <si>
    <t>N/A</t>
  </si>
  <si>
    <t>Compra</t>
  </si>
  <si>
    <t>Warren</t>
  </si>
  <si>
    <t>BRL</t>
  </si>
  <si>
    <t>Renda Fixa</t>
  </si>
  <si>
    <t xml:space="preserve">800003 - Warren USA </t>
  </si>
  <si>
    <t>Warren USA</t>
  </si>
  <si>
    <t>WARREN USA FIA</t>
  </si>
  <si>
    <t xml:space="preserve">29.577.706/0001-00 </t>
  </si>
  <si>
    <t>181178-4</t>
  </si>
  <si>
    <t>Fechamento</t>
  </si>
  <si>
    <t>Venda</t>
  </si>
  <si>
    <t>Necton</t>
  </si>
  <si>
    <t>USD</t>
  </si>
  <si>
    <t>Bolsa</t>
  </si>
  <si>
    <t xml:space="preserve">800032 - Warren Dolar </t>
  </si>
  <si>
    <t>Warren Dolar</t>
  </si>
  <si>
    <t>WARREN DOLAR FI CAMBIAL</t>
  </si>
  <si>
    <t>42.149.158/0001-78</t>
  </si>
  <si>
    <t>658953-2</t>
  </si>
  <si>
    <t>4112100-3</t>
  </si>
  <si>
    <t>Resgate Total</t>
  </si>
  <si>
    <t>Ativa</t>
  </si>
  <si>
    <t>TED</t>
  </si>
  <si>
    <t>Fundos</t>
  </si>
  <si>
    <t>Warren Artemis FIFE</t>
  </si>
  <si>
    <t>WARREN ARTEMIS FIFE FIRF</t>
  </si>
  <si>
    <t>41.601.781/0001-57</t>
  </si>
  <si>
    <t>654708-8</t>
  </si>
  <si>
    <t>4130400-2</t>
  </si>
  <si>
    <t>Resgate Parcial</t>
  </si>
  <si>
    <t>CM</t>
  </si>
  <si>
    <t>B3</t>
  </si>
  <si>
    <t>Offshore</t>
  </si>
  <si>
    <t>Warren Tesouro Selic</t>
  </si>
  <si>
    <t>WARREN TESOURO SELIC</t>
  </si>
  <si>
    <t>24.986.670/0001-97</t>
  </si>
  <si>
    <t>29836-8</t>
  </si>
  <si>
    <t>3085100-9</t>
  </si>
  <si>
    <t>Aplica</t>
  </si>
  <si>
    <t>Renascença</t>
  </si>
  <si>
    <t>Alguel</t>
  </si>
  <si>
    <t>48.573.062/0001-19</t>
  </si>
  <si>
    <t>976853-8</t>
  </si>
  <si>
    <t>4796500-5</t>
  </si>
  <si>
    <t>Doador</t>
  </si>
  <si>
    <t>XP</t>
  </si>
  <si>
    <t>BMF</t>
  </si>
  <si>
    <t>Warren Green</t>
  </si>
  <si>
    <t>WARREN GREEN FIA BDR NÍVEL I</t>
  </si>
  <si>
    <t>35.030.809/0001-40</t>
  </si>
  <si>
    <t>244604-2</t>
  </si>
  <si>
    <t>3750100-8</t>
  </si>
  <si>
    <t>Tomador</t>
  </si>
  <si>
    <t>Safra</t>
  </si>
  <si>
    <t>Câmbio</t>
  </si>
  <si>
    <t>800068 - Warren Cash Clash</t>
  </si>
  <si>
    <t>Warren Cash Clash</t>
  </si>
  <si>
    <t>WARREN CASH CLASH FIRF LP</t>
  </si>
  <si>
    <t>42.550.188/0001-91</t>
  </si>
  <si>
    <t>682179-5</t>
  </si>
  <si>
    <t>4221600-3</t>
  </si>
  <si>
    <t>Warren Fractus</t>
  </si>
  <si>
    <t>WARREN FRACTUS FIM</t>
  </si>
  <si>
    <t>46.648.912/0001-75</t>
  </si>
  <si>
    <t>964129-3</t>
  </si>
  <si>
    <t>Warren Fatores BR</t>
  </si>
  <si>
    <t>WARREN FATORES BRASIL MASTER FUNDO DE INVESTIMENTO EM AÇÕES</t>
  </si>
  <si>
    <t>44.903.506/0001-86</t>
  </si>
  <si>
    <t>789936-0</t>
  </si>
  <si>
    <t>4490300-8</t>
  </si>
  <si>
    <t>Warren Prev Gestao Ativa</t>
  </si>
  <si>
    <t>WARREN PREVIDÊNCIA GESTÃO ATIVA FIM</t>
  </si>
  <si>
    <t>38.729.027/0001-92</t>
  </si>
  <si>
    <t>500807-6</t>
  </si>
  <si>
    <t>3770500-0</t>
  </si>
  <si>
    <t>800059 - Warren Venus</t>
  </si>
  <si>
    <t>Warren Venus Master</t>
  </si>
  <si>
    <t>WARREN VÊNUS MASTER FIM CP</t>
  </si>
  <si>
    <t>43.450.518/0001-30</t>
  </si>
  <si>
    <t>703756-8</t>
  </si>
  <si>
    <t>4306000-7</t>
  </si>
  <si>
    <t>Warren IPCA Curto</t>
  </si>
  <si>
    <t>WARREN IPCA CURTO FIRF</t>
  </si>
  <si>
    <t>37.557.820/0001-99</t>
  </si>
  <si>
    <t>335398-5</t>
  </si>
  <si>
    <t>Abertura</t>
  </si>
  <si>
    <t>Warren FIC CP</t>
  </si>
  <si>
    <t>WARREN FIC FIM CP</t>
  </si>
  <si>
    <t>30.271.177/0001-93</t>
  </si>
  <si>
    <t>182889-6</t>
  </si>
  <si>
    <t>2768300-8</t>
  </si>
  <si>
    <t>Warren Equals</t>
  </si>
  <si>
    <t>WARREN EQUALS FIA BDR NÍVEL I</t>
  </si>
  <si>
    <t>36.401.557/0001-81</t>
  </si>
  <si>
    <t>264396-0</t>
  </si>
  <si>
    <t>Warren Global Factors Master</t>
  </si>
  <si>
    <t>WARREN GLOBAL FACTORS FIA</t>
  </si>
  <si>
    <t>44.760.740/0001-00</t>
  </si>
  <si>
    <t>775152-3</t>
  </si>
  <si>
    <t>Warren Securities</t>
  </si>
  <si>
    <t>WARREN SECURITIES</t>
  </si>
  <si>
    <t>43.440.579/0001-16</t>
  </si>
  <si>
    <t>803478-4</t>
  </si>
  <si>
    <t>45134.00-3</t>
  </si>
  <si>
    <t>Warren Cripto</t>
  </si>
  <si>
    <t>WARREN CRIPTO FIM</t>
  </si>
  <si>
    <t>43.945.482/0001-65</t>
  </si>
  <si>
    <t>710949-4</t>
  </si>
  <si>
    <t>Tordilho Prev Q. FIM CP</t>
  </si>
  <si>
    <t>44.917.400/0001-31</t>
  </si>
  <si>
    <t>813252-5</t>
  </si>
  <si>
    <t>45241.00-6</t>
  </si>
  <si>
    <t>JEAA Prev Q. FIM CP</t>
  </si>
  <si>
    <t>43.790.826/0001-04</t>
  </si>
  <si>
    <t>870414-0</t>
  </si>
  <si>
    <t>4589200-8</t>
  </si>
  <si>
    <t>Terrablu Qualificado FIM CP</t>
  </si>
  <si>
    <t>44.162.969/0001-34</t>
  </si>
  <si>
    <t>766501-9</t>
  </si>
  <si>
    <t>4435300-5</t>
  </si>
  <si>
    <t>Maio Fullness</t>
  </si>
  <si>
    <t>43.790.923/0001-05</t>
  </si>
  <si>
    <t>744603-0</t>
  </si>
  <si>
    <t>4398300-5</t>
  </si>
  <si>
    <t>Coretuba Prev Qualificado</t>
  </si>
  <si>
    <t>43.790.956/0001-47</t>
  </si>
  <si>
    <t>769424-4</t>
  </si>
  <si>
    <t>4437200-0</t>
  </si>
  <si>
    <t>HAPPY FAMILY FIM CP IE</t>
  </si>
  <si>
    <t>44.978.092/0001-54</t>
  </si>
  <si>
    <t xml:space="preserve"> 807255-5</t>
  </si>
  <si>
    <t>45150.00-1</t>
  </si>
  <si>
    <t>ACUERE ICATU FIM CP</t>
  </si>
  <si>
    <t>44.109.989/0001-41</t>
  </si>
  <si>
    <t>4970200-8</t>
  </si>
  <si>
    <t>Warren FO Tático RF1 FIM CP</t>
  </si>
  <si>
    <t>44.283.966/0001-59</t>
  </si>
  <si>
    <t>743333-3</t>
  </si>
  <si>
    <t>Batido.</t>
  </si>
  <si>
    <t>Segue a nossa alocação.</t>
  </si>
  <si>
    <t>Segue a nossa alocação:</t>
  </si>
  <si>
    <t>Operação</t>
  </si>
  <si>
    <t>Corretora</t>
  </si>
  <si>
    <t>Câmara</t>
  </si>
  <si>
    <t>Ativo</t>
  </si>
  <si>
    <t>Pu</t>
  </si>
  <si>
    <t>Status</t>
  </si>
  <si>
    <t>019489 - Coretuba
019495 - Maio Fullness
019510 - Terrablu
019524 - Acuere
019811- Tordilho
019470 - JEAA</t>
  </si>
  <si>
    <t>44.903.727/0001-54</t>
  </si>
  <si>
    <t>Locus FIM CP</t>
  </si>
  <si>
    <t>LOCUS FUNDO DE INVESTIMENTO MULTIMERCADO CRÉDITO PRIVADO</t>
  </si>
  <si>
    <t>809495-3</t>
  </si>
  <si>
    <t>4530900-3</t>
  </si>
  <si>
    <t>41.551.885-0001-02</t>
  </si>
  <si>
    <t>RPA FUNDO DE INVESTIMENTO MULTIMERCADO CREDITO PRIVADO INVESTIMENTO NO EXTERIOR</t>
  </si>
  <si>
    <t>RPA FIM CP IE</t>
  </si>
  <si>
    <t>647257-1</t>
  </si>
  <si>
    <t>4048900-7</t>
  </si>
  <si>
    <t>36.724.176/0001-33</t>
  </si>
  <si>
    <t>LPD FUNDO DE INVESTIMENTO MULTIMERCADO - CRÉDITO PRIVADO - INVESTIMENTO NO EXTERIOR</t>
  </si>
  <si>
    <t>LPD FIM CP IE</t>
  </si>
  <si>
    <t>340412-0</t>
  </si>
  <si>
    <t>3757000-8</t>
  </si>
  <si>
    <t>38.709.450/0001-20</t>
  </si>
  <si>
    <t>ACAPLAS FUNDO DE INVESTIMENTO MULTIMERCADO CRÉDITO PRIVADO INVESTIMENTO NO EXTERIOR</t>
  </si>
  <si>
    <t>Acaplas FIM CP IE</t>
  </si>
  <si>
    <t>500804-5</t>
  </si>
  <si>
    <t>3931600-2</t>
  </si>
  <si>
    <t>Preço Base</t>
  </si>
  <si>
    <t>DI muda 1%</t>
  </si>
  <si>
    <t>Spred muda 1%</t>
  </si>
  <si>
    <t>BGC</t>
  </si>
  <si>
    <t>ABC</t>
  </si>
  <si>
    <t>Spread Emissão</t>
  </si>
  <si>
    <t>Taxa Indexador Emisão</t>
  </si>
  <si>
    <t>Taxa Indexador Venda Call</t>
  </si>
  <si>
    <t>Qtde</t>
  </si>
  <si>
    <t>Corretagem - Warren</t>
  </si>
  <si>
    <t>TAXA</t>
  </si>
  <si>
    <t>VENDA</t>
  </si>
  <si>
    <t>COMPRA</t>
  </si>
  <si>
    <t>NTNB</t>
  </si>
  <si>
    <t>Fluxo Cupom</t>
  </si>
  <si>
    <t>Amanhã Futuro</t>
  </si>
  <si>
    <t>4340200-5</t>
  </si>
  <si>
    <t>37.830.250/0001-69</t>
  </si>
  <si>
    <t>Great View</t>
  </si>
  <si>
    <t>37595.00-7</t>
  </si>
  <si>
    <t>38.709.388/0001-77</t>
  </si>
  <si>
    <t>54.029.997/0001-31</t>
  </si>
  <si>
    <t>AMW Credito FIRF</t>
  </si>
  <si>
    <t>54407.00-6</t>
  </si>
  <si>
    <t>DFD</t>
  </si>
  <si>
    <t>39283.00-1</t>
  </si>
  <si>
    <t>37.375.499/0001-21</t>
  </si>
  <si>
    <t>Fator Juros</t>
  </si>
  <si>
    <t>DUi-t</t>
  </si>
  <si>
    <t>Fator IPCA</t>
  </si>
  <si>
    <t>Spread Projt-v</t>
  </si>
  <si>
    <t>Dut-v</t>
  </si>
  <si>
    <t>MODELO VORTX</t>
  </si>
  <si>
    <t>VNE</t>
  </si>
  <si>
    <t>IPCA $</t>
  </si>
  <si>
    <t>Juros $</t>
  </si>
  <si>
    <t>PU</t>
  </si>
  <si>
    <t>PU_proj</t>
  </si>
  <si>
    <t>MtM</t>
  </si>
  <si>
    <t>PU MtM</t>
  </si>
  <si>
    <t>YggDrasil</t>
  </si>
  <si>
    <t>39352.00-4</t>
  </si>
  <si>
    <t>37.376.503/0001-76</t>
  </si>
  <si>
    <t>AMW Bancos FIRF</t>
  </si>
  <si>
    <t>Parana</t>
  </si>
  <si>
    <t>LFSC</t>
  </si>
  <si>
    <t>LFSC19000GS</t>
  </si>
  <si>
    <t>16/04/2026</t>
  </si>
  <si>
    <t>PU Curva</t>
  </si>
  <si>
    <t>Data Compra</t>
  </si>
  <si>
    <t>Pu Compra</t>
  </si>
  <si>
    <t>PU Vcto</t>
  </si>
  <si>
    <t>Resultado</t>
  </si>
  <si>
    <t>Retorno</t>
  </si>
  <si>
    <t>N dias</t>
  </si>
  <si>
    <t>CDI Periodo</t>
  </si>
  <si>
    <t>Equivalênca</t>
  </si>
  <si>
    <t>Não Recompra</t>
  </si>
  <si>
    <t>No dia</t>
  </si>
  <si>
    <t>Carrego CDI+</t>
  </si>
  <si>
    <t>Carrego %CDI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</si>
</sst>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#,##0.0000"/>
    <numFmt numFmtId="166" formatCode="0.0000%"/>
    <numFmt numFmtId="167" formatCode="_-* #,##0_-;\-* #,##0_-;_-* &quot;-&quot;??_-;_-@_-"/>
    <numFmt numFmtId="168" formatCode="_-* #,##0.000000_-;\-* #,##0.000000_-;_-* &quot;-&quot;??_-;_-@_-"/>
    <numFmt numFmtId="169" formatCode="0.00000%"/>
    <numFmt numFmtId="170" formatCode="_-* #,##0.0000_-;\-* #,##0.0000_-;_-* &quot;-&quot;????_-;_-@_-"/>
    <numFmt numFmtId="171" formatCode="_-* #,##0.000000_-;\-* #,##0.000000_-;_-* &quot;-&quot;??????_-;_-@_-"/>
    <numFmt numFmtId="172" formatCode="0.000000%"/>
    <numFmt numFmtId="173" formatCode="0.000000"/>
    <numFmt numFmtId="174" formatCode="_-* #,##0.00000000_-;\-* #,##0.00000000_-;_-* &quot;-&quot;??_-;_-@_-"/>
    <numFmt numFmtId="175" formatCode="_-* #,##0.00000000_-;\-* #,##0.00000000_-;_-* &quot;-&quot;????????_-;_-@_-"/>
    <numFmt numFmtId="176" formatCode="0.000%"/>
    <numFmt numFmtId="177" formatCode="0.0%"/>
    <numFmt numFmtId="178" formatCode="_-* #,##0.000000_-;\-* #,##0.000000_-;_-* &quot;-&quot;????????_-;_-@_-"/>
    <numFmt numFmtId="179" formatCode="_-* #,##0.00000000_-;\-* #,##0.00000000_-;_-* &quot;-&quot;????_-;_-@_-"/>
    <numFmt numFmtId="180" formatCode="_-* #,##0.00000_-;\-* #,##0.00000_-;_-* &quot;-&quot;??_-;_-@_-"/>
    <numFmt numFmtId="181" formatCode="_(* #,##0.000000_);_(* \(#,##0.000000\);_(* &quot;-&quot;??_);_(@_)"/>
    <numFmt numFmtId="182" formatCode="_(* #,##0_);_(* \(#,##0\);_(* &quot;-&quot;??_);_(@_)"/>
    <numFmt numFmtId="183" formatCode="_(* #,##0.0000000_);_(* \(#,##0.0000000\);_(* &quot;-&quot;??_);_(@_)"/>
    <numFmt numFmtId="184" formatCode="_(* #,##0.00000000_);_(* \(#,##0.00000000\);_(* &quot;-&quot;??_);_(@_)"/>
    <numFmt numFmtId="185" formatCode="_(* #,##0.000000000_);_(* \(#,##0.000000000\);_(* &quot;-&quot;??_);_(@_)"/>
    <numFmt numFmtId="186" formatCode="0.00000000%"/>
    <numFmt numFmtId="187" formatCode="0.000000000%"/>
    <numFmt numFmtId="188" formatCode="#,##0.00000"/>
    <numFmt numFmtId="189" formatCode="_(* #,##0.00000_);_(* \(#,##0.00000\);_(* &quot;-&quot;??_);_(@_)"/>
    <numFmt numFmtId="190" formatCode="_(* #,##0.000_);_(* \(#,##0.000\);_(* &quot;-&quot;??_);_(@_)"/>
    <numFmt numFmtId="191" formatCode="0.0000000"/>
    <numFmt numFmtId="192" formatCode="_(* #,##0.0000_);_(* \(#,##0.0000\);_(* &quot;-&quot;??_);_(@_)"/>
    <numFmt numFmtId="193" formatCode="_-* #,##0.0000000_-;\-* #,##0.0000000_-;_-* &quot;-&quot;??_-;_-@_-"/>
    <numFmt numFmtId="194" formatCode="0.000000000"/>
    <numFmt numFmtId="195" formatCode="_-[$R$-416]\ * #,##0.00_-;\-[$R$-416]\ * #,##0.00_-;_-[$R$-416]\ * &quot;-&quot;??_-;_-@_-"/>
    <numFmt numFmtId="196" formatCode="_(&quot;$&quot;* #,##0.00_);_(&quot;$&quot;* \(#,##0.00\);_(&quot;$&quot;* &quot;-&quot;??_);_(@_)"/>
    <numFmt numFmtId="197" formatCode="&quot;R$&quot;\ #,##0.00"/>
    <numFmt numFmtId="198" formatCode="#,##0.00000000"/>
    <numFmt numFmtId="199" formatCode="0.0000000000"/>
    <numFmt numFmtId="200" formatCode="0.00000000000%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D1D2D3"/>
      <name val="Consolas"/>
      <family val="3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Times"/>
    </font>
    <font>
      <sz val="10"/>
      <color theme="1"/>
      <name val="Source Sans Pro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C5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4E5EB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67">
    <xf numFmtId="0" fontId="0" fillId="0" borderId="0" xfId="0"/>
    <xf numFmtId="14" fontId="5" fillId="2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wrapText="1"/>
    </xf>
    <xf numFmtId="10" fontId="6" fillId="0" borderId="0" xfId="2" applyNumberFormat="1" applyFont="1"/>
    <xf numFmtId="14" fontId="6" fillId="0" borderId="0" xfId="0" applyNumberFormat="1" applyFont="1"/>
    <xf numFmtId="0" fontId="6" fillId="0" borderId="0" xfId="0" applyFont="1" applyAlignment="1">
      <alignment horizontal="center"/>
    </xf>
    <xf numFmtId="10" fontId="6" fillId="0" borderId="0" xfId="0" applyNumberFormat="1" applyFont="1"/>
    <xf numFmtId="166" fontId="6" fillId="0" borderId="0" xfId="2" applyNumberFormat="1" applyFont="1"/>
    <xf numFmtId="166" fontId="6" fillId="0" borderId="0" xfId="0" applyNumberFormat="1" applyFont="1"/>
    <xf numFmtId="165" fontId="4" fillId="0" borderId="0" xfId="0" applyNumberFormat="1" applyFont="1"/>
    <xf numFmtId="164" fontId="6" fillId="0" borderId="0" xfId="1" applyFont="1"/>
    <xf numFmtId="164" fontId="6" fillId="0" borderId="0" xfId="1" applyFont="1" applyAlignment="1">
      <alignment horizontal="center"/>
    </xf>
    <xf numFmtId="164" fontId="6" fillId="0" borderId="0" xfId="1" applyFont="1" applyAlignment="1"/>
    <xf numFmtId="0" fontId="5" fillId="0" borderId="0" xfId="0" applyFont="1"/>
    <xf numFmtId="14" fontId="6" fillId="4" borderId="0" xfId="0" applyNumberFormat="1" applyFont="1" applyFill="1"/>
    <xf numFmtId="167" fontId="6" fillId="0" borderId="0" xfId="1" applyNumberFormat="1" applyFont="1"/>
    <xf numFmtId="174" fontId="6" fillId="0" borderId="0" xfId="1" applyNumberFormat="1" applyFont="1"/>
    <xf numFmtId="14" fontId="6" fillId="2" borderId="0" xfId="0" applyNumberFormat="1" applyFont="1" applyFill="1"/>
    <xf numFmtId="10" fontId="6" fillId="2" borderId="0" xfId="2" applyNumberFormat="1" applyFont="1" applyFill="1"/>
    <xf numFmtId="0" fontId="5" fillId="0" borderId="1" xfId="0" applyFont="1" applyBorder="1"/>
    <xf numFmtId="168" fontId="6" fillId="2" borderId="1" xfId="1" applyNumberFormat="1" applyFont="1" applyFill="1" applyBorder="1"/>
    <xf numFmtId="0" fontId="5" fillId="0" borderId="2" xfId="0" applyFont="1" applyBorder="1"/>
    <xf numFmtId="167" fontId="6" fillId="0" borderId="2" xfId="1" applyNumberFormat="1" applyFont="1" applyBorder="1"/>
    <xf numFmtId="168" fontId="5" fillId="3" borderId="1" xfId="1" applyNumberFormat="1" applyFont="1" applyFill="1" applyBorder="1"/>
    <xf numFmtId="0" fontId="6" fillId="0" borderId="1" xfId="0" applyFont="1" applyBorder="1"/>
    <xf numFmtId="171" fontId="6" fillId="0" borderId="0" xfId="0" applyNumberFormat="1" applyFont="1"/>
    <xf numFmtId="4" fontId="6" fillId="0" borderId="0" xfId="0" applyNumberFormat="1" applyFont="1"/>
    <xf numFmtId="164" fontId="6" fillId="0" borderId="0" xfId="0" applyNumberFormat="1" applyFont="1"/>
    <xf numFmtId="9" fontId="6" fillId="0" borderId="0" xfId="0" applyNumberFormat="1" applyFont="1"/>
    <xf numFmtId="164" fontId="6" fillId="0" borderId="0" xfId="1" applyFont="1" applyFill="1" applyAlignment="1">
      <alignment horizontal="center"/>
    </xf>
    <xf numFmtId="167" fontId="6" fillId="0" borderId="0" xfId="1" applyNumberFormat="1" applyFont="1" applyAlignment="1">
      <alignment horizontal="center"/>
    </xf>
    <xf numFmtId="167" fontId="6" fillId="0" borderId="0" xfId="1" applyNumberFormat="1" applyFont="1" applyFill="1" applyAlignment="1">
      <alignment horizontal="center"/>
    </xf>
    <xf numFmtId="168" fontId="6" fillId="0" borderId="0" xfId="1" applyNumberFormat="1" applyFont="1"/>
    <xf numFmtId="176" fontId="6" fillId="0" borderId="0" xfId="2" applyNumberFormat="1" applyFont="1"/>
    <xf numFmtId="164" fontId="6" fillId="0" borderId="0" xfId="1" applyFont="1" applyFill="1"/>
    <xf numFmtId="178" fontId="6" fillId="0" borderId="1" xfId="0" applyNumberFormat="1" applyFont="1" applyBorder="1"/>
    <xf numFmtId="174" fontId="6" fillId="0" borderId="0" xfId="1" applyNumberFormat="1" applyFont="1" applyFill="1"/>
    <xf numFmtId="174" fontId="6" fillId="0" borderId="0" xfId="0" applyNumberFormat="1" applyFont="1"/>
    <xf numFmtId="179" fontId="6" fillId="0" borderId="0" xfId="0" applyNumberFormat="1" applyFont="1"/>
    <xf numFmtId="177" fontId="6" fillId="0" borderId="0" xfId="0" applyNumberFormat="1" applyFont="1"/>
    <xf numFmtId="177" fontId="6" fillId="5" borderId="0" xfId="2" applyNumberFormat="1" applyFont="1" applyFill="1" applyAlignment="1">
      <alignment horizontal="right"/>
    </xf>
    <xf numFmtId="0" fontId="6" fillId="5" borderId="0" xfId="0" applyFont="1" applyFill="1" applyAlignment="1">
      <alignment horizontal="right"/>
    </xf>
    <xf numFmtId="10" fontId="6" fillId="5" borderId="0" xfId="2" applyNumberFormat="1" applyFont="1" applyFill="1"/>
    <xf numFmtId="178" fontId="5" fillId="3" borderId="1" xfId="1" applyNumberFormat="1" applyFont="1" applyFill="1" applyBorder="1"/>
    <xf numFmtId="175" fontId="6" fillId="0" borderId="0" xfId="0" applyNumberFormat="1" applyFont="1"/>
    <xf numFmtId="10" fontId="6" fillId="0" borderId="0" xfId="2" applyNumberFormat="1" applyFont="1" applyFill="1"/>
    <xf numFmtId="10" fontId="6" fillId="5" borderId="0" xfId="2" applyNumberFormat="1" applyFont="1" applyFill="1" applyAlignment="1">
      <alignment horizontal="right"/>
    </xf>
    <xf numFmtId="168" fontId="6" fillId="0" borderId="0" xfId="1" applyNumberFormat="1" applyFont="1" applyFill="1" applyBorder="1"/>
    <xf numFmtId="168" fontId="6" fillId="0" borderId="0" xfId="1" applyNumberFormat="1" applyFont="1" applyFill="1" applyBorder="1" applyAlignment="1">
      <alignment horizontal="right"/>
    </xf>
    <xf numFmtId="14" fontId="5" fillId="0" borderId="0" xfId="0" applyNumberFormat="1" applyFont="1" applyAlignment="1">
      <alignment horizontal="center"/>
    </xf>
    <xf numFmtId="164" fontId="5" fillId="0" borderId="0" xfId="1" applyFont="1" applyAlignment="1">
      <alignment horizontal="center"/>
    </xf>
    <xf numFmtId="0" fontId="5" fillId="0" borderId="18" xfId="0" applyFont="1" applyBorder="1"/>
    <xf numFmtId="14" fontId="6" fillId="2" borderId="20" xfId="0" applyNumberFormat="1" applyFont="1" applyFill="1" applyBorder="1"/>
    <xf numFmtId="0" fontId="5" fillId="0" borderId="10" xfId="0" applyFont="1" applyBorder="1"/>
    <xf numFmtId="14" fontId="6" fillId="2" borderId="23" xfId="0" applyNumberFormat="1" applyFont="1" applyFill="1" applyBorder="1"/>
    <xf numFmtId="0" fontId="5" fillId="3" borderId="10" xfId="0" applyFont="1" applyFill="1" applyBorder="1"/>
    <xf numFmtId="0" fontId="5" fillId="0" borderId="12" xfId="0" applyFont="1" applyBorder="1"/>
    <xf numFmtId="14" fontId="6" fillId="2" borderId="21" xfId="0" applyNumberFormat="1" applyFont="1" applyFill="1" applyBorder="1"/>
    <xf numFmtId="10" fontId="6" fillId="2" borderId="0" xfId="0" applyNumberFormat="1" applyFont="1" applyFill="1"/>
    <xf numFmtId="174" fontId="6" fillId="2" borderId="21" xfId="1" applyNumberFormat="1" applyFont="1" applyFill="1" applyBorder="1"/>
    <xf numFmtId="0" fontId="6" fillId="0" borderId="12" xfId="0" applyFont="1" applyBorder="1"/>
    <xf numFmtId="164" fontId="6" fillId="0" borderId="13" xfId="1" applyFont="1" applyBorder="1"/>
    <xf numFmtId="174" fontId="6" fillId="2" borderId="0" xfId="1" applyNumberFormat="1" applyFont="1" applyFill="1"/>
    <xf numFmtId="0" fontId="5" fillId="0" borderId="14" xfId="0" applyFont="1" applyBorder="1"/>
    <xf numFmtId="10" fontId="6" fillId="2" borderId="22" xfId="0" applyNumberFormat="1" applyFont="1" applyFill="1" applyBorder="1"/>
    <xf numFmtId="0" fontId="6" fillId="0" borderId="14" xfId="0" applyFont="1" applyBorder="1"/>
    <xf numFmtId="167" fontId="6" fillId="0" borderId="22" xfId="1" applyNumberFormat="1" applyFont="1" applyBorder="1"/>
    <xf numFmtId="0" fontId="6" fillId="0" borderId="15" xfId="0" applyFont="1" applyBorder="1"/>
    <xf numFmtId="0" fontId="5" fillId="3" borderId="0" xfId="0" applyFont="1" applyFill="1"/>
    <xf numFmtId="14" fontId="6" fillId="0" borderId="0" xfId="1" applyNumberFormat="1" applyFont="1"/>
    <xf numFmtId="174" fontId="6" fillId="6" borderId="0" xfId="1" applyNumberFormat="1" applyFont="1" applyFill="1"/>
    <xf numFmtId="167" fontId="6" fillId="2" borderId="13" xfId="1" applyNumberFormat="1" applyFont="1" applyFill="1" applyBorder="1"/>
    <xf numFmtId="164" fontId="6" fillId="0" borderId="21" xfId="1" applyFont="1" applyBorder="1"/>
    <xf numFmtId="168" fontId="5" fillId="3" borderId="11" xfId="1" applyNumberFormat="1" applyFont="1" applyFill="1" applyBorder="1"/>
    <xf numFmtId="164" fontId="6" fillId="2" borderId="0" xfId="1" applyFont="1" applyFill="1"/>
    <xf numFmtId="43" fontId="6" fillId="0" borderId="0" xfId="0" applyNumberFormat="1" applyFont="1"/>
    <xf numFmtId="181" fontId="5" fillId="3" borderId="0" xfId="1" applyNumberFormat="1" applyFont="1" applyFill="1"/>
    <xf numFmtId="166" fontId="6" fillId="0" borderId="0" xfId="2" applyNumberFormat="1" applyFont="1" applyFill="1"/>
    <xf numFmtId="171" fontId="5" fillId="0" borderId="0" xfId="0" applyNumberFormat="1" applyFont="1"/>
    <xf numFmtId="181" fontId="6" fillId="0" borderId="0" xfId="1" applyNumberFormat="1" applyFont="1"/>
    <xf numFmtId="184" fontId="6" fillId="0" borderId="0" xfId="1" applyNumberFormat="1" applyFont="1" applyFill="1"/>
    <xf numFmtId="0" fontId="7" fillId="0" borderId="0" xfId="3" applyFont="1"/>
    <xf numFmtId="170" fontId="6" fillId="0" borderId="0" xfId="0" applyNumberFormat="1" applyFont="1"/>
    <xf numFmtId="169" fontId="6" fillId="2" borderId="0" xfId="2" applyNumberFormat="1" applyFont="1" applyFill="1"/>
    <xf numFmtId="169" fontId="6" fillId="0" borderId="0" xfId="2" applyNumberFormat="1" applyFont="1"/>
    <xf numFmtId="183" fontId="6" fillId="0" borderId="0" xfId="1" applyNumberFormat="1" applyFont="1"/>
    <xf numFmtId="185" fontId="6" fillId="0" borderId="0" xfId="1" applyNumberFormat="1" applyFont="1"/>
    <xf numFmtId="184" fontId="6" fillId="0" borderId="0" xfId="1" applyNumberFormat="1" applyFont="1"/>
    <xf numFmtId="172" fontId="6" fillId="0" borderId="0" xfId="2" applyNumberFormat="1" applyFont="1"/>
    <xf numFmtId="0" fontId="5" fillId="0" borderId="1" xfId="0" applyFont="1" applyBorder="1" applyAlignment="1">
      <alignment horizontal="center" vertical="center"/>
    </xf>
    <xf numFmtId="166" fontId="5" fillId="0" borderId="0" xfId="0" applyNumberFormat="1" applyFont="1" applyAlignment="1">
      <alignment horizontal="center"/>
    </xf>
    <xf numFmtId="0" fontId="6" fillId="2" borderId="0" xfId="0" applyFont="1" applyFill="1" applyAlignment="1">
      <alignment horizontal="right"/>
    </xf>
    <xf numFmtId="14" fontId="0" fillId="0" borderId="0" xfId="0" applyNumberFormat="1"/>
    <xf numFmtId="0" fontId="6" fillId="0" borderId="24" xfId="0" applyFont="1" applyBorder="1"/>
    <xf numFmtId="171" fontId="6" fillId="0" borderId="24" xfId="0" applyNumberFormat="1" applyFont="1" applyBorder="1"/>
    <xf numFmtId="186" fontId="6" fillId="0" borderId="0" xfId="2" applyNumberFormat="1" applyFont="1"/>
    <xf numFmtId="186" fontId="6" fillId="0" borderId="0" xfId="0" applyNumberFormat="1" applyFont="1"/>
    <xf numFmtId="187" fontId="6" fillId="0" borderId="0" xfId="2" applyNumberFormat="1" applyFont="1"/>
    <xf numFmtId="184" fontId="6" fillId="0" borderId="0" xfId="1" applyNumberFormat="1" applyFont="1" applyBorder="1"/>
    <xf numFmtId="14" fontId="6" fillId="2" borderId="0" xfId="0" applyNumberFormat="1" applyFont="1" applyFill="1" applyAlignment="1">
      <alignment horizontal="right"/>
    </xf>
    <xf numFmtId="0" fontId="6" fillId="7" borderId="0" xfId="0" applyFont="1" applyFill="1"/>
    <xf numFmtId="187" fontId="6" fillId="7" borderId="0" xfId="0" applyNumberFormat="1" applyFont="1" applyFill="1"/>
    <xf numFmtId="10" fontId="6" fillId="0" borderId="24" xfId="0" applyNumberFormat="1" applyFont="1" applyBorder="1"/>
    <xf numFmtId="164" fontId="6" fillId="0" borderId="24" xfId="1" applyFont="1" applyBorder="1"/>
    <xf numFmtId="14" fontId="5" fillId="0" borderId="1" xfId="0" applyNumberFormat="1" applyFont="1" applyBorder="1" applyAlignment="1">
      <alignment horizontal="center" vertical="center"/>
    </xf>
    <xf numFmtId="164" fontId="5" fillId="0" borderId="1" xfId="1" applyFont="1" applyBorder="1" applyAlignment="1">
      <alignment horizontal="center" vertical="center"/>
    </xf>
    <xf numFmtId="166" fontId="6" fillId="2" borderId="0" xfId="2" applyNumberFormat="1" applyFont="1" applyFill="1"/>
    <xf numFmtId="0" fontId="6" fillId="0" borderId="0" xfId="1" applyNumberFormat="1" applyFont="1" applyAlignment="1">
      <alignment horizontal="center"/>
    </xf>
    <xf numFmtId="178" fontId="6" fillId="0" borderId="0" xfId="0" applyNumberFormat="1" applyFont="1"/>
    <xf numFmtId="188" fontId="6" fillId="0" borderId="0" xfId="0" applyNumberFormat="1" applyFont="1"/>
    <xf numFmtId="14" fontId="6" fillId="8" borderId="0" xfId="0" applyNumberFormat="1" applyFont="1" applyFill="1"/>
    <xf numFmtId="44" fontId="6" fillId="0" borderId="0" xfId="8" applyFont="1"/>
    <xf numFmtId="44" fontId="6" fillId="0" borderId="0" xfId="0" applyNumberFormat="1" applyFont="1"/>
    <xf numFmtId="43" fontId="6" fillId="0" borderId="0" xfId="1" applyNumberFormat="1" applyFont="1"/>
    <xf numFmtId="174" fontId="5" fillId="0" borderId="1" xfId="0" applyNumberFormat="1" applyFont="1" applyBorder="1" applyAlignment="1">
      <alignment horizontal="center" vertical="center"/>
    </xf>
    <xf numFmtId="176" fontId="0" fillId="0" borderId="0" xfId="2" applyNumberFormat="1" applyFont="1"/>
    <xf numFmtId="10" fontId="0" fillId="0" borderId="0" xfId="2" applyNumberFormat="1" applyFont="1"/>
    <xf numFmtId="167" fontId="6" fillId="0" borderId="0" xfId="1" applyNumberFormat="1" applyFont="1" applyAlignment="1">
      <alignment wrapText="1"/>
    </xf>
    <xf numFmtId="0" fontId="6" fillId="0" borderId="0" xfId="1" applyNumberFormat="1" applyFont="1"/>
    <xf numFmtId="14" fontId="6" fillId="2" borderId="0" xfId="0" applyNumberFormat="1" applyFont="1" applyFill="1" applyAlignment="1">
      <alignment wrapText="1"/>
    </xf>
    <xf numFmtId="189" fontId="6" fillId="0" borderId="0" xfId="1" applyNumberFormat="1" applyFont="1"/>
    <xf numFmtId="190" fontId="6" fillId="0" borderId="0" xfId="1" applyNumberFormat="1" applyFont="1"/>
    <xf numFmtId="191" fontId="0" fillId="0" borderId="0" xfId="0" applyNumberFormat="1"/>
    <xf numFmtId="177" fontId="6" fillId="0" borderId="0" xfId="2" applyNumberFormat="1" applyFont="1"/>
    <xf numFmtId="192" fontId="6" fillId="0" borderId="0" xfId="1" applyNumberFormat="1" applyFont="1"/>
    <xf numFmtId="186" fontId="0" fillId="0" borderId="0" xfId="2" applyNumberFormat="1" applyFont="1"/>
    <xf numFmtId="183" fontId="5" fillId="0" borderId="0" xfId="1" applyNumberFormat="1" applyFont="1"/>
    <xf numFmtId="0" fontId="9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164" fontId="5" fillId="0" borderId="1" xfId="1" applyFont="1" applyBorder="1" applyAlignment="1">
      <alignment horizontal="center" vertical="center" wrapText="1"/>
    </xf>
    <xf numFmtId="14" fontId="6" fillId="9" borderId="0" xfId="0" applyNumberFormat="1" applyFont="1" applyFill="1"/>
    <xf numFmtId="0" fontId="5" fillId="9" borderId="1" xfId="0" applyFont="1" applyFill="1" applyBorder="1" applyAlignment="1">
      <alignment horizontal="center" vertical="center"/>
    </xf>
    <xf numFmtId="0" fontId="6" fillId="9" borderId="0" xfId="0" applyFont="1" applyFill="1"/>
    <xf numFmtId="10" fontId="6" fillId="9" borderId="0" xfId="2" applyNumberFormat="1" applyFont="1" applyFill="1"/>
    <xf numFmtId="166" fontId="6" fillId="9" borderId="0" xfId="2" applyNumberFormat="1" applyFont="1" applyFill="1"/>
    <xf numFmtId="14" fontId="0" fillId="2" borderId="0" xfId="0" applyNumberFormat="1" applyFill="1"/>
    <xf numFmtId="0" fontId="0" fillId="2" borderId="0" xfId="0" applyFill="1"/>
    <xf numFmtId="10" fontId="0" fillId="2" borderId="0" xfId="2" applyNumberFormat="1" applyFont="1" applyFill="1"/>
    <xf numFmtId="0" fontId="5" fillId="0" borderId="24" xfId="0" applyFont="1" applyBorder="1"/>
    <xf numFmtId="168" fontId="5" fillId="3" borderId="24" xfId="1" applyNumberFormat="1" applyFont="1" applyFill="1" applyBorder="1"/>
    <xf numFmtId="0" fontId="0" fillId="0" borderId="1" xfId="0" applyBorder="1"/>
    <xf numFmtId="14" fontId="0" fillId="2" borderId="1" xfId="0" applyNumberFormat="1" applyFill="1" applyBorder="1"/>
    <xf numFmtId="173" fontId="0" fillId="0" borderId="0" xfId="0" applyNumberFormat="1"/>
    <xf numFmtId="182" fontId="0" fillId="0" borderId="0" xfId="1" applyNumberFormat="1" applyFont="1" applyBorder="1"/>
    <xf numFmtId="182" fontId="0" fillId="0" borderId="1" xfId="1" applyNumberFormat="1" applyFont="1" applyBorder="1"/>
    <xf numFmtId="0" fontId="11" fillId="0" borderId="0" xfId="0" applyFont="1"/>
    <xf numFmtId="178" fontId="5" fillId="3" borderId="0" xfId="1" applyNumberFormat="1" applyFont="1" applyFill="1"/>
    <xf numFmtId="193" fontId="6" fillId="2" borderId="1" xfId="1" applyNumberFormat="1" applyFont="1" applyFill="1" applyBorder="1" applyAlignment="1">
      <alignment horizontal="right"/>
    </xf>
    <xf numFmtId="0" fontId="0" fillId="0" borderId="3" xfId="0" applyBorder="1"/>
    <xf numFmtId="194" fontId="0" fillId="2" borderId="4" xfId="0" applyNumberFormat="1" applyFill="1" applyBorder="1"/>
    <xf numFmtId="0" fontId="0" fillId="2" borderId="4" xfId="0" applyFill="1" applyBorder="1"/>
    <xf numFmtId="10" fontId="0" fillId="9" borderId="4" xfId="0" applyNumberFormat="1" applyFill="1" applyBorder="1"/>
    <xf numFmtId="10" fontId="0" fillId="2" borderId="4" xfId="0" applyNumberFormat="1" applyFill="1" applyBorder="1"/>
    <xf numFmtId="0" fontId="0" fillId="0" borderId="5" xfId="0" applyBorder="1"/>
    <xf numFmtId="10" fontId="0" fillId="0" borderId="6" xfId="2" applyNumberFormat="1" applyFont="1" applyBorder="1"/>
    <xf numFmtId="0" fontId="0" fillId="10" borderId="3" xfId="0" applyFill="1" applyBorder="1"/>
    <xf numFmtId="176" fontId="0" fillId="10" borderId="4" xfId="0" applyNumberFormat="1" applyFill="1" applyBorder="1"/>
    <xf numFmtId="171" fontId="0" fillId="0" borderId="0" xfId="0" applyNumberFormat="1"/>
    <xf numFmtId="0" fontId="0" fillId="10" borderId="5" xfId="0" applyFill="1" applyBorder="1"/>
    <xf numFmtId="181" fontId="0" fillId="10" borderId="6" xfId="1" applyNumberFormat="1" applyFont="1" applyFill="1" applyBorder="1"/>
    <xf numFmtId="176" fontId="0" fillId="2" borderId="4" xfId="0" applyNumberFormat="1" applyFill="1" applyBorder="1"/>
    <xf numFmtId="173" fontId="0" fillId="0" borderId="4" xfId="0" applyNumberFormat="1" applyBorder="1"/>
    <xf numFmtId="164" fontId="0" fillId="0" borderId="0" xfId="1" applyFont="1"/>
    <xf numFmtId="10" fontId="0" fillId="0" borderId="0" xfId="0" applyNumberFormat="1"/>
    <xf numFmtId="168" fontId="5" fillId="11" borderId="1" xfId="1" applyNumberFormat="1" applyFont="1" applyFill="1" applyBorder="1"/>
    <xf numFmtId="168" fontId="5" fillId="12" borderId="1" xfId="1" applyNumberFormat="1" applyFont="1" applyFill="1" applyBorder="1"/>
    <xf numFmtId="164" fontId="5" fillId="11" borderId="1" xfId="1" applyFont="1" applyFill="1" applyBorder="1" applyAlignment="1">
      <alignment horizontal="center" vertical="center"/>
    </xf>
    <xf numFmtId="164" fontId="6" fillId="11" borderId="0" xfId="1" applyFont="1" applyFill="1"/>
    <xf numFmtId="0" fontId="5" fillId="11" borderId="1" xfId="0" applyFont="1" applyFill="1" applyBorder="1" applyAlignment="1">
      <alignment horizontal="center" vertical="center" wrapText="1"/>
    </xf>
    <xf numFmtId="179" fontId="6" fillId="11" borderId="0" xfId="0" applyNumberFormat="1" applyFont="1" applyFill="1"/>
    <xf numFmtId="174" fontId="6" fillId="11" borderId="0" xfId="1" applyNumberFormat="1" applyFont="1" applyFill="1"/>
    <xf numFmtId="0" fontId="6" fillId="11" borderId="0" xfId="0" applyFont="1" applyFill="1"/>
    <xf numFmtId="180" fontId="5" fillId="7" borderId="1" xfId="1" applyNumberFormat="1" applyFont="1" applyFill="1" applyBorder="1"/>
    <xf numFmtId="9" fontId="6" fillId="0" borderId="0" xfId="2" applyFont="1"/>
    <xf numFmtId="168" fontId="6" fillId="0" borderId="0" xfId="0" applyNumberFormat="1" applyFont="1"/>
    <xf numFmtId="181" fontId="0" fillId="10" borderId="4" xfId="1" applyNumberFormat="1" applyFont="1" applyFill="1" applyBorder="1"/>
    <xf numFmtId="189" fontId="5" fillId="0" borderId="1" xfId="1" applyNumberFormat="1" applyFont="1" applyBorder="1" applyAlignment="1">
      <alignment horizontal="center" vertical="center" wrapText="1"/>
    </xf>
    <xf numFmtId="0" fontId="15" fillId="13" borderId="0" xfId="0" applyFont="1" applyFill="1"/>
    <xf numFmtId="0" fontId="15" fillId="13" borderId="28" xfId="0" applyFont="1" applyFill="1" applyBorder="1"/>
    <xf numFmtId="0" fontId="15" fillId="13" borderId="28" xfId="0" applyFon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195" fontId="0" fillId="0" borderId="0" xfId="0" applyNumberFormat="1"/>
    <xf numFmtId="196" fontId="0" fillId="0" borderId="0" xfId="9" applyFont="1"/>
    <xf numFmtId="43" fontId="0" fillId="0" borderId="0" xfId="0" applyNumberFormat="1"/>
    <xf numFmtId="0" fontId="0" fillId="14" borderId="0" xfId="0" applyFill="1"/>
    <xf numFmtId="0" fontId="13" fillId="14" borderId="0" xfId="0" applyFont="1" applyFill="1"/>
    <xf numFmtId="164" fontId="0" fillId="14" borderId="0" xfId="1" applyFont="1" applyFill="1"/>
    <xf numFmtId="195" fontId="0" fillId="14" borderId="0" xfId="0" applyNumberFormat="1" applyFill="1"/>
    <xf numFmtId="0" fontId="0" fillId="12" borderId="0" xfId="0" applyFill="1"/>
    <xf numFmtId="197" fontId="0" fillId="0" borderId="0" xfId="0" applyNumberFormat="1"/>
    <xf numFmtId="182" fontId="14" fillId="15" borderId="29" xfId="10" applyNumberFormat="1" applyFont="1" applyFill="1" applyBorder="1" applyAlignment="1">
      <alignment horizontal="left"/>
    </xf>
    <xf numFmtId="182" fontId="14" fillId="15" borderId="0" xfId="10" applyNumberFormat="1" applyFont="1" applyFill="1"/>
    <xf numFmtId="14" fontId="0" fillId="0" borderId="29" xfId="0" applyNumberFormat="1" applyBorder="1" applyAlignment="1">
      <alignment horizontal="center"/>
    </xf>
    <xf numFmtId="182" fontId="1" fillId="0" borderId="29" xfId="10" applyNumberFormat="1" applyFont="1" applyFill="1" applyBorder="1" applyAlignment="1">
      <alignment horizontal="center"/>
    </xf>
    <xf numFmtId="0" fontId="18" fillId="16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82" fontId="18" fillId="16" borderId="29" xfId="1" applyNumberFormat="1" applyFont="1" applyFill="1" applyBorder="1" applyAlignment="1">
      <alignment horizontal="center"/>
    </xf>
    <xf numFmtId="166" fontId="18" fillId="16" borderId="29" xfId="0" applyNumberFormat="1" applyFont="1" applyFill="1" applyBorder="1" applyAlignment="1">
      <alignment horizontal="center"/>
    </xf>
    <xf numFmtId="198" fontId="18" fillId="16" borderId="29" xfId="0" applyNumberFormat="1" applyFont="1" applyFill="1" applyBorder="1" applyAlignment="1">
      <alignment horizontal="center" wrapText="1"/>
    </xf>
    <xf numFmtId="197" fontId="18" fillId="16" borderId="29" xfId="9" applyNumberFormat="1" applyFont="1" applyFill="1" applyBorder="1" applyAlignment="1">
      <alignment horizontal="center"/>
    </xf>
    <xf numFmtId="14" fontId="0" fillId="17" borderId="29" xfId="0" applyNumberFormat="1" applyFill="1" applyBorder="1" applyAlignment="1">
      <alignment horizontal="center"/>
    </xf>
    <xf numFmtId="182" fontId="1" fillId="17" borderId="29" xfId="10" applyNumberFormat="1" applyFont="1" applyFill="1" applyBorder="1" applyAlignment="1">
      <alignment horizontal="center"/>
    </xf>
    <xf numFmtId="0" fontId="18" fillId="17" borderId="29" xfId="0" applyFont="1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182" fontId="18" fillId="17" borderId="29" xfId="1" applyNumberFormat="1" applyFont="1" applyFill="1" applyBorder="1" applyAlignment="1">
      <alignment horizontal="center"/>
    </xf>
    <xf numFmtId="166" fontId="18" fillId="17" borderId="29" xfId="0" applyNumberFormat="1" applyFont="1" applyFill="1" applyBorder="1" applyAlignment="1">
      <alignment horizontal="center"/>
    </xf>
    <xf numFmtId="198" fontId="18" fillId="17" borderId="29" xfId="0" applyNumberFormat="1" applyFont="1" applyFill="1" applyBorder="1" applyAlignment="1">
      <alignment horizontal="center" wrapText="1"/>
    </xf>
    <xf numFmtId="197" fontId="18" fillId="17" borderId="29" xfId="9" applyNumberFormat="1" applyFont="1" applyFill="1" applyBorder="1" applyAlignment="1">
      <alignment horizontal="center"/>
    </xf>
    <xf numFmtId="195" fontId="0" fillId="0" borderId="0" xfId="9" applyNumberFormat="1" applyFont="1"/>
    <xf numFmtId="195" fontId="6" fillId="0" borderId="0" xfId="0" applyNumberFormat="1" applyFont="1"/>
    <xf numFmtId="9" fontId="6" fillId="2" borderId="0" xfId="0" applyNumberFormat="1" applyFont="1" applyFill="1"/>
    <xf numFmtId="0" fontId="8" fillId="0" borderId="30" xfId="0" applyFont="1" applyBorder="1"/>
    <xf numFmtId="0" fontId="8" fillId="0" borderId="30" xfId="0" applyFont="1" applyBorder="1" applyAlignment="1">
      <alignment horizontal="right"/>
    </xf>
    <xf numFmtId="0" fontId="0" fillId="0" borderId="30" xfId="0" applyBorder="1"/>
    <xf numFmtId="166" fontId="0" fillId="18" borderId="30" xfId="0" applyNumberFormat="1" applyFill="1" applyBorder="1"/>
    <xf numFmtId="166" fontId="0" fillId="0" borderId="30" xfId="0" applyNumberFormat="1" applyBorder="1"/>
    <xf numFmtId="182" fontId="6" fillId="9" borderId="0" xfId="1" applyNumberFormat="1" applyFont="1" applyFill="1"/>
    <xf numFmtId="182" fontId="6" fillId="0" borderId="0" xfId="1" applyNumberFormat="1" applyFont="1" applyAlignment="1">
      <alignment horizontal="right"/>
    </xf>
    <xf numFmtId="14" fontId="19" fillId="19" borderId="0" xfId="0" applyNumberFormat="1" applyFont="1" applyFill="1" applyAlignment="1">
      <alignment horizontal="center"/>
    </xf>
    <xf numFmtId="195" fontId="6" fillId="0" borderId="0" xfId="2" applyNumberFormat="1" applyFont="1"/>
    <xf numFmtId="199" fontId="6" fillId="0" borderId="0" xfId="0" applyNumberFormat="1" applyFont="1"/>
    <xf numFmtId="185" fontId="6" fillId="0" borderId="0" xfId="1" applyNumberFormat="1" applyFont="1" applyBorder="1"/>
    <xf numFmtId="200" fontId="6" fillId="0" borderId="0" xfId="0" applyNumberFormat="1" applyFont="1"/>
    <xf numFmtId="200" fontId="6" fillId="0" borderId="0" xfId="2" applyNumberFormat="1" applyFont="1"/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177" fontId="0" fillId="0" borderId="0" xfId="2" applyNumberFormat="1" applyFont="1"/>
    <xf numFmtId="167" fontId="0" fillId="0" borderId="0" xfId="0" applyNumberFormat="1"/>
    <xf numFmtId="0" fontId="0" fillId="0" borderId="25" xfId="0" applyBorder="1"/>
    <xf numFmtId="182" fontId="0" fillId="0" borderId="0" xfId="1" applyNumberFormat="1" applyFont="1"/>
    <xf numFmtId="0" fontId="5" fillId="0" borderId="25" xfId="0" applyFont="1" applyBorder="1" applyAlignment="1">
      <alignment horizontal="center"/>
    </xf>
    <xf numFmtId="10" fontId="5" fillId="0" borderId="25" xfId="2" applyNumberFormat="1" applyFont="1" applyBorder="1" applyAlignment="1">
      <alignment horizontal="center"/>
    </xf>
    <xf numFmtId="0" fontId="23" fillId="0" borderId="0" xfId="0" applyFont="1"/>
    <xf numFmtId="10" fontId="23" fillId="0" borderId="0" xfId="2" applyNumberFormat="1" applyFont="1"/>
    <xf numFmtId="0" fontId="22" fillId="0" borderId="0" xfId="0" applyFont="1"/>
    <xf numFmtId="14" fontId="24" fillId="21" borderId="0" xfId="0" applyNumberFormat="1" applyFont="1" applyFill="1" applyAlignment="1">
      <alignment wrapText="1"/>
    </xf>
    <xf numFmtId="14" fontId="24" fillId="21" borderId="0" xfId="0" applyNumberFormat="1" applyFont="1" applyFill="1"/>
    <xf numFmtId="10" fontId="24" fillId="21" borderId="0" xfId="2" applyNumberFormat="1" applyFont="1" applyFill="1"/>
    <xf numFmtId="0" fontId="22" fillId="0" borderId="1" xfId="0" applyFont="1" applyBorder="1"/>
    <xf numFmtId="168" fontId="24" fillId="21" borderId="1" xfId="1" applyNumberFormat="1" applyFont="1" applyFill="1" applyBorder="1"/>
    <xf numFmtId="14" fontId="23" fillId="0" borderId="0" xfId="0" applyNumberFormat="1" applyFont="1"/>
    <xf numFmtId="164" fontId="24" fillId="21" borderId="0" xfId="1" applyFont="1" applyFill="1"/>
    <xf numFmtId="10" fontId="24" fillId="21" borderId="0" xfId="2" applyNumberFormat="1" applyFont="1" applyFill="1" applyAlignment="1">
      <alignment wrapText="1"/>
    </xf>
    <xf numFmtId="164" fontId="24" fillId="21" borderId="1" xfId="1" applyFont="1" applyFill="1" applyBorder="1"/>
    <xf numFmtId="43" fontId="23" fillId="0" borderId="0" xfId="0" applyNumberFormat="1" applyFont="1"/>
    <xf numFmtId="10" fontId="24" fillId="21" borderId="1" xfId="2" applyNumberFormat="1" applyFont="1" applyFill="1" applyBorder="1"/>
    <xf numFmtId="0" fontId="22" fillId="0" borderId="1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8" fillId="0" borderId="2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5" fillId="20" borderId="0" xfId="0" applyFont="1" applyFill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</cellXfs>
  <cellStyles count="11">
    <cellStyle name="Hiperlink" xfId="3" builtinId="8"/>
    <cellStyle name="Moeda" xfId="8" builtinId="4"/>
    <cellStyle name="Moeda 2" xfId="9" xr:uid="{B5F4CC0E-3450-4A93-A454-820976108D05}"/>
    <cellStyle name="Normal" xfId="0" builtinId="0"/>
    <cellStyle name="Normal 2" xfId="4" xr:uid="{AFD3EBDB-EC7C-46F2-9EA8-226181B0F420}"/>
    <cellStyle name="Percentagem 2" xfId="6" xr:uid="{A9634014-CDE7-4F13-98E8-020570EB0D4F}"/>
    <cellStyle name="Porcentagem" xfId="2" builtinId="5"/>
    <cellStyle name="Vírgula" xfId="1" builtinId="3"/>
    <cellStyle name="Vírgula 2" xfId="5" xr:uid="{B63BD796-7D7A-4DEA-9DE4-A2710CA84328}"/>
    <cellStyle name="Vírgula 2 2" xfId="10" xr:uid="{852A0E9A-DB33-43B6-830A-4544BD0CAB95}"/>
    <cellStyle name="Vírgula 3" xfId="7" xr:uid="{A8948F9B-61A9-43EC-AE95-3918A9F1EDD2}"/>
  </cellStyles>
  <dxfs count="45">
    <dxf>
      <numFmt numFmtId="176" formatCode="0.000%"/>
    </dxf>
    <dxf>
      <numFmt numFmtId="19" formatCode="dd/mm/yyyy"/>
    </dxf>
    <dxf>
      <numFmt numFmtId="176" formatCode="0.000%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numFmt numFmtId="14" formatCode="0.00%"/>
    </dxf>
    <dxf>
      <numFmt numFmtId="191" formatCode="0.0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1" formatCode="_(* #,##0.000000_);_(* \(#,##0.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3296"/>
      <color rgb="FFF7F7F7"/>
      <color rgb="FFFF3399"/>
      <color rgb="FFF90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35160602499625E-2"/>
          <c:y val="1.7626690100184635E-2"/>
          <c:w val="0.91636089995704539"/>
          <c:h val="0.8562835878661752"/>
        </c:manualLayout>
      </c:layout>
      <c:lineChart>
        <c:grouping val="standard"/>
        <c:varyColors val="0"/>
        <c:ser>
          <c:idx val="8"/>
          <c:order val="3"/>
          <c:tx>
            <c:strRef>
              <c:f>CENÁRIOS!$K$7</c:f>
              <c:strCache>
                <c:ptCount val="1"/>
                <c:pt idx="0">
                  <c:v>PU Curva</c:v>
                </c:pt>
              </c:strCache>
            </c:strRef>
          </c:tx>
          <c:spPr>
            <a:ln w="28575" cap="rnd">
              <a:solidFill>
                <a:srgbClr val="FF3399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6400577037154833E-4"/>
                  <c:y val="5.97222776257289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46E-4751-B001-3C9F9BC6F6F8}"/>
                </c:ext>
              </c:extLst>
            </c:dLbl>
            <c:dLbl>
              <c:idx val="213"/>
              <c:layout>
                <c:manualLayout>
                  <c:x val="2.6568302655304556E-2"/>
                  <c:y val="8.81334120765807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6E-4751-B001-3C9F9BC6F6F8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FF3399"/>
                    </a:solidFill>
                    <a:latin typeface="Source Sans Pro" panose="020B0503030403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CENÁRIOS!$B$8:$B$258</c:f>
              <c:numCache>
                <c:formatCode>m/d/yyyy</c:formatCode>
                <c:ptCount val="251"/>
                <c:pt idx="0">
                  <c:v>45824</c:v>
                </c:pt>
                <c:pt idx="1">
                  <c:v>45825</c:v>
                </c:pt>
                <c:pt idx="2">
                  <c:v>45826</c:v>
                </c:pt>
                <c:pt idx="3">
                  <c:v>45828</c:v>
                </c:pt>
                <c:pt idx="4">
                  <c:v>45831</c:v>
                </c:pt>
                <c:pt idx="5">
                  <c:v>45832</c:v>
                </c:pt>
                <c:pt idx="6">
                  <c:v>45833</c:v>
                </c:pt>
                <c:pt idx="7">
                  <c:v>45834</c:v>
                </c:pt>
                <c:pt idx="8">
                  <c:v>45835</c:v>
                </c:pt>
                <c:pt idx="9">
                  <c:v>45838</c:v>
                </c:pt>
                <c:pt idx="10">
                  <c:v>45839</c:v>
                </c:pt>
                <c:pt idx="11">
                  <c:v>45840</c:v>
                </c:pt>
                <c:pt idx="12">
                  <c:v>45841</c:v>
                </c:pt>
                <c:pt idx="13">
                  <c:v>45842</c:v>
                </c:pt>
                <c:pt idx="14">
                  <c:v>45845</c:v>
                </c:pt>
                <c:pt idx="15">
                  <c:v>45846</c:v>
                </c:pt>
                <c:pt idx="16">
                  <c:v>45847</c:v>
                </c:pt>
                <c:pt idx="17">
                  <c:v>45848</c:v>
                </c:pt>
                <c:pt idx="18">
                  <c:v>45849</c:v>
                </c:pt>
                <c:pt idx="19">
                  <c:v>45852</c:v>
                </c:pt>
                <c:pt idx="20">
                  <c:v>45853</c:v>
                </c:pt>
                <c:pt idx="21">
                  <c:v>45854</c:v>
                </c:pt>
                <c:pt idx="22">
                  <c:v>45855</c:v>
                </c:pt>
                <c:pt idx="23">
                  <c:v>45856</c:v>
                </c:pt>
                <c:pt idx="24">
                  <c:v>45859</c:v>
                </c:pt>
                <c:pt idx="25">
                  <c:v>45860</c:v>
                </c:pt>
                <c:pt idx="26">
                  <c:v>45861</c:v>
                </c:pt>
                <c:pt idx="27">
                  <c:v>45862</c:v>
                </c:pt>
                <c:pt idx="28">
                  <c:v>45863</c:v>
                </c:pt>
                <c:pt idx="29">
                  <c:v>45866</c:v>
                </c:pt>
                <c:pt idx="30">
                  <c:v>45867</c:v>
                </c:pt>
                <c:pt idx="31">
                  <c:v>45868</c:v>
                </c:pt>
                <c:pt idx="32">
                  <c:v>45869</c:v>
                </c:pt>
                <c:pt idx="33">
                  <c:v>45870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45880</c:v>
                </c:pt>
                <c:pt idx="40">
                  <c:v>45881</c:v>
                </c:pt>
                <c:pt idx="41">
                  <c:v>45882</c:v>
                </c:pt>
                <c:pt idx="42">
                  <c:v>45883</c:v>
                </c:pt>
                <c:pt idx="43">
                  <c:v>45884</c:v>
                </c:pt>
                <c:pt idx="44">
                  <c:v>45887</c:v>
                </c:pt>
                <c:pt idx="45">
                  <c:v>45888</c:v>
                </c:pt>
                <c:pt idx="46">
                  <c:v>45889</c:v>
                </c:pt>
                <c:pt idx="47">
                  <c:v>45890</c:v>
                </c:pt>
                <c:pt idx="48">
                  <c:v>45891</c:v>
                </c:pt>
                <c:pt idx="49">
                  <c:v>45894</c:v>
                </c:pt>
                <c:pt idx="50">
                  <c:v>45895</c:v>
                </c:pt>
                <c:pt idx="51">
                  <c:v>45896</c:v>
                </c:pt>
                <c:pt idx="52">
                  <c:v>45897</c:v>
                </c:pt>
                <c:pt idx="53">
                  <c:v>45898</c:v>
                </c:pt>
                <c:pt idx="54">
                  <c:v>45901</c:v>
                </c:pt>
                <c:pt idx="55">
                  <c:v>45902</c:v>
                </c:pt>
                <c:pt idx="56">
                  <c:v>45903</c:v>
                </c:pt>
                <c:pt idx="57">
                  <c:v>45904</c:v>
                </c:pt>
                <c:pt idx="58">
                  <c:v>45905</c:v>
                </c:pt>
                <c:pt idx="59">
                  <c:v>45908</c:v>
                </c:pt>
                <c:pt idx="60">
                  <c:v>45909</c:v>
                </c:pt>
                <c:pt idx="61">
                  <c:v>45910</c:v>
                </c:pt>
                <c:pt idx="62">
                  <c:v>45911</c:v>
                </c:pt>
                <c:pt idx="63">
                  <c:v>45912</c:v>
                </c:pt>
                <c:pt idx="64">
                  <c:v>45915</c:v>
                </c:pt>
                <c:pt idx="65">
                  <c:v>45916</c:v>
                </c:pt>
                <c:pt idx="66">
                  <c:v>45917</c:v>
                </c:pt>
                <c:pt idx="67">
                  <c:v>45918</c:v>
                </c:pt>
                <c:pt idx="68">
                  <c:v>45919</c:v>
                </c:pt>
                <c:pt idx="69">
                  <c:v>45922</c:v>
                </c:pt>
                <c:pt idx="70">
                  <c:v>45923</c:v>
                </c:pt>
                <c:pt idx="71">
                  <c:v>45924</c:v>
                </c:pt>
                <c:pt idx="72">
                  <c:v>45925</c:v>
                </c:pt>
                <c:pt idx="73">
                  <c:v>45926</c:v>
                </c:pt>
                <c:pt idx="74">
                  <c:v>45929</c:v>
                </c:pt>
                <c:pt idx="75">
                  <c:v>45930</c:v>
                </c:pt>
                <c:pt idx="76">
                  <c:v>45931</c:v>
                </c:pt>
                <c:pt idx="77">
                  <c:v>45932</c:v>
                </c:pt>
                <c:pt idx="78">
                  <c:v>45933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45943</c:v>
                </c:pt>
                <c:pt idx="85">
                  <c:v>45944</c:v>
                </c:pt>
                <c:pt idx="86">
                  <c:v>45945</c:v>
                </c:pt>
                <c:pt idx="87">
                  <c:v>45946</c:v>
                </c:pt>
                <c:pt idx="88">
                  <c:v>45947</c:v>
                </c:pt>
                <c:pt idx="89">
                  <c:v>45950</c:v>
                </c:pt>
                <c:pt idx="90">
                  <c:v>45951</c:v>
                </c:pt>
                <c:pt idx="91">
                  <c:v>45952</c:v>
                </c:pt>
                <c:pt idx="92">
                  <c:v>45953</c:v>
                </c:pt>
                <c:pt idx="93">
                  <c:v>45954</c:v>
                </c:pt>
                <c:pt idx="94">
                  <c:v>45957</c:v>
                </c:pt>
                <c:pt idx="95">
                  <c:v>45958</c:v>
                </c:pt>
                <c:pt idx="96">
                  <c:v>45959</c:v>
                </c:pt>
                <c:pt idx="97">
                  <c:v>45960</c:v>
                </c:pt>
                <c:pt idx="98">
                  <c:v>45961</c:v>
                </c:pt>
                <c:pt idx="99">
                  <c:v>45964</c:v>
                </c:pt>
                <c:pt idx="100">
                  <c:v>45965</c:v>
                </c:pt>
                <c:pt idx="101">
                  <c:v>45966</c:v>
                </c:pt>
                <c:pt idx="102">
                  <c:v>45967</c:v>
                </c:pt>
                <c:pt idx="103">
                  <c:v>45968</c:v>
                </c:pt>
                <c:pt idx="104">
                  <c:v>45971</c:v>
                </c:pt>
                <c:pt idx="105">
                  <c:v>45972</c:v>
                </c:pt>
                <c:pt idx="106">
                  <c:v>45973</c:v>
                </c:pt>
                <c:pt idx="107">
                  <c:v>45974</c:v>
                </c:pt>
                <c:pt idx="108">
                  <c:v>45975</c:v>
                </c:pt>
                <c:pt idx="109">
                  <c:v>45978</c:v>
                </c:pt>
                <c:pt idx="110">
                  <c:v>45979</c:v>
                </c:pt>
                <c:pt idx="111">
                  <c:v>45980</c:v>
                </c:pt>
                <c:pt idx="112">
                  <c:v>45982</c:v>
                </c:pt>
                <c:pt idx="113">
                  <c:v>45985</c:v>
                </c:pt>
                <c:pt idx="114">
                  <c:v>45986</c:v>
                </c:pt>
                <c:pt idx="115">
                  <c:v>45987</c:v>
                </c:pt>
                <c:pt idx="116">
                  <c:v>45988</c:v>
                </c:pt>
                <c:pt idx="117">
                  <c:v>45989</c:v>
                </c:pt>
                <c:pt idx="118">
                  <c:v>45992</c:v>
                </c:pt>
                <c:pt idx="119">
                  <c:v>45993</c:v>
                </c:pt>
                <c:pt idx="120">
                  <c:v>45994</c:v>
                </c:pt>
                <c:pt idx="121">
                  <c:v>45995</c:v>
                </c:pt>
                <c:pt idx="122">
                  <c:v>45996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46006</c:v>
                </c:pt>
                <c:pt idx="129">
                  <c:v>46007</c:v>
                </c:pt>
                <c:pt idx="130">
                  <c:v>46008</c:v>
                </c:pt>
                <c:pt idx="131">
                  <c:v>46009</c:v>
                </c:pt>
                <c:pt idx="132">
                  <c:v>46010</c:v>
                </c:pt>
                <c:pt idx="133">
                  <c:v>46013</c:v>
                </c:pt>
                <c:pt idx="134">
                  <c:v>46014</c:v>
                </c:pt>
                <c:pt idx="135">
                  <c:v>46015</c:v>
                </c:pt>
                <c:pt idx="136">
                  <c:v>46017</c:v>
                </c:pt>
                <c:pt idx="137">
                  <c:v>46020</c:v>
                </c:pt>
                <c:pt idx="138">
                  <c:v>46021</c:v>
                </c:pt>
                <c:pt idx="139">
                  <c:v>46022</c:v>
                </c:pt>
                <c:pt idx="140">
                  <c:v>46024</c:v>
                </c:pt>
                <c:pt idx="141">
                  <c:v>46027</c:v>
                </c:pt>
                <c:pt idx="142">
                  <c:v>46028</c:v>
                </c:pt>
                <c:pt idx="143">
                  <c:v>46029</c:v>
                </c:pt>
                <c:pt idx="144">
                  <c:v>46030</c:v>
                </c:pt>
                <c:pt idx="145">
                  <c:v>46031</c:v>
                </c:pt>
                <c:pt idx="146">
                  <c:v>46034</c:v>
                </c:pt>
                <c:pt idx="147">
                  <c:v>46035</c:v>
                </c:pt>
                <c:pt idx="148">
                  <c:v>46036</c:v>
                </c:pt>
                <c:pt idx="149">
                  <c:v>46037</c:v>
                </c:pt>
                <c:pt idx="150">
                  <c:v>46038</c:v>
                </c:pt>
                <c:pt idx="151">
                  <c:v>46041</c:v>
                </c:pt>
                <c:pt idx="152">
                  <c:v>46042</c:v>
                </c:pt>
                <c:pt idx="153">
                  <c:v>46043</c:v>
                </c:pt>
                <c:pt idx="154">
                  <c:v>46044</c:v>
                </c:pt>
                <c:pt idx="155">
                  <c:v>46045</c:v>
                </c:pt>
                <c:pt idx="156">
                  <c:v>46048</c:v>
                </c:pt>
                <c:pt idx="157">
                  <c:v>46049</c:v>
                </c:pt>
                <c:pt idx="158">
                  <c:v>46050</c:v>
                </c:pt>
                <c:pt idx="159">
                  <c:v>46051</c:v>
                </c:pt>
                <c:pt idx="160">
                  <c:v>46052</c:v>
                </c:pt>
                <c:pt idx="161">
                  <c:v>46055</c:v>
                </c:pt>
                <c:pt idx="162">
                  <c:v>46056</c:v>
                </c:pt>
                <c:pt idx="163">
                  <c:v>46057</c:v>
                </c:pt>
                <c:pt idx="164">
                  <c:v>46058</c:v>
                </c:pt>
                <c:pt idx="165">
                  <c:v>46059</c:v>
                </c:pt>
                <c:pt idx="166">
                  <c:v>46062</c:v>
                </c:pt>
                <c:pt idx="167">
                  <c:v>46063</c:v>
                </c:pt>
                <c:pt idx="168">
                  <c:v>46064</c:v>
                </c:pt>
                <c:pt idx="169">
                  <c:v>46065</c:v>
                </c:pt>
                <c:pt idx="170">
                  <c:v>46066</c:v>
                </c:pt>
                <c:pt idx="171">
                  <c:v>46071</c:v>
                </c:pt>
                <c:pt idx="172">
                  <c:v>46072</c:v>
                </c:pt>
                <c:pt idx="173">
                  <c:v>46073</c:v>
                </c:pt>
                <c:pt idx="174">
                  <c:v>46076</c:v>
                </c:pt>
                <c:pt idx="175">
                  <c:v>46077</c:v>
                </c:pt>
                <c:pt idx="176">
                  <c:v>46078</c:v>
                </c:pt>
                <c:pt idx="177">
                  <c:v>46079</c:v>
                </c:pt>
                <c:pt idx="178">
                  <c:v>46080</c:v>
                </c:pt>
                <c:pt idx="179">
                  <c:v>46083</c:v>
                </c:pt>
                <c:pt idx="180">
                  <c:v>46084</c:v>
                </c:pt>
                <c:pt idx="181">
                  <c:v>46085</c:v>
                </c:pt>
                <c:pt idx="182">
                  <c:v>46086</c:v>
                </c:pt>
                <c:pt idx="183">
                  <c:v>46087</c:v>
                </c:pt>
                <c:pt idx="184">
                  <c:v>46090</c:v>
                </c:pt>
                <c:pt idx="185">
                  <c:v>46091</c:v>
                </c:pt>
                <c:pt idx="186">
                  <c:v>46092</c:v>
                </c:pt>
                <c:pt idx="187">
                  <c:v>46093</c:v>
                </c:pt>
                <c:pt idx="188">
                  <c:v>46094</c:v>
                </c:pt>
                <c:pt idx="189">
                  <c:v>46097</c:v>
                </c:pt>
                <c:pt idx="190">
                  <c:v>46098</c:v>
                </c:pt>
                <c:pt idx="191">
                  <c:v>46099</c:v>
                </c:pt>
                <c:pt idx="192">
                  <c:v>46100</c:v>
                </c:pt>
                <c:pt idx="193">
                  <c:v>46101</c:v>
                </c:pt>
                <c:pt idx="194">
                  <c:v>46104</c:v>
                </c:pt>
                <c:pt idx="195">
                  <c:v>46105</c:v>
                </c:pt>
                <c:pt idx="196">
                  <c:v>46106</c:v>
                </c:pt>
                <c:pt idx="197">
                  <c:v>46107</c:v>
                </c:pt>
                <c:pt idx="198">
                  <c:v>46108</c:v>
                </c:pt>
                <c:pt idx="199">
                  <c:v>46111</c:v>
                </c:pt>
                <c:pt idx="200">
                  <c:v>46112</c:v>
                </c:pt>
                <c:pt idx="201">
                  <c:v>46113</c:v>
                </c:pt>
                <c:pt idx="202">
                  <c:v>46114</c:v>
                </c:pt>
                <c:pt idx="203">
                  <c:v>46118</c:v>
                </c:pt>
                <c:pt idx="204">
                  <c:v>46119</c:v>
                </c:pt>
                <c:pt idx="205">
                  <c:v>46120</c:v>
                </c:pt>
                <c:pt idx="206">
                  <c:v>46121</c:v>
                </c:pt>
                <c:pt idx="207">
                  <c:v>46122</c:v>
                </c:pt>
                <c:pt idx="208">
                  <c:v>46125</c:v>
                </c:pt>
                <c:pt idx="209">
                  <c:v>46126</c:v>
                </c:pt>
                <c:pt idx="210">
                  <c:v>46127</c:v>
                </c:pt>
                <c:pt idx="211">
                  <c:v>46128</c:v>
                </c:pt>
                <c:pt idx="212">
                  <c:v>46129</c:v>
                </c:pt>
                <c:pt idx="213">
                  <c:v>46132</c:v>
                </c:pt>
                <c:pt idx="214">
                  <c:v>46134</c:v>
                </c:pt>
                <c:pt idx="215">
                  <c:v>46135</c:v>
                </c:pt>
                <c:pt idx="216">
                  <c:v>46136</c:v>
                </c:pt>
                <c:pt idx="217">
                  <c:v>46139</c:v>
                </c:pt>
                <c:pt idx="218">
                  <c:v>46140</c:v>
                </c:pt>
                <c:pt idx="219">
                  <c:v>46141</c:v>
                </c:pt>
                <c:pt idx="220">
                  <c:v>46142</c:v>
                </c:pt>
                <c:pt idx="221">
                  <c:v>46146</c:v>
                </c:pt>
                <c:pt idx="222">
                  <c:v>46147</c:v>
                </c:pt>
                <c:pt idx="223">
                  <c:v>46148</c:v>
                </c:pt>
                <c:pt idx="224">
                  <c:v>46149</c:v>
                </c:pt>
                <c:pt idx="225">
                  <c:v>46150</c:v>
                </c:pt>
                <c:pt idx="226">
                  <c:v>46153</c:v>
                </c:pt>
                <c:pt idx="227">
                  <c:v>46154</c:v>
                </c:pt>
                <c:pt idx="228">
                  <c:v>46155</c:v>
                </c:pt>
                <c:pt idx="229">
                  <c:v>46156</c:v>
                </c:pt>
                <c:pt idx="230">
                  <c:v>46157</c:v>
                </c:pt>
                <c:pt idx="231">
                  <c:v>46160</c:v>
                </c:pt>
                <c:pt idx="232">
                  <c:v>46161</c:v>
                </c:pt>
                <c:pt idx="233">
                  <c:v>46162</c:v>
                </c:pt>
                <c:pt idx="234">
                  <c:v>46163</c:v>
                </c:pt>
                <c:pt idx="235">
                  <c:v>46164</c:v>
                </c:pt>
                <c:pt idx="236">
                  <c:v>46167</c:v>
                </c:pt>
                <c:pt idx="237">
                  <c:v>46168</c:v>
                </c:pt>
                <c:pt idx="238">
                  <c:v>46169</c:v>
                </c:pt>
                <c:pt idx="239">
                  <c:v>46170</c:v>
                </c:pt>
                <c:pt idx="240">
                  <c:v>46171</c:v>
                </c:pt>
                <c:pt idx="241">
                  <c:v>46174</c:v>
                </c:pt>
                <c:pt idx="242">
                  <c:v>46175</c:v>
                </c:pt>
                <c:pt idx="243">
                  <c:v>46176</c:v>
                </c:pt>
                <c:pt idx="244">
                  <c:v>46178</c:v>
                </c:pt>
                <c:pt idx="245">
                  <c:v>46181</c:v>
                </c:pt>
                <c:pt idx="246">
                  <c:v>46182</c:v>
                </c:pt>
                <c:pt idx="247">
                  <c:v>46183</c:v>
                </c:pt>
                <c:pt idx="248">
                  <c:v>46184</c:v>
                </c:pt>
                <c:pt idx="249">
                  <c:v>46185</c:v>
                </c:pt>
                <c:pt idx="250">
                  <c:v>46188</c:v>
                </c:pt>
              </c:numCache>
            </c:numRef>
          </c:cat>
          <c:val>
            <c:numRef>
              <c:f>CENÁRIOS!$K$8:$K$258</c:f>
              <c:numCache>
                <c:formatCode>_-* #,##0.000000_-;\-* #,##0.000000_-;_-* "-"????????_-;_-@_-</c:formatCode>
                <c:ptCount val="251"/>
                <c:pt idx="0">
                  <c:v>300000</c:v>
                </c:pt>
                <c:pt idx="1">
                  <c:v>300204.92754599999</c:v>
                </c:pt>
                <c:pt idx="2">
                  <c:v>300409.99507800001</c:v>
                </c:pt>
                <c:pt idx="3">
                  <c:v>300615.202689</c:v>
                </c:pt>
                <c:pt idx="4">
                  <c:v>300823.15116200002</c:v>
                </c:pt>
                <c:pt idx="5">
                  <c:v>301031.24348300003</c:v>
                </c:pt>
                <c:pt idx="6">
                  <c:v>301239.47974899999</c:v>
                </c:pt>
                <c:pt idx="7">
                  <c:v>301447.86006199999</c:v>
                </c:pt>
                <c:pt idx="8">
                  <c:v>301656.38452000002</c:v>
                </c:pt>
                <c:pt idx="9">
                  <c:v>301865.05322399997</c:v>
                </c:pt>
                <c:pt idx="10">
                  <c:v>302073.86627300002</c:v>
                </c:pt>
                <c:pt idx="11">
                  <c:v>302282.82376599999</c:v>
                </c:pt>
                <c:pt idx="12">
                  <c:v>302491.92580500001</c:v>
                </c:pt>
                <c:pt idx="13">
                  <c:v>302701.17248900002</c:v>
                </c:pt>
                <c:pt idx="14">
                  <c:v>302910.56391700002</c:v>
                </c:pt>
                <c:pt idx="15">
                  <c:v>303120.10019099998</c:v>
                </c:pt>
                <c:pt idx="16">
                  <c:v>303329.78140899999</c:v>
                </c:pt>
                <c:pt idx="17">
                  <c:v>303539.60767400003</c:v>
                </c:pt>
                <c:pt idx="18">
                  <c:v>303749.57908400003</c:v>
                </c:pt>
                <c:pt idx="19">
                  <c:v>303959.69574</c:v>
                </c:pt>
                <c:pt idx="20">
                  <c:v>304169.95774300001</c:v>
                </c:pt>
                <c:pt idx="21">
                  <c:v>304380.36519400001</c:v>
                </c:pt>
                <c:pt idx="22">
                  <c:v>304590.91819200001</c:v>
                </c:pt>
                <c:pt idx="23">
                  <c:v>304801.61683900002</c:v>
                </c:pt>
                <c:pt idx="24">
                  <c:v>305012.461235</c:v>
                </c:pt>
                <c:pt idx="25">
                  <c:v>305223.451482</c:v>
                </c:pt>
                <c:pt idx="26">
                  <c:v>305434.58767899999</c:v>
                </c:pt>
                <c:pt idx="27">
                  <c:v>305645.86992799997</c:v>
                </c:pt>
                <c:pt idx="28">
                  <c:v>305857.29833100003</c:v>
                </c:pt>
                <c:pt idx="29">
                  <c:v>306068.87298699998</c:v>
                </c:pt>
                <c:pt idx="30">
                  <c:v>306280.59399899998</c:v>
                </c:pt>
                <c:pt idx="31">
                  <c:v>306492.46146700002</c:v>
                </c:pt>
                <c:pt idx="32">
                  <c:v>306704.47549400001</c:v>
                </c:pt>
                <c:pt idx="33">
                  <c:v>306916.63617900002</c:v>
                </c:pt>
                <c:pt idx="34">
                  <c:v>307128.94362500001</c:v>
                </c:pt>
                <c:pt idx="35">
                  <c:v>307341.397933</c:v>
                </c:pt>
                <c:pt idx="36">
                  <c:v>307553.999205</c:v>
                </c:pt>
                <c:pt idx="37">
                  <c:v>307766.74754299998</c:v>
                </c:pt>
                <c:pt idx="38">
                  <c:v>307979.643048</c:v>
                </c:pt>
                <c:pt idx="39">
                  <c:v>308192.68582100002</c:v>
                </c:pt>
                <c:pt idx="40">
                  <c:v>308405.87596600002</c:v>
                </c:pt>
                <c:pt idx="41">
                  <c:v>308619.213583</c:v>
                </c:pt>
                <c:pt idx="42">
                  <c:v>308832.698776</c:v>
                </c:pt>
                <c:pt idx="43">
                  <c:v>309046.33164500003</c:v>
                </c:pt>
                <c:pt idx="44">
                  <c:v>309260.11229299998</c:v>
                </c:pt>
                <c:pt idx="45">
                  <c:v>309474.04082200001</c:v>
                </c:pt>
                <c:pt idx="46">
                  <c:v>309688.11733500002</c:v>
                </c:pt>
                <c:pt idx="47">
                  <c:v>309902.34193400003</c:v>
                </c:pt>
                <c:pt idx="48">
                  <c:v>310116.714721</c:v>
                </c:pt>
                <c:pt idx="49">
                  <c:v>310331.23579900002</c:v>
                </c:pt>
                <c:pt idx="50">
                  <c:v>310545.905271</c:v>
                </c:pt>
                <c:pt idx="51">
                  <c:v>310760.72323900001</c:v>
                </c:pt>
                <c:pt idx="52">
                  <c:v>310975.68980499997</c:v>
                </c:pt>
                <c:pt idx="53">
                  <c:v>311190.80507399997</c:v>
                </c:pt>
                <c:pt idx="54">
                  <c:v>311406.06914600002</c:v>
                </c:pt>
                <c:pt idx="55">
                  <c:v>311621.48212599999</c:v>
                </c:pt>
                <c:pt idx="56">
                  <c:v>311837.04411700001</c:v>
                </c:pt>
                <c:pt idx="57">
                  <c:v>312052.755221</c:v>
                </c:pt>
                <c:pt idx="58">
                  <c:v>312268.61554199998</c:v>
                </c:pt>
                <c:pt idx="59">
                  <c:v>312484.62518199999</c:v>
                </c:pt>
                <c:pt idx="60">
                  <c:v>312700.784246</c:v>
                </c:pt>
                <c:pt idx="61">
                  <c:v>312917.09283600003</c:v>
                </c:pt>
                <c:pt idx="62">
                  <c:v>313133.551056</c:v>
                </c:pt>
                <c:pt idx="63">
                  <c:v>313350.15901</c:v>
                </c:pt>
                <c:pt idx="64">
                  <c:v>313566.91680100001</c:v>
                </c:pt>
                <c:pt idx="65">
                  <c:v>313783.824532</c:v>
                </c:pt>
                <c:pt idx="66">
                  <c:v>314000.882308</c:v>
                </c:pt>
                <c:pt idx="67">
                  <c:v>314218.09023199999</c:v>
                </c:pt>
                <c:pt idx="68">
                  <c:v>314435.448408</c:v>
                </c:pt>
                <c:pt idx="69">
                  <c:v>314652.95694</c:v>
                </c:pt>
                <c:pt idx="70">
                  <c:v>314870.61593199999</c:v>
                </c:pt>
                <c:pt idx="71">
                  <c:v>315088.42548899999</c:v>
                </c:pt>
                <c:pt idx="72">
                  <c:v>315306.38571300003</c:v>
                </c:pt>
                <c:pt idx="73">
                  <c:v>315524.49670999998</c:v>
                </c:pt>
                <c:pt idx="74">
                  <c:v>315742.758584</c:v>
                </c:pt>
                <c:pt idx="75">
                  <c:v>315961.171439</c:v>
                </c:pt>
                <c:pt idx="76">
                  <c:v>316179.73537900002</c:v>
                </c:pt>
                <c:pt idx="77">
                  <c:v>316398.45050899999</c:v>
                </c:pt>
                <c:pt idx="78">
                  <c:v>316617.31693500001</c:v>
                </c:pt>
                <c:pt idx="79">
                  <c:v>316836.33475899999</c:v>
                </c:pt>
                <c:pt idx="80">
                  <c:v>317055.50408799999</c:v>
                </c:pt>
                <c:pt idx="81">
                  <c:v>317274.82502500003</c:v>
                </c:pt>
                <c:pt idx="82">
                  <c:v>317494.29767599999</c:v>
                </c:pt>
                <c:pt idx="83">
                  <c:v>317713.92214600003</c:v>
                </c:pt>
                <c:pt idx="84">
                  <c:v>317933.698539</c:v>
                </c:pt>
                <c:pt idx="85">
                  <c:v>318153.62696199998</c:v>
                </c:pt>
                <c:pt idx="86">
                  <c:v>318373.70751799998</c:v>
                </c:pt>
                <c:pt idx="87">
                  <c:v>318593.940313</c:v>
                </c:pt>
                <c:pt idx="88">
                  <c:v>318814.32545300003</c:v>
                </c:pt>
                <c:pt idx="89">
                  <c:v>319034.86304299999</c:v>
                </c:pt>
                <c:pt idx="90">
                  <c:v>319255.55318799999</c:v>
                </c:pt>
                <c:pt idx="91">
                  <c:v>319476.39599400002</c:v>
                </c:pt>
                <c:pt idx="92">
                  <c:v>319697.39156700001</c:v>
                </c:pt>
                <c:pt idx="93">
                  <c:v>319918.540011</c:v>
                </c:pt>
                <c:pt idx="94">
                  <c:v>320139.841434</c:v>
                </c:pt>
                <c:pt idx="95">
                  <c:v>320361.29593999998</c:v>
                </c:pt>
                <c:pt idx="96">
                  <c:v>320582.903636</c:v>
                </c:pt>
                <c:pt idx="97">
                  <c:v>320804.664628</c:v>
                </c:pt>
                <c:pt idx="98">
                  <c:v>321026.57902100001</c:v>
                </c:pt>
                <c:pt idx="99">
                  <c:v>321248.64692199999</c:v>
                </c:pt>
                <c:pt idx="100">
                  <c:v>321470.86843600002</c:v>
                </c:pt>
                <c:pt idx="101">
                  <c:v>321693.243671</c:v>
                </c:pt>
                <c:pt idx="102">
                  <c:v>321915.77273299999</c:v>
                </c:pt>
                <c:pt idx="103">
                  <c:v>322138.45572700002</c:v>
                </c:pt>
                <c:pt idx="104">
                  <c:v>322361.29276099999</c:v>
                </c:pt>
                <c:pt idx="105">
                  <c:v>322584.283941</c:v>
                </c:pt>
                <c:pt idx="106">
                  <c:v>322807.42937299999</c:v>
                </c:pt>
                <c:pt idx="107">
                  <c:v>323030.72916500003</c:v>
                </c:pt>
                <c:pt idx="108">
                  <c:v>323254.18342199997</c:v>
                </c:pt>
                <c:pt idx="109">
                  <c:v>323477.79225300002</c:v>
                </c:pt>
                <c:pt idx="110">
                  <c:v>323701.55576299998</c:v>
                </c:pt>
                <c:pt idx="111">
                  <c:v>323925.47406099999</c:v>
                </c:pt>
                <c:pt idx="112">
                  <c:v>324149.54725200002</c:v>
                </c:pt>
                <c:pt idx="113">
                  <c:v>324373.77544400003</c:v>
                </c:pt>
                <c:pt idx="114">
                  <c:v>324598.15874500002</c:v>
                </c:pt>
                <c:pt idx="115">
                  <c:v>324822.69726099999</c:v>
                </c:pt>
                <c:pt idx="116">
                  <c:v>325047.39110100002</c:v>
                </c:pt>
                <c:pt idx="117">
                  <c:v>325272.24037000001</c:v>
                </c:pt>
                <c:pt idx="118">
                  <c:v>325497.24517800001</c:v>
                </c:pt>
                <c:pt idx="119">
                  <c:v>325722.405631</c:v>
                </c:pt>
                <c:pt idx="120">
                  <c:v>325947.72183699999</c:v>
                </c:pt>
                <c:pt idx="121">
                  <c:v>326173.19390399999</c:v>
                </c:pt>
                <c:pt idx="122">
                  <c:v>326398.82193999999</c:v>
                </c:pt>
                <c:pt idx="123">
                  <c:v>326624.60605200002</c:v>
                </c:pt>
                <c:pt idx="124">
                  <c:v>326850.54634900001</c:v>
                </c:pt>
                <c:pt idx="125">
                  <c:v>327076.64293899998</c:v>
                </c:pt>
                <c:pt idx="126">
                  <c:v>327302.89592899999</c:v>
                </c:pt>
                <c:pt idx="127">
                  <c:v>327529.305429</c:v>
                </c:pt>
                <c:pt idx="128">
                  <c:v>327755.871545</c:v>
                </c:pt>
                <c:pt idx="129">
                  <c:v>327982.59438700002</c:v>
                </c:pt>
                <c:pt idx="130">
                  <c:v>328209.474063</c:v>
                </c:pt>
                <c:pt idx="131">
                  <c:v>328436.51068200002</c:v>
                </c:pt>
                <c:pt idx="132">
                  <c:v>328663.70435100002</c:v>
                </c:pt>
                <c:pt idx="133">
                  <c:v>328891.05518000002</c:v>
                </c:pt>
                <c:pt idx="134">
                  <c:v>329118.56327799999</c:v>
                </c:pt>
                <c:pt idx="135">
                  <c:v>329346.22875200002</c:v>
                </c:pt>
                <c:pt idx="136">
                  <c:v>329574.05171299999</c:v>
                </c:pt>
                <c:pt idx="137">
                  <c:v>329802.03226800001</c:v>
                </c:pt>
                <c:pt idx="138">
                  <c:v>330030.17052799999</c:v>
                </c:pt>
                <c:pt idx="139">
                  <c:v>330258.46660099999</c:v>
                </c:pt>
                <c:pt idx="140">
                  <c:v>330486.92059499997</c:v>
                </c:pt>
                <c:pt idx="141">
                  <c:v>330715.53262200003</c:v>
                </c:pt>
                <c:pt idx="142">
                  <c:v>330944.30278899998</c:v>
                </c:pt>
                <c:pt idx="143">
                  <c:v>331173.23120600003</c:v>
                </c:pt>
                <c:pt idx="144">
                  <c:v>331402.31798300002</c:v>
                </c:pt>
                <c:pt idx="145">
                  <c:v>331631.56322900002</c:v>
                </c:pt>
                <c:pt idx="146">
                  <c:v>331860.967053</c:v>
                </c:pt>
                <c:pt idx="147">
                  <c:v>332090.52956699999</c:v>
                </c:pt>
                <c:pt idx="148">
                  <c:v>332320.25087799999</c:v>
                </c:pt>
                <c:pt idx="149">
                  <c:v>332550.13109799998</c:v>
                </c:pt>
                <c:pt idx="150">
                  <c:v>332780.17033599998</c:v>
                </c:pt>
                <c:pt idx="151">
                  <c:v>333010.36870200001</c:v>
                </c:pt>
                <c:pt idx="152">
                  <c:v>333240.72630500002</c:v>
                </c:pt>
                <c:pt idx="153">
                  <c:v>333471.243258</c:v>
                </c:pt>
                <c:pt idx="154">
                  <c:v>333701.91966800002</c:v>
                </c:pt>
                <c:pt idx="155">
                  <c:v>333932.75564799999</c:v>
                </c:pt>
                <c:pt idx="156">
                  <c:v>334163.75130599999</c:v>
                </c:pt>
                <c:pt idx="157">
                  <c:v>334394.906755</c:v>
                </c:pt>
                <c:pt idx="158">
                  <c:v>334626.22210299998</c:v>
                </c:pt>
                <c:pt idx="159">
                  <c:v>334857.69746200001</c:v>
                </c:pt>
                <c:pt idx="160">
                  <c:v>335089.33294300002</c:v>
                </c:pt>
                <c:pt idx="161">
                  <c:v>335321.12865600002</c:v>
                </c:pt>
                <c:pt idx="162">
                  <c:v>335553.08471199998</c:v>
                </c:pt>
                <c:pt idx="163">
                  <c:v>335785.201222</c:v>
                </c:pt>
                <c:pt idx="164">
                  <c:v>336017.47829699999</c:v>
                </c:pt>
                <c:pt idx="165">
                  <c:v>336249.91604799998</c:v>
                </c:pt>
                <c:pt idx="166">
                  <c:v>336482.514586</c:v>
                </c:pt>
                <c:pt idx="167">
                  <c:v>336715.27402299998</c:v>
                </c:pt>
                <c:pt idx="168">
                  <c:v>336948.19446899998</c:v>
                </c:pt>
                <c:pt idx="169">
                  <c:v>337181.276037</c:v>
                </c:pt>
                <c:pt idx="170">
                  <c:v>337414.51883700001</c:v>
                </c:pt>
                <c:pt idx="171">
                  <c:v>337647.92298099998</c:v>
                </c:pt>
                <c:pt idx="172">
                  <c:v>337881.48858</c:v>
                </c:pt>
                <c:pt idx="173">
                  <c:v>338115.21574800002</c:v>
                </c:pt>
                <c:pt idx="174">
                  <c:v>338349.10459399997</c:v>
                </c:pt>
                <c:pt idx="175">
                  <c:v>338583.15523099998</c:v>
                </c:pt>
                <c:pt idx="176">
                  <c:v>338817.36777100002</c:v>
                </c:pt>
                <c:pt idx="177">
                  <c:v>339051.74232600001</c:v>
                </c:pt>
                <c:pt idx="178">
                  <c:v>339286.27900799998</c:v>
                </c:pt>
                <c:pt idx="179">
                  <c:v>339520.97792999999</c:v>
                </c:pt>
                <c:pt idx="180">
                  <c:v>339755.839202</c:v>
                </c:pt>
                <c:pt idx="181">
                  <c:v>339990.86293800001</c:v>
                </c:pt>
                <c:pt idx="182">
                  <c:v>340226.04924999998</c:v>
                </c:pt>
                <c:pt idx="183">
                  <c:v>340461.39825099998</c:v>
                </c:pt>
                <c:pt idx="184">
                  <c:v>340696.91005300003</c:v>
                </c:pt>
                <c:pt idx="185">
                  <c:v>340932.584768</c:v>
                </c:pt>
                <c:pt idx="186">
                  <c:v>341168.42251</c:v>
                </c:pt>
                <c:pt idx="187">
                  <c:v>341404.42339100002</c:v>
                </c:pt>
                <c:pt idx="188">
                  <c:v>341640.58752300002</c:v>
                </c:pt>
                <c:pt idx="189">
                  <c:v>341876.91502100002</c:v>
                </c:pt>
                <c:pt idx="190">
                  <c:v>342113.40599699999</c:v>
                </c:pt>
                <c:pt idx="191">
                  <c:v>342350.06056299998</c:v>
                </c:pt>
                <c:pt idx="192">
                  <c:v>342586.87883399997</c:v>
                </c:pt>
                <c:pt idx="193">
                  <c:v>342820.89713</c:v>
                </c:pt>
                <c:pt idx="194">
                  <c:v>343055.075281</c:v>
                </c:pt>
                <c:pt idx="195">
                  <c:v>343289.413398</c:v>
                </c:pt>
                <c:pt idx="196">
                  <c:v>343523.91158900002</c:v>
                </c:pt>
                <c:pt idx="197">
                  <c:v>343758.56996499997</c:v>
                </c:pt>
                <c:pt idx="198">
                  <c:v>343993.38863300002</c:v>
                </c:pt>
                <c:pt idx="199">
                  <c:v>344228.36770399997</c:v>
                </c:pt>
                <c:pt idx="200">
                  <c:v>344463.50728700001</c:v>
                </c:pt>
                <c:pt idx="201">
                  <c:v>344698.80749199999</c:v>
                </c:pt>
                <c:pt idx="202">
                  <c:v>344934.26842899999</c:v>
                </c:pt>
                <c:pt idx="203">
                  <c:v>345169.89020800003</c:v>
                </c:pt>
                <c:pt idx="204">
                  <c:v>345405.672937</c:v>
                </c:pt>
                <c:pt idx="205">
                  <c:v>345641.61672799999</c:v>
                </c:pt>
                <c:pt idx="206">
                  <c:v>345877.72168999998</c:v>
                </c:pt>
                <c:pt idx="207">
                  <c:v>346113.98793399998</c:v>
                </c:pt>
                <c:pt idx="208">
                  <c:v>346350.415569</c:v>
                </c:pt>
                <c:pt idx="209">
                  <c:v>346587.00470599998</c:v>
                </c:pt>
                <c:pt idx="210">
                  <c:v>346823.75545499998</c:v>
                </c:pt>
                <c:pt idx="211">
                  <c:v>347060.66792600002</c:v>
                </c:pt>
                <c:pt idx="212">
                  <c:v>347297.74222999997</c:v>
                </c:pt>
                <c:pt idx="213">
                  <c:v>347534.97847799998</c:v>
                </c:pt>
                <c:pt idx="214">
                  <c:v>347772.37677999999</c:v>
                </c:pt>
                <c:pt idx="215">
                  <c:v>348009.93724699999</c:v>
                </c:pt>
                <c:pt idx="216">
                  <c:v>348247.65999000001</c:v>
                </c:pt>
                <c:pt idx="217">
                  <c:v>348485.54511900002</c:v>
                </c:pt>
                <c:pt idx="218">
                  <c:v>348723.59274499997</c:v>
                </c:pt>
                <c:pt idx="219">
                  <c:v>348961.80297999998</c:v>
                </c:pt>
                <c:pt idx="220">
                  <c:v>349200.175934</c:v>
                </c:pt>
                <c:pt idx="221">
                  <c:v>349438.71171900001</c:v>
                </c:pt>
                <c:pt idx="222">
                  <c:v>349677.41044599999</c:v>
                </c:pt>
                <c:pt idx="223">
                  <c:v>349916.27222599997</c:v>
                </c:pt>
                <c:pt idx="224">
                  <c:v>350155.29716999998</c:v>
                </c:pt>
                <c:pt idx="225">
                  <c:v>350394.48538999999</c:v>
                </c:pt>
                <c:pt idx="226">
                  <c:v>350633.83699799998</c:v>
                </c:pt>
                <c:pt idx="227">
                  <c:v>350873.352105</c:v>
                </c:pt>
                <c:pt idx="228">
                  <c:v>351113.03082300001</c:v>
                </c:pt>
                <c:pt idx="229">
                  <c:v>351352.87326299999</c:v>
                </c:pt>
                <c:pt idx="230">
                  <c:v>351592.87953799998</c:v>
                </c:pt>
                <c:pt idx="231">
                  <c:v>351833.04975900002</c:v>
                </c:pt>
                <c:pt idx="232">
                  <c:v>352073.38403900003</c:v>
                </c:pt>
                <c:pt idx="233">
                  <c:v>352313.88248899998</c:v>
                </c:pt>
                <c:pt idx="234">
                  <c:v>352554.54522099998</c:v>
                </c:pt>
                <c:pt idx="235">
                  <c:v>352795.372348</c:v>
                </c:pt>
                <c:pt idx="236">
                  <c:v>353036.36398199998</c:v>
                </c:pt>
                <c:pt idx="237">
                  <c:v>353277.52023600001</c:v>
                </c:pt>
                <c:pt idx="238">
                  <c:v>353518.84122100001</c:v>
                </c:pt>
                <c:pt idx="239">
                  <c:v>353760.32705099997</c:v>
                </c:pt>
                <c:pt idx="240">
                  <c:v>354001.97783799999</c:v>
                </c:pt>
                <c:pt idx="241">
                  <c:v>354243.79369399999</c:v>
                </c:pt>
                <c:pt idx="242">
                  <c:v>354485.77473300003</c:v>
                </c:pt>
                <c:pt idx="243">
                  <c:v>354727.92106700002</c:v>
                </c:pt>
                <c:pt idx="244">
                  <c:v>354970.23280900001</c:v>
                </c:pt>
                <c:pt idx="245">
                  <c:v>355212.71007299999</c:v>
                </c:pt>
                <c:pt idx="246">
                  <c:v>355455.35297100001</c:v>
                </c:pt>
                <c:pt idx="247">
                  <c:v>355698.161616</c:v>
                </c:pt>
                <c:pt idx="248">
                  <c:v>355941.136122</c:v>
                </c:pt>
                <c:pt idx="249">
                  <c:v>356184.27660099999</c:v>
                </c:pt>
                <c:pt idx="250">
                  <c:v>356427.58316799998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046E-4751-B001-3C9F9BC6F6F8}"/>
            </c:ext>
          </c:extLst>
        </c:ser>
        <c:ser>
          <c:idx val="9"/>
          <c:order val="4"/>
          <c:tx>
            <c:strRef>
              <c:f>CENÁRIOS!$L$7</c:f>
              <c:strCache>
                <c:ptCount val="1"/>
                <c:pt idx="0">
                  <c:v>PU MtM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1.2532075014830129E-2"/>
                  <c:y val="-0.13386027743697865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rgbClr val="003296"/>
                      </a:solidFill>
                      <a:latin typeface="Source Sans Pro" panose="020B0503030403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46E-4751-B001-3C9F9BC6F6F8}"/>
                </c:ext>
              </c:extLst>
            </c:dLbl>
            <c:dLbl>
              <c:idx val="213"/>
              <c:layout>
                <c:manualLayout>
                  <c:x val="-0.15134890594833308"/>
                  <c:y val="-0.10736080720260723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rgbClr val="003296"/>
                      </a:solidFill>
                      <a:latin typeface="Source Sans Pro" panose="020B0503030403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6E-4751-B001-3C9F9BC6F6F8}"/>
                </c:ext>
              </c:extLst>
            </c:dLbl>
            <c:dLbl>
              <c:idx val="250"/>
              <c:layout>
                <c:manualLayout>
                  <c:x val="-1.0604063474087032E-2"/>
                  <c:y val="-8.2375555345833018E-2"/>
                </c:manualLayout>
              </c:layout>
              <c:numFmt formatCode="#,##0.00" sourceLinked="0"/>
              <c:spPr>
                <a:solidFill>
                  <a:schemeClr val="bg2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rgbClr val="C00000"/>
                      </a:solidFill>
                      <a:latin typeface="Source Sans Pro" panose="020B0503030403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46E-4751-B001-3C9F9BC6F6F8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ource Sans Pro" panose="020B0503030403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CENÁRIOS!$B$8:$B$258</c:f>
              <c:numCache>
                <c:formatCode>m/d/yyyy</c:formatCode>
                <c:ptCount val="251"/>
                <c:pt idx="0">
                  <c:v>45824</c:v>
                </c:pt>
                <c:pt idx="1">
                  <c:v>45825</c:v>
                </c:pt>
                <c:pt idx="2">
                  <c:v>45826</c:v>
                </c:pt>
                <c:pt idx="3">
                  <c:v>45828</c:v>
                </c:pt>
                <c:pt idx="4">
                  <c:v>45831</c:v>
                </c:pt>
                <c:pt idx="5">
                  <c:v>45832</c:v>
                </c:pt>
                <c:pt idx="6">
                  <c:v>45833</c:v>
                </c:pt>
                <c:pt idx="7">
                  <c:v>45834</c:v>
                </c:pt>
                <c:pt idx="8">
                  <c:v>45835</c:v>
                </c:pt>
                <c:pt idx="9">
                  <c:v>45838</c:v>
                </c:pt>
                <c:pt idx="10">
                  <c:v>45839</c:v>
                </c:pt>
                <c:pt idx="11">
                  <c:v>45840</c:v>
                </c:pt>
                <c:pt idx="12">
                  <c:v>45841</c:v>
                </c:pt>
                <c:pt idx="13">
                  <c:v>45842</c:v>
                </c:pt>
                <c:pt idx="14">
                  <c:v>45845</c:v>
                </c:pt>
                <c:pt idx="15">
                  <c:v>45846</c:v>
                </c:pt>
                <c:pt idx="16">
                  <c:v>45847</c:v>
                </c:pt>
                <c:pt idx="17">
                  <c:v>45848</c:v>
                </c:pt>
                <c:pt idx="18">
                  <c:v>45849</c:v>
                </c:pt>
                <c:pt idx="19">
                  <c:v>45852</c:v>
                </c:pt>
                <c:pt idx="20">
                  <c:v>45853</c:v>
                </c:pt>
                <c:pt idx="21">
                  <c:v>45854</c:v>
                </c:pt>
                <c:pt idx="22">
                  <c:v>45855</c:v>
                </c:pt>
                <c:pt idx="23">
                  <c:v>45856</c:v>
                </c:pt>
                <c:pt idx="24">
                  <c:v>45859</c:v>
                </c:pt>
                <c:pt idx="25">
                  <c:v>45860</c:v>
                </c:pt>
                <c:pt idx="26">
                  <c:v>45861</c:v>
                </c:pt>
                <c:pt idx="27">
                  <c:v>45862</c:v>
                </c:pt>
                <c:pt idx="28">
                  <c:v>45863</c:v>
                </c:pt>
                <c:pt idx="29">
                  <c:v>45866</c:v>
                </c:pt>
                <c:pt idx="30">
                  <c:v>45867</c:v>
                </c:pt>
                <c:pt idx="31">
                  <c:v>45868</c:v>
                </c:pt>
                <c:pt idx="32">
                  <c:v>45869</c:v>
                </c:pt>
                <c:pt idx="33">
                  <c:v>45870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45880</c:v>
                </c:pt>
                <c:pt idx="40">
                  <c:v>45881</c:v>
                </c:pt>
                <c:pt idx="41">
                  <c:v>45882</c:v>
                </c:pt>
                <c:pt idx="42">
                  <c:v>45883</c:v>
                </c:pt>
                <c:pt idx="43">
                  <c:v>45884</c:v>
                </c:pt>
                <c:pt idx="44">
                  <c:v>45887</c:v>
                </c:pt>
                <c:pt idx="45">
                  <c:v>45888</c:v>
                </c:pt>
                <c:pt idx="46">
                  <c:v>45889</c:v>
                </c:pt>
                <c:pt idx="47">
                  <c:v>45890</c:v>
                </c:pt>
                <c:pt idx="48">
                  <c:v>45891</c:v>
                </c:pt>
                <c:pt idx="49">
                  <c:v>45894</c:v>
                </c:pt>
                <c:pt idx="50">
                  <c:v>45895</c:v>
                </c:pt>
                <c:pt idx="51">
                  <c:v>45896</c:v>
                </c:pt>
                <c:pt idx="52">
                  <c:v>45897</c:v>
                </c:pt>
                <c:pt idx="53">
                  <c:v>45898</c:v>
                </c:pt>
                <c:pt idx="54">
                  <c:v>45901</c:v>
                </c:pt>
                <c:pt idx="55">
                  <c:v>45902</c:v>
                </c:pt>
                <c:pt idx="56">
                  <c:v>45903</c:v>
                </c:pt>
                <c:pt idx="57">
                  <c:v>45904</c:v>
                </c:pt>
                <c:pt idx="58">
                  <c:v>45905</c:v>
                </c:pt>
                <c:pt idx="59">
                  <c:v>45908</c:v>
                </c:pt>
                <c:pt idx="60">
                  <c:v>45909</c:v>
                </c:pt>
                <c:pt idx="61">
                  <c:v>45910</c:v>
                </c:pt>
                <c:pt idx="62">
                  <c:v>45911</c:v>
                </c:pt>
                <c:pt idx="63">
                  <c:v>45912</c:v>
                </c:pt>
                <c:pt idx="64">
                  <c:v>45915</c:v>
                </c:pt>
                <c:pt idx="65">
                  <c:v>45916</c:v>
                </c:pt>
                <c:pt idx="66">
                  <c:v>45917</c:v>
                </c:pt>
                <c:pt idx="67">
                  <c:v>45918</c:v>
                </c:pt>
                <c:pt idx="68">
                  <c:v>45919</c:v>
                </c:pt>
                <c:pt idx="69">
                  <c:v>45922</c:v>
                </c:pt>
                <c:pt idx="70">
                  <c:v>45923</c:v>
                </c:pt>
                <c:pt idx="71">
                  <c:v>45924</c:v>
                </c:pt>
                <c:pt idx="72">
                  <c:v>45925</c:v>
                </c:pt>
                <c:pt idx="73">
                  <c:v>45926</c:v>
                </c:pt>
                <c:pt idx="74">
                  <c:v>45929</c:v>
                </c:pt>
                <c:pt idx="75">
                  <c:v>45930</c:v>
                </c:pt>
                <c:pt idx="76">
                  <c:v>45931</c:v>
                </c:pt>
                <c:pt idx="77">
                  <c:v>45932</c:v>
                </c:pt>
                <c:pt idx="78">
                  <c:v>45933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45943</c:v>
                </c:pt>
                <c:pt idx="85">
                  <c:v>45944</c:v>
                </c:pt>
                <c:pt idx="86">
                  <c:v>45945</c:v>
                </c:pt>
                <c:pt idx="87">
                  <c:v>45946</c:v>
                </c:pt>
                <c:pt idx="88">
                  <c:v>45947</c:v>
                </c:pt>
                <c:pt idx="89">
                  <c:v>45950</c:v>
                </c:pt>
                <c:pt idx="90">
                  <c:v>45951</c:v>
                </c:pt>
                <c:pt idx="91">
                  <c:v>45952</c:v>
                </c:pt>
                <c:pt idx="92">
                  <c:v>45953</c:v>
                </c:pt>
                <c:pt idx="93">
                  <c:v>45954</c:v>
                </c:pt>
                <c:pt idx="94">
                  <c:v>45957</c:v>
                </c:pt>
                <c:pt idx="95">
                  <c:v>45958</c:v>
                </c:pt>
                <c:pt idx="96">
                  <c:v>45959</c:v>
                </c:pt>
                <c:pt idx="97">
                  <c:v>45960</c:v>
                </c:pt>
                <c:pt idx="98">
                  <c:v>45961</c:v>
                </c:pt>
                <c:pt idx="99">
                  <c:v>45964</c:v>
                </c:pt>
                <c:pt idx="100">
                  <c:v>45965</c:v>
                </c:pt>
                <c:pt idx="101">
                  <c:v>45966</c:v>
                </c:pt>
                <c:pt idx="102">
                  <c:v>45967</c:v>
                </c:pt>
                <c:pt idx="103">
                  <c:v>45968</c:v>
                </c:pt>
                <c:pt idx="104">
                  <c:v>45971</c:v>
                </c:pt>
                <c:pt idx="105">
                  <c:v>45972</c:v>
                </c:pt>
                <c:pt idx="106">
                  <c:v>45973</c:v>
                </c:pt>
                <c:pt idx="107">
                  <c:v>45974</c:v>
                </c:pt>
                <c:pt idx="108">
                  <c:v>45975</c:v>
                </c:pt>
                <c:pt idx="109">
                  <c:v>45978</c:v>
                </c:pt>
                <c:pt idx="110">
                  <c:v>45979</c:v>
                </c:pt>
                <c:pt idx="111">
                  <c:v>45980</c:v>
                </c:pt>
                <c:pt idx="112">
                  <c:v>45982</c:v>
                </c:pt>
                <c:pt idx="113">
                  <c:v>45985</c:v>
                </c:pt>
                <c:pt idx="114">
                  <c:v>45986</c:v>
                </c:pt>
                <c:pt idx="115">
                  <c:v>45987</c:v>
                </c:pt>
                <c:pt idx="116">
                  <c:v>45988</c:v>
                </c:pt>
                <c:pt idx="117">
                  <c:v>45989</c:v>
                </c:pt>
                <c:pt idx="118">
                  <c:v>45992</c:v>
                </c:pt>
                <c:pt idx="119">
                  <c:v>45993</c:v>
                </c:pt>
                <c:pt idx="120">
                  <c:v>45994</c:v>
                </c:pt>
                <c:pt idx="121">
                  <c:v>45995</c:v>
                </c:pt>
                <c:pt idx="122">
                  <c:v>45996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46006</c:v>
                </c:pt>
                <c:pt idx="129">
                  <c:v>46007</c:v>
                </c:pt>
                <c:pt idx="130">
                  <c:v>46008</c:v>
                </c:pt>
                <c:pt idx="131">
                  <c:v>46009</c:v>
                </c:pt>
                <c:pt idx="132">
                  <c:v>46010</c:v>
                </c:pt>
                <c:pt idx="133">
                  <c:v>46013</c:v>
                </c:pt>
                <c:pt idx="134">
                  <c:v>46014</c:v>
                </c:pt>
                <c:pt idx="135">
                  <c:v>46015</c:v>
                </c:pt>
                <c:pt idx="136">
                  <c:v>46017</c:v>
                </c:pt>
                <c:pt idx="137">
                  <c:v>46020</c:v>
                </c:pt>
                <c:pt idx="138">
                  <c:v>46021</c:v>
                </c:pt>
                <c:pt idx="139">
                  <c:v>46022</c:v>
                </c:pt>
                <c:pt idx="140">
                  <c:v>46024</c:v>
                </c:pt>
                <c:pt idx="141">
                  <c:v>46027</c:v>
                </c:pt>
                <c:pt idx="142">
                  <c:v>46028</c:v>
                </c:pt>
                <c:pt idx="143">
                  <c:v>46029</c:v>
                </c:pt>
                <c:pt idx="144">
                  <c:v>46030</c:v>
                </c:pt>
                <c:pt idx="145">
                  <c:v>46031</c:v>
                </c:pt>
                <c:pt idx="146">
                  <c:v>46034</c:v>
                </c:pt>
                <c:pt idx="147">
                  <c:v>46035</c:v>
                </c:pt>
                <c:pt idx="148">
                  <c:v>46036</c:v>
                </c:pt>
                <c:pt idx="149">
                  <c:v>46037</c:v>
                </c:pt>
                <c:pt idx="150">
                  <c:v>46038</c:v>
                </c:pt>
                <c:pt idx="151">
                  <c:v>46041</c:v>
                </c:pt>
                <c:pt idx="152">
                  <c:v>46042</c:v>
                </c:pt>
                <c:pt idx="153">
                  <c:v>46043</c:v>
                </c:pt>
                <c:pt idx="154">
                  <c:v>46044</c:v>
                </c:pt>
                <c:pt idx="155">
                  <c:v>46045</c:v>
                </c:pt>
                <c:pt idx="156">
                  <c:v>46048</c:v>
                </c:pt>
                <c:pt idx="157">
                  <c:v>46049</c:v>
                </c:pt>
                <c:pt idx="158">
                  <c:v>46050</c:v>
                </c:pt>
                <c:pt idx="159">
                  <c:v>46051</c:v>
                </c:pt>
                <c:pt idx="160">
                  <c:v>46052</c:v>
                </c:pt>
                <c:pt idx="161">
                  <c:v>46055</c:v>
                </c:pt>
                <c:pt idx="162">
                  <c:v>46056</c:v>
                </c:pt>
                <c:pt idx="163">
                  <c:v>46057</c:v>
                </c:pt>
                <c:pt idx="164">
                  <c:v>46058</c:v>
                </c:pt>
                <c:pt idx="165">
                  <c:v>46059</c:v>
                </c:pt>
                <c:pt idx="166">
                  <c:v>46062</c:v>
                </c:pt>
                <c:pt idx="167">
                  <c:v>46063</c:v>
                </c:pt>
                <c:pt idx="168">
                  <c:v>46064</c:v>
                </c:pt>
                <c:pt idx="169">
                  <c:v>46065</c:v>
                </c:pt>
                <c:pt idx="170">
                  <c:v>46066</c:v>
                </c:pt>
                <c:pt idx="171">
                  <c:v>46071</c:v>
                </c:pt>
                <c:pt idx="172">
                  <c:v>46072</c:v>
                </c:pt>
                <c:pt idx="173">
                  <c:v>46073</c:v>
                </c:pt>
                <c:pt idx="174">
                  <c:v>46076</c:v>
                </c:pt>
                <c:pt idx="175">
                  <c:v>46077</c:v>
                </c:pt>
                <c:pt idx="176">
                  <c:v>46078</c:v>
                </c:pt>
                <c:pt idx="177">
                  <c:v>46079</c:v>
                </c:pt>
                <c:pt idx="178">
                  <c:v>46080</c:v>
                </c:pt>
                <c:pt idx="179">
                  <c:v>46083</c:v>
                </c:pt>
                <c:pt idx="180">
                  <c:v>46084</c:v>
                </c:pt>
                <c:pt idx="181">
                  <c:v>46085</c:v>
                </c:pt>
                <c:pt idx="182">
                  <c:v>46086</c:v>
                </c:pt>
                <c:pt idx="183">
                  <c:v>46087</c:v>
                </c:pt>
                <c:pt idx="184">
                  <c:v>46090</c:v>
                </c:pt>
                <c:pt idx="185">
                  <c:v>46091</c:v>
                </c:pt>
                <c:pt idx="186">
                  <c:v>46092</c:v>
                </c:pt>
                <c:pt idx="187">
                  <c:v>46093</c:v>
                </c:pt>
                <c:pt idx="188">
                  <c:v>46094</c:v>
                </c:pt>
                <c:pt idx="189">
                  <c:v>46097</c:v>
                </c:pt>
                <c:pt idx="190">
                  <c:v>46098</c:v>
                </c:pt>
                <c:pt idx="191">
                  <c:v>46099</c:v>
                </c:pt>
                <c:pt idx="192">
                  <c:v>46100</c:v>
                </c:pt>
                <c:pt idx="193">
                  <c:v>46101</c:v>
                </c:pt>
                <c:pt idx="194">
                  <c:v>46104</c:v>
                </c:pt>
                <c:pt idx="195">
                  <c:v>46105</c:v>
                </c:pt>
                <c:pt idx="196">
                  <c:v>46106</c:v>
                </c:pt>
                <c:pt idx="197">
                  <c:v>46107</c:v>
                </c:pt>
                <c:pt idx="198">
                  <c:v>46108</c:v>
                </c:pt>
                <c:pt idx="199">
                  <c:v>46111</c:v>
                </c:pt>
                <c:pt idx="200">
                  <c:v>46112</c:v>
                </c:pt>
                <c:pt idx="201">
                  <c:v>46113</c:v>
                </c:pt>
                <c:pt idx="202">
                  <c:v>46114</c:v>
                </c:pt>
                <c:pt idx="203">
                  <c:v>46118</c:v>
                </c:pt>
                <c:pt idx="204">
                  <c:v>46119</c:v>
                </c:pt>
                <c:pt idx="205">
                  <c:v>46120</c:v>
                </c:pt>
                <c:pt idx="206">
                  <c:v>46121</c:v>
                </c:pt>
                <c:pt idx="207">
                  <c:v>46122</c:v>
                </c:pt>
                <c:pt idx="208">
                  <c:v>46125</c:v>
                </c:pt>
                <c:pt idx="209">
                  <c:v>46126</c:v>
                </c:pt>
                <c:pt idx="210">
                  <c:v>46127</c:v>
                </c:pt>
                <c:pt idx="211">
                  <c:v>46128</c:v>
                </c:pt>
                <c:pt idx="212">
                  <c:v>46129</c:v>
                </c:pt>
                <c:pt idx="213">
                  <c:v>46132</c:v>
                </c:pt>
                <c:pt idx="214">
                  <c:v>46134</c:v>
                </c:pt>
                <c:pt idx="215">
                  <c:v>46135</c:v>
                </c:pt>
                <c:pt idx="216">
                  <c:v>46136</c:v>
                </c:pt>
                <c:pt idx="217">
                  <c:v>46139</c:v>
                </c:pt>
                <c:pt idx="218">
                  <c:v>46140</c:v>
                </c:pt>
                <c:pt idx="219">
                  <c:v>46141</c:v>
                </c:pt>
                <c:pt idx="220">
                  <c:v>46142</c:v>
                </c:pt>
                <c:pt idx="221">
                  <c:v>46146</c:v>
                </c:pt>
                <c:pt idx="222">
                  <c:v>46147</c:v>
                </c:pt>
                <c:pt idx="223">
                  <c:v>46148</c:v>
                </c:pt>
                <c:pt idx="224">
                  <c:v>46149</c:v>
                </c:pt>
                <c:pt idx="225">
                  <c:v>46150</c:v>
                </c:pt>
                <c:pt idx="226">
                  <c:v>46153</c:v>
                </c:pt>
                <c:pt idx="227">
                  <c:v>46154</c:v>
                </c:pt>
                <c:pt idx="228">
                  <c:v>46155</c:v>
                </c:pt>
                <c:pt idx="229">
                  <c:v>46156</c:v>
                </c:pt>
                <c:pt idx="230">
                  <c:v>46157</c:v>
                </c:pt>
                <c:pt idx="231">
                  <c:v>46160</c:v>
                </c:pt>
                <c:pt idx="232">
                  <c:v>46161</c:v>
                </c:pt>
                <c:pt idx="233">
                  <c:v>46162</c:v>
                </c:pt>
                <c:pt idx="234">
                  <c:v>46163</c:v>
                </c:pt>
                <c:pt idx="235">
                  <c:v>46164</c:v>
                </c:pt>
                <c:pt idx="236">
                  <c:v>46167</c:v>
                </c:pt>
                <c:pt idx="237">
                  <c:v>46168</c:v>
                </c:pt>
                <c:pt idx="238">
                  <c:v>46169</c:v>
                </c:pt>
                <c:pt idx="239">
                  <c:v>46170</c:v>
                </c:pt>
                <c:pt idx="240">
                  <c:v>46171</c:v>
                </c:pt>
                <c:pt idx="241">
                  <c:v>46174</c:v>
                </c:pt>
                <c:pt idx="242">
                  <c:v>46175</c:v>
                </c:pt>
                <c:pt idx="243">
                  <c:v>46176</c:v>
                </c:pt>
                <c:pt idx="244">
                  <c:v>46178</c:v>
                </c:pt>
                <c:pt idx="245">
                  <c:v>46181</c:v>
                </c:pt>
                <c:pt idx="246">
                  <c:v>46182</c:v>
                </c:pt>
                <c:pt idx="247">
                  <c:v>46183</c:v>
                </c:pt>
                <c:pt idx="248">
                  <c:v>46184</c:v>
                </c:pt>
                <c:pt idx="249">
                  <c:v>46185</c:v>
                </c:pt>
                <c:pt idx="250">
                  <c:v>46188</c:v>
                </c:pt>
              </c:numCache>
            </c:numRef>
          </c:cat>
          <c:val>
            <c:numRef>
              <c:f>CENÁRIOS!$L$8:$L$258</c:f>
              <c:numCache>
                <c:formatCode>_-* #,##0.000000_-;\-* #,##0.000000_-;_-* "-"????????_-;_-@_-</c:formatCode>
                <c:ptCount val="251"/>
                <c:pt idx="0">
                  <c:v>307660.70447200001</c:v>
                </c:pt>
                <c:pt idx="1">
                  <c:v>307839.81458000001</c:v>
                </c:pt>
                <c:pt idx="2">
                  <c:v>308019.02896099997</c:v>
                </c:pt>
                <c:pt idx="3">
                  <c:v>308198.34767400002</c:v>
                </c:pt>
                <c:pt idx="4">
                  <c:v>308380.43680199998</c:v>
                </c:pt>
                <c:pt idx="5">
                  <c:v>308562.63351199997</c:v>
                </c:pt>
                <c:pt idx="6">
                  <c:v>308744.93786599999</c:v>
                </c:pt>
                <c:pt idx="7">
                  <c:v>308927.34992900002</c:v>
                </c:pt>
                <c:pt idx="8">
                  <c:v>309109.869764</c:v>
                </c:pt>
                <c:pt idx="9">
                  <c:v>309292.49743599998</c:v>
                </c:pt>
                <c:pt idx="10">
                  <c:v>309475.23300800001</c:v>
                </c:pt>
                <c:pt idx="11">
                  <c:v>309658.076542</c:v>
                </c:pt>
                <c:pt idx="12">
                  <c:v>309841.02810400003</c:v>
                </c:pt>
                <c:pt idx="13">
                  <c:v>310024.087757</c:v>
                </c:pt>
                <c:pt idx="14">
                  <c:v>310207.255565</c:v>
                </c:pt>
                <c:pt idx="15">
                  <c:v>310390.53159199998</c:v>
                </c:pt>
                <c:pt idx="16">
                  <c:v>310573.91590099997</c:v>
                </c:pt>
                <c:pt idx="17">
                  <c:v>310757.408558</c:v>
                </c:pt>
                <c:pt idx="18">
                  <c:v>310941.00962500001</c:v>
                </c:pt>
                <c:pt idx="19">
                  <c:v>311124.71916600002</c:v>
                </c:pt>
                <c:pt idx="20">
                  <c:v>311308.53724699997</c:v>
                </c:pt>
                <c:pt idx="21">
                  <c:v>311492.46393099998</c:v>
                </c:pt>
                <c:pt idx="22">
                  <c:v>311676.499282</c:v>
                </c:pt>
                <c:pt idx="23">
                  <c:v>311860.64336500003</c:v>
                </c:pt>
                <c:pt idx="24">
                  <c:v>312044.89624199999</c:v>
                </c:pt>
                <c:pt idx="25">
                  <c:v>312229.257981</c:v>
                </c:pt>
                <c:pt idx="26">
                  <c:v>312413.72864300001</c:v>
                </c:pt>
                <c:pt idx="27">
                  <c:v>312598.30829299998</c:v>
                </c:pt>
                <c:pt idx="28">
                  <c:v>312782.99699800002</c:v>
                </c:pt>
                <c:pt idx="29">
                  <c:v>312967.79481799999</c:v>
                </c:pt>
                <c:pt idx="30">
                  <c:v>313152.70182100002</c:v>
                </c:pt>
                <c:pt idx="31">
                  <c:v>313337.71807</c:v>
                </c:pt>
                <c:pt idx="32">
                  <c:v>313522.84363199997</c:v>
                </c:pt>
                <c:pt idx="33">
                  <c:v>313708.07856699999</c:v>
                </c:pt>
                <c:pt idx="34">
                  <c:v>313893.42294299998</c:v>
                </c:pt>
                <c:pt idx="35">
                  <c:v>314078.87682300003</c:v>
                </c:pt>
                <c:pt idx="36">
                  <c:v>314264.44027399999</c:v>
                </c:pt>
                <c:pt idx="37">
                  <c:v>314450.11335900001</c:v>
                </c:pt>
                <c:pt idx="38">
                  <c:v>314635.89614199998</c:v>
                </c:pt>
                <c:pt idx="39">
                  <c:v>314821.78868900001</c:v>
                </c:pt>
                <c:pt idx="40">
                  <c:v>315007.791065</c:v>
                </c:pt>
                <c:pt idx="41">
                  <c:v>315193.90333399997</c:v>
                </c:pt>
                <c:pt idx="42">
                  <c:v>315380.12556299998</c:v>
                </c:pt>
                <c:pt idx="43">
                  <c:v>315566.45781499997</c:v>
                </c:pt>
                <c:pt idx="44">
                  <c:v>315752.90015399997</c:v>
                </c:pt>
                <c:pt idx="45">
                  <c:v>315939.45264700003</c:v>
                </c:pt>
                <c:pt idx="46">
                  <c:v>316126.11535899999</c:v>
                </c:pt>
                <c:pt idx="47">
                  <c:v>316312.888355</c:v>
                </c:pt>
                <c:pt idx="48">
                  <c:v>316499.77169899998</c:v>
                </c:pt>
                <c:pt idx="49">
                  <c:v>316686.76545800001</c:v>
                </c:pt>
                <c:pt idx="50">
                  <c:v>316873.86969600001</c:v>
                </c:pt>
                <c:pt idx="51">
                  <c:v>317061.084478</c:v>
                </c:pt>
                <c:pt idx="52">
                  <c:v>317248.40986999997</c:v>
                </c:pt>
                <c:pt idx="53">
                  <c:v>318422.11516699998</c:v>
                </c:pt>
                <c:pt idx="54">
                  <c:v>318605.22754499997</c:v>
                </c:pt>
                <c:pt idx="55">
                  <c:v>318788.44522400002</c:v>
                </c:pt>
                <c:pt idx="56">
                  <c:v>318971.76826600003</c:v>
                </c:pt>
                <c:pt idx="57">
                  <c:v>319155.19672800001</c:v>
                </c:pt>
                <c:pt idx="58">
                  <c:v>319338.73067399999</c:v>
                </c:pt>
                <c:pt idx="59">
                  <c:v>319522.37016300001</c:v>
                </c:pt>
                <c:pt idx="60">
                  <c:v>319706.11525600002</c:v>
                </c:pt>
                <c:pt idx="61">
                  <c:v>319889.966013</c:v>
                </c:pt>
                <c:pt idx="62">
                  <c:v>320073.92249600001</c:v>
                </c:pt>
                <c:pt idx="63">
                  <c:v>320257.98476600001</c:v>
                </c:pt>
                <c:pt idx="64">
                  <c:v>320442.15288299997</c:v>
                </c:pt>
                <c:pt idx="65">
                  <c:v>320626.42690800002</c:v>
                </c:pt>
                <c:pt idx="66">
                  <c:v>320810.80690199998</c:v>
                </c:pt>
                <c:pt idx="67">
                  <c:v>320995.29292500002</c:v>
                </c:pt>
                <c:pt idx="68">
                  <c:v>321179.88504000002</c:v>
                </c:pt>
                <c:pt idx="69">
                  <c:v>321364.58330599999</c:v>
                </c:pt>
                <c:pt idx="70">
                  <c:v>321549.38778500003</c:v>
                </c:pt>
                <c:pt idx="71">
                  <c:v>321734.29853899998</c:v>
                </c:pt>
                <c:pt idx="72">
                  <c:v>321919.315627</c:v>
                </c:pt>
                <c:pt idx="73">
                  <c:v>322104.43911199999</c:v>
                </c:pt>
                <c:pt idx="74">
                  <c:v>322289.669054</c:v>
                </c:pt>
                <c:pt idx="75">
                  <c:v>322475.00551500003</c:v>
                </c:pt>
                <c:pt idx="76">
                  <c:v>322660.44855500001</c:v>
                </c:pt>
                <c:pt idx="77">
                  <c:v>322845.99823700002</c:v>
                </c:pt>
                <c:pt idx="78">
                  <c:v>323031.654622</c:v>
                </c:pt>
                <c:pt idx="79">
                  <c:v>323217.41777</c:v>
                </c:pt>
                <c:pt idx="80">
                  <c:v>323403.28774399997</c:v>
                </c:pt>
                <c:pt idx="81">
                  <c:v>323589.26460300002</c:v>
                </c:pt>
                <c:pt idx="82">
                  <c:v>323775.34841199999</c:v>
                </c:pt>
                <c:pt idx="83">
                  <c:v>324282.049084</c:v>
                </c:pt>
                <c:pt idx="84">
                  <c:v>324466.61001800001</c:v>
                </c:pt>
                <c:pt idx="85">
                  <c:v>324651.27599300002</c:v>
                </c:pt>
                <c:pt idx="86">
                  <c:v>324836.04706700001</c:v>
                </c:pt>
                <c:pt idx="87">
                  <c:v>325020.92330199998</c:v>
                </c:pt>
                <c:pt idx="88">
                  <c:v>325205.90475699998</c:v>
                </c:pt>
                <c:pt idx="89">
                  <c:v>325390.99149099999</c:v>
                </c:pt>
                <c:pt idx="90">
                  <c:v>325576.18356500001</c:v>
                </c:pt>
                <c:pt idx="91">
                  <c:v>325761.48103899998</c:v>
                </c:pt>
                <c:pt idx="92">
                  <c:v>325946.88397299999</c:v>
                </c:pt>
                <c:pt idx="93">
                  <c:v>326132.39242599998</c:v>
                </c:pt>
                <c:pt idx="94">
                  <c:v>326318.006459</c:v>
                </c:pt>
                <c:pt idx="95">
                  <c:v>326503.72613099997</c:v>
                </c:pt>
                <c:pt idx="96">
                  <c:v>326689.55150399997</c:v>
                </c:pt>
                <c:pt idx="97">
                  <c:v>326875.48263799999</c:v>
                </c:pt>
                <c:pt idx="98">
                  <c:v>327061.51959099999</c:v>
                </c:pt>
                <c:pt idx="99">
                  <c:v>327247.66242499999</c:v>
                </c:pt>
                <c:pt idx="100">
                  <c:v>327433.91119800002</c:v>
                </c:pt>
                <c:pt idx="101">
                  <c:v>327620.26597399998</c:v>
                </c:pt>
                <c:pt idx="102">
                  <c:v>327806.72681099997</c:v>
                </c:pt>
                <c:pt idx="103">
                  <c:v>327993.29376999999</c:v>
                </c:pt>
                <c:pt idx="104">
                  <c:v>328179.96691100002</c:v>
                </c:pt>
                <c:pt idx="105">
                  <c:v>328366.74629400001</c:v>
                </c:pt>
                <c:pt idx="106">
                  <c:v>328553.63198100001</c:v>
                </c:pt>
                <c:pt idx="107">
                  <c:v>328740.62403100001</c:v>
                </c:pt>
                <c:pt idx="108">
                  <c:v>328927.72250500001</c:v>
                </c:pt>
                <c:pt idx="109">
                  <c:v>329114.92746400001</c:v>
                </c:pt>
                <c:pt idx="110">
                  <c:v>329302.23896699998</c:v>
                </c:pt>
                <c:pt idx="111">
                  <c:v>329489.65707800002</c:v>
                </c:pt>
                <c:pt idx="112">
                  <c:v>329677.18185499997</c:v>
                </c:pt>
                <c:pt idx="113">
                  <c:v>329864.81335800001</c:v>
                </c:pt>
                <c:pt idx="114">
                  <c:v>330052.55165099999</c:v>
                </c:pt>
                <c:pt idx="115">
                  <c:v>330240.39679099998</c:v>
                </c:pt>
                <c:pt idx="116">
                  <c:v>330428.34884300001</c:v>
                </c:pt>
                <c:pt idx="117">
                  <c:v>330616.407863</c:v>
                </c:pt>
                <c:pt idx="118">
                  <c:v>330804.57391600002</c:v>
                </c:pt>
                <c:pt idx="119">
                  <c:v>330992.84706</c:v>
                </c:pt>
                <c:pt idx="120">
                  <c:v>331181.227358</c:v>
                </c:pt>
                <c:pt idx="121">
                  <c:v>331369.71487000003</c:v>
                </c:pt>
                <c:pt idx="122">
                  <c:v>331558.30965700001</c:v>
                </c:pt>
                <c:pt idx="123">
                  <c:v>331747.01178100001</c:v>
                </c:pt>
                <c:pt idx="124">
                  <c:v>331935.82130100002</c:v>
                </c:pt>
                <c:pt idx="125">
                  <c:v>332124.738281</c:v>
                </c:pt>
                <c:pt idx="126">
                  <c:v>332313.76277999999</c:v>
                </c:pt>
                <c:pt idx="127">
                  <c:v>332502.89486</c:v>
                </c:pt>
                <c:pt idx="128">
                  <c:v>332692.13458200003</c:v>
                </c:pt>
                <c:pt idx="129">
                  <c:v>332881.48200700001</c:v>
                </c:pt>
                <c:pt idx="130">
                  <c:v>333070.93719700002</c:v>
                </c:pt>
                <c:pt idx="131">
                  <c:v>333260.500214</c:v>
                </c:pt>
                <c:pt idx="132">
                  <c:v>333450.17111699999</c:v>
                </c:pt>
                <c:pt idx="133">
                  <c:v>333639.949968</c:v>
                </c:pt>
                <c:pt idx="134">
                  <c:v>333829.83683099999</c:v>
                </c:pt>
                <c:pt idx="135">
                  <c:v>334019.831764</c:v>
                </c:pt>
                <c:pt idx="136">
                  <c:v>334209.934832</c:v>
                </c:pt>
                <c:pt idx="137">
                  <c:v>334400.14609300002</c:v>
                </c:pt>
                <c:pt idx="138">
                  <c:v>334590.46561200003</c:v>
                </c:pt>
                <c:pt idx="139">
                  <c:v>334780.89344800002</c:v>
                </c:pt>
                <c:pt idx="140">
                  <c:v>334971.42966299999</c:v>
                </c:pt>
                <c:pt idx="141">
                  <c:v>335162.07432000001</c:v>
                </c:pt>
                <c:pt idx="142">
                  <c:v>335352.82747999998</c:v>
                </c:pt>
                <c:pt idx="143">
                  <c:v>335543.68920399999</c:v>
                </c:pt>
                <c:pt idx="144">
                  <c:v>335734.65955500002</c:v>
                </c:pt>
                <c:pt idx="145">
                  <c:v>335925.73859399999</c:v>
                </c:pt>
                <c:pt idx="146">
                  <c:v>336116.92638199998</c:v>
                </c:pt>
                <c:pt idx="147">
                  <c:v>336308.22298399999</c:v>
                </c:pt>
                <c:pt idx="148">
                  <c:v>336499.62845900003</c:v>
                </c:pt>
                <c:pt idx="149">
                  <c:v>336691.14286999998</c:v>
                </c:pt>
                <c:pt idx="150">
                  <c:v>336882.76627999998</c:v>
                </c:pt>
                <c:pt idx="151">
                  <c:v>337074.49874900002</c:v>
                </c:pt>
                <c:pt idx="152">
                  <c:v>337266.34034</c:v>
                </c:pt>
                <c:pt idx="153">
                  <c:v>337458.29111599998</c:v>
                </c:pt>
                <c:pt idx="154">
                  <c:v>337650.35113700002</c:v>
                </c:pt>
                <c:pt idx="155">
                  <c:v>338032.90229599999</c:v>
                </c:pt>
                <c:pt idx="156">
                  <c:v>338223.28363100003</c:v>
                </c:pt>
                <c:pt idx="157">
                  <c:v>338413.77218999999</c:v>
                </c:pt>
                <c:pt idx="158">
                  <c:v>338604.36803299998</c:v>
                </c:pt>
                <c:pt idx="159">
                  <c:v>338795.07121899998</c:v>
                </c:pt>
                <c:pt idx="160">
                  <c:v>338985.88181200001</c:v>
                </c:pt>
                <c:pt idx="161">
                  <c:v>339176.79986899998</c:v>
                </c:pt>
                <c:pt idx="162">
                  <c:v>339367.82545100001</c:v>
                </c:pt>
                <c:pt idx="163">
                  <c:v>339558.95861999999</c:v>
                </c:pt>
                <c:pt idx="164">
                  <c:v>339750.19943600002</c:v>
                </c:pt>
                <c:pt idx="165">
                  <c:v>339941.54795899999</c:v>
                </c:pt>
                <c:pt idx="166">
                  <c:v>340133.00425100001</c:v>
                </c:pt>
                <c:pt idx="167">
                  <c:v>340324.568371</c:v>
                </c:pt>
                <c:pt idx="168">
                  <c:v>340516.24038099998</c:v>
                </c:pt>
                <c:pt idx="169">
                  <c:v>340708.020342</c:v>
                </c:pt>
                <c:pt idx="170">
                  <c:v>340899.90831299999</c:v>
                </c:pt>
                <c:pt idx="171">
                  <c:v>341091.90435700002</c:v>
                </c:pt>
                <c:pt idx="172">
                  <c:v>341284.00853200001</c:v>
                </c:pt>
                <c:pt idx="173">
                  <c:v>341476.22090299998</c:v>
                </c:pt>
                <c:pt idx="174">
                  <c:v>341668.54152799997</c:v>
                </c:pt>
                <c:pt idx="175">
                  <c:v>341860.97046799998</c:v>
                </c:pt>
                <c:pt idx="176">
                  <c:v>342053.50778500002</c:v>
                </c:pt>
                <c:pt idx="177">
                  <c:v>342246.15354000003</c:v>
                </c:pt>
                <c:pt idx="178">
                  <c:v>342438.90779299999</c:v>
                </c:pt>
                <c:pt idx="179">
                  <c:v>342631.77060799999</c:v>
                </c:pt>
                <c:pt idx="180">
                  <c:v>342824.742042</c:v>
                </c:pt>
                <c:pt idx="181">
                  <c:v>343017.82215800002</c:v>
                </c:pt>
                <c:pt idx="182">
                  <c:v>343211.01101800002</c:v>
                </c:pt>
                <c:pt idx="183">
                  <c:v>343404.30868299998</c:v>
                </c:pt>
                <c:pt idx="184">
                  <c:v>343597.71521400003</c:v>
                </c:pt>
                <c:pt idx="185">
                  <c:v>343791.23067199998</c:v>
                </c:pt>
                <c:pt idx="186">
                  <c:v>343984.85511900001</c:v>
                </c:pt>
                <c:pt idx="187">
                  <c:v>344178.58861500002</c:v>
                </c:pt>
                <c:pt idx="188">
                  <c:v>344372.43122299999</c:v>
                </c:pt>
                <c:pt idx="189">
                  <c:v>344566.383004</c:v>
                </c:pt>
                <c:pt idx="190">
                  <c:v>344760.44401899999</c:v>
                </c:pt>
                <c:pt idx="191">
                  <c:v>344954.61433000001</c:v>
                </c:pt>
                <c:pt idx="192">
                  <c:v>345148.89399800001</c:v>
                </c:pt>
                <c:pt idx="193">
                  <c:v>345340.29751300003</c:v>
                </c:pt>
                <c:pt idx="194">
                  <c:v>345531.80716899998</c:v>
                </c:pt>
                <c:pt idx="195">
                  <c:v>345723.423029</c:v>
                </c:pt>
                <c:pt idx="196">
                  <c:v>345915.14515</c:v>
                </c:pt>
                <c:pt idx="197">
                  <c:v>346106.97359200002</c:v>
                </c:pt>
                <c:pt idx="198">
                  <c:v>346298.90841199999</c:v>
                </c:pt>
                <c:pt idx="199">
                  <c:v>346490.94967100001</c:v>
                </c:pt>
                <c:pt idx="200">
                  <c:v>346683.09742599999</c:v>
                </c:pt>
                <c:pt idx="201">
                  <c:v>346875.35173699999</c:v>
                </c:pt>
                <c:pt idx="202">
                  <c:v>347067.712665</c:v>
                </c:pt>
                <c:pt idx="203">
                  <c:v>347260.18026699999</c:v>
                </c:pt>
                <c:pt idx="204">
                  <c:v>347452.75460099999</c:v>
                </c:pt>
                <c:pt idx="205">
                  <c:v>347645.43572900002</c:v>
                </c:pt>
                <c:pt idx="206">
                  <c:v>347838.22370899998</c:v>
                </c:pt>
                <c:pt idx="207">
                  <c:v>348031.11859999999</c:v>
                </c:pt>
                <c:pt idx="208">
                  <c:v>348224.12046200002</c:v>
                </c:pt>
                <c:pt idx="209">
                  <c:v>348417.229353</c:v>
                </c:pt>
                <c:pt idx="210">
                  <c:v>348610.44533399999</c:v>
                </c:pt>
                <c:pt idx="211">
                  <c:v>348803.76846300001</c:v>
                </c:pt>
                <c:pt idx="212">
                  <c:v>348997.19880000001</c:v>
                </c:pt>
                <c:pt idx="213">
                  <c:v>349190.73640400002</c:v>
                </c:pt>
                <c:pt idx="214">
                  <c:v>349384.38133599999</c:v>
                </c:pt>
                <c:pt idx="215">
                  <c:v>349578.133654</c:v>
                </c:pt>
                <c:pt idx="216">
                  <c:v>349866.20066500001</c:v>
                </c:pt>
                <c:pt idx="217">
                  <c:v>350057.44747700001</c:v>
                </c:pt>
                <c:pt idx="218">
                  <c:v>350248.79882999999</c:v>
                </c:pt>
                <c:pt idx="219">
                  <c:v>350440.25478199997</c:v>
                </c:pt>
                <c:pt idx="220">
                  <c:v>350631.81538799999</c:v>
                </c:pt>
                <c:pt idx="221">
                  <c:v>350823.48070800002</c:v>
                </c:pt>
                <c:pt idx="222">
                  <c:v>351015.25079700002</c:v>
                </c:pt>
                <c:pt idx="223">
                  <c:v>351207.12571300002</c:v>
                </c:pt>
                <c:pt idx="224">
                  <c:v>351399.10551299999</c:v>
                </c:pt>
                <c:pt idx="225">
                  <c:v>351591.19025400002</c:v>
                </c:pt>
                <c:pt idx="226">
                  <c:v>351783.37999500002</c:v>
                </c:pt>
                <c:pt idx="227">
                  <c:v>351975.67479199998</c:v>
                </c:pt>
                <c:pt idx="228">
                  <c:v>352168.07470400003</c:v>
                </c:pt>
                <c:pt idx="229">
                  <c:v>352360.57978600002</c:v>
                </c:pt>
                <c:pt idx="230">
                  <c:v>352553.19009699998</c:v>
                </c:pt>
                <c:pt idx="231">
                  <c:v>352745.90569400002</c:v>
                </c:pt>
                <c:pt idx="232">
                  <c:v>352938.72663599998</c:v>
                </c:pt>
                <c:pt idx="233">
                  <c:v>353131.652978</c:v>
                </c:pt>
                <c:pt idx="234">
                  <c:v>353324.684779</c:v>
                </c:pt>
                <c:pt idx="235">
                  <c:v>353517.82209799998</c:v>
                </c:pt>
                <c:pt idx="236">
                  <c:v>353711.06498999998</c:v>
                </c:pt>
                <c:pt idx="237">
                  <c:v>353904.41351500002</c:v>
                </c:pt>
                <c:pt idx="238">
                  <c:v>354097.86772899999</c:v>
                </c:pt>
                <c:pt idx="239">
                  <c:v>354291.42769099999</c:v>
                </c:pt>
                <c:pt idx="240">
                  <c:v>354485.093459</c:v>
                </c:pt>
                <c:pt idx="241">
                  <c:v>354678.86508900003</c:v>
                </c:pt>
                <c:pt idx="242">
                  <c:v>354872.74264100002</c:v>
                </c:pt>
                <c:pt idx="243">
                  <c:v>355066.72617099999</c:v>
                </c:pt>
                <c:pt idx="244">
                  <c:v>355260.81573899998</c:v>
                </c:pt>
                <c:pt idx="245">
                  <c:v>355455.01140100003</c:v>
                </c:pt>
                <c:pt idx="246">
                  <c:v>355649.31321699999</c:v>
                </c:pt>
                <c:pt idx="247">
                  <c:v>355843.72124300001</c:v>
                </c:pt>
                <c:pt idx="248">
                  <c:v>356038.23553800001</c:v>
                </c:pt>
                <c:pt idx="249">
                  <c:v>356232.85616000002</c:v>
                </c:pt>
                <c:pt idx="250">
                  <c:v>356427.58316799998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046E-4751-B001-3C9F9BC6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736143"/>
        <c:axId val="104973710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CENÁRIOS!$F$7</c15:sqref>
                        </c15:formulaRef>
                      </c:ext>
                    </c:extLst>
                    <c:strCache>
                      <c:ptCount val="1"/>
                      <c:pt idx="0">
                        <c:v>Acumulado - DU's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CENÁRIOS!$B$8:$B$258</c15:sqref>
                        </c15:formulaRef>
                      </c:ext>
                    </c:extLst>
                    <c:numCache>
                      <c:formatCode>m/d/yyyy</c:formatCode>
                      <c:ptCount val="251"/>
                      <c:pt idx="0">
                        <c:v>45824</c:v>
                      </c:pt>
                      <c:pt idx="1">
                        <c:v>45825</c:v>
                      </c:pt>
                      <c:pt idx="2">
                        <c:v>45826</c:v>
                      </c:pt>
                      <c:pt idx="3">
                        <c:v>45828</c:v>
                      </c:pt>
                      <c:pt idx="4">
                        <c:v>45831</c:v>
                      </c:pt>
                      <c:pt idx="5">
                        <c:v>45832</c:v>
                      </c:pt>
                      <c:pt idx="6">
                        <c:v>45833</c:v>
                      </c:pt>
                      <c:pt idx="7">
                        <c:v>45834</c:v>
                      </c:pt>
                      <c:pt idx="8">
                        <c:v>45835</c:v>
                      </c:pt>
                      <c:pt idx="9">
                        <c:v>45838</c:v>
                      </c:pt>
                      <c:pt idx="10">
                        <c:v>45839</c:v>
                      </c:pt>
                      <c:pt idx="11">
                        <c:v>45840</c:v>
                      </c:pt>
                      <c:pt idx="12">
                        <c:v>45841</c:v>
                      </c:pt>
                      <c:pt idx="13">
                        <c:v>45842</c:v>
                      </c:pt>
                      <c:pt idx="14">
                        <c:v>45845</c:v>
                      </c:pt>
                      <c:pt idx="15">
                        <c:v>45846</c:v>
                      </c:pt>
                      <c:pt idx="16">
                        <c:v>45847</c:v>
                      </c:pt>
                      <c:pt idx="17">
                        <c:v>45848</c:v>
                      </c:pt>
                      <c:pt idx="18">
                        <c:v>45849</c:v>
                      </c:pt>
                      <c:pt idx="19">
                        <c:v>45852</c:v>
                      </c:pt>
                      <c:pt idx="20">
                        <c:v>45853</c:v>
                      </c:pt>
                      <c:pt idx="21">
                        <c:v>45854</c:v>
                      </c:pt>
                      <c:pt idx="22">
                        <c:v>45855</c:v>
                      </c:pt>
                      <c:pt idx="23">
                        <c:v>45856</c:v>
                      </c:pt>
                      <c:pt idx="24">
                        <c:v>45859</c:v>
                      </c:pt>
                      <c:pt idx="25">
                        <c:v>45860</c:v>
                      </c:pt>
                      <c:pt idx="26">
                        <c:v>45861</c:v>
                      </c:pt>
                      <c:pt idx="27">
                        <c:v>45862</c:v>
                      </c:pt>
                      <c:pt idx="28">
                        <c:v>45863</c:v>
                      </c:pt>
                      <c:pt idx="29">
                        <c:v>45866</c:v>
                      </c:pt>
                      <c:pt idx="30">
                        <c:v>45867</c:v>
                      </c:pt>
                      <c:pt idx="31">
                        <c:v>45868</c:v>
                      </c:pt>
                      <c:pt idx="32">
                        <c:v>45869</c:v>
                      </c:pt>
                      <c:pt idx="33">
                        <c:v>45870</c:v>
                      </c:pt>
                      <c:pt idx="34">
                        <c:v>45873</c:v>
                      </c:pt>
                      <c:pt idx="35">
                        <c:v>45874</c:v>
                      </c:pt>
                      <c:pt idx="36">
                        <c:v>45875</c:v>
                      </c:pt>
                      <c:pt idx="37">
                        <c:v>45876</c:v>
                      </c:pt>
                      <c:pt idx="38">
                        <c:v>45877</c:v>
                      </c:pt>
                      <c:pt idx="39">
                        <c:v>45880</c:v>
                      </c:pt>
                      <c:pt idx="40">
                        <c:v>45881</c:v>
                      </c:pt>
                      <c:pt idx="41">
                        <c:v>45882</c:v>
                      </c:pt>
                      <c:pt idx="42">
                        <c:v>45883</c:v>
                      </c:pt>
                      <c:pt idx="43">
                        <c:v>45884</c:v>
                      </c:pt>
                      <c:pt idx="44">
                        <c:v>45887</c:v>
                      </c:pt>
                      <c:pt idx="45">
                        <c:v>45888</c:v>
                      </c:pt>
                      <c:pt idx="46">
                        <c:v>45889</c:v>
                      </c:pt>
                      <c:pt idx="47">
                        <c:v>45890</c:v>
                      </c:pt>
                      <c:pt idx="48">
                        <c:v>45891</c:v>
                      </c:pt>
                      <c:pt idx="49">
                        <c:v>45894</c:v>
                      </c:pt>
                      <c:pt idx="50">
                        <c:v>45895</c:v>
                      </c:pt>
                      <c:pt idx="51">
                        <c:v>45896</c:v>
                      </c:pt>
                      <c:pt idx="52">
                        <c:v>45897</c:v>
                      </c:pt>
                      <c:pt idx="53">
                        <c:v>45898</c:v>
                      </c:pt>
                      <c:pt idx="54">
                        <c:v>45901</c:v>
                      </c:pt>
                      <c:pt idx="55">
                        <c:v>45902</c:v>
                      </c:pt>
                      <c:pt idx="56">
                        <c:v>45903</c:v>
                      </c:pt>
                      <c:pt idx="57">
                        <c:v>45904</c:v>
                      </c:pt>
                      <c:pt idx="58">
                        <c:v>45905</c:v>
                      </c:pt>
                      <c:pt idx="59">
                        <c:v>45908</c:v>
                      </c:pt>
                      <c:pt idx="60">
                        <c:v>45909</c:v>
                      </c:pt>
                      <c:pt idx="61">
                        <c:v>45910</c:v>
                      </c:pt>
                      <c:pt idx="62">
                        <c:v>45911</c:v>
                      </c:pt>
                      <c:pt idx="63">
                        <c:v>45912</c:v>
                      </c:pt>
                      <c:pt idx="64">
                        <c:v>45915</c:v>
                      </c:pt>
                      <c:pt idx="65">
                        <c:v>45916</c:v>
                      </c:pt>
                      <c:pt idx="66">
                        <c:v>45917</c:v>
                      </c:pt>
                      <c:pt idx="67">
                        <c:v>45918</c:v>
                      </c:pt>
                      <c:pt idx="68">
                        <c:v>45919</c:v>
                      </c:pt>
                      <c:pt idx="69">
                        <c:v>45922</c:v>
                      </c:pt>
                      <c:pt idx="70">
                        <c:v>45923</c:v>
                      </c:pt>
                      <c:pt idx="71">
                        <c:v>45924</c:v>
                      </c:pt>
                      <c:pt idx="72">
                        <c:v>45925</c:v>
                      </c:pt>
                      <c:pt idx="73">
                        <c:v>45926</c:v>
                      </c:pt>
                      <c:pt idx="74">
                        <c:v>45929</c:v>
                      </c:pt>
                      <c:pt idx="75">
                        <c:v>45930</c:v>
                      </c:pt>
                      <c:pt idx="76">
                        <c:v>45931</c:v>
                      </c:pt>
                      <c:pt idx="77">
                        <c:v>45932</c:v>
                      </c:pt>
                      <c:pt idx="78">
                        <c:v>45933</c:v>
                      </c:pt>
                      <c:pt idx="79">
                        <c:v>45936</c:v>
                      </c:pt>
                      <c:pt idx="80">
                        <c:v>45937</c:v>
                      </c:pt>
                      <c:pt idx="81">
                        <c:v>45938</c:v>
                      </c:pt>
                      <c:pt idx="82">
                        <c:v>45939</c:v>
                      </c:pt>
                      <c:pt idx="83">
                        <c:v>45940</c:v>
                      </c:pt>
                      <c:pt idx="84">
                        <c:v>45943</c:v>
                      </c:pt>
                      <c:pt idx="85">
                        <c:v>45944</c:v>
                      </c:pt>
                      <c:pt idx="86">
                        <c:v>45945</c:v>
                      </c:pt>
                      <c:pt idx="87">
                        <c:v>45946</c:v>
                      </c:pt>
                      <c:pt idx="88">
                        <c:v>45947</c:v>
                      </c:pt>
                      <c:pt idx="89">
                        <c:v>45950</c:v>
                      </c:pt>
                      <c:pt idx="90">
                        <c:v>45951</c:v>
                      </c:pt>
                      <c:pt idx="91">
                        <c:v>45952</c:v>
                      </c:pt>
                      <c:pt idx="92">
                        <c:v>45953</c:v>
                      </c:pt>
                      <c:pt idx="93">
                        <c:v>45954</c:v>
                      </c:pt>
                      <c:pt idx="94">
                        <c:v>45957</c:v>
                      </c:pt>
                      <c:pt idx="95">
                        <c:v>45958</c:v>
                      </c:pt>
                      <c:pt idx="96">
                        <c:v>45959</c:v>
                      </c:pt>
                      <c:pt idx="97">
                        <c:v>45960</c:v>
                      </c:pt>
                      <c:pt idx="98">
                        <c:v>45961</c:v>
                      </c:pt>
                      <c:pt idx="99">
                        <c:v>45964</c:v>
                      </c:pt>
                      <c:pt idx="100">
                        <c:v>45965</c:v>
                      </c:pt>
                      <c:pt idx="101">
                        <c:v>45966</c:v>
                      </c:pt>
                      <c:pt idx="102">
                        <c:v>45967</c:v>
                      </c:pt>
                      <c:pt idx="103">
                        <c:v>45968</c:v>
                      </c:pt>
                      <c:pt idx="104">
                        <c:v>45971</c:v>
                      </c:pt>
                      <c:pt idx="105">
                        <c:v>45972</c:v>
                      </c:pt>
                      <c:pt idx="106">
                        <c:v>45973</c:v>
                      </c:pt>
                      <c:pt idx="107">
                        <c:v>45974</c:v>
                      </c:pt>
                      <c:pt idx="108">
                        <c:v>45975</c:v>
                      </c:pt>
                      <c:pt idx="109">
                        <c:v>45978</c:v>
                      </c:pt>
                      <c:pt idx="110">
                        <c:v>45979</c:v>
                      </c:pt>
                      <c:pt idx="111">
                        <c:v>45980</c:v>
                      </c:pt>
                      <c:pt idx="112">
                        <c:v>45982</c:v>
                      </c:pt>
                      <c:pt idx="113">
                        <c:v>45985</c:v>
                      </c:pt>
                      <c:pt idx="114">
                        <c:v>45986</c:v>
                      </c:pt>
                      <c:pt idx="115">
                        <c:v>45987</c:v>
                      </c:pt>
                      <c:pt idx="116">
                        <c:v>45988</c:v>
                      </c:pt>
                      <c:pt idx="117">
                        <c:v>45989</c:v>
                      </c:pt>
                      <c:pt idx="118">
                        <c:v>45992</c:v>
                      </c:pt>
                      <c:pt idx="119">
                        <c:v>45993</c:v>
                      </c:pt>
                      <c:pt idx="120">
                        <c:v>45994</c:v>
                      </c:pt>
                      <c:pt idx="121">
                        <c:v>45995</c:v>
                      </c:pt>
                      <c:pt idx="122">
                        <c:v>45996</c:v>
                      </c:pt>
                      <c:pt idx="123">
                        <c:v>45999</c:v>
                      </c:pt>
                      <c:pt idx="124">
                        <c:v>46000</c:v>
                      </c:pt>
                      <c:pt idx="125">
                        <c:v>46001</c:v>
                      </c:pt>
                      <c:pt idx="126">
                        <c:v>46002</c:v>
                      </c:pt>
                      <c:pt idx="127">
                        <c:v>46003</c:v>
                      </c:pt>
                      <c:pt idx="128">
                        <c:v>46006</c:v>
                      </c:pt>
                      <c:pt idx="129">
                        <c:v>46007</c:v>
                      </c:pt>
                      <c:pt idx="130">
                        <c:v>46008</c:v>
                      </c:pt>
                      <c:pt idx="131">
                        <c:v>46009</c:v>
                      </c:pt>
                      <c:pt idx="132">
                        <c:v>46010</c:v>
                      </c:pt>
                      <c:pt idx="133">
                        <c:v>46013</c:v>
                      </c:pt>
                      <c:pt idx="134">
                        <c:v>46014</c:v>
                      </c:pt>
                      <c:pt idx="135">
                        <c:v>46015</c:v>
                      </c:pt>
                      <c:pt idx="136">
                        <c:v>46017</c:v>
                      </c:pt>
                      <c:pt idx="137">
                        <c:v>46020</c:v>
                      </c:pt>
                      <c:pt idx="138">
                        <c:v>46021</c:v>
                      </c:pt>
                      <c:pt idx="139">
                        <c:v>46022</c:v>
                      </c:pt>
                      <c:pt idx="140">
                        <c:v>46024</c:v>
                      </c:pt>
                      <c:pt idx="141">
                        <c:v>46027</c:v>
                      </c:pt>
                      <c:pt idx="142">
                        <c:v>46028</c:v>
                      </c:pt>
                      <c:pt idx="143">
                        <c:v>46029</c:v>
                      </c:pt>
                      <c:pt idx="144">
                        <c:v>46030</c:v>
                      </c:pt>
                      <c:pt idx="145">
                        <c:v>46031</c:v>
                      </c:pt>
                      <c:pt idx="146">
                        <c:v>46034</c:v>
                      </c:pt>
                      <c:pt idx="147">
                        <c:v>46035</c:v>
                      </c:pt>
                      <c:pt idx="148">
                        <c:v>46036</c:v>
                      </c:pt>
                      <c:pt idx="149">
                        <c:v>46037</c:v>
                      </c:pt>
                      <c:pt idx="150">
                        <c:v>46038</c:v>
                      </c:pt>
                      <c:pt idx="151">
                        <c:v>46041</c:v>
                      </c:pt>
                      <c:pt idx="152">
                        <c:v>46042</c:v>
                      </c:pt>
                      <c:pt idx="153">
                        <c:v>46043</c:v>
                      </c:pt>
                      <c:pt idx="154">
                        <c:v>46044</c:v>
                      </c:pt>
                      <c:pt idx="155">
                        <c:v>46045</c:v>
                      </c:pt>
                      <c:pt idx="156">
                        <c:v>46048</c:v>
                      </c:pt>
                      <c:pt idx="157">
                        <c:v>46049</c:v>
                      </c:pt>
                      <c:pt idx="158">
                        <c:v>46050</c:v>
                      </c:pt>
                      <c:pt idx="159">
                        <c:v>46051</c:v>
                      </c:pt>
                      <c:pt idx="160">
                        <c:v>46052</c:v>
                      </c:pt>
                      <c:pt idx="161">
                        <c:v>46055</c:v>
                      </c:pt>
                      <c:pt idx="162">
                        <c:v>46056</c:v>
                      </c:pt>
                      <c:pt idx="163">
                        <c:v>46057</c:v>
                      </c:pt>
                      <c:pt idx="164">
                        <c:v>46058</c:v>
                      </c:pt>
                      <c:pt idx="165">
                        <c:v>46059</c:v>
                      </c:pt>
                      <c:pt idx="166">
                        <c:v>46062</c:v>
                      </c:pt>
                      <c:pt idx="167">
                        <c:v>46063</c:v>
                      </c:pt>
                      <c:pt idx="168">
                        <c:v>46064</c:v>
                      </c:pt>
                      <c:pt idx="169">
                        <c:v>46065</c:v>
                      </c:pt>
                      <c:pt idx="170">
                        <c:v>46066</c:v>
                      </c:pt>
                      <c:pt idx="171">
                        <c:v>46071</c:v>
                      </c:pt>
                      <c:pt idx="172">
                        <c:v>46072</c:v>
                      </c:pt>
                      <c:pt idx="173">
                        <c:v>46073</c:v>
                      </c:pt>
                      <c:pt idx="174">
                        <c:v>46076</c:v>
                      </c:pt>
                      <c:pt idx="175">
                        <c:v>46077</c:v>
                      </c:pt>
                      <c:pt idx="176">
                        <c:v>46078</c:v>
                      </c:pt>
                      <c:pt idx="177">
                        <c:v>46079</c:v>
                      </c:pt>
                      <c:pt idx="178">
                        <c:v>46080</c:v>
                      </c:pt>
                      <c:pt idx="179">
                        <c:v>46083</c:v>
                      </c:pt>
                      <c:pt idx="180">
                        <c:v>46084</c:v>
                      </c:pt>
                      <c:pt idx="181">
                        <c:v>46085</c:v>
                      </c:pt>
                      <c:pt idx="182">
                        <c:v>46086</c:v>
                      </c:pt>
                      <c:pt idx="183">
                        <c:v>46087</c:v>
                      </c:pt>
                      <c:pt idx="184">
                        <c:v>46090</c:v>
                      </c:pt>
                      <c:pt idx="185">
                        <c:v>46091</c:v>
                      </c:pt>
                      <c:pt idx="186">
                        <c:v>46092</c:v>
                      </c:pt>
                      <c:pt idx="187">
                        <c:v>46093</c:v>
                      </c:pt>
                      <c:pt idx="188">
                        <c:v>46094</c:v>
                      </c:pt>
                      <c:pt idx="189">
                        <c:v>46097</c:v>
                      </c:pt>
                      <c:pt idx="190">
                        <c:v>46098</c:v>
                      </c:pt>
                      <c:pt idx="191">
                        <c:v>46099</c:v>
                      </c:pt>
                      <c:pt idx="192">
                        <c:v>46100</c:v>
                      </c:pt>
                      <c:pt idx="193">
                        <c:v>46101</c:v>
                      </c:pt>
                      <c:pt idx="194">
                        <c:v>46104</c:v>
                      </c:pt>
                      <c:pt idx="195">
                        <c:v>46105</c:v>
                      </c:pt>
                      <c:pt idx="196">
                        <c:v>46106</c:v>
                      </c:pt>
                      <c:pt idx="197">
                        <c:v>46107</c:v>
                      </c:pt>
                      <c:pt idx="198">
                        <c:v>46108</c:v>
                      </c:pt>
                      <c:pt idx="199">
                        <c:v>46111</c:v>
                      </c:pt>
                      <c:pt idx="200">
                        <c:v>46112</c:v>
                      </c:pt>
                      <c:pt idx="201">
                        <c:v>46113</c:v>
                      </c:pt>
                      <c:pt idx="202">
                        <c:v>46114</c:v>
                      </c:pt>
                      <c:pt idx="203">
                        <c:v>46118</c:v>
                      </c:pt>
                      <c:pt idx="204">
                        <c:v>46119</c:v>
                      </c:pt>
                      <c:pt idx="205">
                        <c:v>46120</c:v>
                      </c:pt>
                      <c:pt idx="206">
                        <c:v>46121</c:v>
                      </c:pt>
                      <c:pt idx="207">
                        <c:v>46122</c:v>
                      </c:pt>
                      <c:pt idx="208">
                        <c:v>46125</c:v>
                      </c:pt>
                      <c:pt idx="209">
                        <c:v>46126</c:v>
                      </c:pt>
                      <c:pt idx="210">
                        <c:v>46127</c:v>
                      </c:pt>
                      <c:pt idx="211">
                        <c:v>46128</c:v>
                      </c:pt>
                      <c:pt idx="212">
                        <c:v>46129</c:v>
                      </c:pt>
                      <c:pt idx="213">
                        <c:v>46132</c:v>
                      </c:pt>
                      <c:pt idx="214">
                        <c:v>46134</c:v>
                      </c:pt>
                      <c:pt idx="215">
                        <c:v>46135</c:v>
                      </c:pt>
                      <c:pt idx="216">
                        <c:v>46136</c:v>
                      </c:pt>
                      <c:pt idx="217">
                        <c:v>46139</c:v>
                      </c:pt>
                      <c:pt idx="218">
                        <c:v>46140</c:v>
                      </c:pt>
                      <c:pt idx="219">
                        <c:v>46141</c:v>
                      </c:pt>
                      <c:pt idx="220">
                        <c:v>46142</c:v>
                      </c:pt>
                      <c:pt idx="221">
                        <c:v>46146</c:v>
                      </c:pt>
                      <c:pt idx="222">
                        <c:v>46147</c:v>
                      </c:pt>
                      <c:pt idx="223">
                        <c:v>46148</c:v>
                      </c:pt>
                      <c:pt idx="224">
                        <c:v>46149</c:v>
                      </c:pt>
                      <c:pt idx="225">
                        <c:v>46150</c:v>
                      </c:pt>
                      <c:pt idx="226">
                        <c:v>46153</c:v>
                      </c:pt>
                      <c:pt idx="227">
                        <c:v>46154</c:v>
                      </c:pt>
                      <c:pt idx="228">
                        <c:v>46155</c:v>
                      </c:pt>
                      <c:pt idx="229">
                        <c:v>46156</c:v>
                      </c:pt>
                      <c:pt idx="230">
                        <c:v>46157</c:v>
                      </c:pt>
                      <c:pt idx="231">
                        <c:v>46160</c:v>
                      </c:pt>
                      <c:pt idx="232">
                        <c:v>46161</c:v>
                      </c:pt>
                      <c:pt idx="233">
                        <c:v>46162</c:v>
                      </c:pt>
                      <c:pt idx="234">
                        <c:v>46163</c:v>
                      </c:pt>
                      <c:pt idx="235">
                        <c:v>46164</c:v>
                      </c:pt>
                      <c:pt idx="236">
                        <c:v>46167</c:v>
                      </c:pt>
                      <c:pt idx="237">
                        <c:v>46168</c:v>
                      </c:pt>
                      <c:pt idx="238">
                        <c:v>46169</c:v>
                      </c:pt>
                      <c:pt idx="239">
                        <c:v>46170</c:v>
                      </c:pt>
                      <c:pt idx="240">
                        <c:v>46171</c:v>
                      </c:pt>
                      <c:pt idx="241">
                        <c:v>46174</c:v>
                      </c:pt>
                      <c:pt idx="242">
                        <c:v>46175</c:v>
                      </c:pt>
                      <c:pt idx="243">
                        <c:v>46176</c:v>
                      </c:pt>
                      <c:pt idx="244">
                        <c:v>46178</c:v>
                      </c:pt>
                      <c:pt idx="245">
                        <c:v>46181</c:v>
                      </c:pt>
                      <c:pt idx="246">
                        <c:v>46182</c:v>
                      </c:pt>
                      <c:pt idx="247">
                        <c:v>46183</c:v>
                      </c:pt>
                      <c:pt idx="248">
                        <c:v>46184</c:v>
                      </c:pt>
                      <c:pt idx="249">
                        <c:v>46185</c:v>
                      </c:pt>
                      <c:pt idx="250">
                        <c:v>46188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CENÁRIOS!$F$8:$F$258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5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46E-4751-B001-3C9F9BC6F6F8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CENÁRIOS!$G$7</c15:sqref>
                        </c15:formulaRef>
                      </c:ext>
                    </c:extLst>
                    <c:strCache>
                      <c:ptCount val="1"/>
                      <c:pt idx="0">
                        <c:v>Acumulado - CDI a.d.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CENÁRIOS!$B$8:$B$258</c15:sqref>
                        </c15:formulaRef>
                      </c:ext>
                    </c:extLst>
                    <c:numCache>
                      <c:formatCode>m/d/yyyy</c:formatCode>
                      <c:ptCount val="251"/>
                      <c:pt idx="0">
                        <c:v>45824</c:v>
                      </c:pt>
                      <c:pt idx="1">
                        <c:v>45825</c:v>
                      </c:pt>
                      <c:pt idx="2">
                        <c:v>45826</c:v>
                      </c:pt>
                      <c:pt idx="3">
                        <c:v>45828</c:v>
                      </c:pt>
                      <c:pt idx="4">
                        <c:v>45831</c:v>
                      </c:pt>
                      <c:pt idx="5">
                        <c:v>45832</c:v>
                      </c:pt>
                      <c:pt idx="6">
                        <c:v>45833</c:v>
                      </c:pt>
                      <c:pt idx="7">
                        <c:v>45834</c:v>
                      </c:pt>
                      <c:pt idx="8">
                        <c:v>45835</c:v>
                      </c:pt>
                      <c:pt idx="9">
                        <c:v>45838</c:v>
                      </c:pt>
                      <c:pt idx="10">
                        <c:v>45839</c:v>
                      </c:pt>
                      <c:pt idx="11">
                        <c:v>45840</c:v>
                      </c:pt>
                      <c:pt idx="12">
                        <c:v>45841</c:v>
                      </c:pt>
                      <c:pt idx="13">
                        <c:v>45842</c:v>
                      </c:pt>
                      <c:pt idx="14">
                        <c:v>45845</c:v>
                      </c:pt>
                      <c:pt idx="15">
                        <c:v>45846</c:v>
                      </c:pt>
                      <c:pt idx="16">
                        <c:v>45847</c:v>
                      </c:pt>
                      <c:pt idx="17">
                        <c:v>45848</c:v>
                      </c:pt>
                      <c:pt idx="18">
                        <c:v>45849</c:v>
                      </c:pt>
                      <c:pt idx="19">
                        <c:v>45852</c:v>
                      </c:pt>
                      <c:pt idx="20">
                        <c:v>45853</c:v>
                      </c:pt>
                      <c:pt idx="21">
                        <c:v>45854</c:v>
                      </c:pt>
                      <c:pt idx="22">
                        <c:v>45855</c:v>
                      </c:pt>
                      <c:pt idx="23">
                        <c:v>45856</c:v>
                      </c:pt>
                      <c:pt idx="24">
                        <c:v>45859</c:v>
                      </c:pt>
                      <c:pt idx="25">
                        <c:v>45860</c:v>
                      </c:pt>
                      <c:pt idx="26">
                        <c:v>45861</c:v>
                      </c:pt>
                      <c:pt idx="27">
                        <c:v>45862</c:v>
                      </c:pt>
                      <c:pt idx="28">
                        <c:v>45863</c:v>
                      </c:pt>
                      <c:pt idx="29">
                        <c:v>45866</c:v>
                      </c:pt>
                      <c:pt idx="30">
                        <c:v>45867</c:v>
                      </c:pt>
                      <c:pt idx="31">
                        <c:v>45868</c:v>
                      </c:pt>
                      <c:pt idx="32">
                        <c:v>45869</c:v>
                      </c:pt>
                      <c:pt idx="33">
                        <c:v>45870</c:v>
                      </c:pt>
                      <c:pt idx="34">
                        <c:v>45873</c:v>
                      </c:pt>
                      <c:pt idx="35">
                        <c:v>45874</c:v>
                      </c:pt>
                      <c:pt idx="36">
                        <c:v>45875</c:v>
                      </c:pt>
                      <c:pt idx="37">
                        <c:v>45876</c:v>
                      </c:pt>
                      <c:pt idx="38">
                        <c:v>45877</c:v>
                      </c:pt>
                      <c:pt idx="39">
                        <c:v>45880</c:v>
                      </c:pt>
                      <c:pt idx="40">
                        <c:v>45881</c:v>
                      </c:pt>
                      <c:pt idx="41">
                        <c:v>45882</c:v>
                      </c:pt>
                      <c:pt idx="42">
                        <c:v>45883</c:v>
                      </c:pt>
                      <c:pt idx="43">
                        <c:v>45884</c:v>
                      </c:pt>
                      <c:pt idx="44">
                        <c:v>45887</c:v>
                      </c:pt>
                      <c:pt idx="45">
                        <c:v>45888</c:v>
                      </c:pt>
                      <c:pt idx="46">
                        <c:v>45889</c:v>
                      </c:pt>
                      <c:pt idx="47">
                        <c:v>45890</c:v>
                      </c:pt>
                      <c:pt idx="48">
                        <c:v>45891</c:v>
                      </c:pt>
                      <c:pt idx="49">
                        <c:v>45894</c:v>
                      </c:pt>
                      <c:pt idx="50">
                        <c:v>45895</c:v>
                      </c:pt>
                      <c:pt idx="51">
                        <c:v>45896</c:v>
                      </c:pt>
                      <c:pt idx="52">
                        <c:v>45897</c:v>
                      </c:pt>
                      <c:pt idx="53">
                        <c:v>45898</c:v>
                      </c:pt>
                      <c:pt idx="54">
                        <c:v>45901</c:v>
                      </c:pt>
                      <c:pt idx="55">
                        <c:v>45902</c:v>
                      </c:pt>
                      <c:pt idx="56">
                        <c:v>45903</c:v>
                      </c:pt>
                      <c:pt idx="57">
                        <c:v>45904</c:v>
                      </c:pt>
                      <c:pt idx="58">
                        <c:v>45905</c:v>
                      </c:pt>
                      <c:pt idx="59">
                        <c:v>45908</c:v>
                      </c:pt>
                      <c:pt idx="60">
                        <c:v>45909</c:v>
                      </c:pt>
                      <c:pt idx="61">
                        <c:v>45910</c:v>
                      </c:pt>
                      <c:pt idx="62">
                        <c:v>45911</c:v>
                      </c:pt>
                      <c:pt idx="63">
                        <c:v>45912</c:v>
                      </c:pt>
                      <c:pt idx="64">
                        <c:v>45915</c:v>
                      </c:pt>
                      <c:pt idx="65">
                        <c:v>45916</c:v>
                      </c:pt>
                      <c:pt idx="66">
                        <c:v>45917</c:v>
                      </c:pt>
                      <c:pt idx="67">
                        <c:v>45918</c:v>
                      </c:pt>
                      <c:pt idx="68">
                        <c:v>45919</c:v>
                      </c:pt>
                      <c:pt idx="69">
                        <c:v>45922</c:v>
                      </c:pt>
                      <c:pt idx="70">
                        <c:v>45923</c:v>
                      </c:pt>
                      <c:pt idx="71">
                        <c:v>45924</c:v>
                      </c:pt>
                      <c:pt idx="72">
                        <c:v>45925</c:v>
                      </c:pt>
                      <c:pt idx="73">
                        <c:v>45926</c:v>
                      </c:pt>
                      <c:pt idx="74">
                        <c:v>45929</c:v>
                      </c:pt>
                      <c:pt idx="75">
                        <c:v>45930</c:v>
                      </c:pt>
                      <c:pt idx="76">
                        <c:v>45931</c:v>
                      </c:pt>
                      <c:pt idx="77">
                        <c:v>45932</c:v>
                      </c:pt>
                      <c:pt idx="78">
                        <c:v>45933</c:v>
                      </c:pt>
                      <c:pt idx="79">
                        <c:v>45936</c:v>
                      </c:pt>
                      <c:pt idx="80">
                        <c:v>45937</c:v>
                      </c:pt>
                      <c:pt idx="81">
                        <c:v>45938</c:v>
                      </c:pt>
                      <c:pt idx="82">
                        <c:v>45939</c:v>
                      </c:pt>
                      <c:pt idx="83">
                        <c:v>45940</c:v>
                      </c:pt>
                      <c:pt idx="84">
                        <c:v>45943</c:v>
                      </c:pt>
                      <c:pt idx="85">
                        <c:v>45944</c:v>
                      </c:pt>
                      <c:pt idx="86">
                        <c:v>45945</c:v>
                      </c:pt>
                      <c:pt idx="87">
                        <c:v>45946</c:v>
                      </c:pt>
                      <c:pt idx="88">
                        <c:v>45947</c:v>
                      </c:pt>
                      <c:pt idx="89">
                        <c:v>45950</c:v>
                      </c:pt>
                      <c:pt idx="90">
                        <c:v>45951</c:v>
                      </c:pt>
                      <c:pt idx="91">
                        <c:v>45952</c:v>
                      </c:pt>
                      <c:pt idx="92">
                        <c:v>45953</c:v>
                      </c:pt>
                      <c:pt idx="93">
                        <c:v>45954</c:v>
                      </c:pt>
                      <c:pt idx="94">
                        <c:v>45957</c:v>
                      </c:pt>
                      <c:pt idx="95">
                        <c:v>45958</c:v>
                      </c:pt>
                      <c:pt idx="96">
                        <c:v>45959</c:v>
                      </c:pt>
                      <c:pt idx="97">
                        <c:v>45960</c:v>
                      </c:pt>
                      <c:pt idx="98">
                        <c:v>45961</c:v>
                      </c:pt>
                      <c:pt idx="99">
                        <c:v>45964</c:v>
                      </c:pt>
                      <c:pt idx="100">
                        <c:v>45965</c:v>
                      </c:pt>
                      <c:pt idx="101">
                        <c:v>45966</c:v>
                      </c:pt>
                      <c:pt idx="102">
                        <c:v>45967</c:v>
                      </c:pt>
                      <c:pt idx="103">
                        <c:v>45968</c:v>
                      </c:pt>
                      <c:pt idx="104">
                        <c:v>45971</c:v>
                      </c:pt>
                      <c:pt idx="105">
                        <c:v>45972</c:v>
                      </c:pt>
                      <c:pt idx="106">
                        <c:v>45973</c:v>
                      </c:pt>
                      <c:pt idx="107">
                        <c:v>45974</c:v>
                      </c:pt>
                      <c:pt idx="108">
                        <c:v>45975</c:v>
                      </c:pt>
                      <c:pt idx="109">
                        <c:v>45978</c:v>
                      </c:pt>
                      <c:pt idx="110">
                        <c:v>45979</c:v>
                      </c:pt>
                      <c:pt idx="111">
                        <c:v>45980</c:v>
                      </c:pt>
                      <c:pt idx="112">
                        <c:v>45982</c:v>
                      </c:pt>
                      <c:pt idx="113">
                        <c:v>45985</c:v>
                      </c:pt>
                      <c:pt idx="114">
                        <c:v>45986</c:v>
                      </c:pt>
                      <c:pt idx="115">
                        <c:v>45987</c:v>
                      </c:pt>
                      <c:pt idx="116">
                        <c:v>45988</c:v>
                      </c:pt>
                      <c:pt idx="117">
                        <c:v>45989</c:v>
                      </c:pt>
                      <c:pt idx="118">
                        <c:v>45992</c:v>
                      </c:pt>
                      <c:pt idx="119">
                        <c:v>45993</c:v>
                      </c:pt>
                      <c:pt idx="120">
                        <c:v>45994</c:v>
                      </c:pt>
                      <c:pt idx="121">
                        <c:v>45995</c:v>
                      </c:pt>
                      <c:pt idx="122">
                        <c:v>45996</c:v>
                      </c:pt>
                      <c:pt idx="123">
                        <c:v>45999</c:v>
                      </c:pt>
                      <c:pt idx="124">
                        <c:v>46000</c:v>
                      </c:pt>
                      <c:pt idx="125">
                        <c:v>46001</c:v>
                      </c:pt>
                      <c:pt idx="126">
                        <c:v>46002</c:v>
                      </c:pt>
                      <c:pt idx="127">
                        <c:v>46003</c:v>
                      </c:pt>
                      <c:pt idx="128">
                        <c:v>46006</c:v>
                      </c:pt>
                      <c:pt idx="129">
                        <c:v>46007</c:v>
                      </c:pt>
                      <c:pt idx="130">
                        <c:v>46008</c:v>
                      </c:pt>
                      <c:pt idx="131">
                        <c:v>46009</c:v>
                      </c:pt>
                      <c:pt idx="132">
                        <c:v>46010</c:v>
                      </c:pt>
                      <c:pt idx="133">
                        <c:v>46013</c:v>
                      </c:pt>
                      <c:pt idx="134">
                        <c:v>46014</c:v>
                      </c:pt>
                      <c:pt idx="135">
                        <c:v>46015</c:v>
                      </c:pt>
                      <c:pt idx="136">
                        <c:v>46017</c:v>
                      </c:pt>
                      <c:pt idx="137">
                        <c:v>46020</c:v>
                      </c:pt>
                      <c:pt idx="138">
                        <c:v>46021</c:v>
                      </c:pt>
                      <c:pt idx="139">
                        <c:v>46022</c:v>
                      </c:pt>
                      <c:pt idx="140">
                        <c:v>46024</c:v>
                      </c:pt>
                      <c:pt idx="141">
                        <c:v>46027</c:v>
                      </c:pt>
                      <c:pt idx="142">
                        <c:v>46028</c:v>
                      </c:pt>
                      <c:pt idx="143">
                        <c:v>46029</c:v>
                      </c:pt>
                      <c:pt idx="144">
                        <c:v>46030</c:v>
                      </c:pt>
                      <c:pt idx="145">
                        <c:v>46031</c:v>
                      </c:pt>
                      <c:pt idx="146">
                        <c:v>46034</c:v>
                      </c:pt>
                      <c:pt idx="147">
                        <c:v>46035</c:v>
                      </c:pt>
                      <c:pt idx="148">
                        <c:v>46036</c:v>
                      </c:pt>
                      <c:pt idx="149">
                        <c:v>46037</c:v>
                      </c:pt>
                      <c:pt idx="150">
                        <c:v>46038</c:v>
                      </c:pt>
                      <c:pt idx="151">
                        <c:v>46041</c:v>
                      </c:pt>
                      <c:pt idx="152">
                        <c:v>46042</c:v>
                      </c:pt>
                      <c:pt idx="153">
                        <c:v>46043</c:v>
                      </c:pt>
                      <c:pt idx="154">
                        <c:v>46044</c:v>
                      </c:pt>
                      <c:pt idx="155">
                        <c:v>46045</c:v>
                      </c:pt>
                      <c:pt idx="156">
                        <c:v>46048</c:v>
                      </c:pt>
                      <c:pt idx="157">
                        <c:v>46049</c:v>
                      </c:pt>
                      <c:pt idx="158">
                        <c:v>46050</c:v>
                      </c:pt>
                      <c:pt idx="159">
                        <c:v>46051</c:v>
                      </c:pt>
                      <c:pt idx="160">
                        <c:v>46052</c:v>
                      </c:pt>
                      <c:pt idx="161">
                        <c:v>46055</c:v>
                      </c:pt>
                      <c:pt idx="162">
                        <c:v>46056</c:v>
                      </c:pt>
                      <c:pt idx="163">
                        <c:v>46057</c:v>
                      </c:pt>
                      <c:pt idx="164">
                        <c:v>46058</c:v>
                      </c:pt>
                      <c:pt idx="165">
                        <c:v>46059</c:v>
                      </c:pt>
                      <c:pt idx="166">
                        <c:v>46062</c:v>
                      </c:pt>
                      <c:pt idx="167">
                        <c:v>46063</c:v>
                      </c:pt>
                      <c:pt idx="168">
                        <c:v>46064</c:v>
                      </c:pt>
                      <c:pt idx="169">
                        <c:v>46065</c:v>
                      </c:pt>
                      <c:pt idx="170">
                        <c:v>46066</c:v>
                      </c:pt>
                      <c:pt idx="171">
                        <c:v>46071</c:v>
                      </c:pt>
                      <c:pt idx="172">
                        <c:v>46072</c:v>
                      </c:pt>
                      <c:pt idx="173">
                        <c:v>46073</c:v>
                      </c:pt>
                      <c:pt idx="174">
                        <c:v>46076</c:v>
                      </c:pt>
                      <c:pt idx="175">
                        <c:v>46077</c:v>
                      </c:pt>
                      <c:pt idx="176">
                        <c:v>46078</c:v>
                      </c:pt>
                      <c:pt idx="177">
                        <c:v>46079</c:v>
                      </c:pt>
                      <c:pt idx="178">
                        <c:v>46080</c:v>
                      </c:pt>
                      <c:pt idx="179">
                        <c:v>46083</c:v>
                      </c:pt>
                      <c:pt idx="180">
                        <c:v>46084</c:v>
                      </c:pt>
                      <c:pt idx="181">
                        <c:v>46085</c:v>
                      </c:pt>
                      <c:pt idx="182">
                        <c:v>46086</c:v>
                      </c:pt>
                      <c:pt idx="183">
                        <c:v>46087</c:v>
                      </c:pt>
                      <c:pt idx="184">
                        <c:v>46090</c:v>
                      </c:pt>
                      <c:pt idx="185">
                        <c:v>46091</c:v>
                      </c:pt>
                      <c:pt idx="186">
                        <c:v>46092</c:v>
                      </c:pt>
                      <c:pt idx="187">
                        <c:v>46093</c:v>
                      </c:pt>
                      <c:pt idx="188">
                        <c:v>46094</c:v>
                      </c:pt>
                      <c:pt idx="189">
                        <c:v>46097</c:v>
                      </c:pt>
                      <c:pt idx="190">
                        <c:v>46098</c:v>
                      </c:pt>
                      <c:pt idx="191">
                        <c:v>46099</c:v>
                      </c:pt>
                      <c:pt idx="192">
                        <c:v>46100</c:v>
                      </c:pt>
                      <c:pt idx="193">
                        <c:v>46101</c:v>
                      </c:pt>
                      <c:pt idx="194">
                        <c:v>46104</c:v>
                      </c:pt>
                      <c:pt idx="195">
                        <c:v>46105</c:v>
                      </c:pt>
                      <c:pt idx="196">
                        <c:v>46106</c:v>
                      </c:pt>
                      <c:pt idx="197">
                        <c:v>46107</c:v>
                      </c:pt>
                      <c:pt idx="198">
                        <c:v>46108</c:v>
                      </c:pt>
                      <c:pt idx="199">
                        <c:v>46111</c:v>
                      </c:pt>
                      <c:pt idx="200">
                        <c:v>46112</c:v>
                      </c:pt>
                      <c:pt idx="201">
                        <c:v>46113</c:v>
                      </c:pt>
                      <c:pt idx="202">
                        <c:v>46114</c:v>
                      </c:pt>
                      <c:pt idx="203">
                        <c:v>46118</c:v>
                      </c:pt>
                      <c:pt idx="204">
                        <c:v>46119</c:v>
                      </c:pt>
                      <c:pt idx="205">
                        <c:v>46120</c:v>
                      </c:pt>
                      <c:pt idx="206">
                        <c:v>46121</c:v>
                      </c:pt>
                      <c:pt idx="207">
                        <c:v>46122</c:v>
                      </c:pt>
                      <c:pt idx="208">
                        <c:v>46125</c:v>
                      </c:pt>
                      <c:pt idx="209">
                        <c:v>46126</c:v>
                      </c:pt>
                      <c:pt idx="210">
                        <c:v>46127</c:v>
                      </c:pt>
                      <c:pt idx="211">
                        <c:v>46128</c:v>
                      </c:pt>
                      <c:pt idx="212">
                        <c:v>46129</c:v>
                      </c:pt>
                      <c:pt idx="213">
                        <c:v>46132</c:v>
                      </c:pt>
                      <c:pt idx="214">
                        <c:v>46134</c:v>
                      </c:pt>
                      <c:pt idx="215">
                        <c:v>46135</c:v>
                      </c:pt>
                      <c:pt idx="216">
                        <c:v>46136</c:v>
                      </c:pt>
                      <c:pt idx="217">
                        <c:v>46139</c:v>
                      </c:pt>
                      <c:pt idx="218">
                        <c:v>46140</c:v>
                      </c:pt>
                      <c:pt idx="219">
                        <c:v>46141</c:v>
                      </c:pt>
                      <c:pt idx="220">
                        <c:v>46142</c:v>
                      </c:pt>
                      <c:pt idx="221">
                        <c:v>46146</c:v>
                      </c:pt>
                      <c:pt idx="222">
                        <c:v>46147</c:v>
                      </c:pt>
                      <c:pt idx="223">
                        <c:v>46148</c:v>
                      </c:pt>
                      <c:pt idx="224">
                        <c:v>46149</c:v>
                      </c:pt>
                      <c:pt idx="225">
                        <c:v>46150</c:v>
                      </c:pt>
                      <c:pt idx="226">
                        <c:v>46153</c:v>
                      </c:pt>
                      <c:pt idx="227">
                        <c:v>46154</c:v>
                      </c:pt>
                      <c:pt idx="228">
                        <c:v>46155</c:v>
                      </c:pt>
                      <c:pt idx="229">
                        <c:v>46156</c:v>
                      </c:pt>
                      <c:pt idx="230">
                        <c:v>46157</c:v>
                      </c:pt>
                      <c:pt idx="231">
                        <c:v>46160</c:v>
                      </c:pt>
                      <c:pt idx="232">
                        <c:v>46161</c:v>
                      </c:pt>
                      <c:pt idx="233">
                        <c:v>46162</c:v>
                      </c:pt>
                      <c:pt idx="234">
                        <c:v>46163</c:v>
                      </c:pt>
                      <c:pt idx="235">
                        <c:v>46164</c:v>
                      </c:pt>
                      <c:pt idx="236">
                        <c:v>46167</c:v>
                      </c:pt>
                      <c:pt idx="237">
                        <c:v>46168</c:v>
                      </c:pt>
                      <c:pt idx="238">
                        <c:v>46169</c:v>
                      </c:pt>
                      <c:pt idx="239">
                        <c:v>46170</c:v>
                      </c:pt>
                      <c:pt idx="240">
                        <c:v>46171</c:v>
                      </c:pt>
                      <c:pt idx="241">
                        <c:v>46174</c:v>
                      </c:pt>
                      <c:pt idx="242">
                        <c:v>46175</c:v>
                      </c:pt>
                      <c:pt idx="243">
                        <c:v>46176</c:v>
                      </c:pt>
                      <c:pt idx="244">
                        <c:v>46178</c:v>
                      </c:pt>
                      <c:pt idx="245">
                        <c:v>46181</c:v>
                      </c:pt>
                      <c:pt idx="246">
                        <c:v>46182</c:v>
                      </c:pt>
                      <c:pt idx="247">
                        <c:v>46183</c:v>
                      </c:pt>
                      <c:pt idx="248">
                        <c:v>46184</c:v>
                      </c:pt>
                      <c:pt idx="249">
                        <c:v>46185</c:v>
                      </c:pt>
                      <c:pt idx="250">
                        <c:v>46188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CENÁRIOS!$G$8:$G$258</c15:sqref>
                        </c15:formulaRef>
                      </c:ext>
                    </c:extLst>
                    <c:numCache>
                      <c:formatCode>0.00%</c:formatCode>
                      <c:ptCount val="251"/>
                      <c:pt idx="0" formatCode="_-* #,##0_-;\-* #,##0_-;_-* &quot;-&quot;??_-;_-@_-">
                        <c:v>0</c:v>
                      </c:pt>
                      <c:pt idx="1">
                        <c:v>5.4266000000002812E-4</c:v>
                      </c:pt>
                      <c:pt idx="2">
                        <c:v>5.4266000000002812E-4</c:v>
                      </c:pt>
                      <c:pt idx="3">
                        <c:v>5.4266000000002812E-4</c:v>
                      </c:pt>
                      <c:pt idx="4">
                        <c:v>5.4482249298937191E-4</c:v>
                      </c:pt>
                      <c:pt idx="5">
                        <c:v>5.4611999102638364E-4</c:v>
                      </c:pt>
                      <c:pt idx="6">
                        <c:v>5.4698499065231054E-4</c:v>
                      </c:pt>
                      <c:pt idx="7">
                        <c:v>5.4760284798605063E-4</c:v>
                      </c:pt>
                      <c:pt idx="8">
                        <c:v>5.4806624123671099E-4</c:v>
                      </c:pt>
                      <c:pt idx="9">
                        <c:v>5.4842665835774795E-4</c:v>
                      </c:pt>
                      <c:pt idx="10">
                        <c:v>5.4871499214792507E-4</c:v>
                      </c:pt>
                      <c:pt idx="11">
                        <c:v>5.4895090167472738E-4</c:v>
                      </c:pt>
                      <c:pt idx="12">
                        <c:v>5.4914749298928811E-4</c:v>
                      </c:pt>
                      <c:pt idx="13">
                        <c:v>5.4931383951650758E-4</c:v>
                      </c:pt>
                      <c:pt idx="14">
                        <c:v>5.4945642227610669E-4</c:v>
                      </c:pt>
                      <c:pt idx="15">
                        <c:v>5.4957999401761271E-4</c:v>
                      </c:pt>
                      <c:pt idx="16">
                        <c:v>5.4968811930389272E-4</c:v>
                      </c:pt>
                      <c:pt idx="17">
                        <c:v>5.4978352397783148E-4</c:v>
                      </c:pt>
                      <c:pt idx="18">
                        <c:v>5.498683281401906E-4</c:v>
                      </c:pt>
                      <c:pt idx="19">
                        <c:v>5.4994420555476431E-4</c:v>
                      </c:pt>
                      <c:pt idx="20">
                        <c:v>5.5001249523267681E-4</c:v>
                      </c:pt>
                      <c:pt idx="21">
                        <c:v>5.5007428113595935E-4</c:v>
                      </c:pt>
                      <c:pt idx="22">
                        <c:v>5.5013045014207229E-4</c:v>
                      </c:pt>
                      <c:pt idx="23">
                        <c:v>5.5018173488963207E-4</c:v>
                      </c:pt>
                      <c:pt idx="24">
                        <c:v>5.5022874591048598E-4</c:v>
                      </c:pt>
                      <c:pt idx="25">
                        <c:v>5.5027199605151011E-4</c:v>
                      </c:pt>
                      <c:pt idx="26">
                        <c:v>5.5031191926047107E-4</c:v>
                      </c:pt>
                      <c:pt idx="27">
                        <c:v>5.5034888519611691E-4</c:v>
                      </c:pt>
                      <c:pt idx="28">
                        <c:v>5.5038321070877139E-4</c:v>
                      </c:pt>
                      <c:pt idx="29">
                        <c:v>5.5041516894593912E-4</c:v>
                      </c:pt>
                      <c:pt idx="30">
                        <c:v>5.5044499663492452E-4</c:v>
                      </c:pt>
                      <c:pt idx="31">
                        <c:v>5.50472899957688E-4</c:v>
                      </c:pt>
                      <c:pt idx="32">
                        <c:v>5.5049905932325061E-4</c:v>
                      </c:pt>
                      <c:pt idx="33">
                        <c:v>5.5052363327345866E-4</c:v>
                      </c:pt>
                      <c:pt idx="34">
                        <c:v>5.5054676169796757E-4</c:v>
                      </c:pt>
                      <c:pt idx="35">
                        <c:v>5.5056856849833302E-4</c:v>
                      </c:pt>
                      <c:pt idx="36">
                        <c:v>5.5058916381045542E-4</c:v>
                      </c:pt>
                      <c:pt idx="37">
                        <c:v>5.5060864586287117E-4</c:v>
                      </c:pt>
                      <c:pt idx="38">
                        <c:v>5.5062710254438763E-4</c:v>
                      </c:pt>
                      <c:pt idx="39">
                        <c:v>5.5064461272968934E-4</c:v>
                      </c:pt>
                      <c:pt idx="40">
                        <c:v>5.5066124740599243E-4</c:v>
                      </c:pt>
                      <c:pt idx="41">
                        <c:v>5.506770706351638E-4</c:v>
                      </c:pt>
                      <c:pt idx="42">
                        <c:v>5.5069214037728464E-4</c:v>
                      </c:pt>
                      <c:pt idx="43">
                        <c:v>5.5070650920141517E-4</c:v>
                      </c:pt>
                      <c:pt idx="44">
                        <c:v>5.5072022489732753E-4</c:v>
                      </c:pt>
                      <c:pt idx="45">
                        <c:v>5.5073333100685851E-4</c:v>
                      </c:pt>
                      <c:pt idx="46">
                        <c:v>5.5074586728576236E-4</c:v>
                      </c:pt>
                      <c:pt idx="47">
                        <c:v>5.5075787010627764E-4</c:v>
                      </c:pt>
                      <c:pt idx="48">
                        <c:v>5.5076937280928995E-4</c:v>
                      </c:pt>
                      <c:pt idx="49">
                        <c:v>5.5078040601430622E-4</c:v>
                      </c:pt>
                      <c:pt idx="50">
                        <c:v>5.5079099789123731E-4</c:v>
                      </c:pt>
                      <c:pt idx="51">
                        <c:v>5.5080117440065024E-4</c:v>
                      </c:pt>
                      <c:pt idx="52">
                        <c:v>5.5081095950582082E-4</c:v>
                      </c:pt>
                      <c:pt idx="53">
                        <c:v>5.5082037536191564E-4</c:v>
                      </c:pt>
                      <c:pt idx="54">
                        <c:v>5.5082944248274757E-4</c:v>
                      </c:pt>
                      <c:pt idx="55">
                        <c:v>5.5083817988998973E-4</c:v>
                      </c:pt>
                      <c:pt idx="56">
                        <c:v>5.5084660524706841E-4</c:v>
                      </c:pt>
                      <c:pt idx="57">
                        <c:v>5.5085473497773485E-4</c:v>
                      </c:pt>
                      <c:pt idx="58">
                        <c:v>5.5086258437309077E-4</c:v>
                      </c:pt>
                      <c:pt idx="59">
                        <c:v>5.5087016768706754E-4</c:v>
                      </c:pt>
                      <c:pt idx="60">
                        <c:v>5.5087749822391174E-4</c:v>
                      </c:pt>
                      <c:pt idx="61">
                        <c:v>5.5088458841545673E-4</c:v>
                      </c:pt>
                      <c:pt idx="62">
                        <c:v>5.5089144989128869E-4</c:v>
                      </c:pt>
                      <c:pt idx="63">
                        <c:v>5.5089809354247343E-4</c:v>
                      </c:pt>
                      <c:pt idx="64">
                        <c:v>5.5090452957951008E-4</c:v>
                      </c:pt>
                      <c:pt idx="65">
                        <c:v>5.5091076758473356E-4</c:v>
                      </c:pt>
                      <c:pt idx="66">
                        <c:v>5.5091681655961011E-4</c:v>
                      </c:pt>
                      <c:pt idx="67">
                        <c:v>5.5092268496803598E-4</c:v>
                      </c:pt>
                      <c:pt idx="68">
                        <c:v>5.5092838077630546E-4</c:v>
                      </c:pt>
                      <c:pt idx="69">
                        <c:v>5.5093391148863802E-4</c:v>
                      </c:pt>
                      <c:pt idx="70">
                        <c:v>5.5093928418048499E-4</c:v>
                      </c:pt>
                      <c:pt idx="71">
                        <c:v>5.5094450552917174E-4</c:v>
                      </c:pt>
                      <c:pt idx="72">
                        <c:v>5.5094958184032095E-4</c:v>
                      </c:pt>
                      <c:pt idx="73">
                        <c:v>5.5095451907449799E-4</c:v>
                      </c:pt>
                      <c:pt idx="74">
                        <c:v>5.5095932287008154E-4</c:v>
                      </c:pt>
                      <c:pt idx="75">
                        <c:v>5.5096399856435774E-4</c:v>
                      </c:pt>
                      <c:pt idx="76">
                        <c:v>5.5096855121394839E-4</c:v>
                      </c:pt>
                      <c:pt idx="77">
                        <c:v>5.5097298561301855E-4</c:v>
                      </c:pt>
                      <c:pt idx="78">
                        <c:v>5.5097730630948583E-4</c:v>
                      </c:pt>
                      <c:pt idx="79">
                        <c:v>5.5098151762145164E-4</c:v>
                      </c:pt>
                      <c:pt idx="80">
                        <c:v>5.5098562365052395E-4</c:v>
                      </c:pt>
                      <c:pt idx="81">
                        <c:v>5.5098962829625009E-4</c:v>
                      </c:pt>
                      <c:pt idx="82">
                        <c:v>5.509935352674411E-4</c:v>
                      </c:pt>
                      <c:pt idx="83">
                        <c:v>5.509973480950503E-4</c:v>
                      </c:pt>
                      <c:pt idx="84">
                        <c:v>5.5100107014105504E-4</c:v>
                      </c:pt>
                      <c:pt idx="85">
                        <c:v>5.5100470460933693E-4</c:v>
                      </c:pt>
                      <c:pt idx="86">
                        <c:v>5.5100825455522973E-4</c:v>
                      </c:pt>
                      <c:pt idx="87">
                        <c:v>5.5101172289306888E-4</c:v>
                      </c:pt>
                      <c:pt idx="88">
                        <c:v>5.5101511240529533E-4</c:v>
                      </c:pt>
                      <c:pt idx="89">
                        <c:v>5.5101842574845072E-4</c:v>
                      </c:pt>
                      <c:pt idx="90">
                        <c:v>5.5102166546183717E-4</c:v>
                      </c:pt>
                      <c:pt idx="91">
                        <c:v>5.510248339728463E-4</c:v>
                      </c:pt>
                      <c:pt idx="92">
                        <c:v>5.5102793360317648E-4</c:v>
                      </c:pt>
                      <c:pt idx="93">
                        <c:v>5.5103096657482808E-4</c:v>
                      </c:pt>
                      <c:pt idx="94">
                        <c:v>5.5103393501498843E-4</c:v>
                      </c:pt>
                      <c:pt idx="95">
                        <c:v>5.5103684096180494E-4</c:v>
                      </c:pt>
                      <c:pt idx="96">
                        <c:v>5.5103968636815992E-4</c:v>
                      </c:pt>
                      <c:pt idx="97">
                        <c:v>5.5104247310633347E-4</c:v>
                      </c:pt>
                      <c:pt idx="98">
                        <c:v>5.5104520297222237E-4</c:v>
                      </c:pt>
                      <c:pt idx="99">
                        <c:v>5.5104787768933683E-4</c:v>
                      </c:pt>
                      <c:pt idx="100">
                        <c:v>5.5105049891190916E-4</c:v>
                      </c:pt>
                      <c:pt idx="101">
                        <c:v>5.5105306822933464E-4</c:v>
                      </c:pt>
                      <c:pt idx="102">
                        <c:v>5.5105558716794789E-4</c:v>
                      </c:pt>
                      <c:pt idx="103">
                        <c:v>5.510580571952417E-4</c:v>
                      </c:pt>
                      <c:pt idx="104">
                        <c:v>5.5106047972186545E-4</c:v>
                      </c:pt>
                      <c:pt idx="105">
                        <c:v>5.510628561051778E-4</c:v>
                      </c:pt>
                      <c:pt idx="106">
                        <c:v>5.5106518765102308E-4</c:v>
                      </c:pt>
                      <c:pt idx="107">
                        <c:v>5.5106747561661784E-4</c:v>
                      </c:pt>
                      <c:pt idx="108">
                        <c:v>5.5106972121254927E-4</c:v>
                      </c:pt>
                      <c:pt idx="109">
                        <c:v>5.5107192560477358E-4</c:v>
                      </c:pt>
                      <c:pt idx="110">
                        <c:v>5.5107408991728057E-4</c:v>
                      </c:pt>
                      <c:pt idx="111">
                        <c:v>5.5107621523298178E-4</c:v>
                      </c:pt>
                      <c:pt idx="112">
                        <c:v>5.5107830259681911E-4</c:v>
                      </c:pt>
                      <c:pt idx="113">
                        <c:v>5.510803530159869E-4</c:v>
                      </c:pt>
                      <c:pt idx="114">
                        <c:v>5.5108236746304051E-4</c:v>
                      </c:pt>
                      <c:pt idx="115">
                        <c:v>5.510843468761184E-4</c:v>
                      </c:pt>
                      <c:pt idx="116">
                        <c:v>5.5108629216160665E-4</c:v>
                      </c:pt>
                      <c:pt idx="117">
                        <c:v>5.5108820419413895E-4</c:v>
                      </c:pt>
                      <c:pt idx="118">
                        <c:v>5.5109008381948321E-4</c:v>
                      </c:pt>
                      <c:pt idx="119">
                        <c:v>5.5109193185431948E-4</c:v>
                      </c:pt>
                      <c:pt idx="120">
                        <c:v>5.5109374908868247E-4</c:v>
                      </c:pt>
                      <c:pt idx="121">
                        <c:v>5.5109553628618357E-4</c:v>
                      </c:pt>
                      <c:pt idx="122">
                        <c:v>5.510972941851211E-4</c:v>
                      </c:pt>
                      <c:pt idx="123">
                        <c:v>5.5109902350070072E-4</c:v>
                      </c:pt>
                      <c:pt idx="124">
                        <c:v>5.5110072492370321E-4</c:v>
                      </c:pt>
                      <c:pt idx="125">
                        <c:v>5.5110239912425918E-4</c:v>
                      </c:pt>
                      <c:pt idx="126">
                        <c:v>5.5110404675007274E-4</c:v>
                      </c:pt>
                      <c:pt idx="127">
                        <c:v>5.5110566842908604E-4</c:v>
                      </c:pt>
                      <c:pt idx="128">
                        <c:v>5.511072647692572E-4</c:v>
                      </c:pt>
                      <c:pt idx="129">
                        <c:v>5.5110883636011465E-4</c:v>
                      </c:pt>
                      <c:pt idx="130">
                        <c:v>5.5111038377253507E-4</c:v>
                      </c:pt>
                      <c:pt idx="131">
                        <c:v>5.5111190756029771E-4</c:v>
                      </c:pt>
                      <c:pt idx="132">
                        <c:v>5.5111340826052846E-4</c:v>
                      </c:pt>
                      <c:pt idx="133">
                        <c:v>5.5111488639369988E-4</c:v>
                      </c:pt>
                      <c:pt idx="134">
                        <c:v>5.5111634246518548E-4</c:v>
                      </c:pt>
                      <c:pt idx="135">
                        <c:v>5.5111777696548181E-4</c:v>
                      </c:pt>
                      <c:pt idx="136">
                        <c:v>5.5111919036998636E-4</c:v>
                      </c:pt>
                      <c:pt idx="137">
                        <c:v>5.5112058314077395E-4</c:v>
                      </c:pt>
                      <c:pt idx="138">
                        <c:v>5.5112195572659672E-4</c:v>
                      </c:pt>
                      <c:pt idx="139">
                        <c:v>5.5112330856310621E-4</c:v>
                      </c:pt>
                      <c:pt idx="140">
                        <c:v>5.5112464207307532E-4</c:v>
                      </c:pt>
                      <c:pt idx="141">
                        <c:v>5.5112595666817477E-4</c:v>
                      </c:pt>
                      <c:pt idx="142">
                        <c:v>5.5112725274786278E-4</c:v>
                      </c:pt>
                      <c:pt idx="143">
                        <c:v>5.5112853070071743E-4</c:v>
                      </c:pt>
                      <c:pt idx="144">
                        <c:v>5.511297909039925E-4</c:v>
                      </c:pt>
                      <c:pt idx="145">
                        <c:v>5.511310337251718E-4</c:v>
                      </c:pt>
                      <c:pt idx="146">
                        <c:v>5.5113225952152511E-4</c:v>
                      </c:pt>
                      <c:pt idx="147">
                        <c:v>5.5113346864033019E-4</c:v>
                      </c:pt>
                      <c:pt idx="148">
                        <c:v>5.5113466141976097E-4</c:v>
                      </c:pt>
                      <c:pt idx="149">
                        <c:v>5.5113583818866552E-4</c:v>
                      </c:pt>
                      <c:pt idx="150">
                        <c:v>5.5113699926723214E-4</c:v>
                      </c:pt>
                      <c:pt idx="151">
                        <c:v>5.5113814496743352E-4</c:v>
                      </c:pt>
                      <c:pt idx="152">
                        <c:v>5.5113927559236053E-4</c:v>
                      </c:pt>
                      <c:pt idx="153">
                        <c:v>5.5114039143822069E-4</c:v>
                      </c:pt>
                      <c:pt idx="154">
                        <c:v>5.511414927923397E-4</c:v>
                      </c:pt>
                      <c:pt idx="155">
                        <c:v>5.51142579935604E-4</c:v>
                      </c:pt>
                      <c:pt idx="156">
                        <c:v>5.5114365314090641E-4</c:v>
                      </c:pt>
                      <c:pt idx="157">
                        <c:v>5.5114471267514453E-4</c:v>
                      </c:pt>
                      <c:pt idx="158">
                        <c:v>5.5114575879722238E-4</c:v>
                      </c:pt>
                      <c:pt idx="159">
                        <c:v>5.511467917607149E-4</c:v>
                      </c:pt>
                      <c:pt idx="160">
                        <c:v>5.511478118120916E-4</c:v>
                      </c:pt>
                      <c:pt idx="161">
                        <c:v>5.5114881919204883E-4</c:v>
                      </c:pt>
                      <c:pt idx="162">
                        <c:v>5.5114981413528774E-4</c:v>
                      </c:pt>
                      <c:pt idx="163">
                        <c:v>5.5115079687051427E-4</c:v>
                      </c:pt>
                      <c:pt idx="164">
                        <c:v>5.5115176762132734E-4</c:v>
                      </c:pt>
                      <c:pt idx="165">
                        <c:v>5.5115272660533066E-4</c:v>
                      </c:pt>
                      <c:pt idx="166">
                        <c:v>5.5115367403524296E-4</c:v>
                      </c:pt>
                      <c:pt idx="167">
                        <c:v>5.5115461011889799E-4</c:v>
                      </c:pt>
                      <c:pt idx="168">
                        <c:v>5.5115553505857839E-4</c:v>
                      </c:pt>
                      <c:pt idx="169">
                        <c:v>5.5115644905234795E-4</c:v>
                      </c:pt>
                      <c:pt idx="170">
                        <c:v>5.5115735229316343E-4</c:v>
                      </c:pt>
                      <c:pt idx="171">
                        <c:v>5.5115824496954069E-4</c:v>
                      </c:pt>
                      <c:pt idx="172">
                        <c:v>5.5115912726622085E-4</c:v>
                      </c:pt>
                      <c:pt idx="173">
                        <c:v>5.5115999936283799E-4</c:v>
                      </c:pt>
                      <c:pt idx="174">
                        <c:v>5.5116086143547349E-4</c:v>
                      </c:pt>
                      <c:pt idx="175">
                        <c:v>5.5116171365576783E-4</c:v>
                      </c:pt>
                      <c:pt idx="176">
                        <c:v>5.5116255619180876E-4</c:v>
                      </c:pt>
                      <c:pt idx="177">
                        <c:v>5.5116338920768726E-4</c:v>
                      </c:pt>
                      <c:pt idx="178">
                        <c:v>5.5116421286371953E-4</c:v>
                      </c:pt>
                      <c:pt idx="179">
                        <c:v>5.511650273168911E-4</c:v>
                      </c:pt>
                      <c:pt idx="180">
                        <c:v>5.511658327206348E-4</c:v>
                      </c:pt>
                      <c:pt idx="181">
                        <c:v>5.5116662922483073E-4</c:v>
                      </c:pt>
                      <c:pt idx="182">
                        <c:v>5.5116741697625038E-4</c:v>
                      </c:pt>
                      <c:pt idx="183">
                        <c:v>5.5116819611855661E-4</c:v>
                      </c:pt>
                      <c:pt idx="184">
                        <c:v>5.5116896679163752E-4</c:v>
                      </c:pt>
                      <c:pt idx="185">
                        <c:v>5.511697291333828E-4</c:v>
                      </c:pt>
                      <c:pt idx="186">
                        <c:v>5.5117048327768536E-4</c:v>
                      </c:pt>
                      <c:pt idx="187">
                        <c:v>5.511712293564397E-4</c:v>
                      </c:pt>
                      <c:pt idx="188">
                        <c:v>5.5117196749798758E-4</c:v>
                      </c:pt>
                      <c:pt idx="189">
                        <c:v>5.511726978286724E-4</c:v>
                      </c:pt>
                      <c:pt idx="190">
                        <c:v>5.511734204717289E-4</c:v>
                      </c:pt>
                      <c:pt idx="191">
                        <c:v>5.5117413554772732E-4</c:v>
                      </c:pt>
                      <c:pt idx="192">
                        <c:v>5.5117484317501741E-4</c:v>
                      </c:pt>
                      <c:pt idx="193">
                        <c:v>5.5113072462975587E-4</c:v>
                      </c:pt>
                      <c:pt idx="194">
                        <c:v>5.510870609168883E-4</c:v>
                      </c:pt>
                      <c:pt idx="195">
                        <c:v>5.5104384503890103E-4</c:v>
                      </c:pt>
                      <c:pt idx="196">
                        <c:v>5.5100107014105504E-4</c:v>
                      </c:pt>
                      <c:pt idx="197">
                        <c:v>5.5095872950783331E-4</c:v>
                      </c:pt>
                      <c:pt idx="198">
                        <c:v>5.5091681655961011E-4</c:v>
                      </c:pt>
                      <c:pt idx="199">
                        <c:v>5.508753248486542E-4</c:v>
                      </c:pt>
                      <c:pt idx="200">
                        <c:v>5.5083424805668635E-4</c:v>
                      </c:pt>
                      <c:pt idx="201">
                        <c:v>5.5079357999066048E-4</c:v>
                      </c:pt>
                      <c:pt idx="202">
                        <c:v>5.5075331458032117E-4</c:v>
                      </c:pt>
                      <c:pt idx="203">
                        <c:v>5.5071344587509508E-4</c:v>
                      </c:pt>
                      <c:pt idx="204">
                        <c:v>5.5067396804120428E-4</c:v>
                      </c:pt>
                      <c:pt idx="205">
                        <c:v>5.5063487535833566E-4</c:v>
                      </c:pt>
                      <c:pt idx="206">
                        <c:v>5.5059616221764252E-4</c:v>
                      </c:pt>
                      <c:pt idx="207">
                        <c:v>5.5055782311841384E-4</c:v>
                      </c:pt>
                      <c:pt idx="208">
                        <c:v>5.505198526658539E-4</c:v>
                      </c:pt>
                      <c:pt idx="209">
                        <c:v>5.5048224556819569E-4</c:v>
                      </c:pt>
                      <c:pt idx="210">
                        <c:v>5.5044499663492452E-4</c:v>
                      </c:pt>
                      <c:pt idx="211">
                        <c:v>5.5040810077344737E-4</c:v>
                      </c:pt>
                      <c:pt idx="212">
                        <c:v>5.5037155298731655E-4</c:v>
                      </c:pt>
                      <c:pt idx="213">
                        <c:v>5.503353483744533E-4</c:v>
                      </c:pt>
                      <c:pt idx="214">
                        <c:v>5.5029948212359514E-4</c:v>
                      </c:pt>
                      <c:pt idx="215">
                        <c:v>5.5026394951362967E-4</c:v>
                      </c:pt>
                      <c:pt idx="216">
                        <c:v>5.5022874591048598E-4</c:v>
                      </c:pt>
                      <c:pt idx="217">
                        <c:v>5.501938667658024E-4</c:v>
                      </c:pt>
                      <c:pt idx="218">
                        <c:v>5.5015930761426191E-4</c:v>
                      </c:pt>
                      <c:pt idx="219">
                        <c:v>5.5012506407292605E-4</c:v>
                      </c:pt>
                      <c:pt idx="220">
                        <c:v>5.5009113183746017E-4</c:v>
                      </c:pt>
                      <c:pt idx="221">
                        <c:v>5.5005750668213338E-4</c:v>
                      </c:pt>
                      <c:pt idx="222">
                        <c:v>5.5002418445737611E-4</c:v>
                      </c:pt>
                      <c:pt idx="223">
                        <c:v>5.4999116108778168E-4</c:v>
                      </c:pt>
                      <c:pt idx="224">
                        <c:v>5.4995843257055199E-4</c:v>
                      </c:pt>
                      <c:pt idx="225">
                        <c:v>5.4992599497483141E-4</c:v>
                      </c:pt>
                      <c:pt idx="226">
                        <c:v>5.4989384443837608E-4</c:v>
                      </c:pt>
                      <c:pt idx="227">
                        <c:v>5.4986197716755392E-4</c:v>
                      </c:pt>
                      <c:pt idx="228">
                        <c:v>5.4983038943512419E-4</c:v>
                      </c:pt>
                      <c:pt idx="229">
                        <c:v>5.4979907757912727E-4</c:v>
                      </c:pt>
                      <c:pt idx="230">
                        <c:v>5.4976803800110829E-4</c:v>
                      </c:pt>
                      <c:pt idx="231">
                        <c:v>5.4973726716500693E-4</c:v>
                      </c:pt>
                      <c:pt idx="232">
                        <c:v>5.497067615958251E-4</c:v>
                      </c:pt>
                      <c:pt idx="233">
                        <c:v>5.4967651787762861E-4</c:v>
                      </c:pt>
                      <c:pt idx="234">
                        <c:v>5.4964653265376917E-4</c:v>
                      </c:pt>
                      <c:pt idx="235">
                        <c:v>5.4961680262421986E-4</c:v>
                      </c:pt>
                      <c:pt idx="236">
                        <c:v>5.4958732454513104E-4</c:v>
                      </c:pt>
                      <c:pt idx="237">
                        <c:v>5.4955809522683197E-4</c:v>
                      </c:pt>
                      <c:pt idx="238">
                        <c:v>5.4952911153383077E-4</c:v>
                      </c:pt>
                      <c:pt idx="239">
                        <c:v>5.4950037038326016E-4</c:v>
                      </c:pt>
                      <c:pt idx="240">
                        <c:v>5.4947186874287901E-4</c:v>
                      </c:pt>
                      <c:pt idx="241">
                        <c:v>5.4944360363151645E-4</c:v>
                      </c:pt>
                      <c:pt idx="242">
                        <c:v>5.4941557211707348E-4</c:v>
                      </c:pt>
                      <c:pt idx="243">
                        <c:v>5.4938777131519068E-4</c:v>
                      </c:pt>
                      <c:pt idx="244">
                        <c:v>5.493601983896923E-4</c:v>
                      </c:pt>
                      <c:pt idx="245">
                        <c:v>5.4933285054992176E-4</c:v>
                      </c:pt>
                      <c:pt idx="246">
                        <c:v>5.4930572505118569E-4</c:v>
                      </c:pt>
                      <c:pt idx="247">
                        <c:v>5.4927881919275556E-4</c:v>
                      </c:pt>
                      <c:pt idx="248">
                        <c:v>5.4925213031764564E-4</c:v>
                      </c:pt>
                      <c:pt idx="249">
                        <c:v>5.4922565581194682E-4</c:v>
                      </c:pt>
                      <c:pt idx="250">
                        <c:v>5.4919939310282828E-4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46E-4751-B001-3C9F9BC6F6F8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0"/>
          <c:order val="0"/>
          <c:tx>
            <c:strRef>
              <c:f>CENÁRIOS!$C$7</c:f>
              <c:strCache>
                <c:ptCount val="1"/>
                <c:pt idx="0">
                  <c:v>Taxa Venda</c:v>
                </c:pt>
              </c:strCache>
            </c:strRef>
          </c:tx>
          <c:spPr>
            <a:ln w="254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215"/>
              <c:layout>
                <c:manualLayout>
                  <c:x val="1.1262684830574242E-2"/>
                  <c:y val="-6.04343660577758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6E-4751-B001-3C9F9BC6F6F8}"/>
                </c:ext>
              </c:extLst>
            </c:dLbl>
            <c:dLbl>
              <c:idx val="220"/>
              <c:layout>
                <c:manualLayout>
                  <c:x val="5.1194021957156324E-3"/>
                  <c:y val="-3.52533802003692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6E-4751-B001-3C9F9BC6F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B050"/>
                    </a:solidFill>
                    <a:latin typeface="Source Sans Pro" panose="020B0503030403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CENÁRIOS!$B$8:$B$258</c:f>
              <c:numCache>
                <c:formatCode>m/d/yyyy</c:formatCode>
                <c:ptCount val="251"/>
                <c:pt idx="0">
                  <c:v>45824</c:v>
                </c:pt>
                <c:pt idx="1">
                  <c:v>45825</c:v>
                </c:pt>
                <c:pt idx="2">
                  <c:v>45826</c:v>
                </c:pt>
                <c:pt idx="3">
                  <c:v>45828</c:v>
                </c:pt>
                <c:pt idx="4">
                  <c:v>45831</c:v>
                </c:pt>
                <c:pt idx="5">
                  <c:v>45832</c:v>
                </c:pt>
                <c:pt idx="6">
                  <c:v>45833</c:v>
                </c:pt>
                <c:pt idx="7">
                  <c:v>45834</c:v>
                </c:pt>
                <c:pt idx="8">
                  <c:v>45835</c:v>
                </c:pt>
                <c:pt idx="9">
                  <c:v>45838</c:v>
                </c:pt>
                <c:pt idx="10">
                  <c:v>45839</c:v>
                </c:pt>
                <c:pt idx="11">
                  <c:v>45840</c:v>
                </c:pt>
                <c:pt idx="12">
                  <c:v>45841</c:v>
                </c:pt>
                <c:pt idx="13">
                  <c:v>45842</c:v>
                </c:pt>
                <c:pt idx="14">
                  <c:v>45845</c:v>
                </c:pt>
                <c:pt idx="15">
                  <c:v>45846</c:v>
                </c:pt>
                <c:pt idx="16">
                  <c:v>45847</c:v>
                </c:pt>
                <c:pt idx="17">
                  <c:v>45848</c:v>
                </c:pt>
                <c:pt idx="18">
                  <c:v>45849</c:v>
                </c:pt>
                <c:pt idx="19">
                  <c:v>45852</c:v>
                </c:pt>
                <c:pt idx="20">
                  <c:v>45853</c:v>
                </c:pt>
                <c:pt idx="21">
                  <c:v>45854</c:v>
                </c:pt>
                <c:pt idx="22">
                  <c:v>45855</c:v>
                </c:pt>
                <c:pt idx="23">
                  <c:v>45856</c:v>
                </c:pt>
                <c:pt idx="24">
                  <c:v>45859</c:v>
                </c:pt>
                <c:pt idx="25">
                  <c:v>45860</c:v>
                </c:pt>
                <c:pt idx="26">
                  <c:v>45861</c:v>
                </c:pt>
                <c:pt idx="27">
                  <c:v>45862</c:v>
                </c:pt>
                <c:pt idx="28">
                  <c:v>45863</c:v>
                </c:pt>
                <c:pt idx="29">
                  <c:v>45866</c:v>
                </c:pt>
                <c:pt idx="30">
                  <c:v>45867</c:v>
                </c:pt>
                <c:pt idx="31">
                  <c:v>45868</c:v>
                </c:pt>
                <c:pt idx="32">
                  <c:v>45869</c:v>
                </c:pt>
                <c:pt idx="33">
                  <c:v>45870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45880</c:v>
                </c:pt>
                <c:pt idx="40">
                  <c:v>45881</c:v>
                </c:pt>
                <c:pt idx="41">
                  <c:v>45882</c:v>
                </c:pt>
                <c:pt idx="42">
                  <c:v>45883</c:v>
                </c:pt>
                <c:pt idx="43">
                  <c:v>45884</c:v>
                </c:pt>
                <c:pt idx="44">
                  <c:v>45887</c:v>
                </c:pt>
                <c:pt idx="45">
                  <c:v>45888</c:v>
                </c:pt>
                <c:pt idx="46">
                  <c:v>45889</c:v>
                </c:pt>
                <c:pt idx="47">
                  <c:v>45890</c:v>
                </c:pt>
                <c:pt idx="48">
                  <c:v>45891</c:v>
                </c:pt>
                <c:pt idx="49">
                  <c:v>45894</c:v>
                </c:pt>
                <c:pt idx="50">
                  <c:v>45895</c:v>
                </c:pt>
                <c:pt idx="51">
                  <c:v>45896</c:v>
                </c:pt>
                <c:pt idx="52">
                  <c:v>45897</c:v>
                </c:pt>
                <c:pt idx="53">
                  <c:v>45898</c:v>
                </c:pt>
                <c:pt idx="54">
                  <c:v>45901</c:v>
                </c:pt>
                <c:pt idx="55">
                  <c:v>45902</c:v>
                </c:pt>
                <c:pt idx="56">
                  <c:v>45903</c:v>
                </c:pt>
                <c:pt idx="57">
                  <c:v>45904</c:v>
                </c:pt>
                <c:pt idx="58">
                  <c:v>45905</c:v>
                </c:pt>
                <c:pt idx="59">
                  <c:v>45908</c:v>
                </c:pt>
                <c:pt idx="60">
                  <c:v>45909</c:v>
                </c:pt>
                <c:pt idx="61">
                  <c:v>45910</c:v>
                </c:pt>
                <c:pt idx="62">
                  <c:v>45911</c:v>
                </c:pt>
                <c:pt idx="63">
                  <c:v>45912</c:v>
                </c:pt>
                <c:pt idx="64">
                  <c:v>45915</c:v>
                </c:pt>
                <c:pt idx="65">
                  <c:v>45916</c:v>
                </c:pt>
                <c:pt idx="66">
                  <c:v>45917</c:v>
                </c:pt>
                <c:pt idx="67">
                  <c:v>45918</c:v>
                </c:pt>
                <c:pt idx="68">
                  <c:v>45919</c:v>
                </c:pt>
                <c:pt idx="69">
                  <c:v>45922</c:v>
                </c:pt>
                <c:pt idx="70">
                  <c:v>45923</c:v>
                </c:pt>
                <c:pt idx="71">
                  <c:v>45924</c:v>
                </c:pt>
                <c:pt idx="72">
                  <c:v>45925</c:v>
                </c:pt>
                <c:pt idx="73">
                  <c:v>45926</c:v>
                </c:pt>
                <c:pt idx="74">
                  <c:v>45929</c:v>
                </c:pt>
                <c:pt idx="75">
                  <c:v>45930</c:v>
                </c:pt>
                <c:pt idx="76">
                  <c:v>45931</c:v>
                </c:pt>
                <c:pt idx="77">
                  <c:v>45932</c:v>
                </c:pt>
                <c:pt idx="78">
                  <c:v>45933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45943</c:v>
                </c:pt>
                <c:pt idx="85">
                  <c:v>45944</c:v>
                </c:pt>
                <c:pt idx="86">
                  <c:v>45945</c:v>
                </c:pt>
                <c:pt idx="87">
                  <c:v>45946</c:v>
                </c:pt>
                <c:pt idx="88">
                  <c:v>45947</c:v>
                </c:pt>
                <c:pt idx="89">
                  <c:v>45950</c:v>
                </c:pt>
                <c:pt idx="90">
                  <c:v>45951</c:v>
                </c:pt>
                <c:pt idx="91">
                  <c:v>45952</c:v>
                </c:pt>
                <c:pt idx="92">
                  <c:v>45953</c:v>
                </c:pt>
                <c:pt idx="93">
                  <c:v>45954</c:v>
                </c:pt>
                <c:pt idx="94">
                  <c:v>45957</c:v>
                </c:pt>
                <c:pt idx="95">
                  <c:v>45958</c:v>
                </c:pt>
                <c:pt idx="96">
                  <c:v>45959</c:v>
                </c:pt>
                <c:pt idx="97">
                  <c:v>45960</c:v>
                </c:pt>
                <c:pt idx="98">
                  <c:v>45961</c:v>
                </c:pt>
                <c:pt idx="99">
                  <c:v>45964</c:v>
                </c:pt>
                <c:pt idx="100">
                  <c:v>45965</c:v>
                </c:pt>
                <c:pt idx="101">
                  <c:v>45966</c:v>
                </c:pt>
                <c:pt idx="102">
                  <c:v>45967</c:v>
                </c:pt>
                <c:pt idx="103">
                  <c:v>45968</c:v>
                </c:pt>
                <c:pt idx="104">
                  <c:v>45971</c:v>
                </c:pt>
                <c:pt idx="105">
                  <c:v>45972</c:v>
                </c:pt>
                <c:pt idx="106">
                  <c:v>45973</c:v>
                </c:pt>
                <c:pt idx="107">
                  <c:v>45974</c:v>
                </c:pt>
                <c:pt idx="108">
                  <c:v>45975</c:v>
                </c:pt>
                <c:pt idx="109">
                  <c:v>45978</c:v>
                </c:pt>
                <c:pt idx="110">
                  <c:v>45979</c:v>
                </c:pt>
                <c:pt idx="111">
                  <c:v>45980</c:v>
                </c:pt>
                <c:pt idx="112">
                  <c:v>45982</c:v>
                </c:pt>
                <c:pt idx="113">
                  <c:v>45985</c:v>
                </c:pt>
                <c:pt idx="114">
                  <c:v>45986</c:v>
                </c:pt>
                <c:pt idx="115">
                  <c:v>45987</c:v>
                </c:pt>
                <c:pt idx="116">
                  <c:v>45988</c:v>
                </c:pt>
                <c:pt idx="117">
                  <c:v>45989</c:v>
                </c:pt>
                <c:pt idx="118">
                  <c:v>45992</c:v>
                </c:pt>
                <c:pt idx="119">
                  <c:v>45993</c:v>
                </c:pt>
                <c:pt idx="120">
                  <c:v>45994</c:v>
                </c:pt>
                <c:pt idx="121">
                  <c:v>45995</c:v>
                </c:pt>
                <c:pt idx="122">
                  <c:v>45996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46006</c:v>
                </c:pt>
                <c:pt idx="129">
                  <c:v>46007</c:v>
                </c:pt>
                <c:pt idx="130">
                  <c:v>46008</c:v>
                </c:pt>
                <c:pt idx="131">
                  <c:v>46009</c:v>
                </c:pt>
                <c:pt idx="132">
                  <c:v>46010</c:v>
                </c:pt>
                <c:pt idx="133">
                  <c:v>46013</c:v>
                </c:pt>
                <c:pt idx="134">
                  <c:v>46014</c:v>
                </c:pt>
                <c:pt idx="135">
                  <c:v>46015</c:v>
                </c:pt>
                <c:pt idx="136">
                  <c:v>46017</c:v>
                </c:pt>
                <c:pt idx="137">
                  <c:v>46020</c:v>
                </c:pt>
                <c:pt idx="138">
                  <c:v>46021</c:v>
                </c:pt>
                <c:pt idx="139">
                  <c:v>46022</c:v>
                </c:pt>
                <c:pt idx="140">
                  <c:v>46024</c:v>
                </c:pt>
                <c:pt idx="141">
                  <c:v>46027</c:v>
                </c:pt>
                <c:pt idx="142">
                  <c:v>46028</c:v>
                </c:pt>
                <c:pt idx="143">
                  <c:v>46029</c:v>
                </c:pt>
                <c:pt idx="144">
                  <c:v>46030</c:v>
                </c:pt>
                <c:pt idx="145">
                  <c:v>46031</c:v>
                </c:pt>
                <c:pt idx="146">
                  <c:v>46034</c:v>
                </c:pt>
                <c:pt idx="147">
                  <c:v>46035</c:v>
                </c:pt>
                <c:pt idx="148">
                  <c:v>46036</c:v>
                </c:pt>
                <c:pt idx="149">
                  <c:v>46037</c:v>
                </c:pt>
                <c:pt idx="150">
                  <c:v>46038</c:v>
                </c:pt>
                <c:pt idx="151">
                  <c:v>46041</c:v>
                </c:pt>
                <c:pt idx="152">
                  <c:v>46042</c:v>
                </c:pt>
                <c:pt idx="153">
                  <c:v>46043</c:v>
                </c:pt>
                <c:pt idx="154">
                  <c:v>46044</c:v>
                </c:pt>
                <c:pt idx="155">
                  <c:v>46045</c:v>
                </c:pt>
                <c:pt idx="156">
                  <c:v>46048</c:v>
                </c:pt>
                <c:pt idx="157">
                  <c:v>46049</c:v>
                </c:pt>
                <c:pt idx="158">
                  <c:v>46050</c:v>
                </c:pt>
                <c:pt idx="159">
                  <c:v>46051</c:v>
                </c:pt>
                <c:pt idx="160">
                  <c:v>46052</c:v>
                </c:pt>
                <c:pt idx="161">
                  <c:v>46055</c:v>
                </c:pt>
                <c:pt idx="162">
                  <c:v>46056</c:v>
                </c:pt>
                <c:pt idx="163">
                  <c:v>46057</c:v>
                </c:pt>
                <c:pt idx="164">
                  <c:v>46058</c:v>
                </c:pt>
                <c:pt idx="165">
                  <c:v>46059</c:v>
                </c:pt>
                <c:pt idx="166">
                  <c:v>46062</c:v>
                </c:pt>
                <c:pt idx="167">
                  <c:v>46063</c:v>
                </c:pt>
                <c:pt idx="168">
                  <c:v>46064</c:v>
                </c:pt>
                <c:pt idx="169">
                  <c:v>46065</c:v>
                </c:pt>
                <c:pt idx="170">
                  <c:v>46066</c:v>
                </c:pt>
                <c:pt idx="171">
                  <c:v>46071</c:v>
                </c:pt>
                <c:pt idx="172">
                  <c:v>46072</c:v>
                </c:pt>
                <c:pt idx="173">
                  <c:v>46073</c:v>
                </c:pt>
                <c:pt idx="174">
                  <c:v>46076</c:v>
                </c:pt>
                <c:pt idx="175">
                  <c:v>46077</c:v>
                </c:pt>
                <c:pt idx="176">
                  <c:v>46078</c:v>
                </c:pt>
                <c:pt idx="177">
                  <c:v>46079</c:v>
                </c:pt>
                <c:pt idx="178">
                  <c:v>46080</c:v>
                </c:pt>
                <c:pt idx="179">
                  <c:v>46083</c:v>
                </c:pt>
                <c:pt idx="180">
                  <c:v>46084</c:v>
                </c:pt>
                <c:pt idx="181">
                  <c:v>46085</c:v>
                </c:pt>
                <c:pt idx="182">
                  <c:v>46086</c:v>
                </c:pt>
                <c:pt idx="183">
                  <c:v>46087</c:v>
                </c:pt>
                <c:pt idx="184">
                  <c:v>46090</c:v>
                </c:pt>
                <c:pt idx="185">
                  <c:v>46091</c:v>
                </c:pt>
                <c:pt idx="186">
                  <c:v>46092</c:v>
                </c:pt>
                <c:pt idx="187">
                  <c:v>46093</c:v>
                </c:pt>
                <c:pt idx="188">
                  <c:v>46094</c:v>
                </c:pt>
                <c:pt idx="189">
                  <c:v>46097</c:v>
                </c:pt>
                <c:pt idx="190">
                  <c:v>46098</c:v>
                </c:pt>
                <c:pt idx="191">
                  <c:v>46099</c:v>
                </c:pt>
                <c:pt idx="192">
                  <c:v>46100</c:v>
                </c:pt>
                <c:pt idx="193">
                  <c:v>46101</c:v>
                </c:pt>
                <c:pt idx="194">
                  <c:v>46104</c:v>
                </c:pt>
                <c:pt idx="195">
                  <c:v>46105</c:v>
                </c:pt>
                <c:pt idx="196">
                  <c:v>46106</c:v>
                </c:pt>
                <c:pt idx="197">
                  <c:v>46107</c:v>
                </c:pt>
                <c:pt idx="198">
                  <c:v>46108</c:v>
                </c:pt>
                <c:pt idx="199">
                  <c:v>46111</c:v>
                </c:pt>
                <c:pt idx="200">
                  <c:v>46112</c:v>
                </c:pt>
                <c:pt idx="201">
                  <c:v>46113</c:v>
                </c:pt>
                <c:pt idx="202">
                  <c:v>46114</c:v>
                </c:pt>
                <c:pt idx="203">
                  <c:v>46118</c:v>
                </c:pt>
                <c:pt idx="204">
                  <c:v>46119</c:v>
                </c:pt>
                <c:pt idx="205">
                  <c:v>46120</c:v>
                </c:pt>
                <c:pt idx="206">
                  <c:v>46121</c:v>
                </c:pt>
                <c:pt idx="207">
                  <c:v>46122</c:v>
                </c:pt>
                <c:pt idx="208">
                  <c:v>46125</c:v>
                </c:pt>
                <c:pt idx="209">
                  <c:v>46126</c:v>
                </c:pt>
                <c:pt idx="210">
                  <c:v>46127</c:v>
                </c:pt>
                <c:pt idx="211">
                  <c:v>46128</c:v>
                </c:pt>
                <c:pt idx="212">
                  <c:v>46129</c:v>
                </c:pt>
                <c:pt idx="213">
                  <c:v>46132</c:v>
                </c:pt>
                <c:pt idx="214">
                  <c:v>46134</c:v>
                </c:pt>
                <c:pt idx="215">
                  <c:v>46135</c:v>
                </c:pt>
                <c:pt idx="216">
                  <c:v>46136</c:v>
                </c:pt>
                <c:pt idx="217">
                  <c:v>46139</c:v>
                </c:pt>
                <c:pt idx="218">
                  <c:v>46140</c:v>
                </c:pt>
                <c:pt idx="219">
                  <c:v>46141</c:v>
                </c:pt>
                <c:pt idx="220">
                  <c:v>46142</c:v>
                </c:pt>
                <c:pt idx="221">
                  <c:v>46146</c:v>
                </c:pt>
                <c:pt idx="222">
                  <c:v>46147</c:v>
                </c:pt>
                <c:pt idx="223">
                  <c:v>46148</c:v>
                </c:pt>
                <c:pt idx="224">
                  <c:v>46149</c:v>
                </c:pt>
                <c:pt idx="225">
                  <c:v>46150</c:v>
                </c:pt>
                <c:pt idx="226">
                  <c:v>46153</c:v>
                </c:pt>
                <c:pt idx="227">
                  <c:v>46154</c:v>
                </c:pt>
                <c:pt idx="228">
                  <c:v>46155</c:v>
                </c:pt>
                <c:pt idx="229">
                  <c:v>46156</c:v>
                </c:pt>
                <c:pt idx="230">
                  <c:v>46157</c:v>
                </c:pt>
                <c:pt idx="231">
                  <c:v>46160</c:v>
                </c:pt>
                <c:pt idx="232">
                  <c:v>46161</c:v>
                </c:pt>
                <c:pt idx="233">
                  <c:v>46162</c:v>
                </c:pt>
                <c:pt idx="234">
                  <c:v>46163</c:v>
                </c:pt>
                <c:pt idx="235">
                  <c:v>46164</c:v>
                </c:pt>
                <c:pt idx="236">
                  <c:v>46167</c:v>
                </c:pt>
                <c:pt idx="237">
                  <c:v>46168</c:v>
                </c:pt>
                <c:pt idx="238">
                  <c:v>46169</c:v>
                </c:pt>
                <c:pt idx="239">
                  <c:v>46170</c:v>
                </c:pt>
                <c:pt idx="240">
                  <c:v>46171</c:v>
                </c:pt>
                <c:pt idx="241">
                  <c:v>46174</c:v>
                </c:pt>
                <c:pt idx="242">
                  <c:v>46175</c:v>
                </c:pt>
                <c:pt idx="243">
                  <c:v>46176</c:v>
                </c:pt>
                <c:pt idx="244">
                  <c:v>46178</c:v>
                </c:pt>
                <c:pt idx="245">
                  <c:v>46181</c:v>
                </c:pt>
                <c:pt idx="246">
                  <c:v>46182</c:v>
                </c:pt>
                <c:pt idx="247">
                  <c:v>46183</c:v>
                </c:pt>
                <c:pt idx="248">
                  <c:v>46184</c:v>
                </c:pt>
                <c:pt idx="249">
                  <c:v>46185</c:v>
                </c:pt>
                <c:pt idx="250">
                  <c:v>46188</c:v>
                </c:pt>
              </c:numCache>
            </c:numRef>
          </c:cat>
          <c:val>
            <c:numRef>
              <c:f>CENÁRIOS!$C$8:$C$258</c:f>
              <c:numCache>
                <c:formatCode>0.00%</c:formatCode>
                <c:ptCount val="251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6.0000000000000001E-3</c:v>
                </c:pt>
                <c:pt idx="54">
                  <c:v>6.0000000000000001E-3</c:v>
                </c:pt>
                <c:pt idx="55">
                  <c:v>6.0000000000000001E-3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6.0000000000000001E-3</c:v>
                </c:pt>
                <c:pt idx="59">
                  <c:v>6.0000000000000001E-3</c:v>
                </c:pt>
                <c:pt idx="60">
                  <c:v>6.0000000000000001E-3</c:v>
                </c:pt>
                <c:pt idx="61">
                  <c:v>6.0000000000000001E-3</c:v>
                </c:pt>
                <c:pt idx="62">
                  <c:v>6.0000000000000001E-3</c:v>
                </c:pt>
                <c:pt idx="63">
                  <c:v>6.0000000000000001E-3</c:v>
                </c:pt>
                <c:pt idx="64">
                  <c:v>6.0000000000000001E-3</c:v>
                </c:pt>
                <c:pt idx="65">
                  <c:v>6.0000000000000001E-3</c:v>
                </c:pt>
                <c:pt idx="66">
                  <c:v>6.0000000000000001E-3</c:v>
                </c:pt>
                <c:pt idx="67">
                  <c:v>6.0000000000000001E-3</c:v>
                </c:pt>
                <c:pt idx="68">
                  <c:v>6.0000000000000001E-3</c:v>
                </c:pt>
                <c:pt idx="69">
                  <c:v>6.0000000000000001E-3</c:v>
                </c:pt>
                <c:pt idx="70">
                  <c:v>6.0000000000000001E-3</c:v>
                </c:pt>
                <c:pt idx="71">
                  <c:v>6.0000000000000001E-3</c:v>
                </c:pt>
                <c:pt idx="72">
                  <c:v>6.0000000000000001E-3</c:v>
                </c:pt>
                <c:pt idx="73">
                  <c:v>6.0000000000000001E-3</c:v>
                </c:pt>
                <c:pt idx="74">
                  <c:v>6.0000000000000001E-3</c:v>
                </c:pt>
                <c:pt idx="75">
                  <c:v>6.0000000000000001E-3</c:v>
                </c:pt>
                <c:pt idx="76">
                  <c:v>6.0000000000000001E-3</c:v>
                </c:pt>
                <c:pt idx="77">
                  <c:v>6.0000000000000001E-3</c:v>
                </c:pt>
                <c:pt idx="78">
                  <c:v>6.0000000000000001E-3</c:v>
                </c:pt>
                <c:pt idx="79">
                  <c:v>6.0000000000000001E-3</c:v>
                </c:pt>
                <c:pt idx="80">
                  <c:v>6.0000000000000001E-3</c:v>
                </c:pt>
                <c:pt idx="81">
                  <c:v>6.0000000000000001E-3</c:v>
                </c:pt>
                <c:pt idx="82">
                  <c:v>6.0000000000000001E-3</c:v>
                </c:pt>
                <c:pt idx="83">
                  <c:v>4.4999999999999997E-3</c:v>
                </c:pt>
                <c:pt idx="84">
                  <c:v>4.4999999999999997E-3</c:v>
                </c:pt>
                <c:pt idx="85">
                  <c:v>4.4999999999999997E-3</c:v>
                </c:pt>
                <c:pt idx="86">
                  <c:v>4.4999999999999997E-3</c:v>
                </c:pt>
                <c:pt idx="87">
                  <c:v>4.4999999999999997E-3</c:v>
                </c:pt>
                <c:pt idx="88">
                  <c:v>4.4999999999999997E-3</c:v>
                </c:pt>
                <c:pt idx="89">
                  <c:v>4.4999999999999997E-3</c:v>
                </c:pt>
                <c:pt idx="90">
                  <c:v>4.4999999999999997E-3</c:v>
                </c:pt>
                <c:pt idx="91">
                  <c:v>4.4999999999999997E-3</c:v>
                </c:pt>
                <c:pt idx="92">
                  <c:v>4.4999999999999997E-3</c:v>
                </c:pt>
                <c:pt idx="93">
                  <c:v>4.4999999999999997E-3</c:v>
                </c:pt>
                <c:pt idx="94">
                  <c:v>4.4999999999999997E-3</c:v>
                </c:pt>
                <c:pt idx="95">
                  <c:v>4.4999999999999997E-3</c:v>
                </c:pt>
                <c:pt idx="96">
                  <c:v>4.4999999999999997E-3</c:v>
                </c:pt>
                <c:pt idx="97">
                  <c:v>4.4999999999999997E-3</c:v>
                </c:pt>
                <c:pt idx="98">
                  <c:v>4.4999999999999997E-3</c:v>
                </c:pt>
                <c:pt idx="99">
                  <c:v>4.4999999999999997E-3</c:v>
                </c:pt>
                <c:pt idx="100">
                  <c:v>4.4999999999999997E-3</c:v>
                </c:pt>
                <c:pt idx="101">
                  <c:v>4.4999999999999997E-3</c:v>
                </c:pt>
                <c:pt idx="102">
                  <c:v>4.4999999999999997E-3</c:v>
                </c:pt>
                <c:pt idx="103">
                  <c:v>4.4999999999999997E-3</c:v>
                </c:pt>
                <c:pt idx="104">
                  <c:v>4.4999999999999997E-3</c:v>
                </c:pt>
                <c:pt idx="105">
                  <c:v>4.4999999999999997E-3</c:v>
                </c:pt>
                <c:pt idx="106">
                  <c:v>4.4999999999999997E-3</c:v>
                </c:pt>
                <c:pt idx="107">
                  <c:v>4.4999999999999997E-3</c:v>
                </c:pt>
                <c:pt idx="108">
                  <c:v>4.4999999999999997E-3</c:v>
                </c:pt>
                <c:pt idx="109">
                  <c:v>4.4999999999999997E-3</c:v>
                </c:pt>
                <c:pt idx="110">
                  <c:v>4.4999999999999997E-3</c:v>
                </c:pt>
                <c:pt idx="111">
                  <c:v>4.4999999999999997E-3</c:v>
                </c:pt>
                <c:pt idx="112">
                  <c:v>4.4999999999999997E-3</c:v>
                </c:pt>
                <c:pt idx="113">
                  <c:v>4.4999999999999997E-3</c:v>
                </c:pt>
                <c:pt idx="114">
                  <c:v>4.4999999999999997E-3</c:v>
                </c:pt>
                <c:pt idx="115">
                  <c:v>4.4999999999999997E-3</c:v>
                </c:pt>
                <c:pt idx="116">
                  <c:v>4.4999999999999997E-3</c:v>
                </c:pt>
                <c:pt idx="117">
                  <c:v>4.4999999999999997E-3</c:v>
                </c:pt>
                <c:pt idx="118">
                  <c:v>4.4999999999999997E-3</c:v>
                </c:pt>
                <c:pt idx="119">
                  <c:v>4.4999999999999997E-3</c:v>
                </c:pt>
                <c:pt idx="120">
                  <c:v>4.4999999999999997E-3</c:v>
                </c:pt>
                <c:pt idx="121">
                  <c:v>4.4999999999999997E-3</c:v>
                </c:pt>
                <c:pt idx="122">
                  <c:v>4.4999999999999997E-3</c:v>
                </c:pt>
                <c:pt idx="123">
                  <c:v>4.4999999999999997E-3</c:v>
                </c:pt>
                <c:pt idx="124">
                  <c:v>4.4999999999999997E-3</c:v>
                </c:pt>
                <c:pt idx="125">
                  <c:v>4.4999999999999997E-3</c:v>
                </c:pt>
                <c:pt idx="126">
                  <c:v>4.4999999999999997E-3</c:v>
                </c:pt>
                <c:pt idx="127">
                  <c:v>4.4999999999999997E-3</c:v>
                </c:pt>
                <c:pt idx="128">
                  <c:v>4.4999999999999997E-3</c:v>
                </c:pt>
                <c:pt idx="129">
                  <c:v>4.4999999999999997E-3</c:v>
                </c:pt>
                <c:pt idx="130">
                  <c:v>4.4999999999999997E-3</c:v>
                </c:pt>
                <c:pt idx="131">
                  <c:v>4.4999999999999997E-3</c:v>
                </c:pt>
                <c:pt idx="132">
                  <c:v>4.4999999999999997E-3</c:v>
                </c:pt>
                <c:pt idx="133">
                  <c:v>4.4999999999999997E-3</c:v>
                </c:pt>
                <c:pt idx="134">
                  <c:v>4.4999999999999997E-3</c:v>
                </c:pt>
                <c:pt idx="135">
                  <c:v>4.4999999999999997E-3</c:v>
                </c:pt>
                <c:pt idx="136">
                  <c:v>4.4999999999999997E-3</c:v>
                </c:pt>
                <c:pt idx="137">
                  <c:v>4.4999999999999997E-3</c:v>
                </c:pt>
                <c:pt idx="138">
                  <c:v>4.4999999999999997E-3</c:v>
                </c:pt>
                <c:pt idx="139">
                  <c:v>4.4999999999999997E-3</c:v>
                </c:pt>
                <c:pt idx="140">
                  <c:v>4.4999999999999997E-3</c:v>
                </c:pt>
                <c:pt idx="141">
                  <c:v>4.4999999999999997E-3</c:v>
                </c:pt>
                <c:pt idx="142">
                  <c:v>4.4999999999999997E-3</c:v>
                </c:pt>
                <c:pt idx="143">
                  <c:v>4.4999999999999997E-3</c:v>
                </c:pt>
                <c:pt idx="144">
                  <c:v>4.4999999999999997E-3</c:v>
                </c:pt>
                <c:pt idx="145">
                  <c:v>4.4999999999999997E-3</c:v>
                </c:pt>
                <c:pt idx="146">
                  <c:v>4.4999999999999997E-3</c:v>
                </c:pt>
                <c:pt idx="147">
                  <c:v>4.4999999999999997E-3</c:v>
                </c:pt>
                <c:pt idx="148">
                  <c:v>4.4999999999999997E-3</c:v>
                </c:pt>
                <c:pt idx="149">
                  <c:v>4.4999999999999997E-3</c:v>
                </c:pt>
                <c:pt idx="150">
                  <c:v>4.4999999999999997E-3</c:v>
                </c:pt>
                <c:pt idx="151">
                  <c:v>4.4999999999999997E-3</c:v>
                </c:pt>
                <c:pt idx="152">
                  <c:v>4.4999999999999997E-3</c:v>
                </c:pt>
                <c:pt idx="153">
                  <c:v>4.4999999999999997E-3</c:v>
                </c:pt>
                <c:pt idx="154">
                  <c:v>4.4999999999999997E-3</c:v>
                </c:pt>
                <c:pt idx="155">
                  <c:v>3.0000000000000001E-3</c:v>
                </c:pt>
                <c:pt idx="156">
                  <c:v>3.0000000000000001E-3</c:v>
                </c:pt>
                <c:pt idx="157">
                  <c:v>3.0000000000000001E-3</c:v>
                </c:pt>
                <c:pt idx="158">
                  <c:v>3.0000000000000001E-3</c:v>
                </c:pt>
                <c:pt idx="159">
                  <c:v>3.0000000000000001E-3</c:v>
                </c:pt>
                <c:pt idx="160">
                  <c:v>3.0000000000000001E-3</c:v>
                </c:pt>
                <c:pt idx="161">
                  <c:v>3.0000000000000001E-3</c:v>
                </c:pt>
                <c:pt idx="162">
                  <c:v>3.0000000000000001E-3</c:v>
                </c:pt>
                <c:pt idx="163">
                  <c:v>3.0000000000000001E-3</c:v>
                </c:pt>
                <c:pt idx="164">
                  <c:v>3.0000000000000001E-3</c:v>
                </c:pt>
                <c:pt idx="165">
                  <c:v>3.0000000000000001E-3</c:v>
                </c:pt>
                <c:pt idx="166">
                  <c:v>3.0000000000000001E-3</c:v>
                </c:pt>
                <c:pt idx="167">
                  <c:v>3.0000000000000001E-3</c:v>
                </c:pt>
                <c:pt idx="168">
                  <c:v>3.0000000000000001E-3</c:v>
                </c:pt>
                <c:pt idx="169">
                  <c:v>3.0000000000000001E-3</c:v>
                </c:pt>
                <c:pt idx="170">
                  <c:v>3.0000000000000001E-3</c:v>
                </c:pt>
                <c:pt idx="171">
                  <c:v>3.0000000000000001E-3</c:v>
                </c:pt>
                <c:pt idx="172">
                  <c:v>3.0000000000000001E-3</c:v>
                </c:pt>
                <c:pt idx="173">
                  <c:v>3.0000000000000001E-3</c:v>
                </c:pt>
                <c:pt idx="174">
                  <c:v>3.0000000000000001E-3</c:v>
                </c:pt>
                <c:pt idx="175">
                  <c:v>3.0000000000000001E-3</c:v>
                </c:pt>
                <c:pt idx="176">
                  <c:v>3.0000000000000001E-3</c:v>
                </c:pt>
                <c:pt idx="177">
                  <c:v>3.0000000000000001E-3</c:v>
                </c:pt>
                <c:pt idx="178">
                  <c:v>3.0000000000000001E-3</c:v>
                </c:pt>
                <c:pt idx="179">
                  <c:v>3.0000000000000001E-3</c:v>
                </c:pt>
                <c:pt idx="180">
                  <c:v>3.0000000000000001E-3</c:v>
                </c:pt>
                <c:pt idx="181">
                  <c:v>3.0000000000000001E-3</c:v>
                </c:pt>
                <c:pt idx="182">
                  <c:v>3.0000000000000001E-3</c:v>
                </c:pt>
                <c:pt idx="183">
                  <c:v>3.0000000000000001E-3</c:v>
                </c:pt>
                <c:pt idx="184">
                  <c:v>3.0000000000000001E-3</c:v>
                </c:pt>
                <c:pt idx="185">
                  <c:v>3.0000000000000001E-3</c:v>
                </c:pt>
                <c:pt idx="186">
                  <c:v>3.0000000000000001E-3</c:v>
                </c:pt>
                <c:pt idx="187">
                  <c:v>3.0000000000000001E-3</c:v>
                </c:pt>
                <c:pt idx="188">
                  <c:v>3.0000000000000001E-3</c:v>
                </c:pt>
                <c:pt idx="189">
                  <c:v>3.0000000000000001E-3</c:v>
                </c:pt>
                <c:pt idx="190">
                  <c:v>3.0000000000000001E-3</c:v>
                </c:pt>
                <c:pt idx="191">
                  <c:v>3.0000000000000001E-3</c:v>
                </c:pt>
                <c:pt idx="192">
                  <c:v>3.0000000000000001E-3</c:v>
                </c:pt>
                <c:pt idx="193">
                  <c:v>3.0000000000000001E-3</c:v>
                </c:pt>
                <c:pt idx="194">
                  <c:v>3.0000000000000001E-3</c:v>
                </c:pt>
                <c:pt idx="195">
                  <c:v>3.0000000000000001E-3</c:v>
                </c:pt>
                <c:pt idx="196">
                  <c:v>3.0000000000000001E-3</c:v>
                </c:pt>
                <c:pt idx="197">
                  <c:v>3.0000000000000001E-3</c:v>
                </c:pt>
                <c:pt idx="198">
                  <c:v>3.0000000000000001E-3</c:v>
                </c:pt>
                <c:pt idx="199">
                  <c:v>3.0000000000000001E-3</c:v>
                </c:pt>
                <c:pt idx="200">
                  <c:v>3.0000000000000001E-3</c:v>
                </c:pt>
                <c:pt idx="201">
                  <c:v>3.0000000000000001E-3</c:v>
                </c:pt>
                <c:pt idx="202">
                  <c:v>3.0000000000000001E-3</c:v>
                </c:pt>
                <c:pt idx="203">
                  <c:v>3.0000000000000001E-3</c:v>
                </c:pt>
                <c:pt idx="204">
                  <c:v>3.0000000000000001E-3</c:v>
                </c:pt>
                <c:pt idx="205">
                  <c:v>3.0000000000000001E-3</c:v>
                </c:pt>
                <c:pt idx="206">
                  <c:v>3.0000000000000001E-3</c:v>
                </c:pt>
                <c:pt idx="207">
                  <c:v>3.0000000000000001E-3</c:v>
                </c:pt>
                <c:pt idx="208">
                  <c:v>3.0000000000000001E-3</c:v>
                </c:pt>
                <c:pt idx="209">
                  <c:v>3.0000000000000001E-3</c:v>
                </c:pt>
                <c:pt idx="210">
                  <c:v>3.0000000000000001E-3</c:v>
                </c:pt>
                <c:pt idx="211">
                  <c:v>3.0000000000000001E-3</c:v>
                </c:pt>
                <c:pt idx="212">
                  <c:v>3.0000000000000001E-3</c:v>
                </c:pt>
                <c:pt idx="213">
                  <c:v>3.0000000000000001E-3</c:v>
                </c:pt>
                <c:pt idx="214">
                  <c:v>3.0000000000000001E-3</c:v>
                </c:pt>
                <c:pt idx="215">
                  <c:v>3.0000000000000001E-3</c:v>
                </c:pt>
                <c:pt idx="216">
                  <c:v>1E-3</c:v>
                </c:pt>
                <c:pt idx="217">
                  <c:v>1E-3</c:v>
                </c:pt>
                <c:pt idx="218">
                  <c:v>1E-3</c:v>
                </c:pt>
                <c:pt idx="219">
                  <c:v>1E-3</c:v>
                </c:pt>
                <c:pt idx="220">
                  <c:v>1E-3</c:v>
                </c:pt>
                <c:pt idx="221">
                  <c:v>1E-3</c:v>
                </c:pt>
                <c:pt idx="222">
                  <c:v>1E-3</c:v>
                </c:pt>
                <c:pt idx="223">
                  <c:v>1E-3</c:v>
                </c:pt>
                <c:pt idx="224">
                  <c:v>1E-3</c:v>
                </c:pt>
                <c:pt idx="225">
                  <c:v>1E-3</c:v>
                </c:pt>
                <c:pt idx="226">
                  <c:v>1E-3</c:v>
                </c:pt>
                <c:pt idx="227">
                  <c:v>1E-3</c:v>
                </c:pt>
                <c:pt idx="228">
                  <c:v>1E-3</c:v>
                </c:pt>
                <c:pt idx="229">
                  <c:v>1E-3</c:v>
                </c:pt>
                <c:pt idx="230">
                  <c:v>1E-3</c:v>
                </c:pt>
                <c:pt idx="231">
                  <c:v>1E-3</c:v>
                </c:pt>
                <c:pt idx="232">
                  <c:v>1E-3</c:v>
                </c:pt>
                <c:pt idx="233">
                  <c:v>1E-3</c:v>
                </c:pt>
                <c:pt idx="234">
                  <c:v>1E-3</c:v>
                </c:pt>
                <c:pt idx="235">
                  <c:v>1E-3</c:v>
                </c:pt>
                <c:pt idx="236">
                  <c:v>1E-3</c:v>
                </c:pt>
                <c:pt idx="237">
                  <c:v>1E-3</c:v>
                </c:pt>
                <c:pt idx="238">
                  <c:v>1E-3</c:v>
                </c:pt>
                <c:pt idx="239">
                  <c:v>1E-3</c:v>
                </c:pt>
                <c:pt idx="240">
                  <c:v>1E-3</c:v>
                </c:pt>
                <c:pt idx="241">
                  <c:v>1E-3</c:v>
                </c:pt>
                <c:pt idx="242">
                  <c:v>1E-3</c:v>
                </c:pt>
                <c:pt idx="243">
                  <c:v>1E-3</c:v>
                </c:pt>
                <c:pt idx="244">
                  <c:v>1E-3</c:v>
                </c:pt>
                <c:pt idx="245">
                  <c:v>1E-3</c:v>
                </c:pt>
                <c:pt idx="246">
                  <c:v>1E-3</c:v>
                </c:pt>
                <c:pt idx="247">
                  <c:v>1E-3</c:v>
                </c:pt>
                <c:pt idx="248">
                  <c:v>1E-3</c:v>
                </c:pt>
                <c:pt idx="249">
                  <c:v>1E-3</c:v>
                </c:pt>
                <c:pt idx="25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E-4751-B001-3C9F9BC6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18592"/>
        <c:axId val="687918112"/>
      </c:lineChart>
      <c:dateAx>
        <c:axId val="1049736143"/>
        <c:scaling>
          <c:orientation val="minMax"/>
        </c:scaling>
        <c:delete val="0"/>
        <c:axPos val="b"/>
        <c:numFmt formatCode="[$-416]mmm\-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Pro" panose="020B0503030403020204" pitchFamily="34" charset="0"/>
                <a:ea typeface="+mn-ea"/>
                <a:cs typeface="+mn-cs"/>
              </a:defRPr>
            </a:pPr>
            <a:endParaRPr lang="pt-BR"/>
          </a:p>
        </c:txPr>
        <c:crossAx val="1049737103"/>
        <c:crosses val="autoZero"/>
        <c:auto val="1"/>
        <c:lblOffset val="100"/>
        <c:baseTimeUnit val="days"/>
      </c:dateAx>
      <c:valAx>
        <c:axId val="1049737103"/>
        <c:scaling>
          <c:orientation val="minMax"/>
          <c:max val="370000"/>
          <c:min val="29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7F7F7"/>
                </a:solidFill>
                <a:latin typeface="Source Sans Pro" panose="020B0503030403020204" pitchFamily="34" charset="0"/>
                <a:ea typeface="+mn-ea"/>
                <a:cs typeface="+mn-cs"/>
              </a:defRPr>
            </a:pPr>
            <a:endParaRPr lang="pt-BR"/>
          </a:p>
        </c:txPr>
        <c:crossAx val="1049736143"/>
        <c:crosses val="autoZero"/>
        <c:crossBetween val="between"/>
      </c:valAx>
      <c:valAx>
        <c:axId val="687918112"/>
        <c:scaling>
          <c:orientation val="minMax"/>
          <c:max val="1.2000000000000002E-2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Pro" panose="020B0503030403020204" pitchFamily="34" charset="0"/>
                <a:ea typeface="+mn-ea"/>
                <a:cs typeface="+mn-cs"/>
              </a:defRPr>
            </a:pPr>
            <a:endParaRPr lang="pt-BR"/>
          </a:p>
        </c:txPr>
        <c:crossAx val="687918592"/>
        <c:crosses val="max"/>
        <c:crossBetween val="between"/>
      </c:valAx>
      <c:dateAx>
        <c:axId val="6879185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879181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0604063474087032E-2"/>
          <c:y val="0.19645872676579623"/>
          <c:w val="0.12260248159375203"/>
          <c:h val="0.18902644093170001"/>
        </c:manualLayout>
      </c:layout>
      <c:overlay val="1"/>
      <c:spPr>
        <a:solidFill>
          <a:schemeClr val="bg1">
            <a:lumMod val="9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ource Sans Pro" panose="020B0503030403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7F7F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ource Sans Pro" panose="020B0503030403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911598</xdr:colOff>
      <xdr:row>9</xdr:row>
      <xdr:rowOff>41181</xdr:rowOff>
    </xdr:from>
    <xdr:to>
      <xdr:col>16</xdr:col>
      <xdr:colOff>100852</xdr:colOff>
      <xdr:row>41</xdr:row>
      <xdr:rowOff>112059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4DD863-8277-1CE6-D762-30488D4917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0.81933</cdr:x>
      <cdr:y>0.02857</cdr:y>
    </cdr:from>
    <cdr:to>
      <cdr:x>0.82114</cdr:x>
      <cdr:y>0.83954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26485439-BC5C-2388-7581-A0D713131E50}"/>
            </a:ext>
          </a:extLst>
        </cdr:cNvPr>
        <cdr:cNvCxnSpPr/>
      </cdr:nvCxnSpPr>
      <cdr:spPr>
        <a:xfrm xmlns:a="http://schemas.openxmlformats.org/drawingml/2006/main">
          <a:off x="10794076" y="176157"/>
          <a:ext cx="23805" cy="500118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3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4" xr16:uid="{6B62A0ED-3720-4923-911C-B9886354B091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Ano" tableColumnId="1"/>
      <queryTableField id="2" name="Mês" tableColumnId="2"/>
      <queryTableField id="3" name="Número Indice" tableColumnId="3"/>
      <queryTableField id="4" dataBound="0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CA5204B-A632-4701-945A-4CC323B51679}" autoFormatId="16" applyNumberFormats="0" applyBorderFormats="0" applyFontFormats="0" applyPatternFormats="0" applyAlignmentFormats="0" applyWidthHeightFormats="0">
  <queryTableRefresh nextId="160">
    <queryTableFields count="7">
      <queryTableField id="158" name="16/04/2026" tableColumnId="1"/>
      <queryTableField id="2" name="Beta 1" tableColumnId="2"/>
      <queryTableField id="3" name="Beta 2" tableColumnId="3"/>
      <queryTableField id="4" name="Beta 3" tableColumnId="4"/>
      <queryTableField id="5" name="Beta 4" tableColumnId="5"/>
      <queryTableField id="6" name="Lambda 1" tableColumnId="6"/>
      <queryTableField id="7" name="Lambda 2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9A455C59-B11E-40E4-82F9-BDA99697FA74}" autoFormatId="16" applyNumberFormats="0" applyBorderFormats="0" applyFontFormats="0" applyPatternFormats="0" applyAlignmentFormats="0" applyWidthHeightFormats="0">
  <queryTableRefresh nextId="4">
    <queryTableFields count="3">
      <queryTableField id="1" name="dc" tableColumnId="1"/>
      <queryTableField id="2" name="DI 252" tableColumnId="2"/>
      <queryTableField id="3" name="DI 36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5" xr16:uid="{3EF3F7A1-0844-4EC6-8D2C-F69C35222D4C}" autoFormatId="16" applyNumberFormats="0" applyBorderFormats="0" applyFontFormats="0" applyPatternFormats="0" applyAlignmentFormats="0" applyWidthHeightFormats="0">
  <queryTableRefresh nextId="8">
    <queryTableFields count="2">
      <queryTableField id="5" name="Data" tableColumnId="1"/>
      <queryTableField id="7" name="SELIC dia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2" xr16:uid="{1F49CB1D-BC84-4814-853A-AF56F2323496}" autoFormatId="16" applyNumberFormats="0" applyBorderFormats="0" applyFontFormats="0" applyPatternFormats="0" applyAlignmentFormats="0" applyWidthHeightFormats="0">
  <queryTableRefresh nextId="7">
    <queryTableFields count="2">
      <queryTableField id="5" name="Data" tableColumnId="1"/>
      <queryTableField id="6" name="CDI dia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8D7A18-4933-458F-8CEC-1418974D51D7}" name="FatorAcumulado" displayName="FatorAcumulado" ref="AD1:AI8413" totalsRowShown="0">
  <autoFilter ref="AD1:AI8413" xr:uid="{268D7A18-4933-458F-8CEC-1418974D51D7}">
    <filterColumn colId="0">
      <filters>
        <dateGroupItem year="2025" dateTimeGrouping="year"/>
      </filters>
    </filterColumn>
  </autoFilter>
  <tableColumns count="6">
    <tableColumn id="1" xr3:uid="{03BA848C-C5E1-451F-A2B1-294653E969C6}" name="Datas" dataDxfId="26">
      <calculatedColumnFormula>WORKDAY(AD1,1,feriados)</calculatedColumnFormula>
    </tableColumn>
    <tableColumn id="2" xr3:uid="{D976DFEB-6BF8-4BF1-8BA4-1F7E0D0658C9}" name="SELIC D-1" dataDxfId="25" dataCellStyle="Porcentagem"/>
    <tableColumn id="3" xr3:uid="{23639532-AF8A-4A08-A5A2-06CC82AA17AA}" name="Fator SELIC" dataDxfId="24" dataCellStyle="Vírgula">
      <calculatedColumnFormula>AF1*(1+AE2)</calculatedColumnFormula>
    </tableColumn>
    <tableColumn id="4" xr3:uid="{F9E1BABC-DF30-44ED-B751-D922D3EFF1D1}" name="VNA LFT" dataDxfId="23">
      <calculatedColumnFormula>TRUNC(1000*AF2,6)</calculatedColumnFormula>
    </tableColumn>
    <tableColumn id="6" xr3:uid="{39E69C0A-99DD-4C4F-AED2-445003A92BED}" name="CDI D-1" dataDxfId="22" dataCellStyle="Porcentagem"/>
    <tableColumn id="5" xr3:uid="{6BE80536-64A0-45C0-82F6-86E42457375A}" name="Fator CDI" dataDxf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85751D-4E2B-48B1-854E-ED87CE46B5C9}" name="IpeaDataIPCA" displayName="IpeaDataIPCA" ref="AK1:AO535" tableType="queryTable" totalsRowShown="0">
  <autoFilter ref="AK1:AO535" xr:uid="{A185751D-4E2B-48B1-854E-ED87CE46B5C9}"/>
  <tableColumns count="5">
    <tableColumn id="1" xr3:uid="{5CF41C46-D74D-45D6-BF5C-B8B32F3F18B9}" uniqueName="1" name="Ano" queryTableFieldId="1"/>
    <tableColumn id="2" xr3:uid="{EF041F0B-CB68-471B-9AC2-9D515BA96F03}" uniqueName="2" name="Mês" queryTableFieldId="2"/>
    <tableColumn id="3" xr3:uid="{9A8DEEDF-BC14-4919-A11A-DDA26961411A}" uniqueName="3" name="Número Indice" queryTableFieldId="3"/>
    <tableColumn id="4" xr3:uid="{6BF49936-0312-43F0-AA37-9F210CFDAD9C}" uniqueName="4" name="Data" queryTableFieldId="4" dataDxfId="20">
      <calculatedColumnFormula>DATE(IpeaDataIPCA[[#This Row],[Ano]],IpeaDataIPCA[[#This Row],[Mês]],15)</calculatedColumnFormula>
    </tableColumn>
    <tableColumn id="5" xr3:uid="{39E73F65-C0CD-45E2-BB4A-F198020C855D}" uniqueName="5" name="Dia útil" queryTableFieldId="5" dataDxfId="19">
      <calculatedColumnFormula>WORKDAY(IpeaDataIPCA[[#This Row],[Data]]-1,1,feriados)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D557B-7FFD-4BB6-A92E-F3DADA755414}" name="ContasFundos" displayName="ContasFundos" ref="B1:I37" totalsRowShown="0">
  <autoFilter ref="B1:I37" xr:uid="{A9C14E13-BA9C-4A7C-98A3-E1FAFA5FFE49}"/>
  <tableColumns count="8">
    <tableColumn id="1" xr3:uid="{604663C7-0EEE-4CB5-A18B-69B85AFDA0AA}" name="Conta" dataDxfId="18"/>
    <tableColumn id="2" xr3:uid="{310A1BBB-D5B2-4138-8560-3441D1D6324D}" name="Minemômico"/>
    <tableColumn id="3" xr3:uid="{B1710226-E582-45FC-A340-6C44BE0320C4}" name="Fundo" dataDxfId="17"/>
    <tableColumn id="4" xr3:uid="{B8DC45A0-6AF1-4A04-87FD-FE8A43D89AAB}" name="CNPJ"/>
    <tableColumn id="5" xr3:uid="{C702E7F9-FFD1-4CDC-B41B-8971C88F4BC2}" name="SELIC" dataDxfId="16"/>
    <tableColumn id="6" xr3:uid="{FEA1A23E-6BA1-4BB1-BFD8-0099AD9060BC}" name="CETIP" dataDxfId="15"/>
    <tableColumn id="7" xr3:uid="{55DCE22D-0A05-40B2-80D0-BDD1981673B1}" name="IdBritech"/>
    <tableColumn id="8" xr3:uid="{2ADDE8D5-82EA-4EC6-A272-1C4B85B1E439}" name="Tipo Carteira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6DEC-A480-419D-95CD-6314A9F72C63}" name="Operacional" displayName="Operacional" ref="K1:Q14" totalsRowShown="0" headerRowDxfId="13" dataDxfId="12">
  <autoFilter ref="K1:Q14" xr:uid="{BD02D3C3-6556-46BA-B9FA-FDCB500BBAB9}"/>
  <tableColumns count="7">
    <tableColumn id="1" xr3:uid="{E2B3157D-AF11-436E-957D-8F5A952A5644}" name="Lado" dataDxfId="11"/>
    <tableColumn id="2" xr3:uid="{B1CF771D-6B9D-483A-A31D-9AEDAC6A46C2}" name="Corretoras" dataDxfId="10"/>
    <tableColumn id="3" xr3:uid="{076263B2-6D20-4B62-93D7-0ED282C6BA92}" name="Câmaras" dataDxfId="9"/>
    <tableColumn id="4" xr3:uid="{DF3EC1FE-9023-4D6D-9F19-AA201AEC1FFA}" name="Moedas" dataDxfId="8"/>
    <tableColumn id="5" xr3:uid="{2C4BDC0E-F391-4F24-AD78-B12D16D20596}" name="Tipos" dataDxfId="7"/>
    <tableColumn id="6" xr3:uid="{C3A35B93-4ACF-4496-B26E-60F54187EEE8}" name="Ativos" dataDxfId="6"/>
    <tableColumn id="7" xr3:uid="{103A1CDD-9A51-4CED-AAB9-1832D32A0393}" name="Código" dataDxfId="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296EBA-2164-4C79-9E27-B423A1C994EC}" name="BetasSvensson" displayName="BetasSvensson" ref="B1:H3" tableType="queryTable" totalsRowShown="0">
  <autoFilter ref="B1:H3" xr:uid="{6502D491-367F-4E77-B501-1F1ADE466E6D}"/>
  <tableColumns count="7">
    <tableColumn id="1" xr3:uid="{7EF75566-20D9-41DB-B45C-A28422BC007D}" uniqueName="1" name="16/04/2026" queryTableFieldId="158" dataDxfId="4"/>
    <tableColumn id="2" xr3:uid="{0C677B7D-2FB5-4ECF-B8FE-AB90EAE2EE3C}" uniqueName="2" name="Beta 1" queryTableFieldId="2"/>
    <tableColumn id="3" xr3:uid="{3109A8CA-1007-4126-B657-DD564787D644}" uniqueName="3" name="Beta 2" queryTableFieldId="3"/>
    <tableColumn id="4" xr3:uid="{39AE5226-8F19-438E-BA1B-8AB4DF6302AD}" uniqueName="4" name="Beta 3" queryTableFieldId="4"/>
    <tableColumn id="5" xr3:uid="{FD17FDFA-9E7D-4286-BA58-EA04A13A32AA}" uniqueName="5" name="Beta 4" queryTableFieldId="5"/>
    <tableColumn id="6" xr3:uid="{724716D8-ED70-47DC-9289-87BFAC64F0CC}" uniqueName="6" name="Lambda 1" queryTableFieldId="6"/>
    <tableColumn id="7" xr3:uid="{21BAB16A-34B3-463A-AC15-C75396FB6ABE}" uniqueName="7" name="Lambda 2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3B89FC-AB91-4ED5-8AF4-9F05796ADC4A}" name="ETTJ" displayName="ETTJ" ref="B2:D279" tableType="queryTable" totalsRowShown="0">
  <autoFilter ref="B2:D279" xr:uid="{BB3B89FC-AB91-4ED5-8AF4-9F05796ADC4A}"/>
  <tableColumns count="3">
    <tableColumn id="1" xr3:uid="{80C3F570-A0E8-48E5-85F3-0393C1647FF4}" uniqueName="1" name="dc" queryTableFieldId="1"/>
    <tableColumn id="2" xr3:uid="{7A833972-7358-4241-860E-8FD1C95F7ADD}" uniqueName="2" name="DI 252" queryTableFieldId="2"/>
    <tableColumn id="3" xr3:uid="{52D5DD6B-61B8-4C9F-B022-351BBCE7E358}" uniqueName="3" name="DI 360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957656-A614-4158-9A77-573D1B32FBD3}" name="SELICHistorico" displayName="SELICHistorico" ref="B2:C827" tableType="queryTable" totalsRowShown="0">
  <autoFilter ref="B2:C827" xr:uid="{62957656-A614-4158-9A77-573D1B32FBD3}"/>
  <tableColumns count="2">
    <tableColumn id="1" xr3:uid="{1C024944-F517-4215-A62B-40BF279EF4DC}" uniqueName="1" name="Data" queryTableFieldId="5" dataDxfId="3"/>
    <tableColumn id="3" xr3:uid="{5FB45B14-88FD-429C-974F-867317A16F53}" uniqueName="3" name="SELIC dia" queryTableFieldId="7" dataDxfId="2" dataCellStyle="Porcentagem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C652F4-681D-4737-A912-D98B266156C7}" name="CDIHistorico_" displayName="CDIHistorico_" ref="F2:G827" tableType="queryTable" totalsRowShown="0">
  <tableColumns count="2">
    <tableColumn id="1" xr3:uid="{B36CA37D-6B97-4E14-94EA-CC558E2E373F}" uniqueName="1" name="Data" queryTableFieldId="5" dataDxfId="1"/>
    <tableColumn id="2" xr3:uid="{2BB3E43F-3210-4B7D-84F9-45BB36896845}" uniqueName="2" name="CDI dia" queryTableFieldId="6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://www2.bmf.com.br/pages/portal/bmfbovespa/boletim1/TxRef1.asp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0C063-7158-42B8-94FB-1F92B022C351}">
  <sheetPr codeName="Planilha8">
    <tabColor rgb="FFFF0000"/>
  </sheetPr>
  <dimension ref="B3:AO62"/>
  <sheetViews>
    <sheetView showGridLines="0" topLeftCell="Q3" zoomScaleNormal="100" workbookViewId="0">
      <selection activeCell="V13" sqref="V13"/>
    </sheetView>
  </sheetViews>
  <sheetFormatPr defaultColWidth="8.7109375" defaultRowHeight="15" x14ac:dyDescent="0.25"/>
  <cols>
    <col min="2" max="2" width="12.28515625" customWidth="1"/>
    <col min="3" max="3" width="11.42578125" bestFit="1" customWidth="1"/>
    <col min="4" max="4" width="19.7109375" bestFit="1" customWidth="1"/>
    <col min="5" max="5" width="7.7109375" bestFit="1" customWidth="1"/>
    <col min="6" max="6" width="10.42578125" bestFit="1" customWidth="1"/>
    <col min="7" max="7" width="8.7109375" bestFit="1" customWidth="1"/>
    <col min="8" max="8" width="6.7109375" bestFit="1" customWidth="1"/>
    <col min="9" max="9" width="13" bestFit="1" customWidth="1"/>
    <col min="10" max="10" width="8.28515625" bestFit="1" customWidth="1"/>
    <col min="11" max="11" width="12.42578125" bestFit="1" customWidth="1"/>
    <col min="12" max="12" width="7.7109375" bestFit="1" customWidth="1"/>
    <col min="13" max="13" width="15.140625" bestFit="1" customWidth="1"/>
    <col min="14" max="14" width="16.42578125" bestFit="1" customWidth="1"/>
    <col min="15" max="15" width="17.7109375" bestFit="1" customWidth="1"/>
    <col min="16" max="16" width="8.7109375" bestFit="1" customWidth="1"/>
    <col min="17" max="17" width="7.7109375" bestFit="1" customWidth="1"/>
    <col min="18" max="18" width="4.7109375" customWidth="1"/>
    <col min="19" max="19" width="13.42578125" customWidth="1"/>
    <col min="20" max="20" width="11.42578125" bestFit="1" customWidth="1"/>
    <col min="21" max="21" width="21.28515625" bestFit="1" customWidth="1"/>
    <col min="22" max="22" width="7.7109375" bestFit="1" customWidth="1"/>
    <col min="23" max="24" width="11" bestFit="1" customWidth="1"/>
    <col min="25" max="25" width="12.7109375" bestFit="1" customWidth="1"/>
    <col min="26" max="26" width="13" bestFit="1" customWidth="1"/>
    <col min="27" max="27" width="12.7109375" bestFit="1" customWidth="1"/>
    <col min="28" max="28" width="7.7109375" bestFit="1" customWidth="1"/>
    <col min="29" max="29" width="14.28515625" bestFit="1" customWidth="1"/>
    <col min="30" max="30" width="17.7109375" bestFit="1" customWidth="1"/>
    <col min="31" max="31" width="15.42578125" bestFit="1" customWidth="1"/>
    <col min="32" max="32" width="19.28515625" bestFit="1" customWidth="1"/>
    <col min="33" max="33" width="10.42578125" bestFit="1" customWidth="1"/>
    <col min="34" max="34" width="7.7109375" bestFit="1" customWidth="1"/>
    <col min="35" max="35" width="14.28515625" bestFit="1" customWidth="1"/>
    <col min="36" max="37" width="14.28515625" customWidth="1"/>
    <col min="38" max="38" width="19.42578125" bestFit="1" customWidth="1"/>
    <col min="39" max="42" width="10.7109375" bestFit="1" customWidth="1"/>
    <col min="43" max="43" width="9" bestFit="1" customWidth="1"/>
    <col min="44" max="44" width="7.140625" bestFit="1" customWidth="1"/>
    <col min="45" max="45" width="13.42578125" bestFit="1" customWidth="1"/>
    <col min="46" max="47" width="12.7109375" bestFit="1" customWidth="1"/>
    <col min="48" max="48" width="10.140625" bestFit="1" customWidth="1"/>
    <col min="49" max="49" width="16.28515625" bestFit="1" customWidth="1"/>
    <col min="50" max="50" width="14.42578125" bestFit="1" customWidth="1"/>
    <col min="51" max="51" width="18" bestFit="1" customWidth="1"/>
    <col min="52" max="52" width="9.7109375" bestFit="1" customWidth="1"/>
  </cols>
  <sheetData>
    <row r="3" spans="2:41" x14ac:dyDescent="0.25">
      <c r="M3" s="185"/>
      <c r="N3" s="186">
        <f>SUMIFS(N10:N51,E10:E51,"Compra")</f>
        <v>2999570.3930810001</v>
      </c>
    </row>
    <row r="4" spans="2:41" x14ac:dyDescent="0.25">
      <c r="N4" s="186">
        <f>SUMIFS(N10:N51,E10:E51,"Venda")</f>
        <v>0</v>
      </c>
    </row>
    <row r="5" spans="2:41" x14ac:dyDescent="0.25">
      <c r="K5" s="187">
        <f>K6/2</f>
        <v>345.5</v>
      </c>
      <c r="L5">
        <f>94000*2</f>
        <v>188000</v>
      </c>
      <c r="N5" s="187">
        <f>N4-N3</f>
        <v>-2999570.3930810001</v>
      </c>
    </row>
    <row r="6" spans="2:41" x14ac:dyDescent="0.25">
      <c r="B6" s="188" t="s">
        <v>100</v>
      </c>
      <c r="C6" s="189"/>
      <c r="D6" s="188"/>
      <c r="E6" s="188"/>
      <c r="F6" s="188"/>
      <c r="G6" s="188"/>
      <c r="H6" s="188"/>
      <c r="I6" s="188"/>
      <c r="J6" s="188"/>
      <c r="K6" s="190">
        <f>SUM(K10:K67)</f>
        <v>691</v>
      </c>
      <c r="L6" s="188"/>
      <c r="M6" s="188"/>
      <c r="N6" s="191">
        <f>SUM(N10:N49)</f>
        <v>2999570.3930810001</v>
      </c>
      <c r="O6" s="188"/>
      <c r="P6" s="188"/>
      <c r="Q6" s="188"/>
      <c r="S6" s="192" t="s">
        <v>169</v>
      </c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</row>
    <row r="7" spans="2:41" x14ac:dyDescent="0.25">
      <c r="B7" t="s">
        <v>323</v>
      </c>
      <c r="S7" t="s">
        <v>323</v>
      </c>
    </row>
    <row r="8" spans="2:41" x14ac:dyDescent="0.25">
      <c r="B8" t="s">
        <v>324</v>
      </c>
      <c r="N8" s="193"/>
      <c r="S8" t="s">
        <v>325</v>
      </c>
    </row>
    <row r="9" spans="2:41" ht="15" customHeight="1" x14ac:dyDescent="0.25">
      <c r="B9" s="194" t="s">
        <v>326</v>
      </c>
      <c r="C9" s="194" t="s">
        <v>10</v>
      </c>
      <c r="D9" s="194" t="s">
        <v>167</v>
      </c>
      <c r="E9" s="194" t="s">
        <v>172</v>
      </c>
      <c r="F9" s="194" t="s">
        <v>327</v>
      </c>
      <c r="G9" s="194" t="s">
        <v>328</v>
      </c>
      <c r="H9" s="194" t="s">
        <v>329</v>
      </c>
      <c r="I9" s="194" t="s">
        <v>6</v>
      </c>
      <c r="J9" s="194" t="s">
        <v>178</v>
      </c>
      <c r="K9" s="194" t="s">
        <v>9</v>
      </c>
      <c r="L9" s="194" t="s">
        <v>15</v>
      </c>
      <c r="M9" s="194" t="s">
        <v>330</v>
      </c>
      <c r="N9" s="194" t="s">
        <v>13</v>
      </c>
      <c r="O9" s="194" t="s">
        <v>168</v>
      </c>
      <c r="P9" s="194" t="str">
        <f>G10</f>
        <v>SELIC</v>
      </c>
      <c r="Q9" s="195" t="s">
        <v>331</v>
      </c>
      <c r="S9" s="194" t="s">
        <v>326</v>
      </c>
      <c r="T9" s="194" t="s">
        <v>10</v>
      </c>
      <c r="U9" s="194" t="s">
        <v>167</v>
      </c>
      <c r="V9" s="194" t="s">
        <v>172</v>
      </c>
      <c r="W9" s="194" t="s">
        <v>327</v>
      </c>
      <c r="X9" s="194" t="s">
        <v>328</v>
      </c>
      <c r="Y9" s="194" t="s">
        <v>329</v>
      </c>
      <c r="Z9" s="194" t="s">
        <v>6</v>
      </c>
      <c r="AA9" s="194" t="s">
        <v>178</v>
      </c>
      <c r="AB9" s="194" t="s">
        <v>361</v>
      </c>
      <c r="AC9" s="194" t="s">
        <v>15</v>
      </c>
      <c r="AD9" s="194" t="s">
        <v>330</v>
      </c>
      <c r="AE9" s="194" t="s">
        <v>13</v>
      </c>
      <c r="AF9" s="194" t="s">
        <v>168</v>
      </c>
      <c r="AG9" s="194" t="str">
        <f>X10</f>
        <v>CETIP</v>
      </c>
      <c r="AL9" s="215" t="s">
        <v>362</v>
      </c>
      <c r="AM9" s="216" t="s">
        <v>363</v>
      </c>
      <c r="AN9" s="216" t="s">
        <v>364</v>
      </c>
      <c r="AO9" s="216" t="s">
        <v>365</v>
      </c>
    </row>
    <row r="10" spans="2:41" x14ac:dyDescent="0.25">
      <c r="B10" s="196">
        <f ca="1">TODAY()</f>
        <v>46131</v>
      </c>
      <c r="C10" s="196">
        <f t="shared" ref="C10:C11" ca="1" si="0">TODAY()</f>
        <v>46131</v>
      </c>
      <c r="D10" s="197" t="s">
        <v>261</v>
      </c>
      <c r="E10" s="198" t="s">
        <v>185</v>
      </c>
      <c r="F10" s="199" t="s">
        <v>224</v>
      </c>
      <c r="G10" s="199" t="s">
        <v>100</v>
      </c>
      <c r="H10" s="199" t="s">
        <v>137</v>
      </c>
      <c r="I10" s="196">
        <v>46249</v>
      </c>
      <c r="J10" s="199">
        <f>_xlfn.XLOOKUP(H10,Operacional[Ativos],Operacional[Código],"",0)</f>
        <v>760199</v>
      </c>
      <c r="K10" s="200">
        <v>300</v>
      </c>
      <c r="L10" s="201">
        <v>6.2390000000000001E-2</v>
      </c>
      <c r="M10" s="202">
        <v>4340.9122909999996</v>
      </c>
      <c r="N10" s="203">
        <f>M10*K10</f>
        <v>1302273.6872999999</v>
      </c>
      <c r="O10" s="198" t="str">
        <f>_xlfn.XLOOKUP(D10,ContasFundos[Minemômico],ContasFundos[CNPJ],"",0)</f>
        <v>43.450.518/0001-30</v>
      </c>
      <c r="P10" s="198" t="str" cm="1">
        <f t="array" aca="1" ref="P10" ca="1">_xlfn.XLOOKUP(D10,ContasFundos[Minemômico],INDIRECT("ContasFundos["&amp;$P$9&amp;"]"))</f>
        <v>703756-8</v>
      </c>
      <c r="S10" s="196">
        <f ca="1">TODAY()</f>
        <v>46131</v>
      </c>
      <c r="T10" s="196">
        <f t="shared" ref="T10:T11" ca="1" si="1">TODAY()</f>
        <v>46131</v>
      </c>
      <c r="U10" s="197" t="s">
        <v>396</v>
      </c>
      <c r="V10" s="198" t="s">
        <v>185</v>
      </c>
      <c r="W10" s="199" t="s">
        <v>224</v>
      </c>
      <c r="X10" s="199" t="s">
        <v>169</v>
      </c>
      <c r="Y10" s="199" t="s">
        <v>398</v>
      </c>
      <c r="Z10" s="196">
        <v>45550</v>
      </c>
      <c r="AA10" s="199" t="s">
        <v>399</v>
      </c>
      <c r="AB10" s="200">
        <v>6</v>
      </c>
      <c r="AC10" s="201">
        <v>1.0794999999999999</v>
      </c>
      <c r="AD10" s="202">
        <v>443808.22162999999</v>
      </c>
      <c r="AE10" s="203">
        <f>TRUNC(AB10*AD10,2)</f>
        <v>2662849.3199999998</v>
      </c>
      <c r="AF10" s="198" t="str">
        <f>_xlfn.XLOOKUP(U10,ContasFundos[Minemômico],ContasFundos[CNPJ],"",0)</f>
        <v>48.573.062/0001-19</v>
      </c>
      <c r="AG10" s="198" t="str" cm="1">
        <f t="array" aca="1" ref="AG10" ca="1">_xlfn.XLOOKUP(U10,ContasFundos[Minemômico],INDIRECT("ContasFundos["&amp;$AG$9&amp;"]"))</f>
        <v>4796500-5</v>
      </c>
      <c r="AI10" s="117"/>
      <c r="AJ10" s="117"/>
      <c r="AK10" s="117"/>
      <c r="AL10" s="217" t="s">
        <v>366</v>
      </c>
      <c r="AM10" s="218">
        <v>0.11550000000000001</v>
      </c>
      <c r="AN10" s="219">
        <f>AM10+0.005%</f>
        <v>0.11555</v>
      </c>
      <c r="AO10" s="219">
        <f>AM10-0.005%</f>
        <v>0.11545000000000001</v>
      </c>
    </row>
    <row r="11" spans="2:41" x14ac:dyDescent="0.25">
      <c r="B11" s="204">
        <f t="shared" ref="B11" ca="1" si="2">TODAY()</f>
        <v>46131</v>
      </c>
      <c r="C11" s="204">
        <f t="shared" ca="1" si="0"/>
        <v>46131</v>
      </c>
      <c r="D11" s="205" t="s">
        <v>209</v>
      </c>
      <c r="E11" s="206" t="s">
        <v>185</v>
      </c>
      <c r="F11" s="207" t="s">
        <v>224</v>
      </c>
      <c r="G11" s="207" t="s">
        <v>100</v>
      </c>
      <c r="H11" s="207" t="s">
        <v>137</v>
      </c>
      <c r="I11" s="204">
        <v>46249</v>
      </c>
      <c r="J11" s="207">
        <f>_xlfn.XLOOKUP(H11,Operacional[Ativos],Operacional[Código],"",0)</f>
        <v>760199</v>
      </c>
      <c r="K11" s="208">
        <v>391</v>
      </c>
      <c r="L11" s="209">
        <v>6.2390000000000001E-2</v>
      </c>
      <c r="M11" s="210">
        <v>4340.9122909999996</v>
      </c>
      <c r="N11" s="211">
        <f>M11*K11</f>
        <v>1697296.705781</v>
      </c>
      <c r="O11" s="206" t="str">
        <f>_xlfn.XLOOKUP(D11,ContasFundos[Minemômico],ContasFundos[CNPJ],"",0)</f>
        <v>41.601.781/0001-57</v>
      </c>
      <c r="P11" s="206" t="str" cm="1">
        <f t="array" aca="1" ref="P11" ca="1">_xlfn.XLOOKUP(D11,ContasFundos[Minemômico],INDIRECT("ContasFundos["&amp;$P$9&amp;"]"))</f>
        <v>654708-8</v>
      </c>
      <c r="Q11" s="204"/>
      <c r="S11" s="204">
        <f ca="1">TODAY()</f>
        <v>46131</v>
      </c>
      <c r="T11" s="204">
        <f t="shared" ca="1" si="1"/>
        <v>46131</v>
      </c>
      <c r="U11" s="205" t="s">
        <v>261</v>
      </c>
      <c r="V11" s="206" t="s">
        <v>195</v>
      </c>
      <c r="W11" s="207" t="s">
        <v>224</v>
      </c>
      <c r="X11" s="207" t="s">
        <v>169</v>
      </c>
      <c r="Y11" s="207" t="s">
        <v>398</v>
      </c>
      <c r="Z11" s="204">
        <v>45550</v>
      </c>
      <c r="AA11" s="207" t="s">
        <v>399</v>
      </c>
      <c r="AB11" s="208">
        <v>6</v>
      </c>
      <c r="AC11" s="209">
        <v>1.0805</v>
      </c>
      <c r="AD11" s="210">
        <v>443804.40270999999</v>
      </c>
      <c r="AE11" s="211">
        <f>TRUNC(AB11*AD11,2)</f>
        <v>2662826.41</v>
      </c>
      <c r="AF11" s="206" t="str">
        <f>_xlfn.XLOOKUP(U11,ContasFundos[Minemômico],ContasFundos[CNPJ],"",0)</f>
        <v>43.450.518/0001-30</v>
      </c>
      <c r="AG11" s="206" t="str" cm="1">
        <f t="array" aca="1" ref="AG11" ca="1">_xlfn.XLOOKUP(U11,ContasFundos[Minemômico],INDIRECT("ContasFundos["&amp;$AG$9&amp;"]"))</f>
        <v>4306000-7</v>
      </c>
      <c r="AI11" s="117"/>
      <c r="AJ11" s="117"/>
      <c r="AK11" s="117"/>
      <c r="AL11" s="217" t="s">
        <v>138</v>
      </c>
      <c r="AM11" s="218">
        <v>1.2199999999999999E-3</v>
      </c>
      <c r="AN11" s="219">
        <f>AM11+0.0005%</f>
        <v>1.225E-3</v>
      </c>
      <c r="AO11" s="219">
        <f>AM11-0.0005%</f>
        <v>1.2149999999999999E-3</v>
      </c>
    </row>
    <row r="12" spans="2:41" x14ac:dyDescent="0.25">
      <c r="B12" s="196"/>
      <c r="C12" s="196"/>
      <c r="D12" s="197"/>
      <c r="E12" s="198"/>
      <c r="F12" s="199"/>
      <c r="G12" s="199"/>
      <c r="H12" s="199"/>
      <c r="I12" s="196"/>
      <c r="J12" s="199"/>
      <c r="K12" s="200"/>
      <c r="L12" s="201"/>
      <c r="M12" s="202"/>
      <c r="N12" s="203"/>
      <c r="O12" s="198"/>
      <c r="P12" s="198"/>
      <c r="S12" s="196"/>
      <c r="T12" s="196"/>
      <c r="U12" s="197"/>
      <c r="V12" s="198"/>
      <c r="W12" s="199"/>
      <c r="X12" s="199"/>
      <c r="Y12" s="199"/>
      <c r="Z12" s="196"/>
      <c r="AA12" s="199"/>
      <c r="AB12" s="200"/>
      <c r="AC12" s="201"/>
      <c r="AD12" s="202"/>
      <c r="AE12" s="203"/>
      <c r="AF12" s="198"/>
      <c r="AG12" s="198"/>
      <c r="AI12" s="117"/>
      <c r="AJ12" s="117"/>
      <c r="AK12" s="117"/>
      <c r="AL12" s="217" t="s">
        <v>139</v>
      </c>
      <c r="AM12" s="218">
        <v>0.10116000000000001</v>
      </c>
      <c r="AN12" s="219">
        <f>AM12+0.005%</f>
        <v>0.10121000000000001</v>
      </c>
      <c r="AO12" s="219">
        <f>AM12-0.005%</f>
        <v>0.10111000000000002</v>
      </c>
    </row>
    <row r="13" spans="2:41" x14ac:dyDescent="0.25">
      <c r="B13" s="204"/>
      <c r="C13" s="204"/>
      <c r="D13" s="205"/>
      <c r="E13" s="206"/>
      <c r="F13" s="207"/>
      <c r="G13" s="207"/>
      <c r="H13" s="207"/>
      <c r="I13" s="204"/>
      <c r="J13" s="207"/>
      <c r="K13" s="208"/>
      <c r="L13" s="209"/>
      <c r="M13" s="210"/>
      <c r="N13" s="211"/>
      <c r="O13" s="206"/>
      <c r="P13" s="206"/>
      <c r="Q13" s="204"/>
      <c r="S13" s="204"/>
      <c r="T13" s="204"/>
      <c r="U13" s="205"/>
      <c r="V13" s="206"/>
      <c r="W13" s="207"/>
      <c r="X13" s="207"/>
      <c r="Y13" s="207"/>
      <c r="Z13" s="204"/>
      <c r="AA13" s="207"/>
      <c r="AB13" s="208"/>
      <c r="AC13" s="209"/>
      <c r="AD13" s="210"/>
      <c r="AE13" s="211"/>
      <c r="AF13" s="206"/>
      <c r="AG13" s="206"/>
      <c r="AI13" s="117"/>
      <c r="AJ13" s="117"/>
      <c r="AK13" s="117"/>
      <c r="AL13" s="217" t="s">
        <v>20</v>
      </c>
      <c r="AM13" s="218">
        <v>0.113</v>
      </c>
      <c r="AN13" s="219">
        <f>AM13+0.005%</f>
        <v>0.11305</v>
      </c>
      <c r="AO13" s="219">
        <f>AM13-0.005%</f>
        <v>0.11295000000000001</v>
      </c>
    </row>
    <row r="14" spans="2:41" x14ac:dyDescent="0.25">
      <c r="B14" s="196"/>
      <c r="C14" s="196"/>
      <c r="D14" s="197"/>
      <c r="E14" s="198"/>
      <c r="F14" s="199"/>
      <c r="G14" s="199"/>
      <c r="H14" s="199"/>
      <c r="I14" s="196"/>
      <c r="J14" s="199"/>
      <c r="K14" s="200"/>
      <c r="L14" s="201"/>
      <c r="M14" s="202"/>
      <c r="N14" s="203"/>
      <c r="O14" s="198"/>
      <c r="P14" s="198"/>
      <c r="S14" s="196"/>
      <c r="T14" s="196"/>
      <c r="U14" s="197"/>
      <c r="V14" s="198"/>
      <c r="W14" s="199"/>
      <c r="X14" s="199"/>
      <c r="Y14" s="199"/>
      <c r="Z14" s="196"/>
      <c r="AA14" s="199"/>
      <c r="AB14" s="200"/>
      <c r="AC14" s="201"/>
      <c r="AD14" s="202"/>
      <c r="AE14" s="203"/>
      <c r="AF14" s="198"/>
      <c r="AG14" s="198"/>
      <c r="AI14" s="117"/>
      <c r="AJ14" s="117"/>
      <c r="AK14" s="117"/>
      <c r="AL14" s="217" t="s">
        <v>11</v>
      </c>
      <c r="AM14" s="218">
        <v>1.06</v>
      </c>
      <c r="AN14" s="219">
        <f>AM14+0.05%</f>
        <v>1.0605</v>
      </c>
      <c r="AO14" s="219">
        <f>AM14-0.05%</f>
        <v>1.0595000000000001</v>
      </c>
    </row>
    <row r="15" spans="2:41" x14ac:dyDescent="0.25">
      <c r="B15" s="204"/>
      <c r="C15" s="204"/>
      <c r="D15" s="205"/>
      <c r="E15" s="206"/>
      <c r="F15" s="207"/>
      <c r="G15" s="207"/>
      <c r="H15" s="207"/>
      <c r="I15" s="204"/>
      <c r="J15" s="207"/>
      <c r="K15" s="208"/>
      <c r="L15" s="209"/>
      <c r="M15" s="210"/>
      <c r="N15" s="211"/>
      <c r="O15" s="206"/>
      <c r="P15" s="206"/>
      <c r="Q15" s="204"/>
      <c r="S15" s="204"/>
      <c r="T15" s="204"/>
      <c r="U15" s="205"/>
      <c r="V15" s="206"/>
      <c r="W15" s="207"/>
      <c r="X15" s="207"/>
      <c r="Y15" s="207"/>
      <c r="Z15" s="204"/>
      <c r="AA15" s="207"/>
      <c r="AB15" s="208"/>
      <c r="AC15" s="209"/>
      <c r="AD15" s="210"/>
      <c r="AE15" s="211"/>
      <c r="AF15" s="206"/>
      <c r="AG15" s="206"/>
      <c r="AI15" s="117"/>
      <c r="AJ15" s="117"/>
      <c r="AK15" s="117"/>
      <c r="AL15" s="217" t="s">
        <v>18</v>
      </c>
      <c r="AM15" s="218">
        <v>5.4999999999999997E-3</v>
      </c>
      <c r="AN15" s="219">
        <f>AM15+0.005%</f>
        <v>5.5499999999999994E-3</v>
      </c>
      <c r="AO15" s="219">
        <f>AM15-0.005%</f>
        <v>5.45E-3</v>
      </c>
    </row>
    <row r="16" spans="2:41" x14ac:dyDescent="0.25">
      <c r="B16" s="196"/>
      <c r="C16" s="196"/>
      <c r="D16" s="197"/>
      <c r="E16" s="198"/>
      <c r="F16" s="199"/>
      <c r="G16" s="199"/>
      <c r="H16" s="199"/>
      <c r="I16" s="196"/>
      <c r="J16" s="199"/>
      <c r="K16" s="200"/>
      <c r="L16" s="201"/>
      <c r="M16" s="202"/>
      <c r="N16" s="203"/>
      <c r="O16" s="198"/>
      <c r="P16" s="198"/>
      <c r="S16" s="196"/>
      <c r="T16" s="196"/>
      <c r="U16" s="197"/>
      <c r="V16" s="198"/>
      <c r="W16" s="199"/>
      <c r="X16" s="199"/>
      <c r="Y16" s="199"/>
      <c r="Z16" s="196"/>
      <c r="AA16" s="199"/>
      <c r="AB16" s="200"/>
      <c r="AC16" s="201"/>
      <c r="AD16" s="202"/>
      <c r="AE16" s="203"/>
      <c r="AF16" s="198"/>
      <c r="AG16" s="198"/>
      <c r="AI16" s="117"/>
      <c r="AJ16" s="117"/>
      <c r="AK16" s="117"/>
    </row>
    <row r="17" spans="2:37" x14ac:dyDescent="0.25">
      <c r="B17" s="204"/>
      <c r="C17" s="204"/>
      <c r="D17" s="205"/>
      <c r="E17" s="206"/>
      <c r="F17" s="207"/>
      <c r="G17" s="207"/>
      <c r="H17" s="207"/>
      <c r="I17" s="204"/>
      <c r="J17" s="207"/>
      <c r="K17" s="208"/>
      <c r="L17" s="209"/>
      <c r="M17" s="210"/>
      <c r="N17" s="211"/>
      <c r="O17" s="206"/>
      <c r="P17" s="206"/>
      <c r="Q17" s="204"/>
      <c r="S17" s="204"/>
      <c r="T17" s="204"/>
      <c r="U17" s="205"/>
      <c r="V17" s="206"/>
      <c r="W17" s="207"/>
      <c r="X17" s="207"/>
      <c r="Y17" s="207"/>
      <c r="Z17" s="204"/>
      <c r="AA17" s="207"/>
      <c r="AB17" s="208"/>
      <c r="AC17" s="209"/>
      <c r="AD17" s="210"/>
      <c r="AE17" s="211"/>
      <c r="AF17" s="206"/>
      <c r="AG17" s="206"/>
      <c r="AI17" s="117"/>
      <c r="AJ17" s="117"/>
      <c r="AK17" s="117"/>
    </row>
    <row r="18" spans="2:37" x14ac:dyDescent="0.25">
      <c r="B18" s="196"/>
      <c r="C18" s="196"/>
      <c r="D18" s="197"/>
      <c r="E18" s="198"/>
      <c r="F18" s="199"/>
      <c r="G18" s="199"/>
      <c r="H18" s="199"/>
      <c r="I18" s="196"/>
      <c r="J18" s="199"/>
      <c r="K18" s="200"/>
      <c r="L18" s="201"/>
      <c r="M18" s="202"/>
      <c r="N18" s="203"/>
      <c r="O18" s="198"/>
      <c r="P18" s="198"/>
      <c r="S18" s="196"/>
      <c r="T18" s="196"/>
      <c r="U18" s="197"/>
      <c r="V18" s="198"/>
      <c r="W18" s="199"/>
      <c r="X18" s="199"/>
      <c r="Y18" s="199"/>
      <c r="Z18" s="196"/>
      <c r="AA18" s="199"/>
      <c r="AB18" s="200"/>
      <c r="AC18" s="201"/>
      <c r="AD18" s="202"/>
      <c r="AE18" s="203"/>
      <c r="AF18" s="198"/>
      <c r="AG18" s="198"/>
      <c r="AI18" s="117"/>
      <c r="AJ18" s="117"/>
      <c r="AK18" s="117"/>
    </row>
    <row r="19" spans="2:37" x14ac:dyDescent="0.25">
      <c r="B19" s="204"/>
      <c r="C19" s="204"/>
      <c r="D19" s="205"/>
      <c r="E19" s="206"/>
      <c r="F19" s="207"/>
      <c r="G19" s="207"/>
      <c r="H19" s="207"/>
      <c r="I19" s="204"/>
      <c r="J19" s="207"/>
      <c r="K19" s="208"/>
      <c r="L19" s="209"/>
      <c r="M19" s="210"/>
      <c r="N19" s="211"/>
      <c r="O19" s="206"/>
      <c r="P19" s="206"/>
      <c r="Q19" s="204"/>
      <c r="S19" s="204"/>
      <c r="T19" s="204"/>
      <c r="U19" s="205"/>
      <c r="V19" s="206"/>
      <c r="W19" s="207"/>
      <c r="X19" s="207"/>
      <c r="Y19" s="207"/>
      <c r="Z19" s="204"/>
      <c r="AA19" s="207"/>
      <c r="AB19" s="208"/>
      <c r="AC19" s="209"/>
      <c r="AD19" s="210"/>
      <c r="AE19" s="211"/>
      <c r="AF19" s="206"/>
      <c r="AG19" s="206"/>
      <c r="AI19" s="117"/>
      <c r="AJ19" s="117"/>
      <c r="AK19" s="117"/>
    </row>
    <row r="20" spans="2:37" x14ac:dyDescent="0.25">
      <c r="B20" s="196"/>
      <c r="C20" s="196"/>
      <c r="D20" s="197"/>
      <c r="E20" s="198"/>
      <c r="F20" s="199"/>
      <c r="G20" s="199"/>
      <c r="H20" s="199"/>
      <c r="I20" s="196"/>
      <c r="J20" s="199"/>
      <c r="K20" s="200"/>
      <c r="L20" s="201"/>
      <c r="M20" s="202"/>
      <c r="N20" s="203"/>
      <c r="O20" s="198"/>
      <c r="P20" s="198"/>
      <c r="S20" s="196"/>
      <c r="T20" s="196"/>
      <c r="U20" s="197"/>
      <c r="V20" s="198"/>
      <c r="W20" s="199"/>
      <c r="X20" s="199"/>
      <c r="Y20" s="199"/>
      <c r="Z20" s="196"/>
      <c r="AA20" s="199"/>
      <c r="AB20" s="200"/>
      <c r="AC20" s="201"/>
      <c r="AD20" s="202"/>
      <c r="AE20" s="203"/>
      <c r="AF20" s="198"/>
      <c r="AG20" s="198"/>
      <c r="AI20" s="117"/>
      <c r="AJ20" s="117"/>
      <c r="AK20" s="117"/>
    </row>
    <row r="21" spans="2:37" x14ac:dyDescent="0.25">
      <c r="B21" s="204"/>
      <c r="C21" s="204"/>
      <c r="D21" s="205"/>
      <c r="E21" s="206"/>
      <c r="F21" s="207"/>
      <c r="G21" s="207"/>
      <c r="H21" s="207"/>
      <c r="I21" s="204"/>
      <c r="J21" s="207"/>
      <c r="K21" s="208"/>
      <c r="L21" s="209"/>
      <c r="M21" s="210"/>
      <c r="N21" s="211"/>
      <c r="O21" s="206"/>
      <c r="P21" s="206"/>
      <c r="Q21" s="204"/>
      <c r="S21" s="204"/>
      <c r="T21" s="204"/>
      <c r="U21" s="205"/>
      <c r="V21" s="206"/>
      <c r="W21" s="207"/>
      <c r="X21" s="207"/>
      <c r="Y21" s="207"/>
      <c r="Z21" s="204"/>
      <c r="AA21" s="207"/>
      <c r="AB21" s="208"/>
      <c r="AC21" s="209"/>
      <c r="AD21" s="210"/>
      <c r="AE21" s="211"/>
      <c r="AF21" s="206"/>
      <c r="AG21" s="206"/>
      <c r="AI21" s="117"/>
      <c r="AJ21" s="117"/>
      <c r="AK21" s="117"/>
    </row>
    <row r="22" spans="2:37" x14ac:dyDescent="0.25">
      <c r="B22" s="196"/>
      <c r="C22" s="196"/>
      <c r="D22" s="197"/>
      <c r="E22" s="198"/>
      <c r="F22" s="199"/>
      <c r="G22" s="199"/>
      <c r="H22" s="199"/>
      <c r="I22" s="196"/>
      <c r="J22" s="199"/>
      <c r="K22" s="200"/>
      <c r="L22" s="201"/>
      <c r="M22" s="202"/>
      <c r="N22" s="203"/>
      <c r="O22" s="198"/>
      <c r="P22" s="198"/>
      <c r="S22" s="196"/>
      <c r="T22" s="196"/>
      <c r="U22" s="197"/>
      <c r="V22" s="198"/>
      <c r="W22" s="199"/>
      <c r="X22" s="199"/>
      <c r="Y22" s="199"/>
      <c r="Z22" s="196"/>
      <c r="AA22" s="199"/>
      <c r="AB22" s="200"/>
      <c r="AC22" s="201"/>
      <c r="AD22" s="202"/>
      <c r="AE22" s="203"/>
      <c r="AF22" s="198"/>
      <c r="AG22" s="198"/>
      <c r="AI22" s="117"/>
      <c r="AJ22" s="117"/>
      <c r="AK22" s="117"/>
    </row>
    <row r="23" spans="2:37" x14ac:dyDescent="0.25">
      <c r="B23" s="204"/>
      <c r="C23" s="204"/>
      <c r="D23" s="205"/>
      <c r="E23" s="206"/>
      <c r="F23" s="207"/>
      <c r="G23" s="207"/>
      <c r="H23" s="207"/>
      <c r="I23" s="204"/>
      <c r="J23" s="207"/>
      <c r="K23" s="208"/>
      <c r="L23" s="209"/>
      <c r="M23" s="210"/>
      <c r="N23" s="211"/>
      <c r="O23" s="206"/>
      <c r="P23" s="206"/>
      <c r="Q23" s="204"/>
      <c r="S23" s="204"/>
      <c r="T23" s="204"/>
      <c r="U23" s="205"/>
      <c r="V23" s="206"/>
      <c r="W23" s="207"/>
      <c r="X23" s="207"/>
      <c r="Y23" s="207"/>
      <c r="Z23" s="204"/>
      <c r="AA23" s="207"/>
      <c r="AB23" s="208"/>
      <c r="AC23" s="209"/>
      <c r="AD23" s="210"/>
      <c r="AE23" s="211"/>
      <c r="AF23" s="206"/>
      <c r="AG23" s="206"/>
      <c r="AI23" s="117"/>
      <c r="AJ23" s="117"/>
      <c r="AK23" s="117"/>
    </row>
    <row r="24" spans="2:37" x14ac:dyDescent="0.25">
      <c r="B24" s="196"/>
      <c r="C24" s="196"/>
      <c r="D24" s="197"/>
      <c r="E24" s="198"/>
      <c r="F24" s="199"/>
      <c r="G24" s="199"/>
      <c r="H24" s="199"/>
      <c r="I24" s="196"/>
      <c r="J24" s="199"/>
      <c r="K24" s="200"/>
      <c r="L24" s="201"/>
      <c r="M24" s="202"/>
      <c r="N24" s="203"/>
      <c r="O24" s="198"/>
      <c r="P24" s="198"/>
      <c r="S24" s="196"/>
      <c r="T24" s="196"/>
      <c r="U24" s="197"/>
      <c r="V24" s="198"/>
      <c r="W24" s="199"/>
      <c r="X24" s="199"/>
      <c r="Y24" s="199"/>
      <c r="Z24" s="196"/>
      <c r="AA24" s="199"/>
      <c r="AB24" s="200"/>
      <c r="AC24" s="201"/>
      <c r="AD24" s="202"/>
      <c r="AE24" s="203"/>
      <c r="AF24" s="198"/>
      <c r="AG24" s="198"/>
    </row>
    <row r="25" spans="2:37" x14ac:dyDescent="0.25">
      <c r="B25" s="204"/>
      <c r="C25" s="204"/>
      <c r="D25" s="205"/>
      <c r="E25" s="206"/>
      <c r="F25" s="207"/>
      <c r="G25" s="207"/>
      <c r="H25" s="207"/>
      <c r="I25" s="204"/>
      <c r="J25" s="207"/>
      <c r="K25" s="208"/>
      <c r="L25" s="209"/>
      <c r="M25" s="210"/>
      <c r="N25" s="211"/>
      <c r="O25" s="206"/>
      <c r="P25" s="206"/>
      <c r="Q25" s="204"/>
      <c r="S25" s="204"/>
      <c r="T25" s="204"/>
      <c r="U25" s="205"/>
      <c r="V25" s="206"/>
      <c r="W25" s="207"/>
      <c r="X25" s="207"/>
      <c r="Y25" s="207"/>
      <c r="Z25" s="204"/>
      <c r="AA25" s="207"/>
      <c r="AB25" s="208"/>
      <c r="AC25" s="209"/>
      <c r="AD25" s="210"/>
      <c r="AE25" s="211"/>
      <c r="AF25" s="206"/>
      <c r="AG25" s="206"/>
    </row>
    <row r="26" spans="2:37" x14ac:dyDescent="0.25">
      <c r="B26" s="196"/>
      <c r="C26" s="196"/>
      <c r="D26" s="197"/>
      <c r="E26" s="198"/>
      <c r="F26" s="199"/>
      <c r="G26" s="199"/>
      <c r="H26" s="199"/>
      <c r="I26" s="196"/>
      <c r="J26" s="199"/>
      <c r="K26" s="200"/>
      <c r="L26" s="201"/>
      <c r="M26" s="202"/>
      <c r="N26" s="203"/>
      <c r="O26" s="198"/>
      <c r="P26" s="198"/>
      <c r="S26" s="196"/>
      <c r="T26" s="196"/>
      <c r="U26" s="197"/>
      <c r="V26" s="198"/>
      <c r="W26" s="199"/>
      <c r="X26" s="199"/>
      <c r="Y26" s="199"/>
      <c r="Z26" s="196"/>
      <c r="AA26" s="199"/>
      <c r="AB26" s="200"/>
      <c r="AC26" s="201"/>
      <c r="AD26" s="202"/>
      <c r="AE26" s="203"/>
      <c r="AF26" s="198"/>
      <c r="AG26" s="198"/>
    </row>
    <row r="27" spans="2:37" x14ac:dyDescent="0.25">
      <c r="B27" s="204"/>
      <c r="C27" s="204"/>
      <c r="D27" s="205"/>
      <c r="E27" s="206"/>
      <c r="F27" s="207"/>
      <c r="G27" s="207"/>
      <c r="H27" s="207"/>
      <c r="I27" s="204"/>
      <c r="J27" s="207"/>
      <c r="K27" s="208"/>
      <c r="L27" s="209"/>
      <c r="M27" s="210"/>
      <c r="N27" s="211"/>
      <c r="O27" s="206"/>
      <c r="P27" s="206"/>
      <c r="Q27" s="204"/>
      <c r="S27" s="204"/>
      <c r="T27" s="204"/>
      <c r="U27" s="205"/>
      <c r="V27" s="206"/>
      <c r="W27" s="207"/>
      <c r="X27" s="207"/>
      <c r="Y27" s="207"/>
      <c r="Z27" s="204"/>
      <c r="AA27" s="207"/>
      <c r="AB27" s="208"/>
      <c r="AC27" s="209"/>
      <c r="AD27" s="210"/>
      <c r="AE27" s="211"/>
      <c r="AF27" s="206"/>
      <c r="AG27" s="206"/>
    </row>
    <row r="28" spans="2:37" x14ac:dyDescent="0.25">
      <c r="B28" s="196"/>
      <c r="C28" s="196"/>
      <c r="D28" s="197"/>
      <c r="E28" s="198"/>
      <c r="F28" s="199"/>
      <c r="G28" s="199"/>
      <c r="H28" s="199"/>
      <c r="I28" s="196"/>
      <c r="J28" s="199"/>
      <c r="K28" s="200"/>
      <c r="L28" s="201"/>
      <c r="M28" s="202"/>
      <c r="N28" s="203"/>
      <c r="O28" s="198"/>
      <c r="P28" s="198"/>
      <c r="S28" s="196"/>
      <c r="T28" s="196"/>
      <c r="U28" s="197"/>
      <c r="V28" s="198"/>
      <c r="W28" s="199"/>
      <c r="X28" s="199"/>
      <c r="Y28" s="199"/>
      <c r="Z28" s="196"/>
      <c r="AA28" s="199"/>
      <c r="AB28" s="200"/>
      <c r="AC28" s="201"/>
      <c r="AD28" s="202"/>
      <c r="AE28" s="203"/>
      <c r="AF28" s="198"/>
      <c r="AG28" s="198"/>
    </row>
    <row r="29" spans="2:37" x14ac:dyDescent="0.25">
      <c r="B29" s="204"/>
      <c r="C29" s="204"/>
      <c r="D29" s="205"/>
      <c r="E29" s="206"/>
      <c r="F29" s="207"/>
      <c r="G29" s="207"/>
      <c r="H29" s="207"/>
      <c r="I29" s="204"/>
      <c r="J29" s="207"/>
      <c r="K29" s="208"/>
      <c r="L29" s="209"/>
      <c r="M29" s="210"/>
      <c r="N29" s="211"/>
      <c r="O29" s="206"/>
      <c r="P29" s="206"/>
      <c r="Q29" s="204"/>
      <c r="S29" s="204"/>
      <c r="T29" s="204"/>
      <c r="U29" s="205"/>
      <c r="V29" s="206"/>
      <c r="W29" s="207"/>
      <c r="X29" s="207"/>
      <c r="Y29" s="207"/>
      <c r="Z29" s="204"/>
      <c r="AA29" s="207"/>
      <c r="AB29" s="208"/>
      <c r="AC29" s="209"/>
      <c r="AD29" s="210"/>
      <c r="AE29" s="211"/>
      <c r="AF29" s="206"/>
      <c r="AG29" s="206"/>
    </row>
    <row r="30" spans="2:37" x14ac:dyDescent="0.25">
      <c r="B30" s="196"/>
      <c r="C30" s="196"/>
      <c r="D30" s="197"/>
      <c r="E30" s="198"/>
      <c r="F30" s="199"/>
      <c r="G30" s="199"/>
      <c r="H30" s="199"/>
      <c r="I30" s="196"/>
      <c r="J30" s="199"/>
      <c r="K30" s="200"/>
      <c r="L30" s="201"/>
      <c r="M30" s="202"/>
      <c r="N30" s="203"/>
      <c r="O30" s="198"/>
      <c r="P30" s="198"/>
      <c r="S30" s="196"/>
      <c r="T30" s="196"/>
      <c r="U30" s="197"/>
      <c r="V30" s="198"/>
      <c r="W30" s="199"/>
      <c r="X30" s="199"/>
      <c r="Y30" s="199"/>
      <c r="Z30" s="196"/>
      <c r="AA30" s="199"/>
      <c r="AB30" s="200"/>
      <c r="AC30" s="201"/>
      <c r="AD30" s="202"/>
      <c r="AE30" s="203"/>
      <c r="AF30" s="198"/>
      <c r="AG30" s="198"/>
    </row>
    <row r="31" spans="2:37" x14ac:dyDescent="0.25">
      <c r="B31" s="204"/>
      <c r="C31" s="204"/>
      <c r="D31" s="205"/>
      <c r="E31" s="206"/>
      <c r="F31" s="207"/>
      <c r="G31" s="207"/>
      <c r="H31" s="207"/>
      <c r="I31" s="204"/>
      <c r="J31" s="207"/>
      <c r="K31" s="208"/>
      <c r="L31" s="209"/>
      <c r="M31" s="210"/>
      <c r="N31" s="211"/>
      <c r="O31" s="206"/>
      <c r="P31" s="206"/>
      <c r="Q31" s="204"/>
      <c r="S31" s="204"/>
      <c r="T31" s="204"/>
      <c r="U31" s="205"/>
      <c r="V31" s="206"/>
      <c r="W31" s="207"/>
      <c r="X31" s="207"/>
      <c r="Y31" s="207"/>
      <c r="Z31" s="204"/>
      <c r="AA31" s="207"/>
      <c r="AB31" s="208"/>
      <c r="AC31" s="209"/>
      <c r="AD31" s="210"/>
      <c r="AE31" s="211"/>
      <c r="AF31" s="206"/>
      <c r="AG31" s="206"/>
      <c r="AI31" s="117"/>
      <c r="AJ31" s="117"/>
      <c r="AK31" s="117"/>
    </row>
    <row r="32" spans="2:37" ht="14.65" customHeight="1" x14ac:dyDescent="0.25">
      <c r="B32" s="196"/>
      <c r="C32" s="196"/>
      <c r="D32" s="197"/>
      <c r="E32" s="198"/>
      <c r="F32" s="199"/>
      <c r="G32" s="199"/>
      <c r="H32" s="199"/>
      <c r="I32" s="196"/>
      <c r="J32" s="199"/>
      <c r="K32" s="200"/>
      <c r="L32" s="201"/>
      <c r="M32" s="202"/>
      <c r="N32" s="203"/>
      <c r="O32" s="198"/>
      <c r="P32" s="198"/>
      <c r="S32" s="196"/>
      <c r="T32" s="196"/>
      <c r="U32" s="197"/>
      <c r="V32" s="198"/>
      <c r="W32" s="199"/>
      <c r="X32" s="199"/>
      <c r="Y32" s="199"/>
      <c r="Z32" s="196"/>
      <c r="AA32" s="199"/>
      <c r="AB32" s="200"/>
      <c r="AC32" s="201"/>
      <c r="AD32" s="202"/>
      <c r="AE32" s="203"/>
      <c r="AF32" s="198"/>
      <c r="AG32" s="198"/>
    </row>
    <row r="33" spans="2:33" x14ac:dyDescent="0.25">
      <c r="B33" s="204"/>
      <c r="C33" s="204"/>
      <c r="D33" s="205"/>
      <c r="E33" s="206"/>
      <c r="F33" s="207"/>
      <c r="G33" s="207"/>
      <c r="H33" s="207"/>
      <c r="I33" s="204"/>
      <c r="J33" s="207"/>
      <c r="K33" s="208"/>
      <c r="L33" s="209"/>
      <c r="M33" s="210"/>
      <c r="N33" s="211"/>
      <c r="O33" s="206"/>
      <c r="P33" s="206"/>
      <c r="Q33" s="204"/>
      <c r="S33" s="204"/>
      <c r="T33" s="204"/>
      <c r="U33" s="205"/>
      <c r="V33" s="206"/>
      <c r="W33" s="207"/>
      <c r="X33" s="207"/>
      <c r="Y33" s="207"/>
      <c r="Z33" s="204"/>
      <c r="AA33" s="207"/>
      <c r="AB33" s="208"/>
      <c r="AC33" s="209"/>
      <c r="AD33" s="210"/>
      <c r="AE33" s="211"/>
      <c r="AF33" s="206"/>
      <c r="AG33" s="206"/>
    </row>
    <row r="34" spans="2:33" x14ac:dyDescent="0.25">
      <c r="B34" s="196"/>
      <c r="C34" s="196"/>
      <c r="D34" s="197"/>
      <c r="E34" s="198"/>
      <c r="F34" s="199"/>
      <c r="G34" s="199"/>
      <c r="H34" s="199"/>
      <c r="I34" s="196"/>
      <c r="J34" s="199"/>
      <c r="K34" s="200"/>
      <c r="L34" s="201"/>
      <c r="M34" s="202"/>
      <c r="N34" s="203"/>
      <c r="O34" s="198"/>
      <c r="P34" s="198"/>
      <c r="S34" s="196"/>
      <c r="T34" s="196"/>
      <c r="U34" s="197"/>
      <c r="V34" s="198"/>
      <c r="W34" s="199"/>
      <c r="X34" s="199"/>
      <c r="Y34" s="199"/>
      <c r="Z34" s="196"/>
      <c r="AA34" s="199"/>
      <c r="AB34" s="200"/>
      <c r="AC34" s="201"/>
      <c r="AD34" s="202"/>
      <c r="AE34" s="203"/>
      <c r="AF34" s="198"/>
      <c r="AG34" s="198"/>
    </row>
    <row r="35" spans="2:33" x14ac:dyDescent="0.25">
      <c r="B35" s="204"/>
      <c r="C35" s="204"/>
      <c r="D35" s="205"/>
      <c r="E35" s="206"/>
      <c r="F35" s="207"/>
      <c r="G35" s="207"/>
      <c r="H35" s="207"/>
      <c r="I35" s="204"/>
      <c r="J35" s="207"/>
      <c r="K35" s="208"/>
      <c r="L35" s="209"/>
      <c r="M35" s="210"/>
      <c r="N35" s="211"/>
      <c r="O35" s="206"/>
      <c r="P35" s="206"/>
      <c r="Q35" s="204"/>
      <c r="S35" s="204"/>
      <c r="T35" s="204"/>
      <c r="U35" s="205"/>
      <c r="V35" s="206"/>
      <c r="W35" s="207"/>
      <c r="X35" s="207"/>
      <c r="Y35" s="207"/>
      <c r="Z35" s="204"/>
      <c r="AA35" s="207"/>
      <c r="AB35" s="208"/>
      <c r="AC35" s="209"/>
      <c r="AD35" s="210"/>
      <c r="AE35" s="211"/>
      <c r="AF35" s="206"/>
      <c r="AG35" s="206"/>
    </row>
    <row r="36" spans="2:33" x14ac:dyDescent="0.25">
      <c r="B36" s="196"/>
      <c r="C36" s="196"/>
      <c r="D36" s="197"/>
      <c r="E36" s="198"/>
      <c r="F36" s="199"/>
      <c r="G36" s="199"/>
      <c r="H36" s="199"/>
      <c r="I36" s="196"/>
      <c r="J36" s="199"/>
      <c r="K36" s="200"/>
      <c r="L36" s="201"/>
      <c r="M36" s="202"/>
      <c r="N36" s="203"/>
      <c r="O36" s="198"/>
      <c r="P36" s="198"/>
      <c r="S36" s="196"/>
      <c r="T36" s="196"/>
      <c r="U36" s="197"/>
      <c r="V36" s="198"/>
      <c r="W36" s="199"/>
      <c r="X36" s="199"/>
      <c r="Y36" s="199"/>
      <c r="Z36" s="196"/>
      <c r="AA36" s="199"/>
      <c r="AB36" s="200"/>
      <c r="AC36" s="201"/>
      <c r="AD36" s="202"/>
      <c r="AE36" s="203"/>
      <c r="AF36" s="198"/>
      <c r="AG36" s="198"/>
    </row>
    <row r="37" spans="2:33" x14ac:dyDescent="0.25">
      <c r="B37" s="204"/>
      <c r="C37" s="204"/>
      <c r="D37" s="205"/>
      <c r="E37" s="206"/>
      <c r="F37" s="207"/>
      <c r="G37" s="207"/>
      <c r="H37" s="207"/>
      <c r="I37" s="204"/>
      <c r="J37" s="207"/>
      <c r="K37" s="208"/>
      <c r="L37" s="209"/>
      <c r="M37" s="210"/>
      <c r="N37" s="211"/>
      <c r="O37" s="206"/>
      <c r="P37" s="206"/>
      <c r="Q37" s="204"/>
      <c r="S37" s="204"/>
      <c r="T37" s="204"/>
      <c r="U37" s="205"/>
      <c r="V37" s="206"/>
      <c r="W37" s="207"/>
      <c r="X37" s="207"/>
      <c r="Y37" s="207"/>
      <c r="Z37" s="204"/>
      <c r="AA37" s="207"/>
      <c r="AB37" s="208"/>
      <c r="AC37" s="209"/>
      <c r="AD37" s="210"/>
      <c r="AE37" s="211"/>
      <c r="AF37" s="206"/>
      <c r="AG37" s="206"/>
    </row>
    <row r="38" spans="2:33" x14ac:dyDescent="0.25">
      <c r="B38" s="196"/>
      <c r="C38" s="196"/>
      <c r="D38" s="197"/>
      <c r="E38" s="198"/>
      <c r="F38" s="199"/>
      <c r="G38" s="199"/>
      <c r="H38" s="199"/>
      <c r="I38" s="196"/>
      <c r="J38" s="199"/>
      <c r="K38" s="200"/>
      <c r="L38" s="201"/>
      <c r="M38" s="202"/>
      <c r="N38" s="203"/>
      <c r="O38" s="198"/>
      <c r="P38" s="198"/>
      <c r="S38" s="196"/>
      <c r="T38" s="196"/>
      <c r="U38" s="197"/>
      <c r="V38" s="198"/>
      <c r="W38" s="199"/>
      <c r="X38" s="199"/>
      <c r="Y38" s="199"/>
      <c r="Z38" s="196"/>
      <c r="AA38" s="199"/>
      <c r="AB38" s="200"/>
      <c r="AC38" s="201"/>
      <c r="AD38" s="202"/>
      <c r="AE38" s="203"/>
      <c r="AF38" s="198"/>
      <c r="AG38" s="198"/>
    </row>
    <row r="39" spans="2:33" x14ac:dyDescent="0.25">
      <c r="B39" s="204"/>
      <c r="C39" s="204"/>
      <c r="D39" s="205"/>
      <c r="E39" s="206"/>
      <c r="F39" s="207"/>
      <c r="G39" s="207"/>
      <c r="H39" s="207"/>
      <c r="I39" s="204"/>
      <c r="J39" s="207"/>
      <c r="K39" s="208"/>
      <c r="L39" s="209"/>
      <c r="M39" s="210"/>
      <c r="N39" s="211"/>
      <c r="O39" s="206"/>
      <c r="P39" s="206"/>
      <c r="Q39" s="204"/>
      <c r="S39" s="204"/>
      <c r="T39" s="204"/>
      <c r="U39" s="205"/>
      <c r="V39" s="206"/>
      <c r="W39" s="207"/>
      <c r="X39" s="207"/>
      <c r="Y39" s="207"/>
      <c r="Z39" s="204"/>
      <c r="AA39" s="207"/>
      <c r="AB39" s="208"/>
      <c r="AC39" s="209"/>
      <c r="AD39" s="210"/>
      <c r="AE39" s="211"/>
      <c r="AF39" s="206"/>
      <c r="AG39" s="206"/>
    </row>
    <row r="40" spans="2:33" x14ac:dyDescent="0.25">
      <c r="B40" s="196"/>
      <c r="C40" s="196"/>
      <c r="D40" s="197"/>
      <c r="E40" s="198"/>
      <c r="F40" s="199"/>
      <c r="G40" s="199"/>
      <c r="H40" s="199"/>
      <c r="I40" s="196"/>
      <c r="J40" s="199"/>
      <c r="K40" s="200"/>
      <c r="L40" s="201"/>
      <c r="M40" s="202"/>
      <c r="N40" s="203"/>
      <c r="O40" s="198"/>
      <c r="P40" s="198"/>
      <c r="S40" s="196"/>
      <c r="T40" s="196"/>
      <c r="U40" s="197"/>
      <c r="V40" s="198"/>
      <c r="W40" s="199"/>
      <c r="X40" s="199"/>
      <c r="Y40" s="199"/>
      <c r="Z40" s="196"/>
      <c r="AA40" s="199"/>
      <c r="AB40" s="200"/>
      <c r="AC40" s="201"/>
      <c r="AD40" s="202"/>
      <c r="AE40" s="203"/>
      <c r="AF40" s="198"/>
      <c r="AG40" s="198"/>
    </row>
    <row r="41" spans="2:33" x14ac:dyDescent="0.25">
      <c r="B41" s="204"/>
      <c r="C41" s="204"/>
      <c r="D41" s="205"/>
      <c r="E41" s="206"/>
      <c r="F41" s="207"/>
      <c r="G41" s="207"/>
      <c r="H41" s="207"/>
      <c r="I41" s="204"/>
      <c r="J41" s="207"/>
      <c r="K41" s="208"/>
      <c r="L41" s="209"/>
      <c r="M41" s="210"/>
      <c r="N41" s="211"/>
      <c r="O41" s="206"/>
      <c r="P41" s="206"/>
      <c r="Q41" s="204"/>
      <c r="S41" s="204"/>
      <c r="T41" s="204"/>
      <c r="U41" s="205"/>
      <c r="V41" s="206"/>
      <c r="W41" s="207"/>
      <c r="X41" s="207"/>
      <c r="Y41" s="207"/>
      <c r="Z41" s="204"/>
      <c r="AA41" s="207"/>
      <c r="AB41" s="208"/>
      <c r="AC41" s="209"/>
      <c r="AD41" s="210"/>
      <c r="AE41" s="211"/>
      <c r="AF41" s="206"/>
      <c r="AG41" s="206"/>
    </row>
    <row r="42" spans="2:33" x14ac:dyDescent="0.25">
      <c r="B42" s="196"/>
      <c r="C42" s="196"/>
      <c r="D42" s="197"/>
      <c r="E42" s="198"/>
      <c r="F42" s="199"/>
      <c r="G42" s="199"/>
      <c r="H42" s="199"/>
      <c r="I42" s="196"/>
      <c r="J42" s="199"/>
      <c r="K42" s="200"/>
      <c r="L42" s="201"/>
      <c r="M42" s="202"/>
      <c r="N42" s="203"/>
      <c r="O42" s="198"/>
      <c r="P42" s="198"/>
      <c r="S42" s="196"/>
      <c r="T42" s="196"/>
      <c r="U42" s="197"/>
      <c r="V42" s="198"/>
      <c r="W42" s="199"/>
      <c r="X42" s="199"/>
      <c r="Y42" s="199"/>
      <c r="Z42" s="196"/>
      <c r="AA42" s="199"/>
      <c r="AB42" s="200"/>
      <c r="AC42" s="201"/>
      <c r="AD42" s="202"/>
      <c r="AE42" s="203"/>
      <c r="AF42" s="198"/>
      <c r="AG42" s="198"/>
    </row>
    <row r="43" spans="2:33" x14ac:dyDescent="0.25">
      <c r="B43" s="204"/>
      <c r="C43" s="204"/>
      <c r="D43" s="205"/>
      <c r="E43" s="206"/>
      <c r="F43" s="207"/>
      <c r="G43" s="207"/>
      <c r="H43" s="207"/>
      <c r="I43" s="204"/>
      <c r="J43" s="207"/>
      <c r="K43" s="208"/>
      <c r="L43" s="209"/>
      <c r="M43" s="210"/>
      <c r="N43" s="211"/>
      <c r="O43" s="206"/>
      <c r="P43" s="206"/>
      <c r="Q43" s="204"/>
      <c r="S43" s="204"/>
      <c r="T43" s="204"/>
      <c r="U43" s="205"/>
      <c r="V43" s="206"/>
      <c r="W43" s="207"/>
      <c r="X43" s="207"/>
      <c r="Y43" s="207"/>
      <c r="Z43" s="204"/>
      <c r="AA43" s="207"/>
      <c r="AB43" s="208"/>
      <c r="AC43" s="209"/>
      <c r="AD43" s="210"/>
      <c r="AE43" s="211"/>
      <c r="AF43" s="206"/>
      <c r="AG43" s="206"/>
    </row>
    <row r="44" spans="2:33" x14ac:dyDescent="0.25">
      <c r="B44" s="196"/>
      <c r="C44" s="196"/>
      <c r="D44" s="197"/>
      <c r="E44" s="198"/>
      <c r="F44" s="199"/>
      <c r="G44" s="199"/>
      <c r="H44" s="199"/>
      <c r="I44" s="196"/>
      <c r="J44" s="199"/>
      <c r="K44" s="200"/>
      <c r="L44" s="201"/>
      <c r="M44" s="202"/>
      <c r="N44" s="203"/>
      <c r="O44" s="198"/>
      <c r="P44" s="198"/>
    </row>
    <row r="45" spans="2:33" x14ac:dyDescent="0.25">
      <c r="B45" s="204"/>
      <c r="C45" s="204"/>
      <c r="D45" s="205"/>
      <c r="E45" s="206"/>
      <c r="F45" s="207"/>
      <c r="G45" s="207"/>
      <c r="H45" s="207"/>
      <c r="I45" s="204"/>
      <c r="J45" s="207"/>
      <c r="K45" s="208"/>
      <c r="L45" s="209"/>
      <c r="M45" s="210"/>
      <c r="N45" s="211"/>
      <c r="O45" s="206"/>
      <c r="P45" s="206"/>
      <c r="Q45" s="204"/>
    </row>
    <row r="46" spans="2:33" x14ac:dyDescent="0.25">
      <c r="B46" s="196"/>
      <c r="C46" s="196"/>
      <c r="D46" s="197"/>
      <c r="E46" s="198"/>
      <c r="F46" s="199"/>
      <c r="G46" s="199"/>
      <c r="H46" s="199"/>
      <c r="I46" s="196"/>
      <c r="J46" s="199"/>
      <c r="K46" s="200"/>
      <c r="L46" s="201"/>
      <c r="M46" s="202"/>
      <c r="N46" s="203"/>
      <c r="O46" s="198"/>
      <c r="P46" s="198"/>
    </row>
    <row r="47" spans="2:33" x14ac:dyDescent="0.25">
      <c r="B47" s="204"/>
      <c r="C47" s="204"/>
      <c r="D47" s="205"/>
      <c r="E47" s="206"/>
      <c r="F47" s="207"/>
      <c r="G47" s="207"/>
      <c r="H47" s="207"/>
      <c r="I47" s="204"/>
      <c r="J47" s="207"/>
      <c r="K47" s="208"/>
      <c r="L47" s="209"/>
      <c r="M47" s="210"/>
      <c r="N47" s="211"/>
      <c r="O47" s="206"/>
      <c r="P47" s="206"/>
      <c r="Q47" s="204"/>
      <c r="T47" s="252" t="s">
        <v>332</v>
      </c>
      <c r="U47" s="252"/>
    </row>
    <row r="48" spans="2:33" ht="12.4" customHeight="1" x14ac:dyDescent="0.25">
      <c r="B48" s="196"/>
      <c r="C48" s="196"/>
      <c r="D48" s="197"/>
      <c r="E48" s="198"/>
      <c r="F48" s="199"/>
      <c r="G48" s="199"/>
      <c r="H48" s="199"/>
      <c r="I48" s="196"/>
      <c r="J48" s="199"/>
      <c r="K48" s="200"/>
      <c r="L48" s="201"/>
      <c r="M48" s="202"/>
      <c r="N48" s="203"/>
      <c r="O48" s="198"/>
      <c r="P48" s="198"/>
      <c r="T48" s="252"/>
      <c r="U48" s="252"/>
    </row>
    <row r="49" spans="2:26" x14ac:dyDescent="0.25">
      <c r="B49" s="204"/>
      <c r="C49" s="204"/>
      <c r="D49" s="205"/>
      <c r="E49" s="206"/>
      <c r="F49" s="207"/>
      <c r="G49" s="207"/>
      <c r="H49" s="207"/>
      <c r="I49" s="204"/>
      <c r="J49" s="207"/>
      <c r="K49" s="208"/>
      <c r="L49" s="209"/>
      <c r="M49" s="210"/>
      <c r="N49" s="211"/>
      <c r="O49" s="206"/>
      <c r="P49" s="206"/>
      <c r="Q49" s="204"/>
      <c r="T49" s="252"/>
      <c r="U49" s="252"/>
    </row>
    <row r="50" spans="2:26" x14ac:dyDescent="0.25">
      <c r="B50" s="196"/>
      <c r="C50" s="196"/>
      <c r="D50" s="197"/>
      <c r="E50" s="198"/>
      <c r="F50" s="199"/>
      <c r="G50" s="199"/>
      <c r="H50" s="199"/>
      <c r="I50" s="196"/>
      <c r="J50" s="199"/>
      <c r="K50" s="200"/>
      <c r="L50" s="201"/>
      <c r="M50" s="202"/>
      <c r="N50" s="203"/>
      <c r="O50" s="198"/>
      <c r="P50" s="198"/>
      <c r="T50" s="252"/>
      <c r="U50" s="252"/>
    </row>
    <row r="51" spans="2:26" x14ac:dyDescent="0.25">
      <c r="B51" s="204"/>
      <c r="C51" s="204"/>
      <c r="D51" s="205"/>
      <c r="E51" s="206"/>
      <c r="F51" s="207"/>
      <c r="G51" s="207"/>
      <c r="H51" s="207"/>
      <c r="I51" s="204"/>
      <c r="J51" s="207"/>
      <c r="K51" s="208"/>
      <c r="L51" s="209"/>
      <c r="M51" s="210"/>
      <c r="N51" s="211"/>
      <c r="O51" s="206"/>
      <c r="P51" s="206"/>
      <c r="Q51" s="204"/>
      <c r="T51" s="252"/>
      <c r="U51" s="252"/>
    </row>
    <row r="52" spans="2:26" x14ac:dyDescent="0.25">
      <c r="B52" s="196"/>
      <c r="C52" s="196"/>
      <c r="D52" s="197"/>
      <c r="E52" s="198"/>
      <c r="F52" s="199"/>
      <c r="G52" s="199"/>
      <c r="H52" s="199"/>
      <c r="I52" s="196"/>
      <c r="J52" s="199"/>
      <c r="K52" s="200"/>
      <c r="L52" s="201"/>
      <c r="M52" s="202"/>
      <c r="N52" s="203"/>
      <c r="O52" s="198"/>
      <c r="P52" s="198"/>
      <c r="T52" s="252"/>
      <c r="U52" s="252"/>
    </row>
    <row r="53" spans="2:26" x14ac:dyDescent="0.25">
      <c r="B53" s="204"/>
      <c r="C53" s="204"/>
      <c r="D53" s="205"/>
      <c r="E53" s="206"/>
      <c r="F53" s="207"/>
      <c r="G53" s="207"/>
      <c r="H53" s="207"/>
      <c r="I53" s="204"/>
      <c r="J53" s="207"/>
      <c r="K53" s="208"/>
      <c r="L53" s="209"/>
      <c r="M53" s="210"/>
      <c r="N53" s="211"/>
      <c r="O53" s="206"/>
      <c r="P53" s="206"/>
      <c r="Q53" s="204"/>
      <c r="T53" s="252"/>
      <c r="U53" s="252"/>
    </row>
    <row r="54" spans="2:26" x14ac:dyDescent="0.25">
      <c r="B54" s="196"/>
      <c r="C54" s="196"/>
      <c r="D54" s="197"/>
      <c r="E54" s="198"/>
      <c r="F54" s="199"/>
      <c r="G54" s="199"/>
      <c r="H54" s="199"/>
      <c r="I54" s="196"/>
      <c r="J54" s="199"/>
      <c r="K54" s="200"/>
      <c r="L54" s="201"/>
      <c r="M54" s="202"/>
      <c r="N54" s="203"/>
      <c r="O54" s="198"/>
      <c r="P54" s="198"/>
      <c r="T54" s="252"/>
      <c r="U54" s="252"/>
    </row>
    <row r="55" spans="2:26" x14ac:dyDescent="0.25">
      <c r="B55" s="204"/>
      <c r="C55" s="204"/>
      <c r="D55" s="205"/>
      <c r="E55" s="206"/>
      <c r="F55" s="207"/>
      <c r="G55" s="207"/>
      <c r="H55" s="207"/>
      <c r="I55" s="204"/>
      <c r="J55" s="207"/>
      <c r="K55" s="208"/>
      <c r="L55" s="209"/>
      <c r="M55" s="210"/>
      <c r="N55" s="211"/>
      <c r="O55" s="206"/>
      <c r="P55" s="206"/>
      <c r="Q55" s="204"/>
    </row>
    <row r="57" spans="2:26" x14ac:dyDescent="0.25">
      <c r="B57" s="204"/>
      <c r="C57" s="204"/>
      <c r="D57" s="205"/>
      <c r="E57" s="206"/>
      <c r="F57" s="207"/>
      <c r="G57" s="207"/>
      <c r="H57" s="207"/>
      <c r="I57" s="204"/>
      <c r="J57" s="207"/>
      <c r="K57" s="208"/>
      <c r="L57" s="209"/>
      <c r="M57" s="210"/>
      <c r="N57" s="211"/>
      <c r="O57" s="206"/>
      <c r="P57" s="206"/>
      <c r="Q57" s="204"/>
    </row>
    <row r="58" spans="2:26" x14ac:dyDescent="0.25">
      <c r="B58" s="196"/>
      <c r="C58" s="196"/>
      <c r="D58" s="197"/>
      <c r="E58" s="198"/>
      <c r="F58" s="199"/>
      <c r="G58" s="199"/>
      <c r="H58" s="199"/>
      <c r="I58" s="196"/>
      <c r="J58" s="199"/>
      <c r="K58" s="200"/>
      <c r="L58" s="201"/>
      <c r="M58" s="202"/>
      <c r="N58" s="203"/>
      <c r="O58" s="198"/>
      <c r="P58" s="198"/>
    </row>
    <row r="59" spans="2:26" x14ac:dyDescent="0.25">
      <c r="B59" s="204"/>
      <c r="C59" s="204"/>
      <c r="D59" s="205"/>
      <c r="E59" s="206"/>
      <c r="F59" s="207"/>
      <c r="G59" s="207"/>
      <c r="H59" s="207"/>
      <c r="I59" s="204"/>
      <c r="J59" s="207"/>
      <c r="K59" s="208"/>
      <c r="L59" s="209"/>
      <c r="M59" s="210"/>
      <c r="N59" s="211"/>
      <c r="O59" s="206"/>
      <c r="P59" s="206"/>
      <c r="Q59" s="204"/>
    </row>
    <row r="60" spans="2:26" x14ac:dyDescent="0.25">
      <c r="Z60">
        <v>4</v>
      </c>
    </row>
    <row r="61" spans="2:26" x14ac:dyDescent="0.25">
      <c r="Y61" s="185">
        <v>50000</v>
      </c>
      <c r="Z61" s="212">
        <f>(1+13.65%)^(Z60/252)*Y61</f>
        <v>50101.653483598544</v>
      </c>
    </row>
    <row r="62" spans="2:26" x14ac:dyDescent="0.25">
      <c r="Z62" s="185">
        <f>(1+Z60*13.65%/252)*Y61</f>
        <v>50108.333333333336</v>
      </c>
    </row>
  </sheetData>
  <mergeCells count="1">
    <mergeCell ref="T47:U54"/>
  </mergeCells>
  <conditionalFormatting sqref="AV13:AW13">
    <cfRule type="cellIs" dxfId="44" priority="35" operator="equal">
      <formula>"Boletado"</formula>
    </cfRule>
  </conditionalFormatting>
  <conditionalFormatting sqref="AV13:AW13">
    <cfRule type="cellIs" dxfId="43" priority="34" operator="equal">
      <formula>"Liquidado"</formula>
    </cfRule>
    <cfRule type="cellIs" dxfId="42" priority="36" operator="equal">
      <formula>"Batido"</formula>
    </cfRule>
  </conditionalFormatting>
  <conditionalFormatting sqref="AV13:AW13">
    <cfRule type="cellIs" dxfId="41" priority="32" operator="equal">
      <formula>"Boletado"</formula>
    </cfRule>
  </conditionalFormatting>
  <conditionalFormatting sqref="AV13:AW13">
    <cfRule type="cellIs" dxfId="40" priority="31" operator="equal">
      <formula>"Liquidado"</formula>
    </cfRule>
    <cfRule type="cellIs" dxfId="39" priority="33" operator="equal">
      <formula>"Batido"</formula>
    </cfRule>
  </conditionalFormatting>
  <conditionalFormatting sqref="AV13:AW13">
    <cfRule type="cellIs" dxfId="38" priority="29" operator="equal">
      <formula>"Boletado"</formula>
    </cfRule>
  </conditionalFormatting>
  <conditionalFormatting sqref="AV13:AW13">
    <cfRule type="cellIs" dxfId="37" priority="28" operator="equal">
      <formula>"Liquidado"</formula>
    </cfRule>
    <cfRule type="cellIs" dxfId="36" priority="30" operator="equal">
      <formula>"Batido"</formula>
    </cfRule>
  </conditionalFormatting>
  <conditionalFormatting sqref="AV13:AW13">
    <cfRule type="cellIs" dxfId="35" priority="26" operator="equal">
      <formula>"Boletado"</formula>
    </cfRule>
  </conditionalFormatting>
  <conditionalFormatting sqref="AV13:AW13">
    <cfRule type="cellIs" dxfId="34" priority="25" operator="equal">
      <formula>"Liquidado"</formula>
    </cfRule>
    <cfRule type="cellIs" dxfId="33" priority="27" operator="equal">
      <formula>"Batido"</formula>
    </cfRule>
  </conditionalFormatting>
  <conditionalFormatting sqref="AV11:AW11">
    <cfRule type="cellIs" dxfId="32" priority="23" operator="equal">
      <formula>"Boletado"</formula>
    </cfRule>
  </conditionalFormatting>
  <conditionalFormatting sqref="AV11:AW11">
    <cfRule type="cellIs" dxfId="31" priority="22" operator="equal">
      <formula>"Liquidado"</formula>
    </cfRule>
    <cfRule type="cellIs" dxfId="30" priority="24" operator="equal">
      <formula>"Batido"</formula>
    </cfRule>
  </conditionalFormatting>
  <conditionalFormatting sqref="AV11:AW11">
    <cfRule type="cellIs" dxfId="29" priority="20" operator="equal">
      <formula>"Boletado"</formula>
    </cfRule>
  </conditionalFormatting>
  <conditionalFormatting sqref="AV11:AW11">
    <cfRule type="cellIs" dxfId="28" priority="19" operator="equal">
      <formula>"Liquidado"</formula>
    </cfRule>
    <cfRule type="cellIs" dxfId="27" priority="21" operator="equal">
      <formula>"Batido"</formula>
    </cfRule>
  </conditionalFormatting>
  <dataValidations count="3">
    <dataValidation type="list" allowBlank="1" showInputMessage="1" showErrorMessage="1" sqref="H57:H59 H10:H55" xr:uid="{FFB2E557-62EA-4C73-A0BD-AA1D532822DE}">
      <formula1>INDIRECT("Operacional[Ativos]")</formula1>
    </dataValidation>
    <dataValidation type="list" allowBlank="1" showInputMessage="1" showErrorMessage="1" sqref="F57:F59 F10:F55 W10:W43" xr:uid="{17F52081-2539-4B69-996D-2C2CC369A9EC}">
      <formula1>INDIRECT("Operacional[Corretoras]")</formula1>
    </dataValidation>
    <dataValidation type="list" allowBlank="1" showInputMessage="1" showErrorMessage="1" sqref="E57:E59 E10:E55 V10:V43" xr:uid="{F13AB3D8-3311-4F81-A688-135CB9B1EA03}">
      <formula1>INDIRECT("Operacional[Lado]")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1366BB-4126-4D02-A038-26DB224F0D22}">
          <x14:formula1>
            <xm:f>MISC!$C$2:$C$40</xm:f>
          </x14:formula1>
          <xm:sqref>D10:D21 U10:U43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B7CFA-F7C4-48B2-A681-3815A9273761}">
  <sheetPr codeName="Planilha1">
    <tabColor theme="8" tint="0.59999389629810485"/>
  </sheetPr>
  <dimension ref="B2:L15"/>
  <sheetViews>
    <sheetView showGridLines="0" workbookViewId="0">
      <selection activeCell="C10" sqref="C10"/>
    </sheetView>
  </sheetViews>
  <sheetFormatPr defaultColWidth="8.7109375" defaultRowHeight="15" x14ac:dyDescent="0.25"/>
  <cols>
    <col min="2" max="2" width="19.7109375" bestFit="1" customWidth="1"/>
    <col min="3" max="3" width="14.28515625" bestFit="1" customWidth="1"/>
    <col min="5" max="5" width="19.7109375" bestFit="1" customWidth="1"/>
    <col min="6" max="6" width="14.28515625" bestFit="1" customWidth="1"/>
    <col min="8" max="8" width="19.7109375" bestFit="1" customWidth="1"/>
    <col min="9" max="9" width="14.28515625" bestFit="1" customWidth="1"/>
    <col min="11" max="11" width="19.7109375" bestFit="1" customWidth="1"/>
    <col min="12" max="12" width="14.28515625" bestFit="1" customWidth="1"/>
  </cols>
  <sheetData>
    <row r="2" spans="2:12" ht="15.75" thickBot="1" x14ac:dyDescent="0.3">
      <c r="B2" s="253" t="s">
        <v>137</v>
      </c>
      <c r="C2" s="253"/>
      <c r="E2" s="253" t="s">
        <v>138</v>
      </c>
      <c r="F2" s="253"/>
      <c r="H2" s="253" t="s">
        <v>139</v>
      </c>
      <c r="I2" s="253"/>
      <c r="K2" s="253" t="s">
        <v>140</v>
      </c>
      <c r="L2" s="253"/>
    </row>
    <row r="3" spans="2:12" x14ac:dyDescent="0.25">
      <c r="B3" t="s">
        <v>12</v>
      </c>
      <c r="C3" s="137">
        <v>3949.0444969999999</v>
      </c>
      <c r="E3" t="s">
        <v>12</v>
      </c>
      <c r="F3">
        <f>_xlfn.XLOOKUP(F7,FatorAcumulado[Datas],FatorAcumulado[VNA LFT],0,0)</f>
        <v>1150.4546170000001</v>
      </c>
      <c r="H3" t="s">
        <v>6</v>
      </c>
      <c r="I3" s="136">
        <v>45200</v>
      </c>
      <c r="K3" t="s">
        <v>6</v>
      </c>
      <c r="L3" s="136">
        <v>45061</v>
      </c>
    </row>
    <row r="4" spans="2:12" x14ac:dyDescent="0.25">
      <c r="B4" t="s">
        <v>6</v>
      </c>
      <c r="C4" s="136">
        <v>45061</v>
      </c>
      <c r="E4" t="s">
        <v>6</v>
      </c>
      <c r="F4" s="136">
        <v>45352</v>
      </c>
      <c r="H4" t="s">
        <v>136</v>
      </c>
      <c r="I4" s="93">
        <f>WORKDAY(I3-1,1,feriados)</f>
        <v>45201</v>
      </c>
      <c r="K4" t="s">
        <v>136</v>
      </c>
      <c r="L4" s="93">
        <f>WORKDAY(L3-1,1,feriados)</f>
        <v>45061</v>
      </c>
    </row>
    <row r="5" spans="2:12" x14ac:dyDescent="0.25">
      <c r="B5" t="s">
        <v>136</v>
      </c>
      <c r="C5" s="93">
        <f>WORKDAY(C4-1,1,feriados)</f>
        <v>45061</v>
      </c>
      <c r="E5" t="s">
        <v>136</v>
      </c>
      <c r="F5" s="93">
        <f>WORKDAY(F4-1,1,feriados)</f>
        <v>45352</v>
      </c>
      <c r="H5" t="s">
        <v>15</v>
      </c>
      <c r="I5" s="138">
        <v>0.13212400000000002</v>
      </c>
      <c r="K5" t="s">
        <v>15</v>
      </c>
      <c r="L5" s="138">
        <v>8.1921999999999995E-2</v>
      </c>
    </row>
    <row r="6" spans="2:12" x14ac:dyDescent="0.25">
      <c r="B6" t="s">
        <v>15</v>
      </c>
      <c r="C6" s="138">
        <v>8.1921999999999995E-2</v>
      </c>
      <c r="E6" t="s">
        <v>15</v>
      </c>
      <c r="F6" s="138">
        <v>2E-3</v>
      </c>
      <c r="H6" t="s">
        <v>0</v>
      </c>
      <c r="I6" s="136">
        <v>44840</v>
      </c>
      <c r="K6" t="s">
        <v>0</v>
      </c>
      <c r="L6" s="136">
        <v>44840</v>
      </c>
    </row>
    <row r="7" spans="2:12" x14ac:dyDescent="0.25">
      <c r="B7" s="141" t="s">
        <v>0</v>
      </c>
      <c r="C7" s="142">
        <v>44840</v>
      </c>
      <c r="E7" t="s">
        <v>0</v>
      </c>
      <c r="F7" s="136">
        <v>45352</v>
      </c>
      <c r="H7" s="141" t="s">
        <v>8</v>
      </c>
      <c r="I7" s="145">
        <f>NETWORKDAYS(I6,I4,feriados)-1</f>
        <v>247</v>
      </c>
    </row>
    <row r="8" spans="2:12" x14ac:dyDescent="0.25">
      <c r="E8" t="s">
        <v>8</v>
      </c>
      <c r="F8" s="144">
        <f>NETWORKDAYS(F7,F5,feriados)-1</f>
        <v>0</v>
      </c>
    </row>
    <row r="9" spans="2:12" x14ac:dyDescent="0.25">
      <c r="E9" t="s">
        <v>16</v>
      </c>
      <c r="F9">
        <f>TRUNC(100/((1+TRUNC(F6,6))^TRUNC(F8/252,14)),4)</f>
        <v>100</v>
      </c>
      <c r="K9" s="146" t="s">
        <v>141</v>
      </c>
    </row>
    <row r="10" spans="2:12" x14ac:dyDescent="0.25">
      <c r="B10" s="139" t="s">
        <v>17</v>
      </c>
      <c r="C10" s="140" cm="1">
        <f t="array" ref="C10">TRUNC(TRUNC(TRUNC((ROUND(100/((1+C6)^(TRUNC(MAX(NETWORKDAYS($C$7,C5,feriados)-1,0)/252,14))),10))+SUM(ROUND(ROUND(100*2.956301%,6)/((1+C6)^(TRUNC((NETWORKDAYS($C$7,
_xlfn._xlws.FILTER(Cupons,(IF(ISEVEN(MONTH(C5)),ISEVEN(MONTH(Cupons)),ISODD(MONTH(Cupons))))*(Cupons&lt;=C5)*(Cupons&gt;=$C$7)),feriados)-1)/252,14))),10)),4),6)*$C$3/100,6)</f>
        <v>3996.6423300000001</v>
      </c>
      <c r="E10" s="139" t="s">
        <v>17</v>
      </c>
      <c r="F10" s="140">
        <f>TRUNC(F9*F3/100,6)</f>
        <v>1150.4546170000001</v>
      </c>
      <c r="H10" s="139" t="s">
        <v>17</v>
      </c>
      <c r="I10" s="140">
        <f>TRUNC(1000/((1+I5)^(I7/252)),6)</f>
        <v>885.47301000000004</v>
      </c>
      <c r="K10" s="139" t="s">
        <v>17</v>
      </c>
      <c r="L10" s="140"/>
    </row>
    <row r="15" spans="2:12" x14ac:dyDescent="0.25">
      <c r="E15" s="143"/>
    </row>
  </sheetData>
  <mergeCells count="4">
    <mergeCell ref="B2:C2"/>
    <mergeCell ref="E2:F2"/>
    <mergeCell ref="H2:I2"/>
    <mergeCell ref="K2:L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BA0EF-2472-42CA-86E6-B32B069B06E6}">
  <sheetPr codeName="Folha6">
    <tabColor theme="8" tint="0.59999389629810485"/>
  </sheetPr>
  <dimension ref="A1:U33"/>
  <sheetViews>
    <sheetView showGridLines="0" zoomScale="145" zoomScaleNormal="145" workbookViewId="0">
      <selection activeCell="C27" sqref="C27"/>
    </sheetView>
  </sheetViews>
  <sheetFormatPr defaultColWidth="9.140625" defaultRowHeight="12.75" x14ac:dyDescent="0.2"/>
  <cols>
    <col min="1" max="1" width="20.28515625" style="2" bestFit="1" customWidth="1"/>
    <col min="2" max="2" width="16.42578125" style="2" bestFit="1" customWidth="1"/>
    <col min="3" max="3" width="7.7109375" style="2" bestFit="1" customWidth="1"/>
    <col min="4" max="4" width="6.7109375" style="2" bestFit="1" customWidth="1"/>
    <col min="5" max="5" width="6" style="2" bestFit="1" customWidth="1"/>
    <col min="6" max="6" width="17.7109375" style="2" bestFit="1" customWidth="1"/>
    <col min="7" max="7" width="16.140625" style="2" bestFit="1" customWidth="1"/>
    <col min="8" max="8" width="7.42578125" style="2" bestFit="1" customWidth="1"/>
    <col min="9" max="9" width="6.7109375" style="2" bestFit="1" customWidth="1"/>
    <col min="10" max="10" width="10.28515625" style="2" bestFit="1" customWidth="1"/>
    <col min="11" max="11" width="17.7109375" style="2" bestFit="1" customWidth="1"/>
    <col min="12" max="12" width="22.5703125" style="2" bestFit="1" customWidth="1"/>
    <col min="13" max="13" width="7.7109375" style="2" bestFit="1" customWidth="1"/>
    <col min="14" max="14" width="6" style="2" bestFit="1" customWidth="1"/>
    <col min="15" max="15" width="5.7109375" style="2" bestFit="1" customWidth="1"/>
    <col min="16" max="16" width="12" style="2" bestFit="1" customWidth="1"/>
    <col min="17" max="17" width="10.140625" style="2" bestFit="1" customWidth="1"/>
    <col min="18" max="18" width="12.7109375" style="2" bestFit="1" customWidth="1"/>
    <col min="19" max="20" width="13.42578125" style="2" bestFit="1" customWidth="1"/>
    <col min="21" max="16384" width="9.140625" style="2"/>
  </cols>
  <sheetData>
    <row r="1" spans="1:21" x14ac:dyDescent="0.2">
      <c r="A1" s="254" t="s">
        <v>146</v>
      </c>
      <c r="B1" s="254"/>
      <c r="C1" s="2" t="s">
        <v>55</v>
      </c>
      <c r="D1" s="2" t="s">
        <v>55</v>
      </c>
      <c r="E1" s="2" t="s">
        <v>55</v>
      </c>
      <c r="F1" s="254" t="s">
        <v>19</v>
      </c>
      <c r="G1" s="254"/>
      <c r="H1" s="2" t="s">
        <v>55</v>
      </c>
      <c r="I1" s="2" t="s">
        <v>55</v>
      </c>
      <c r="J1" s="2" t="s">
        <v>55</v>
      </c>
      <c r="K1" s="254" t="s">
        <v>20</v>
      </c>
      <c r="L1" s="254"/>
      <c r="M1" s="2" t="s">
        <v>55</v>
      </c>
      <c r="N1" s="2" t="s">
        <v>55</v>
      </c>
    </row>
    <row r="2" spans="1:21" x14ac:dyDescent="0.2">
      <c r="A2" s="14" t="s">
        <v>21</v>
      </c>
      <c r="B2" s="120">
        <v>46175</v>
      </c>
      <c r="F2" s="14" t="s">
        <v>21</v>
      </c>
      <c r="G2" s="18">
        <v>45293</v>
      </c>
      <c r="K2" s="14" t="s">
        <v>21</v>
      </c>
      <c r="L2" s="18">
        <v>45293</v>
      </c>
    </row>
    <row r="3" spans="1:21" x14ac:dyDescent="0.2">
      <c r="A3" s="14" t="s">
        <v>6</v>
      </c>
      <c r="B3" s="18">
        <v>46540</v>
      </c>
      <c r="C3" s="4"/>
      <c r="D3" s="4"/>
      <c r="E3" s="4"/>
      <c r="F3" s="14" t="s">
        <v>6</v>
      </c>
      <c r="G3" s="18">
        <v>45659</v>
      </c>
      <c r="K3" s="14" t="s">
        <v>6</v>
      </c>
      <c r="L3" s="18">
        <v>45659</v>
      </c>
    </row>
    <row r="4" spans="1:21" x14ac:dyDescent="0.2">
      <c r="A4" s="14" t="s">
        <v>104</v>
      </c>
      <c r="B4" s="111"/>
      <c r="C4" s="4"/>
      <c r="D4" s="4"/>
      <c r="E4" s="4"/>
      <c r="F4" s="14"/>
      <c r="G4" s="14"/>
      <c r="K4" s="14"/>
    </row>
    <row r="5" spans="1:21" x14ac:dyDescent="0.2">
      <c r="A5" s="14" t="s">
        <v>7</v>
      </c>
      <c r="B5" s="18">
        <v>46176</v>
      </c>
      <c r="C5" s="122">
        <v>0</v>
      </c>
      <c r="F5" s="14" t="s">
        <v>7</v>
      </c>
      <c r="G5" s="18">
        <v>45471</v>
      </c>
      <c r="K5" s="14" t="s">
        <v>7</v>
      </c>
      <c r="L5" s="18">
        <v>45471</v>
      </c>
      <c r="O5" s="5"/>
      <c r="P5" s="7"/>
      <c r="Q5" s="7"/>
      <c r="R5" s="7"/>
      <c r="T5" s="40"/>
      <c r="U5" s="7"/>
    </row>
    <row r="6" spans="1:21" x14ac:dyDescent="0.2">
      <c r="A6" s="14" t="s">
        <v>10</v>
      </c>
      <c r="B6" s="18">
        <f>WORKDAY(B5,0,feriados)</f>
        <v>46176</v>
      </c>
      <c r="C6" s="4"/>
      <c r="D6" s="4"/>
      <c r="E6" s="4"/>
      <c r="F6" s="14" t="s">
        <v>10</v>
      </c>
      <c r="G6" s="18">
        <f>WORKDAY(G5,0,feriados)</f>
        <v>45471</v>
      </c>
      <c r="K6" s="14" t="s">
        <v>10</v>
      </c>
      <c r="L6" s="18">
        <f>WORKDAY(L5,0,feriados)</f>
        <v>45471</v>
      </c>
      <c r="O6" s="5"/>
      <c r="P6" s="7"/>
      <c r="Q6" s="7"/>
      <c r="R6" s="7"/>
      <c r="T6" s="40"/>
      <c r="U6" s="7"/>
    </row>
    <row r="7" spans="1:21" x14ac:dyDescent="0.2">
      <c r="A7" s="14" t="s">
        <v>22</v>
      </c>
      <c r="B7" s="19">
        <v>3.5999999999999997E-2</v>
      </c>
      <c r="C7" s="41" t="s">
        <v>11</v>
      </c>
      <c r="D7" s="47" t="s">
        <v>20</v>
      </c>
      <c r="E7" s="4"/>
      <c r="F7" s="14" t="s">
        <v>22</v>
      </c>
      <c r="G7" s="19">
        <v>1.05</v>
      </c>
      <c r="H7" s="42" t="s">
        <v>18</v>
      </c>
      <c r="I7" s="47" t="s">
        <v>20</v>
      </c>
      <c r="J7" s="46"/>
      <c r="K7" s="14" t="s">
        <v>22</v>
      </c>
      <c r="L7" s="19">
        <v>0.16</v>
      </c>
      <c r="M7" s="41" t="s">
        <v>11</v>
      </c>
      <c r="N7" s="42" t="s">
        <v>18</v>
      </c>
    </row>
    <row r="8" spans="1:21" x14ac:dyDescent="0.2">
      <c r="A8" s="14" t="s">
        <v>23</v>
      </c>
      <c r="B8" s="107">
        <v>6.0000000000000001E-3</v>
      </c>
      <c r="C8" s="43">
        <f>(((1+B9)^(1/252))*((1+B8)^(1/252))-1)/((1+B9)^(1/252) -1)</f>
        <v>1.0460371764721654</v>
      </c>
      <c r="D8" s="43">
        <f>(((1+B9)^(1/252))*((1+B8)^(1/252)))^(252) -1</f>
        <v>0.14563279999993051</v>
      </c>
      <c r="E8" s="4"/>
      <c r="F8" s="14" t="s">
        <v>23</v>
      </c>
      <c r="G8" s="19">
        <v>1.05</v>
      </c>
      <c r="H8" s="43">
        <f>((((1+G9)^(1/252)-1)*G8 +1)/((1+G9)^(1/252)))^252-1</f>
        <v>5.108151342997802E-3</v>
      </c>
      <c r="I8" s="43">
        <f>(((1+G9)^(1/252)-1)*G8 +1)^252-1</f>
        <v>0.11295625598216308</v>
      </c>
      <c r="J8" s="46"/>
      <c r="K8" s="14" t="s">
        <v>23</v>
      </c>
      <c r="L8" s="84">
        <v>0.10730000000000001</v>
      </c>
      <c r="M8" s="43">
        <f>((1+L8)^(1/252)-1)/((1+L9)^(1/252)-1)</f>
        <v>0.76870788363198794</v>
      </c>
      <c r="N8" s="43">
        <f>(((1+L8)^(1/252))/((1+L9)^(1/252)))^252 -1</f>
        <v>-3.0194215147428149E-2</v>
      </c>
      <c r="O8" s="7"/>
      <c r="R8" s="7"/>
    </row>
    <row r="9" spans="1:21" x14ac:dyDescent="0.2">
      <c r="A9" s="14" t="s">
        <v>24</v>
      </c>
      <c r="B9" s="46" cm="1">
        <f t="array" ref="B9">IFERROR(_xlfn.LET(_xlpm.dias,CHOOSE({1;2},LARGE(_xlfn._xlws.FILTER(ETTJ[dc],ETTJ[dc]&lt;=B13),1),SMALL(_xlfn._xlws.FILTER(ETTJ[dc],ETTJ[dc]&gt;=B13),1)),_xlpm.taxas,_xlfn.XLOOKUP(_xlpm.dias,ETTJ[dc],ETTJ[DI 252]),FORECAST(B13,_xlpm.taxas,_xlpm.dias)),_xlfn.XLOOKUP(B13,ETTJ[dc],ETTJ[DI 252]))/100</f>
        <v>0.13880000000000001</v>
      </c>
      <c r="D9" s="46"/>
      <c r="E9" s="46"/>
      <c r="F9" s="14" t="s">
        <v>24</v>
      </c>
      <c r="G9" s="46">
        <v>0.10730000000000001</v>
      </c>
      <c r="H9" s="46"/>
      <c r="I9" s="46"/>
      <c r="J9" s="46"/>
      <c r="K9" s="14" t="s">
        <v>24</v>
      </c>
      <c r="L9" s="46" cm="1">
        <f t="array" ref="L9">_xlfn.LET(_xlpm.dias,CHOOSE({1;2},LARGE(_xlfn._xlws.FILTER(ETTJ[dc],ETTJ[dc]&lt;=L13),1),SMALL(_xlfn._xlws.FILTER(ETTJ[dc],ETTJ[dc]&gt;=L13),1)),_xlpm.taxas,_xlfn.XLOOKUP(_xlpm.dias,ETTJ[dc],ETTJ[DI 252]),FORECAST(L13,_xlpm.taxas,_xlpm.dias))/100</f>
        <v>0.14177500000000001</v>
      </c>
      <c r="M9" s="7"/>
      <c r="O9" s="7"/>
      <c r="Q9" s="4"/>
      <c r="R9" s="11"/>
    </row>
    <row r="10" spans="1:21" x14ac:dyDescent="0.2">
      <c r="A10" s="14" t="s">
        <v>142</v>
      </c>
      <c r="B10" s="4" cm="1">
        <f t="array" ref="B10">Svensson(B19,1)</f>
        <v>0.13717774045014522</v>
      </c>
      <c r="C10" s="4"/>
      <c r="D10" s="4"/>
      <c r="E10" s="4"/>
      <c r="F10" s="14" t="s">
        <v>142</v>
      </c>
      <c r="G10" s="4" cm="1">
        <f t="array" ref="G10">Svensson(G21,1)</f>
        <v>0.14037086572276908</v>
      </c>
      <c r="H10" s="7"/>
      <c r="I10" s="7"/>
      <c r="J10" s="7"/>
      <c r="K10" s="14" t="s">
        <v>142</v>
      </c>
      <c r="L10" s="4" cm="1">
        <f t="array" ref="L10">Svensson(L19,1)</f>
        <v>0.14037086572276908</v>
      </c>
      <c r="P10" s="4"/>
      <c r="R10" s="109"/>
    </row>
    <row r="11" spans="1:21" x14ac:dyDescent="0.2">
      <c r="A11" s="20" t="s">
        <v>25</v>
      </c>
      <c r="B11" s="21">
        <v>300000</v>
      </c>
      <c r="C11" s="46"/>
      <c r="D11" s="46"/>
      <c r="E11" s="46"/>
      <c r="F11" s="20" t="s">
        <v>25</v>
      </c>
      <c r="G11" s="148">
        <v>500000</v>
      </c>
      <c r="H11" s="7"/>
      <c r="I11" s="7"/>
      <c r="J11" s="7"/>
      <c r="K11" s="20" t="s">
        <v>25</v>
      </c>
      <c r="L11" s="21">
        <v>500000</v>
      </c>
      <c r="P11" s="46"/>
      <c r="S11" s="46"/>
    </row>
    <row r="12" spans="1:21" x14ac:dyDescent="0.2">
      <c r="A12" s="14"/>
      <c r="B12" s="48"/>
      <c r="D12" s="4"/>
      <c r="E12" s="4"/>
      <c r="F12" s="14"/>
      <c r="G12" s="49"/>
      <c r="K12" s="14"/>
      <c r="L12" s="48"/>
    </row>
    <row r="13" spans="1:21" x14ac:dyDescent="0.2">
      <c r="A13" s="14" t="s">
        <v>52</v>
      </c>
      <c r="B13" s="2">
        <f>B3-B6</f>
        <v>364</v>
      </c>
      <c r="C13" s="11"/>
      <c r="D13" s="88"/>
      <c r="E13" s="4"/>
      <c r="F13" s="14" t="s">
        <v>52</v>
      </c>
      <c r="G13" s="2">
        <f>G3-G6</f>
        <v>188</v>
      </c>
      <c r="K13" s="14" t="s">
        <v>52</v>
      </c>
      <c r="L13" s="2">
        <f>L3-L6</f>
        <v>188</v>
      </c>
    </row>
    <row r="14" spans="1:21" x14ac:dyDescent="0.2">
      <c r="A14" s="22" t="s">
        <v>26</v>
      </c>
      <c r="B14" s="23">
        <f>NETWORKDAYS(B2,B6,feriados)-1</f>
        <v>1</v>
      </c>
      <c r="C14" s="85"/>
      <c r="D14" s="125"/>
      <c r="E14" s="85"/>
      <c r="F14" s="22" t="s">
        <v>26</v>
      </c>
      <c r="G14" s="23">
        <f>NETWORKDAYS(G2,G6,feriados)-1</f>
        <v>123</v>
      </c>
      <c r="K14" s="22" t="s">
        <v>26</v>
      </c>
      <c r="L14" s="23">
        <f>NETWORKDAYS(L2,L6,feriados)-1</f>
        <v>123</v>
      </c>
      <c r="O14" s="4"/>
    </row>
    <row r="15" spans="1:21" x14ac:dyDescent="0.2">
      <c r="A15" s="14" t="s">
        <v>27</v>
      </c>
      <c r="B15" s="8">
        <f>(_xlfn.XLOOKUP(B6,FatorAcumulado[Datas],FatorAcumulado[Fator CDI])/_xlfn.XLOOKUP(B2,FatorAcumulado[Datas],FatorAcumulado[Fator CDI]))^(1/B14)-1</f>
        <v>5.4266000000002812E-4</v>
      </c>
      <c r="C15" s="34"/>
      <c r="F15" s="14" t="s">
        <v>27</v>
      </c>
      <c r="G15" s="8">
        <f>(_xlfn.XLOOKUP(G6,FatorAcumulado[Datas],FatorAcumulado[Fator CDI])/_xlfn.XLOOKUP(G2,FatorAcumulado[Datas],FatorAcumulado[Fator CDI]))^(1/G14)-1</f>
        <v>4.1031149487347207E-4</v>
      </c>
      <c r="K15" s="14" t="s">
        <v>27</v>
      </c>
      <c r="L15" s="8">
        <f>(1+L7)^(1/252) -1</f>
        <v>5.891417501484586E-4</v>
      </c>
    </row>
    <row r="16" spans="1:21" x14ac:dyDescent="0.2">
      <c r="A16" s="14" t="s">
        <v>28</v>
      </c>
      <c r="B16" s="89">
        <f>(1+B7)^(1/252) -1</f>
        <v>1.4035565781189696E-4</v>
      </c>
      <c r="F16" s="14" t="s">
        <v>29</v>
      </c>
      <c r="G16" s="8">
        <f>((1+G9)^(1/252)-1)*G7</f>
        <v>4.2477181191066251E-4</v>
      </c>
      <c r="H16" s="9"/>
      <c r="I16" s="9"/>
      <c r="J16" s="9"/>
      <c r="K16" s="14" t="s">
        <v>29</v>
      </c>
      <c r="L16" s="8">
        <f>((1+L7)^(1/252)-1)</f>
        <v>5.891417501484586E-4</v>
      </c>
    </row>
    <row r="17" spans="1:20" x14ac:dyDescent="0.2">
      <c r="A17" s="14"/>
      <c r="B17" s="8"/>
      <c r="C17" s="4"/>
      <c r="D17" s="4"/>
      <c r="E17" s="4"/>
      <c r="F17" s="14" t="s">
        <v>30</v>
      </c>
      <c r="G17" s="8">
        <f>((1+G9)^(1/252)-1)*G8</f>
        <v>4.2477181191066251E-4</v>
      </c>
      <c r="H17" s="83"/>
      <c r="K17" s="14" t="s">
        <v>30</v>
      </c>
      <c r="L17" s="8">
        <f>((1+L8)^(1/252)-1)</f>
        <v>4.0454458277205951E-4</v>
      </c>
    </row>
    <row r="18" spans="1:20" x14ac:dyDescent="0.2">
      <c r="A18" s="14" t="s">
        <v>31</v>
      </c>
      <c r="B18" s="9">
        <f>(1+B15)*(1+B16) -1</f>
        <v>6.8309182321324435E-4</v>
      </c>
      <c r="C18" s="11"/>
      <c r="D18" s="4"/>
      <c r="E18" s="4"/>
      <c r="F18" s="2" t="s">
        <v>143</v>
      </c>
      <c r="G18" s="8">
        <f>((1+G10)^(1/252)-1)*G7</f>
        <v>5.4744904120883624E-4</v>
      </c>
      <c r="K18" s="14" t="s">
        <v>31</v>
      </c>
      <c r="L18" s="9">
        <f>L15</f>
        <v>5.891417501484586E-4</v>
      </c>
    </row>
    <row r="19" spans="1:20" x14ac:dyDescent="0.2">
      <c r="A19" s="14" t="s">
        <v>32</v>
      </c>
      <c r="B19" s="114">
        <f>NETWORKDAYS(B6,B3,feriados)-1</f>
        <v>248</v>
      </c>
      <c r="C19" s="86"/>
      <c r="D19" s="4"/>
      <c r="E19" s="4"/>
      <c r="F19" s="2" t="s">
        <v>144</v>
      </c>
      <c r="G19" s="8">
        <f>((1+G10)^(1/252)-1)*G8</f>
        <v>5.4744904120883624E-4</v>
      </c>
      <c r="K19" s="14" t="s">
        <v>32</v>
      </c>
      <c r="L19" s="16">
        <f>NETWORKDAYS(L6,L3,feriados)-1</f>
        <v>130</v>
      </c>
      <c r="O19" s="7"/>
    </row>
    <row r="20" spans="1:20" x14ac:dyDescent="0.2">
      <c r="A20" s="20" t="s">
        <v>33</v>
      </c>
      <c r="B20" s="36">
        <f>TRUNC(B11*(1+B18)^B14,6)</f>
        <v>300204.92754599999</v>
      </c>
      <c r="C20" s="127"/>
      <c r="F20" s="14" t="s">
        <v>31</v>
      </c>
      <c r="G20" s="8">
        <f>G15*G7</f>
        <v>4.3082706961714571E-4</v>
      </c>
      <c r="H20" s="11"/>
      <c r="K20" s="20" t="s">
        <v>33</v>
      </c>
      <c r="L20" s="36">
        <f>TRUNC(L11*(1+L18)^L14,8)</f>
        <v>537565.81346308999</v>
      </c>
      <c r="O20" s="29"/>
      <c r="S20" s="112"/>
    </row>
    <row r="21" spans="1:20" x14ac:dyDescent="0.2">
      <c r="A21" s="20" t="s">
        <v>34</v>
      </c>
      <c r="B21" s="44">
        <f>TRUNC(B20*((1+B7)^(B19/252))/((1+B8)^(B19/252)),6)</f>
        <v>309013.19421699998</v>
      </c>
      <c r="F21" s="14" t="s">
        <v>32</v>
      </c>
      <c r="G21" s="16">
        <f>NETWORKDAYS(G6,G3,feriados)-1</f>
        <v>130</v>
      </c>
      <c r="K21" s="20" t="s">
        <v>34</v>
      </c>
      <c r="L21" s="44">
        <f>TRUNC(L20*((1+L16)/(1+L17))^L19,6)</f>
        <v>550615.59218699997</v>
      </c>
      <c r="S21" s="112"/>
      <c r="T21" s="113"/>
    </row>
    <row r="22" spans="1:20" x14ac:dyDescent="0.2">
      <c r="F22" s="20" t="s">
        <v>33</v>
      </c>
      <c r="G22" s="36">
        <f>TRUNC(G11*(1+G20)^G14,6)</f>
        <v>527204.445863</v>
      </c>
      <c r="S22" s="113"/>
    </row>
    <row r="23" spans="1:20" x14ac:dyDescent="0.2">
      <c r="A23" s="2" t="s">
        <v>162</v>
      </c>
      <c r="B23" s="7">
        <f>((1+B7)*(1+$B$9))^(1/252)-1</f>
        <v>6.56335215422299E-4</v>
      </c>
      <c r="F23" s="20" t="s">
        <v>34</v>
      </c>
      <c r="G23" s="44">
        <f>TRUNC(G22*((1+G16)/(1+G17))^G21,6)</f>
        <v>527204.445863</v>
      </c>
      <c r="S23" s="112"/>
    </row>
    <row r="24" spans="1:20" x14ac:dyDescent="0.2">
      <c r="A24" s="2" t="s">
        <v>163</v>
      </c>
      <c r="B24" s="7">
        <f>((1+B8)*(1+$B$9))^(1/252)-1</f>
        <v>5.3965805549882617E-4</v>
      </c>
      <c r="F24" s="14" t="s">
        <v>145</v>
      </c>
      <c r="G24" s="147">
        <f>TRUNC(G22*((1+G18)/(1+G19))^G21,6)</f>
        <v>527204.445863</v>
      </c>
    </row>
    <row r="25" spans="1:20" x14ac:dyDescent="0.2">
      <c r="A25" s="4"/>
      <c r="B25" s="7"/>
      <c r="G25" s="34"/>
    </row>
    <row r="26" spans="1:20" x14ac:dyDescent="0.2">
      <c r="A26" s="4"/>
      <c r="B26" s="175">
        <v>37</v>
      </c>
      <c r="G26" s="34"/>
      <c r="H26" s="11"/>
    </row>
    <row r="27" spans="1:20" x14ac:dyDescent="0.2">
      <c r="B27" s="80">
        <f>ROUND(B26*B21,2)</f>
        <v>11433488.189999999</v>
      </c>
      <c r="E27" s="87"/>
      <c r="G27" s="34"/>
      <c r="H27" s="11"/>
      <c r="J27" s="2" t="s">
        <v>353</v>
      </c>
      <c r="K27" s="213">
        <v>394424.22194199997</v>
      </c>
    </row>
    <row r="28" spans="1:20" x14ac:dyDescent="0.2">
      <c r="E28" s="87"/>
      <c r="G28" s="8"/>
      <c r="H28" s="26"/>
      <c r="I28" s="26"/>
      <c r="J28" s="2" t="s">
        <v>354</v>
      </c>
    </row>
    <row r="29" spans="1:20" x14ac:dyDescent="0.2">
      <c r="E29" s="87"/>
      <c r="F29" s="86"/>
      <c r="G29" s="34"/>
      <c r="J29" s="2" t="s">
        <v>355</v>
      </c>
    </row>
    <row r="30" spans="1:20" x14ac:dyDescent="0.2">
      <c r="E30" s="87"/>
      <c r="F30" s="87"/>
      <c r="G30" s="87"/>
    </row>
    <row r="31" spans="1:20" x14ac:dyDescent="0.2">
      <c r="B31" s="27"/>
    </row>
    <row r="32" spans="1:20" x14ac:dyDescent="0.2">
      <c r="B32" s="26"/>
      <c r="G32" s="11"/>
      <c r="H32" s="28"/>
      <c r="I32" s="28"/>
      <c r="J32" s="28"/>
      <c r="K32" s="5"/>
    </row>
    <row r="33" spans="2:11" x14ac:dyDescent="0.2">
      <c r="B33" s="174"/>
      <c r="K33" s="5"/>
    </row>
  </sheetData>
  <mergeCells count="3">
    <mergeCell ref="A1:B1"/>
    <mergeCell ref="F1:G1"/>
    <mergeCell ref="K1:L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5A34D-67EA-408F-961D-2339D44FD464}">
  <sheetPr codeName="Folha9">
    <tabColor theme="8" tint="0.59999389629810485"/>
  </sheetPr>
  <dimension ref="A1:R44"/>
  <sheetViews>
    <sheetView showGridLines="0" zoomScale="115" zoomScaleNormal="115" workbookViewId="0">
      <selection activeCell="L7" sqref="L7"/>
    </sheetView>
  </sheetViews>
  <sheetFormatPr defaultColWidth="9.140625" defaultRowHeight="12.75" x14ac:dyDescent="0.2"/>
  <cols>
    <col min="1" max="1" width="21.7109375" style="2" bestFit="1" customWidth="1"/>
    <col min="2" max="3" width="18.7109375" style="2" bestFit="1" customWidth="1"/>
    <col min="4" max="4" width="12.42578125" style="2" bestFit="1" customWidth="1"/>
    <col min="5" max="5" width="16.140625" style="2" bestFit="1" customWidth="1"/>
    <col min="6" max="6" width="15.140625" style="2" bestFit="1" customWidth="1"/>
    <col min="7" max="7" width="10.7109375" style="2" bestFit="1" customWidth="1"/>
    <col min="8" max="8" width="21.7109375" style="2" bestFit="1" customWidth="1"/>
    <col min="9" max="10" width="17.28515625" style="2" bestFit="1" customWidth="1"/>
    <col min="11" max="11" width="18.7109375" style="2" bestFit="1" customWidth="1"/>
    <col min="12" max="12" width="17.28515625" style="2" bestFit="1" customWidth="1"/>
    <col min="13" max="13" width="11" style="2" bestFit="1" customWidth="1"/>
    <col min="14" max="14" width="21.7109375" style="2" bestFit="1" customWidth="1"/>
    <col min="15" max="16" width="17.28515625" style="2" bestFit="1" customWidth="1"/>
    <col min="17" max="17" width="18.7109375" style="2" bestFit="1" customWidth="1"/>
    <col min="18" max="18" width="16.42578125" style="2" bestFit="1" customWidth="1"/>
    <col min="19" max="16384" width="9.140625" style="2"/>
  </cols>
  <sheetData>
    <row r="1" spans="1:18" s="14" customFormat="1" ht="13.5" thickBot="1" x14ac:dyDescent="0.25">
      <c r="A1" s="256" t="s">
        <v>85</v>
      </c>
      <c r="B1" s="257"/>
      <c r="C1" s="257"/>
      <c r="D1" s="257"/>
      <c r="E1" s="257"/>
      <c r="F1" s="258"/>
      <c r="H1" s="256" t="s">
        <v>88</v>
      </c>
      <c r="I1" s="257"/>
      <c r="J1" s="257"/>
      <c r="K1" s="257"/>
      <c r="L1" s="258"/>
      <c r="N1" s="256" t="s">
        <v>90</v>
      </c>
      <c r="O1" s="257"/>
      <c r="P1" s="257"/>
      <c r="Q1" s="257"/>
      <c r="R1" s="258"/>
    </row>
    <row r="2" spans="1:18" ht="13.5" thickBot="1" x14ac:dyDescent="0.25">
      <c r="A2" s="260" t="s">
        <v>57</v>
      </c>
      <c r="B2" s="261"/>
      <c r="C2" s="260" t="s">
        <v>60</v>
      </c>
      <c r="D2" s="261"/>
      <c r="E2" s="260" t="s">
        <v>89</v>
      </c>
      <c r="F2" s="262"/>
      <c r="H2" s="259" t="s">
        <v>57</v>
      </c>
      <c r="I2" s="259"/>
      <c r="K2" s="259" t="s">
        <v>60</v>
      </c>
      <c r="L2" s="259"/>
      <c r="N2" s="259" t="s">
        <v>57</v>
      </c>
      <c r="O2" s="259"/>
      <c r="Q2" s="259" t="s">
        <v>60</v>
      </c>
      <c r="R2" s="259"/>
    </row>
    <row r="3" spans="1:18" x14ac:dyDescent="0.2">
      <c r="A3" s="52" t="s">
        <v>62</v>
      </c>
      <c r="B3" s="53">
        <v>44392</v>
      </c>
      <c r="C3" s="54" t="s">
        <v>61</v>
      </c>
      <c r="D3" s="55">
        <f ca="1">TODAY()</f>
        <v>46131</v>
      </c>
      <c r="E3" s="56" t="s">
        <v>79</v>
      </c>
      <c r="F3" s="74" t="e">
        <f ca="1">TRUNC(D5*((1+B6)^(D6/252))/((1+D4)^(D6/252)),6)</f>
        <v>#N/A</v>
      </c>
      <c r="H3" s="14" t="s">
        <v>62</v>
      </c>
      <c r="I3" s="18">
        <f>B3</f>
        <v>44392</v>
      </c>
      <c r="K3" s="14" t="s">
        <v>61</v>
      </c>
      <c r="L3" s="18">
        <f ca="1">D3</f>
        <v>46131</v>
      </c>
      <c r="N3" s="14" t="s">
        <v>62</v>
      </c>
      <c r="O3" s="18">
        <v>43699</v>
      </c>
      <c r="Q3" s="14" t="s">
        <v>61</v>
      </c>
      <c r="R3" s="18">
        <f ca="1">TODAY()+1</f>
        <v>46132</v>
      </c>
    </row>
    <row r="4" spans="1:18" ht="13.5" thickBot="1" x14ac:dyDescent="0.25">
      <c r="A4" s="57" t="s">
        <v>35</v>
      </c>
      <c r="B4" s="58">
        <v>45488</v>
      </c>
      <c r="C4" s="57" t="s">
        <v>77</v>
      </c>
      <c r="D4" s="65">
        <v>0.11555</v>
      </c>
      <c r="E4" s="57" t="s">
        <v>9</v>
      </c>
      <c r="F4" s="72">
        <v>1</v>
      </c>
      <c r="H4" s="14" t="s">
        <v>35</v>
      </c>
      <c r="I4" s="18">
        <f>B4</f>
        <v>45488</v>
      </c>
      <c r="K4" s="14" t="s">
        <v>77</v>
      </c>
      <c r="L4" s="59">
        <v>9.5000000000000001E-2</v>
      </c>
      <c r="N4" s="14" t="s">
        <v>35</v>
      </c>
      <c r="O4" s="18">
        <v>45525</v>
      </c>
      <c r="Q4" s="14" t="s">
        <v>77</v>
      </c>
      <c r="R4" s="59">
        <v>0.10100000000000001</v>
      </c>
    </row>
    <row r="5" spans="1:18" x14ac:dyDescent="0.2">
      <c r="A5" s="57" t="s">
        <v>63</v>
      </c>
      <c r="B5" s="60">
        <v>50000</v>
      </c>
      <c r="C5" s="61" t="s">
        <v>74</v>
      </c>
      <c r="D5" s="73" t="e">
        <f ca="1">TRUNC(C21*B29*((1+B6)^(B28/252)),6)</f>
        <v>#N/A</v>
      </c>
      <c r="E5" s="57" t="s">
        <v>13</v>
      </c>
      <c r="F5" s="62" t="e">
        <f ca="1">ROUND(F4*F3,2)</f>
        <v>#N/A</v>
      </c>
      <c r="H5" s="14" t="s">
        <v>63</v>
      </c>
      <c r="I5" s="63">
        <v>50000</v>
      </c>
      <c r="K5" s="2" t="s">
        <v>74</v>
      </c>
      <c r="L5" s="80" t="e">
        <f ca="1">TRUNC(J21*I29*((1+I6)^(I28/252)),6)</f>
        <v>#N/A</v>
      </c>
      <c r="N5" s="14" t="s">
        <v>63</v>
      </c>
      <c r="O5" s="63">
        <v>1000</v>
      </c>
      <c r="Q5" s="2" t="s">
        <v>74</v>
      </c>
      <c r="R5" s="80" t="e">
        <f ca="1">TRUNC(P21*O29*((1+O6)^(NETWORKDAYS(O25,R3,feriados)/252)),6)</f>
        <v>#N/A</v>
      </c>
    </row>
    <row r="6" spans="1:18" ht="13.5" thickBot="1" x14ac:dyDescent="0.25">
      <c r="A6" s="64" t="s">
        <v>64</v>
      </c>
      <c r="B6" s="65">
        <v>4.4999999999999998E-2</v>
      </c>
      <c r="C6" s="66" t="s">
        <v>78</v>
      </c>
      <c r="D6" s="67">
        <f ca="1">NETWORKDAYS(D3,B4,feriados)-1</f>
        <v>-445</v>
      </c>
      <c r="E6" s="64"/>
      <c r="F6" s="68"/>
      <c r="H6" s="14" t="s">
        <v>64</v>
      </c>
      <c r="I6" s="59">
        <f>B6</f>
        <v>4.4999999999999998E-2</v>
      </c>
      <c r="K6" s="2" t="s">
        <v>78</v>
      </c>
      <c r="L6" s="16">
        <f ca="1">NETWORKDAYS(L3,I4,feriados)-1</f>
        <v>-445</v>
      </c>
      <c r="N6" s="14" t="s">
        <v>64</v>
      </c>
      <c r="O6" s="59">
        <v>3.4500000000000003E-2</v>
      </c>
      <c r="Q6" s="2" t="s">
        <v>78</v>
      </c>
      <c r="R6" s="16">
        <f ca="1">NETWORKDAYS(R3,O4,feriados)-1</f>
        <v>-419</v>
      </c>
    </row>
    <row r="7" spans="1:18" x14ac:dyDescent="0.2">
      <c r="A7" s="2" t="s">
        <v>160</v>
      </c>
      <c r="F7" s="14"/>
      <c r="K7" s="69" t="s">
        <v>79</v>
      </c>
      <c r="L7" s="77" t="e">
        <f ca="1">TRUNC(L5*((1+I6)^(L6/252))/((1+L4)^(L6/252)),6)</f>
        <v>#N/A</v>
      </c>
      <c r="M7" s="27"/>
      <c r="Q7" s="69" t="s">
        <v>79</v>
      </c>
      <c r="R7" s="77" t="e">
        <f ca="1">TRUNC(R5*((1+O6)^(R6/252))/((1+R4)^(R6/252)),6)</f>
        <v>#N/A</v>
      </c>
    </row>
    <row r="8" spans="1:18" x14ac:dyDescent="0.2">
      <c r="E8" s="78"/>
      <c r="K8" s="14"/>
      <c r="L8" s="79"/>
      <c r="Q8" s="14"/>
      <c r="R8" s="79" t="e">
        <f ca="1">R7*2</f>
        <v>#N/A</v>
      </c>
    </row>
    <row r="9" spans="1:18" x14ac:dyDescent="0.2">
      <c r="A9" s="14" t="s">
        <v>58</v>
      </c>
      <c r="B9" s="5"/>
      <c r="E9" s="8"/>
      <c r="H9" s="14" t="s">
        <v>58</v>
      </c>
      <c r="N9" s="14" t="s">
        <v>58</v>
      </c>
    </row>
    <row r="10" spans="1:18" x14ac:dyDescent="0.2">
      <c r="A10" s="14" t="s">
        <v>65</v>
      </c>
      <c r="B10" s="5">
        <f>IF(DAY(B4)&lt;15,_xlfn.CONCAT("15/",MONTH(B3-DAY(B3)-32),"/",YEAR(B3-DAY(B3)-32))-1+1,_xlfn.CONCAT("15/",MONTH(B3-DAY(B3)),"/",YEAR(B3-DAY(B3)))-1+1)</f>
        <v>44362</v>
      </c>
      <c r="C10" s="11">
        <f>VLOOKUP(B10,DADOS!$S:$U,2,FALSE)</f>
        <v>5769.98</v>
      </c>
      <c r="H10" s="14" t="s">
        <v>80</v>
      </c>
      <c r="I10" s="70">
        <f>IF(DAY(I4)&lt;15,_xlfn.CONCAT("15/",MONTH(I3-DAY(I3)-32),"/",YEAR(I3-DAY(I3)-32))-1+1,_xlfn.CONCAT("15/",MONTH(I3-DAY(I3)),"/",YEAR(I3-DAY(I3)))-1+1)</f>
        <v>44362</v>
      </c>
      <c r="J10" s="11">
        <f>VLOOKUP(I10,DADOS!$S:$U,2,FALSE)</f>
        <v>5769.98</v>
      </c>
      <c r="L10" s="5"/>
      <c r="M10" s="11"/>
      <c r="N10" s="14" t="s">
        <v>80</v>
      </c>
      <c r="O10" s="70">
        <f>IF(DAY(O4)&lt;15,_xlfn.CONCAT("15/",MONTH(O3-DAY(O3)-32),"/",YEAR(O3-DAY(O3)-32))-1+1,_xlfn.CONCAT("15/",MONTH(O3-DAY(O3)),"/",YEAR(O3-DAY(O3)))-1+1)</f>
        <v>43661</v>
      </c>
      <c r="P10" s="11">
        <f>VLOOKUP(O10,DADOS!$S:$U,2,FALSE)</f>
        <v>5224.18</v>
      </c>
      <c r="R10" s="5"/>
    </row>
    <row r="11" spans="1:18" x14ac:dyDescent="0.2">
      <c r="A11" s="14" t="s">
        <v>66</v>
      </c>
      <c r="B11" s="5">
        <f ca="1">IF(DAY(B4)&lt;15,_xlfn.CONCAT("15/",MONTH(D3-DAY(D3)-32),"/",YEAR(D3-DAY(D3)-32))-1+1,_xlfn.CONCAT("15/",MONTH(D3-DAY(D3)),"/",YEAR(D3-DAY(D3)))-1+1)</f>
        <v>46096</v>
      </c>
      <c r="C11" s="11" t="e">
        <f ca="1">VLOOKUP(B11,DADOS!$S:$U,2,FALSE)</f>
        <v>#N/A</v>
      </c>
      <c r="F11" s="4"/>
      <c r="H11" s="14" t="s">
        <v>81</v>
      </c>
      <c r="I11" s="70">
        <f>_xlfn.CONCAT("15/",MONTH(I10-DAY(I10)),"/",YEAR(I10-DAY(I10)))-1+1</f>
        <v>44331</v>
      </c>
      <c r="J11" s="11">
        <f>VLOOKUP(I11,DADOS!$S:$U,2,FALSE)</f>
        <v>5739.56</v>
      </c>
      <c r="L11" s="5"/>
      <c r="M11" s="11"/>
      <c r="N11" s="14" t="s">
        <v>81</v>
      </c>
      <c r="O11" s="70">
        <f>_xlfn.CONCAT("15/",MONTH(O10-DAY(O10)),"/",YEAR(O10-DAY(O10)))-1+1</f>
        <v>43631</v>
      </c>
      <c r="P11" s="11">
        <f>VLOOKUP(O11,DADOS!$S:$U,2,FALSE)</f>
        <v>5214.2700000000004</v>
      </c>
      <c r="R11" s="5"/>
    </row>
    <row r="12" spans="1:18" x14ac:dyDescent="0.2">
      <c r="B12" s="5"/>
      <c r="C12" s="11"/>
      <c r="H12" s="14" t="s">
        <v>82</v>
      </c>
      <c r="I12" s="5">
        <f ca="1">IF(DAY(I4)&lt;15,_xlfn.CONCAT("15/",MONTH(L3-DAY(L3)-32),"/",YEAR(L3-DAY(L3)-32))-1+1,_xlfn.CONCAT("15/",MONTH(L3-DAY(L3)),"/",YEAR(L3-DAY(L3)))-1+1)</f>
        <v>46096</v>
      </c>
      <c r="J12" s="11" t="e">
        <f ca="1">VLOOKUP(I12,DADOS!$S:$U,2,FALSE)</f>
        <v>#N/A</v>
      </c>
      <c r="L12" s="45"/>
      <c r="M12" s="11"/>
      <c r="N12" s="14" t="s">
        <v>82</v>
      </c>
      <c r="O12" s="5">
        <f ca="1">IF(DAY(O4)&lt;15,_xlfn.CONCAT("15/",MONTH(R3-DAY(R3)-32),"/",YEAR(R3-DAY(R3)-32))-1+1,_xlfn.CONCAT("15/",MONTH(R3-DAY(R3)),"/",YEAR(R3-DAY(R3)))-1+1)</f>
        <v>46096</v>
      </c>
      <c r="P12" s="11" t="e">
        <f ca="1">VLOOKUP(O12,DADOS!$S:$U,2,FALSE)</f>
        <v>#N/A</v>
      </c>
      <c r="R12" s="70"/>
    </row>
    <row r="13" spans="1:18" x14ac:dyDescent="0.2">
      <c r="B13" s="5"/>
      <c r="C13" s="11"/>
      <c r="D13" s="11"/>
      <c r="H13" s="14" t="s">
        <v>83</v>
      </c>
      <c r="I13" s="5">
        <f>WORKDAY(IF(DAY(I3)&lt;=DAY(I4),I3-DAY(I3)+DAY(I4),I3-DAY(I3)+32-DAY(I3-DAY(I3)+32)+DAY(I4))-1,1,feriados)</f>
        <v>44392</v>
      </c>
      <c r="J13" s="16">
        <f>NETWORKDAYS(I3,I13,feriados)-1</f>
        <v>0</v>
      </c>
      <c r="K13" s="5"/>
      <c r="L13" s="45"/>
      <c r="M13" s="16"/>
      <c r="N13" s="14" t="s">
        <v>83</v>
      </c>
      <c r="O13" s="5">
        <f>IF(DAY(O3)&lt;=DAY(O4),O3-DAY(O3)+DAY(O4),O3-DAY(O3)+32-DAY(O3-DAY(O3)+32)+DAY(O4))</f>
        <v>43729</v>
      </c>
      <c r="P13" s="16">
        <f>O13-O3</f>
        <v>30</v>
      </c>
      <c r="Q13" s="5"/>
      <c r="R13" s="16"/>
    </row>
    <row r="14" spans="1:18" x14ac:dyDescent="0.2">
      <c r="E14" s="27"/>
      <c r="F14" s="27"/>
      <c r="H14" s="14" t="s">
        <v>84</v>
      </c>
      <c r="I14" s="70">
        <f>WORKDAY(_xlfn.CONCAT(DAY(I13),"/",MONTH(I13-DAY(I13)),"/",YEAR(I13-DAY(I13)))-1,1,feriados)</f>
        <v>44362</v>
      </c>
      <c r="J14" s="16">
        <f>NETWORKDAYS(I14,I13,feriados)-1</f>
        <v>22</v>
      </c>
      <c r="K14" s="5"/>
      <c r="L14" s="45"/>
      <c r="N14" s="14" t="s">
        <v>84</v>
      </c>
      <c r="O14" s="70">
        <f>WORKDAY(_xlfn.CONCAT(DAY(O13),"/",MONTH(O13-DAY(O13)),"/",YEAR(O13-DAY(O13)))-1,1,feriados)</f>
        <v>43698</v>
      </c>
      <c r="P14" s="16">
        <f>O13-O14</f>
        <v>31</v>
      </c>
      <c r="Q14" s="5"/>
      <c r="R14" s="16"/>
    </row>
    <row r="15" spans="1:18" x14ac:dyDescent="0.2">
      <c r="A15" s="14" t="s">
        <v>75</v>
      </c>
      <c r="C15" s="2" t="e">
        <f ca="1">TRUNC(C11/C10,8)</f>
        <v>#N/A</v>
      </c>
      <c r="F15" s="27"/>
      <c r="H15" s="14" t="s">
        <v>75</v>
      </c>
      <c r="I15" s="71" t="e">
        <f ca="1">TRUNC(TRUNC((J10/J11)^TRUNC(J13/J14,9),8)*TRUNC(J12/J10,8),8)</f>
        <v>#N/A</v>
      </c>
      <c r="L15" s="45"/>
      <c r="N15" s="14" t="s">
        <v>75</v>
      </c>
      <c r="O15" s="71" t="e">
        <f ca="1">TRUNC(TRUNC((P10/P11)^TRUNC(P13/P14,9),8)*TRUNC(P12/P10,8),8)</f>
        <v>#N/A</v>
      </c>
    </row>
    <row r="16" spans="1:18" x14ac:dyDescent="0.2">
      <c r="A16" s="14" t="s">
        <v>67</v>
      </c>
      <c r="C16" s="88" t="e">
        <f ca="1">TRUNC(C15*B5,8)</f>
        <v>#N/A</v>
      </c>
      <c r="H16" s="14" t="s">
        <v>67</v>
      </c>
      <c r="I16" s="81" t="e">
        <f ca="1">TRUNC(I15*I5,8)</f>
        <v>#N/A</v>
      </c>
      <c r="J16" s="17"/>
      <c r="K16" s="17"/>
      <c r="L16" s="45"/>
      <c r="N16" s="14" t="s">
        <v>67</v>
      </c>
      <c r="O16" s="81" t="e">
        <f ca="1">TRUNC(O15*O5,8)</f>
        <v>#N/A</v>
      </c>
      <c r="P16" s="17"/>
      <c r="Q16" s="17"/>
      <c r="R16" s="38"/>
    </row>
    <row r="17" spans="1:18" x14ac:dyDescent="0.2">
      <c r="A17" s="14"/>
      <c r="D17" s="5"/>
      <c r="F17" s="213">
        <f>35813.57+21917.77</f>
        <v>57731.34</v>
      </c>
      <c r="H17" s="14"/>
      <c r="I17" s="45"/>
      <c r="J17" s="17"/>
      <c r="K17" s="17"/>
      <c r="L17" s="45"/>
      <c r="N17" s="14"/>
      <c r="O17" s="45"/>
      <c r="P17" s="17"/>
      <c r="Q17" s="17"/>
      <c r="R17" s="38"/>
    </row>
    <row r="18" spans="1:18" x14ac:dyDescent="0.2">
      <c r="A18" s="14" t="s">
        <v>59</v>
      </c>
      <c r="B18" s="5"/>
      <c r="D18" s="16"/>
      <c r="F18" s="213">
        <f>22034.83+133513.32</f>
        <v>155548.15000000002</v>
      </c>
      <c r="H18" s="14" t="s">
        <v>59</v>
      </c>
      <c r="L18" s="45"/>
      <c r="N18" s="14" t="s">
        <v>59</v>
      </c>
    </row>
    <row r="19" spans="1:18" x14ac:dyDescent="0.2">
      <c r="A19" s="14" t="s">
        <v>8</v>
      </c>
      <c r="B19" s="5">
        <f ca="1">WORKDAY(IF(DAY(B4)&lt;=DAY(D3),_xlfn.CONCAT(DAY(B4),"/",MONTH(D3),"/",YEAR(D3))-1+1,_xlfn.CONCAT(DAY(B4),"/",MONTH(D3-DAY(D3)),"/",YEAR(D3-DAY(D3)))-1+1)-1,1,feriados)</f>
        <v>46127</v>
      </c>
      <c r="C19" s="16">
        <f ca="1">NETWORKDAYS(B3,B19,feriados)-1</f>
        <v>1193</v>
      </c>
      <c r="D19" s="16"/>
      <c r="H19" s="14" t="s">
        <v>8</v>
      </c>
      <c r="I19" s="5">
        <f ca="1">L3</f>
        <v>46131</v>
      </c>
      <c r="J19" s="16">
        <f ca="1">NETWORKDAYS(I3,I19,feriados)-1</f>
        <v>1195</v>
      </c>
      <c r="K19" s="11"/>
      <c r="L19" s="45"/>
      <c r="M19" s="14"/>
      <c r="N19" s="14" t="s">
        <v>8</v>
      </c>
      <c r="O19" s="5">
        <f ca="1">WORKDAY(IF(DAY(O4)&lt;=DAY(R3),_xlfn.CONCAT(DAY(O4),"/",MONTH(R3),"/",YEAR(R3))-1+1,_xlfn.CONCAT(DAY(O4),"/",MONTH(R3-DAY(R3)),"/",YEAR(R3-DAY(R3)))-1+1)-1,1,feriados)</f>
        <v>46104</v>
      </c>
      <c r="P19" s="16">
        <f ca="1">NETWORKDAYS(O3,O19,feriados)-1</f>
        <v>1653</v>
      </c>
      <c r="Q19" s="5"/>
      <c r="R19" s="14"/>
    </row>
    <row r="20" spans="1:18" x14ac:dyDescent="0.2">
      <c r="A20" s="14" t="s">
        <v>76</v>
      </c>
      <c r="C20" s="71">
        <f ca="1">ROUND((1+B6)^(C19/252),9)</f>
        <v>1.2316829979999999</v>
      </c>
      <c r="D20" s="45"/>
      <c r="H20" s="14" t="s">
        <v>76</v>
      </c>
      <c r="J20" s="71">
        <f ca="1">TRUNC((1+I6)^(J19/252),9)</f>
        <v>1.232113349</v>
      </c>
      <c r="K20" s="86"/>
      <c r="L20" s="45"/>
      <c r="N20" s="14" t="s">
        <v>76</v>
      </c>
      <c r="P20" s="71">
        <f ca="1">TRUNC((1+O6)^(P19/252),9)</f>
        <v>1.2491800289999999</v>
      </c>
      <c r="Q20" s="70"/>
    </row>
    <row r="21" spans="1:18" x14ac:dyDescent="0.2">
      <c r="A21" s="14" t="s">
        <v>68</v>
      </c>
      <c r="C21" s="17" t="e">
        <f ca="1">TRUNC(C20*C16,8)</f>
        <v>#N/A</v>
      </c>
      <c r="H21" s="14" t="s">
        <v>68</v>
      </c>
      <c r="J21" s="45" t="e">
        <f ca="1">TRUNC(J20*I16,8)</f>
        <v>#N/A</v>
      </c>
      <c r="K21" s="16"/>
      <c r="L21" s="45"/>
      <c r="N21" s="14" t="s">
        <v>68</v>
      </c>
      <c r="P21" s="45" t="e">
        <f ca="1">TRUNC(P20*O16,8)</f>
        <v>#N/A</v>
      </c>
      <c r="Q21" s="16"/>
    </row>
    <row r="22" spans="1:18" x14ac:dyDescent="0.2">
      <c r="C22" s="17"/>
      <c r="D22" s="17"/>
      <c r="L22" s="45"/>
      <c r="R22" s="45"/>
    </row>
    <row r="23" spans="1:18" x14ac:dyDescent="0.2">
      <c r="A23" s="14" t="s">
        <v>87</v>
      </c>
      <c r="H23" s="14" t="s">
        <v>87</v>
      </c>
      <c r="L23" s="45"/>
      <c r="N23" s="14" t="s">
        <v>87</v>
      </c>
    </row>
    <row r="24" spans="1:18" x14ac:dyDescent="0.2">
      <c r="A24" s="14" t="s">
        <v>69</v>
      </c>
      <c r="B24" s="75">
        <v>0.34</v>
      </c>
      <c r="H24" s="14" t="s">
        <v>69</v>
      </c>
      <c r="I24" s="75">
        <f>B24</f>
        <v>0.34</v>
      </c>
      <c r="L24" s="45"/>
      <c r="N24" s="14" t="s">
        <v>69</v>
      </c>
      <c r="O24" s="35">
        <v>1.1599999999999999</v>
      </c>
    </row>
    <row r="25" spans="1:18" x14ac:dyDescent="0.2">
      <c r="A25" s="14" t="s">
        <v>70</v>
      </c>
      <c r="B25" s="5">
        <f ca="1">B19</f>
        <v>46127</v>
      </c>
      <c r="H25" s="14" t="s">
        <v>70</v>
      </c>
      <c r="I25" s="5">
        <f ca="1">WORKDAY(IF(DAY(I4)&lt;=DAY(L3),_xlfn.CONCAT(DAY(I4),"/",MONTH(L3),"/",YEAR(L3))-1+1,_xlfn.CONCAT(DAY(I4),"/",MONTH(L3-DAY(L3)),"/",YEAR(L3-DAY(L3)))-1+1)-1,1,feriados)</f>
        <v>46127</v>
      </c>
      <c r="L25" s="45"/>
      <c r="N25" s="14" t="s">
        <v>70</v>
      </c>
      <c r="O25" s="5">
        <f ca="1">WORKDAY(IF(DAY(R3)&lt;=15,_xlfn.CONCAT(DAY(O4),"/",MONTH(R3-DAY(R3)),"/",YEAR(R3-DAY(R3)))-1+1,_xlfn.CONCAT(DAY(O4),"/",MONTH(R3),"/",YEAR(R3))-1+1)-1,1,feriados)</f>
        <v>46134</v>
      </c>
    </row>
    <row r="26" spans="1:18" x14ac:dyDescent="0.2">
      <c r="A26" s="14" t="s">
        <v>71</v>
      </c>
      <c r="B26" s="5">
        <f ca="1">WORKDAY(_xlfn.CONCAT(DAY(B25),"/",MONTH(B25-DAY(B25)+32-DAY(B25-DAY(B25)+32)+15),"/",YEAR(B25-DAY(B25)+32-DAY(B25-DAY(B25)+32)+15))-1,1,feriados)</f>
        <v>46157</v>
      </c>
      <c r="H26" s="14" t="s">
        <v>71</v>
      </c>
      <c r="I26" s="5">
        <f ca="1">WORKDAY(_xlfn.CONCAT(DAY(I25),"/",MONTH(I25-DAY(I25)+32-DAY(I25-DAY(I25)+32)+15),"/",YEAR(I25-DAY(I25)+32-DAY(I25-DAY(I25)+32)+15))-1,1,feriados)</f>
        <v>46157</v>
      </c>
      <c r="L26" s="14"/>
      <c r="M26" s="14"/>
      <c r="N26" s="14" t="s">
        <v>71</v>
      </c>
      <c r="O26" s="5">
        <f ca="1">WORKDAY(_xlfn.CONCAT(DAY(O25),"/",MONTH(O25-DAY(O25)+32-DAY(O25-DAY(O25)+32)+15),"/",YEAR(O25-DAY(O25)+32-DAY(O25-DAY(O25)+32)+15))-1,1,feriados)</f>
        <v>46164</v>
      </c>
      <c r="R26" s="14"/>
    </row>
    <row r="27" spans="1:18" x14ac:dyDescent="0.2">
      <c r="A27" s="14" t="s">
        <v>72</v>
      </c>
      <c r="B27" s="16">
        <f ca="1">NETWORKDAYS(B25,B26,feriados)-1</f>
        <v>20</v>
      </c>
      <c r="H27" s="14" t="s">
        <v>72</v>
      </c>
      <c r="I27" s="16">
        <f ca="1">NETWORKDAYS(I25,I26,feriados)-1</f>
        <v>20</v>
      </c>
      <c r="N27" s="14" t="s">
        <v>72</v>
      </c>
      <c r="O27" s="16">
        <f ca="1">O26-O25</f>
        <v>30</v>
      </c>
    </row>
    <row r="28" spans="1:18" x14ac:dyDescent="0.2">
      <c r="A28" s="14" t="s">
        <v>73</v>
      </c>
      <c r="B28" s="16">
        <f ca="1">NETWORKDAYS(B25,D3,feriados)-1</f>
        <v>2</v>
      </c>
      <c r="H28" s="14" t="s">
        <v>73</v>
      </c>
      <c r="I28" s="16">
        <f ca="1">NETWORKDAYS(I25,L3,feriados)-1</f>
        <v>2</v>
      </c>
      <c r="N28" s="14" t="s">
        <v>73</v>
      </c>
      <c r="O28" s="16">
        <f ca="1">R3-O25</f>
        <v>-2</v>
      </c>
    </row>
    <row r="29" spans="1:18" x14ac:dyDescent="0.2">
      <c r="A29" s="14" t="s">
        <v>86</v>
      </c>
      <c r="B29" s="224">
        <f ca="1">TRUNC((1+B24/100)^(B28/B27),8)</f>
        <v>1.0003394800000001</v>
      </c>
      <c r="H29" s="14" t="s">
        <v>86</v>
      </c>
      <c r="I29" s="2">
        <f ca="1">TRUNC((1+I24/100)^TRUNC(I28/I27,9),8)</f>
        <v>1.0003394800000001</v>
      </c>
      <c r="N29" s="14" t="s">
        <v>86</v>
      </c>
      <c r="O29" s="2">
        <f ca="1">TRUNC((1+O24/100)^TRUNC(O28/O27,9),8)</f>
        <v>0.99923141000000004</v>
      </c>
    </row>
    <row r="31" spans="1:18" x14ac:dyDescent="0.2">
      <c r="A31" s="255" t="s">
        <v>385</v>
      </c>
      <c r="B31" s="255"/>
      <c r="C31" s="255"/>
      <c r="D31" s="11"/>
    </row>
    <row r="32" spans="1:18" ht="15" x14ac:dyDescent="0.25">
      <c r="B32" s="222" t="s">
        <v>381</v>
      </c>
      <c r="C32" s="221">
        <f ca="1">NETWORKDAYS(B3,D3,feriados)-1</f>
        <v>1195</v>
      </c>
      <c r="D32" s="34"/>
      <c r="E32" s="45"/>
    </row>
    <row r="33" spans="1:5" ht="15" x14ac:dyDescent="0.25">
      <c r="A33" s="5"/>
      <c r="B33" s="222" t="s">
        <v>384</v>
      </c>
      <c r="C33" s="221">
        <f ca="1">NETWORKDAYS(D3,B4,feriados)-1</f>
        <v>-445</v>
      </c>
      <c r="D33" s="223"/>
      <c r="E33" s="45"/>
    </row>
    <row r="34" spans="1:5" ht="15" x14ac:dyDescent="0.25">
      <c r="B34" s="222" t="s">
        <v>380</v>
      </c>
      <c r="C34" s="88">
        <f ca="1">ROUND((1+B6)^(C32/252),9)</f>
        <v>1.2321133500000001</v>
      </c>
    </row>
    <row r="35" spans="1:5" ht="15" x14ac:dyDescent="0.25">
      <c r="A35" s="5"/>
      <c r="B35" s="222" t="s">
        <v>383</v>
      </c>
      <c r="C35" s="2">
        <f ca="1">ROUND((1+B6)^(C33/252),9)</f>
        <v>0.92521583799999996</v>
      </c>
      <c r="E35" s="11"/>
    </row>
    <row r="36" spans="1:5" ht="15" x14ac:dyDescent="0.25">
      <c r="A36" s="5"/>
      <c r="B36" s="222" t="s">
        <v>382</v>
      </c>
      <c r="C36" s="38" t="e">
        <f ca="1">B29*C15</f>
        <v>#N/A</v>
      </c>
    </row>
    <row r="37" spans="1:5" ht="15" x14ac:dyDescent="0.25">
      <c r="B37" s="222" t="s">
        <v>386</v>
      </c>
      <c r="C37" s="38">
        <f>B5</f>
        <v>50000</v>
      </c>
    </row>
    <row r="38" spans="1:5" ht="15" x14ac:dyDescent="0.25">
      <c r="A38" s="5"/>
      <c r="B38" s="222" t="s">
        <v>387</v>
      </c>
      <c r="C38" s="27" t="e">
        <f ca="1">C37*(C36-1)</f>
        <v>#N/A</v>
      </c>
    </row>
    <row r="39" spans="1:5" ht="15" x14ac:dyDescent="0.25">
      <c r="B39" s="222" t="s">
        <v>388</v>
      </c>
      <c r="C39" s="27" t="e">
        <f ca="1">C40*(C34-1)</f>
        <v>#N/A</v>
      </c>
    </row>
    <row r="40" spans="1:5" ht="15" x14ac:dyDescent="0.25">
      <c r="A40" s="5"/>
      <c r="B40" s="222" t="s">
        <v>12</v>
      </c>
      <c r="C40" s="76" t="e">
        <f ca="1">C38+C37</f>
        <v>#N/A</v>
      </c>
    </row>
    <row r="41" spans="1:5" ht="15" x14ac:dyDescent="0.25">
      <c r="A41" s="5"/>
      <c r="B41" s="222" t="s">
        <v>389</v>
      </c>
      <c r="C41" s="11" t="e">
        <f ca="1">C37+C38+C39</f>
        <v>#N/A</v>
      </c>
      <c r="E41" s="11"/>
    </row>
    <row r="42" spans="1:5" ht="15" x14ac:dyDescent="0.25">
      <c r="A42" s="5"/>
      <c r="B42" s="222" t="s">
        <v>390</v>
      </c>
      <c r="C42" s="2" t="e">
        <f ca="1">(C40)*(C34*C35)</f>
        <v>#N/A</v>
      </c>
      <c r="E42" s="45"/>
    </row>
    <row r="43" spans="1:5" ht="15" x14ac:dyDescent="0.25">
      <c r="B43" s="222" t="s">
        <v>391</v>
      </c>
      <c r="C43" s="7">
        <f>D4</f>
        <v>0.11555</v>
      </c>
    </row>
    <row r="44" spans="1:5" ht="15" x14ac:dyDescent="0.25">
      <c r="B44" s="222" t="s">
        <v>392</v>
      </c>
      <c r="C44" s="76" t="e">
        <f ca="1">C42/((1+C43)^(C33/252))</f>
        <v>#N/A</v>
      </c>
    </row>
  </sheetData>
  <mergeCells count="11">
    <mergeCell ref="A31:C31"/>
    <mergeCell ref="N1:R1"/>
    <mergeCell ref="N2:O2"/>
    <mergeCell ref="Q2:R2"/>
    <mergeCell ref="A2:B2"/>
    <mergeCell ref="H2:I2"/>
    <mergeCell ref="K2:L2"/>
    <mergeCell ref="H1:L1"/>
    <mergeCell ref="C2:D2"/>
    <mergeCell ref="E2:F2"/>
    <mergeCell ref="A1:F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40BCA-238B-465D-AA7C-D3CD83238F60}">
  <sheetPr>
    <tabColor rgb="FFF901FF"/>
  </sheetPr>
  <dimension ref="B1:R305"/>
  <sheetViews>
    <sheetView showGridLines="0" tabSelected="1" zoomScale="85" zoomScaleNormal="85" workbookViewId="0">
      <selection activeCell="Q4" sqref="Q4"/>
    </sheetView>
  </sheetViews>
  <sheetFormatPr defaultRowHeight="15" x14ac:dyDescent="0.25"/>
  <cols>
    <col min="2" max="2" width="20" bestFit="1" customWidth="1"/>
    <col min="3" max="3" width="17.7109375" bestFit="1" customWidth="1"/>
    <col min="4" max="4" width="11.140625" bestFit="1" customWidth="1"/>
    <col min="5" max="5" width="7.42578125" bestFit="1" customWidth="1"/>
    <col min="6" max="6" width="14.7109375" bestFit="1" customWidth="1"/>
    <col min="7" max="7" width="17.5703125" bestFit="1" customWidth="1"/>
    <col min="8" max="8" width="20" bestFit="1" customWidth="1"/>
    <col min="9" max="9" width="20" style="117" customWidth="1"/>
    <col min="10" max="10" width="17.42578125" bestFit="1" customWidth="1"/>
    <col min="11" max="11" width="17.7109375" bestFit="1" customWidth="1"/>
    <col min="12" max="12" width="23" bestFit="1" customWidth="1"/>
    <col min="13" max="13" width="15.7109375" bestFit="1" customWidth="1"/>
    <col min="15" max="15" width="14.5703125" bestFit="1" customWidth="1"/>
    <col min="16" max="16" width="13.5703125" customWidth="1"/>
  </cols>
  <sheetData>
    <row r="1" spans="2:18" s="237" customFormat="1" ht="15.75" x14ac:dyDescent="0.25">
      <c r="B1" s="251" t="s">
        <v>146</v>
      </c>
      <c r="C1" s="251"/>
      <c r="F1" s="251" t="s">
        <v>326</v>
      </c>
      <c r="G1" s="251"/>
      <c r="I1" s="251" t="s">
        <v>405</v>
      </c>
      <c r="J1" s="251"/>
      <c r="L1" s="251" t="s">
        <v>409</v>
      </c>
      <c r="M1" s="251"/>
      <c r="O1" s="251" t="s">
        <v>410</v>
      </c>
      <c r="P1" s="251"/>
      <c r="Q1" s="237">
        <v>252</v>
      </c>
    </row>
    <row r="2" spans="2:18" s="237" customFormat="1" ht="15.75" x14ac:dyDescent="0.25">
      <c r="B2" s="239" t="s">
        <v>21</v>
      </c>
      <c r="C2" s="240">
        <v>45824</v>
      </c>
      <c r="F2" s="239" t="s">
        <v>402</v>
      </c>
      <c r="G2" s="240">
        <v>46132</v>
      </c>
      <c r="I2" s="239" t="s">
        <v>406</v>
      </c>
      <c r="J2" s="247">
        <f>G5/G4-1</f>
        <v>2.0724624136727376E-2</v>
      </c>
      <c r="L2" s="239" t="s">
        <v>24</v>
      </c>
      <c r="M2" s="247" cm="1">
        <f t="array" ref="M2">IFERROR(IFERROR(_xlfn.LET(_xlpm.dias,CHOOSE({1;2},LARGE(_xlfn._xlws.FILTER(ETTJ[dc],ETTJ[dc]&lt;=J3),1),SMALL(_xlfn._xlws.FILTER(ETTJ[dc],ETTJ[dc]&gt;=J3),1)),_xlpm.taxas,_xlfn.XLOOKUP(_xlpm.dias,ETTJ[dc],ETTJ[DI 252]),FORECAST(J3,_xlpm.taxas,_xlpm.dias)),_xlfn.XLOOKUP(J3,ETTJ[dc],ETTJ[DI 252]))/100,0)</f>
        <v>0.14493333333333333</v>
      </c>
      <c r="O2" s="239" t="s">
        <v>411</v>
      </c>
      <c r="P2" s="247">
        <f>L8/K8-1</f>
        <v>2.5535681573333413E-2</v>
      </c>
    </row>
    <row r="3" spans="2:18" s="237" customFormat="1" ht="15.75" x14ac:dyDescent="0.25">
      <c r="B3" s="239" t="s">
        <v>6</v>
      </c>
      <c r="C3" s="241">
        <v>46188</v>
      </c>
      <c r="F3" s="239" t="s">
        <v>155</v>
      </c>
      <c r="G3" s="242">
        <f>_xlfn.XLOOKUP(G2,B8:B258,C8:C258)</f>
        <v>3.0000000000000001E-3</v>
      </c>
      <c r="I3" s="239" t="s">
        <v>407</v>
      </c>
      <c r="J3" s="246">
        <f>NETWORKDAYS($G$2,C3,feriados)-1</f>
        <v>37</v>
      </c>
      <c r="K3" s="238"/>
      <c r="L3" s="243" t="s">
        <v>11</v>
      </c>
      <c r="M3" s="250">
        <f>(((1+M2)^(1/252))*((1+G3)^(1/252))-1)/((1+M2)^(1/252) -1)</f>
        <v>1.0221382396646901</v>
      </c>
      <c r="O3" s="239" t="s">
        <v>412</v>
      </c>
      <c r="P3" s="242">
        <f>C8</f>
        <v>0.01</v>
      </c>
    </row>
    <row r="4" spans="2:18" s="237" customFormat="1" ht="15.75" x14ac:dyDescent="0.25">
      <c r="B4" s="239" t="s">
        <v>22</v>
      </c>
      <c r="C4" s="242">
        <v>3.5999999999999997E-2</v>
      </c>
      <c r="F4" s="239" t="s">
        <v>403</v>
      </c>
      <c r="G4" s="246">
        <f>_xlfn.XLOOKUP(G2,B8:B258,L8:L258)</f>
        <v>349190.73640400002</v>
      </c>
      <c r="I4" s="239" t="s">
        <v>408</v>
      </c>
      <c r="J4" s="242">
        <f>_xlfn.LET(_xlpm.fator_cdi,IFERROR((_xlfn.XLOOKUP(C3,FatorAcumulado[Datas],FatorAcumulado[Fator CDI])/_xlfn.XLOOKUP($G$2,FatorAcumulado[Datas],FatorAcumulado[Fator CDI]))^(1/J3)-1,0),(1+_xlpm.fator_cdi)^J3-1)</f>
        <v>2.0275791010070598E-2</v>
      </c>
      <c r="K4" s="238"/>
      <c r="O4" s="239" t="s">
        <v>24</v>
      </c>
      <c r="P4" s="242" cm="1">
        <f t="array" ref="P4">IFERROR(IFERROR(_xlfn.LET(_xlpm.dias,CHOOSE({1;2},LARGE(_xlfn._xlws.FILTER(ETTJ[dc],ETTJ[dc]&lt;=Q1),1),SMALL(_xlfn._xlws.FILTER(ETTJ[dc],ETTJ[dc]&gt;=Q1),1)),_xlpm.taxas,_xlfn.XLOOKUP(_xlpm.dias,ETTJ[dc],ETTJ[DI 252]),FORECAST(Q1,_xlpm.taxas,_xlpm.dias)),_xlfn.XLOOKUP(Q1,ETTJ[dc],ETTJ[DI 252]))/100,0)</f>
        <v>0.14068000000000003</v>
      </c>
      <c r="R4" s="245"/>
    </row>
    <row r="5" spans="2:18" s="237" customFormat="1" ht="15.75" x14ac:dyDescent="0.25">
      <c r="B5" s="243" t="s">
        <v>25</v>
      </c>
      <c r="C5" s="244">
        <v>300000</v>
      </c>
      <c r="F5" s="243" t="s">
        <v>404</v>
      </c>
      <c r="G5" s="248">
        <f>K258</f>
        <v>356427.58316799998</v>
      </c>
      <c r="I5" s="243" t="s">
        <v>18</v>
      </c>
      <c r="J5" s="250">
        <f>(((1+J2)^(1/J3))/((1+J4)^(1/J3)))^252-1</f>
        <v>3.0000000244445602E-3</v>
      </c>
      <c r="K5" s="249"/>
      <c r="O5" s="243" t="s">
        <v>413</v>
      </c>
      <c r="P5" s="250">
        <f>(((1+P4)^(1/252))*((1+P3)^(1/252))-1)/((1+P4)^(1/252) -1)</f>
        <v>1.0756175368179708</v>
      </c>
    </row>
    <row r="7" spans="2:18" s="233" customFormat="1" ht="15.75" thickBot="1" x14ac:dyDescent="0.3">
      <c r="B7" s="235" t="s">
        <v>0</v>
      </c>
      <c r="C7" s="235" t="s">
        <v>23</v>
      </c>
      <c r="D7" s="235" t="s">
        <v>52</v>
      </c>
      <c r="E7" s="235" t="s">
        <v>24</v>
      </c>
      <c r="F7" s="235" t="s">
        <v>26</v>
      </c>
      <c r="G7" s="235" t="s">
        <v>27</v>
      </c>
      <c r="H7" s="235" t="s">
        <v>28</v>
      </c>
      <c r="I7" s="236" t="s">
        <v>31</v>
      </c>
      <c r="J7" s="235" t="s">
        <v>32</v>
      </c>
      <c r="K7" s="235" t="s">
        <v>401</v>
      </c>
      <c r="L7" s="235" t="s">
        <v>392</v>
      </c>
    </row>
    <row r="8" spans="2:18" x14ac:dyDescent="0.25">
      <c r="B8" s="93">
        <f>C2</f>
        <v>45824</v>
      </c>
      <c r="C8" s="117">
        <v>0.01</v>
      </c>
      <c r="D8">
        <f>$C$3-B8</f>
        <v>364</v>
      </c>
      <c r="E8" s="231" cm="1">
        <f t="array" ref="E8">IFERROR(IFERROR(_xlfn.LET(_xlpm.dias,CHOOSE({1;2},LARGE(_xlfn._xlws.FILTER(ETTJ[dc],ETTJ[dc]&lt;=D8),1),SMALL(_xlfn._xlws.FILTER(ETTJ[dc],ETTJ[dc]&gt;=D8),1)),_xlpm.taxas,_xlfn.XLOOKUP(_xlpm.dias,ETTJ[dc],ETTJ[DI 252]),FORECAST(D8,_xlpm.taxas,_xlpm.dias)),_xlfn.XLOOKUP(D8,ETTJ[dc],ETTJ[DI 252]))/100,0)</f>
        <v>0.13880000000000001</v>
      </c>
      <c r="F8" s="163">
        <f t="shared" ref="F8:F71" si="0">NETWORKDAYS($C$2,B8,feriados)-1</f>
        <v>0</v>
      </c>
      <c r="G8" s="232">
        <f>IFERROR((_xlfn.XLOOKUP(B8,FatorAcumulado[Datas],FatorAcumulado[Fator CDI])/_xlfn.XLOOKUP($C$2,FatorAcumulado[Datas],FatorAcumulado[Fator CDI]))^(1/F8)-1,0)</f>
        <v>0</v>
      </c>
      <c r="H8" s="117">
        <f>(1+$C$4)^(1/252) -1</f>
        <v>1.4035565781189696E-4</v>
      </c>
      <c r="I8" s="117">
        <f>(1+G8)*(1+H8) -1</f>
        <v>1.4035565781189696E-4</v>
      </c>
      <c r="J8" s="234">
        <f t="shared" ref="J8:J71" si="1">NETWORKDAYS(B8,$C$3,feriados)-1</f>
        <v>250</v>
      </c>
      <c r="K8" s="109">
        <f t="shared" ref="K8:K39" si="2">TRUNC($C$5*(1+I8)^F8,6)</f>
        <v>300000</v>
      </c>
      <c r="L8" s="109">
        <f>TRUNC(K8*((1+$C$4)^(J8/252))/((1+C8)^(J8/252)),6)</f>
        <v>307660.70447200001</v>
      </c>
      <c r="M8" s="117"/>
    </row>
    <row r="9" spans="2:18" x14ac:dyDescent="0.25">
      <c r="B9" s="93">
        <f t="shared" ref="B9:B72" si="3">WORKDAY(B8,1,feriados)</f>
        <v>45825</v>
      </c>
      <c r="C9" s="117">
        <v>0.01</v>
      </c>
      <c r="D9">
        <f t="shared" ref="D9:D72" si="4">$C$3-B9</f>
        <v>363</v>
      </c>
      <c r="E9" s="231" cm="1">
        <f t="array" ref="E9">IFERROR(IFERROR(_xlfn.LET(_xlpm.dias,CHOOSE({1;2},LARGE(_xlfn._xlws.FILTER(ETTJ[dc],ETTJ[dc]&lt;=D9),1),SMALL(_xlfn._xlws.FILTER(ETTJ[dc],ETTJ[dc]&gt;=D9),1)),_xlpm.taxas,_xlfn.XLOOKUP(_xlpm.dias,ETTJ[dc],ETTJ[DI 252]),FORECAST(D9,_xlpm.taxas,_xlpm.dias)),_xlfn.XLOOKUP(D9,ETTJ[dc],ETTJ[DI 252]))/100,0)</f>
        <v>0.13880000000000001</v>
      </c>
      <c r="F9" s="163">
        <f t="shared" si="0"/>
        <v>1</v>
      </c>
      <c r="G9" s="117">
        <f>(_xlfn.XLOOKUP(B9,FatorAcumulado[Datas],FatorAcumulado[Fator CDI])/_xlfn.XLOOKUP($C$2,FatorAcumulado[Datas],FatorAcumulado[Fator CDI]))^(1/F9)-1</f>
        <v>5.4266000000002812E-4</v>
      </c>
      <c r="H9" s="117">
        <f t="shared" ref="H9:H72" si="5">(1+$C$4)^(1/252) -1</f>
        <v>1.4035565781189696E-4</v>
      </c>
      <c r="I9" s="117">
        <f t="shared" ref="I9:I72" si="6">(1+G9)*(1+H9) -1</f>
        <v>6.8309182321324435E-4</v>
      </c>
      <c r="J9" s="234">
        <f t="shared" si="1"/>
        <v>249</v>
      </c>
      <c r="K9" s="109">
        <f t="shared" si="2"/>
        <v>300204.92754599999</v>
      </c>
      <c r="L9" s="109">
        <f t="shared" ref="L9:L72" si="7">TRUNC(K9*((1+$C$4)^(J9/252))/((1+C9)^(J9/252)),6)</f>
        <v>307839.81458000001</v>
      </c>
    </row>
    <row r="10" spans="2:18" x14ac:dyDescent="0.25">
      <c r="B10" s="93">
        <f t="shared" si="3"/>
        <v>45826</v>
      </c>
      <c r="C10" s="117">
        <v>0.01</v>
      </c>
      <c r="D10">
        <f t="shared" si="4"/>
        <v>362</v>
      </c>
      <c r="E10" s="231" cm="1">
        <f t="array" ref="E10">IFERROR(IFERROR(_xlfn.LET(_xlpm.dias,CHOOSE({1;2},LARGE(_xlfn._xlws.FILTER(ETTJ[dc],ETTJ[dc]&lt;=D10),1),SMALL(_xlfn._xlws.FILTER(ETTJ[dc],ETTJ[dc]&gt;=D10),1)),_xlpm.taxas,_xlfn.XLOOKUP(_xlpm.dias,ETTJ[dc],ETTJ[DI 252]),FORECAST(D10,_xlpm.taxas,_xlpm.dias)),_xlfn.XLOOKUP(D10,ETTJ[dc],ETTJ[DI 252]))/100,0)</f>
        <v>0.13885000000000003</v>
      </c>
      <c r="F10" s="163">
        <f t="shared" si="0"/>
        <v>2</v>
      </c>
      <c r="G10" s="117">
        <f>(_xlfn.XLOOKUP(B10,FatorAcumulado[Datas],FatorAcumulado[Fator CDI])/_xlfn.XLOOKUP($C$2,FatorAcumulado[Datas],FatorAcumulado[Fator CDI]))^(1/F10)-1</f>
        <v>5.4266000000002812E-4</v>
      </c>
      <c r="H10" s="117">
        <f t="shared" si="5"/>
        <v>1.4035565781189696E-4</v>
      </c>
      <c r="I10" s="117">
        <f t="shared" si="6"/>
        <v>6.8309182321324435E-4</v>
      </c>
      <c r="J10" s="234">
        <f t="shared" si="1"/>
        <v>248</v>
      </c>
      <c r="K10" s="109">
        <f t="shared" si="2"/>
        <v>300409.99507800001</v>
      </c>
      <c r="L10" s="109">
        <f t="shared" si="7"/>
        <v>308019.02896099997</v>
      </c>
    </row>
    <row r="11" spans="2:18" x14ac:dyDescent="0.25">
      <c r="B11" s="93">
        <f t="shared" si="3"/>
        <v>45828</v>
      </c>
      <c r="C11" s="117">
        <v>0.01</v>
      </c>
      <c r="D11">
        <f t="shared" si="4"/>
        <v>360</v>
      </c>
      <c r="E11" s="231" cm="1">
        <f t="array" ref="E11">IFERROR(IFERROR(_xlfn.LET(_xlpm.dias,CHOOSE({1;2},LARGE(_xlfn._xlws.FILTER(ETTJ[dc],ETTJ[dc]&lt;=D11),1),SMALL(_xlfn._xlws.FILTER(ETTJ[dc],ETTJ[dc]&gt;=D11),1)),_xlpm.taxas,_xlfn.XLOOKUP(_xlpm.dias,ETTJ[dc],ETTJ[DI 252]),FORECAST(D11,_xlpm.taxas,_xlpm.dias)),_xlfn.XLOOKUP(D11,ETTJ[dc],ETTJ[DI 252]))/100,0)</f>
        <v>0.13891818181818183</v>
      </c>
      <c r="F11" s="163">
        <f t="shared" si="0"/>
        <v>3</v>
      </c>
      <c r="G11" s="117">
        <f>(_xlfn.XLOOKUP(B11,FatorAcumulado[Datas],FatorAcumulado[Fator CDI])/_xlfn.XLOOKUP($C$2,FatorAcumulado[Datas],FatorAcumulado[Fator CDI]))^(1/F11)-1</f>
        <v>5.4266000000002812E-4</v>
      </c>
      <c r="H11" s="117">
        <f t="shared" si="5"/>
        <v>1.4035565781189696E-4</v>
      </c>
      <c r="I11" s="117">
        <f t="shared" si="6"/>
        <v>6.8309182321324435E-4</v>
      </c>
      <c r="J11" s="234">
        <f t="shared" si="1"/>
        <v>247</v>
      </c>
      <c r="K11" s="109">
        <f t="shared" si="2"/>
        <v>300615.202689</v>
      </c>
      <c r="L11" s="109">
        <f t="shared" si="7"/>
        <v>308198.34767400002</v>
      </c>
    </row>
    <row r="12" spans="2:18" x14ac:dyDescent="0.25">
      <c r="B12" s="93">
        <f t="shared" si="3"/>
        <v>45831</v>
      </c>
      <c r="C12" s="117">
        <v>0.01</v>
      </c>
      <c r="D12">
        <f t="shared" si="4"/>
        <v>357</v>
      </c>
      <c r="E12" s="231" cm="1">
        <f t="array" ref="E12">IFERROR(IFERROR(_xlfn.LET(_xlpm.dias,CHOOSE({1;2},LARGE(_xlfn._xlws.FILTER(ETTJ[dc],ETTJ[dc]&lt;=D12),1),SMALL(_xlfn._xlws.FILTER(ETTJ[dc],ETTJ[dc]&gt;=D12),1)),_xlpm.taxas,_xlfn.XLOOKUP(_xlpm.dias,ETTJ[dc],ETTJ[DI 252]),FORECAST(D12,_xlpm.taxas,_xlpm.dias)),_xlfn.XLOOKUP(D12,ETTJ[dc],ETTJ[DI 252]))/100,0)</f>
        <v>0.13897272727272728</v>
      </c>
      <c r="F12" s="163">
        <f t="shared" si="0"/>
        <v>4</v>
      </c>
      <c r="G12" s="117">
        <f>(_xlfn.XLOOKUP(B12,FatorAcumulado[Datas],FatorAcumulado[Fator CDI])/_xlfn.XLOOKUP($C$2,FatorAcumulado[Datas],FatorAcumulado[Fator CDI]))^(1/F12)-1</f>
        <v>5.4482249298937191E-4</v>
      </c>
      <c r="H12" s="117">
        <f t="shared" si="5"/>
        <v>1.4035565781189696E-4</v>
      </c>
      <c r="I12" s="117">
        <f t="shared" si="6"/>
        <v>6.8525461972068769E-4</v>
      </c>
      <c r="J12" s="234">
        <f t="shared" si="1"/>
        <v>246</v>
      </c>
      <c r="K12" s="109">
        <f t="shared" si="2"/>
        <v>300823.15116200002</v>
      </c>
      <c r="L12" s="109">
        <f t="shared" si="7"/>
        <v>308380.43680199998</v>
      </c>
    </row>
    <row r="13" spans="2:18" x14ac:dyDescent="0.25">
      <c r="B13" s="93">
        <f t="shared" si="3"/>
        <v>45832</v>
      </c>
      <c r="C13" s="117">
        <v>0.01</v>
      </c>
      <c r="D13">
        <f t="shared" si="4"/>
        <v>356</v>
      </c>
      <c r="E13" s="231" cm="1">
        <f t="array" ref="E13">IFERROR(IFERROR(_xlfn.LET(_xlpm.dias,CHOOSE({1;2},LARGE(_xlfn._xlws.FILTER(ETTJ[dc],ETTJ[dc]&lt;=D13),1),SMALL(_xlfn._xlws.FILTER(ETTJ[dc],ETTJ[dc]&gt;=D13),1)),_xlpm.taxas,_xlfn.XLOOKUP(_xlpm.dias,ETTJ[dc],ETTJ[DI 252]),FORECAST(D13,_xlpm.taxas,_xlpm.dias)),_xlfn.XLOOKUP(D13,ETTJ[dc],ETTJ[DI 252]))/100,0)</f>
        <v>0.13899090909090908</v>
      </c>
      <c r="F13" s="163">
        <f t="shared" si="0"/>
        <v>5</v>
      </c>
      <c r="G13" s="117">
        <f>(_xlfn.XLOOKUP(B13,FatorAcumulado[Datas],FatorAcumulado[Fator CDI])/_xlfn.XLOOKUP($C$2,FatorAcumulado[Datas],FatorAcumulado[Fator CDI]))^(1/F13)-1</f>
        <v>5.4611999102638364E-4</v>
      </c>
      <c r="H13" s="117">
        <f t="shared" si="5"/>
        <v>1.4035565781189696E-4</v>
      </c>
      <c r="I13" s="117">
        <f t="shared" si="6"/>
        <v>6.8655229986891442E-4</v>
      </c>
      <c r="J13" s="234">
        <f t="shared" si="1"/>
        <v>245</v>
      </c>
      <c r="K13" s="109">
        <f t="shared" si="2"/>
        <v>301031.24348300003</v>
      </c>
      <c r="L13" s="109">
        <f t="shared" si="7"/>
        <v>308562.63351199997</v>
      </c>
    </row>
    <row r="14" spans="2:18" x14ac:dyDescent="0.25">
      <c r="B14" s="93">
        <f t="shared" si="3"/>
        <v>45833</v>
      </c>
      <c r="C14" s="117">
        <v>0.01</v>
      </c>
      <c r="D14">
        <f t="shared" si="4"/>
        <v>355</v>
      </c>
      <c r="E14" s="231" cm="1">
        <f t="array" ref="E14">IFERROR(IFERROR(_xlfn.LET(_xlpm.dias,CHOOSE({1;2},LARGE(_xlfn._xlws.FILTER(ETTJ[dc],ETTJ[dc]&lt;=D14),1),SMALL(_xlfn._xlws.FILTER(ETTJ[dc],ETTJ[dc]&gt;=D14),1)),_xlpm.taxas,_xlfn.XLOOKUP(_xlpm.dias,ETTJ[dc],ETTJ[DI 252]),FORECAST(D14,_xlpm.taxas,_xlpm.dias)),_xlfn.XLOOKUP(D14,ETTJ[dc],ETTJ[DI 252]))/100,0)</f>
        <v>0.13900909090909092</v>
      </c>
      <c r="F14" s="163">
        <f t="shared" si="0"/>
        <v>6</v>
      </c>
      <c r="G14" s="117">
        <f>(_xlfn.XLOOKUP(B14,FatorAcumulado[Datas],FatorAcumulado[Fator CDI])/_xlfn.XLOOKUP($C$2,FatorAcumulado[Datas],FatorAcumulado[Fator CDI]))^(1/F14)-1</f>
        <v>5.4698499065231054E-4</v>
      </c>
      <c r="H14" s="117">
        <f t="shared" si="5"/>
        <v>1.4035565781189696E-4</v>
      </c>
      <c r="I14" s="117">
        <f t="shared" si="6"/>
        <v>6.87417420902392E-4</v>
      </c>
      <c r="J14" s="234">
        <f t="shared" si="1"/>
        <v>244</v>
      </c>
      <c r="K14" s="109">
        <f t="shared" si="2"/>
        <v>301239.47974899999</v>
      </c>
      <c r="L14" s="109">
        <f t="shared" si="7"/>
        <v>308744.93786599999</v>
      </c>
    </row>
    <row r="15" spans="2:18" x14ac:dyDescent="0.25">
      <c r="B15" s="93">
        <f t="shared" si="3"/>
        <v>45834</v>
      </c>
      <c r="C15" s="117">
        <v>0.01</v>
      </c>
      <c r="D15">
        <f t="shared" si="4"/>
        <v>354</v>
      </c>
      <c r="E15" s="231" cm="1">
        <f t="array" ref="E15">IFERROR(IFERROR(_xlfn.LET(_xlpm.dias,CHOOSE({1;2},LARGE(_xlfn._xlws.FILTER(ETTJ[dc],ETTJ[dc]&lt;=D15),1),SMALL(_xlfn._xlws.FILTER(ETTJ[dc],ETTJ[dc]&gt;=D15),1)),_xlpm.taxas,_xlfn.XLOOKUP(_xlpm.dias,ETTJ[dc],ETTJ[DI 252]),FORECAST(D15,_xlpm.taxas,_xlpm.dias)),_xlfn.XLOOKUP(D15,ETTJ[dc],ETTJ[DI 252]))/100,0)</f>
        <v>0.13902727272727272</v>
      </c>
      <c r="F15" s="163">
        <f t="shared" si="0"/>
        <v>7</v>
      </c>
      <c r="G15" s="117">
        <f>(_xlfn.XLOOKUP(B15,FatorAcumulado[Datas],FatorAcumulado[Fator CDI])/_xlfn.XLOOKUP($C$2,FatorAcumulado[Datas],FatorAcumulado[Fator CDI]))^(1/F15)-1</f>
        <v>5.4760284798605063E-4</v>
      </c>
      <c r="H15" s="117">
        <f t="shared" si="5"/>
        <v>1.4035565781189696E-4</v>
      </c>
      <c r="I15" s="117">
        <f t="shared" si="6"/>
        <v>6.8803536495587458E-4</v>
      </c>
      <c r="J15" s="234">
        <f t="shared" si="1"/>
        <v>243</v>
      </c>
      <c r="K15" s="109">
        <f t="shared" si="2"/>
        <v>301447.86006199999</v>
      </c>
      <c r="L15" s="109">
        <f t="shared" si="7"/>
        <v>308927.34992900002</v>
      </c>
    </row>
    <row r="16" spans="2:18" x14ac:dyDescent="0.25">
      <c r="B16" s="93">
        <f t="shared" si="3"/>
        <v>45835</v>
      </c>
      <c r="C16" s="117">
        <v>0.01</v>
      </c>
      <c r="D16">
        <f t="shared" si="4"/>
        <v>353</v>
      </c>
      <c r="E16" s="231" cm="1">
        <f t="array" ref="E16">IFERROR(IFERROR(_xlfn.LET(_xlpm.dias,CHOOSE({1;2},LARGE(_xlfn._xlws.FILTER(ETTJ[dc],ETTJ[dc]&lt;=D16),1),SMALL(_xlfn._xlws.FILTER(ETTJ[dc],ETTJ[dc]&gt;=D16),1)),_xlpm.taxas,_xlfn.XLOOKUP(_xlpm.dias,ETTJ[dc],ETTJ[DI 252]),FORECAST(D16,_xlpm.taxas,_xlpm.dias)),_xlfn.XLOOKUP(D16,ETTJ[dc],ETTJ[DI 252]))/100,0)</f>
        <v>0.13904545454545456</v>
      </c>
      <c r="F16" s="163">
        <f t="shared" si="0"/>
        <v>8</v>
      </c>
      <c r="G16" s="117">
        <f>(_xlfn.XLOOKUP(B16,FatorAcumulado[Datas],FatorAcumulado[Fator CDI])/_xlfn.XLOOKUP($C$2,FatorAcumulado[Datas],FatorAcumulado[Fator CDI]))^(1/F16)-1</f>
        <v>5.4806624123671099E-4</v>
      </c>
      <c r="H16" s="117">
        <f t="shared" si="5"/>
        <v>1.4035565781189696E-4</v>
      </c>
      <c r="I16" s="117">
        <f t="shared" si="6"/>
        <v>6.8849882324650835E-4</v>
      </c>
      <c r="J16" s="234">
        <f t="shared" si="1"/>
        <v>242</v>
      </c>
      <c r="K16" s="109">
        <f t="shared" si="2"/>
        <v>301656.38452000002</v>
      </c>
      <c r="L16" s="109">
        <f t="shared" si="7"/>
        <v>309109.869764</v>
      </c>
    </row>
    <row r="17" spans="2:12" x14ac:dyDescent="0.25">
      <c r="B17" s="93">
        <f t="shared" si="3"/>
        <v>45838</v>
      </c>
      <c r="C17" s="117">
        <v>0.01</v>
      </c>
      <c r="D17">
        <f t="shared" si="4"/>
        <v>350</v>
      </c>
      <c r="E17" s="231" cm="1">
        <f t="array" ref="E17">IFERROR(IFERROR(_xlfn.LET(_xlpm.dias,CHOOSE({1;2},LARGE(_xlfn._xlws.FILTER(ETTJ[dc],ETTJ[dc]&lt;=D17),1),SMALL(_xlfn._xlws.FILTER(ETTJ[dc],ETTJ[dc]&gt;=D17),1)),_xlpm.taxas,_xlfn.XLOOKUP(_xlpm.dias,ETTJ[dc],ETTJ[DI 252]),FORECAST(D17,_xlpm.taxas,_xlpm.dias)),_xlfn.XLOOKUP(D17,ETTJ[dc],ETTJ[DI 252]))/100,0)</f>
        <v>0.1391</v>
      </c>
      <c r="F17" s="163">
        <f t="shared" si="0"/>
        <v>9</v>
      </c>
      <c r="G17" s="117">
        <f>(_xlfn.XLOOKUP(B17,FatorAcumulado[Datas],FatorAcumulado[Fator CDI])/_xlfn.XLOOKUP($C$2,FatorAcumulado[Datas],FatorAcumulado[Fator CDI]))^(1/F17)-1</f>
        <v>5.4842665835774795E-4</v>
      </c>
      <c r="H17" s="117">
        <f t="shared" si="5"/>
        <v>1.4035565781189696E-4</v>
      </c>
      <c r="I17" s="117">
        <f t="shared" si="6"/>
        <v>6.8885929095396925E-4</v>
      </c>
      <c r="J17" s="234">
        <f t="shared" si="1"/>
        <v>241</v>
      </c>
      <c r="K17" s="109">
        <f t="shared" si="2"/>
        <v>301865.05322399997</v>
      </c>
      <c r="L17" s="109">
        <f t="shared" si="7"/>
        <v>309292.49743599998</v>
      </c>
    </row>
    <row r="18" spans="2:12" x14ac:dyDescent="0.25">
      <c r="B18" s="93">
        <f t="shared" si="3"/>
        <v>45839</v>
      </c>
      <c r="C18" s="117">
        <v>0.01</v>
      </c>
      <c r="D18">
        <f t="shared" si="4"/>
        <v>349</v>
      </c>
      <c r="E18" s="231" cm="1">
        <f t="array" ref="E18">IFERROR(IFERROR(_xlfn.LET(_xlpm.dias,CHOOSE({1;2},LARGE(_xlfn._xlws.FILTER(ETTJ[dc],ETTJ[dc]&lt;=D18),1),SMALL(_xlfn._xlws.FILTER(ETTJ[dc],ETTJ[dc]&gt;=D18),1)),_xlpm.taxas,_xlfn.XLOOKUP(_xlpm.dias,ETTJ[dc],ETTJ[DI 252]),FORECAST(D18,_xlpm.taxas,_xlpm.dias)),_xlfn.XLOOKUP(D18,ETTJ[dc],ETTJ[DI 252]))/100,0)</f>
        <v>0.1391</v>
      </c>
      <c r="F18" s="163">
        <f t="shared" si="0"/>
        <v>10</v>
      </c>
      <c r="G18" s="117">
        <f>(_xlfn.XLOOKUP(B18,FatorAcumulado[Datas],FatorAcumulado[Fator CDI])/_xlfn.XLOOKUP($C$2,FatorAcumulado[Datas],FatorAcumulado[Fator CDI]))^(1/F18)-1</f>
        <v>5.4871499214792507E-4</v>
      </c>
      <c r="H18" s="117">
        <f t="shared" si="5"/>
        <v>1.4035565781189696E-4</v>
      </c>
      <c r="I18" s="117">
        <f t="shared" si="6"/>
        <v>6.8914766521355197E-4</v>
      </c>
      <c r="J18" s="234">
        <f t="shared" si="1"/>
        <v>240</v>
      </c>
      <c r="K18" s="109">
        <f t="shared" si="2"/>
        <v>302073.86627300002</v>
      </c>
      <c r="L18" s="109">
        <f t="shared" si="7"/>
        <v>309475.23300800001</v>
      </c>
    </row>
    <row r="19" spans="2:12" x14ac:dyDescent="0.25">
      <c r="B19" s="93">
        <f t="shared" si="3"/>
        <v>45840</v>
      </c>
      <c r="C19" s="117">
        <v>0.01</v>
      </c>
      <c r="D19">
        <f t="shared" si="4"/>
        <v>348</v>
      </c>
      <c r="E19" s="231" cm="1">
        <f t="array" ref="E19">IFERROR(IFERROR(_xlfn.LET(_xlpm.dias,CHOOSE({1;2},LARGE(_xlfn._xlws.FILTER(ETTJ[dc],ETTJ[dc]&lt;=D19),1),SMALL(_xlfn._xlws.FILTER(ETTJ[dc],ETTJ[dc]&gt;=D19),1)),_xlpm.taxas,_xlfn.XLOOKUP(_xlpm.dias,ETTJ[dc],ETTJ[DI 252]),FORECAST(D19,_xlpm.taxas,_xlpm.dias)),_xlfn.XLOOKUP(D19,ETTJ[dc],ETTJ[DI 252]))/100,0)</f>
        <v>0.1391222222222222</v>
      </c>
      <c r="F19" s="163">
        <f t="shared" si="0"/>
        <v>11</v>
      </c>
      <c r="G19" s="117">
        <f>(_xlfn.XLOOKUP(B19,FatorAcumulado[Datas],FatorAcumulado[Fator CDI])/_xlfn.XLOOKUP($C$2,FatorAcumulado[Datas],FatorAcumulado[Fator CDI]))^(1/F19)-1</f>
        <v>5.4895090167472738E-4</v>
      </c>
      <c r="H19" s="117">
        <f t="shared" si="5"/>
        <v>1.4035565781189696E-4</v>
      </c>
      <c r="I19" s="117">
        <f t="shared" si="6"/>
        <v>6.8938360785164576E-4</v>
      </c>
      <c r="J19" s="234">
        <f t="shared" si="1"/>
        <v>239</v>
      </c>
      <c r="K19" s="109">
        <f t="shared" si="2"/>
        <v>302282.82376599999</v>
      </c>
      <c r="L19" s="109">
        <f t="shared" si="7"/>
        <v>309658.076542</v>
      </c>
    </row>
    <row r="20" spans="2:12" x14ac:dyDescent="0.25">
      <c r="B20" s="93">
        <f t="shared" si="3"/>
        <v>45841</v>
      </c>
      <c r="C20" s="117">
        <v>0.01</v>
      </c>
      <c r="D20">
        <f t="shared" si="4"/>
        <v>347</v>
      </c>
      <c r="E20" s="231" cm="1">
        <f t="array" ref="E20">IFERROR(IFERROR(_xlfn.LET(_xlpm.dias,CHOOSE({1;2},LARGE(_xlfn._xlws.FILTER(ETTJ[dc],ETTJ[dc]&lt;=D20),1),SMALL(_xlfn._xlws.FILTER(ETTJ[dc],ETTJ[dc]&gt;=D20),1)),_xlpm.taxas,_xlfn.XLOOKUP(_xlpm.dias,ETTJ[dc],ETTJ[DI 252]),FORECAST(D20,_xlpm.taxas,_xlpm.dias)),_xlfn.XLOOKUP(D20,ETTJ[dc],ETTJ[DI 252]))/100,0)</f>
        <v>0.13914444444444443</v>
      </c>
      <c r="F20" s="163">
        <f t="shared" si="0"/>
        <v>12</v>
      </c>
      <c r="G20" s="117">
        <f>(_xlfn.XLOOKUP(B20,FatorAcumulado[Datas],FatorAcumulado[Fator CDI])/_xlfn.XLOOKUP($C$2,FatorAcumulado[Datas],FatorAcumulado[Fator CDI]))^(1/F20)-1</f>
        <v>5.4914749298928811E-4</v>
      </c>
      <c r="H20" s="117">
        <f t="shared" si="5"/>
        <v>1.4035565781189696E-4</v>
      </c>
      <c r="I20" s="117">
        <f t="shared" si="6"/>
        <v>6.8958022675880137E-4</v>
      </c>
      <c r="J20" s="234">
        <f t="shared" si="1"/>
        <v>238</v>
      </c>
      <c r="K20" s="109">
        <f t="shared" si="2"/>
        <v>302491.92580500001</v>
      </c>
      <c r="L20" s="109">
        <f t="shared" si="7"/>
        <v>309841.02810400003</v>
      </c>
    </row>
    <row r="21" spans="2:12" x14ac:dyDescent="0.25">
      <c r="B21" s="93">
        <f t="shared" si="3"/>
        <v>45842</v>
      </c>
      <c r="C21" s="117">
        <v>0.01</v>
      </c>
      <c r="D21">
        <f t="shared" si="4"/>
        <v>346</v>
      </c>
      <c r="E21" s="231" cm="1">
        <f t="array" ref="E21">IFERROR(IFERROR(_xlfn.LET(_xlpm.dias,CHOOSE({1;2},LARGE(_xlfn._xlws.FILTER(ETTJ[dc],ETTJ[dc]&lt;=D21),1),SMALL(_xlfn._xlws.FILTER(ETTJ[dc],ETTJ[dc]&gt;=D21),1)),_xlpm.taxas,_xlfn.XLOOKUP(_xlpm.dias,ETTJ[dc],ETTJ[DI 252]),FORECAST(D21,_xlpm.taxas,_xlpm.dias)),_xlfn.XLOOKUP(D21,ETTJ[dc],ETTJ[DI 252]))/100,0)</f>
        <v>0.13916666666666666</v>
      </c>
      <c r="F21" s="163">
        <f t="shared" si="0"/>
        <v>13</v>
      </c>
      <c r="G21" s="117">
        <f>(_xlfn.XLOOKUP(B21,FatorAcumulado[Datas],FatorAcumulado[Fator CDI])/_xlfn.XLOOKUP($C$2,FatorAcumulado[Datas],FatorAcumulado[Fator CDI]))^(1/F21)-1</f>
        <v>5.4931383951650758E-4</v>
      </c>
      <c r="H21" s="117">
        <f t="shared" si="5"/>
        <v>1.4035565781189696E-4</v>
      </c>
      <c r="I21" s="117">
        <f t="shared" si="6"/>
        <v>6.8974659663378901E-4</v>
      </c>
      <c r="J21" s="234">
        <f t="shared" si="1"/>
        <v>237</v>
      </c>
      <c r="K21" s="109">
        <f t="shared" si="2"/>
        <v>302701.17248900002</v>
      </c>
      <c r="L21" s="109">
        <f t="shared" si="7"/>
        <v>310024.087757</v>
      </c>
    </row>
    <row r="22" spans="2:12" x14ac:dyDescent="0.25">
      <c r="B22" s="93">
        <f t="shared" si="3"/>
        <v>45845</v>
      </c>
      <c r="C22" s="117">
        <v>0.01</v>
      </c>
      <c r="D22">
        <f t="shared" si="4"/>
        <v>343</v>
      </c>
      <c r="E22" s="231" cm="1">
        <f t="array" ref="E22">IFERROR(IFERROR(_xlfn.LET(_xlpm.dias,CHOOSE({1;2},LARGE(_xlfn._xlws.FILTER(ETTJ[dc],ETTJ[dc]&lt;=D22),1),SMALL(_xlfn._xlws.FILTER(ETTJ[dc],ETTJ[dc]&gt;=D22),1)),_xlpm.taxas,_xlfn.XLOOKUP(_xlpm.dias,ETTJ[dc],ETTJ[DI 252]),FORECAST(D22,_xlpm.taxas,_xlpm.dias)),_xlfn.XLOOKUP(D22,ETTJ[dc],ETTJ[DI 252]))/100,0)</f>
        <v>0.13923333333333332</v>
      </c>
      <c r="F22" s="163">
        <f t="shared" si="0"/>
        <v>14</v>
      </c>
      <c r="G22" s="117">
        <f>(_xlfn.XLOOKUP(B22,FatorAcumulado[Datas],FatorAcumulado[Fator CDI])/_xlfn.XLOOKUP($C$2,FatorAcumulado[Datas],FatorAcumulado[Fator CDI]))^(1/F22)-1</f>
        <v>5.4945642227610669E-4</v>
      </c>
      <c r="H22" s="117">
        <f t="shared" si="5"/>
        <v>1.4035565781189696E-4</v>
      </c>
      <c r="I22" s="117">
        <f t="shared" si="6"/>
        <v>6.8988919940560223E-4</v>
      </c>
      <c r="J22" s="234">
        <f t="shared" si="1"/>
        <v>236</v>
      </c>
      <c r="K22" s="109">
        <f t="shared" si="2"/>
        <v>302910.56391700002</v>
      </c>
      <c r="L22" s="109">
        <f t="shared" si="7"/>
        <v>310207.255565</v>
      </c>
    </row>
    <row r="23" spans="2:12" x14ac:dyDescent="0.25">
      <c r="B23" s="93">
        <f t="shared" si="3"/>
        <v>45846</v>
      </c>
      <c r="C23" s="117">
        <v>0.01</v>
      </c>
      <c r="D23">
        <f t="shared" si="4"/>
        <v>342</v>
      </c>
      <c r="E23" s="231" cm="1">
        <f t="array" ref="E23">IFERROR(IFERROR(_xlfn.LET(_xlpm.dias,CHOOSE({1;2},LARGE(_xlfn._xlws.FILTER(ETTJ[dc],ETTJ[dc]&lt;=D23),1),SMALL(_xlfn._xlws.FILTER(ETTJ[dc],ETTJ[dc]&gt;=D23),1)),_xlpm.taxas,_xlfn.XLOOKUP(_xlpm.dias,ETTJ[dc],ETTJ[DI 252]),FORECAST(D23,_xlpm.taxas,_xlpm.dias)),_xlfn.XLOOKUP(D23,ETTJ[dc],ETTJ[DI 252]))/100,0)</f>
        <v>0.13925555555555555</v>
      </c>
      <c r="F23" s="163">
        <f t="shared" si="0"/>
        <v>15</v>
      </c>
      <c r="G23" s="117">
        <f>(_xlfn.XLOOKUP(B23,FatorAcumulado[Datas],FatorAcumulado[Fator CDI])/_xlfn.XLOOKUP($C$2,FatorAcumulado[Datas],FatorAcumulado[Fator CDI]))^(1/F23)-1</f>
        <v>5.4957999401761271E-4</v>
      </c>
      <c r="H23" s="117">
        <f t="shared" si="5"/>
        <v>1.4035565781189696E-4</v>
      </c>
      <c r="I23" s="117">
        <f t="shared" si="6"/>
        <v>6.9001278849101233E-4</v>
      </c>
      <c r="J23" s="234">
        <f t="shared" si="1"/>
        <v>235</v>
      </c>
      <c r="K23" s="109">
        <f t="shared" si="2"/>
        <v>303120.10019099998</v>
      </c>
      <c r="L23" s="109">
        <f t="shared" si="7"/>
        <v>310390.53159199998</v>
      </c>
    </row>
    <row r="24" spans="2:12" x14ac:dyDescent="0.25">
      <c r="B24" s="93">
        <f t="shared" si="3"/>
        <v>45847</v>
      </c>
      <c r="C24" s="117">
        <v>0.01</v>
      </c>
      <c r="D24">
        <f t="shared" si="4"/>
        <v>341</v>
      </c>
      <c r="E24" s="231" cm="1">
        <f t="array" ref="E24">IFERROR(IFERROR(_xlfn.LET(_xlpm.dias,CHOOSE({1;2},LARGE(_xlfn._xlws.FILTER(ETTJ[dc],ETTJ[dc]&lt;=D24),1),SMALL(_xlfn._xlws.FILTER(ETTJ[dc],ETTJ[dc]&gt;=D24),1)),_xlpm.taxas,_xlfn.XLOOKUP(_xlpm.dias,ETTJ[dc],ETTJ[DI 252]),FORECAST(D24,_xlpm.taxas,_xlpm.dias)),_xlfn.XLOOKUP(D24,ETTJ[dc],ETTJ[DI 252]))/100,0)</f>
        <v>0.13927777777777778</v>
      </c>
      <c r="F24" s="163">
        <f t="shared" si="0"/>
        <v>16</v>
      </c>
      <c r="G24" s="117">
        <f>(_xlfn.XLOOKUP(B24,FatorAcumulado[Datas],FatorAcumulado[Fator CDI])/_xlfn.XLOOKUP($C$2,FatorAcumulado[Datas],FatorAcumulado[Fator CDI]))^(1/F24)-1</f>
        <v>5.4968811930389272E-4</v>
      </c>
      <c r="H24" s="117">
        <f t="shared" si="5"/>
        <v>1.4035565781189696E-4</v>
      </c>
      <c r="I24" s="117">
        <f t="shared" si="6"/>
        <v>6.9012092895337496E-4</v>
      </c>
      <c r="J24" s="234">
        <f t="shared" si="1"/>
        <v>234</v>
      </c>
      <c r="K24" s="109">
        <f t="shared" si="2"/>
        <v>303329.78140899999</v>
      </c>
      <c r="L24" s="109">
        <f t="shared" si="7"/>
        <v>310573.91590099997</v>
      </c>
    </row>
    <row r="25" spans="2:12" x14ac:dyDescent="0.25">
      <c r="B25" s="93">
        <f t="shared" si="3"/>
        <v>45848</v>
      </c>
      <c r="C25" s="117">
        <v>0.01</v>
      </c>
      <c r="D25">
        <f t="shared" si="4"/>
        <v>340</v>
      </c>
      <c r="E25" s="231" cm="1">
        <f t="array" ref="E25">IFERROR(IFERROR(_xlfn.LET(_xlpm.dias,CHOOSE({1;2},LARGE(_xlfn._xlws.FILTER(ETTJ[dc],ETTJ[dc]&lt;=D25),1),SMALL(_xlfn._xlws.FILTER(ETTJ[dc],ETTJ[dc]&gt;=D25),1)),_xlpm.taxas,_xlfn.XLOOKUP(_xlpm.dias,ETTJ[dc],ETTJ[DI 252]),FORECAST(D25,_xlpm.taxas,_xlpm.dias)),_xlfn.XLOOKUP(D25,ETTJ[dc],ETTJ[DI 252]))/100,0)</f>
        <v>0.13930000000000001</v>
      </c>
      <c r="F25" s="163">
        <f t="shared" si="0"/>
        <v>17</v>
      </c>
      <c r="G25" s="117">
        <f>(_xlfn.XLOOKUP(B25,FatorAcumulado[Datas],FatorAcumulado[Fator CDI])/_xlfn.XLOOKUP($C$2,FatorAcumulado[Datas],FatorAcumulado[Fator CDI]))^(1/F25)-1</f>
        <v>5.4978352397783148E-4</v>
      </c>
      <c r="H25" s="117">
        <f t="shared" si="5"/>
        <v>1.4035565781189696E-4</v>
      </c>
      <c r="I25" s="117">
        <f t="shared" si="6"/>
        <v>6.9021634701793566E-4</v>
      </c>
      <c r="J25" s="234">
        <f t="shared" si="1"/>
        <v>233</v>
      </c>
      <c r="K25" s="109">
        <f t="shared" si="2"/>
        <v>303539.60767400003</v>
      </c>
      <c r="L25" s="109">
        <f t="shared" si="7"/>
        <v>310757.408558</v>
      </c>
    </row>
    <row r="26" spans="2:12" x14ac:dyDescent="0.25">
      <c r="B26" s="93">
        <f t="shared" si="3"/>
        <v>45849</v>
      </c>
      <c r="C26" s="117">
        <v>0.01</v>
      </c>
      <c r="D26">
        <f t="shared" si="4"/>
        <v>339</v>
      </c>
      <c r="E26" s="231" cm="1">
        <f t="array" ref="E26">IFERROR(IFERROR(_xlfn.LET(_xlpm.dias,CHOOSE({1;2},LARGE(_xlfn._xlws.FILTER(ETTJ[dc],ETTJ[dc]&lt;=D26),1),SMALL(_xlfn._xlws.FILTER(ETTJ[dc],ETTJ[dc]&gt;=D26),1)),_xlpm.taxas,_xlfn.XLOOKUP(_xlpm.dias,ETTJ[dc],ETTJ[DI 252]),FORECAST(D26,_xlpm.taxas,_xlpm.dias)),_xlfn.XLOOKUP(D26,ETTJ[dc],ETTJ[DI 252]))/100,0)</f>
        <v>0.13930000000000001</v>
      </c>
      <c r="F26" s="163">
        <f t="shared" si="0"/>
        <v>18</v>
      </c>
      <c r="G26" s="117">
        <f>(_xlfn.XLOOKUP(B26,FatorAcumulado[Datas],FatorAcumulado[Fator CDI])/_xlfn.XLOOKUP($C$2,FatorAcumulado[Datas],FatorAcumulado[Fator CDI]))^(1/F26)-1</f>
        <v>5.498683281401906E-4</v>
      </c>
      <c r="H26" s="117">
        <f t="shared" si="5"/>
        <v>1.4035565781189696E-4</v>
      </c>
      <c r="I26" s="117">
        <f t="shared" si="6"/>
        <v>6.9030116308299583E-4</v>
      </c>
      <c r="J26" s="234">
        <f t="shared" si="1"/>
        <v>232</v>
      </c>
      <c r="K26" s="109">
        <f t="shared" si="2"/>
        <v>303749.57908400003</v>
      </c>
      <c r="L26" s="109">
        <f t="shared" si="7"/>
        <v>310941.00962500001</v>
      </c>
    </row>
    <row r="27" spans="2:12" x14ac:dyDescent="0.25">
      <c r="B27" s="93">
        <f t="shared" si="3"/>
        <v>45852</v>
      </c>
      <c r="C27" s="117">
        <v>0.01</v>
      </c>
      <c r="D27">
        <f t="shared" si="4"/>
        <v>336</v>
      </c>
      <c r="E27" s="231" cm="1">
        <f t="array" ref="E27">IFERROR(IFERROR(_xlfn.LET(_xlpm.dias,CHOOSE({1;2},LARGE(_xlfn._xlws.FILTER(ETTJ[dc],ETTJ[dc]&lt;=D27),1),SMALL(_xlfn._xlws.FILTER(ETTJ[dc],ETTJ[dc]&gt;=D27),1)),_xlpm.taxas,_xlfn.XLOOKUP(_xlpm.dias,ETTJ[dc],ETTJ[DI 252]),FORECAST(D27,_xlpm.taxas,_xlpm.dias)),_xlfn.XLOOKUP(D27,ETTJ[dc],ETTJ[DI 252]))/100,0)</f>
        <v>0.139325</v>
      </c>
      <c r="F27" s="163">
        <f t="shared" si="0"/>
        <v>19</v>
      </c>
      <c r="G27" s="117">
        <f>(_xlfn.XLOOKUP(B27,FatorAcumulado[Datas],FatorAcumulado[Fator CDI])/_xlfn.XLOOKUP($C$2,FatorAcumulado[Datas],FatorAcumulado[Fator CDI]))^(1/F27)-1</f>
        <v>5.4994420555476431E-4</v>
      </c>
      <c r="H27" s="117">
        <f t="shared" si="5"/>
        <v>1.4035565781189696E-4</v>
      </c>
      <c r="I27" s="117">
        <f t="shared" si="6"/>
        <v>6.9037705114749492E-4</v>
      </c>
      <c r="J27" s="234">
        <f t="shared" si="1"/>
        <v>231</v>
      </c>
      <c r="K27" s="109">
        <f t="shared" si="2"/>
        <v>303959.69574</v>
      </c>
      <c r="L27" s="109">
        <f t="shared" si="7"/>
        <v>311124.71916600002</v>
      </c>
    </row>
    <row r="28" spans="2:12" x14ac:dyDescent="0.25">
      <c r="B28" s="93">
        <f t="shared" si="3"/>
        <v>45853</v>
      </c>
      <c r="C28" s="117">
        <v>0.01</v>
      </c>
      <c r="D28">
        <f t="shared" si="4"/>
        <v>335</v>
      </c>
      <c r="E28" s="231" cm="1">
        <f t="array" ref="E28">IFERROR(IFERROR(_xlfn.LET(_xlpm.dias,CHOOSE({1;2},LARGE(_xlfn._xlws.FILTER(ETTJ[dc],ETTJ[dc]&lt;=D28),1),SMALL(_xlfn._xlws.FILTER(ETTJ[dc],ETTJ[dc]&gt;=D28),1)),_xlpm.taxas,_xlfn.XLOOKUP(_xlpm.dias,ETTJ[dc],ETTJ[DI 252]),FORECAST(D28,_xlpm.taxas,_xlpm.dias)),_xlfn.XLOOKUP(D28,ETTJ[dc],ETTJ[DI 252]))/100,0)</f>
        <v>0.13934999999999997</v>
      </c>
      <c r="F28" s="163">
        <f t="shared" si="0"/>
        <v>20</v>
      </c>
      <c r="G28" s="117">
        <f>(_xlfn.XLOOKUP(B28,FatorAcumulado[Datas],FatorAcumulado[Fator CDI])/_xlfn.XLOOKUP($C$2,FatorAcumulado[Datas],FatorAcumulado[Fator CDI]))^(1/F28)-1</f>
        <v>5.5001249523267681E-4</v>
      </c>
      <c r="H28" s="117">
        <f t="shared" si="5"/>
        <v>1.4035565781189696E-4</v>
      </c>
      <c r="I28" s="117">
        <f t="shared" si="6"/>
        <v>6.9044535041018484E-4</v>
      </c>
      <c r="J28" s="234">
        <f t="shared" si="1"/>
        <v>230</v>
      </c>
      <c r="K28" s="109">
        <f t="shared" si="2"/>
        <v>304169.95774300001</v>
      </c>
      <c r="L28" s="109">
        <f t="shared" si="7"/>
        <v>311308.53724699997</v>
      </c>
    </row>
    <row r="29" spans="2:12" x14ac:dyDescent="0.25">
      <c r="B29" s="93">
        <f t="shared" si="3"/>
        <v>45854</v>
      </c>
      <c r="C29" s="117">
        <v>0.01</v>
      </c>
      <c r="D29">
        <f t="shared" si="4"/>
        <v>334</v>
      </c>
      <c r="E29" s="231" cm="1">
        <f t="array" ref="E29">IFERROR(IFERROR(_xlfn.LET(_xlpm.dias,CHOOSE({1;2},LARGE(_xlfn._xlws.FILTER(ETTJ[dc],ETTJ[dc]&lt;=D29),1),SMALL(_xlfn._xlws.FILTER(ETTJ[dc],ETTJ[dc]&gt;=D29),1)),_xlpm.taxas,_xlfn.XLOOKUP(_xlpm.dias,ETTJ[dc],ETTJ[DI 252]),FORECAST(D29,_xlpm.taxas,_xlpm.dias)),_xlfn.XLOOKUP(D29,ETTJ[dc],ETTJ[DI 252]))/100,0)</f>
        <v>0.139375</v>
      </c>
      <c r="F29" s="163">
        <f t="shared" si="0"/>
        <v>21</v>
      </c>
      <c r="G29" s="117">
        <f>(_xlfn.XLOOKUP(B29,FatorAcumulado[Datas],FatorAcumulado[Fator CDI])/_xlfn.XLOOKUP($C$2,FatorAcumulado[Datas],FatorAcumulado[Fator CDI]))^(1/F29)-1</f>
        <v>5.5007428113595935E-4</v>
      </c>
      <c r="H29" s="117">
        <f t="shared" si="5"/>
        <v>1.4035565781189696E-4</v>
      </c>
      <c r="I29" s="117">
        <f t="shared" si="6"/>
        <v>6.9050714498541943E-4</v>
      </c>
      <c r="J29" s="234">
        <f t="shared" si="1"/>
        <v>229</v>
      </c>
      <c r="K29" s="109">
        <f t="shared" si="2"/>
        <v>304380.36519400001</v>
      </c>
      <c r="L29" s="109">
        <f t="shared" si="7"/>
        <v>311492.46393099998</v>
      </c>
    </row>
    <row r="30" spans="2:12" x14ac:dyDescent="0.25">
      <c r="B30" s="93">
        <f t="shared" si="3"/>
        <v>45855</v>
      </c>
      <c r="C30" s="117">
        <v>0.01</v>
      </c>
      <c r="D30">
        <f t="shared" si="4"/>
        <v>333</v>
      </c>
      <c r="E30" s="231" cm="1">
        <f t="array" ref="E30">IFERROR(IFERROR(_xlfn.LET(_xlpm.dias,CHOOSE({1;2},LARGE(_xlfn._xlws.FILTER(ETTJ[dc],ETTJ[dc]&lt;=D30),1),SMALL(_xlfn._xlws.FILTER(ETTJ[dc],ETTJ[dc]&gt;=D30),1)),_xlpm.taxas,_xlfn.XLOOKUP(_xlpm.dias,ETTJ[dc],ETTJ[DI 252]),FORECAST(D30,_xlpm.taxas,_xlpm.dias)),_xlfn.XLOOKUP(D30,ETTJ[dc],ETTJ[DI 252]))/100,0)</f>
        <v>0.1394</v>
      </c>
      <c r="F30" s="163">
        <f t="shared" si="0"/>
        <v>22</v>
      </c>
      <c r="G30" s="117">
        <f>(_xlfn.XLOOKUP(B30,FatorAcumulado[Datas],FatorAcumulado[Fator CDI])/_xlfn.XLOOKUP($C$2,FatorAcumulado[Datas],FatorAcumulado[Fator CDI]))^(1/F30)-1</f>
        <v>5.5013045014207229E-4</v>
      </c>
      <c r="H30" s="117">
        <f t="shared" si="5"/>
        <v>1.4035565781189696E-4</v>
      </c>
      <c r="I30" s="117">
        <f t="shared" si="6"/>
        <v>6.9056332187522607E-4</v>
      </c>
      <c r="J30" s="234">
        <f t="shared" si="1"/>
        <v>228</v>
      </c>
      <c r="K30" s="109">
        <f t="shared" si="2"/>
        <v>304590.91819200001</v>
      </c>
      <c r="L30" s="109">
        <f t="shared" si="7"/>
        <v>311676.499282</v>
      </c>
    </row>
    <row r="31" spans="2:12" x14ac:dyDescent="0.25">
      <c r="B31" s="93">
        <f t="shared" si="3"/>
        <v>45856</v>
      </c>
      <c r="C31" s="117">
        <v>0.01</v>
      </c>
      <c r="D31">
        <f t="shared" si="4"/>
        <v>332</v>
      </c>
      <c r="E31" s="231" cm="1">
        <f t="array" ref="E31">IFERROR(IFERROR(_xlfn.LET(_xlpm.dias,CHOOSE({1;2},LARGE(_xlfn._xlws.FILTER(ETTJ[dc],ETTJ[dc]&lt;=D31),1),SMALL(_xlfn._xlws.FILTER(ETTJ[dc],ETTJ[dc]&gt;=D31),1)),_xlpm.taxas,_xlfn.XLOOKUP(_xlpm.dias,ETTJ[dc],ETTJ[DI 252]),FORECAST(D31,_xlpm.taxas,_xlpm.dias)),_xlfn.XLOOKUP(D31,ETTJ[dc],ETTJ[DI 252]))/100,0)</f>
        <v>0.1394</v>
      </c>
      <c r="F31" s="163">
        <f t="shared" si="0"/>
        <v>23</v>
      </c>
      <c r="G31" s="117">
        <f>(_xlfn.XLOOKUP(B31,FatorAcumulado[Datas],FatorAcumulado[Fator CDI])/_xlfn.XLOOKUP($C$2,FatorAcumulado[Datas],FatorAcumulado[Fator CDI]))^(1/F31)-1</f>
        <v>5.5018173488963207E-4</v>
      </c>
      <c r="H31" s="117">
        <f t="shared" si="5"/>
        <v>1.4035565781189696E-4</v>
      </c>
      <c r="I31" s="117">
        <f t="shared" si="6"/>
        <v>6.906146138208058E-4</v>
      </c>
      <c r="J31" s="234">
        <f t="shared" si="1"/>
        <v>227</v>
      </c>
      <c r="K31" s="109">
        <f t="shared" si="2"/>
        <v>304801.61683900002</v>
      </c>
      <c r="L31" s="109">
        <f t="shared" si="7"/>
        <v>311860.64336500003</v>
      </c>
    </row>
    <row r="32" spans="2:12" x14ac:dyDescent="0.25">
      <c r="B32" s="93">
        <f t="shared" si="3"/>
        <v>45859</v>
      </c>
      <c r="C32" s="117">
        <v>0.01</v>
      </c>
      <c r="D32">
        <f t="shared" si="4"/>
        <v>329</v>
      </c>
      <c r="E32" s="231" cm="1">
        <f t="array" ref="E32">IFERROR(IFERROR(_xlfn.LET(_xlpm.dias,CHOOSE({1;2},LARGE(_xlfn._xlws.FILTER(ETTJ[dc],ETTJ[dc]&lt;=D32),1),SMALL(_xlfn._xlws.FILTER(ETTJ[dc],ETTJ[dc]&gt;=D32),1)),_xlpm.taxas,_xlfn.XLOOKUP(_xlpm.dias,ETTJ[dc],ETTJ[DI 252]),FORECAST(D32,_xlpm.taxas,_xlpm.dias)),_xlfn.XLOOKUP(D32,ETTJ[dc],ETTJ[DI 252]))/100,0)</f>
        <v>0.13942727272727271</v>
      </c>
      <c r="F32" s="163">
        <f t="shared" si="0"/>
        <v>24</v>
      </c>
      <c r="G32" s="117">
        <f>(_xlfn.XLOOKUP(B32,FatorAcumulado[Datas],FatorAcumulado[Fator CDI])/_xlfn.XLOOKUP($C$2,FatorAcumulado[Datas],FatorAcumulado[Fator CDI]))^(1/F32)-1</f>
        <v>5.5022874591048598E-4</v>
      </c>
      <c r="H32" s="117">
        <f t="shared" si="5"/>
        <v>1.4035565781189696E-4</v>
      </c>
      <c r="I32" s="117">
        <f t="shared" si="6"/>
        <v>6.906616314399372E-4</v>
      </c>
      <c r="J32" s="234">
        <f t="shared" si="1"/>
        <v>226</v>
      </c>
      <c r="K32" s="109">
        <f t="shared" si="2"/>
        <v>305012.461235</v>
      </c>
      <c r="L32" s="109">
        <f t="shared" si="7"/>
        <v>312044.89624199999</v>
      </c>
    </row>
    <row r="33" spans="2:12" x14ac:dyDescent="0.25">
      <c r="B33" s="93">
        <f t="shared" si="3"/>
        <v>45860</v>
      </c>
      <c r="C33" s="117">
        <v>0.01</v>
      </c>
      <c r="D33">
        <f t="shared" si="4"/>
        <v>328</v>
      </c>
      <c r="E33" s="231" cm="1">
        <f t="array" ref="E33">IFERROR(IFERROR(_xlfn.LET(_xlpm.dias,CHOOSE({1;2},LARGE(_xlfn._xlws.FILTER(ETTJ[dc],ETTJ[dc]&lt;=D33),1),SMALL(_xlfn._xlws.FILTER(ETTJ[dc],ETTJ[dc]&gt;=D33),1)),_xlpm.taxas,_xlfn.XLOOKUP(_xlpm.dias,ETTJ[dc],ETTJ[DI 252]),FORECAST(D33,_xlpm.taxas,_xlpm.dias)),_xlfn.XLOOKUP(D33,ETTJ[dc],ETTJ[DI 252]))/100,0)</f>
        <v>0.13945454545454544</v>
      </c>
      <c r="F33" s="163">
        <f t="shared" si="0"/>
        <v>25</v>
      </c>
      <c r="G33" s="117">
        <f>(_xlfn.XLOOKUP(B33,FatorAcumulado[Datas],FatorAcumulado[Fator CDI])/_xlfn.XLOOKUP($C$2,FatorAcumulado[Datas],FatorAcumulado[Fator CDI]))^(1/F33)-1</f>
        <v>5.5027199605151011E-4</v>
      </c>
      <c r="H33" s="117">
        <f t="shared" si="5"/>
        <v>1.4035565781189696E-4</v>
      </c>
      <c r="I33" s="117">
        <f t="shared" si="6"/>
        <v>6.9070488765143878E-4</v>
      </c>
      <c r="J33" s="234">
        <f t="shared" si="1"/>
        <v>225</v>
      </c>
      <c r="K33" s="109">
        <f t="shared" si="2"/>
        <v>305223.451482</v>
      </c>
      <c r="L33" s="109">
        <f t="shared" si="7"/>
        <v>312229.257981</v>
      </c>
    </row>
    <row r="34" spans="2:12" x14ac:dyDescent="0.25">
      <c r="B34" s="93">
        <f t="shared" si="3"/>
        <v>45861</v>
      </c>
      <c r="C34" s="117">
        <v>0.01</v>
      </c>
      <c r="D34">
        <f t="shared" si="4"/>
        <v>327</v>
      </c>
      <c r="E34" s="231" cm="1">
        <f t="array" ref="E34">IFERROR(IFERROR(_xlfn.LET(_xlpm.dias,CHOOSE({1;2},LARGE(_xlfn._xlws.FILTER(ETTJ[dc],ETTJ[dc]&lt;=D34),1),SMALL(_xlfn._xlws.FILTER(ETTJ[dc],ETTJ[dc]&gt;=D34),1)),_xlpm.taxas,_xlfn.XLOOKUP(_xlpm.dias,ETTJ[dc],ETTJ[DI 252]),FORECAST(D34,_xlpm.taxas,_xlpm.dias)),_xlfn.XLOOKUP(D34,ETTJ[dc],ETTJ[DI 252]))/100,0)</f>
        <v>0.13948181818181818</v>
      </c>
      <c r="F34" s="163">
        <f t="shared" si="0"/>
        <v>26</v>
      </c>
      <c r="G34" s="117">
        <f>(_xlfn.XLOOKUP(B34,FatorAcumulado[Datas],FatorAcumulado[Fator CDI])/_xlfn.XLOOKUP($C$2,FatorAcumulado[Datas],FatorAcumulado[Fator CDI]))^(1/F34)-1</f>
        <v>5.5031191926047107E-4</v>
      </c>
      <c r="H34" s="117">
        <f t="shared" si="5"/>
        <v>1.4035565781189696E-4</v>
      </c>
      <c r="I34" s="117">
        <f t="shared" si="6"/>
        <v>6.9074481646369534E-4</v>
      </c>
      <c r="J34" s="234">
        <f t="shared" si="1"/>
        <v>224</v>
      </c>
      <c r="K34" s="109">
        <f t="shared" si="2"/>
        <v>305434.58767899999</v>
      </c>
      <c r="L34" s="109">
        <f t="shared" si="7"/>
        <v>312413.72864300001</v>
      </c>
    </row>
    <row r="35" spans="2:12" x14ac:dyDescent="0.25">
      <c r="B35" s="93">
        <f t="shared" si="3"/>
        <v>45862</v>
      </c>
      <c r="C35" s="117">
        <v>0.01</v>
      </c>
      <c r="D35">
        <f t="shared" si="4"/>
        <v>326</v>
      </c>
      <c r="E35" s="231" cm="1">
        <f t="array" ref="E35">IFERROR(IFERROR(_xlfn.LET(_xlpm.dias,CHOOSE({1;2},LARGE(_xlfn._xlws.FILTER(ETTJ[dc],ETTJ[dc]&lt;=D35),1),SMALL(_xlfn._xlws.FILTER(ETTJ[dc],ETTJ[dc]&gt;=D35),1)),_xlpm.taxas,_xlfn.XLOOKUP(_xlpm.dias,ETTJ[dc],ETTJ[DI 252]),FORECAST(D35,_xlpm.taxas,_xlpm.dias)),_xlfn.XLOOKUP(D35,ETTJ[dc],ETTJ[DI 252]))/100,0)</f>
        <v>0.13950909090909092</v>
      </c>
      <c r="F35" s="163">
        <f t="shared" si="0"/>
        <v>27</v>
      </c>
      <c r="G35" s="117">
        <f>(_xlfn.XLOOKUP(B35,FatorAcumulado[Datas],FatorAcumulado[Fator CDI])/_xlfn.XLOOKUP($C$2,FatorAcumulado[Datas],FatorAcumulado[Fator CDI]))^(1/F35)-1</f>
        <v>5.5034888519611691E-4</v>
      </c>
      <c r="H35" s="117">
        <f t="shared" si="5"/>
        <v>1.4035565781189696E-4</v>
      </c>
      <c r="I35" s="117">
        <f t="shared" si="6"/>
        <v>6.9078178758785747E-4</v>
      </c>
      <c r="J35" s="234">
        <f t="shared" si="1"/>
        <v>223</v>
      </c>
      <c r="K35" s="109">
        <f t="shared" si="2"/>
        <v>305645.86992799997</v>
      </c>
      <c r="L35" s="109">
        <f t="shared" si="7"/>
        <v>312598.30829299998</v>
      </c>
    </row>
    <row r="36" spans="2:12" x14ac:dyDescent="0.25">
      <c r="B36" s="93">
        <f t="shared" si="3"/>
        <v>45863</v>
      </c>
      <c r="C36" s="117">
        <v>0.01</v>
      </c>
      <c r="D36">
        <f t="shared" si="4"/>
        <v>325</v>
      </c>
      <c r="E36" s="231" cm="1">
        <f t="array" ref="E36">IFERROR(IFERROR(_xlfn.LET(_xlpm.dias,CHOOSE({1;2},LARGE(_xlfn._xlws.FILTER(ETTJ[dc],ETTJ[dc]&lt;=D36),1),SMALL(_xlfn._xlws.FILTER(ETTJ[dc],ETTJ[dc]&gt;=D36),1)),_xlpm.taxas,_xlfn.XLOOKUP(_xlpm.dias,ETTJ[dc],ETTJ[DI 252]),FORECAST(D36,_xlpm.taxas,_xlpm.dias)),_xlfn.XLOOKUP(D36,ETTJ[dc],ETTJ[DI 252]))/100,0)</f>
        <v>0.13953636363636363</v>
      </c>
      <c r="F36" s="163">
        <f t="shared" si="0"/>
        <v>28</v>
      </c>
      <c r="G36" s="117">
        <f>(_xlfn.XLOOKUP(B36,FatorAcumulado[Datas],FatorAcumulado[Fator CDI])/_xlfn.XLOOKUP($C$2,FatorAcumulado[Datas],FatorAcumulado[Fator CDI]))^(1/F36)-1</f>
        <v>5.5038321070877139E-4</v>
      </c>
      <c r="H36" s="117">
        <f t="shared" si="5"/>
        <v>1.4035565781189696E-4</v>
      </c>
      <c r="I36" s="117">
        <f t="shared" si="6"/>
        <v>6.9081611791821373E-4</v>
      </c>
      <c r="J36" s="234">
        <f t="shared" si="1"/>
        <v>222</v>
      </c>
      <c r="K36" s="109">
        <f t="shared" si="2"/>
        <v>305857.29833100003</v>
      </c>
      <c r="L36" s="109">
        <f t="shared" si="7"/>
        <v>312782.99699800002</v>
      </c>
    </row>
    <row r="37" spans="2:12" x14ac:dyDescent="0.25">
      <c r="B37" s="93">
        <f t="shared" si="3"/>
        <v>45866</v>
      </c>
      <c r="C37" s="117">
        <v>0.01</v>
      </c>
      <c r="D37">
        <f t="shared" si="4"/>
        <v>322</v>
      </c>
      <c r="E37" s="231" cm="1">
        <f t="array" ref="E37">IFERROR(IFERROR(_xlfn.LET(_xlpm.dias,CHOOSE({1;2},LARGE(_xlfn._xlws.FILTER(ETTJ[dc],ETTJ[dc]&lt;=D37),1),SMALL(_xlfn._xlws.FILTER(ETTJ[dc],ETTJ[dc]&gt;=D37),1)),_xlpm.taxas,_xlfn.XLOOKUP(_xlpm.dias,ETTJ[dc],ETTJ[DI 252]),FORECAST(D37,_xlpm.taxas,_xlpm.dias)),_xlfn.XLOOKUP(D37,ETTJ[dc],ETTJ[DI 252]))/100,0)</f>
        <v>0.13961818181818184</v>
      </c>
      <c r="F37" s="163">
        <f t="shared" si="0"/>
        <v>29</v>
      </c>
      <c r="G37" s="117">
        <f>(_xlfn.XLOOKUP(B37,FatorAcumulado[Datas],FatorAcumulado[Fator CDI])/_xlfn.XLOOKUP($C$2,FatorAcumulado[Datas],FatorAcumulado[Fator CDI]))^(1/F37)-1</f>
        <v>5.5041516894593912E-4</v>
      </c>
      <c r="H37" s="117">
        <f t="shared" si="5"/>
        <v>1.4035565781189696E-4</v>
      </c>
      <c r="I37" s="117">
        <f t="shared" si="6"/>
        <v>6.9084808064090453E-4</v>
      </c>
      <c r="J37" s="234">
        <f t="shared" si="1"/>
        <v>221</v>
      </c>
      <c r="K37" s="109">
        <f t="shared" si="2"/>
        <v>306068.87298699998</v>
      </c>
      <c r="L37" s="109">
        <f t="shared" si="7"/>
        <v>312967.79481799999</v>
      </c>
    </row>
    <row r="38" spans="2:12" x14ac:dyDescent="0.25">
      <c r="B38" s="93">
        <f t="shared" si="3"/>
        <v>45867</v>
      </c>
      <c r="C38" s="117">
        <v>0.01</v>
      </c>
      <c r="D38">
        <f t="shared" si="4"/>
        <v>321</v>
      </c>
      <c r="E38" s="231" cm="1">
        <f t="array" ref="E38">IFERROR(IFERROR(_xlfn.LET(_xlpm.dias,CHOOSE({1;2},LARGE(_xlfn._xlws.FILTER(ETTJ[dc],ETTJ[dc]&lt;=D38),1),SMALL(_xlfn._xlws.FILTER(ETTJ[dc],ETTJ[dc]&gt;=D38),1)),_xlpm.taxas,_xlfn.XLOOKUP(_xlpm.dias,ETTJ[dc],ETTJ[DI 252]),FORECAST(D38,_xlpm.taxas,_xlpm.dias)),_xlfn.XLOOKUP(D38,ETTJ[dc],ETTJ[DI 252]))/100,0)</f>
        <v>0.13964545454545454</v>
      </c>
      <c r="F38" s="163">
        <f t="shared" si="0"/>
        <v>30</v>
      </c>
      <c r="G38" s="117">
        <f>(_xlfn.XLOOKUP(B38,FatorAcumulado[Datas],FatorAcumulado[Fator CDI])/_xlfn.XLOOKUP($C$2,FatorAcumulado[Datas],FatorAcumulado[Fator CDI]))^(1/F38)-1</f>
        <v>5.5044499663492452E-4</v>
      </c>
      <c r="H38" s="117">
        <f t="shared" si="5"/>
        <v>1.4035565781189696E-4</v>
      </c>
      <c r="I38" s="117">
        <f t="shared" si="6"/>
        <v>6.9087791251631891E-4</v>
      </c>
      <c r="J38" s="234">
        <f t="shared" si="1"/>
        <v>220</v>
      </c>
      <c r="K38" s="109">
        <f t="shared" si="2"/>
        <v>306280.59399899998</v>
      </c>
      <c r="L38" s="109">
        <f t="shared" si="7"/>
        <v>313152.70182100002</v>
      </c>
    </row>
    <row r="39" spans="2:12" x14ac:dyDescent="0.25">
      <c r="B39" s="93">
        <f t="shared" si="3"/>
        <v>45868</v>
      </c>
      <c r="C39" s="117">
        <v>0.01</v>
      </c>
      <c r="D39">
        <f t="shared" si="4"/>
        <v>320</v>
      </c>
      <c r="E39" s="231" cm="1">
        <f t="array" ref="E39">IFERROR(IFERROR(_xlfn.LET(_xlpm.dias,CHOOSE({1;2},LARGE(_xlfn._xlws.FILTER(ETTJ[dc],ETTJ[dc]&lt;=D39),1),SMALL(_xlfn._xlws.FILTER(ETTJ[dc],ETTJ[dc]&gt;=D39),1)),_xlpm.taxas,_xlfn.XLOOKUP(_xlpm.dias,ETTJ[dc],ETTJ[DI 252]),FORECAST(D39,_xlpm.taxas,_xlpm.dias)),_xlfn.XLOOKUP(D39,ETTJ[dc],ETTJ[DI 252]))/100,0)</f>
        <v>0.13967272727272728</v>
      </c>
      <c r="F39" s="163">
        <f t="shared" si="0"/>
        <v>31</v>
      </c>
      <c r="G39" s="117">
        <f>(_xlfn.XLOOKUP(B39,FatorAcumulado[Datas],FatorAcumulado[Fator CDI])/_xlfn.XLOOKUP($C$2,FatorAcumulado[Datas],FatorAcumulado[Fator CDI]))^(1/F39)-1</f>
        <v>5.50472899957688E-4</v>
      </c>
      <c r="H39" s="117">
        <f t="shared" si="5"/>
        <v>1.4035565781189696E-4</v>
      </c>
      <c r="I39" s="117">
        <f t="shared" si="6"/>
        <v>6.9090581975550514E-4</v>
      </c>
      <c r="J39" s="234">
        <f t="shared" si="1"/>
        <v>219</v>
      </c>
      <c r="K39" s="109">
        <f t="shared" si="2"/>
        <v>306492.46146700002</v>
      </c>
      <c r="L39" s="109">
        <f t="shared" si="7"/>
        <v>313337.71807</v>
      </c>
    </row>
    <row r="40" spans="2:12" x14ac:dyDescent="0.25">
      <c r="B40" s="93">
        <f t="shared" si="3"/>
        <v>45869</v>
      </c>
      <c r="C40" s="117">
        <v>0.01</v>
      </c>
      <c r="D40">
        <f t="shared" si="4"/>
        <v>319</v>
      </c>
      <c r="E40" s="231" cm="1">
        <f t="array" ref="E40">IFERROR(IFERROR(_xlfn.LET(_xlpm.dias,CHOOSE({1;2},LARGE(_xlfn._xlws.FILTER(ETTJ[dc],ETTJ[dc]&lt;=D40),1),SMALL(_xlfn._xlws.FILTER(ETTJ[dc],ETTJ[dc]&gt;=D40),1)),_xlpm.taxas,_xlfn.XLOOKUP(_xlpm.dias,ETTJ[dc],ETTJ[DI 252]),FORECAST(D40,_xlpm.taxas,_xlpm.dias)),_xlfn.XLOOKUP(D40,ETTJ[dc],ETTJ[DI 252]))/100,0)</f>
        <v>0.13970000000000002</v>
      </c>
      <c r="F40" s="163">
        <f t="shared" si="0"/>
        <v>32</v>
      </c>
      <c r="G40" s="117">
        <f>(_xlfn.XLOOKUP(B40,FatorAcumulado[Datas],FatorAcumulado[Fator CDI])/_xlfn.XLOOKUP($C$2,FatorAcumulado[Datas],FatorAcumulado[Fator CDI]))^(1/F40)-1</f>
        <v>5.5049905932325061E-4</v>
      </c>
      <c r="H40" s="117">
        <f t="shared" si="5"/>
        <v>1.4035565781189696E-4</v>
      </c>
      <c r="I40" s="117">
        <f t="shared" si="6"/>
        <v>6.9093198279279733E-4</v>
      </c>
      <c r="J40" s="234">
        <f t="shared" si="1"/>
        <v>218</v>
      </c>
      <c r="K40" s="109">
        <f t="shared" ref="K40:K72" si="8">TRUNC($C$5*(1+I40)^F40,6)</f>
        <v>306704.47549400001</v>
      </c>
      <c r="L40" s="109">
        <f t="shared" si="7"/>
        <v>313522.84363199997</v>
      </c>
    </row>
    <row r="41" spans="2:12" x14ac:dyDescent="0.25">
      <c r="B41" s="93">
        <f t="shared" si="3"/>
        <v>45870</v>
      </c>
      <c r="C41" s="117">
        <v>0.01</v>
      </c>
      <c r="D41">
        <f t="shared" si="4"/>
        <v>318</v>
      </c>
      <c r="E41" s="231" cm="1">
        <f t="array" ref="E41">IFERROR(IFERROR(_xlfn.LET(_xlpm.dias,CHOOSE({1;2},LARGE(_xlfn._xlws.FILTER(ETTJ[dc],ETTJ[dc]&lt;=D41),1),SMALL(_xlfn._xlws.FILTER(ETTJ[dc],ETTJ[dc]&gt;=D41),1)),_xlpm.taxas,_xlfn.XLOOKUP(_xlpm.dias,ETTJ[dc],ETTJ[DI 252]),FORECAST(D41,_xlpm.taxas,_xlpm.dias)),_xlfn.XLOOKUP(D41,ETTJ[dc],ETTJ[DI 252]))/100,0)</f>
        <v>0.13970000000000002</v>
      </c>
      <c r="F41" s="163">
        <f t="shared" si="0"/>
        <v>33</v>
      </c>
      <c r="G41" s="117">
        <f>(_xlfn.XLOOKUP(B41,FatorAcumulado[Datas],FatorAcumulado[Fator CDI])/_xlfn.XLOOKUP($C$2,FatorAcumulado[Datas],FatorAcumulado[Fator CDI]))^(1/F41)-1</f>
        <v>5.5052363327345866E-4</v>
      </c>
      <c r="H41" s="117">
        <f t="shared" si="5"/>
        <v>1.4035565781189696E-4</v>
      </c>
      <c r="I41" s="117">
        <f t="shared" si="6"/>
        <v>6.9095656019202423E-4</v>
      </c>
      <c r="J41" s="234">
        <f t="shared" si="1"/>
        <v>217</v>
      </c>
      <c r="K41" s="109">
        <f t="shared" si="8"/>
        <v>306916.63617900002</v>
      </c>
      <c r="L41" s="109">
        <f t="shared" si="7"/>
        <v>313708.07856699999</v>
      </c>
    </row>
    <row r="42" spans="2:12" x14ac:dyDescent="0.25">
      <c r="B42" s="93">
        <f t="shared" si="3"/>
        <v>45873</v>
      </c>
      <c r="C42" s="117">
        <v>0.01</v>
      </c>
      <c r="D42">
        <f t="shared" si="4"/>
        <v>315</v>
      </c>
      <c r="E42" s="231" cm="1">
        <f t="array" ref="E42">IFERROR(IFERROR(_xlfn.LET(_xlpm.dias,CHOOSE({1;2},LARGE(_xlfn._xlws.FILTER(ETTJ[dc],ETTJ[dc]&lt;=D42),1),SMALL(_xlfn._xlws.FILTER(ETTJ[dc],ETTJ[dc]&gt;=D42),1)),_xlpm.taxas,_xlfn.XLOOKUP(_xlpm.dias,ETTJ[dc],ETTJ[DI 252]),FORECAST(D42,_xlpm.taxas,_xlpm.dias)),_xlfn.XLOOKUP(D42,ETTJ[dc],ETTJ[DI 252]))/100,0)</f>
        <v>0.13970000000000002</v>
      </c>
      <c r="F42" s="163">
        <f t="shared" si="0"/>
        <v>34</v>
      </c>
      <c r="G42" s="117">
        <f>(_xlfn.XLOOKUP(B42,FatorAcumulado[Datas],FatorAcumulado[Fator CDI])/_xlfn.XLOOKUP($C$2,FatorAcumulado[Datas],FatorAcumulado[Fator CDI]))^(1/F42)-1</f>
        <v>5.5054676169796757E-4</v>
      </c>
      <c r="H42" s="117">
        <f t="shared" si="5"/>
        <v>1.4035565781189696E-4</v>
      </c>
      <c r="I42" s="117">
        <f t="shared" si="6"/>
        <v>6.9097969186282526E-4</v>
      </c>
      <c r="J42" s="234">
        <f t="shared" si="1"/>
        <v>216</v>
      </c>
      <c r="K42" s="109">
        <f t="shared" si="8"/>
        <v>307128.94362500001</v>
      </c>
      <c r="L42" s="109">
        <f t="shared" si="7"/>
        <v>313893.42294299998</v>
      </c>
    </row>
    <row r="43" spans="2:12" x14ac:dyDescent="0.25">
      <c r="B43" s="93">
        <f t="shared" si="3"/>
        <v>45874</v>
      </c>
      <c r="C43" s="117">
        <v>0.01</v>
      </c>
      <c r="D43">
        <f t="shared" si="4"/>
        <v>314</v>
      </c>
      <c r="E43" s="231" cm="1">
        <f t="array" ref="E43">IFERROR(IFERROR(_xlfn.LET(_xlpm.dias,CHOOSE({1;2},LARGE(_xlfn._xlws.FILTER(ETTJ[dc],ETTJ[dc]&lt;=D43),1),SMALL(_xlfn._xlws.FILTER(ETTJ[dc],ETTJ[dc]&gt;=D43),1)),_xlpm.taxas,_xlfn.XLOOKUP(_xlpm.dias,ETTJ[dc],ETTJ[DI 252]),FORECAST(D43,_xlpm.taxas,_xlpm.dias)),_xlfn.XLOOKUP(D43,ETTJ[dc],ETTJ[DI 252]))/100,0)</f>
        <v>0.13970000000000002</v>
      </c>
      <c r="F43" s="163">
        <f t="shared" si="0"/>
        <v>35</v>
      </c>
      <c r="G43" s="117">
        <f>(_xlfn.XLOOKUP(B43,FatorAcumulado[Datas],FatorAcumulado[Fator CDI])/_xlfn.XLOOKUP($C$2,FatorAcumulado[Datas],FatorAcumulado[Fator CDI]))^(1/F43)-1</f>
        <v>5.5056856849833302E-4</v>
      </c>
      <c r="H43" s="117">
        <f t="shared" si="5"/>
        <v>1.4035565781189696E-4</v>
      </c>
      <c r="I43" s="117">
        <f t="shared" si="6"/>
        <v>6.9100150172385355E-4</v>
      </c>
      <c r="J43" s="234">
        <f t="shared" si="1"/>
        <v>215</v>
      </c>
      <c r="K43" s="109">
        <f t="shared" si="8"/>
        <v>307341.397933</v>
      </c>
      <c r="L43" s="109">
        <f t="shared" si="7"/>
        <v>314078.87682300003</v>
      </c>
    </row>
    <row r="44" spans="2:12" x14ac:dyDescent="0.25">
      <c r="B44" s="93">
        <f t="shared" si="3"/>
        <v>45875</v>
      </c>
      <c r="C44" s="117">
        <v>0.01</v>
      </c>
      <c r="D44">
        <f t="shared" si="4"/>
        <v>313</v>
      </c>
      <c r="E44" s="231" cm="1">
        <f t="array" ref="E44">IFERROR(IFERROR(_xlfn.LET(_xlpm.dias,CHOOSE({1;2},LARGE(_xlfn._xlws.FILTER(ETTJ[dc],ETTJ[dc]&lt;=D44),1),SMALL(_xlfn._xlws.FILTER(ETTJ[dc],ETTJ[dc]&gt;=D44),1)),_xlpm.taxas,_xlfn.XLOOKUP(_xlpm.dias,ETTJ[dc],ETTJ[DI 252]),FORECAST(D44,_xlpm.taxas,_xlpm.dias)),_xlfn.XLOOKUP(D44,ETTJ[dc],ETTJ[DI 252]))/100,0)</f>
        <v>0.13971428571428574</v>
      </c>
      <c r="F44" s="163">
        <f t="shared" si="0"/>
        <v>36</v>
      </c>
      <c r="G44" s="117">
        <f>(_xlfn.XLOOKUP(B44,FatorAcumulado[Datas],FatorAcumulado[Fator CDI])/_xlfn.XLOOKUP($C$2,FatorAcumulado[Datas],FatorAcumulado[Fator CDI]))^(1/F44)-1</f>
        <v>5.5058916381045542E-4</v>
      </c>
      <c r="H44" s="117">
        <f t="shared" si="5"/>
        <v>1.4035565781189696E-4</v>
      </c>
      <c r="I44" s="117">
        <f t="shared" si="6"/>
        <v>6.9102209992655261E-4</v>
      </c>
      <c r="J44" s="234">
        <f t="shared" si="1"/>
        <v>214</v>
      </c>
      <c r="K44" s="109">
        <f t="shared" si="8"/>
        <v>307553.999205</v>
      </c>
      <c r="L44" s="109">
        <f t="shared" si="7"/>
        <v>314264.44027399999</v>
      </c>
    </row>
    <row r="45" spans="2:12" x14ac:dyDescent="0.25">
      <c r="B45" s="93">
        <f t="shared" si="3"/>
        <v>45876</v>
      </c>
      <c r="C45" s="117">
        <v>0.01</v>
      </c>
      <c r="D45">
        <f t="shared" si="4"/>
        <v>312</v>
      </c>
      <c r="E45" s="231" cm="1">
        <f t="array" ref="E45">IFERROR(IFERROR(_xlfn.LET(_xlpm.dias,CHOOSE({1;2},LARGE(_xlfn._xlws.FILTER(ETTJ[dc],ETTJ[dc]&lt;=D45),1),SMALL(_xlfn._xlws.FILTER(ETTJ[dc],ETTJ[dc]&gt;=D45),1)),_xlpm.taxas,_xlfn.XLOOKUP(_xlpm.dias,ETTJ[dc],ETTJ[DI 252]),FORECAST(D45,_xlpm.taxas,_xlpm.dias)),_xlfn.XLOOKUP(D45,ETTJ[dc],ETTJ[DI 252]))/100,0)</f>
        <v>0.13972857142857145</v>
      </c>
      <c r="F45" s="163">
        <f t="shared" si="0"/>
        <v>37</v>
      </c>
      <c r="G45" s="117">
        <f>(_xlfn.XLOOKUP(B45,FatorAcumulado[Datas],FatorAcumulado[Fator CDI])/_xlfn.XLOOKUP($C$2,FatorAcumulado[Datas],FatorAcumulado[Fator CDI]))^(1/F45)-1</f>
        <v>5.5060864586287117E-4</v>
      </c>
      <c r="H45" s="117">
        <f t="shared" si="5"/>
        <v>1.4035565781189696E-4</v>
      </c>
      <c r="I45" s="117">
        <f t="shared" si="6"/>
        <v>6.9104158471344768E-4</v>
      </c>
      <c r="J45" s="234">
        <f t="shared" si="1"/>
        <v>213</v>
      </c>
      <c r="K45" s="109">
        <f t="shared" si="8"/>
        <v>307766.74754299998</v>
      </c>
      <c r="L45" s="109">
        <f t="shared" si="7"/>
        <v>314450.11335900001</v>
      </c>
    </row>
    <row r="46" spans="2:12" x14ac:dyDescent="0.25">
      <c r="B46" s="93">
        <f t="shared" si="3"/>
        <v>45877</v>
      </c>
      <c r="C46" s="117">
        <v>0.01</v>
      </c>
      <c r="D46">
        <f t="shared" si="4"/>
        <v>311</v>
      </c>
      <c r="E46" s="231" cm="1">
        <f t="array" ref="E46">IFERROR(IFERROR(_xlfn.LET(_xlpm.dias,CHOOSE({1;2},LARGE(_xlfn._xlws.FILTER(ETTJ[dc],ETTJ[dc]&lt;=D46),1),SMALL(_xlfn._xlws.FILTER(ETTJ[dc],ETTJ[dc]&gt;=D46),1)),_xlpm.taxas,_xlfn.XLOOKUP(_xlpm.dias,ETTJ[dc],ETTJ[DI 252]),FORECAST(D46,_xlpm.taxas,_xlpm.dias)),_xlfn.XLOOKUP(D46,ETTJ[dc],ETTJ[DI 252]))/100,0)</f>
        <v>0.13974285714285714</v>
      </c>
      <c r="F46" s="163">
        <f t="shared" si="0"/>
        <v>38</v>
      </c>
      <c r="G46" s="117">
        <f>(_xlfn.XLOOKUP(B46,FatorAcumulado[Datas],FatorAcumulado[Fator CDI])/_xlfn.XLOOKUP($C$2,FatorAcumulado[Datas],FatorAcumulado[Fator CDI]))^(1/F46)-1</f>
        <v>5.5062710254438763E-4</v>
      </c>
      <c r="H46" s="117">
        <f t="shared" si="5"/>
        <v>1.4035565781189696E-4</v>
      </c>
      <c r="I46" s="117">
        <f t="shared" si="6"/>
        <v>6.9106004398555854E-4</v>
      </c>
      <c r="J46" s="234">
        <f t="shared" si="1"/>
        <v>212</v>
      </c>
      <c r="K46" s="109">
        <f t="shared" si="8"/>
        <v>307979.643048</v>
      </c>
      <c r="L46" s="109">
        <f t="shared" si="7"/>
        <v>314635.89614199998</v>
      </c>
    </row>
    <row r="47" spans="2:12" x14ac:dyDescent="0.25">
      <c r="B47" s="93">
        <f t="shared" si="3"/>
        <v>45880</v>
      </c>
      <c r="C47" s="117">
        <v>0.01</v>
      </c>
      <c r="D47">
        <f t="shared" si="4"/>
        <v>308</v>
      </c>
      <c r="E47" s="231" cm="1">
        <f t="array" ref="E47">IFERROR(IFERROR(_xlfn.LET(_xlpm.dias,CHOOSE({1;2},LARGE(_xlfn._xlws.FILTER(ETTJ[dc],ETTJ[dc]&lt;=D47),1),SMALL(_xlfn._xlws.FILTER(ETTJ[dc],ETTJ[dc]&gt;=D47),1)),_xlpm.taxas,_xlfn.XLOOKUP(_xlpm.dias,ETTJ[dc],ETTJ[DI 252]),FORECAST(D47,_xlpm.taxas,_xlpm.dias)),_xlfn.XLOOKUP(D47,ETTJ[dc],ETTJ[DI 252]))/100,0)</f>
        <v>0.13978571428571429</v>
      </c>
      <c r="F47" s="163">
        <f t="shared" si="0"/>
        <v>39</v>
      </c>
      <c r="G47" s="117">
        <f>(_xlfn.XLOOKUP(B47,FatorAcumulado[Datas],FatorAcumulado[Fator CDI])/_xlfn.XLOOKUP($C$2,FatorAcumulado[Datas],FatorAcumulado[Fator CDI]))^(1/F47)-1</f>
        <v>5.5064461272968934E-4</v>
      </c>
      <c r="H47" s="117">
        <f t="shared" si="5"/>
        <v>1.4035565781189696E-4</v>
      </c>
      <c r="I47" s="117">
        <f t="shared" si="6"/>
        <v>6.9107755662844994E-4</v>
      </c>
      <c r="J47" s="234">
        <f t="shared" si="1"/>
        <v>211</v>
      </c>
      <c r="K47" s="109">
        <f t="shared" si="8"/>
        <v>308192.68582100002</v>
      </c>
      <c r="L47" s="109">
        <f t="shared" si="7"/>
        <v>314821.78868900001</v>
      </c>
    </row>
    <row r="48" spans="2:12" x14ac:dyDescent="0.25">
      <c r="B48" s="93">
        <f t="shared" si="3"/>
        <v>45881</v>
      </c>
      <c r="C48" s="117">
        <v>0.01</v>
      </c>
      <c r="D48">
        <f t="shared" si="4"/>
        <v>307</v>
      </c>
      <c r="E48" s="231" cm="1">
        <f t="array" ref="E48">IFERROR(IFERROR(_xlfn.LET(_xlpm.dias,CHOOSE({1;2},LARGE(_xlfn._xlws.FILTER(ETTJ[dc],ETTJ[dc]&lt;=D48),1),SMALL(_xlfn._xlws.FILTER(ETTJ[dc],ETTJ[dc]&gt;=D48),1)),_xlpm.taxas,_xlfn.XLOOKUP(_xlpm.dias,ETTJ[dc],ETTJ[DI 252]),FORECAST(D48,_xlpm.taxas,_xlpm.dias)),_xlfn.XLOOKUP(D48,ETTJ[dc],ETTJ[DI 252]))/100,0)</f>
        <v>0.13980000000000001</v>
      </c>
      <c r="F48" s="163">
        <f t="shared" si="0"/>
        <v>40</v>
      </c>
      <c r="G48" s="117">
        <f>(_xlfn.XLOOKUP(B48,FatorAcumulado[Datas],FatorAcumulado[Fator CDI])/_xlfn.XLOOKUP($C$2,FatorAcumulado[Datas],FatorAcumulado[Fator CDI]))^(1/F48)-1</f>
        <v>5.5066124740599243E-4</v>
      </c>
      <c r="H48" s="117">
        <f t="shared" si="5"/>
        <v>1.4035565781189696E-4</v>
      </c>
      <c r="I48" s="117">
        <f t="shared" si="6"/>
        <v>6.9109419363955205E-4</v>
      </c>
      <c r="J48" s="234">
        <f t="shared" si="1"/>
        <v>210</v>
      </c>
      <c r="K48" s="109">
        <f t="shared" si="8"/>
        <v>308405.87596600002</v>
      </c>
      <c r="L48" s="109">
        <f t="shared" si="7"/>
        <v>315007.791065</v>
      </c>
    </row>
    <row r="49" spans="2:12" x14ac:dyDescent="0.25">
      <c r="B49" s="93">
        <f t="shared" si="3"/>
        <v>45882</v>
      </c>
      <c r="C49" s="117">
        <v>0.01</v>
      </c>
      <c r="D49">
        <f t="shared" si="4"/>
        <v>306</v>
      </c>
      <c r="E49" s="231" cm="1">
        <f t="array" ref="E49">IFERROR(IFERROR(_xlfn.LET(_xlpm.dias,CHOOSE({1;2},LARGE(_xlfn._xlws.FILTER(ETTJ[dc],ETTJ[dc]&lt;=D49),1),SMALL(_xlfn._xlws.FILTER(ETTJ[dc],ETTJ[dc]&gt;=D49),1)),_xlpm.taxas,_xlfn.XLOOKUP(_xlpm.dias,ETTJ[dc],ETTJ[DI 252]),FORECAST(D49,_xlpm.taxas,_xlpm.dias)),_xlfn.XLOOKUP(D49,ETTJ[dc],ETTJ[DI 252]))/100,0)</f>
        <v>0.13980000000000001</v>
      </c>
      <c r="F49" s="163">
        <f t="shared" si="0"/>
        <v>41</v>
      </c>
      <c r="G49" s="117">
        <f>(_xlfn.XLOOKUP(B49,FatorAcumulado[Datas],FatorAcumulado[Fator CDI])/_xlfn.XLOOKUP($C$2,FatorAcumulado[Datas],FatorAcumulado[Fator CDI]))^(1/F49)-1</f>
        <v>5.506770706351638E-4</v>
      </c>
      <c r="H49" s="117">
        <f t="shared" si="5"/>
        <v>1.4035565781189696E-4</v>
      </c>
      <c r="I49" s="117">
        <f t="shared" si="6"/>
        <v>6.9111001908961356E-4</v>
      </c>
      <c r="J49" s="234">
        <f t="shared" si="1"/>
        <v>209</v>
      </c>
      <c r="K49" s="109">
        <f t="shared" si="8"/>
        <v>308619.213583</v>
      </c>
      <c r="L49" s="109">
        <f t="shared" si="7"/>
        <v>315193.90333399997</v>
      </c>
    </row>
    <row r="50" spans="2:12" x14ac:dyDescent="0.25">
      <c r="B50" s="93">
        <f t="shared" si="3"/>
        <v>45883</v>
      </c>
      <c r="C50" s="117">
        <v>0.01</v>
      </c>
      <c r="D50">
        <f t="shared" si="4"/>
        <v>305</v>
      </c>
      <c r="E50" s="231" cm="1">
        <f t="array" ref="E50">IFERROR(IFERROR(_xlfn.LET(_xlpm.dias,CHOOSE({1;2},LARGE(_xlfn._xlws.FILTER(ETTJ[dc],ETTJ[dc]&lt;=D50),1),SMALL(_xlfn._xlws.FILTER(ETTJ[dc],ETTJ[dc]&gt;=D50),1)),_xlpm.taxas,_xlfn.XLOOKUP(_xlpm.dias,ETTJ[dc],ETTJ[DI 252]),FORECAST(D50,_xlpm.taxas,_xlpm.dias)),_xlfn.XLOOKUP(D50,ETTJ[dc],ETTJ[DI 252]))/100,0)</f>
        <v>0.1399</v>
      </c>
      <c r="F50" s="163">
        <f t="shared" si="0"/>
        <v>42</v>
      </c>
      <c r="G50" s="117">
        <f>(_xlfn.XLOOKUP(B50,FatorAcumulado[Datas],FatorAcumulado[Fator CDI])/_xlfn.XLOOKUP($C$2,FatorAcumulado[Datas],FatorAcumulado[Fator CDI]))^(1/F50)-1</f>
        <v>5.5069214037728464E-4</v>
      </c>
      <c r="H50" s="117">
        <f t="shared" si="5"/>
        <v>1.4035565781189696E-4</v>
      </c>
      <c r="I50" s="117">
        <f t="shared" si="6"/>
        <v>6.9112509094670926E-4</v>
      </c>
      <c r="J50" s="234">
        <f t="shared" si="1"/>
        <v>208</v>
      </c>
      <c r="K50" s="109">
        <f t="shared" si="8"/>
        <v>308832.698776</v>
      </c>
      <c r="L50" s="109">
        <f t="shared" si="7"/>
        <v>315380.12556299998</v>
      </c>
    </row>
    <row r="51" spans="2:12" x14ac:dyDescent="0.25">
      <c r="B51" s="93">
        <f t="shared" si="3"/>
        <v>45884</v>
      </c>
      <c r="C51" s="117">
        <v>0.01</v>
      </c>
      <c r="D51">
        <f t="shared" si="4"/>
        <v>304</v>
      </c>
      <c r="E51" s="231" cm="1">
        <f t="array" ref="E51">IFERROR(IFERROR(_xlfn.LET(_xlpm.dias,CHOOSE({1;2},LARGE(_xlfn._xlws.FILTER(ETTJ[dc],ETTJ[dc]&lt;=D51),1),SMALL(_xlfn._xlws.FILTER(ETTJ[dc],ETTJ[dc]&gt;=D51),1)),_xlpm.taxas,_xlfn.XLOOKUP(_xlpm.dias,ETTJ[dc],ETTJ[DI 252]),FORECAST(D51,_xlpm.taxas,_xlpm.dias)),_xlfn.XLOOKUP(D51,ETTJ[dc],ETTJ[DI 252]))/100,0)</f>
        <v>0.1399</v>
      </c>
      <c r="F51" s="163">
        <f t="shared" si="0"/>
        <v>43</v>
      </c>
      <c r="G51" s="117">
        <f>(_xlfn.XLOOKUP(B51,FatorAcumulado[Datas],FatorAcumulado[Fator CDI])/_xlfn.XLOOKUP($C$2,FatorAcumulado[Datas],FatorAcumulado[Fator CDI]))^(1/F51)-1</f>
        <v>5.5070650920141517E-4</v>
      </c>
      <c r="H51" s="117">
        <f t="shared" si="5"/>
        <v>1.4035565781189696E-4</v>
      </c>
      <c r="I51" s="117">
        <f t="shared" si="6"/>
        <v>6.9113946178767094E-4</v>
      </c>
      <c r="J51" s="234">
        <f t="shared" si="1"/>
        <v>207</v>
      </c>
      <c r="K51" s="109">
        <f t="shared" si="8"/>
        <v>309046.33164500003</v>
      </c>
      <c r="L51" s="109">
        <f t="shared" si="7"/>
        <v>315566.45781499997</v>
      </c>
    </row>
    <row r="52" spans="2:12" x14ac:dyDescent="0.25">
      <c r="B52" s="93">
        <f t="shared" si="3"/>
        <v>45887</v>
      </c>
      <c r="C52" s="117">
        <v>0.01</v>
      </c>
      <c r="D52">
        <f t="shared" si="4"/>
        <v>301</v>
      </c>
      <c r="E52" s="231" cm="1">
        <f t="array" ref="E52">IFERROR(IFERROR(_xlfn.LET(_xlpm.dias,CHOOSE({1;2},LARGE(_xlfn._xlws.FILTER(ETTJ[dc],ETTJ[dc]&lt;=D52),1),SMALL(_xlfn._xlws.FILTER(ETTJ[dc],ETTJ[dc]&gt;=D52),1)),_xlpm.taxas,_xlfn.XLOOKUP(_xlpm.dias,ETTJ[dc],ETTJ[DI 252]),FORECAST(D52,_xlpm.taxas,_xlpm.dias)),_xlfn.XLOOKUP(D52,ETTJ[dc],ETTJ[DI 252]))/100,0)</f>
        <v>0.1399</v>
      </c>
      <c r="F52" s="163">
        <f t="shared" si="0"/>
        <v>44</v>
      </c>
      <c r="G52" s="117">
        <f>(_xlfn.XLOOKUP(B52,FatorAcumulado[Datas],FatorAcumulado[Fator CDI])/_xlfn.XLOOKUP($C$2,FatorAcumulado[Datas],FatorAcumulado[Fator CDI]))^(1/F52)-1</f>
        <v>5.5072022489732753E-4</v>
      </c>
      <c r="H52" s="117">
        <f t="shared" si="5"/>
        <v>1.4035565781189696E-4</v>
      </c>
      <c r="I52" s="117">
        <f t="shared" si="6"/>
        <v>6.9115317940871002E-4</v>
      </c>
      <c r="J52" s="234">
        <f t="shared" si="1"/>
        <v>206</v>
      </c>
      <c r="K52" s="109">
        <f t="shared" si="8"/>
        <v>309260.11229299998</v>
      </c>
      <c r="L52" s="109">
        <f t="shared" si="7"/>
        <v>315752.90015399997</v>
      </c>
    </row>
    <row r="53" spans="2:12" x14ac:dyDescent="0.25">
      <c r="B53" s="93">
        <f t="shared" si="3"/>
        <v>45888</v>
      </c>
      <c r="C53" s="117">
        <v>0.01</v>
      </c>
      <c r="D53">
        <f t="shared" si="4"/>
        <v>300</v>
      </c>
      <c r="E53" s="231" cm="1">
        <f t="array" ref="E53">IFERROR(IFERROR(_xlfn.LET(_xlpm.dias,CHOOSE({1;2},LARGE(_xlfn._xlws.FILTER(ETTJ[dc],ETTJ[dc]&lt;=D53),1),SMALL(_xlfn._xlws.FILTER(ETTJ[dc],ETTJ[dc]&gt;=D53),1)),_xlpm.taxas,_xlfn.XLOOKUP(_xlpm.dias,ETTJ[dc],ETTJ[DI 252]),FORECAST(D53,_xlpm.taxas,_xlpm.dias)),_xlfn.XLOOKUP(D53,ETTJ[dc],ETTJ[DI 252]))/100,0)</f>
        <v>0.1399</v>
      </c>
      <c r="F53" s="163">
        <f t="shared" si="0"/>
        <v>45</v>
      </c>
      <c r="G53" s="117">
        <f>(_xlfn.XLOOKUP(B53,FatorAcumulado[Datas],FatorAcumulado[Fator CDI])/_xlfn.XLOOKUP($C$2,FatorAcumulado[Datas],FatorAcumulado[Fator CDI]))^(1/F53)-1</f>
        <v>5.5073333100685851E-4</v>
      </c>
      <c r="H53" s="117">
        <f t="shared" si="5"/>
        <v>1.4035565781189696E-4</v>
      </c>
      <c r="I53" s="117">
        <f t="shared" si="6"/>
        <v>6.911662873576585E-4</v>
      </c>
      <c r="J53" s="234">
        <f t="shared" si="1"/>
        <v>205</v>
      </c>
      <c r="K53" s="109">
        <f t="shared" si="8"/>
        <v>309474.04082200001</v>
      </c>
      <c r="L53" s="109">
        <f t="shared" si="7"/>
        <v>315939.45264700003</v>
      </c>
    </row>
    <row r="54" spans="2:12" x14ac:dyDescent="0.25">
      <c r="B54" s="93">
        <f t="shared" si="3"/>
        <v>45889</v>
      </c>
      <c r="C54" s="117">
        <v>0.01</v>
      </c>
      <c r="D54">
        <f t="shared" si="4"/>
        <v>299</v>
      </c>
      <c r="E54" s="231" cm="1">
        <f t="array" ref="E54">IFERROR(IFERROR(_xlfn.LET(_xlpm.dias,CHOOSE({1;2},LARGE(_xlfn._xlws.FILTER(ETTJ[dc],ETTJ[dc]&lt;=D54),1),SMALL(_xlfn._xlws.FILTER(ETTJ[dc],ETTJ[dc]&gt;=D54),1)),_xlpm.taxas,_xlfn.XLOOKUP(_xlpm.dias,ETTJ[dc],ETTJ[DI 252]),FORECAST(D54,_xlpm.taxas,_xlpm.dias)),_xlfn.XLOOKUP(D54,ETTJ[dc],ETTJ[DI 252]))/100,0)</f>
        <v>0.13991111111111112</v>
      </c>
      <c r="F54" s="163">
        <f t="shared" si="0"/>
        <v>46</v>
      </c>
      <c r="G54" s="117">
        <f>(_xlfn.XLOOKUP(B54,FatorAcumulado[Datas],FatorAcumulado[Fator CDI])/_xlfn.XLOOKUP($C$2,FatorAcumulado[Datas],FatorAcumulado[Fator CDI]))^(1/F54)-1</f>
        <v>5.5074586728576236E-4</v>
      </c>
      <c r="H54" s="117">
        <f t="shared" si="5"/>
        <v>1.4035565781189696E-4</v>
      </c>
      <c r="I54" s="117">
        <f t="shared" si="6"/>
        <v>6.9117882539604381E-4</v>
      </c>
      <c r="J54" s="234">
        <f t="shared" si="1"/>
        <v>204</v>
      </c>
      <c r="K54" s="109">
        <f t="shared" si="8"/>
        <v>309688.11733500002</v>
      </c>
      <c r="L54" s="109">
        <f t="shared" si="7"/>
        <v>316126.11535899999</v>
      </c>
    </row>
    <row r="55" spans="2:12" x14ac:dyDescent="0.25">
      <c r="B55" s="93">
        <f t="shared" si="3"/>
        <v>45890</v>
      </c>
      <c r="C55" s="117">
        <v>0.01</v>
      </c>
      <c r="D55">
        <f t="shared" si="4"/>
        <v>298</v>
      </c>
      <c r="E55" s="231" cm="1">
        <f t="array" ref="E55">IFERROR(IFERROR(_xlfn.LET(_xlpm.dias,CHOOSE({1;2},LARGE(_xlfn._xlws.FILTER(ETTJ[dc],ETTJ[dc]&lt;=D55),1),SMALL(_xlfn._xlws.FILTER(ETTJ[dc],ETTJ[dc]&gt;=D55),1)),_xlpm.taxas,_xlfn.XLOOKUP(_xlpm.dias,ETTJ[dc],ETTJ[DI 252]),FORECAST(D55,_xlpm.taxas,_xlpm.dias)),_xlfn.XLOOKUP(D55,ETTJ[dc],ETTJ[DI 252]))/100,0)</f>
        <v>0.13992222222222223</v>
      </c>
      <c r="F55" s="163">
        <f t="shared" si="0"/>
        <v>47</v>
      </c>
      <c r="G55" s="117">
        <f>(_xlfn.XLOOKUP(B55,FatorAcumulado[Datas],FatorAcumulado[Fator CDI])/_xlfn.XLOOKUP($C$2,FatorAcumulado[Datas],FatorAcumulado[Fator CDI]))^(1/F55)-1</f>
        <v>5.5075787010627764E-4</v>
      </c>
      <c r="H55" s="117">
        <f t="shared" si="5"/>
        <v>1.4035565781189696E-4</v>
      </c>
      <c r="I55" s="117">
        <f t="shared" si="6"/>
        <v>6.9119082990143355E-4</v>
      </c>
      <c r="J55" s="234">
        <f t="shared" si="1"/>
        <v>203</v>
      </c>
      <c r="K55" s="109">
        <f t="shared" si="8"/>
        <v>309902.34193400003</v>
      </c>
      <c r="L55" s="109">
        <f t="shared" si="7"/>
        <v>316312.888355</v>
      </c>
    </row>
    <row r="56" spans="2:12" x14ac:dyDescent="0.25">
      <c r="B56" s="93">
        <f t="shared" si="3"/>
        <v>45891</v>
      </c>
      <c r="C56" s="117">
        <v>0.01</v>
      </c>
      <c r="D56">
        <f t="shared" si="4"/>
        <v>297</v>
      </c>
      <c r="E56" s="231" cm="1">
        <f t="array" ref="E56">IFERROR(IFERROR(_xlfn.LET(_xlpm.dias,CHOOSE({1;2},LARGE(_xlfn._xlws.FILTER(ETTJ[dc],ETTJ[dc]&lt;=D56),1),SMALL(_xlfn._xlws.FILTER(ETTJ[dc],ETTJ[dc]&gt;=D56),1)),_xlpm.taxas,_xlfn.XLOOKUP(_xlpm.dias,ETTJ[dc],ETTJ[DI 252]),FORECAST(D56,_xlpm.taxas,_xlpm.dias)),_xlfn.XLOOKUP(D56,ETTJ[dc],ETTJ[DI 252]))/100,0)</f>
        <v>0.13993333333333335</v>
      </c>
      <c r="F56" s="163">
        <f t="shared" si="0"/>
        <v>48</v>
      </c>
      <c r="G56" s="117">
        <f>(_xlfn.XLOOKUP(B56,FatorAcumulado[Datas],FatorAcumulado[Fator CDI])/_xlfn.XLOOKUP($C$2,FatorAcumulado[Datas],FatorAcumulado[Fator CDI]))^(1/F56)-1</f>
        <v>5.5076937280928995E-4</v>
      </c>
      <c r="H56" s="117">
        <f t="shared" si="5"/>
        <v>1.4035565781189696E-4</v>
      </c>
      <c r="I56" s="117">
        <f t="shared" si="6"/>
        <v>6.9120233421871013E-4</v>
      </c>
      <c r="J56" s="234">
        <f t="shared" si="1"/>
        <v>202</v>
      </c>
      <c r="K56" s="109">
        <f t="shared" si="8"/>
        <v>310116.714721</v>
      </c>
      <c r="L56" s="109">
        <f t="shared" si="7"/>
        <v>316499.77169899998</v>
      </c>
    </row>
    <row r="57" spans="2:12" x14ac:dyDescent="0.25">
      <c r="B57" s="93">
        <f t="shared" si="3"/>
        <v>45894</v>
      </c>
      <c r="C57" s="117">
        <v>0.01</v>
      </c>
      <c r="D57">
        <f t="shared" si="4"/>
        <v>294</v>
      </c>
      <c r="E57" s="231" cm="1">
        <f t="array" ref="E57">IFERROR(IFERROR(_xlfn.LET(_xlpm.dias,CHOOSE({1;2},LARGE(_xlfn._xlws.FILTER(ETTJ[dc],ETTJ[dc]&lt;=D57),1),SMALL(_xlfn._xlws.FILTER(ETTJ[dc],ETTJ[dc]&gt;=D57),1)),_xlpm.taxas,_xlfn.XLOOKUP(_xlpm.dias,ETTJ[dc],ETTJ[DI 252]),FORECAST(D57,_xlpm.taxas,_xlpm.dias)),_xlfn.XLOOKUP(D57,ETTJ[dc],ETTJ[DI 252]))/100,0)</f>
        <v>0.13996666666666668</v>
      </c>
      <c r="F57" s="163">
        <f t="shared" si="0"/>
        <v>49</v>
      </c>
      <c r="G57" s="117">
        <f>(_xlfn.XLOOKUP(B57,FatorAcumulado[Datas],FatorAcumulado[Fator CDI])/_xlfn.XLOOKUP($C$2,FatorAcumulado[Datas],FatorAcumulado[Fator CDI]))^(1/F57)-1</f>
        <v>5.5078040601430622E-4</v>
      </c>
      <c r="H57" s="117">
        <f t="shared" si="5"/>
        <v>1.4035565781189696E-4</v>
      </c>
      <c r="I57" s="117">
        <f t="shared" si="6"/>
        <v>6.9121336897248753E-4</v>
      </c>
      <c r="J57" s="234">
        <f t="shared" si="1"/>
        <v>201</v>
      </c>
      <c r="K57" s="109">
        <f t="shared" si="8"/>
        <v>310331.23579900002</v>
      </c>
      <c r="L57" s="109">
        <f t="shared" si="7"/>
        <v>316686.76545800001</v>
      </c>
    </row>
    <row r="58" spans="2:12" x14ac:dyDescent="0.25">
      <c r="B58" s="93">
        <f t="shared" si="3"/>
        <v>45895</v>
      </c>
      <c r="C58" s="117">
        <v>0.01</v>
      </c>
      <c r="D58">
        <f t="shared" si="4"/>
        <v>293</v>
      </c>
      <c r="E58" s="231" cm="1">
        <f t="array" ref="E58">IFERROR(IFERROR(_xlfn.LET(_xlpm.dias,CHOOSE({1;2},LARGE(_xlfn._xlws.FILTER(ETTJ[dc],ETTJ[dc]&lt;=D58),1),SMALL(_xlfn._xlws.FILTER(ETTJ[dc],ETTJ[dc]&gt;=D58),1)),_xlpm.taxas,_xlfn.XLOOKUP(_xlpm.dias,ETTJ[dc],ETTJ[DI 252]),FORECAST(D58,_xlpm.taxas,_xlpm.dias)),_xlfn.XLOOKUP(D58,ETTJ[dc],ETTJ[DI 252]))/100,0)</f>
        <v>0.13997777777777778</v>
      </c>
      <c r="F58" s="163">
        <f t="shared" si="0"/>
        <v>50</v>
      </c>
      <c r="G58" s="117">
        <f>(_xlfn.XLOOKUP(B58,FatorAcumulado[Datas],FatorAcumulado[Fator CDI])/_xlfn.XLOOKUP($C$2,FatorAcumulado[Datas],FatorAcumulado[Fator CDI]))^(1/F58)-1</f>
        <v>5.5079099789123731E-4</v>
      </c>
      <c r="H58" s="117">
        <f t="shared" si="5"/>
        <v>1.4035565781189696E-4</v>
      </c>
      <c r="I58" s="117">
        <f t="shared" si="6"/>
        <v>6.9122396233600725E-4</v>
      </c>
      <c r="J58" s="234">
        <f t="shared" si="1"/>
        <v>200</v>
      </c>
      <c r="K58" s="109">
        <f t="shared" si="8"/>
        <v>310545.905271</v>
      </c>
      <c r="L58" s="109">
        <f t="shared" si="7"/>
        <v>316873.86969600001</v>
      </c>
    </row>
    <row r="59" spans="2:12" x14ac:dyDescent="0.25">
      <c r="B59" s="93">
        <f t="shared" si="3"/>
        <v>45896</v>
      </c>
      <c r="C59" s="117">
        <v>0.01</v>
      </c>
      <c r="D59">
        <f t="shared" si="4"/>
        <v>292</v>
      </c>
      <c r="E59" s="231" cm="1">
        <f t="array" ref="E59">IFERROR(IFERROR(_xlfn.LET(_xlpm.dias,CHOOSE({1;2},LARGE(_xlfn._xlws.FILTER(ETTJ[dc],ETTJ[dc]&lt;=D59),1),SMALL(_xlfn._xlws.FILTER(ETTJ[dc],ETTJ[dc]&gt;=D59),1)),_xlpm.taxas,_xlfn.XLOOKUP(_xlpm.dias,ETTJ[dc],ETTJ[DI 252]),FORECAST(D59,_xlpm.taxas,_xlpm.dias)),_xlfn.XLOOKUP(D59,ETTJ[dc],ETTJ[DI 252]))/100,0)</f>
        <v>0.13998888888888888</v>
      </c>
      <c r="F59" s="163">
        <f t="shared" si="0"/>
        <v>51</v>
      </c>
      <c r="G59" s="117">
        <f>(_xlfn.XLOOKUP(B59,FatorAcumulado[Datas],FatorAcumulado[Fator CDI])/_xlfn.XLOOKUP($C$2,FatorAcumulado[Datas],FatorAcumulado[Fator CDI]))^(1/F59)-1</f>
        <v>5.5080117440065024E-4</v>
      </c>
      <c r="H59" s="117">
        <f t="shared" si="5"/>
        <v>1.4035565781189696E-4</v>
      </c>
      <c r="I59" s="117">
        <f t="shared" si="6"/>
        <v>6.9123414027361108E-4</v>
      </c>
      <c r="J59" s="234">
        <f t="shared" si="1"/>
        <v>199</v>
      </c>
      <c r="K59" s="109">
        <f t="shared" si="8"/>
        <v>310760.72323900001</v>
      </c>
      <c r="L59" s="109">
        <f t="shared" si="7"/>
        <v>317061.084478</v>
      </c>
    </row>
    <row r="60" spans="2:12" x14ac:dyDescent="0.25">
      <c r="B60" s="93">
        <f t="shared" si="3"/>
        <v>45897</v>
      </c>
      <c r="C60" s="117">
        <v>0.01</v>
      </c>
      <c r="D60">
        <f t="shared" si="4"/>
        <v>291</v>
      </c>
      <c r="E60" s="231" cm="1">
        <f t="array" ref="E60">IFERROR(IFERROR(_xlfn.LET(_xlpm.dias,CHOOSE({1;2},LARGE(_xlfn._xlws.FILTER(ETTJ[dc],ETTJ[dc]&lt;=D60),1),SMALL(_xlfn._xlws.FILTER(ETTJ[dc],ETTJ[dc]&gt;=D60),1)),_xlpm.taxas,_xlfn.XLOOKUP(_xlpm.dias,ETTJ[dc],ETTJ[DI 252]),FORECAST(D60,_xlpm.taxas,_xlpm.dias)),_xlfn.XLOOKUP(D60,ETTJ[dc],ETTJ[DI 252]))/100,0)</f>
        <v>0.14000000000000001</v>
      </c>
      <c r="F60" s="163">
        <f t="shared" si="0"/>
        <v>52</v>
      </c>
      <c r="G60" s="117">
        <f>(_xlfn.XLOOKUP(B60,FatorAcumulado[Datas],FatorAcumulado[Fator CDI])/_xlfn.XLOOKUP($C$2,FatorAcumulado[Datas],FatorAcumulado[Fator CDI]))^(1/F60)-1</f>
        <v>5.5081095950582082E-4</v>
      </c>
      <c r="H60" s="117">
        <f t="shared" si="5"/>
        <v>1.4035565781189696E-4</v>
      </c>
      <c r="I60" s="117">
        <f t="shared" si="6"/>
        <v>6.9124392675234958E-4</v>
      </c>
      <c r="J60" s="234">
        <f t="shared" si="1"/>
        <v>198</v>
      </c>
      <c r="K60" s="109">
        <f t="shared" si="8"/>
        <v>310975.68980499997</v>
      </c>
      <c r="L60" s="109">
        <f t="shared" si="7"/>
        <v>317248.40986999997</v>
      </c>
    </row>
    <row r="61" spans="2:12" x14ac:dyDescent="0.25">
      <c r="B61" s="93">
        <f t="shared" si="3"/>
        <v>45898</v>
      </c>
      <c r="C61" s="117">
        <v>6.0000000000000001E-3</v>
      </c>
      <c r="D61">
        <f t="shared" si="4"/>
        <v>290</v>
      </c>
      <c r="E61" s="231" cm="1">
        <f t="array" ref="E61">IFERROR(IFERROR(_xlfn.LET(_xlpm.dias,CHOOSE({1;2},LARGE(_xlfn._xlws.FILTER(ETTJ[dc],ETTJ[dc]&lt;=D61),1),SMALL(_xlfn._xlws.FILTER(ETTJ[dc],ETTJ[dc]&gt;=D61),1)),_xlpm.taxas,_xlfn.XLOOKUP(_xlpm.dias,ETTJ[dc],ETTJ[DI 252]),FORECAST(D61,_xlpm.taxas,_xlpm.dias)),_xlfn.XLOOKUP(D61,ETTJ[dc],ETTJ[DI 252]))/100,0)</f>
        <v>0.14003333333333332</v>
      </c>
      <c r="F61" s="163">
        <f t="shared" si="0"/>
        <v>53</v>
      </c>
      <c r="G61" s="117">
        <f>(_xlfn.XLOOKUP(B61,FatorAcumulado[Datas],FatorAcumulado[Fator CDI])/_xlfn.XLOOKUP($C$2,FatorAcumulado[Datas],FatorAcumulado[Fator CDI]))^(1/F61)-1</f>
        <v>5.5082037536191564E-4</v>
      </c>
      <c r="H61" s="117">
        <f t="shared" si="5"/>
        <v>1.4035565781189696E-4</v>
      </c>
      <c r="I61" s="117">
        <f t="shared" si="6"/>
        <v>6.9125334392983184E-4</v>
      </c>
      <c r="J61" s="234">
        <f t="shared" si="1"/>
        <v>197</v>
      </c>
      <c r="K61" s="109">
        <f t="shared" si="8"/>
        <v>311190.80507399997</v>
      </c>
      <c r="L61" s="109">
        <f t="shared" si="7"/>
        <v>318422.11516699998</v>
      </c>
    </row>
    <row r="62" spans="2:12" x14ac:dyDescent="0.25">
      <c r="B62" s="93">
        <f t="shared" si="3"/>
        <v>45901</v>
      </c>
      <c r="C62" s="117">
        <v>6.0000000000000001E-3</v>
      </c>
      <c r="D62">
        <f t="shared" si="4"/>
        <v>287</v>
      </c>
      <c r="E62" s="231" cm="1">
        <f t="array" ref="E62">IFERROR(IFERROR(_xlfn.LET(_xlpm.dias,CHOOSE({1;2},LARGE(_xlfn._xlws.FILTER(ETTJ[dc],ETTJ[dc]&lt;=D62),1),SMALL(_xlfn._xlws.FILTER(ETTJ[dc],ETTJ[dc]&gt;=D62),1)),_xlpm.taxas,_xlfn.XLOOKUP(_xlpm.dias,ETTJ[dc],ETTJ[DI 252]),FORECAST(D62,_xlpm.taxas,_xlpm.dias)),_xlfn.XLOOKUP(D62,ETTJ[dc],ETTJ[DI 252]))/100,0)</f>
        <v>0.14011428571428572</v>
      </c>
      <c r="F62" s="163">
        <f t="shared" si="0"/>
        <v>54</v>
      </c>
      <c r="G62" s="117">
        <f>(_xlfn.XLOOKUP(B62,FatorAcumulado[Datas],FatorAcumulado[Fator CDI])/_xlfn.XLOOKUP($C$2,FatorAcumulado[Datas],FatorAcumulado[Fator CDI]))^(1/F62)-1</f>
        <v>5.5082944248274757E-4</v>
      </c>
      <c r="H62" s="117">
        <f t="shared" si="5"/>
        <v>1.4035565781189696E-4</v>
      </c>
      <c r="I62" s="117">
        <f t="shared" si="6"/>
        <v>6.9126241232342345E-4</v>
      </c>
      <c r="J62" s="234">
        <f t="shared" si="1"/>
        <v>196</v>
      </c>
      <c r="K62" s="109">
        <f t="shared" si="8"/>
        <v>311406.06914600002</v>
      </c>
      <c r="L62" s="109">
        <f t="shared" si="7"/>
        <v>318605.22754499997</v>
      </c>
    </row>
    <row r="63" spans="2:12" x14ac:dyDescent="0.25">
      <c r="B63" s="93">
        <f t="shared" si="3"/>
        <v>45902</v>
      </c>
      <c r="C63" s="117">
        <v>6.0000000000000001E-3</v>
      </c>
      <c r="D63">
        <f t="shared" si="4"/>
        <v>286</v>
      </c>
      <c r="E63" s="231" cm="1">
        <f t="array" ref="E63">IFERROR(IFERROR(_xlfn.LET(_xlpm.dias,CHOOSE({1;2},LARGE(_xlfn._xlws.FILTER(ETTJ[dc],ETTJ[dc]&lt;=D63),1),SMALL(_xlfn._xlws.FILTER(ETTJ[dc],ETTJ[dc]&gt;=D63),1)),_xlpm.taxas,_xlfn.XLOOKUP(_xlpm.dias,ETTJ[dc],ETTJ[DI 252]),FORECAST(D63,_xlpm.taxas,_xlpm.dias)),_xlfn.XLOOKUP(D63,ETTJ[dc],ETTJ[DI 252]))/100,0)</f>
        <v>0.14012857142857141</v>
      </c>
      <c r="F63" s="163">
        <f t="shared" si="0"/>
        <v>55</v>
      </c>
      <c r="G63" s="117">
        <f>(_xlfn.XLOOKUP(B63,FatorAcumulado[Datas],FatorAcumulado[Fator CDI])/_xlfn.XLOOKUP($C$2,FatorAcumulado[Datas],FatorAcumulado[Fator CDI]))^(1/F63)-1</f>
        <v>5.5083817988998973E-4</v>
      </c>
      <c r="H63" s="117">
        <f t="shared" si="5"/>
        <v>1.4035565781189696E-4</v>
      </c>
      <c r="I63" s="117">
        <f t="shared" si="6"/>
        <v>6.9127115095701797E-4</v>
      </c>
      <c r="J63" s="234">
        <f t="shared" si="1"/>
        <v>195</v>
      </c>
      <c r="K63" s="109">
        <f t="shared" si="8"/>
        <v>311621.48212599999</v>
      </c>
      <c r="L63" s="109">
        <f t="shared" si="7"/>
        <v>318788.44522400002</v>
      </c>
    </row>
    <row r="64" spans="2:12" x14ac:dyDescent="0.25">
      <c r="B64" s="93">
        <f t="shared" si="3"/>
        <v>45903</v>
      </c>
      <c r="C64" s="117">
        <v>6.0000000000000001E-3</v>
      </c>
      <c r="D64">
        <f t="shared" si="4"/>
        <v>285</v>
      </c>
      <c r="E64" s="231" cm="1">
        <f t="array" ref="E64">IFERROR(IFERROR(_xlfn.LET(_xlpm.dias,CHOOSE({1;2},LARGE(_xlfn._xlws.FILTER(ETTJ[dc],ETTJ[dc]&lt;=D64),1),SMALL(_xlfn._xlws.FILTER(ETTJ[dc],ETTJ[dc]&gt;=D64),1)),_xlpm.taxas,_xlfn.XLOOKUP(_xlpm.dias,ETTJ[dc],ETTJ[DI 252]),FORECAST(D64,_xlpm.taxas,_xlpm.dias)),_xlfn.XLOOKUP(D64,ETTJ[dc],ETTJ[DI 252]))/100,0)</f>
        <v>0.14014285714285715</v>
      </c>
      <c r="F64" s="163">
        <f t="shared" si="0"/>
        <v>56</v>
      </c>
      <c r="G64" s="117">
        <f>(_xlfn.XLOOKUP(B64,FatorAcumulado[Datas],FatorAcumulado[Fator CDI])/_xlfn.XLOOKUP($C$2,FatorAcumulado[Datas],FatorAcumulado[Fator CDI]))^(1/F64)-1</f>
        <v>5.5084660524706841E-4</v>
      </c>
      <c r="H64" s="117">
        <f t="shared" si="5"/>
        <v>1.4035565781189696E-4</v>
      </c>
      <c r="I64" s="117">
        <f t="shared" si="6"/>
        <v>6.9127957749670621E-4</v>
      </c>
      <c r="J64" s="234">
        <f t="shared" si="1"/>
        <v>194</v>
      </c>
      <c r="K64" s="109">
        <f t="shared" si="8"/>
        <v>311837.04411700001</v>
      </c>
      <c r="L64" s="109">
        <f t="shared" si="7"/>
        <v>318971.76826600003</v>
      </c>
    </row>
    <row r="65" spans="2:12" x14ac:dyDescent="0.25">
      <c r="B65" s="93">
        <f t="shared" si="3"/>
        <v>45904</v>
      </c>
      <c r="C65" s="117">
        <v>6.0000000000000001E-3</v>
      </c>
      <c r="D65">
        <f t="shared" si="4"/>
        <v>284</v>
      </c>
      <c r="E65" s="231" cm="1">
        <f t="array" ref="E65">IFERROR(IFERROR(_xlfn.LET(_xlpm.dias,CHOOSE({1;2},LARGE(_xlfn._xlws.FILTER(ETTJ[dc],ETTJ[dc]&lt;=D65),1),SMALL(_xlfn._xlws.FILTER(ETTJ[dc],ETTJ[dc]&gt;=D65),1)),_xlpm.taxas,_xlfn.XLOOKUP(_xlpm.dias,ETTJ[dc],ETTJ[DI 252]),FORECAST(D65,_xlpm.taxas,_xlpm.dias)),_xlfn.XLOOKUP(D65,ETTJ[dc],ETTJ[DI 252]))/100,0)</f>
        <v>0.14015714285714284</v>
      </c>
      <c r="F65" s="163">
        <f t="shared" si="0"/>
        <v>57</v>
      </c>
      <c r="G65" s="117">
        <f>(_xlfn.XLOOKUP(B65,FatorAcumulado[Datas],FatorAcumulado[Fator CDI])/_xlfn.XLOOKUP($C$2,FatorAcumulado[Datas],FatorAcumulado[Fator CDI]))^(1/F65)-1</f>
        <v>5.5085473497773485E-4</v>
      </c>
      <c r="H65" s="117">
        <f t="shared" si="5"/>
        <v>1.4035565781189696E-4</v>
      </c>
      <c r="I65" s="117">
        <f t="shared" si="6"/>
        <v>6.9128770836823783E-4</v>
      </c>
      <c r="J65" s="234">
        <f t="shared" si="1"/>
        <v>193</v>
      </c>
      <c r="K65" s="109">
        <f t="shared" si="8"/>
        <v>312052.755221</v>
      </c>
      <c r="L65" s="109">
        <f t="shared" si="7"/>
        <v>319155.19672800001</v>
      </c>
    </row>
    <row r="66" spans="2:12" x14ac:dyDescent="0.25">
      <c r="B66" s="93">
        <f t="shared" si="3"/>
        <v>45905</v>
      </c>
      <c r="C66" s="117">
        <v>6.0000000000000001E-3</v>
      </c>
      <c r="D66">
        <f t="shared" si="4"/>
        <v>283</v>
      </c>
      <c r="E66" s="231" cm="1">
        <f t="array" ref="E66">IFERROR(IFERROR(_xlfn.LET(_xlpm.dias,CHOOSE({1;2},LARGE(_xlfn._xlws.FILTER(ETTJ[dc],ETTJ[dc]&lt;=D66),1),SMALL(_xlfn._xlws.FILTER(ETTJ[dc],ETTJ[dc]&gt;=D66),1)),_xlpm.taxas,_xlfn.XLOOKUP(_xlpm.dias,ETTJ[dc],ETTJ[DI 252]),FORECAST(D66,_xlpm.taxas,_xlpm.dias)),_xlfn.XLOOKUP(D66,ETTJ[dc],ETTJ[DI 252]))/100,0)</f>
        <v>0.14017142857142856</v>
      </c>
      <c r="F66" s="163">
        <f t="shared" si="0"/>
        <v>58</v>
      </c>
      <c r="G66" s="117">
        <f>(_xlfn.XLOOKUP(B66,FatorAcumulado[Datas],FatorAcumulado[Fator CDI])/_xlfn.XLOOKUP($C$2,FatorAcumulado[Datas],FatorAcumulado[Fator CDI]))^(1/F66)-1</f>
        <v>5.5086258437309077E-4</v>
      </c>
      <c r="H66" s="117">
        <f t="shared" si="5"/>
        <v>1.4035565781189696E-4</v>
      </c>
      <c r="I66" s="117">
        <f t="shared" si="6"/>
        <v>6.9129555886537908E-4</v>
      </c>
      <c r="J66" s="234">
        <f t="shared" si="1"/>
        <v>192</v>
      </c>
      <c r="K66" s="109">
        <f t="shared" si="8"/>
        <v>312268.61554199998</v>
      </c>
      <c r="L66" s="109">
        <f t="shared" si="7"/>
        <v>319338.73067399999</v>
      </c>
    </row>
    <row r="67" spans="2:12" x14ac:dyDescent="0.25">
      <c r="B67" s="93">
        <f t="shared" si="3"/>
        <v>45908</v>
      </c>
      <c r="C67" s="117">
        <v>6.0000000000000001E-3</v>
      </c>
      <c r="D67">
        <f t="shared" si="4"/>
        <v>280</v>
      </c>
      <c r="E67" s="231" cm="1">
        <f t="array" ref="E67">IFERROR(IFERROR(_xlfn.LET(_xlpm.dias,CHOOSE({1;2},LARGE(_xlfn._xlws.FILTER(ETTJ[dc],ETTJ[dc]&lt;=D67),1),SMALL(_xlfn._xlws.FILTER(ETTJ[dc],ETTJ[dc]&gt;=D67),1)),_xlpm.taxas,_xlfn.XLOOKUP(_xlpm.dias,ETTJ[dc],ETTJ[DI 252]),FORECAST(D67,_xlpm.taxas,_xlpm.dias)),_xlfn.XLOOKUP(D67,ETTJ[dc],ETTJ[DI 252]))/100,0)</f>
        <v>0.14021428571428571</v>
      </c>
      <c r="F67" s="163">
        <f t="shared" si="0"/>
        <v>59</v>
      </c>
      <c r="G67" s="117">
        <f>(_xlfn.XLOOKUP(B67,FatorAcumulado[Datas],FatorAcumulado[Fator CDI])/_xlfn.XLOOKUP($C$2,FatorAcumulado[Datas],FatorAcumulado[Fator CDI]))^(1/F67)-1</f>
        <v>5.5087016768706754E-4</v>
      </c>
      <c r="H67" s="117">
        <f t="shared" si="5"/>
        <v>1.4035565781189696E-4</v>
      </c>
      <c r="I67" s="117">
        <f t="shared" si="6"/>
        <v>6.9130314324361564E-4</v>
      </c>
      <c r="J67" s="234">
        <f t="shared" si="1"/>
        <v>191</v>
      </c>
      <c r="K67" s="109">
        <f t="shared" si="8"/>
        <v>312484.62518199999</v>
      </c>
      <c r="L67" s="109">
        <f t="shared" si="7"/>
        <v>319522.37016300001</v>
      </c>
    </row>
    <row r="68" spans="2:12" x14ac:dyDescent="0.25">
      <c r="B68" s="93">
        <f t="shared" si="3"/>
        <v>45909</v>
      </c>
      <c r="C68" s="117">
        <v>6.0000000000000001E-3</v>
      </c>
      <c r="D68">
        <f t="shared" si="4"/>
        <v>279</v>
      </c>
      <c r="E68" s="231" cm="1">
        <f t="array" ref="E68">IFERROR(IFERROR(_xlfn.LET(_xlpm.dias,CHOOSE({1;2},LARGE(_xlfn._xlws.FILTER(ETTJ[dc],ETTJ[dc]&lt;=D68),1),SMALL(_xlfn._xlws.FILTER(ETTJ[dc],ETTJ[dc]&gt;=D68),1)),_xlpm.taxas,_xlfn.XLOOKUP(_xlpm.dias,ETTJ[dc],ETTJ[DI 252]),FORECAST(D68,_xlpm.taxas,_xlpm.dias)),_xlfn.XLOOKUP(D68,ETTJ[dc],ETTJ[DI 252]))/100,0)</f>
        <v>0.14022857142857142</v>
      </c>
      <c r="F68" s="163">
        <f t="shared" si="0"/>
        <v>60</v>
      </c>
      <c r="G68" s="117">
        <f>(_xlfn.XLOOKUP(B68,FatorAcumulado[Datas],FatorAcumulado[Fator CDI])/_xlfn.XLOOKUP($C$2,FatorAcumulado[Datas],FatorAcumulado[Fator CDI]))^(1/F68)-1</f>
        <v>5.5087749822391174E-4</v>
      </c>
      <c r="H68" s="117">
        <f t="shared" si="5"/>
        <v>1.4035565781189696E-4</v>
      </c>
      <c r="I68" s="117">
        <f t="shared" si="6"/>
        <v>6.9131047480941454E-4</v>
      </c>
      <c r="J68" s="234">
        <f t="shared" si="1"/>
        <v>190</v>
      </c>
      <c r="K68" s="109">
        <f t="shared" si="8"/>
        <v>312700.784246</v>
      </c>
      <c r="L68" s="109">
        <f t="shared" si="7"/>
        <v>319706.11525600002</v>
      </c>
    </row>
    <row r="69" spans="2:12" x14ac:dyDescent="0.25">
      <c r="B69" s="93">
        <f t="shared" si="3"/>
        <v>45910</v>
      </c>
      <c r="C69" s="117">
        <v>6.0000000000000001E-3</v>
      </c>
      <c r="D69">
        <f t="shared" si="4"/>
        <v>278</v>
      </c>
      <c r="E69" s="231" cm="1">
        <f t="array" ref="E69">IFERROR(IFERROR(_xlfn.LET(_xlpm.dias,CHOOSE({1;2},LARGE(_xlfn._xlws.FILTER(ETTJ[dc],ETTJ[dc]&lt;=D69),1),SMALL(_xlfn._xlws.FILTER(ETTJ[dc],ETTJ[dc]&gt;=D69),1)),_xlpm.taxas,_xlfn.XLOOKUP(_xlpm.dias,ETTJ[dc],ETTJ[DI 252]),FORECAST(D69,_xlpm.taxas,_xlpm.dias)),_xlfn.XLOOKUP(D69,ETTJ[dc],ETTJ[DI 252]))/100,0)</f>
        <v>0.14024285714285714</v>
      </c>
      <c r="F69" s="163">
        <f t="shared" si="0"/>
        <v>61</v>
      </c>
      <c r="G69" s="117">
        <f>(_xlfn.XLOOKUP(B69,FatorAcumulado[Datas],FatorAcumulado[Fator CDI])/_xlfn.XLOOKUP($C$2,FatorAcumulado[Datas],FatorAcumulado[Fator CDI]))^(1/F69)-1</f>
        <v>5.5088458841545673E-4</v>
      </c>
      <c r="H69" s="117">
        <f t="shared" si="5"/>
        <v>1.4035565781189696E-4</v>
      </c>
      <c r="I69" s="117">
        <f t="shared" si="6"/>
        <v>6.9131756599616345E-4</v>
      </c>
      <c r="J69" s="234">
        <f t="shared" si="1"/>
        <v>189</v>
      </c>
      <c r="K69" s="109">
        <f t="shared" si="8"/>
        <v>312917.09283600003</v>
      </c>
      <c r="L69" s="109">
        <f t="shared" si="7"/>
        <v>319889.966013</v>
      </c>
    </row>
    <row r="70" spans="2:12" x14ac:dyDescent="0.25">
      <c r="B70" s="93">
        <f t="shared" si="3"/>
        <v>45911</v>
      </c>
      <c r="C70" s="117">
        <v>6.0000000000000001E-3</v>
      </c>
      <c r="D70">
        <f t="shared" si="4"/>
        <v>277</v>
      </c>
      <c r="E70" s="231" cm="1">
        <f t="array" ref="E70">IFERROR(IFERROR(_xlfn.LET(_xlpm.dias,CHOOSE({1;2},LARGE(_xlfn._xlws.FILTER(ETTJ[dc],ETTJ[dc]&lt;=D70),1),SMALL(_xlfn._xlws.FILTER(ETTJ[dc],ETTJ[dc]&gt;=D70),1)),_xlpm.taxas,_xlfn.XLOOKUP(_xlpm.dias,ETTJ[dc],ETTJ[DI 252]),FORECAST(D70,_xlpm.taxas,_xlpm.dias)),_xlfn.XLOOKUP(D70,ETTJ[dc],ETTJ[DI 252]))/100,0)</f>
        <v>0.14025714285714286</v>
      </c>
      <c r="F70" s="163">
        <f t="shared" si="0"/>
        <v>62</v>
      </c>
      <c r="G70" s="117">
        <f>(_xlfn.XLOOKUP(B70,FatorAcumulado[Datas],FatorAcumulado[Fator CDI])/_xlfn.XLOOKUP($C$2,FatorAcumulado[Datas],FatorAcumulado[Fator CDI]))^(1/F70)-1</f>
        <v>5.5089144989128869E-4</v>
      </c>
      <c r="H70" s="117">
        <f t="shared" si="5"/>
        <v>1.4035565781189696E-4</v>
      </c>
      <c r="I70" s="117">
        <f t="shared" si="6"/>
        <v>6.9132442843500286E-4</v>
      </c>
      <c r="J70" s="234">
        <f t="shared" si="1"/>
        <v>188</v>
      </c>
      <c r="K70" s="109">
        <f t="shared" si="8"/>
        <v>313133.551056</v>
      </c>
      <c r="L70" s="109">
        <f t="shared" si="7"/>
        <v>320073.92249600001</v>
      </c>
    </row>
    <row r="71" spans="2:12" x14ac:dyDescent="0.25">
      <c r="B71" s="93">
        <f t="shared" si="3"/>
        <v>45912</v>
      </c>
      <c r="C71" s="117">
        <v>6.0000000000000001E-3</v>
      </c>
      <c r="D71">
        <f t="shared" si="4"/>
        <v>276</v>
      </c>
      <c r="E71" s="231" cm="1">
        <f t="array" ref="E71">IFERROR(IFERROR(_xlfn.LET(_xlpm.dias,CHOOSE({1;2},LARGE(_xlfn._xlws.FILTER(ETTJ[dc],ETTJ[dc]&lt;=D71),1),SMALL(_xlfn._xlws.FILTER(ETTJ[dc],ETTJ[dc]&gt;=D71),1)),_xlpm.taxas,_xlfn.XLOOKUP(_xlpm.dias,ETTJ[dc],ETTJ[DI 252]),FORECAST(D71,_xlpm.taxas,_xlpm.dias)),_xlfn.XLOOKUP(D71,ETTJ[dc],ETTJ[DI 252]))/100,0)</f>
        <v>0.14027142857142855</v>
      </c>
      <c r="F71" s="163">
        <f t="shared" si="0"/>
        <v>63</v>
      </c>
      <c r="G71" s="117">
        <f>(_xlfn.XLOOKUP(B71,FatorAcumulado[Datas],FatorAcumulado[Fator CDI])/_xlfn.XLOOKUP($C$2,FatorAcumulado[Datas],FatorAcumulado[Fator CDI]))^(1/F71)-1</f>
        <v>5.5089809354247343E-4</v>
      </c>
      <c r="H71" s="117">
        <f t="shared" si="5"/>
        <v>1.4035565781189696E-4</v>
      </c>
      <c r="I71" s="117">
        <f t="shared" si="6"/>
        <v>6.9133107301877494E-4</v>
      </c>
      <c r="J71" s="234">
        <f t="shared" si="1"/>
        <v>187</v>
      </c>
      <c r="K71" s="109">
        <f t="shared" si="8"/>
        <v>313350.15901</v>
      </c>
      <c r="L71" s="109">
        <f t="shared" si="7"/>
        <v>320257.98476600001</v>
      </c>
    </row>
    <row r="72" spans="2:12" x14ac:dyDescent="0.25">
      <c r="B72" s="93">
        <f t="shared" si="3"/>
        <v>45915</v>
      </c>
      <c r="C72" s="117">
        <v>6.0000000000000001E-3</v>
      </c>
      <c r="D72">
        <f t="shared" si="4"/>
        <v>273</v>
      </c>
      <c r="E72" s="231" cm="1">
        <f t="array" ref="E72">IFERROR(IFERROR(_xlfn.LET(_xlpm.dias,CHOOSE({1;2},LARGE(_xlfn._xlws.FILTER(ETTJ[dc],ETTJ[dc]&lt;=D72),1),SMALL(_xlfn._xlws.FILTER(ETTJ[dc],ETTJ[dc]&gt;=D72),1)),_xlpm.taxas,_xlfn.XLOOKUP(_xlpm.dias,ETTJ[dc],ETTJ[DI 252]),FORECAST(D72,_xlpm.taxas,_xlpm.dias)),_xlfn.XLOOKUP(D72,ETTJ[dc],ETTJ[DI 252]))/100,0)</f>
        <v>0.14032500000000001</v>
      </c>
      <c r="F72" s="163">
        <f t="shared" ref="F72:F135" si="9">NETWORKDAYS($C$2,B72,feriados)-1</f>
        <v>64</v>
      </c>
      <c r="G72" s="117">
        <f>(_xlfn.XLOOKUP(B72,FatorAcumulado[Datas],FatorAcumulado[Fator CDI])/_xlfn.XLOOKUP($C$2,FatorAcumulado[Datas],FatorAcumulado[Fator CDI]))^(1/F72)-1</f>
        <v>5.5090452957951008E-4</v>
      </c>
      <c r="H72" s="117">
        <f t="shared" si="5"/>
        <v>1.4035565781189696E-4</v>
      </c>
      <c r="I72" s="117">
        <f t="shared" si="6"/>
        <v>6.9133750995908905E-4</v>
      </c>
      <c r="J72" s="234">
        <f t="shared" ref="J72:J135" si="10">NETWORKDAYS(B72,$C$3,feriados)-1</f>
        <v>186</v>
      </c>
      <c r="K72" s="109">
        <f t="shared" si="8"/>
        <v>313566.91680100001</v>
      </c>
      <c r="L72" s="109">
        <f t="shared" si="7"/>
        <v>320442.15288299997</v>
      </c>
    </row>
    <row r="73" spans="2:12" x14ac:dyDescent="0.25">
      <c r="B73" s="93">
        <f t="shared" ref="B73:B136" si="11">WORKDAY(B72,1,feriados)</f>
        <v>45916</v>
      </c>
      <c r="C73" s="117">
        <v>6.0000000000000001E-3</v>
      </c>
      <c r="D73">
        <f t="shared" ref="D73:D136" si="12">$C$3-B73</f>
        <v>272</v>
      </c>
      <c r="E73" s="231" cm="1">
        <f t="array" ref="E73">IFERROR(IFERROR(_xlfn.LET(_xlpm.dias,CHOOSE({1;2},LARGE(_xlfn._xlws.FILTER(ETTJ[dc],ETTJ[dc]&lt;=D73),1),SMALL(_xlfn._xlws.FILTER(ETTJ[dc],ETTJ[dc]&gt;=D73),1)),_xlpm.taxas,_xlfn.XLOOKUP(_xlpm.dias,ETTJ[dc],ETTJ[DI 252]),FORECAST(D73,_xlpm.taxas,_xlpm.dias)),_xlfn.XLOOKUP(D73,ETTJ[dc],ETTJ[DI 252]))/100,0)</f>
        <v>0.14035</v>
      </c>
      <c r="F73" s="163">
        <f t="shared" si="9"/>
        <v>65</v>
      </c>
      <c r="G73" s="117">
        <f>(_xlfn.XLOOKUP(B73,FatorAcumulado[Datas],FatorAcumulado[Fator CDI])/_xlfn.XLOOKUP($C$2,FatorAcumulado[Datas],FatorAcumulado[Fator CDI]))^(1/F73)-1</f>
        <v>5.5091076758473356E-4</v>
      </c>
      <c r="H73" s="117">
        <f t="shared" ref="H73:H136" si="13">(1+$C$4)^(1/252) -1</f>
        <v>1.4035565781189696E-4</v>
      </c>
      <c r="I73" s="117">
        <f t="shared" ref="I73:I136" si="14">(1+G73)*(1+H73) -1</f>
        <v>6.913437488398344E-4</v>
      </c>
      <c r="J73" s="234">
        <f t="shared" si="10"/>
        <v>185</v>
      </c>
      <c r="K73" s="109">
        <f t="shared" ref="K73:K136" si="15">TRUNC($C$5*(1+I73)^F73,6)</f>
        <v>313783.824532</v>
      </c>
      <c r="L73" s="109">
        <f t="shared" ref="L73:L136" si="16">TRUNC(K73*((1+$C$4)^(J73/252))/((1+C73)^(J73/252)),6)</f>
        <v>320626.42690800002</v>
      </c>
    </row>
    <row r="74" spans="2:12" x14ac:dyDescent="0.25">
      <c r="B74" s="93">
        <f t="shared" si="11"/>
        <v>45917</v>
      </c>
      <c r="C74" s="117">
        <v>6.0000000000000001E-3</v>
      </c>
      <c r="D74">
        <f t="shared" si="12"/>
        <v>271</v>
      </c>
      <c r="E74" s="231" cm="1">
        <f t="array" ref="E74">IFERROR(IFERROR(_xlfn.LET(_xlpm.dias,CHOOSE({1;2},LARGE(_xlfn._xlws.FILTER(ETTJ[dc],ETTJ[dc]&lt;=D74),1),SMALL(_xlfn._xlws.FILTER(ETTJ[dc],ETTJ[dc]&gt;=D74),1)),_xlpm.taxas,_xlfn.XLOOKUP(_xlpm.dias,ETTJ[dc],ETTJ[DI 252]),FORECAST(D74,_xlpm.taxas,_xlpm.dias)),_xlfn.XLOOKUP(D74,ETTJ[dc],ETTJ[DI 252]))/100,0)</f>
        <v>0.140375</v>
      </c>
      <c r="F74" s="163">
        <f t="shared" si="9"/>
        <v>66</v>
      </c>
      <c r="G74" s="117">
        <f>(_xlfn.XLOOKUP(B74,FatorAcumulado[Datas],FatorAcumulado[Fator CDI])/_xlfn.XLOOKUP($C$2,FatorAcumulado[Datas],FatorAcumulado[Fator CDI]))^(1/F74)-1</f>
        <v>5.5091681655961011E-4</v>
      </c>
      <c r="H74" s="117">
        <f t="shared" si="13"/>
        <v>1.4035565781189696E-4</v>
      </c>
      <c r="I74" s="117">
        <f t="shared" si="14"/>
        <v>6.9134979866358748E-4</v>
      </c>
      <c r="J74" s="234">
        <f t="shared" si="10"/>
        <v>184</v>
      </c>
      <c r="K74" s="109">
        <f t="shared" si="15"/>
        <v>314000.882308</v>
      </c>
      <c r="L74" s="109">
        <f t="shared" si="16"/>
        <v>320810.80690199998</v>
      </c>
    </row>
    <row r="75" spans="2:12" x14ac:dyDescent="0.25">
      <c r="B75" s="93">
        <f t="shared" si="11"/>
        <v>45918</v>
      </c>
      <c r="C75" s="117">
        <v>6.0000000000000001E-3</v>
      </c>
      <c r="D75">
        <f t="shared" si="12"/>
        <v>270</v>
      </c>
      <c r="E75" s="231" cm="1">
        <f t="array" ref="E75">IFERROR(IFERROR(_xlfn.LET(_xlpm.dias,CHOOSE({1;2},LARGE(_xlfn._xlws.FILTER(ETTJ[dc],ETTJ[dc]&lt;=D75),1),SMALL(_xlfn._xlws.FILTER(ETTJ[dc],ETTJ[dc]&gt;=D75),1)),_xlpm.taxas,_xlfn.XLOOKUP(_xlpm.dias,ETTJ[dc],ETTJ[DI 252]),FORECAST(D75,_xlpm.taxas,_xlpm.dias)),_xlfn.XLOOKUP(D75,ETTJ[dc],ETTJ[DI 252]))/100,0)</f>
        <v>0.1404</v>
      </c>
      <c r="F75" s="163">
        <f t="shared" si="9"/>
        <v>67</v>
      </c>
      <c r="G75" s="117">
        <f>(_xlfn.XLOOKUP(B75,FatorAcumulado[Datas],FatorAcumulado[Fator CDI])/_xlfn.XLOOKUP($C$2,FatorAcumulado[Datas],FatorAcumulado[Fator CDI]))^(1/F75)-1</f>
        <v>5.5092268496803598E-4</v>
      </c>
      <c r="H75" s="117">
        <f t="shared" si="13"/>
        <v>1.4035565781189696E-4</v>
      </c>
      <c r="I75" s="117">
        <f t="shared" si="14"/>
        <v>6.9135566789579883E-4</v>
      </c>
      <c r="J75" s="234">
        <f t="shared" si="10"/>
        <v>183</v>
      </c>
      <c r="K75" s="109">
        <f t="shared" si="15"/>
        <v>314218.09023199999</v>
      </c>
      <c r="L75" s="109">
        <f t="shared" si="16"/>
        <v>320995.29292500002</v>
      </c>
    </row>
    <row r="76" spans="2:12" x14ac:dyDescent="0.25">
      <c r="B76" s="93">
        <f t="shared" si="11"/>
        <v>45919</v>
      </c>
      <c r="C76" s="117">
        <v>6.0000000000000001E-3</v>
      </c>
      <c r="D76">
        <f t="shared" si="12"/>
        <v>269</v>
      </c>
      <c r="E76" s="231" cm="1">
        <f t="array" ref="E76">IFERROR(IFERROR(_xlfn.LET(_xlpm.dias,CHOOSE({1;2},LARGE(_xlfn._xlws.FILTER(ETTJ[dc],ETTJ[dc]&lt;=D76),1),SMALL(_xlfn._xlws.FILTER(ETTJ[dc],ETTJ[dc]&gt;=D76),1)),_xlpm.taxas,_xlfn.XLOOKUP(_xlpm.dias,ETTJ[dc],ETTJ[DI 252]),FORECAST(D76,_xlpm.taxas,_xlpm.dias)),_xlfn.XLOOKUP(D76,ETTJ[dc],ETTJ[DI 252]))/100,0)</f>
        <v>0.14041428571428571</v>
      </c>
      <c r="F76" s="163">
        <f t="shared" si="9"/>
        <v>68</v>
      </c>
      <c r="G76" s="117">
        <f>(_xlfn.XLOOKUP(B76,FatorAcumulado[Datas],FatorAcumulado[Fator CDI])/_xlfn.XLOOKUP($C$2,FatorAcumulado[Datas],FatorAcumulado[Fator CDI]))^(1/F76)-1</f>
        <v>5.5092838077630546E-4</v>
      </c>
      <c r="H76" s="117">
        <f t="shared" si="13"/>
        <v>1.4035565781189696E-4</v>
      </c>
      <c r="I76" s="117">
        <f t="shared" si="14"/>
        <v>6.9136136450342889E-4</v>
      </c>
      <c r="J76" s="234">
        <f t="shared" si="10"/>
        <v>182</v>
      </c>
      <c r="K76" s="109">
        <f t="shared" si="15"/>
        <v>314435.448408</v>
      </c>
      <c r="L76" s="109">
        <f t="shared" si="16"/>
        <v>321179.88504000002</v>
      </c>
    </row>
    <row r="77" spans="2:12" x14ac:dyDescent="0.25">
      <c r="B77" s="93">
        <f t="shared" si="11"/>
        <v>45922</v>
      </c>
      <c r="C77" s="117">
        <v>6.0000000000000001E-3</v>
      </c>
      <c r="D77">
        <f t="shared" si="12"/>
        <v>266</v>
      </c>
      <c r="E77" s="231" cm="1">
        <f t="array" ref="E77">IFERROR(IFERROR(_xlfn.LET(_xlpm.dias,CHOOSE({1;2},LARGE(_xlfn._xlws.FILTER(ETTJ[dc],ETTJ[dc]&lt;=D77),1),SMALL(_xlfn._xlws.FILTER(ETTJ[dc],ETTJ[dc]&gt;=D77),1)),_xlpm.taxas,_xlfn.XLOOKUP(_xlpm.dias,ETTJ[dc],ETTJ[DI 252]),FORECAST(D77,_xlpm.taxas,_xlpm.dias)),_xlfn.XLOOKUP(D77,ETTJ[dc],ETTJ[DI 252]))/100,0)</f>
        <v>0.14045714285714286</v>
      </c>
      <c r="F77" s="163">
        <f t="shared" si="9"/>
        <v>69</v>
      </c>
      <c r="G77" s="117">
        <f>(_xlfn.XLOOKUP(B77,FatorAcumulado[Datas],FatorAcumulado[Fator CDI])/_xlfn.XLOOKUP($C$2,FatorAcumulado[Datas],FatorAcumulado[Fator CDI]))^(1/F77)-1</f>
        <v>5.5093391148863802E-4</v>
      </c>
      <c r="H77" s="117">
        <f t="shared" si="13"/>
        <v>1.4035565781189696E-4</v>
      </c>
      <c r="I77" s="117">
        <f t="shared" si="14"/>
        <v>6.9136689599202938E-4</v>
      </c>
      <c r="J77" s="234">
        <f t="shared" si="10"/>
        <v>181</v>
      </c>
      <c r="K77" s="109">
        <f t="shared" si="15"/>
        <v>314652.95694</v>
      </c>
      <c r="L77" s="109">
        <f t="shared" si="16"/>
        <v>321364.58330599999</v>
      </c>
    </row>
    <row r="78" spans="2:12" x14ac:dyDescent="0.25">
      <c r="B78" s="93">
        <f t="shared" si="11"/>
        <v>45923</v>
      </c>
      <c r="C78" s="117">
        <v>6.0000000000000001E-3</v>
      </c>
      <c r="D78">
        <f t="shared" si="12"/>
        <v>265</v>
      </c>
      <c r="E78" s="231" cm="1">
        <f t="array" ref="E78">IFERROR(IFERROR(_xlfn.LET(_xlpm.dias,CHOOSE({1;2},LARGE(_xlfn._xlws.FILTER(ETTJ[dc],ETTJ[dc]&lt;=D78),1),SMALL(_xlfn._xlws.FILTER(ETTJ[dc],ETTJ[dc]&gt;=D78),1)),_xlpm.taxas,_xlfn.XLOOKUP(_xlpm.dias,ETTJ[dc],ETTJ[DI 252]),FORECAST(D78,_xlpm.taxas,_xlpm.dias)),_xlfn.XLOOKUP(D78,ETTJ[dc],ETTJ[DI 252]))/100,0)</f>
        <v>0.14047142857142858</v>
      </c>
      <c r="F78" s="163">
        <f t="shared" si="9"/>
        <v>70</v>
      </c>
      <c r="G78" s="117">
        <f>(_xlfn.XLOOKUP(B78,FatorAcumulado[Datas],FatorAcumulado[Fator CDI])/_xlfn.XLOOKUP($C$2,FatorAcumulado[Datas],FatorAcumulado[Fator CDI]))^(1/F78)-1</f>
        <v>5.5093928418048499E-4</v>
      </c>
      <c r="H78" s="117">
        <f t="shared" si="13"/>
        <v>1.4035565781189696E-4</v>
      </c>
      <c r="I78" s="117">
        <f t="shared" si="14"/>
        <v>6.9137226943793983E-4</v>
      </c>
      <c r="J78" s="234">
        <f t="shared" si="10"/>
        <v>180</v>
      </c>
      <c r="K78" s="109">
        <f t="shared" si="15"/>
        <v>314870.61593199999</v>
      </c>
      <c r="L78" s="109">
        <f t="shared" si="16"/>
        <v>321549.38778500003</v>
      </c>
    </row>
    <row r="79" spans="2:12" x14ac:dyDescent="0.25">
      <c r="B79" s="93">
        <f t="shared" si="11"/>
        <v>45924</v>
      </c>
      <c r="C79" s="117">
        <v>6.0000000000000001E-3</v>
      </c>
      <c r="D79">
        <f t="shared" si="12"/>
        <v>264</v>
      </c>
      <c r="E79" s="231" cm="1">
        <f t="array" ref="E79">IFERROR(IFERROR(_xlfn.LET(_xlpm.dias,CHOOSE({1;2},LARGE(_xlfn._xlws.FILTER(ETTJ[dc],ETTJ[dc]&lt;=D79),1),SMALL(_xlfn._xlws.FILTER(ETTJ[dc],ETTJ[dc]&gt;=D79),1)),_xlpm.taxas,_xlfn.XLOOKUP(_xlpm.dias,ETTJ[dc],ETTJ[DI 252]),FORECAST(D79,_xlpm.taxas,_xlpm.dias)),_xlfn.XLOOKUP(D79,ETTJ[dc],ETTJ[DI 252]))/100,0)</f>
        <v>0.1404857142857143</v>
      </c>
      <c r="F79" s="163">
        <f t="shared" si="9"/>
        <v>71</v>
      </c>
      <c r="G79" s="117">
        <f>(_xlfn.XLOOKUP(B79,FatorAcumulado[Datas],FatorAcumulado[Fator CDI])/_xlfn.XLOOKUP($C$2,FatorAcumulado[Datas],FatorAcumulado[Fator CDI]))^(1/F79)-1</f>
        <v>5.5094450552917174E-4</v>
      </c>
      <c r="H79" s="117">
        <f t="shared" si="13"/>
        <v>1.4035565781189696E-4</v>
      </c>
      <c r="I79" s="117">
        <f t="shared" si="14"/>
        <v>6.9137749151959582E-4</v>
      </c>
      <c r="J79" s="234">
        <f t="shared" si="10"/>
        <v>179</v>
      </c>
      <c r="K79" s="109">
        <f t="shared" si="15"/>
        <v>315088.42548899999</v>
      </c>
      <c r="L79" s="109">
        <f t="shared" si="16"/>
        <v>321734.29853899998</v>
      </c>
    </row>
    <row r="80" spans="2:12" x14ac:dyDescent="0.25">
      <c r="B80" s="93">
        <f t="shared" si="11"/>
        <v>45925</v>
      </c>
      <c r="C80" s="117">
        <v>6.0000000000000001E-3</v>
      </c>
      <c r="D80">
        <f t="shared" si="12"/>
        <v>263</v>
      </c>
      <c r="E80" s="231" cm="1">
        <f t="array" ref="E80">IFERROR(IFERROR(_xlfn.LET(_xlpm.dias,CHOOSE({1;2},LARGE(_xlfn._xlws.FILTER(ETTJ[dc],ETTJ[dc]&lt;=D80),1),SMALL(_xlfn._xlws.FILTER(ETTJ[dc],ETTJ[dc]&gt;=D80),1)),_xlpm.taxas,_xlfn.XLOOKUP(_xlpm.dias,ETTJ[dc],ETTJ[DI 252]),FORECAST(D80,_xlpm.taxas,_xlpm.dias)),_xlfn.XLOOKUP(D80,ETTJ[dc],ETTJ[DI 252]))/100,0)</f>
        <v>0.14050000000000001</v>
      </c>
      <c r="F80" s="163">
        <f t="shared" si="9"/>
        <v>72</v>
      </c>
      <c r="G80" s="117">
        <f>(_xlfn.XLOOKUP(B80,FatorAcumulado[Datas],FatorAcumulado[Fator CDI])/_xlfn.XLOOKUP($C$2,FatorAcumulado[Datas],FatorAcumulado[Fator CDI]))^(1/F80)-1</f>
        <v>5.5094958184032095E-4</v>
      </c>
      <c r="H80" s="117">
        <f t="shared" si="13"/>
        <v>1.4035565781189696E-4</v>
      </c>
      <c r="I80" s="117">
        <f t="shared" si="14"/>
        <v>6.9138256854328617E-4</v>
      </c>
      <c r="J80" s="234">
        <f t="shared" si="10"/>
        <v>178</v>
      </c>
      <c r="K80" s="109">
        <f t="shared" si="15"/>
        <v>315306.38571300003</v>
      </c>
      <c r="L80" s="109">
        <f t="shared" si="16"/>
        <v>321919.315627</v>
      </c>
    </row>
    <row r="81" spans="2:12" x14ac:dyDescent="0.25">
      <c r="B81" s="93">
        <f t="shared" si="11"/>
        <v>45926</v>
      </c>
      <c r="C81" s="117">
        <v>6.0000000000000001E-3</v>
      </c>
      <c r="D81">
        <f t="shared" si="12"/>
        <v>262</v>
      </c>
      <c r="E81" s="231" cm="1">
        <f t="array" ref="E81">IFERROR(IFERROR(_xlfn.LET(_xlpm.dias,CHOOSE({1;2},LARGE(_xlfn._xlws.FILTER(ETTJ[dc],ETTJ[dc]&lt;=D81),1),SMALL(_xlfn._xlws.FILTER(ETTJ[dc],ETTJ[dc]&gt;=D81),1)),_xlpm.taxas,_xlfn.XLOOKUP(_xlpm.dias,ETTJ[dc],ETTJ[DI 252]),FORECAST(D81,_xlpm.taxas,_xlpm.dias)),_xlfn.XLOOKUP(D81,ETTJ[dc],ETTJ[DI 252]))/100,0)</f>
        <v>0.14052000000000001</v>
      </c>
      <c r="F81" s="163">
        <f t="shared" si="9"/>
        <v>73</v>
      </c>
      <c r="G81" s="117">
        <f>(_xlfn.XLOOKUP(B81,FatorAcumulado[Datas],FatorAcumulado[Fator CDI])/_xlfn.XLOOKUP($C$2,FatorAcumulado[Datas],FatorAcumulado[Fator CDI]))^(1/F81)-1</f>
        <v>5.5095451907449799E-4</v>
      </c>
      <c r="H81" s="117">
        <f t="shared" si="13"/>
        <v>1.4035565781189696E-4</v>
      </c>
      <c r="I81" s="117">
        <f t="shared" si="14"/>
        <v>6.9138750647024239E-4</v>
      </c>
      <c r="J81" s="234">
        <f t="shared" si="10"/>
        <v>177</v>
      </c>
      <c r="K81" s="109">
        <f t="shared" si="15"/>
        <v>315524.49670999998</v>
      </c>
      <c r="L81" s="109">
        <f t="shared" si="16"/>
        <v>322104.43911199999</v>
      </c>
    </row>
    <row r="82" spans="2:12" x14ac:dyDescent="0.25">
      <c r="B82" s="93">
        <f t="shared" si="11"/>
        <v>45929</v>
      </c>
      <c r="C82" s="117">
        <v>6.0000000000000001E-3</v>
      </c>
      <c r="D82">
        <f t="shared" si="12"/>
        <v>259</v>
      </c>
      <c r="E82" s="231" cm="1">
        <f t="array" ref="E82">IFERROR(IFERROR(_xlfn.LET(_xlpm.dias,CHOOSE({1;2},LARGE(_xlfn._xlws.FILTER(ETTJ[dc],ETTJ[dc]&lt;=D82),1),SMALL(_xlfn._xlws.FILTER(ETTJ[dc],ETTJ[dc]&gt;=D82),1)),_xlpm.taxas,_xlfn.XLOOKUP(_xlpm.dias,ETTJ[dc],ETTJ[DI 252]),FORECAST(D82,_xlpm.taxas,_xlpm.dias)),_xlfn.XLOOKUP(D82,ETTJ[dc],ETTJ[DI 252]))/100,0)</f>
        <v>0.14058000000000001</v>
      </c>
      <c r="F82" s="163">
        <f t="shared" si="9"/>
        <v>74</v>
      </c>
      <c r="G82" s="117">
        <f>(_xlfn.XLOOKUP(B82,FatorAcumulado[Datas],FatorAcumulado[Fator CDI])/_xlfn.XLOOKUP($C$2,FatorAcumulado[Datas],FatorAcumulado[Fator CDI]))^(1/F82)-1</f>
        <v>5.5095932287008154E-4</v>
      </c>
      <c r="H82" s="117">
        <f t="shared" si="13"/>
        <v>1.4035565781189696E-4</v>
      </c>
      <c r="I82" s="117">
        <f t="shared" si="14"/>
        <v>6.9139231094017539E-4</v>
      </c>
      <c r="J82" s="234">
        <f t="shared" si="10"/>
        <v>176</v>
      </c>
      <c r="K82" s="109">
        <f t="shared" si="15"/>
        <v>315742.758584</v>
      </c>
      <c r="L82" s="109">
        <f t="shared" si="16"/>
        <v>322289.669054</v>
      </c>
    </row>
    <row r="83" spans="2:12" x14ac:dyDescent="0.25">
      <c r="B83" s="93">
        <f t="shared" si="11"/>
        <v>45930</v>
      </c>
      <c r="C83" s="117">
        <v>6.0000000000000001E-3</v>
      </c>
      <c r="D83">
        <f t="shared" si="12"/>
        <v>258</v>
      </c>
      <c r="E83" s="231" cm="1">
        <f t="array" ref="E83">IFERROR(IFERROR(_xlfn.LET(_xlpm.dias,CHOOSE({1;2},LARGE(_xlfn._xlws.FILTER(ETTJ[dc],ETTJ[dc]&lt;=D83),1),SMALL(_xlfn._xlws.FILTER(ETTJ[dc],ETTJ[dc]&gt;=D83),1)),_xlpm.taxas,_xlfn.XLOOKUP(_xlpm.dias,ETTJ[dc],ETTJ[DI 252]),FORECAST(D83,_xlpm.taxas,_xlpm.dias)),_xlfn.XLOOKUP(D83,ETTJ[dc],ETTJ[DI 252]))/100,0)</f>
        <v>0.1406</v>
      </c>
      <c r="F83" s="163">
        <f t="shared" si="9"/>
        <v>75</v>
      </c>
      <c r="G83" s="117">
        <f>(_xlfn.XLOOKUP(B83,FatorAcumulado[Datas],FatorAcumulado[Fator CDI])/_xlfn.XLOOKUP($C$2,FatorAcumulado[Datas],FatorAcumulado[Fator CDI]))^(1/F83)-1</f>
        <v>5.5096399856435774E-4</v>
      </c>
      <c r="H83" s="117">
        <f t="shared" si="13"/>
        <v>1.4035565781189696E-4</v>
      </c>
      <c r="I83" s="117">
        <f t="shared" si="14"/>
        <v>6.913969872905934E-4</v>
      </c>
      <c r="J83" s="234">
        <f t="shared" si="10"/>
        <v>175</v>
      </c>
      <c r="K83" s="109">
        <f t="shared" si="15"/>
        <v>315961.171439</v>
      </c>
      <c r="L83" s="109">
        <f t="shared" si="16"/>
        <v>322475.00551500003</v>
      </c>
    </row>
    <row r="84" spans="2:12" x14ac:dyDescent="0.25">
      <c r="B84" s="93">
        <f t="shared" si="11"/>
        <v>45931</v>
      </c>
      <c r="C84" s="117">
        <v>6.0000000000000001E-3</v>
      </c>
      <c r="D84">
        <f t="shared" si="12"/>
        <v>257</v>
      </c>
      <c r="E84" s="231" cm="1">
        <f t="array" ref="E84">IFERROR(IFERROR(_xlfn.LET(_xlpm.dias,CHOOSE({1;2},LARGE(_xlfn._xlws.FILTER(ETTJ[dc],ETTJ[dc]&lt;=D84),1),SMALL(_xlfn._xlws.FILTER(ETTJ[dc],ETTJ[dc]&gt;=D84),1)),_xlpm.taxas,_xlfn.XLOOKUP(_xlpm.dias,ETTJ[dc],ETTJ[DI 252]),FORECAST(D84,_xlpm.taxas,_xlpm.dias)),_xlfn.XLOOKUP(D84,ETTJ[dc],ETTJ[DI 252]))/100,0)</f>
        <v>0.1406</v>
      </c>
      <c r="F84" s="163">
        <f t="shared" si="9"/>
        <v>76</v>
      </c>
      <c r="G84" s="117">
        <f>(_xlfn.XLOOKUP(B84,FatorAcumulado[Datas],FatorAcumulado[Fator CDI])/_xlfn.XLOOKUP($C$2,FatorAcumulado[Datas],FatorAcumulado[Fator CDI]))^(1/F84)-1</f>
        <v>5.5096855121394839E-4</v>
      </c>
      <c r="H84" s="117">
        <f t="shared" si="13"/>
        <v>1.4035565781189696E-4</v>
      </c>
      <c r="I84" s="117">
        <f t="shared" si="14"/>
        <v>6.9140154057922842E-4</v>
      </c>
      <c r="J84" s="234">
        <f t="shared" si="10"/>
        <v>174</v>
      </c>
      <c r="K84" s="109">
        <f t="shared" si="15"/>
        <v>316179.73537900002</v>
      </c>
      <c r="L84" s="109">
        <f t="shared" si="16"/>
        <v>322660.44855500001</v>
      </c>
    </row>
    <row r="85" spans="2:12" x14ac:dyDescent="0.25">
      <c r="B85" s="93">
        <f t="shared" si="11"/>
        <v>45932</v>
      </c>
      <c r="C85" s="117">
        <v>6.0000000000000001E-3</v>
      </c>
      <c r="D85">
        <f t="shared" si="12"/>
        <v>256</v>
      </c>
      <c r="E85" s="231" cm="1">
        <f t="array" ref="E85">IFERROR(IFERROR(_xlfn.LET(_xlpm.dias,CHOOSE({1;2},LARGE(_xlfn._xlws.FILTER(ETTJ[dc],ETTJ[dc]&lt;=D85),1),SMALL(_xlfn._xlws.FILTER(ETTJ[dc],ETTJ[dc]&gt;=D85),1)),_xlpm.taxas,_xlfn.XLOOKUP(_xlpm.dias,ETTJ[dc],ETTJ[DI 252]),FORECAST(D85,_xlpm.taxas,_xlpm.dias)),_xlfn.XLOOKUP(D85,ETTJ[dc],ETTJ[DI 252]))/100,0)</f>
        <v>0.1406</v>
      </c>
      <c r="F85" s="163">
        <f t="shared" si="9"/>
        <v>77</v>
      </c>
      <c r="G85" s="117">
        <f>(_xlfn.XLOOKUP(B85,FatorAcumulado[Datas],FatorAcumulado[Fator CDI])/_xlfn.XLOOKUP($C$2,FatorAcumulado[Datas],FatorAcumulado[Fator CDI]))^(1/F85)-1</f>
        <v>5.5097298561301855E-4</v>
      </c>
      <c r="H85" s="117">
        <f t="shared" si="13"/>
        <v>1.4035565781189696E-4</v>
      </c>
      <c r="I85" s="117">
        <f t="shared" si="14"/>
        <v>6.9140597560068962E-4</v>
      </c>
      <c r="J85" s="234">
        <f t="shared" si="10"/>
        <v>173</v>
      </c>
      <c r="K85" s="109">
        <f t="shared" si="15"/>
        <v>316398.45050899999</v>
      </c>
      <c r="L85" s="109">
        <f t="shared" si="16"/>
        <v>322845.99823700002</v>
      </c>
    </row>
    <row r="86" spans="2:12" x14ac:dyDescent="0.25">
      <c r="B86" s="93">
        <f t="shared" si="11"/>
        <v>45933</v>
      </c>
      <c r="C86" s="117">
        <v>6.0000000000000001E-3</v>
      </c>
      <c r="D86">
        <f t="shared" si="12"/>
        <v>255</v>
      </c>
      <c r="E86" s="231" cm="1">
        <f t="array" ref="E86">IFERROR(IFERROR(_xlfn.LET(_xlpm.dias,CHOOSE({1;2},LARGE(_xlfn._xlws.FILTER(ETTJ[dc],ETTJ[dc]&lt;=D86),1),SMALL(_xlfn._xlws.FILTER(ETTJ[dc],ETTJ[dc]&gt;=D86),1)),_xlpm.taxas,_xlfn.XLOOKUP(_xlpm.dias,ETTJ[dc],ETTJ[DI 252]),FORECAST(D86,_xlpm.taxas,_xlpm.dias)),_xlfn.XLOOKUP(D86,ETTJ[dc],ETTJ[DI 252]))/100,0)</f>
        <v>0.14062000000000002</v>
      </c>
      <c r="F86" s="163">
        <f t="shared" si="9"/>
        <v>78</v>
      </c>
      <c r="G86" s="117">
        <f>(_xlfn.XLOOKUP(B86,FatorAcumulado[Datas],FatorAcumulado[Fator CDI])/_xlfn.XLOOKUP($C$2,FatorAcumulado[Datas],FatorAcumulado[Fator CDI]))^(1/F86)-1</f>
        <v>5.5097730630948583E-4</v>
      </c>
      <c r="H86" s="117">
        <f t="shared" si="13"/>
        <v>1.4035565781189696E-4</v>
      </c>
      <c r="I86" s="117">
        <f t="shared" si="14"/>
        <v>6.9141029690356071E-4</v>
      </c>
      <c r="J86" s="234">
        <f t="shared" si="10"/>
        <v>172</v>
      </c>
      <c r="K86" s="109">
        <f t="shared" si="15"/>
        <v>316617.31693500001</v>
      </c>
      <c r="L86" s="109">
        <f t="shared" si="16"/>
        <v>323031.654622</v>
      </c>
    </row>
    <row r="87" spans="2:12" x14ac:dyDescent="0.25">
      <c r="B87" s="93">
        <f t="shared" si="11"/>
        <v>45936</v>
      </c>
      <c r="C87" s="117">
        <v>6.0000000000000001E-3</v>
      </c>
      <c r="D87">
        <f t="shared" si="12"/>
        <v>252</v>
      </c>
      <c r="E87" s="231" cm="1">
        <f t="array" ref="E87">IFERROR(IFERROR(_xlfn.LET(_xlpm.dias,CHOOSE({1;2},LARGE(_xlfn._xlws.FILTER(ETTJ[dc],ETTJ[dc]&lt;=D87),1),SMALL(_xlfn._xlws.FILTER(ETTJ[dc],ETTJ[dc]&gt;=D87),1)),_xlpm.taxas,_xlfn.XLOOKUP(_xlpm.dias,ETTJ[dc],ETTJ[DI 252]),FORECAST(D87,_xlpm.taxas,_xlpm.dias)),_xlfn.XLOOKUP(D87,ETTJ[dc],ETTJ[DI 252]))/100,0)</f>
        <v>0.14068000000000003</v>
      </c>
      <c r="F87" s="163">
        <f t="shared" si="9"/>
        <v>79</v>
      </c>
      <c r="G87" s="117">
        <f>(_xlfn.XLOOKUP(B87,FatorAcumulado[Datas],FatorAcumulado[Fator CDI])/_xlfn.XLOOKUP($C$2,FatorAcumulado[Datas],FatorAcumulado[Fator CDI]))^(1/F87)-1</f>
        <v>5.5098151762145164E-4</v>
      </c>
      <c r="H87" s="117">
        <f t="shared" si="13"/>
        <v>1.4035565781189696E-4</v>
      </c>
      <c r="I87" s="117">
        <f t="shared" si="14"/>
        <v>6.9141450880660926E-4</v>
      </c>
      <c r="J87" s="234">
        <f t="shared" si="10"/>
        <v>171</v>
      </c>
      <c r="K87" s="109">
        <f t="shared" si="15"/>
        <v>316836.33475899999</v>
      </c>
      <c r="L87" s="109">
        <f t="shared" si="16"/>
        <v>323217.41777</v>
      </c>
    </row>
    <row r="88" spans="2:12" x14ac:dyDescent="0.25">
      <c r="B88" s="93">
        <f t="shared" si="11"/>
        <v>45937</v>
      </c>
      <c r="C88" s="117">
        <v>6.0000000000000001E-3</v>
      </c>
      <c r="D88">
        <f t="shared" si="12"/>
        <v>251</v>
      </c>
      <c r="E88" s="231" cm="1">
        <f t="array" ref="E88">IFERROR(IFERROR(_xlfn.LET(_xlpm.dias,CHOOSE({1;2},LARGE(_xlfn._xlws.FILTER(ETTJ[dc],ETTJ[dc]&lt;=D88),1),SMALL(_xlfn._xlws.FILTER(ETTJ[dc],ETTJ[dc]&gt;=D88),1)),_xlpm.taxas,_xlfn.XLOOKUP(_xlpm.dias,ETTJ[dc],ETTJ[DI 252]),FORECAST(D88,_xlpm.taxas,_xlpm.dias)),_xlfn.XLOOKUP(D88,ETTJ[dc],ETTJ[DI 252]))/100,0)</f>
        <v>0.14069999999999999</v>
      </c>
      <c r="F88" s="163">
        <f t="shared" si="9"/>
        <v>80</v>
      </c>
      <c r="G88" s="117">
        <f>(_xlfn.XLOOKUP(B88,FatorAcumulado[Datas],FatorAcumulado[Fator CDI])/_xlfn.XLOOKUP($C$2,FatorAcumulado[Datas],FatorAcumulado[Fator CDI]))^(1/F88)-1</f>
        <v>5.5098562365052395E-4</v>
      </c>
      <c r="H88" s="117">
        <f t="shared" si="13"/>
        <v>1.4035565781189696E-4</v>
      </c>
      <c r="I88" s="117">
        <f t="shared" si="14"/>
        <v>6.9141861541210936E-4</v>
      </c>
      <c r="J88" s="234">
        <f t="shared" si="10"/>
        <v>170</v>
      </c>
      <c r="K88" s="109">
        <f t="shared" si="15"/>
        <v>317055.50408799999</v>
      </c>
      <c r="L88" s="109">
        <f t="shared" si="16"/>
        <v>323403.28774399997</v>
      </c>
    </row>
    <row r="89" spans="2:12" x14ac:dyDescent="0.25">
      <c r="B89" s="93">
        <f t="shared" si="11"/>
        <v>45938</v>
      </c>
      <c r="C89" s="117">
        <v>6.0000000000000001E-3</v>
      </c>
      <c r="D89">
        <f t="shared" si="12"/>
        <v>250</v>
      </c>
      <c r="E89" s="231" cm="1">
        <f t="array" ref="E89">IFERROR(IFERROR(_xlfn.LET(_xlpm.dias,CHOOSE({1;2},LARGE(_xlfn._xlws.FILTER(ETTJ[dc],ETTJ[dc]&lt;=D89),1),SMALL(_xlfn._xlws.FILTER(ETTJ[dc],ETTJ[dc]&gt;=D89),1)),_xlpm.taxas,_xlfn.XLOOKUP(_xlpm.dias,ETTJ[dc],ETTJ[DI 252]),FORECAST(D89,_xlpm.taxas,_xlpm.dias)),_xlfn.XLOOKUP(D89,ETTJ[dc],ETTJ[DI 252]))/100,0)</f>
        <v>0.14072000000000001</v>
      </c>
      <c r="F89" s="163">
        <f t="shared" si="9"/>
        <v>81</v>
      </c>
      <c r="G89" s="117">
        <f>(_xlfn.XLOOKUP(B89,FatorAcumulado[Datas],FatorAcumulado[Fator CDI])/_xlfn.XLOOKUP($C$2,FatorAcumulado[Datas],FatorAcumulado[Fator CDI]))^(1/F89)-1</f>
        <v>5.5098962829625009E-4</v>
      </c>
      <c r="H89" s="117">
        <f t="shared" si="13"/>
        <v>1.4035565781189696E-4</v>
      </c>
      <c r="I89" s="117">
        <f t="shared" si="14"/>
        <v>6.914226206198304E-4</v>
      </c>
      <c r="J89" s="234">
        <f t="shared" si="10"/>
        <v>169</v>
      </c>
      <c r="K89" s="109">
        <f t="shared" si="15"/>
        <v>317274.82502500003</v>
      </c>
      <c r="L89" s="109">
        <f t="shared" si="16"/>
        <v>323589.26460300002</v>
      </c>
    </row>
    <row r="90" spans="2:12" x14ac:dyDescent="0.25">
      <c r="B90" s="93">
        <f t="shared" si="11"/>
        <v>45939</v>
      </c>
      <c r="C90" s="117">
        <v>6.0000000000000001E-3</v>
      </c>
      <c r="D90">
        <f t="shared" si="12"/>
        <v>249</v>
      </c>
      <c r="E90" s="231" cm="1">
        <f t="array" ref="E90">IFERROR(IFERROR(_xlfn.LET(_xlpm.dias,CHOOSE({1;2},LARGE(_xlfn._xlws.FILTER(ETTJ[dc],ETTJ[dc]&lt;=D90),1),SMALL(_xlfn._xlws.FILTER(ETTJ[dc],ETTJ[dc]&gt;=D90),1)),_xlpm.taxas,_xlfn.XLOOKUP(_xlpm.dias,ETTJ[dc],ETTJ[DI 252]),FORECAST(D90,_xlpm.taxas,_xlpm.dias)),_xlfn.XLOOKUP(D90,ETTJ[dc],ETTJ[DI 252]))/100,0)</f>
        <v>0.14074</v>
      </c>
      <c r="F90" s="163">
        <f t="shared" si="9"/>
        <v>82</v>
      </c>
      <c r="G90" s="117">
        <f>(_xlfn.XLOOKUP(B90,FatorAcumulado[Datas],FatorAcumulado[Fator CDI])/_xlfn.XLOOKUP($C$2,FatorAcumulado[Datas],FatorAcumulado[Fator CDI]))^(1/F90)-1</f>
        <v>5.509935352674411E-4</v>
      </c>
      <c r="H90" s="117">
        <f t="shared" si="13"/>
        <v>1.4035565781189696E-4</v>
      </c>
      <c r="I90" s="117">
        <f t="shared" si="14"/>
        <v>6.9142652813947159E-4</v>
      </c>
      <c r="J90" s="234">
        <f t="shared" si="10"/>
        <v>168</v>
      </c>
      <c r="K90" s="109">
        <f t="shared" si="15"/>
        <v>317494.29767599999</v>
      </c>
      <c r="L90" s="109">
        <f t="shared" si="16"/>
        <v>323775.34841199999</v>
      </c>
    </row>
    <row r="91" spans="2:12" x14ac:dyDescent="0.25">
      <c r="B91" s="93">
        <f t="shared" si="11"/>
        <v>45940</v>
      </c>
      <c r="C91" s="117">
        <v>4.4999999999999997E-3</v>
      </c>
      <c r="D91">
        <f t="shared" si="12"/>
        <v>248</v>
      </c>
      <c r="E91" s="231" cm="1">
        <f t="array" ref="E91">IFERROR(IFERROR(_xlfn.LET(_xlpm.dias,CHOOSE({1;2},LARGE(_xlfn._xlws.FILTER(ETTJ[dc],ETTJ[dc]&lt;=D91),1),SMALL(_xlfn._xlws.FILTER(ETTJ[dc],ETTJ[dc]&gt;=D91),1)),_xlpm.taxas,_xlfn.XLOOKUP(_xlpm.dias,ETTJ[dc],ETTJ[DI 252]),FORECAST(D91,_xlpm.taxas,_xlpm.dias)),_xlfn.XLOOKUP(D91,ETTJ[dc],ETTJ[DI 252]))/100,0)</f>
        <v>0.14076</v>
      </c>
      <c r="F91" s="163">
        <f t="shared" si="9"/>
        <v>83</v>
      </c>
      <c r="G91" s="117">
        <f>(_xlfn.XLOOKUP(B91,FatorAcumulado[Datas],FatorAcumulado[Fator CDI])/_xlfn.XLOOKUP($C$2,FatorAcumulado[Datas],FatorAcumulado[Fator CDI]))^(1/F91)-1</f>
        <v>5.509973480950503E-4</v>
      </c>
      <c r="H91" s="117">
        <f t="shared" si="13"/>
        <v>1.4035565781189696E-4</v>
      </c>
      <c r="I91" s="117">
        <f t="shared" si="14"/>
        <v>6.9143034150220828E-4</v>
      </c>
      <c r="J91" s="234">
        <f t="shared" si="10"/>
        <v>167</v>
      </c>
      <c r="K91" s="109">
        <f t="shared" si="15"/>
        <v>317713.92214600003</v>
      </c>
      <c r="L91" s="109">
        <f t="shared" si="16"/>
        <v>324282.049084</v>
      </c>
    </row>
    <row r="92" spans="2:12" x14ac:dyDescent="0.25">
      <c r="B92" s="93">
        <f t="shared" si="11"/>
        <v>45943</v>
      </c>
      <c r="C92" s="117">
        <v>4.4999999999999997E-3</v>
      </c>
      <c r="D92">
        <f t="shared" si="12"/>
        <v>245</v>
      </c>
      <c r="E92" s="231" cm="1">
        <f t="array" ref="E92">IFERROR(IFERROR(_xlfn.LET(_xlpm.dias,CHOOSE({1;2},LARGE(_xlfn._xlws.FILTER(ETTJ[dc],ETTJ[dc]&lt;=D92),1),SMALL(_xlfn._xlws.FILTER(ETTJ[dc],ETTJ[dc]&gt;=D92),1)),_xlpm.taxas,_xlfn.XLOOKUP(_xlpm.dias,ETTJ[dc],ETTJ[DI 252]),FORECAST(D92,_xlpm.taxas,_xlpm.dias)),_xlfn.XLOOKUP(D92,ETTJ[dc],ETTJ[DI 252]))/100,0)</f>
        <v>0.14080000000000001</v>
      </c>
      <c r="F92" s="163">
        <f t="shared" si="9"/>
        <v>84</v>
      </c>
      <c r="G92" s="117">
        <f>(_xlfn.XLOOKUP(B92,FatorAcumulado[Datas],FatorAcumulado[Fator CDI])/_xlfn.XLOOKUP($C$2,FatorAcumulado[Datas],FatorAcumulado[Fator CDI]))^(1/F92)-1</f>
        <v>5.5100107014105504E-4</v>
      </c>
      <c r="H92" s="117">
        <f t="shared" si="13"/>
        <v>1.4035565781189696E-4</v>
      </c>
      <c r="I92" s="117">
        <f t="shared" si="14"/>
        <v>6.9143406407068397E-4</v>
      </c>
      <c r="J92" s="234">
        <f t="shared" si="10"/>
        <v>166</v>
      </c>
      <c r="K92" s="109">
        <f t="shared" si="15"/>
        <v>317933.698539</v>
      </c>
      <c r="L92" s="109">
        <f t="shared" si="16"/>
        <v>324466.61001800001</v>
      </c>
    </row>
    <row r="93" spans="2:12" x14ac:dyDescent="0.25">
      <c r="B93" s="93">
        <f t="shared" si="11"/>
        <v>45944</v>
      </c>
      <c r="C93" s="117">
        <v>4.4999999999999997E-3</v>
      </c>
      <c r="D93">
        <f t="shared" si="12"/>
        <v>244</v>
      </c>
      <c r="E93" s="231" cm="1">
        <f t="array" ref="E93">IFERROR(IFERROR(_xlfn.LET(_xlpm.dias,CHOOSE({1;2},LARGE(_xlfn._xlws.FILTER(ETTJ[dc],ETTJ[dc]&lt;=D93),1),SMALL(_xlfn._xlws.FILTER(ETTJ[dc],ETTJ[dc]&gt;=D93),1)),_xlpm.taxas,_xlfn.XLOOKUP(_xlpm.dias,ETTJ[dc],ETTJ[DI 252]),FORECAST(D93,_xlpm.taxas,_xlpm.dias)),_xlfn.XLOOKUP(D93,ETTJ[dc],ETTJ[DI 252]))/100,0)</f>
        <v>0.14080000000000001</v>
      </c>
      <c r="F93" s="163">
        <f t="shared" si="9"/>
        <v>85</v>
      </c>
      <c r="G93" s="117">
        <f>(_xlfn.XLOOKUP(B93,FatorAcumulado[Datas],FatorAcumulado[Fator CDI])/_xlfn.XLOOKUP($C$2,FatorAcumulado[Datas],FatorAcumulado[Fator CDI]))^(1/F93)-1</f>
        <v>5.5100470460933693E-4</v>
      </c>
      <c r="H93" s="117">
        <f t="shared" si="13"/>
        <v>1.4035565781189696E-4</v>
      </c>
      <c r="I93" s="117">
        <f t="shared" si="14"/>
        <v>6.9143769904900232E-4</v>
      </c>
      <c r="J93" s="234">
        <f t="shared" si="10"/>
        <v>165</v>
      </c>
      <c r="K93" s="109">
        <f t="shared" si="15"/>
        <v>318153.62696199998</v>
      </c>
      <c r="L93" s="109">
        <f t="shared" si="16"/>
        <v>324651.27599300002</v>
      </c>
    </row>
    <row r="94" spans="2:12" x14ac:dyDescent="0.25">
      <c r="B94" s="93">
        <f t="shared" si="11"/>
        <v>45945</v>
      </c>
      <c r="C94" s="117">
        <v>4.4999999999999997E-3</v>
      </c>
      <c r="D94">
        <f t="shared" si="12"/>
        <v>243</v>
      </c>
      <c r="E94" s="231" cm="1">
        <f t="array" ref="E94">IFERROR(IFERROR(_xlfn.LET(_xlpm.dias,CHOOSE({1;2},LARGE(_xlfn._xlws.FILTER(ETTJ[dc],ETTJ[dc]&lt;=D94),1),SMALL(_xlfn._xlws.FILTER(ETTJ[dc],ETTJ[dc]&gt;=D94),1)),_xlpm.taxas,_xlfn.XLOOKUP(_xlpm.dias,ETTJ[dc],ETTJ[DI 252]),FORECAST(D94,_xlpm.taxas,_xlpm.dias)),_xlfn.XLOOKUP(D94,ETTJ[dc],ETTJ[DI 252]))/100,0)</f>
        <v>0.1409</v>
      </c>
      <c r="F94" s="163">
        <f t="shared" si="9"/>
        <v>86</v>
      </c>
      <c r="G94" s="117">
        <f>(_xlfn.XLOOKUP(B94,FatorAcumulado[Datas],FatorAcumulado[Fator CDI])/_xlfn.XLOOKUP($C$2,FatorAcumulado[Datas],FatorAcumulado[Fator CDI]))^(1/F94)-1</f>
        <v>5.5100825455522973E-4</v>
      </c>
      <c r="H94" s="117">
        <f t="shared" si="13"/>
        <v>1.4035565781189696E-4</v>
      </c>
      <c r="I94" s="117">
        <f t="shared" si="14"/>
        <v>6.9144124949316321E-4</v>
      </c>
      <c r="J94" s="234">
        <f t="shared" si="10"/>
        <v>164</v>
      </c>
      <c r="K94" s="109">
        <f t="shared" si="15"/>
        <v>318373.70751799998</v>
      </c>
      <c r="L94" s="109">
        <f t="shared" si="16"/>
        <v>324836.04706700001</v>
      </c>
    </row>
    <row r="95" spans="2:12" x14ac:dyDescent="0.25">
      <c r="B95" s="93">
        <f t="shared" si="11"/>
        <v>45946</v>
      </c>
      <c r="C95" s="117">
        <v>4.4999999999999997E-3</v>
      </c>
      <c r="D95">
        <f t="shared" si="12"/>
        <v>242</v>
      </c>
      <c r="E95" s="231" cm="1">
        <f t="array" ref="E95">IFERROR(IFERROR(_xlfn.LET(_xlpm.dias,CHOOSE({1;2},LARGE(_xlfn._xlws.FILTER(ETTJ[dc],ETTJ[dc]&lt;=D95),1),SMALL(_xlfn._xlws.FILTER(ETTJ[dc],ETTJ[dc]&gt;=D95),1)),_xlpm.taxas,_xlfn.XLOOKUP(_xlpm.dias,ETTJ[dc],ETTJ[DI 252]),FORECAST(D95,_xlpm.taxas,_xlpm.dias)),_xlfn.XLOOKUP(D95,ETTJ[dc],ETTJ[DI 252]))/100,0)</f>
        <v>0.1409</v>
      </c>
      <c r="F95" s="163">
        <f t="shared" si="9"/>
        <v>87</v>
      </c>
      <c r="G95" s="117">
        <f>(_xlfn.XLOOKUP(B95,FatorAcumulado[Datas],FatorAcumulado[Fator CDI])/_xlfn.XLOOKUP($C$2,FatorAcumulado[Datas],FatorAcumulado[Fator CDI]))^(1/F95)-1</f>
        <v>5.5101172289306888E-4</v>
      </c>
      <c r="H95" s="117">
        <f t="shared" si="13"/>
        <v>1.4035565781189696E-4</v>
      </c>
      <c r="I95" s="117">
        <f t="shared" si="14"/>
        <v>6.9144471831772414E-4</v>
      </c>
      <c r="J95" s="234">
        <f t="shared" si="10"/>
        <v>163</v>
      </c>
      <c r="K95" s="109">
        <f t="shared" si="15"/>
        <v>318593.940313</v>
      </c>
      <c r="L95" s="109">
        <f t="shared" si="16"/>
        <v>325020.92330199998</v>
      </c>
    </row>
    <row r="96" spans="2:12" x14ac:dyDescent="0.25">
      <c r="B96" s="93">
        <f t="shared" si="11"/>
        <v>45947</v>
      </c>
      <c r="C96" s="117">
        <v>4.4999999999999997E-3</v>
      </c>
      <c r="D96">
        <f t="shared" si="12"/>
        <v>241</v>
      </c>
      <c r="E96" s="231" cm="1">
        <f t="array" ref="E96">IFERROR(IFERROR(_xlfn.LET(_xlpm.dias,CHOOSE({1;2},LARGE(_xlfn._xlws.FILTER(ETTJ[dc],ETTJ[dc]&lt;=D96),1),SMALL(_xlfn._xlws.FILTER(ETTJ[dc],ETTJ[dc]&gt;=D96),1)),_xlpm.taxas,_xlfn.XLOOKUP(_xlpm.dias,ETTJ[dc],ETTJ[DI 252]),FORECAST(D96,_xlpm.taxas,_xlpm.dias)),_xlfn.XLOOKUP(D96,ETTJ[dc],ETTJ[DI 252]))/100,0)</f>
        <v>0.14092307692307693</v>
      </c>
      <c r="F96" s="163">
        <f t="shared" si="9"/>
        <v>88</v>
      </c>
      <c r="G96" s="117">
        <f>(_xlfn.XLOOKUP(B96,FatorAcumulado[Datas],FatorAcumulado[Fator CDI])/_xlfn.XLOOKUP($C$2,FatorAcumulado[Datas],FatorAcumulado[Fator CDI]))^(1/F96)-1</f>
        <v>5.5101511240529533E-4</v>
      </c>
      <c r="H96" s="117">
        <f t="shared" si="13"/>
        <v>1.4035565781189696E-4</v>
      </c>
      <c r="I96" s="117">
        <f t="shared" si="14"/>
        <v>6.9144810830579218E-4</v>
      </c>
      <c r="J96" s="234">
        <f t="shared" si="10"/>
        <v>162</v>
      </c>
      <c r="K96" s="109">
        <f t="shared" si="15"/>
        <v>318814.32545300003</v>
      </c>
      <c r="L96" s="109">
        <f t="shared" si="16"/>
        <v>325205.90475699998</v>
      </c>
    </row>
    <row r="97" spans="2:12" x14ac:dyDescent="0.25">
      <c r="B97" s="93">
        <f t="shared" si="11"/>
        <v>45950</v>
      </c>
      <c r="C97" s="117">
        <v>4.4999999999999997E-3</v>
      </c>
      <c r="D97">
        <f t="shared" si="12"/>
        <v>238</v>
      </c>
      <c r="E97" s="231" cm="1">
        <f t="array" ref="E97">IFERROR(IFERROR(_xlfn.LET(_xlpm.dias,CHOOSE({1;2},LARGE(_xlfn._xlws.FILTER(ETTJ[dc],ETTJ[dc]&lt;=D97),1),SMALL(_xlfn._xlws.FILTER(ETTJ[dc],ETTJ[dc]&gt;=D97),1)),_xlpm.taxas,_xlfn.XLOOKUP(_xlpm.dias,ETTJ[dc],ETTJ[DI 252]),FORECAST(D97,_xlpm.taxas,_xlpm.dias)),_xlfn.XLOOKUP(D97,ETTJ[dc],ETTJ[DI 252]))/100,0)</f>
        <v>0.14099230769230769</v>
      </c>
      <c r="F97" s="163">
        <f t="shared" si="9"/>
        <v>89</v>
      </c>
      <c r="G97" s="117">
        <f>(_xlfn.XLOOKUP(B97,FatorAcumulado[Datas],FatorAcumulado[Fator CDI])/_xlfn.XLOOKUP($C$2,FatorAcumulado[Datas],FatorAcumulado[Fator CDI]))^(1/F97)-1</f>
        <v>5.5101842574845072E-4</v>
      </c>
      <c r="H97" s="117">
        <f t="shared" si="13"/>
        <v>1.4035565781189696E-4</v>
      </c>
      <c r="I97" s="117">
        <f t="shared" si="14"/>
        <v>6.9145142211390898E-4</v>
      </c>
      <c r="J97" s="234">
        <f t="shared" si="10"/>
        <v>161</v>
      </c>
      <c r="K97" s="109">
        <f t="shared" si="15"/>
        <v>319034.86304299999</v>
      </c>
      <c r="L97" s="109">
        <f t="shared" si="16"/>
        <v>325390.99149099999</v>
      </c>
    </row>
    <row r="98" spans="2:12" x14ac:dyDescent="0.25">
      <c r="B98" s="93">
        <f t="shared" si="11"/>
        <v>45951</v>
      </c>
      <c r="C98" s="117">
        <v>4.4999999999999997E-3</v>
      </c>
      <c r="D98">
        <f t="shared" si="12"/>
        <v>237</v>
      </c>
      <c r="E98" s="231" cm="1">
        <f t="array" ref="E98">IFERROR(IFERROR(_xlfn.LET(_xlpm.dias,CHOOSE({1;2},LARGE(_xlfn._xlws.FILTER(ETTJ[dc],ETTJ[dc]&lt;=D98),1),SMALL(_xlfn._xlws.FILTER(ETTJ[dc],ETTJ[dc]&gt;=D98),1)),_xlpm.taxas,_xlfn.XLOOKUP(_xlpm.dias,ETTJ[dc],ETTJ[DI 252]),FORECAST(D98,_xlpm.taxas,_xlpm.dias)),_xlfn.XLOOKUP(D98,ETTJ[dc],ETTJ[DI 252]))/100,0)</f>
        <v>0.14101538461538463</v>
      </c>
      <c r="F98" s="163">
        <f t="shared" si="9"/>
        <v>90</v>
      </c>
      <c r="G98" s="117">
        <f>(_xlfn.XLOOKUP(B98,FatorAcumulado[Datas],FatorAcumulado[Fator CDI])/_xlfn.XLOOKUP($C$2,FatorAcumulado[Datas],FatorAcumulado[Fator CDI]))^(1/F98)-1</f>
        <v>5.5102166546183717E-4</v>
      </c>
      <c r="H98" s="117">
        <f t="shared" si="13"/>
        <v>1.4035565781189696E-4</v>
      </c>
      <c r="I98" s="117">
        <f t="shared" si="14"/>
        <v>6.9145466228204278E-4</v>
      </c>
      <c r="J98" s="234">
        <f t="shared" si="10"/>
        <v>160</v>
      </c>
      <c r="K98" s="109">
        <f t="shared" si="15"/>
        <v>319255.55318799999</v>
      </c>
      <c r="L98" s="109">
        <f t="shared" si="16"/>
        <v>325576.18356500001</v>
      </c>
    </row>
    <row r="99" spans="2:12" x14ac:dyDescent="0.25">
      <c r="B99" s="93">
        <f t="shared" si="11"/>
        <v>45952</v>
      </c>
      <c r="C99" s="117">
        <v>4.4999999999999997E-3</v>
      </c>
      <c r="D99">
        <f t="shared" si="12"/>
        <v>236</v>
      </c>
      <c r="E99" s="231" cm="1">
        <f t="array" ref="E99">IFERROR(IFERROR(_xlfn.LET(_xlpm.dias,CHOOSE({1;2},LARGE(_xlfn._xlws.FILTER(ETTJ[dc],ETTJ[dc]&lt;=D99),1),SMALL(_xlfn._xlws.FILTER(ETTJ[dc],ETTJ[dc]&gt;=D99),1)),_xlpm.taxas,_xlfn.XLOOKUP(_xlpm.dias,ETTJ[dc],ETTJ[DI 252]),FORECAST(D99,_xlpm.taxas,_xlpm.dias)),_xlfn.XLOOKUP(D99,ETTJ[dc],ETTJ[DI 252]))/100,0)</f>
        <v>0.14103846153846156</v>
      </c>
      <c r="F99" s="163">
        <f t="shared" si="9"/>
        <v>91</v>
      </c>
      <c r="G99" s="117">
        <f>(_xlfn.XLOOKUP(B99,FatorAcumulado[Datas],FatorAcumulado[Fator CDI])/_xlfn.XLOOKUP($C$2,FatorAcumulado[Datas],FatorAcumulado[Fator CDI]))^(1/F99)-1</f>
        <v>5.510248339728463E-4</v>
      </c>
      <c r="H99" s="117">
        <f t="shared" si="13"/>
        <v>1.4035565781189696E-4</v>
      </c>
      <c r="I99" s="117">
        <f t="shared" si="14"/>
        <v>6.9145783123780724E-4</v>
      </c>
      <c r="J99" s="234">
        <f t="shared" si="10"/>
        <v>159</v>
      </c>
      <c r="K99" s="109">
        <f t="shared" si="15"/>
        <v>319476.39599400002</v>
      </c>
      <c r="L99" s="109">
        <f t="shared" si="16"/>
        <v>325761.48103899998</v>
      </c>
    </row>
    <row r="100" spans="2:12" x14ac:dyDescent="0.25">
      <c r="B100" s="93">
        <f t="shared" si="11"/>
        <v>45953</v>
      </c>
      <c r="C100" s="117">
        <v>4.4999999999999997E-3</v>
      </c>
      <c r="D100">
        <f t="shared" si="12"/>
        <v>235</v>
      </c>
      <c r="E100" s="231" cm="1">
        <f t="array" ref="E100">IFERROR(IFERROR(_xlfn.LET(_xlpm.dias,CHOOSE({1;2},LARGE(_xlfn._xlws.FILTER(ETTJ[dc],ETTJ[dc]&lt;=D100),1),SMALL(_xlfn._xlws.FILTER(ETTJ[dc],ETTJ[dc]&gt;=D100),1)),_xlpm.taxas,_xlfn.XLOOKUP(_xlpm.dias,ETTJ[dc],ETTJ[DI 252]),FORECAST(D100,_xlpm.taxas,_xlpm.dias)),_xlfn.XLOOKUP(D100,ETTJ[dc],ETTJ[DI 252]))/100,0)</f>
        <v>0.14106153846153846</v>
      </c>
      <c r="F100" s="163">
        <f t="shared" si="9"/>
        <v>92</v>
      </c>
      <c r="G100" s="117">
        <f>(_xlfn.XLOOKUP(B100,FatorAcumulado[Datas],FatorAcumulado[Fator CDI])/_xlfn.XLOOKUP($C$2,FatorAcumulado[Datas],FatorAcumulado[Fator CDI]))^(1/F100)-1</f>
        <v>5.5102793360317648E-4</v>
      </c>
      <c r="H100" s="117">
        <f t="shared" si="13"/>
        <v>1.4035565781189696E-4</v>
      </c>
      <c r="I100" s="117">
        <f t="shared" si="14"/>
        <v>6.9146093130312281E-4</v>
      </c>
      <c r="J100" s="234">
        <f t="shared" si="10"/>
        <v>158</v>
      </c>
      <c r="K100" s="109">
        <f t="shared" si="15"/>
        <v>319697.39156700001</v>
      </c>
      <c r="L100" s="109">
        <f t="shared" si="16"/>
        <v>325946.88397299999</v>
      </c>
    </row>
    <row r="101" spans="2:12" x14ac:dyDescent="0.25">
      <c r="B101" s="93">
        <f t="shared" si="11"/>
        <v>45954</v>
      </c>
      <c r="C101" s="117">
        <v>4.4999999999999997E-3</v>
      </c>
      <c r="D101">
        <f t="shared" si="12"/>
        <v>234</v>
      </c>
      <c r="E101" s="231" cm="1">
        <f t="array" ref="E101">IFERROR(IFERROR(_xlfn.LET(_xlpm.dias,CHOOSE({1;2},LARGE(_xlfn._xlws.FILTER(ETTJ[dc],ETTJ[dc]&lt;=D101),1),SMALL(_xlfn._xlws.FILTER(ETTJ[dc],ETTJ[dc]&gt;=D101),1)),_xlpm.taxas,_xlfn.XLOOKUP(_xlpm.dias,ETTJ[dc],ETTJ[DI 252]),FORECAST(D101,_xlpm.taxas,_xlpm.dias)),_xlfn.XLOOKUP(D101,ETTJ[dc],ETTJ[DI 252]))/100,0)</f>
        <v>0.14108461538461539</v>
      </c>
      <c r="F101" s="163">
        <f t="shared" si="9"/>
        <v>93</v>
      </c>
      <c r="G101" s="117">
        <f>(_xlfn.XLOOKUP(B101,FatorAcumulado[Datas],FatorAcumulado[Fator CDI])/_xlfn.XLOOKUP($C$2,FatorAcumulado[Datas],FatorAcumulado[Fator CDI]))^(1/F101)-1</f>
        <v>5.5103096657482808E-4</v>
      </c>
      <c r="H101" s="117">
        <f t="shared" si="13"/>
        <v>1.4035565781189696E-4</v>
      </c>
      <c r="I101" s="117">
        <f t="shared" si="14"/>
        <v>6.9146396470043392E-4</v>
      </c>
      <c r="J101" s="234">
        <f t="shared" si="10"/>
        <v>157</v>
      </c>
      <c r="K101" s="109">
        <f t="shared" si="15"/>
        <v>319918.540011</v>
      </c>
      <c r="L101" s="109">
        <f t="shared" si="16"/>
        <v>326132.39242599998</v>
      </c>
    </row>
    <row r="102" spans="2:12" x14ac:dyDescent="0.25">
      <c r="B102" s="93">
        <f t="shared" si="11"/>
        <v>45957</v>
      </c>
      <c r="C102" s="117">
        <v>4.4999999999999997E-3</v>
      </c>
      <c r="D102">
        <f t="shared" si="12"/>
        <v>231</v>
      </c>
      <c r="E102" s="231" cm="1">
        <f t="array" ref="E102">IFERROR(IFERROR(_xlfn.LET(_xlpm.dias,CHOOSE({1;2},LARGE(_xlfn._xlws.FILTER(ETTJ[dc],ETTJ[dc]&lt;=D102),1),SMALL(_xlfn._xlws.FILTER(ETTJ[dc],ETTJ[dc]&gt;=D102),1)),_xlpm.taxas,_xlfn.XLOOKUP(_xlpm.dias,ETTJ[dc],ETTJ[DI 252]),FORECAST(D102,_xlpm.taxas,_xlpm.dias)),_xlfn.XLOOKUP(D102,ETTJ[dc],ETTJ[DI 252]))/100,0)</f>
        <v>0.14115384615384616</v>
      </c>
      <c r="F102" s="163">
        <f t="shared" si="9"/>
        <v>94</v>
      </c>
      <c r="G102" s="117">
        <f>(_xlfn.XLOOKUP(B102,FatorAcumulado[Datas],FatorAcumulado[Fator CDI])/_xlfn.XLOOKUP($C$2,FatorAcumulado[Datas],FatorAcumulado[Fator CDI]))^(1/F102)-1</f>
        <v>5.5103393501498843E-4</v>
      </c>
      <c r="H102" s="117">
        <f t="shared" si="13"/>
        <v>1.4035565781189696E-4</v>
      </c>
      <c r="I102" s="117">
        <f t="shared" si="14"/>
        <v>6.9146693355737199E-4</v>
      </c>
      <c r="J102" s="234">
        <f t="shared" si="10"/>
        <v>156</v>
      </c>
      <c r="K102" s="109">
        <f t="shared" si="15"/>
        <v>320139.841434</v>
      </c>
      <c r="L102" s="109">
        <f t="shared" si="16"/>
        <v>326318.006459</v>
      </c>
    </row>
    <row r="103" spans="2:12" x14ac:dyDescent="0.25">
      <c r="B103" s="93">
        <f t="shared" si="11"/>
        <v>45958</v>
      </c>
      <c r="C103" s="117">
        <v>4.4999999999999997E-3</v>
      </c>
      <c r="D103">
        <f t="shared" si="12"/>
        <v>230</v>
      </c>
      <c r="E103" s="231" cm="1">
        <f t="array" ref="E103">IFERROR(IFERROR(_xlfn.LET(_xlpm.dias,CHOOSE({1;2},LARGE(_xlfn._xlws.FILTER(ETTJ[dc],ETTJ[dc]&lt;=D103),1),SMALL(_xlfn._xlws.FILTER(ETTJ[dc],ETTJ[dc]&gt;=D103),1)),_xlpm.taxas,_xlfn.XLOOKUP(_xlpm.dias,ETTJ[dc],ETTJ[DI 252]),FORECAST(D103,_xlpm.taxas,_xlpm.dias)),_xlfn.XLOOKUP(D103,ETTJ[dc],ETTJ[DI 252]))/100,0)</f>
        <v>0.14117692307692306</v>
      </c>
      <c r="F103" s="163">
        <f t="shared" si="9"/>
        <v>95</v>
      </c>
      <c r="G103" s="117">
        <f>(_xlfn.XLOOKUP(B103,FatorAcumulado[Datas],FatorAcumulado[Fator CDI])/_xlfn.XLOOKUP($C$2,FatorAcumulado[Datas],FatorAcumulado[Fator CDI]))^(1/F103)-1</f>
        <v>5.5103684096180494E-4</v>
      </c>
      <c r="H103" s="117">
        <f t="shared" si="13"/>
        <v>1.4035565781189696E-4</v>
      </c>
      <c r="I103" s="117">
        <f t="shared" si="14"/>
        <v>6.9146983991208444E-4</v>
      </c>
      <c r="J103" s="234">
        <f t="shared" si="10"/>
        <v>155</v>
      </c>
      <c r="K103" s="109">
        <f t="shared" si="15"/>
        <v>320361.29593999998</v>
      </c>
      <c r="L103" s="109">
        <f t="shared" si="16"/>
        <v>326503.72613099997</v>
      </c>
    </row>
    <row r="104" spans="2:12" x14ac:dyDescent="0.25">
      <c r="B104" s="93">
        <f t="shared" si="11"/>
        <v>45959</v>
      </c>
      <c r="C104" s="117">
        <v>4.4999999999999997E-3</v>
      </c>
      <c r="D104">
        <f t="shared" si="12"/>
        <v>229</v>
      </c>
      <c r="E104" s="231" cm="1">
        <f t="array" ref="E104">IFERROR(IFERROR(_xlfn.LET(_xlpm.dias,CHOOSE({1;2},LARGE(_xlfn._xlws.FILTER(ETTJ[dc],ETTJ[dc]&lt;=D104),1),SMALL(_xlfn._xlws.FILTER(ETTJ[dc],ETTJ[dc]&gt;=D104),1)),_xlpm.taxas,_xlfn.XLOOKUP(_xlpm.dias,ETTJ[dc],ETTJ[DI 252]),FORECAST(D104,_xlpm.taxas,_xlpm.dias)),_xlfn.XLOOKUP(D104,ETTJ[dc],ETTJ[DI 252]))/100,0)</f>
        <v>0.14119999999999999</v>
      </c>
      <c r="F104" s="163">
        <f t="shared" si="9"/>
        <v>96</v>
      </c>
      <c r="G104" s="117">
        <f>(_xlfn.XLOOKUP(B104,FatorAcumulado[Datas],FatorAcumulado[Fator CDI])/_xlfn.XLOOKUP($C$2,FatorAcumulado[Datas],FatorAcumulado[Fator CDI]))^(1/F104)-1</f>
        <v>5.5103968636815992E-4</v>
      </c>
      <c r="H104" s="117">
        <f t="shared" si="13"/>
        <v>1.4035565781189696E-4</v>
      </c>
      <c r="I104" s="117">
        <f t="shared" si="14"/>
        <v>6.9147268571767562E-4</v>
      </c>
      <c r="J104" s="234">
        <f t="shared" si="10"/>
        <v>154</v>
      </c>
      <c r="K104" s="109">
        <f t="shared" si="15"/>
        <v>320582.903636</v>
      </c>
      <c r="L104" s="109">
        <f t="shared" si="16"/>
        <v>326689.55150399997</v>
      </c>
    </row>
    <row r="105" spans="2:12" x14ac:dyDescent="0.25">
      <c r="B105" s="93">
        <f t="shared" si="11"/>
        <v>45960</v>
      </c>
      <c r="C105" s="117">
        <v>4.4999999999999997E-3</v>
      </c>
      <c r="D105">
        <f t="shared" si="12"/>
        <v>228</v>
      </c>
      <c r="E105" s="231" cm="1">
        <f t="array" ref="E105">IFERROR(IFERROR(_xlfn.LET(_xlpm.dias,CHOOSE({1;2},LARGE(_xlfn._xlws.FILTER(ETTJ[dc],ETTJ[dc]&lt;=D105),1),SMALL(_xlfn._xlws.FILTER(ETTJ[dc],ETTJ[dc]&gt;=D105),1)),_xlpm.taxas,_xlfn.XLOOKUP(_xlpm.dias,ETTJ[dc],ETTJ[DI 252]),FORECAST(D105,_xlpm.taxas,_xlpm.dias)),_xlfn.XLOOKUP(D105,ETTJ[dc],ETTJ[DI 252]))/100,0)</f>
        <v>0.14119999999999999</v>
      </c>
      <c r="F105" s="163">
        <f t="shared" si="9"/>
        <v>97</v>
      </c>
      <c r="G105" s="117">
        <f>(_xlfn.XLOOKUP(B105,FatorAcumulado[Datas],FatorAcumulado[Fator CDI])/_xlfn.XLOOKUP($C$2,FatorAcumulado[Datas],FatorAcumulado[Fator CDI]))^(1/F105)-1</f>
        <v>5.5104247310633347E-4</v>
      </c>
      <c r="H105" s="117">
        <f t="shared" si="13"/>
        <v>1.4035565781189696E-4</v>
      </c>
      <c r="I105" s="117">
        <f t="shared" si="14"/>
        <v>6.9147547284709177E-4</v>
      </c>
      <c r="J105" s="234">
        <f t="shared" si="10"/>
        <v>153</v>
      </c>
      <c r="K105" s="109">
        <f t="shared" si="15"/>
        <v>320804.664628</v>
      </c>
      <c r="L105" s="109">
        <f t="shared" si="16"/>
        <v>326875.48263799999</v>
      </c>
    </row>
    <row r="106" spans="2:12" x14ac:dyDescent="0.25">
      <c r="B106" s="93">
        <f t="shared" si="11"/>
        <v>45961</v>
      </c>
      <c r="C106" s="117">
        <v>4.4999999999999997E-3</v>
      </c>
      <c r="D106">
        <f t="shared" si="12"/>
        <v>227</v>
      </c>
      <c r="E106" s="231" cm="1">
        <f t="array" ref="E106">IFERROR(IFERROR(_xlfn.LET(_xlpm.dias,CHOOSE({1;2},LARGE(_xlfn._xlws.FILTER(ETTJ[dc],ETTJ[dc]&lt;=D106),1),SMALL(_xlfn._xlws.FILTER(ETTJ[dc],ETTJ[dc]&gt;=D106),1)),_xlpm.taxas,_xlfn.XLOOKUP(_xlpm.dias,ETTJ[dc],ETTJ[DI 252]),FORECAST(D106,_xlpm.taxas,_xlpm.dias)),_xlfn.XLOOKUP(D106,ETTJ[dc],ETTJ[DI 252]))/100,0)</f>
        <v>0.1412090909090909</v>
      </c>
      <c r="F106" s="163">
        <f t="shared" si="9"/>
        <v>98</v>
      </c>
      <c r="G106" s="117">
        <f>(_xlfn.XLOOKUP(B106,FatorAcumulado[Datas],FatorAcumulado[Fator CDI])/_xlfn.XLOOKUP($C$2,FatorAcumulado[Datas],FatorAcumulado[Fator CDI]))^(1/F106)-1</f>
        <v>5.5104520297222237E-4</v>
      </c>
      <c r="H106" s="117">
        <f t="shared" si="13"/>
        <v>1.4035565781189696E-4</v>
      </c>
      <c r="I106" s="117">
        <f t="shared" si="14"/>
        <v>6.914782030960076E-4</v>
      </c>
      <c r="J106" s="234">
        <f t="shared" si="10"/>
        <v>152</v>
      </c>
      <c r="K106" s="109">
        <f t="shared" si="15"/>
        <v>321026.57902100001</v>
      </c>
      <c r="L106" s="109">
        <f t="shared" si="16"/>
        <v>327061.51959099999</v>
      </c>
    </row>
    <row r="107" spans="2:12" x14ac:dyDescent="0.25">
      <c r="B107" s="93">
        <f t="shared" si="11"/>
        <v>45964</v>
      </c>
      <c r="C107" s="117">
        <v>4.4999999999999997E-3</v>
      </c>
      <c r="D107">
        <f t="shared" si="12"/>
        <v>224</v>
      </c>
      <c r="E107" s="231" cm="1">
        <f t="array" ref="E107">IFERROR(IFERROR(_xlfn.LET(_xlpm.dias,CHOOSE({1;2},LARGE(_xlfn._xlws.FILTER(ETTJ[dc],ETTJ[dc]&lt;=D107),1),SMALL(_xlfn._xlws.FILTER(ETTJ[dc],ETTJ[dc]&gt;=D107),1)),_xlpm.taxas,_xlfn.XLOOKUP(_xlpm.dias,ETTJ[dc],ETTJ[DI 252]),FORECAST(D107,_xlpm.taxas,_xlpm.dias)),_xlfn.XLOOKUP(D107,ETTJ[dc],ETTJ[DI 252]))/100,0)</f>
        <v>0.14123636363636363</v>
      </c>
      <c r="F107" s="163">
        <f t="shared" si="9"/>
        <v>99</v>
      </c>
      <c r="G107" s="117">
        <f>(_xlfn.XLOOKUP(B107,FatorAcumulado[Datas],FatorAcumulado[Fator CDI])/_xlfn.XLOOKUP($C$2,FatorAcumulado[Datas],FatorAcumulado[Fator CDI]))^(1/F107)-1</f>
        <v>5.5104787768933683E-4</v>
      </c>
      <c r="H107" s="117">
        <f t="shared" si="13"/>
        <v>1.4035565781189696E-4</v>
      </c>
      <c r="I107" s="117">
        <f t="shared" si="14"/>
        <v>6.9148087818859949E-4</v>
      </c>
      <c r="J107" s="234">
        <f t="shared" si="10"/>
        <v>151</v>
      </c>
      <c r="K107" s="109">
        <f t="shared" si="15"/>
        <v>321248.64692199999</v>
      </c>
      <c r="L107" s="109">
        <f t="shared" si="16"/>
        <v>327247.66242499999</v>
      </c>
    </row>
    <row r="108" spans="2:12" x14ac:dyDescent="0.25">
      <c r="B108" s="93">
        <f t="shared" si="11"/>
        <v>45965</v>
      </c>
      <c r="C108" s="117">
        <v>4.4999999999999997E-3</v>
      </c>
      <c r="D108">
        <f t="shared" si="12"/>
        <v>223</v>
      </c>
      <c r="E108" s="231" cm="1">
        <f t="array" ref="E108">IFERROR(IFERROR(_xlfn.LET(_xlpm.dias,CHOOSE({1;2},LARGE(_xlfn._xlws.FILTER(ETTJ[dc],ETTJ[dc]&lt;=D108),1),SMALL(_xlfn._xlws.FILTER(ETTJ[dc],ETTJ[dc]&gt;=D108),1)),_xlpm.taxas,_xlfn.XLOOKUP(_xlpm.dias,ETTJ[dc],ETTJ[DI 252]),FORECAST(D108,_xlpm.taxas,_xlpm.dias)),_xlfn.XLOOKUP(D108,ETTJ[dc],ETTJ[DI 252]))/100,0)</f>
        <v>0.14124545454545454</v>
      </c>
      <c r="F108" s="163">
        <f t="shared" si="9"/>
        <v>100</v>
      </c>
      <c r="G108" s="117">
        <f>(_xlfn.XLOOKUP(B108,FatorAcumulado[Datas],FatorAcumulado[Fator CDI])/_xlfn.XLOOKUP($C$2,FatorAcumulado[Datas],FatorAcumulado[Fator CDI]))^(1/F108)-1</f>
        <v>5.5105049891190916E-4</v>
      </c>
      <c r="H108" s="117">
        <f t="shared" si="13"/>
        <v>1.4035565781189696E-4</v>
      </c>
      <c r="I108" s="117">
        <f t="shared" si="14"/>
        <v>6.9148349977909973E-4</v>
      </c>
      <c r="J108" s="234">
        <f t="shared" si="10"/>
        <v>150</v>
      </c>
      <c r="K108" s="109">
        <f t="shared" si="15"/>
        <v>321470.86843600002</v>
      </c>
      <c r="L108" s="109">
        <f t="shared" si="16"/>
        <v>327433.91119800002</v>
      </c>
    </row>
    <row r="109" spans="2:12" x14ac:dyDescent="0.25">
      <c r="B109" s="93">
        <f t="shared" si="11"/>
        <v>45966</v>
      </c>
      <c r="C109" s="117">
        <v>4.4999999999999997E-3</v>
      </c>
      <c r="D109">
        <f t="shared" si="12"/>
        <v>222</v>
      </c>
      <c r="E109" s="231" cm="1">
        <f t="array" ref="E109">IFERROR(IFERROR(_xlfn.LET(_xlpm.dias,CHOOSE({1;2},LARGE(_xlfn._xlws.FILTER(ETTJ[dc],ETTJ[dc]&lt;=D109),1),SMALL(_xlfn._xlws.FILTER(ETTJ[dc],ETTJ[dc]&gt;=D109),1)),_xlpm.taxas,_xlfn.XLOOKUP(_xlpm.dias,ETTJ[dc],ETTJ[DI 252]),FORECAST(D109,_xlpm.taxas,_xlpm.dias)),_xlfn.XLOOKUP(D109,ETTJ[dc],ETTJ[DI 252]))/100,0)</f>
        <v>0.14125454545454544</v>
      </c>
      <c r="F109" s="163">
        <f t="shared" si="9"/>
        <v>101</v>
      </c>
      <c r="G109" s="117">
        <f>(_xlfn.XLOOKUP(B109,FatorAcumulado[Datas],FatorAcumulado[Fator CDI])/_xlfn.XLOOKUP($C$2,FatorAcumulado[Datas],FatorAcumulado[Fator CDI]))^(1/F109)-1</f>
        <v>5.5105306822933464E-4</v>
      </c>
      <c r="H109" s="117">
        <f t="shared" si="13"/>
        <v>1.4035565781189696E-4</v>
      </c>
      <c r="I109" s="117">
        <f t="shared" si="14"/>
        <v>6.9148606945712565E-4</v>
      </c>
      <c r="J109" s="234">
        <f t="shared" si="10"/>
        <v>149</v>
      </c>
      <c r="K109" s="109">
        <f t="shared" si="15"/>
        <v>321693.243671</v>
      </c>
      <c r="L109" s="109">
        <f t="shared" si="16"/>
        <v>327620.26597399998</v>
      </c>
    </row>
    <row r="110" spans="2:12" x14ac:dyDescent="0.25">
      <c r="B110" s="93">
        <f t="shared" si="11"/>
        <v>45967</v>
      </c>
      <c r="C110" s="117">
        <v>4.4999999999999997E-3</v>
      </c>
      <c r="D110">
        <f t="shared" si="12"/>
        <v>221</v>
      </c>
      <c r="E110" s="231" cm="1">
        <f t="array" ref="E110">IFERROR(IFERROR(_xlfn.LET(_xlpm.dias,CHOOSE({1;2},LARGE(_xlfn._xlws.FILTER(ETTJ[dc],ETTJ[dc]&lt;=D110),1),SMALL(_xlfn._xlws.FILTER(ETTJ[dc],ETTJ[dc]&gt;=D110),1)),_xlpm.taxas,_xlfn.XLOOKUP(_xlpm.dias,ETTJ[dc],ETTJ[DI 252]),FORECAST(D110,_xlpm.taxas,_xlpm.dias)),_xlfn.XLOOKUP(D110,ETTJ[dc],ETTJ[DI 252]))/100,0)</f>
        <v>0.14126363636363634</v>
      </c>
      <c r="F110" s="163">
        <f t="shared" si="9"/>
        <v>102</v>
      </c>
      <c r="G110" s="117">
        <f>(_xlfn.XLOOKUP(B110,FatorAcumulado[Datas],FatorAcumulado[Fator CDI])/_xlfn.XLOOKUP($C$2,FatorAcumulado[Datas],FatorAcumulado[Fator CDI]))^(1/F110)-1</f>
        <v>5.5105558716794789E-4</v>
      </c>
      <c r="H110" s="117">
        <f t="shared" si="13"/>
        <v>1.4035565781189696E-4</v>
      </c>
      <c r="I110" s="117">
        <f t="shared" si="14"/>
        <v>6.9148858874923391E-4</v>
      </c>
      <c r="J110" s="234">
        <f t="shared" si="10"/>
        <v>148</v>
      </c>
      <c r="K110" s="109">
        <f t="shared" si="15"/>
        <v>321915.77273299999</v>
      </c>
      <c r="L110" s="109">
        <f t="shared" si="16"/>
        <v>327806.72681099997</v>
      </c>
    </row>
    <row r="111" spans="2:12" x14ac:dyDescent="0.25">
      <c r="B111" s="93">
        <f t="shared" si="11"/>
        <v>45968</v>
      </c>
      <c r="C111" s="117">
        <v>4.4999999999999997E-3</v>
      </c>
      <c r="D111">
        <f t="shared" si="12"/>
        <v>220</v>
      </c>
      <c r="E111" s="231" cm="1">
        <f t="array" ref="E111">IFERROR(IFERROR(_xlfn.LET(_xlpm.dias,CHOOSE({1;2},LARGE(_xlfn._xlws.FILTER(ETTJ[dc],ETTJ[dc]&lt;=D111),1),SMALL(_xlfn._xlws.FILTER(ETTJ[dc],ETTJ[dc]&gt;=D111),1)),_xlpm.taxas,_xlfn.XLOOKUP(_xlpm.dias,ETTJ[dc],ETTJ[DI 252]),FORECAST(D111,_xlpm.taxas,_xlpm.dias)),_xlfn.XLOOKUP(D111,ETTJ[dc],ETTJ[DI 252]))/100,0)</f>
        <v>0.14127272727272727</v>
      </c>
      <c r="F111" s="163">
        <f t="shared" si="9"/>
        <v>103</v>
      </c>
      <c r="G111" s="117">
        <f>(_xlfn.XLOOKUP(B111,FatorAcumulado[Datas],FatorAcumulado[Fator CDI])/_xlfn.XLOOKUP($C$2,FatorAcumulado[Datas],FatorAcumulado[Fator CDI]))^(1/F111)-1</f>
        <v>5.510580571952417E-4</v>
      </c>
      <c r="H111" s="117">
        <f t="shared" si="13"/>
        <v>1.4035565781189696E-4</v>
      </c>
      <c r="I111" s="117">
        <f t="shared" si="14"/>
        <v>6.9149105912313935E-4</v>
      </c>
      <c r="J111" s="234">
        <f t="shared" si="10"/>
        <v>147</v>
      </c>
      <c r="K111" s="109">
        <f t="shared" si="15"/>
        <v>322138.45572700002</v>
      </c>
      <c r="L111" s="109">
        <f t="shared" si="16"/>
        <v>327993.29376999999</v>
      </c>
    </row>
    <row r="112" spans="2:12" x14ac:dyDescent="0.25">
      <c r="B112" s="93">
        <f t="shared" si="11"/>
        <v>45971</v>
      </c>
      <c r="C112" s="117">
        <v>4.4999999999999997E-3</v>
      </c>
      <c r="D112">
        <f t="shared" si="12"/>
        <v>217</v>
      </c>
      <c r="E112" s="231" cm="1">
        <f t="array" ref="E112">IFERROR(IFERROR(_xlfn.LET(_xlpm.dias,CHOOSE({1;2},LARGE(_xlfn._xlws.FILTER(ETTJ[dc],ETTJ[dc]&lt;=D112),1),SMALL(_xlfn._xlws.FILTER(ETTJ[dc],ETTJ[dc]&gt;=D112),1)),_xlpm.taxas,_xlfn.XLOOKUP(_xlpm.dias,ETTJ[dc],ETTJ[DI 252]),FORECAST(D112,_xlpm.taxas,_xlpm.dias)),_xlfn.XLOOKUP(D112,ETTJ[dc],ETTJ[DI 252]))/100,0)</f>
        <v>0.14130000000000001</v>
      </c>
      <c r="F112" s="163">
        <f t="shared" si="9"/>
        <v>104</v>
      </c>
      <c r="G112" s="117">
        <f>(_xlfn.XLOOKUP(B112,FatorAcumulado[Datas],FatorAcumulado[Fator CDI])/_xlfn.XLOOKUP($C$2,FatorAcumulado[Datas],FatorAcumulado[Fator CDI]))^(1/F112)-1</f>
        <v>5.5106047972186545E-4</v>
      </c>
      <c r="H112" s="117">
        <f t="shared" si="13"/>
        <v>1.4035565781189696E-4</v>
      </c>
      <c r="I112" s="117">
        <f t="shared" si="14"/>
        <v>6.9149348198993543E-4</v>
      </c>
      <c r="J112" s="234">
        <f t="shared" si="10"/>
        <v>146</v>
      </c>
      <c r="K112" s="109">
        <f t="shared" si="15"/>
        <v>322361.29276099999</v>
      </c>
      <c r="L112" s="109">
        <f t="shared" si="16"/>
        <v>328179.96691100002</v>
      </c>
    </row>
    <row r="113" spans="2:12" x14ac:dyDescent="0.25">
      <c r="B113" s="93">
        <f t="shared" si="11"/>
        <v>45972</v>
      </c>
      <c r="C113" s="117">
        <v>4.4999999999999997E-3</v>
      </c>
      <c r="D113">
        <f t="shared" si="12"/>
        <v>216</v>
      </c>
      <c r="E113" s="231" cm="1">
        <f t="array" ref="E113">IFERROR(IFERROR(_xlfn.LET(_xlpm.dias,CHOOSE({1;2},LARGE(_xlfn._xlws.FILTER(ETTJ[dc],ETTJ[dc]&lt;=D113),1),SMALL(_xlfn._xlws.FILTER(ETTJ[dc],ETTJ[dc]&gt;=D113),1)),_xlpm.taxas,_xlfn.XLOOKUP(_xlpm.dias,ETTJ[dc],ETTJ[DI 252]),FORECAST(D113,_xlpm.taxas,_xlpm.dias)),_xlfn.XLOOKUP(D113,ETTJ[dc],ETTJ[DI 252]))/100,0)</f>
        <v>0.14130000000000001</v>
      </c>
      <c r="F113" s="163">
        <f t="shared" si="9"/>
        <v>105</v>
      </c>
      <c r="G113" s="117">
        <f>(_xlfn.XLOOKUP(B113,FatorAcumulado[Datas],FatorAcumulado[Fator CDI])/_xlfn.XLOOKUP($C$2,FatorAcumulado[Datas],FatorAcumulado[Fator CDI]))^(1/F113)-1</f>
        <v>5.510628561051778E-4</v>
      </c>
      <c r="H113" s="117">
        <f t="shared" si="13"/>
        <v>1.4035565781189696E-4</v>
      </c>
      <c r="I113" s="117">
        <f t="shared" si="14"/>
        <v>6.9149585870675878E-4</v>
      </c>
      <c r="J113" s="234">
        <f t="shared" si="10"/>
        <v>145</v>
      </c>
      <c r="K113" s="109">
        <f t="shared" si="15"/>
        <v>322584.283941</v>
      </c>
      <c r="L113" s="109">
        <f t="shared" si="16"/>
        <v>328366.74629400001</v>
      </c>
    </row>
    <row r="114" spans="2:12" x14ac:dyDescent="0.25">
      <c r="B114" s="93">
        <f t="shared" si="11"/>
        <v>45973</v>
      </c>
      <c r="C114" s="117">
        <v>4.4999999999999997E-3</v>
      </c>
      <c r="D114">
        <f t="shared" si="12"/>
        <v>215</v>
      </c>
      <c r="E114" s="231" cm="1">
        <f t="array" ref="E114">IFERROR(IFERROR(_xlfn.LET(_xlpm.dias,CHOOSE({1;2},LARGE(_xlfn._xlws.FILTER(ETTJ[dc],ETTJ[dc]&lt;=D114),1),SMALL(_xlfn._xlws.FILTER(ETTJ[dc],ETTJ[dc]&gt;=D114),1)),_xlpm.taxas,_xlfn.XLOOKUP(_xlpm.dias,ETTJ[dc],ETTJ[DI 252]),FORECAST(D114,_xlpm.taxas,_xlpm.dias)),_xlfn.XLOOKUP(D114,ETTJ[dc],ETTJ[DI 252]))/100,0)</f>
        <v>0.14135</v>
      </c>
      <c r="F114" s="163">
        <f t="shared" si="9"/>
        <v>106</v>
      </c>
      <c r="G114" s="117">
        <f>(_xlfn.XLOOKUP(B114,FatorAcumulado[Datas],FatorAcumulado[Fator CDI])/_xlfn.XLOOKUP($C$2,FatorAcumulado[Datas],FatorAcumulado[Fator CDI]))^(1/F114)-1</f>
        <v>5.5106518765102308E-4</v>
      </c>
      <c r="H114" s="117">
        <f t="shared" si="13"/>
        <v>1.4035565781189696E-4</v>
      </c>
      <c r="I114" s="117">
        <f t="shared" si="14"/>
        <v>6.9149819057989781E-4</v>
      </c>
      <c r="J114" s="234">
        <f t="shared" si="10"/>
        <v>144</v>
      </c>
      <c r="K114" s="109">
        <f t="shared" si="15"/>
        <v>322807.42937299999</v>
      </c>
      <c r="L114" s="109">
        <f t="shared" si="16"/>
        <v>328553.63198100001</v>
      </c>
    </row>
    <row r="115" spans="2:12" x14ac:dyDescent="0.25">
      <c r="B115" s="93">
        <f t="shared" si="11"/>
        <v>45974</v>
      </c>
      <c r="C115" s="117">
        <v>4.4999999999999997E-3</v>
      </c>
      <c r="D115">
        <f t="shared" si="12"/>
        <v>214</v>
      </c>
      <c r="E115" s="231" cm="1">
        <f t="array" ref="E115">IFERROR(IFERROR(_xlfn.LET(_xlpm.dias,CHOOSE({1;2},LARGE(_xlfn._xlws.FILTER(ETTJ[dc],ETTJ[dc]&lt;=D115),1),SMALL(_xlfn._xlws.FILTER(ETTJ[dc],ETTJ[dc]&gt;=D115),1)),_xlpm.taxas,_xlfn.XLOOKUP(_xlpm.dias,ETTJ[dc],ETTJ[DI 252]),FORECAST(D115,_xlpm.taxas,_xlpm.dias)),_xlfn.XLOOKUP(D115,ETTJ[dc],ETTJ[DI 252]))/100,0)</f>
        <v>0.1414</v>
      </c>
      <c r="F115" s="163">
        <f t="shared" si="9"/>
        <v>107</v>
      </c>
      <c r="G115" s="117">
        <f>(_xlfn.XLOOKUP(B115,FatorAcumulado[Datas],FatorAcumulado[Fator CDI])/_xlfn.XLOOKUP($C$2,FatorAcumulado[Datas],FatorAcumulado[Fator CDI]))^(1/F115)-1</f>
        <v>5.5106747561661784E-4</v>
      </c>
      <c r="H115" s="117">
        <f t="shared" si="13"/>
        <v>1.4035565781189696E-4</v>
      </c>
      <c r="I115" s="117">
        <f t="shared" si="14"/>
        <v>6.9150047886656907E-4</v>
      </c>
      <c r="J115" s="234">
        <f t="shared" si="10"/>
        <v>143</v>
      </c>
      <c r="K115" s="109">
        <f t="shared" si="15"/>
        <v>323030.72916500003</v>
      </c>
      <c r="L115" s="109">
        <f t="shared" si="16"/>
        <v>328740.62403100001</v>
      </c>
    </row>
    <row r="116" spans="2:12" x14ac:dyDescent="0.25">
      <c r="B116" s="93">
        <f t="shared" si="11"/>
        <v>45975</v>
      </c>
      <c r="C116" s="117">
        <v>4.4999999999999997E-3</v>
      </c>
      <c r="D116">
        <f t="shared" si="12"/>
        <v>213</v>
      </c>
      <c r="E116" s="231" cm="1">
        <f t="array" ref="E116">IFERROR(IFERROR(_xlfn.LET(_xlpm.dias,CHOOSE({1;2},LARGE(_xlfn._xlws.FILTER(ETTJ[dc],ETTJ[dc]&lt;=D116),1),SMALL(_xlfn._xlws.FILTER(ETTJ[dc],ETTJ[dc]&gt;=D116),1)),_xlpm.taxas,_xlfn.XLOOKUP(_xlpm.dias,ETTJ[dc],ETTJ[DI 252]),FORECAST(D116,_xlpm.taxas,_xlpm.dias)),_xlfn.XLOOKUP(D116,ETTJ[dc],ETTJ[DI 252]))/100,0)</f>
        <v>0.1414</v>
      </c>
      <c r="F116" s="163">
        <f t="shared" si="9"/>
        <v>108</v>
      </c>
      <c r="G116" s="117">
        <f>(_xlfn.XLOOKUP(B116,FatorAcumulado[Datas],FatorAcumulado[Fator CDI])/_xlfn.XLOOKUP($C$2,FatorAcumulado[Datas],FatorAcumulado[Fator CDI]))^(1/F116)-1</f>
        <v>5.5106972121254927E-4</v>
      </c>
      <c r="H116" s="117">
        <f t="shared" si="13"/>
        <v>1.4035565781189696E-4</v>
      </c>
      <c r="I116" s="117">
        <f t="shared" si="14"/>
        <v>6.9150272477758179E-4</v>
      </c>
      <c r="J116" s="234">
        <f t="shared" si="10"/>
        <v>142</v>
      </c>
      <c r="K116" s="109">
        <f t="shared" si="15"/>
        <v>323254.18342199997</v>
      </c>
      <c r="L116" s="109">
        <f t="shared" si="16"/>
        <v>328927.72250500001</v>
      </c>
    </row>
    <row r="117" spans="2:12" x14ac:dyDescent="0.25">
      <c r="B117" s="93">
        <f t="shared" si="11"/>
        <v>45978</v>
      </c>
      <c r="C117" s="117">
        <v>4.4999999999999997E-3</v>
      </c>
      <c r="D117">
        <f t="shared" si="12"/>
        <v>210</v>
      </c>
      <c r="E117" s="231" cm="1">
        <f t="array" ref="E117">IFERROR(IFERROR(_xlfn.LET(_xlpm.dias,CHOOSE({1;2},LARGE(_xlfn._xlws.FILTER(ETTJ[dc],ETTJ[dc]&lt;=D117),1),SMALL(_xlfn._xlws.FILTER(ETTJ[dc],ETTJ[dc]&gt;=D117),1)),_xlpm.taxas,_xlfn.XLOOKUP(_xlpm.dias,ETTJ[dc],ETTJ[DI 252]),FORECAST(D117,_xlpm.taxas,_xlpm.dias)),_xlfn.XLOOKUP(D117,ETTJ[dc],ETTJ[DI 252]))/100,0)</f>
        <v>0.1414</v>
      </c>
      <c r="F117" s="163">
        <f t="shared" si="9"/>
        <v>109</v>
      </c>
      <c r="G117" s="117">
        <f>(_xlfn.XLOOKUP(B117,FatorAcumulado[Datas],FatorAcumulado[Fator CDI])/_xlfn.XLOOKUP($C$2,FatorAcumulado[Datas],FatorAcumulado[Fator CDI]))^(1/F117)-1</f>
        <v>5.5107192560477358E-4</v>
      </c>
      <c r="H117" s="117">
        <f t="shared" si="13"/>
        <v>1.4035565781189696E-4</v>
      </c>
      <c r="I117" s="117">
        <f t="shared" si="14"/>
        <v>6.9150492947933628E-4</v>
      </c>
      <c r="J117" s="234">
        <f t="shared" si="10"/>
        <v>141</v>
      </c>
      <c r="K117" s="109">
        <f t="shared" si="15"/>
        <v>323477.79225300002</v>
      </c>
      <c r="L117" s="109">
        <f t="shared" si="16"/>
        <v>329114.92746400001</v>
      </c>
    </row>
    <row r="118" spans="2:12" x14ac:dyDescent="0.25">
      <c r="B118" s="93">
        <f t="shared" si="11"/>
        <v>45979</v>
      </c>
      <c r="C118" s="117">
        <v>4.4999999999999997E-3</v>
      </c>
      <c r="D118">
        <f t="shared" si="12"/>
        <v>209</v>
      </c>
      <c r="E118" s="231" cm="1">
        <f t="array" ref="E118">IFERROR(IFERROR(_xlfn.LET(_xlpm.dias,CHOOSE({1;2},LARGE(_xlfn._xlws.FILTER(ETTJ[dc],ETTJ[dc]&lt;=D118),1),SMALL(_xlfn._xlws.FILTER(ETTJ[dc],ETTJ[dc]&gt;=D118),1)),_xlpm.taxas,_xlfn.XLOOKUP(_xlpm.dias,ETTJ[dc],ETTJ[DI 252]),FORECAST(D118,_xlpm.taxas,_xlpm.dias)),_xlfn.XLOOKUP(D118,ETTJ[dc],ETTJ[DI 252]))/100,0)</f>
        <v>0.14142222222222223</v>
      </c>
      <c r="F118" s="163">
        <f t="shared" si="9"/>
        <v>110</v>
      </c>
      <c r="G118" s="117">
        <f>(_xlfn.XLOOKUP(B118,FatorAcumulado[Datas],FatorAcumulado[Fator CDI])/_xlfn.XLOOKUP($C$2,FatorAcumulado[Datas],FatorAcumulado[Fator CDI]))^(1/F118)-1</f>
        <v>5.5107408991728057E-4</v>
      </c>
      <c r="H118" s="117">
        <f t="shared" si="13"/>
        <v>1.4035565781189696E-4</v>
      </c>
      <c r="I118" s="117">
        <f t="shared" si="14"/>
        <v>6.9150709409560029E-4</v>
      </c>
      <c r="J118" s="234">
        <f t="shared" si="10"/>
        <v>140</v>
      </c>
      <c r="K118" s="109">
        <f t="shared" si="15"/>
        <v>323701.55576299998</v>
      </c>
      <c r="L118" s="109">
        <f t="shared" si="16"/>
        <v>329302.23896699998</v>
      </c>
    </row>
    <row r="119" spans="2:12" x14ac:dyDescent="0.25">
      <c r="B119" s="93">
        <f t="shared" si="11"/>
        <v>45980</v>
      </c>
      <c r="C119" s="117">
        <v>4.4999999999999997E-3</v>
      </c>
      <c r="D119">
        <f t="shared" si="12"/>
        <v>208</v>
      </c>
      <c r="E119" s="231" cm="1">
        <f t="array" ref="E119">IFERROR(IFERROR(_xlfn.LET(_xlpm.dias,CHOOSE({1;2},LARGE(_xlfn._xlws.FILTER(ETTJ[dc],ETTJ[dc]&lt;=D119),1),SMALL(_xlfn._xlws.FILTER(ETTJ[dc],ETTJ[dc]&gt;=D119),1)),_xlpm.taxas,_xlfn.XLOOKUP(_xlpm.dias,ETTJ[dc],ETTJ[DI 252]),FORECAST(D119,_xlpm.taxas,_xlpm.dias)),_xlfn.XLOOKUP(D119,ETTJ[dc],ETTJ[DI 252]))/100,0)</f>
        <v>0.14144444444444443</v>
      </c>
      <c r="F119" s="163">
        <f t="shared" si="9"/>
        <v>111</v>
      </c>
      <c r="G119" s="117">
        <f>(_xlfn.XLOOKUP(B119,FatorAcumulado[Datas],FatorAcumulado[Fator CDI])/_xlfn.XLOOKUP($C$2,FatorAcumulado[Datas],FatorAcumulado[Fator CDI]))^(1/F119)-1</f>
        <v>5.5107621523298178E-4</v>
      </c>
      <c r="H119" s="117">
        <f t="shared" si="13"/>
        <v>1.4035565781189696E-4</v>
      </c>
      <c r="I119" s="117">
        <f t="shared" si="14"/>
        <v>6.9150921970950741E-4</v>
      </c>
      <c r="J119" s="234">
        <f t="shared" si="10"/>
        <v>139</v>
      </c>
      <c r="K119" s="109">
        <f t="shared" si="15"/>
        <v>323925.47406099999</v>
      </c>
      <c r="L119" s="109">
        <f t="shared" si="16"/>
        <v>329489.65707800002</v>
      </c>
    </row>
    <row r="120" spans="2:12" x14ac:dyDescent="0.25">
      <c r="B120" s="93">
        <f t="shared" si="11"/>
        <v>45982</v>
      </c>
      <c r="C120" s="117">
        <v>4.4999999999999997E-3</v>
      </c>
      <c r="D120">
        <f t="shared" si="12"/>
        <v>206</v>
      </c>
      <c r="E120" s="231" cm="1">
        <f t="array" ref="E120">IFERROR(IFERROR(_xlfn.LET(_xlpm.dias,CHOOSE({1;2},LARGE(_xlfn._xlws.FILTER(ETTJ[dc],ETTJ[dc]&lt;=D120),1),SMALL(_xlfn._xlws.FILTER(ETTJ[dc],ETTJ[dc]&gt;=D120),1)),_xlpm.taxas,_xlfn.XLOOKUP(_xlpm.dias,ETTJ[dc],ETTJ[DI 252]),FORECAST(D120,_xlpm.taxas,_xlpm.dias)),_xlfn.XLOOKUP(D120,ETTJ[dc],ETTJ[DI 252]))/100,0)</f>
        <v>0.14148888888888889</v>
      </c>
      <c r="F120" s="163">
        <f t="shared" si="9"/>
        <v>112</v>
      </c>
      <c r="G120" s="117">
        <f>(_xlfn.XLOOKUP(B120,FatorAcumulado[Datas],FatorAcumulado[Fator CDI])/_xlfn.XLOOKUP($C$2,FatorAcumulado[Datas],FatorAcumulado[Fator CDI]))^(1/F120)-1</f>
        <v>5.5107830259681911E-4</v>
      </c>
      <c r="H120" s="117">
        <f t="shared" si="13"/>
        <v>1.4035565781189696E-4</v>
      </c>
      <c r="I120" s="117">
        <f t="shared" si="14"/>
        <v>6.9151130736644362E-4</v>
      </c>
      <c r="J120" s="234">
        <f t="shared" si="10"/>
        <v>138</v>
      </c>
      <c r="K120" s="109">
        <f t="shared" si="15"/>
        <v>324149.54725200002</v>
      </c>
      <c r="L120" s="109">
        <f t="shared" si="16"/>
        <v>329677.18185499997</v>
      </c>
    </row>
    <row r="121" spans="2:12" x14ac:dyDescent="0.25">
      <c r="B121" s="93">
        <f t="shared" si="11"/>
        <v>45985</v>
      </c>
      <c r="C121" s="117">
        <v>4.4999999999999997E-3</v>
      </c>
      <c r="D121">
        <f t="shared" si="12"/>
        <v>203</v>
      </c>
      <c r="E121" s="231" cm="1">
        <f t="array" ref="E121">IFERROR(IFERROR(_xlfn.LET(_xlpm.dias,CHOOSE({1;2},LARGE(_xlfn._xlws.FILTER(ETTJ[dc],ETTJ[dc]&lt;=D121),1),SMALL(_xlfn._xlws.FILTER(ETTJ[dc],ETTJ[dc]&gt;=D121),1)),_xlpm.taxas,_xlfn.XLOOKUP(_xlpm.dias,ETTJ[dc],ETTJ[DI 252]),FORECAST(D121,_xlpm.taxas,_xlpm.dias)),_xlfn.XLOOKUP(D121,ETTJ[dc],ETTJ[DI 252]))/100,0)</f>
        <v>0.14155555555555555</v>
      </c>
      <c r="F121" s="163">
        <f t="shared" si="9"/>
        <v>113</v>
      </c>
      <c r="G121" s="117">
        <f>(_xlfn.XLOOKUP(B121,FatorAcumulado[Datas],FatorAcumulado[Fator CDI])/_xlfn.XLOOKUP($C$2,FatorAcumulado[Datas],FatorAcumulado[Fator CDI]))^(1/F121)-1</f>
        <v>5.510803530159869E-4</v>
      </c>
      <c r="H121" s="117">
        <f t="shared" si="13"/>
        <v>1.4035565781189696E-4</v>
      </c>
      <c r="I121" s="117">
        <f t="shared" si="14"/>
        <v>6.9151335807338121E-4</v>
      </c>
      <c r="J121" s="234">
        <f t="shared" si="10"/>
        <v>137</v>
      </c>
      <c r="K121" s="109">
        <f t="shared" si="15"/>
        <v>324373.77544400003</v>
      </c>
      <c r="L121" s="109">
        <f t="shared" si="16"/>
        <v>329864.81335800001</v>
      </c>
    </row>
    <row r="122" spans="2:12" x14ac:dyDescent="0.25">
      <c r="B122" s="93">
        <f t="shared" si="11"/>
        <v>45986</v>
      </c>
      <c r="C122" s="117">
        <v>4.4999999999999997E-3</v>
      </c>
      <c r="D122">
        <f t="shared" si="12"/>
        <v>202</v>
      </c>
      <c r="E122" s="231" cm="1">
        <f t="array" ref="E122">IFERROR(IFERROR(_xlfn.LET(_xlpm.dias,CHOOSE({1;2},LARGE(_xlfn._xlws.FILTER(ETTJ[dc],ETTJ[dc]&lt;=D122),1),SMALL(_xlfn._xlws.FILTER(ETTJ[dc],ETTJ[dc]&gt;=D122),1)),_xlpm.taxas,_xlfn.XLOOKUP(_xlpm.dias,ETTJ[dc],ETTJ[DI 252]),FORECAST(D122,_xlpm.taxas,_xlpm.dias)),_xlfn.XLOOKUP(D122,ETTJ[dc],ETTJ[DI 252]))/100,0)</f>
        <v>0.14157777777777777</v>
      </c>
      <c r="F122" s="163">
        <f t="shared" si="9"/>
        <v>114</v>
      </c>
      <c r="G122" s="117">
        <f>(_xlfn.XLOOKUP(B122,FatorAcumulado[Datas],FatorAcumulado[Fator CDI])/_xlfn.XLOOKUP($C$2,FatorAcumulado[Datas],FatorAcumulado[Fator CDI]))^(1/F122)-1</f>
        <v>5.5108236746304051E-4</v>
      </c>
      <c r="H122" s="117">
        <f t="shared" si="13"/>
        <v>1.4035565781189696E-4</v>
      </c>
      <c r="I122" s="117">
        <f t="shared" si="14"/>
        <v>6.9151537280309761E-4</v>
      </c>
      <c r="J122" s="234">
        <f t="shared" si="10"/>
        <v>136</v>
      </c>
      <c r="K122" s="109">
        <f t="shared" si="15"/>
        <v>324598.15874500002</v>
      </c>
      <c r="L122" s="109">
        <f t="shared" si="16"/>
        <v>330052.55165099999</v>
      </c>
    </row>
    <row r="123" spans="2:12" x14ac:dyDescent="0.25">
      <c r="B123" s="93">
        <f t="shared" si="11"/>
        <v>45987</v>
      </c>
      <c r="C123" s="117">
        <v>4.4999999999999997E-3</v>
      </c>
      <c r="D123">
        <f t="shared" si="12"/>
        <v>201</v>
      </c>
      <c r="E123" s="231" cm="1">
        <f t="array" ref="E123">IFERROR(IFERROR(_xlfn.LET(_xlpm.dias,CHOOSE({1;2},LARGE(_xlfn._xlws.FILTER(ETTJ[dc],ETTJ[dc]&lt;=D123),1),SMALL(_xlfn._xlws.FILTER(ETTJ[dc],ETTJ[dc]&gt;=D123),1)),_xlpm.taxas,_xlfn.XLOOKUP(_xlpm.dias,ETTJ[dc],ETTJ[DI 252]),FORECAST(D123,_xlpm.taxas,_xlpm.dias)),_xlfn.XLOOKUP(D123,ETTJ[dc],ETTJ[DI 252]))/100,0)</f>
        <v>0.1416</v>
      </c>
      <c r="F123" s="163">
        <f t="shared" si="9"/>
        <v>115</v>
      </c>
      <c r="G123" s="117">
        <f>(_xlfn.XLOOKUP(B123,FatorAcumulado[Datas],FatorAcumulado[Fator CDI])/_xlfn.XLOOKUP($C$2,FatorAcumulado[Datas],FatorAcumulado[Fator CDI]))^(1/F123)-1</f>
        <v>5.510843468761184E-4</v>
      </c>
      <c r="H123" s="117">
        <f t="shared" si="13"/>
        <v>1.4035565781189696E-4</v>
      </c>
      <c r="I123" s="117">
        <f t="shared" si="14"/>
        <v>6.915173524939533E-4</v>
      </c>
      <c r="J123" s="234">
        <f t="shared" si="10"/>
        <v>135</v>
      </c>
      <c r="K123" s="109">
        <f t="shared" si="15"/>
        <v>324822.69726099999</v>
      </c>
      <c r="L123" s="109">
        <f t="shared" si="16"/>
        <v>330240.39679099998</v>
      </c>
    </row>
    <row r="124" spans="2:12" x14ac:dyDescent="0.25">
      <c r="B124" s="93">
        <f t="shared" si="11"/>
        <v>45988</v>
      </c>
      <c r="C124" s="117">
        <v>4.4999999999999997E-3</v>
      </c>
      <c r="D124">
        <f t="shared" si="12"/>
        <v>200</v>
      </c>
      <c r="E124" s="231" cm="1">
        <f t="array" ref="E124">IFERROR(IFERROR(_xlfn.LET(_xlpm.dias,CHOOSE({1;2},LARGE(_xlfn._xlws.FILTER(ETTJ[dc],ETTJ[dc]&lt;=D124),1),SMALL(_xlfn._xlws.FILTER(ETTJ[dc],ETTJ[dc]&gt;=D124),1)),_xlpm.taxas,_xlfn.XLOOKUP(_xlpm.dias,ETTJ[dc],ETTJ[DI 252]),FORECAST(D124,_xlpm.taxas,_xlpm.dias)),_xlfn.XLOOKUP(D124,ETTJ[dc],ETTJ[DI 252]))/100,0)</f>
        <v>0.1416</v>
      </c>
      <c r="F124" s="163">
        <f t="shared" si="9"/>
        <v>116</v>
      </c>
      <c r="G124" s="117">
        <f>(_xlfn.XLOOKUP(B124,FatorAcumulado[Datas],FatorAcumulado[Fator CDI])/_xlfn.XLOOKUP($C$2,FatorAcumulado[Datas],FatorAcumulado[Fator CDI]))^(1/F124)-1</f>
        <v>5.5108629216160665E-4</v>
      </c>
      <c r="H124" s="117">
        <f t="shared" si="13"/>
        <v>1.4035565781189696E-4</v>
      </c>
      <c r="I124" s="117">
        <f t="shared" si="14"/>
        <v>6.9151929805255641E-4</v>
      </c>
      <c r="J124" s="234">
        <f t="shared" si="10"/>
        <v>134</v>
      </c>
      <c r="K124" s="109">
        <f t="shared" si="15"/>
        <v>325047.39110100002</v>
      </c>
      <c r="L124" s="109">
        <f t="shared" si="16"/>
        <v>330428.34884300001</v>
      </c>
    </row>
    <row r="125" spans="2:12" x14ac:dyDescent="0.25">
      <c r="B125" s="93">
        <f t="shared" si="11"/>
        <v>45989</v>
      </c>
      <c r="C125" s="117">
        <v>4.4999999999999997E-3</v>
      </c>
      <c r="D125">
        <f t="shared" si="12"/>
        <v>199</v>
      </c>
      <c r="E125" s="231" cm="1">
        <f t="array" ref="E125">IFERROR(IFERROR(_xlfn.LET(_xlpm.dias,CHOOSE({1;2},LARGE(_xlfn._xlws.FILTER(ETTJ[dc],ETTJ[dc]&lt;=D125),1),SMALL(_xlfn._xlws.FILTER(ETTJ[dc],ETTJ[dc]&gt;=D125),1)),_xlpm.taxas,_xlfn.XLOOKUP(_xlpm.dias,ETTJ[dc],ETTJ[DI 252]),FORECAST(D125,_xlpm.taxas,_xlpm.dias)),_xlfn.XLOOKUP(D125,ETTJ[dc],ETTJ[DI 252]))/100,0)</f>
        <v>0.1416</v>
      </c>
      <c r="F125" s="163">
        <f t="shared" si="9"/>
        <v>117</v>
      </c>
      <c r="G125" s="117">
        <f>(_xlfn.XLOOKUP(B125,FatorAcumulado[Datas],FatorAcumulado[Fator CDI])/_xlfn.XLOOKUP($C$2,FatorAcumulado[Datas],FatorAcumulado[Fator CDI]))^(1/F125)-1</f>
        <v>5.5108820419413895E-4</v>
      </c>
      <c r="H125" s="117">
        <f t="shared" si="13"/>
        <v>1.4035565781189696E-4</v>
      </c>
      <c r="I125" s="117">
        <f t="shared" si="14"/>
        <v>6.9152121035354064E-4</v>
      </c>
      <c r="J125" s="234">
        <f t="shared" si="10"/>
        <v>133</v>
      </c>
      <c r="K125" s="109">
        <f t="shared" si="15"/>
        <v>325272.24037000001</v>
      </c>
      <c r="L125" s="109">
        <f t="shared" si="16"/>
        <v>330616.407863</v>
      </c>
    </row>
    <row r="126" spans="2:12" x14ac:dyDescent="0.25">
      <c r="B126" s="93">
        <f t="shared" si="11"/>
        <v>45992</v>
      </c>
      <c r="C126" s="117">
        <v>4.4999999999999997E-3</v>
      </c>
      <c r="D126">
        <f t="shared" si="12"/>
        <v>196</v>
      </c>
      <c r="E126" s="231" cm="1">
        <f t="array" ref="E126">IFERROR(IFERROR(_xlfn.LET(_xlpm.dias,CHOOSE({1;2},LARGE(_xlfn._xlws.FILTER(ETTJ[dc],ETTJ[dc]&lt;=D126),1),SMALL(_xlfn._xlws.FILTER(ETTJ[dc],ETTJ[dc]&gt;=D126),1)),_xlpm.taxas,_xlfn.XLOOKUP(_xlpm.dias,ETTJ[dc],ETTJ[DI 252]),FORECAST(D126,_xlpm.taxas,_xlpm.dias)),_xlfn.XLOOKUP(D126,ETTJ[dc],ETTJ[DI 252]))/100,0)</f>
        <v>0.1416</v>
      </c>
      <c r="F126" s="163">
        <f t="shared" si="9"/>
        <v>118</v>
      </c>
      <c r="G126" s="117">
        <f>(_xlfn.XLOOKUP(B126,FatorAcumulado[Datas],FatorAcumulado[Fator CDI])/_xlfn.XLOOKUP($C$2,FatorAcumulado[Datas],FatorAcumulado[Fator CDI]))^(1/F126)-1</f>
        <v>5.5109008381948321E-4</v>
      </c>
      <c r="H126" s="117">
        <f t="shared" si="13"/>
        <v>1.4035565781189696E-4</v>
      </c>
      <c r="I126" s="117">
        <f t="shared" si="14"/>
        <v>6.9152309024267389E-4</v>
      </c>
      <c r="J126" s="234">
        <f t="shared" si="10"/>
        <v>132</v>
      </c>
      <c r="K126" s="109">
        <f t="shared" si="15"/>
        <v>325497.24517800001</v>
      </c>
      <c r="L126" s="109">
        <f t="shared" si="16"/>
        <v>330804.57391600002</v>
      </c>
    </row>
    <row r="127" spans="2:12" x14ac:dyDescent="0.25">
      <c r="B127" s="93">
        <f t="shared" si="11"/>
        <v>45993</v>
      </c>
      <c r="C127" s="117">
        <v>4.4999999999999997E-3</v>
      </c>
      <c r="D127">
        <f t="shared" si="12"/>
        <v>195</v>
      </c>
      <c r="E127" s="231" cm="1">
        <f t="array" ref="E127">IFERROR(IFERROR(_xlfn.LET(_xlpm.dias,CHOOSE({1;2},LARGE(_xlfn._xlws.FILTER(ETTJ[dc],ETTJ[dc]&lt;=D127),1),SMALL(_xlfn._xlws.FILTER(ETTJ[dc],ETTJ[dc]&gt;=D127),1)),_xlpm.taxas,_xlfn.XLOOKUP(_xlpm.dias,ETTJ[dc],ETTJ[DI 252]),FORECAST(D127,_xlpm.taxas,_xlpm.dias)),_xlfn.XLOOKUP(D127,ETTJ[dc],ETTJ[DI 252]))/100,0)</f>
        <v>0.1416</v>
      </c>
      <c r="F127" s="163">
        <f t="shared" si="9"/>
        <v>119</v>
      </c>
      <c r="G127" s="117">
        <f>(_xlfn.XLOOKUP(B127,FatorAcumulado[Datas],FatorAcumulado[Fator CDI])/_xlfn.XLOOKUP($C$2,FatorAcumulado[Datas],FatorAcumulado[Fator CDI]))^(1/F127)-1</f>
        <v>5.5109193185431948E-4</v>
      </c>
      <c r="H127" s="117">
        <f t="shared" si="13"/>
        <v>1.4035565781189696E-4</v>
      </c>
      <c r="I127" s="117">
        <f t="shared" si="14"/>
        <v>6.9152493853685826E-4</v>
      </c>
      <c r="J127" s="234">
        <f t="shared" si="10"/>
        <v>131</v>
      </c>
      <c r="K127" s="109">
        <f t="shared" si="15"/>
        <v>325722.405631</v>
      </c>
      <c r="L127" s="109">
        <f t="shared" si="16"/>
        <v>330992.84706</v>
      </c>
    </row>
    <row r="128" spans="2:12" x14ac:dyDescent="0.25">
      <c r="B128" s="93">
        <f t="shared" si="11"/>
        <v>45994</v>
      </c>
      <c r="C128" s="117">
        <v>4.4999999999999997E-3</v>
      </c>
      <c r="D128">
        <f t="shared" si="12"/>
        <v>194</v>
      </c>
      <c r="E128" s="231" cm="1">
        <f t="array" ref="E128">IFERROR(IFERROR(_xlfn.LET(_xlpm.dias,CHOOSE({1;2},LARGE(_xlfn._xlws.FILTER(ETTJ[dc],ETTJ[dc]&lt;=D128),1),SMALL(_xlfn._xlws.FILTER(ETTJ[dc],ETTJ[dc]&gt;=D128),1)),_xlpm.taxas,_xlfn.XLOOKUP(_xlpm.dias,ETTJ[dc],ETTJ[DI 252]),FORECAST(D128,_xlpm.taxas,_xlpm.dias)),_xlfn.XLOOKUP(D128,ETTJ[dc],ETTJ[DI 252]))/100,0)</f>
        <v>0.141625</v>
      </c>
      <c r="F128" s="163">
        <f t="shared" si="9"/>
        <v>120</v>
      </c>
      <c r="G128" s="117">
        <f>(_xlfn.XLOOKUP(B128,FatorAcumulado[Datas],FatorAcumulado[Fator CDI])/_xlfn.XLOOKUP($C$2,FatorAcumulado[Datas],FatorAcumulado[Fator CDI]))^(1/F128)-1</f>
        <v>5.5109374908868247E-4</v>
      </c>
      <c r="H128" s="117">
        <f t="shared" si="13"/>
        <v>1.4035565781189696E-4</v>
      </c>
      <c r="I128" s="117">
        <f t="shared" si="14"/>
        <v>6.915267560263505E-4</v>
      </c>
      <c r="J128" s="234">
        <f t="shared" si="10"/>
        <v>130</v>
      </c>
      <c r="K128" s="109">
        <f t="shared" si="15"/>
        <v>325947.72183699999</v>
      </c>
      <c r="L128" s="109">
        <f t="shared" si="16"/>
        <v>331181.227358</v>
      </c>
    </row>
    <row r="129" spans="2:12" x14ac:dyDescent="0.25">
      <c r="B129" s="93">
        <f t="shared" si="11"/>
        <v>45995</v>
      </c>
      <c r="C129" s="117">
        <v>4.4999999999999997E-3</v>
      </c>
      <c r="D129">
        <f t="shared" si="12"/>
        <v>193</v>
      </c>
      <c r="E129" s="231" cm="1">
        <f t="array" ref="E129">IFERROR(IFERROR(_xlfn.LET(_xlpm.dias,CHOOSE({1;2},LARGE(_xlfn._xlws.FILTER(ETTJ[dc],ETTJ[dc]&lt;=D129),1),SMALL(_xlfn._xlws.FILTER(ETTJ[dc],ETTJ[dc]&gt;=D129),1)),_xlpm.taxas,_xlfn.XLOOKUP(_xlpm.dias,ETTJ[dc],ETTJ[DI 252]),FORECAST(D129,_xlpm.taxas,_xlpm.dias)),_xlfn.XLOOKUP(D129,ETTJ[dc],ETTJ[DI 252]))/100,0)</f>
        <v>0.14165</v>
      </c>
      <c r="F129" s="163">
        <f t="shared" si="9"/>
        <v>121</v>
      </c>
      <c r="G129" s="117">
        <f>(_xlfn.XLOOKUP(B129,FatorAcumulado[Datas],FatorAcumulado[Fator CDI])/_xlfn.XLOOKUP($C$2,FatorAcumulado[Datas],FatorAcumulado[Fator CDI]))^(1/F129)-1</f>
        <v>5.5109553628618357E-4</v>
      </c>
      <c r="H129" s="117">
        <f t="shared" si="13"/>
        <v>1.4035565781189696E-4</v>
      </c>
      <c r="I129" s="117">
        <f t="shared" si="14"/>
        <v>6.9152854347453996E-4</v>
      </c>
      <c r="J129" s="234">
        <f t="shared" si="10"/>
        <v>129</v>
      </c>
      <c r="K129" s="109">
        <f t="shared" si="15"/>
        <v>326173.19390399999</v>
      </c>
      <c r="L129" s="109">
        <f t="shared" si="16"/>
        <v>331369.71487000003</v>
      </c>
    </row>
    <row r="130" spans="2:12" x14ac:dyDescent="0.25">
      <c r="B130" s="93">
        <f t="shared" si="11"/>
        <v>45996</v>
      </c>
      <c r="C130" s="117">
        <v>4.4999999999999997E-3</v>
      </c>
      <c r="D130">
        <f t="shared" si="12"/>
        <v>192</v>
      </c>
      <c r="E130" s="231" cm="1">
        <f t="array" ref="E130">IFERROR(IFERROR(_xlfn.LET(_xlpm.dias,CHOOSE({1;2},LARGE(_xlfn._xlws.FILTER(ETTJ[dc],ETTJ[dc]&lt;=D130),1),SMALL(_xlfn._xlws.FILTER(ETTJ[dc],ETTJ[dc]&gt;=D130),1)),_xlpm.taxas,_xlfn.XLOOKUP(_xlpm.dias,ETTJ[dc],ETTJ[DI 252]),FORECAST(D130,_xlpm.taxas,_xlpm.dias)),_xlfn.XLOOKUP(D130,ETTJ[dc],ETTJ[DI 252]))/100,0)</f>
        <v>0.141675</v>
      </c>
      <c r="F130" s="163">
        <f t="shared" si="9"/>
        <v>122</v>
      </c>
      <c r="G130" s="117">
        <f>(_xlfn.XLOOKUP(B130,FatorAcumulado[Datas],FatorAcumulado[Fator CDI])/_xlfn.XLOOKUP($C$2,FatorAcumulado[Datas],FatorAcumulado[Fator CDI]))^(1/F130)-1</f>
        <v>5.510972941851211E-4</v>
      </c>
      <c r="H130" s="117">
        <f t="shared" si="13"/>
        <v>1.4035565781189696E-4</v>
      </c>
      <c r="I130" s="117">
        <f t="shared" si="14"/>
        <v>6.9153030162016904E-4</v>
      </c>
      <c r="J130" s="234">
        <f t="shared" si="10"/>
        <v>128</v>
      </c>
      <c r="K130" s="109">
        <f t="shared" si="15"/>
        <v>326398.82193999999</v>
      </c>
      <c r="L130" s="109">
        <f t="shared" si="16"/>
        <v>331558.30965700001</v>
      </c>
    </row>
    <row r="131" spans="2:12" x14ac:dyDescent="0.25">
      <c r="B131" s="93">
        <f t="shared" si="11"/>
        <v>45999</v>
      </c>
      <c r="C131" s="117">
        <v>4.4999999999999997E-3</v>
      </c>
      <c r="D131">
        <f t="shared" si="12"/>
        <v>189</v>
      </c>
      <c r="E131" s="231" cm="1">
        <f t="array" ref="E131">IFERROR(IFERROR(_xlfn.LET(_xlpm.dias,CHOOSE({1;2},LARGE(_xlfn._xlws.FILTER(ETTJ[dc],ETTJ[dc]&lt;=D131),1),SMALL(_xlfn._xlws.FILTER(ETTJ[dc],ETTJ[dc]&gt;=D131),1)),_xlpm.taxas,_xlfn.XLOOKUP(_xlpm.dias,ETTJ[dc],ETTJ[DI 252]),FORECAST(D131,_xlpm.taxas,_xlpm.dias)),_xlfn.XLOOKUP(D131,ETTJ[dc],ETTJ[DI 252]))/100,0)</f>
        <v>0.14175000000000001</v>
      </c>
      <c r="F131" s="163">
        <f t="shared" si="9"/>
        <v>123</v>
      </c>
      <c r="G131" s="117">
        <f>(_xlfn.XLOOKUP(B131,FatorAcumulado[Datas],FatorAcumulado[Fator CDI])/_xlfn.XLOOKUP($C$2,FatorAcumulado[Datas],FatorAcumulado[Fator CDI]))^(1/F131)-1</f>
        <v>5.5109902350070072E-4</v>
      </c>
      <c r="H131" s="117">
        <f t="shared" si="13"/>
        <v>1.4035565781189696E-4</v>
      </c>
      <c r="I131" s="117">
        <f t="shared" si="14"/>
        <v>6.9153203117866546E-4</v>
      </c>
      <c r="J131" s="234">
        <f t="shared" si="10"/>
        <v>127</v>
      </c>
      <c r="K131" s="109">
        <f t="shared" si="15"/>
        <v>326624.60605200002</v>
      </c>
      <c r="L131" s="109">
        <f t="shared" si="16"/>
        <v>331747.01178100001</v>
      </c>
    </row>
    <row r="132" spans="2:12" x14ac:dyDescent="0.25">
      <c r="B132" s="93">
        <f t="shared" si="11"/>
        <v>46000</v>
      </c>
      <c r="C132" s="117">
        <v>4.4999999999999997E-3</v>
      </c>
      <c r="D132">
        <f t="shared" si="12"/>
        <v>188</v>
      </c>
      <c r="E132" s="231" cm="1">
        <f t="array" ref="E132">IFERROR(IFERROR(_xlfn.LET(_xlpm.dias,CHOOSE({1;2},LARGE(_xlfn._xlws.FILTER(ETTJ[dc],ETTJ[dc]&lt;=D132),1),SMALL(_xlfn._xlws.FILTER(ETTJ[dc],ETTJ[dc]&gt;=D132),1)),_xlpm.taxas,_xlfn.XLOOKUP(_xlpm.dias,ETTJ[dc],ETTJ[DI 252]),FORECAST(D132,_xlpm.taxas,_xlpm.dias)),_xlfn.XLOOKUP(D132,ETTJ[dc],ETTJ[DI 252]))/100,0)</f>
        <v>0.14177500000000001</v>
      </c>
      <c r="F132" s="163">
        <f t="shared" si="9"/>
        <v>124</v>
      </c>
      <c r="G132" s="117">
        <f>(_xlfn.XLOOKUP(B132,FatorAcumulado[Datas],FatorAcumulado[Fator CDI])/_xlfn.XLOOKUP($C$2,FatorAcumulado[Datas],FatorAcumulado[Fator CDI]))^(1/F132)-1</f>
        <v>5.5110072492370321E-4</v>
      </c>
      <c r="H132" s="117">
        <f t="shared" si="13"/>
        <v>1.4035565781189696E-4</v>
      </c>
      <c r="I132" s="117">
        <f t="shared" si="14"/>
        <v>6.915337328403659E-4</v>
      </c>
      <c r="J132" s="234">
        <f t="shared" si="10"/>
        <v>126</v>
      </c>
      <c r="K132" s="109">
        <f t="shared" si="15"/>
        <v>326850.54634900001</v>
      </c>
      <c r="L132" s="109">
        <f t="shared" si="16"/>
        <v>331935.82130100002</v>
      </c>
    </row>
    <row r="133" spans="2:12" x14ac:dyDescent="0.25">
      <c r="B133" s="93">
        <f t="shared" si="11"/>
        <v>46001</v>
      </c>
      <c r="C133" s="117">
        <v>4.4999999999999997E-3</v>
      </c>
      <c r="D133">
        <f t="shared" si="12"/>
        <v>187</v>
      </c>
      <c r="E133" s="231" cm="1">
        <f t="array" ref="E133">IFERROR(IFERROR(_xlfn.LET(_xlpm.dias,CHOOSE({1;2},LARGE(_xlfn._xlws.FILTER(ETTJ[dc],ETTJ[dc]&lt;=D133),1),SMALL(_xlfn._xlws.FILTER(ETTJ[dc],ETTJ[dc]&gt;=D133),1)),_xlpm.taxas,_xlfn.XLOOKUP(_xlpm.dias,ETTJ[dc],ETTJ[DI 252]),FORECAST(D133,_xlpm.taxas,_xlpm.dias)),_xlfn.XLOOKUP(D133,ETTJ[dc],ETTJ[DI 252]))/100,0)</f>
        <v>0.14180000000000001</v>
      </c>
      <c r="F133" s="163">
        <f t="shared" si="9"/>
        <v>125</v>
      </c>
      <c r="G133" s="117">
        <f>(_xlfn.XLOOKUP(B133,FatorAcumulado[Datas],FatorAcumulado[Fator CDI])/_xlfn.XLOOKUP($C$2,FatorAcumulado[Datas],FatorAcumulado[Fator CDI]))^(1/F133)-1</f>
        <v>5.5110239912425918E-4</v>
      </c>
      <c r="H133" s="117">
        <f t="shared" si="13"/>
        <v>1.4035565781189696E-4</v>
      </c>
      <c r="I133" s="117">
        <f t="shared" si="14"/>
        <v>6.9153540727584506E-4</v>
      </c>
      <c r="J133" s="234">
        <f t="shared" si="10"/>
        <v>125</v>
      </c>
      <c r="K133" s="109">
        <f t="shared" si="15"/>
        <v>327076.64293899998</v>
      </c>
      <c r="L133" s="109">
        <f t="shared" si="16"/>
        <v>332124.738281</v>
      </c>
    </row>
    <row r="134" spans="2:12" x14ac:dyDescent="0.25">
      <c r="B134" s="93">
        <f t="shared" si="11"/>
        <v>46002</v>
      </c>
      <c r="C134" s="117">
        <v>4.4999999999999997E-3</v>
      </c>
      <c r="D134">
        <f t="shared" si="12"/>
        <v>186</v>
      </c>
      <c r="E134" s="231" cm="1">
        <f t="array" ref="E134">IFERROR(IFERROR(_xlfn.LET(_xlpm.dias,CHOOSE({1;2},LARGE(_xlfn._xlws.FILTER(ETTJ[dc],ETTJ[dc]&lt;=D134),1),SMALL(_xlfn._xlws.FILTER(ETTJ[dc],ETTJ[dc]&gt;=D134),1)),_xlpm.taxas,_xlfn.XLOOKUP(_xlpm.dias,ETTJ[dc],ETTJ[DI 252]),FORECAST(D134,_xlpm.taxas,_xlpm.dias)),_xlfn.XLOOKUP(D134,ETTJ[dc],ETTJ[DI 252]))/100,0)</f>
        <v>0.14180000000000001</v>
      </c>
      <c r="F134" s="163">
        <f t="shared" si="9"/>
        <v>126</v>
      </c>
      <c r="G134" s="117">
        <f>(_xlfn.XLOOKUP(B134,FatorAcumulado[Datas],FatorAcumulado[Fator CDI])/_xlfn.XLOOKUP($C$2,FatorAcumulado[Datas],FatorAcumulado[Fator CDI]))^(1/F134)-1</f>
        <v>5.5110404675007274E-4</v>
      </c>
      <c r="H134" s="117">
        <f t="shared" si="13"/>
        <v>1.4035565781189696E-4</v>
      </c>
      <c r="I134" s="117">
        <f t="shared" si="14"/>
        <v>6.915370551330291E-4</v>
      </c>
      <c r="J134" s="234">
        <f t="shared" si="10"/>
        <v>124</v>
      </c>
      <c r="K134" s="109">
        <f t="shared" si="15"/>
        <v>327302.89592899999</v>
      </c>
      <c r="L134" s="109">
        <f t="shared" si="16"/>
        <v>332313.76277999999</v>
      </c>
    </row>
    <row r="135" spans="2:12" x14ac:dyDescent="0.25">
      <c r="B135" s="93">
        <f t="shared" si="11"/>
        <v>46003</v>
      </c>
      <c r="C135" s="117">
        <v>4.4999999999999997E-3</v>
      </c>
      <c r="D135">
        <f t="shared" si="12"/>
        <v>185</v>
      </c>
      <c r="E135" s="231" cm="1">
        <f t="array" ref="E135">IFERROR(IFERROR(_xlfn.LET(_xlpm.dias,CHOOSE({1;2},LARGE(_xlfn._xlws.FILTER(ETTJ[dc],ETTJ[dc]&lt;=D135),1),SMALL(_xlfn._xlws.FILTER(ETTJ[dc],ETTJ[dc]&gt;=D135),1)),_xlpm.taxas,_xlfn.XLOOKUP(_xlpm.dias,ETTJ[dc],ETTJ[DI 252]),FORECAST(D135,_xlpm.taxas,_xlpm.dias)),_xlfn.XLOOKUP(D135,ETTJ[dc],ETTJ[DI 252]))/100,0)</f>
        <v>0.14180000000000001</v>
      </c>
      <c r="F135" s="163">
        <f t="shared" si="9"/>
        <v>127</v>
      </c>
      <c r="G135" s="117">
        <f>(_xlfn.XLOOKUP(B135,FatorAcumulado[Datas],FatorAcumulado[Fator CDI])/_xlfn.XLOOKUP($C$2,FatorAcumulado[Datas],FatorAcumulado[Fator CDI]))^(1/F135)-1</f>
        <v>5.5110566842908604E-4</v>
      </c>
      <c r="H135" s="117">
        <f t="shared" si="13"/>
        <v>1.4035565781189696E-4</v>
      </c>
      <c r="I135" s="117">
        <f t="shared" si="14"/>
        <v>6.9153867703963812E-4</v>
      </c>
      <c r="J135" s="234">
        <f t="shared" si="10"/>
        <v>123</v>
      </c>
      <c r="K135" s="109">
        <f t="shared" si="15"/>
        <v>327529.305429</v>
      </c>
      <c r="L135" s="109">
        <f t="shared" si="16"/>
        <v>332502.89486</v>
      </c>
    </row>
    <row r="136" spans="2:12" x14ac:dyDescent="0.25">
      <c r="B136" s="93">
        <f t="shared" si="11"/>
        <v>46006</v>
      </c>
      <c r="C136" s="117">
        <v>4.4999999999999997E-3</v>
      </c>
      <c r="D136">
        <f t="shared" si="12"/>
        <v>182</v>
      </c>
      <c r="E136" s="231" cm="1">
        <f t="array" ref="E136">IFERROR(IFERROR(_xlfn.LET(_xlpm.dias,CHOOSE({1;2},LARGE(_xlfn._xlws.FILTER(ETTJ[dc],ETTJ[dc]&lt;=D136),1),SMALL(_xlfn._xlws.FILTER(ETTJ[dc],ETTJ[dc]&gt;=D136),1)),_xlpm.taxas,_xlfn.XLOOKUP(_xlpm.dias,ETTJ[dc],ETTJ[DI 252]),FORECAST(D136,_xlpm.taxas,_xlpm.dias)),_xlfn.XLOOKUP(D136,ETTJ[dc],ETTJ[DI 252]))/100,0)</f>
        <v>0.14180000000000001</v>
      </c>
      <c r="F136" s="163">
        <f t="shared" ref="F136:F199" si="17">NETWORKDAYS($C$2,B136,feriados)-1</f>
        <v>128</v>
      </c>
      <c r="G136" s="117">
        <f>(_xlfn.XLOOKUP(B136,FatorAcumulado[Datas],FatorAcumulado[Fator CDI])/_xlfn.XLOOKUP($C$2,FatorAcumulado[Datas],FatorAcumulado[Fator CDI]))^(1/F136)-1</f>
        <v>5.511072647692572E-4</v>
      </c>
      <c r="H136" s="117">
        <f t="shared" si="13"/>
        <v>1.4035565781189696E-4</v>
      </c>
      <c r="I136" s="117">
        <f t="shared" si="14"/>
        <v>6.9154027360385228E-4</v>
      </c>
      <c r="J136" s="234">
        <f t="shared" ref="J136:J199" si="18">NETWORKDAYS(B136,$C$3,feriados)-1</f>
        <v>122</v>
      </c>
      <c r="K136" s="109">
        <f t="shared" si="15"/>
        <v>327755.871545</v>
      </c>
      <c r="L136" s="109">
        <f t="shared" si="16"/>
        <v>332692.13458200003</v>
      </c>
    </row>
    <row r="137" spans="2:12" x14ac:dyDescent="0.25">
      <c r="B137" s="93">
        <f t="shared" ref="B137:B200" si="19">WORKDAY(B136,1,feriados)</f>
        <v>46007</v>
      </c>
      <c r="C137" s="117">
        <v>4.4999999999999997E-3</v>
      </c>
      <c r="D137">
        <f t="shared" ref="D137:D200" si="20">$C$3-B137</f>
        <v>181</v>
      </c>
      <c r="E137" s="231" cm="1">
        <f t="array" ref="E137">IFERROR(IFERROR(_xlfn.LET(_xlpm.dias,CHOOSE({1;2},LARGE(_xlfn._xlws.FILTER(ETTJ[dc],ETTJ[dc]&lt;=D137),1),SMALL(_xlfn._xlws.FILTER(ETTJ[dc],ETTJ[dc]&gt;=D137),1)),_xlpm.taxas,_xlfn.XLOOKUP(_xlpm.dias,ETTJ[dc],ETTJ[DI 252]),FORECAST(D137,_xlpm.taxas,_xlpm.dias)),_xlfn.XLOOKUP(D137,ETTJ[dc],ETTJ[DI 252]))/100,0)</f>
        <v>0.1419</v>
      </c>
      <c r="F137" s="163">
        <f t="shared" si="17"/>
        <v>129</v>
      </c>
      <c r="G137" s="117">
        <f>(_xlfn.XLOOKUP(B137,FatorAcumulado[Datas],FatorAcumulado[Fator CDI])/_xlfn.XLOOKUP($C$2,FatorAcumulado[Datas],FatorAcumulado[Fator CDI]))^(1/F137)-1</f>
        <v>5.5110883636011465E-4</v>
      </c>
      <c r="H137" s="117">
        <f t="shared" ref="H137:H200" si="21">(1+$C$4)^(1/252) -1</f>
        <v>1.4035565781189696E-4</v>
      </c>
      <c r="I137" s="117">
        <f t="shared" ref="I137:I200" si="22">(1+G137)*(1+H137) -1</f>
        <v>6.9154184541520003E-4</v>
      </c>
      <c r="J137" s="234">
        <f t="shared" si="18"/>
        <v>121</v>
      </c>
      <c r="K137" s="109">
        <f t="shared" ref="K137:K200" si="23">TRUNC($C$5*(1+I137)^F137,6)</f>
        <v>327982.59438700002</v>
      </c>
      <c r="L137" s="109">
        <f t="shared" ref="L137:L200" si="24">TRUNC(K137*((1+$C$4)^(J137/252))/((1+C137)^(J137/252)),6)</f>
        <v>332881.48200700001</v>
      </c>
    </row>
    <row r="138" spans="2:12" x14ac:dyDescent="0.25">
      <c r="B138" s="93">
        <f t="shared" si="19"/>
        <v>46008</v>
      </c>
      <c r="C138" s="117">
        <v>4.4999999999999997E-3</v>
      </c>
      <c r="D138">
        <f t="shared" si="20"/>
        <v>180</v>
      </c>
      <c r="E138" s="231" cm="1">
        <f t="array" ref="E138">IFERROR(IFERROR(_xlfn.LET(_xlpm.dias,CHOOSE({1;2},LARGE(_xlfn._xlws.FILTER(ETTJ[dc],ETTJ[dc]&lt;=D138),1),SMALL(_xlfn._xlws.FILTER(ETTJ[dc],ETTJ[dc]&gt;=D138),1)),_xlpm.taxas,_xlfn.XLOOKUP(_xlpm.dias,ETTJ[dc],ETTJ[DI 252]),FORECAST(D138,_xlpm.taxas,_xlpm.dias)),_xlfn.XLOOKUP(D138,ETTJ[dc],ETTJ[DI 252]))/100,0)</f>
        <v>0.1419</v>
      </c>
      <c r="F138" s="163">
        <f t="shared" si="17"/>
        <v>130</v>
      </c>
      <c r="G138" s="117">
        <f>(_xlfn.XLOOKUP(B138,FatorAcumulado[Datas],FatorAcumulado[Fator CDI])/_xlfn.XLOOKUP($C$2,FatorAcumulado[Datas],FatorAcumulado[Fator CDI]))^(1/F138)-1</f>
        <v>5.5111038377253507E-4</v>
      </c>
      <c r="H138" s="117">
        <f t="shared" si="21"/>
        <v>1.4035565781189696E-4</v>
      </c>
      <c r="I138" s="117">
        <f t="shared" si="22"/>
        <v>6.9154339304478007E-4</v>
      </c>
      <c r="J138" s="234">
        <f t="shared" si="18"/>
        <v>120</v>
      </c>
      <c r="K138" s="109">
        <f t="shared" si="23"/>
        <v>328209.474063</v>
      </c>
      <c r="L138" s="109">
        <f t="shared" si="24"/>
        <v>333070.93719700002</v>
      </c>
    </row>
    <row r="139" spans="2:12" x14ac:dyDescent="0.25">
      <c r="B139" s="93">
        <f t="shared" si="19"/>
        <v>46009</v>
      </c>
      <c r="C139" s="117">
        <v>4.4999999999999997E-3</v>
      </c>
      <c r="D139">
        <f t="shared" si="20"/>
        <v>179</v>
      </c>
      <c r="E139" s="231" cm="1">
        <f t="array" ref="E139">IFERROR(IFERROR(_xlfn.LET(_xlpm.dias,CHOOSE({1;2},LARGE(_xlfn._xlws.FILTER(ETTJ[dc],ETTJ[dc]&lt;=D139),1),SMALL(_xlfn._xlws.FILTER(ETTJ[dc],ETTJ[dc]&gt;=D139),1)),_xlpm.taxas,_xlfn.XLOOKUP(_xlpm.dias,ETTJ[dc],ETTJ[DI 252]),FORECAST(D139,_xlpm.taxas,_xlpm.dias)),_xlfn.XLOOKUP(D139,ETTJ[dc],ETTJ[DI 252]))/100,0)</f>
        <v>0.14191666666666666</v>
      </c>
      <c r="F139" s="163">
        <f t="shared" si="17"/>
        <v>131</v>
      </c>
      <c r="G139" s="117">
        <f>(_xlfn.XLOOKUP(B139,FatorAcumulado[Datas],FatorAcumulado[Fator CDI])/_xlfn.XLOOKUP($C$2,FatorAcumulado[Datas],FatorAcumulado[Fator CDI]))^(1/F139)-1</f>
        <v>5.5111190756029771E-4</v>
      </c>
      <c r="H139" s="117">
        <f t="shared" si="21"/>
        <v>1.4035565781189696E-4</v>
      </c>
      <c r="I139" s="117">
        <f t="shared" si="22"/>
        <v>6.9154491704659371E-4</v>
      </c>
      <c r="J139" s="234">
        <f t="shared" si="18"/>
        <v>119</v>
      </c>
      <c r="K139" s="109">
        <f t="shared" si="23"/>
        <v>328436.51068200002</v>
      </c>
      <c r="L139" s="109">
        <f t="shared" si="24"/>
        <v>333260.500214</v>
      </c>
    </row>
    <row r="140" spans="2:12" x14ac:dyDescent="0.25">
      <c r="B140" s="93">
        <f t="shared" si="19"/>
        <v>46010</v>
      </c>
      <c r="C140" s="117">
        <v>4.4999999999999997E-3</v>
      </c>
      <c r="D140">
        <f t="shared" si="20"/>
        <v>178</v>
      </c>
      <c r="E140" s="231" cm="1">
        <f t="array" ref="E140">IFERROR(IFERROR(_xlfn.LET(_xlpm.dias,CHOOSE({1;2},LARGE(_xlfn._xlws.FILTER(ETTJ[dc],ETTJ[dc]&lt;=D140),1),SMALL(_xlfn._xlws.FILTER(ETTJ[dc],ETTJ[dc]&gt;=D140),1)),_xlpm.taxas,_xlfn.XLOOKUP(_xlpm.dias,ETTJ[dc],ETTJ[DI 252]),FORECAST(D140,_xlpm.taxas,_xlpm.dias)),_xlfn.XLOOKUP(D140,ETTJ[dc],ETTJ[DI 252]))/100,0)</f>
        <v>0.14193333333333333</v>
      </c>
      <c r="F140" s="163">
        <f t="shared" si="17"/>
        <v>132</v>
      </c>
      <c r="G140" s="117">
        <f>(_xlfn.XLOOKUP(B140,FatorAcumulado[Datas],FatorAcumulado[Fator CDI])/_xlfn.XLOOKUP($C$2,FatorAcumulado[Datas],FatorAcumulado[Fator CDI]))^(1/F140)-1</f>
        <v>5.5111340826052846E-4</v>
      </c>
      <c r="H140" s="117">
        <f t="shared" si="21"/>
        <v>1.4035565781189696E-4</v>
      </c>
      <c r="I140" s="117">
        <f t="shared" si="22"/>
        <v>6.9154641795732275E-4</v>
      </c>
      <c r="J140" s="234">
        <f t="shared" si="18"/>
        <v>118</v>
      </c>
      <c r="K140" s="109">
        <f t="shared" si="23"/>
        <v>328663.70435100002</v>
      </c>
      <c r="L140" s="109">
        <f t="shared" si="24"/>
        <v>333450.17111699999</v>
      </c>
    </row>
    <row r="141" spans="2:12" x14ac:dyDescent="0.25">
      <c r="B141" s="93">
        <f t="shared" si="19"/>
        <v>46013</v>
      </c>
      <c r="C141" s="117">
        <v>4.4999999999999997E-3</v>
      </c>
      <c r="D141">
        <f t="shared" si="20"/>
        <v>175</v>
      </c>
      <c r="E141" s="231" cm="1">
        <f t="array" ref="E141">IFERROR(IFERROR(_xlfn.LET(_xlpm.dias,CHOOSE({1;2},LARGE(_xlfn._xlws.FILTER(ETTJ[dc],ETTJ[dc]&lt;=D141),1),SMALL(_xlfn._xlws.FILTER(ETTJ[dc],ETTJ[dc]&gt;=D141),1)),_xlpm.taxas,_xlfn.XLOOKUP(_xlpm.dias,ETTJ[dc],ETTJ[DI 252]),FORECAST(D141,_xlpm.taxas,_xlpm.dias)),_xlfn.XLOOKUP(D141,ETTJ[dc],ETTJ[DI 252]))/100,0)</f>
        <v>0.14198333333333335</v>
      </c>
      <c r="F141" s="163">
        <f t="shared" si="17"/>
        <v>133</v>
      </c>
      <c r="G141" s="117">
        <f>(_xlfn.XLOOKUP(B141,FatorAcumulado[Datas],FatorAcumulado[Fator CDI])/_xlfn.XLOOKUP($C$2,FatorAcumulado[Datas],FatorAcumulado[Fator CDI]))^(1/F141)-1</f>
        <v>5.5111488639369988E-4</v>
      </c>
      <c r="H141" s="117">
        <f t="shared" si="21"/>
        <v>1.4035565781189696E-4</v>
      </c>
      <c r="I141" s="117">
        <f t="shared" si="22"/>
        <v>6.9154789629810587E-4</v>
      </c>
      <c r="J141" s="234">
        <f t="shared" si="18"/>
        <v>117</v>
      </c>
      <c r="K141" s="109">
        <f t="shared" si="23"/>
        <v>328891.05518000002</v>
      </c>
      <c r="L141" s="109">
        <f t="shared" si="24"/>
        <v>333639.949968</v>
      </c>
    </row>
    <row r="142" spans="2:12" x14ac:dyDescent="0.25">
      <c r="B142" s="93">
        <f t="shared" si="19"/>
        <v>46014</v>
      </c>
      <c r="C142" s="117">
        <v>4.4999999999999997E-3</v>
      </c>
      <c r="D142">
        <f t="shared" si="20"/>
        <v>174</v>
      </c>
      <c r="E142" s="231" cm="1">
        <f t="array" ref="E142">IFERROR(IFERROR(_xlfn.LET(_xlpm.dias,CHOOSE({1;2},LARGE(_xlfn._xlws.FILTER(ETTJ[dc],ETTJ[dc]&lt;=D142),1),SMALL(_xlfn._xlws.FILTER(ETTJ[dc],ETTJ[dc]&gt;=D142),1)),_xlpm.taxas,_xlfn.XLOOKUP(_xlpm.dias,ETTJ[dc],ETTJ[DI 252]),FORECAST(D142,_xlpm.taxas,_xlpm.dias)),_xlfn.XLOOKUP(D142,ETTJ[dc],ETTJ[DI 252]))/100,0)</f>
        <v>0.14199999999999999</v>
      </c>
      <c r="F142" s="163">
        <f t="shared" si="17"/>
        <v>134</v>
      </c>
      <c r="G142" s="117">
        <f>(_xlfn.XLOOKUP(B142,FatorAcumulado[Datas],FatorAcumulado[Fator CDI])/_xlfn.XLOOKUP($C$2,FatorAcumulado[Datas],FatorAcumulado[Fator CDI]))^(1/F142)-1</f>
        <v>5.5111634246518548E-4</v>
      </c>
      <c r="H142" s="117">
        <f t="shared" si="21"/>
        <v>1.4035565781189696E-4</v>
      </c>
      <c r="I142" s="117">
        <f t="shared" si="22"/>
        <v>6.9154935257387251E-4</v>
      </c>
      <c r="J142" s="234">
        <f t="shared" si="18"/>
        <v>116</v>
      </c>
      <c r="K142" s="109">
        <f t="shared" si="23"/>
        <v>329118.56327799999</v>
      </c>
      <c r="L142" s="109">
        <f t="shared" si="24"/>
        <v>333829.83683099999</v>
      </c>
    </row>
    <row r="143" spans="2:12" x14ac:dyDescent="0.25">
      <c r="B143" s="93">
        <f t="shared" si="19"/>
        <v>46015</v>
      </c>
      <c r="C143" s="117">
        <v>4.4999999999999997E-3</v>
      </c>
      <c r="D143">
        <f t="shared" si="20"/>
        <v>173</v>
      </c>
      <c r="E143" s="231" cm="1">
        <f t="array" ref="E143">IFERROR(IFERROR(_xlfn.LET(_xlpm.dias,CHOOSE({1;2},LARGE(_xlfn._xlws.FILTER(ETTJ[dc],ETTJ[dc]&lt;=D143),1),SMALL(_xlfn._xlws.FILTER(ETTJ[dc],ETTJ[dc]&gt;=D143),1)),_xlpm.taxas,_xlfn.XLOOKUP(_xlpm.dias,ETTJ[dc],ETTJ[DI 252]),FORECAST(D143,_xlpm.taxas,_xlpm.dias)),_xlfn.XLOOKUP(D143,ETTJ[dc],ETTJ[DI 252]))/100,0)</f>
        <v>0.14201666666666665</v>
      </c>
      <c r="F143" s="163">
        <f t="shared" si="17"/>
        <v>135</v>
      </c>
      <c r="G143" s="117">
        <f>(_xlfn.XLOOKUP(B143,FatorAcumulado[Datas],FatorAcumulado[Fator CDI])/_xlfn.XLOOKUP($C$2,FatorAcumulado[Datas],FatorAcumulado[Fator CDI]))^(1/F143)-1</f>
        <v>5.5111777696548181E-4</v>
      </c>
      <c r="H143" s="117">
        <f t="shared" si="21"/>
        <v>1.4035565781189696E-4</v>
      </c>
      <c r="I143" s="117">
        <f t="shared" si="22"/>
        <v>6.9155078727556329E-4</v>
      </c>
      <c r="J143" s="234">
        <f t="shared" si="18"/>
        <v>115</v>
      </c>
      <c r="K143" s="109">
        <f t="shared" si="23"/>
        <v>329346.22875200002</v>
      </c>
      <c r="L143" s="109">
        <f t="shared" si="24"/>
        <v>334019.831764</v>
      </c>
    </row>
    <row r="144" spans="2:12" x14ac:dyDescent="0.25">
      <c r="B144" s="93">
        <f t="shared" si="19"/>
        <v>46017</v>
      </c>
      <c r="C144" s="117">
        <v>4.4999999999999997E-3</v>
      </c>
      <c r="D144">
        <f t="shared" si="20"/>
        <v>171</v>
      </c>
      <c r="E144" s="231" cm="1">
        <f t="array" ref="E144">IFERROR(IFERROR(_xlfn.LET(_xlpm.dias,CHOOSE({1;2},LARGE(_xlfn._xlws.FILTER(ETTJ[dc],ETTJ[dc]&lt;=D144),1),SMALL(_xlfn._xlws.FILTER(ETTJ[dc],ETTJ[dc]&gt;=D144),1)),_xlpm.taxas,_xlfn.XLOOKUP(_xlpm.dias,ETTJ[dc],ETTJ[DI 252]),FORECAST(D144,_xlpm.taxas,_xlpm.dias)),_xlfn.XLOOKUP(D144,ETTJ[dc],ETTJ[DI 252]))/100,0)</f>
        <v>0.14205000000000001</v>
      </c>
      <c r="F144" s="163">
        <f t="shared" si="17"/>
        <v>136</v>
      </c>
      <c r="G144" s="117">
        <f>(_xlfn.XLOOKUP(B144,FatorAcumulado[Datas],FatorAcumulado[Fator CDI])/_xlfn.XLOOKUP($C$2,FatorAcumulado[Datas],FatorAcumulado[Fator CDI]))^(1/F144)-1</f>
        <v>5.5111919036998636E-4</v>
      </c>
      <c r="H144" s="117">
        <f t="shared" si="21"/>
        <v>1.4035565781189696E-4</v>
      </c>
      <c r="I144" s="117">
        <f t="shared" si="22"/>
        <v>6.9155220087835367E-4</v>
      </c>
      <c r="J144" s="234">
        <f t="shared" si="18"/>
        <v>114</v>
      </c>
      <c r="K144" s="109">
        <f t="shared" si="23"/>
        <v>329574.05171299999</v>
      </c>
      <c r="L144" s="109">
        <f t="shared" si="24"/>
        <v>334209.934832</v>
      </c>
    </row>
    <row r="145" spans="2:12" x14ac:dyDescent="0.25">
      <c r="B145" s="93">
        <f t="shared" si="19"/>
        <v>46020</v>
      </c>
      <c r="C145" s="117">
        <v>4.4999999999999997E-3</v>
      </c>
      <c r="D145">
        <f t="shared" si="20"/>
        <v>168</v>
      </c>
      <c r="E145" s="231" cm="1">
        <f t="array" ref="E145">IFERROR(IFERROR(_xlfn.LET(_xlpm.dias,CHOOSE({1;2},LARGE(_xlfn._xlws.FILTER(ETTJ[dc],ETTJ[dc]&lt;=D145),1),SMALL(_xlfn._xlws.FILTER(ETTJ[dc],ETTJ[dc]&gt;=D145),1)),_xlpm.taxas,_xlfn.XLOOKUP(_xlpm.dias,ETTJ[dc],ETTJ[DI 252]),FORECAST(D145,_xlpm.taxas,_xlpm.dias)),_xlfn.XLOOKUP(D145,ETTJ[dc],ETTJ[DI 252]))/100,0)</f>
        <v>0.1421</v>
      </c>
      <c r="F145" s="163">
        <f t="shared" si="17"/>
        <v>137</v>
      </c>
      <c r="G145" s="117">
        <f>(_xlfn.XLOOKUP(B145,FatorAcumulado[Datas],FatorAcumulado[Fator CDI])/_xlfn.XLOOKUP($C$2,FatorAcumulado[Datas],FatorAcumulado[Fator CDI]))^(1/F145)-1</f>
        <v>5.5112058314077395E-4</v>
      </c>
      <c r="H145" s="117">
        <f t="shared" si="21"/>
        <v>1.4035565781189696E-4</v>
      </c>
      <c r="I145" s="117">
        <f t="shared" si="22"/>
        <v>6.9155359384454052E-4</v>
      </c>
      <c r="J145" s="234">
        <f t="shared" si="18"/>
        <v>113</v>
      </c>
      <c r="K145" s="109">
        <f t="shared" si="23"/>
        <v>329802.03226800001</v>
      </c>
      <c r="L145" s="109">
        <f t="shared" si="24"/>
        <v>334400.14609300002</v>
      </c>
    </row>
    <row r="146" spans="2:12" x14ac:dyDescent="0.25">
      <c r="B146" s="93">
        <f t="shared" si="19"/>
        <v>46021</v>
      </c>
      <c r="C146" s="117">
        <v>4.4999999999999997E-3</v>
      </c>
      <c r="D146">
        <f t="shared" si="20"/>
        <v>167</v>
      </c>
      <c r="E146" s="231" cm="1">
        <f t="array" ref="E146">IFERROR(IFERROR(_xlfn.LET(_xlpm.dias,CHOOSE({1;2},LARGE(_xlfn._xlws.FILTER(ETTJ[dc],ETTJ[dc]&lt;=D146),1),SMALL(_xlfn._xlws.FILTER(ETTJ[dc],ETTJ[dc]&gt;=D146),1)),_xlpm.taxas,_xlfn.XLOOKUP(_xlpm.dias,ETTJ[dc],ETTJ[DI 252]),FORECAST(D146,_xlpm.taxas,_xlpm.dias)),_xlfn.XLOOKUP(D146,ETTJ[dc],ETTJ[DI 252]))/100,0)</f>
        <v>0.1421</v>
      </c>
      <c r="F146" s="163">
        <f t="shared" si="17"/>
        <v>138</v>
      </c>
      <c r="G146" s="117">
        <f>(_xlfn.XLOOKUP(B146,FatorAcumulado[Datas],FatorAcumulado[Fator CDI])/_xlfn.XLOOKUP($C$2,FatorAcumulado[Datas],FatorAcumulado[Fator CDI]))^(1/F146)-1</f>
        <v>5.5112195572659672E-4</v>
      </c>
      <c r="H146" s="117">
        <f t="shared" si="21"/>
        <v>1.4035565781189696E-4</v>
      </c>
      <c r="I146" s="117">
        <f t="shared" si="22"/>
        <v>6.9155496662309801E-4</v>
      </c>
      <c r="J146" s="234">
        <f t="shared" si="18"/>
        <v>112</v>
      </c>
      <c r="K146" s="109">
        <f t="shared" si="23"/>
        <v>330030.17052799999</v>
      </c>
      <c r="L146" s="109">
        <f t="shared" si="24"/>
        <v>334590.46561200003</v>
      </c>
    </row>
    <row r="147" spans="2:12" x14ac:dyDescent="0.25">
      <c r="B147" s="93">
        <f t="shared" si="19"/>
        <v>46022</v>
      </c>
      <c r="C147" s="117">
        <v>4.4999999999999997E-3</v>
      </c>
      <c r="D147">
        <f t="shared" si="20"/>
        <v>166</v>
      </c>
      <c r="E147" s="231" cm="1">
        <f t="array" ref="E147">IFERROR(IFERROR(_xlfn.LET(_xlpm.dias,CHOOSE({1;2},LARGE(_xlfn._xlws.FILTER(ETTJ[dc],ETTJ[dc]&lt;=D147),1),SMALL(_xlfn._xlws.FILTER(ETTJ[dc],ETTJ[dc]&gt;=D147),1)),_xlpm.taxas,_xlfn.XLOOKUP(_xlpm.dias,ETTJ[dc],ETTJ[DI 252]),FORECAST(D147,_xlpm.taxas,_xlpm.dias)),_xlfn.XLOOKUP(D147,ETTJ[dc],ETTJ[DI 252]))/100,0)</f>
        <v>0.1421125</v>
      </c>
      <c r="F147" s="163">
        <f t="shared" si="17"/>
        <v>139</v>
      </c>
      <c r="G147" s="117">
        <f>(_xlfn.XLOOKUP(B147,FatorAcumulado[Datas],FatorAcumulado[Fator CDI])/_xlfn.XLOOKUP($C$2,FatorAcumulado[Datas],FatorAcumulado[Fator CDI]))^(1/F147)-1</f>
        <v>5.5112330856310621E-4</v>
      </c>
      <c r="H147" s="117">
        <f t="shared" si="21"/>
        <v>1.4035565781189696E-4</v>
      </c>
      <c r="I147" s="117">
        <f t="shared" si="22"/>
        <v>6.9155631964945563E-4</v>
      </c>
      <c r="J147" s="234">
        <f t="shared" si="18"/>
        <v>111</v>
      </c>
      <c r="K147" s="109">
        <f t="shared" si="23"/>
        <v>330258.46660099999</v>
      </c>
      <c r="L147" s="109">
        <f t="shared" si="24"/>
        <v>334780.89344800002</v>
      </c>
    </row>
    <row r="148" spans="2:12" x14ac:dyDescent="0.25">
      <c r="B148" s="93">
        <f t="shared" si="19"/>
        <v>46024</v>
      </c>
      <c r="C148" s="117">
        <v>4.4999999999999997E-3</v>
      </c>
      <c r="D148">
        <f t="shared" si="20"/>
        <v>164</v>
      </c>
      <c r="E148" s="231" cm="1">
        <f t="array" ref="E148">IFERROR(IFERROR(_xlfn.LET(_xlpm.dias,CHOOSE({1;2},LARGE(_xlfn._xlws.FILTER(ETTJ[dc],ETTJ[dc]&lt;=D148),1),SMALL(_xlfn._xlws.FILTER(ETTJ[dc],ETTJ[dc]&gt;=D148),1)),_xlpm.taxas,_xlfn.XLOOKUP(_xlpm.dias,ETTJ[dc],ETTJ[DI 252]),FORECAST(D148,_xlpm.taxas,_xlpm.dias)),_xlfn.XLOOKUP(D148,ETTJ[dc],ETTJ[DI 252]))/100,0)</f>
        <v>0.1421375</v>
      </c>
      <c r="F148" s="163">
        <f t="shared" si="17"/>
        <v>140</v>
      </c>
      <c r="G148" s="117">
        <f>(_xlfn.XLOOKUP(B148,FatorAcumulado[Datas],FatorAcumulado[Fator CDI])/_xlfn.XLOOKUP($C$2,FatorAcumulado[Datas],FatorAcumulado[Fator CDI]))^(1/F148)-1</f>
        <v>5.5112464207307532E-4</v>
      </c>
      <c r="H148" s="117">
        <f t="shared" si="21"/>
        <v>1.4035565781189696E-4</v>
      </c>
      <c r="I148" s="117">
        <f t="shared" si="22"/>
        <v>6.9155765334660835E-4</v>
      </c>
      <c r="J148" s="234">
        <f t="shared" si="18"/>
        <v>110</v>
      </c>
      <c r="K148" s="109">
        <f t="shared" si="23"/>
        <v>330486.92059499997</v>
      </c>
      <c r="L148" s="109">
        <f t="shared" si="24"/>
        <v>334971.42966299999</v>
      </c>
    </row>
    <row r="149" spans="2:12" x14ac:dyDescent="0.25">
      <c r="B149" s="93">
        <f t="shared" si="19"/>
        <v>46027</v>
      </c>
      <c r="C149" s="117">
        <v>4.4999999999999997E-3</v>
      </c>
      <c r="D149">
        <f t="shared" si="20"/>
        <v>161</v>
      </c>
      <c r="E149" s="231" cm="1">
        <f t="array" ref="E149">IFERROR(IFERROR(_xlfn.LET(_xlpm.dias,CHOOSE({1;2},LARGE(_xlfn._xlws.FILTER(ETTJ[dc],ETTJ[dc]&lt;=D149),1),SMALL(_xlfn._xlws.FILTER(ETTJ[dc],ETTJ[dc]&gt;=D149),1)),_xlpm.taxas,_xlfn.XLOOKUP(_xlpm.dias,ETTJ[dc],ETTJ[DI 252]),FORECAST(D149,_xlpm.taxas,_xlpm.dias)),_xlfn.XLOOKUP(D149,ETTJ[dc],ETTJ[DI 252]))/100,0)</f>
        <v>0.142175</v>
      </c>
      <c r="F149" s="163">
        <f t="shared" si="17"/>
        <v>141</v>
      </c>
      <c r="G149" s="117">
        <f>(_xlfn.XLOOKUP(B149,FatorAcumulado[Datas],FatorAcumulado[Fator CDI])/_xlfn.XLOOKUP($C$2,FatorAcumulado[Datas],FatorAcumulado[Fator CDI]))^(1/F149)-1</f>
        <v>5.5112595666817477E-4</v>
      </c>
      <c r="H149" s="117">
        <f t="shared" si="21"/>
        <v>1.4035565781189696E-4</v>
      </c>
      <c r="I149" s="117">
        <f t="shared" si="22"/>
        <v>6.9155896812622686E-4</v>
      </c>
      <c r="J149" s="234">
        <f t="shared" si="18"/>
        <v>109</v>
      </c>
      <c r="K149" s="109">
        <f t="shared" si="23"/>
        <v>330715.53262200003</v>
      </c>
      <c r="L149" s="109">
        <f t="shared" si="24"/>
        <v>335162.07432000001</v>
      </c>
    </row>
    <row r="150" spans="2:12" x14ac:dyDescent="0.25">
      <c r="B150" s="93">
        <f t="shared" si="19"/>
        <v>46028</v>
      </c>
      <c r="C150" s="117">
        <v>4.4999999999999997E-3</v>
      </c>
      <c r="D150">
        <f t="shared" si="20"/>
        <v>160</v>
      </c>
      <c r="E150" s="231" cm="1">
        <f t="array" ref="E150">IFERROR(IFERROR(_xlfn.LET(_xlpm.dias,CHOOSE({1;2},LARGE(_xlfn._xlws.FILTER(ETTJ[dc],ETTJ[dc]&lt;=D150),1),SMALL(_xlfn._xlws.FILTER(ETTJ[dc],ETTJ[dc]&gt;=D150),1)),_xlpm.taxas,_xlfn.XLOOKUP(_xlpm.dias,ETTJ[dc],ETTJ[DI 252]),FORECAST(D150,_xlpm.taxas,_xlpm.dias)),_xlfn.XLOOKUP(D150,ETTJ[dc],ETTJ[DI 252]))/100,0)</f>
        <v>0.14218749999999999</v>
      </c>
      <c r="F150" s="163">
        <f t="shared" si="17"/>
        <v>142</v>
      </c>
      <c r="G150" s="117">
        <f>(_xlfn.XLOOKUP(B150,FatorAcumulado[Datas],FatorAcumulado[Fator CDI])/_xlfn.XLOOKUP($C$2,FatorAcumulado[Datas],FatorAcumulado[Fator CDI]))^(1/F150)-1</f>
        <v>5.5112725274786278E-4</v>
      </c>
      <c r="H150" s="117">
        <f t="shared" si="21"/>
        <v>1.4035565781189696E-4</v>
      </c>
      <c r="I150" s="117">
        <f t="shared" si="22"/>
        <v>6.9156026438776941E-4</v>
      </c>
      <c r="J150" s="234">
        <f t="shared" si="18"/>
        <v>108</v>
      </c>
      <c r="K150" s="109">
        <f t="shared" si="23"/>
        <v>330944.30278899998</v>
      </c>
      <c r="L150" s="109">
        <f t="shared" si="24"/>
        <v>335352.82747999998</v>
      </c>
    </row>
    <row r="151" spans="2:12" x14ac:dyDescent="0.25">
      <c r="B151" s="93">
        <f t="shared" si="19"/>
        <v>46029</v>
      </c>
      <c r="C151" s="117">
        <v>4.4999999999999997E-3</v>
      </c>
      <c r="D151">
        <f t="shared" si="20"/>
        <v>159</v>
      </c>
      <c r="E151" s="231" cm="1">
        <f t="array" ref="E151">IFERROR(IFERROR(_xlfn.LET(_xlpm.dias,CHOOSE({1;2},LARGE(_xlfn._xlws.FILTER(ETTJ[dc],ETTJ[dc]&lt;=D151),1),SMALL(_xlfn._xlws.FILTER(ETTJ[dc],ETTJ[dc]&gt;=D151),1)),_xlpm.taxas,_xlfn.XLOOKUP(_xlpm.dias,ETTJ[dc],ETTJ[DI 252]),FORECAST(D151,_xlpm.taxas,_xlpm.dias)),_xlfn.XLOOKUP(D151,ETTJ[dc],ETTJ[DI 252]))/100,0)</f>
        <v>0.14219999999999999</v>
      </c>
      <c r="F151" s="163">
        <f t="shared" si="17"/>
        <v>143</v>
      </c>
      <c r="G151" s="117">
        <f>(_xlfn.XLOOKUP(B151,FatorAcumulado[Datas],FatorAcumulado[Fator CDI])/_xlfn.XLOOKUP($C$2,FatorAcumulado[Datas],FatorAcumulado[Fator CDI]))^(1/F151)-1</f>
        <v>5.5112853070071743E-4</v>
      </c>
      <c r="H151" s="117">
        <f t="shared" si="21"/>
        <v>1.4035565781189696E-4</v>
      </c>
      <c r="I151" s="117">
        <f t="shared" si="22"/>
        <v>6.915615425200361E-4</v>
      </c>
      <c r="J151" s="234">
        <f t="shared" si="18"/>
        <v>107</v>
      </c>
      <c r="K151" s="109">
        <f t="shared" si="23"/>
        <v>331173.23120600003</v>
      </c>
      <c r="L151" s="109">
        <f t="shared" si="24"/>
        <v>335543.68920399999</v>
      </c>
    </row>
    <row r="152" spans="2:12" x14ac:dyDescent="0.25">
      <c r="B152" s="93">
        <f t="shared" si="19"/>
        <v>46030</v>
      </c>
      <c r="C152" s="117">
        <v>4.4999999999999997E-3</v>
      </c>
      <c r="D152">
        <f t="shared" si="20"/>
        <v>158</v>
      </c>
      <c r="E152" s="231" cm="1">
        <f t="array" ref="E152">IFERROR(IFERROR(_xlfn.LET(_xlpm.dias,CHOOSE({1;2},LARGE(_xlfn._xlws.FILTER(ETTJ[dc],ETTJ[dc]&lt;=D152),1),SMALL(_xlfn._xlws.FILTER(ETTJ[dc],ETTJ[dc]&gt;=D152),1)),_xlpm.taxas,_xlfn.XLOOKUP(_xlpm.dias,ETTJ[dc],ETTJ[DI 252]),FORECAST(D152,_xlpm.taxas,_xlpm.dias)),_xlfn.XLOOKUP(D152,ETTJ[dc],ETTJ[DI 252]))/100,0)</f>
        <v>0.14222499999999999</v>
      </c>
      <c r="F152" s="163">
        <f t="shared" si="17"/>
        <v>144</v>
      </c>
      <c r="G152" s="117">
        <f>(_xlfn.XLOOKUP(B152,FatorAcumulado[Datas],FatorAcumulado[Fator CDI])/_xlfn.XLOOKUP($C$2,FatorAcumulado[Datas],FatorAcumulado[Fator CDI]))^(1/F152)-1</f>
        <v>5.511297909039925E-4</v>
      </c>
      <c r="H152" s="117">
        <f t="shared" si="21"/>
        <v>1.4035565781189696E-4</v>
      </c>
      <c r="I152" s="117">
        <f t="shared" si="22"/>
        <v>6.9156280290028072E-4</v>
      </c>
      <c r="J152" s="234">
        <f t="shared" si="18"/>
        <v>106</v>
      </c>
      <c r="K152" s="109">
        <f t="shared" si="23"/>
        <v>331402.31798300002</v>
      </c>
      <c r="L152" s="109">
        <f t="shared" si="24"/>
        <v>335734.65955500002</v>
      </c>
    </row>
    <row r="153" spans="2:12" x14ac:dyDescent="0.25">
      <c r="B153" s="93">
        <f t="shared" si="19"/>
        <v>46031</v>
      </c>
      <c r="C153" s="117">
        <v>4.4999999999999997E-3</v>
      </c>
      <c r="D153">
        <f t="shared" si="20"/>
        <v>157</v>
      </c>
      <c r="E153" s="231" cm="1">
        <f t="array" ref="E153">IFERROR(IFERROR(_xlfn.LET(_xlpm.dias,CHOOSE({1;2},LARGE(_xlfn._xlws.FILTER(ETTJ[dc],ETTJ[dc]&lt;=D153),1),SMALL(_xlfn._xlws.FILTER(ETTJ[dc],ETTJ[dc]&gt;=D153),1)),_xlpm.taxas,_xlfn.XLOOKUP(_xlpm.dias,ETTJ[dc],ETTJ[DI 252]),FORECAST(D153,_xlpm.taxas,_xlpm.dias)),_xlfn.XLOOKUP(D153,ETTJ[dc],ETTJ[DI 252]))/100,0)</f>
        <v>0.14225000000000002</v>
      </c>
      <c r="F153" s="163">
        <f t="shared" si="17"/>
        <v>145</v>
      </c>
      <c r="G153" s="117">
        <f>(_xlfn.XLOOKUP(B153,FatorAcumulado[Datas],FatorAcumulado[Fator CDI])/_xlfn.XLOOKUP($C$2,FatorAcumulado[Datas],FatorAcumulado[Fator CDI]))^(1/F153)-1</f>
        <v>5.511310337251718E-4</v>
      </c>
      <c r="H153" s="117">
        <f t="shared" si="21"/>
        <v>1.4035565781189696E-4</v>
      </c>
      <c r="I153" s="117">
        <f t="shared" si="22"/>
        <v>6.9156404589576503E-4</v>
      </c>
      <c r="J153" s="234">
        <f t="shared" si="18"/>
        <v>105</v>
      </c>
      <c r="K153" s="109">
        <f t="shared" si="23"/>
        <v>331631.56322900002</v>
      </c>
      <c r="L153" s="109">
        <f t="shared" si="24"/>
        <v>335925.73859399999</v>
      </c>
    </row>
    <row r="154" spans="2:12" x14ac:dyDescent="0.25">
      <c r="B154" s="93">
        <f t="shared" si="19"/>
        <v>46034</v>
      </c>
      <c r="C154" s="117">
        <v>4.4999999999999997E-3</v>
      </c>
      <c r="D154">
        <f t="shared" si="20"/>
        <v>154</v>
      </c>
      <c r="E154" s="231" cm="1">
        <f t="array" ref="E154">IFERROR(IFERROR(_xlfn.LET(_xlpm.dias,CHOOSE({1;2},LARGE(_xlfn._xlws.FILTER(ETTJ[dc],ETTJ[dc]&lt;=D154),1),SMALL(_xlfn._xlws.FILTER(ETTJ[dc],ETTJ[dc]&gt;=D154),1)),_xlpm.taxas,_xlfn.XLOOKUP(_xlpm.dias,ETTJ[dc],ETTJ[DI 252]),FORECAST(D154,_xlpm.taxas,_xlpm.dias)),_xlfn.XLOOKUP(D154,ETTJ[dc],ETTJ[DI 252]))/100,0)</f>
        <v>0.14230000000000001</v>
      </c>
      <c r="F154" s="163">
        <f t="shared" si="17"/>
        <v>146</v>
      </c>
      <c r="G154" s="117">
        <f>(_xlfn.XLOOKUP(B154,FatorAcumulado[Datas],FatorAcumulado[Fator CDI])/_xlfn.XLOOKUP($C$2,FatorAcumulado[Datas],FatorAcumulado[Fator CDI]))^(1/F154)-1</f>
        <v>5.5113225952152511E-4</v>
      </c>
      <c r="H154" s="117">
        <f t="shared" si="21"/>
        <v>1.4035565781189696E-4</v>
      </c>
      <c r="I154" s="117">
        <f t="shared" si="22"/>
        <v>6.9156527186420291E-4</v>
      </c>
      <c r="J154" s="234">
        <f t="shared" si="18"/>
        <v>104</v>
      </c>
      <c r="K154" s="109">
        <f t="shared" si="23"/>
        <v>331860.967053</v>
      </c>
      <c r="L154" s="109">
        <f t="shared" si="24"/>
        <v>336116.92638199998</v>
      </c>
    </row>
    <row r="155" spans="2:12" x14ac:dyDescent="0.25">
      <c r="B155" s="93">
        <f t="shared" si="19"/>
        <v>46035</v>
      </c>
      <c r="C155" s="117">
        <v>4.4999999999999997E-3</v>
      </c>
      <c r="D155">
        <f t="shared" si="20"/>
        <v>153</v>
      </c>
      <c r="E155" s="231" cm="1">
        <f t="array" ref="E155">IFERROR(IFERROR(_xlfn.LET(_xlpm.dias,CHOOSE({1;2},LARGE(_xlfn._xlws.FILTER(ETTJ[dc],ETTJ[dc]&lt;=D155),1),SMALL(_xlfn._xlws.FILTER(ETTJ[dc],ETTJ[dc]&gt;=D155),1)),_xlpm.taxas,_xlfn.XLOOKUP(_xlpm.dias,ETTJ[dc],ETTJ[DI 252]),FORECAST(D155,_xlpm.taxas,_xlpm.dias)),_xlfn.XLOOKUP(D155,ETTJ[dc],ETTJ[DI 252]))/100,0)</f>
        <v>0.14230000000000001</v>
      </c>
      <c r="F155" s="163">
        <f t="shared" si="17"/>
        <v>147</v>
      </c>
      <c r="G155" s="117">
        <f>(_xlfn.XLOOKUP(B155,FatorAcumulado[Datas],FatorAcumulado[Fator CDI])/_xlfn.XLOOKUP($C$2,FatorAcumulado[Datas],FatorAcumulado[Fator CDI]))^(1/F155)-1</f>
        <v>5.5113346864033019E-4</v>
      </c>
      <c r="H155" s="117">
        <f t="shared" si="21"/>
        <v>1.4035565781189696E-4</v>
      </c>
      <c r="I155" s="117">
        <f t="shared" si="22"/>
        <v>6.9156648115265007E-4</v>
      </c>
      <c r="J155" s="234">
        <f t="shared" si="18"/>
        <v>103</v>
      </c>
      <c r="K155" s="109">
        <f t="shared" si="23"/>
        <v>332090.52956699999</v>
      </c>
      <c r="L155" s="109">
        <f t="shared" si="24"/>
        <v>336308.22298399999</v>
      </c>
    </row>
    <row r="156" spans="2:12" x14ac:dyDescent="0.25">
      <c r="B156" s="93">
        <f t="shared" si="19"/>
        <v>46036</v>
      </c>
      <c r="C156" s="117">
        <v>4.4999999999999997E-3</v>
      </c>
      <c r="D156">
        <f t="shared" si="20"/>
        <v>152</v>
      </c>
      <c r="E156" s="231" cm="1">
        <f t="array" ref="E156">IFERROR(IFERROR(_xlfn.LET(_xlpm.dias,CHOOSE({1;2},LARGE(_xlfn._xlws.FILTER(ETTJ[dc],ETTJ[dc]&lt;=D156),1),SMALL(_xlfn._xlws.FILTER(ETTJ[dc],ETTJ[dc]&gt;=D156),1)),_xlpm.taxas,_xlfn.XLOOKUP(_xlpm.dias,ETTJ[dc],ETTJ[DI 252]),FORECAST(D156,_xlpm.taxas,_xlpm.dias)),_xlfn.XLOOKUP(D156,ETTJ[dc],ETTJ[DI 252]))/100,0)</f>
        <v>0.1424</v>
      </c>
      <c r="F156" s="163">
        <f t="shared" si="17"/>
        <v>148</v>
      </c>
      <c r="G156" s="117">
        <f>(_xlfn.XLOOKUP(B156,FatorAcumulado[Datas],FatorAcumulado[Fator CDI])/_xlfn.XLOOKUP($C$2,FatorAcumulado[Datas],FatorAcumulado[Fator CDI]))^(1/F156)-1</f>
        <v>5.5113466141976097E-4</v>
      </c>
      <c r="H156" s="117">
        <f t="shared" si="21"/>
        <v>1.4035565781189696E-4</v>
      </c>
      <c r="I156" s="117">
        <f t="shared" si="22"/>
        <v>6.9156767409950248E-4</v>
      </c>
      <c r="J156" s="234">
        <f t="shared" si="18"/>
        <v>102</v>
      </c>
      <c r="K156" s="109">
        <f t="shared" si="23"/>
        <v>332320.25087799999</v>
      </c>
      <c r="L156" s="109">
        <f t="shared" si="24"/>
        <v>336499.62845900003</v>
      </c>
    </row>
    <row r="157" spans="2:12" x14ac:dyDescent="0.25">
      <c r="B157" s="93">
        <f t="shared" si="19"/>
        <v>46037</v>
      </c>
      <c r="C157" s="117">
        <v>4.4999999999999997E-3</v>
      </c>
      <c r="D157">
        <f t="shared" si="20"/>
        <v>151</v>
      </c>
      <c r="E157" s="231" cm="1">
        <f t="array" ref="E157">IFERROR(IFERROR(_xlfn.LET(_xlpm.dias,CHOOSE({1;2},LARGE(_xlfn._xlws.FILTER(ETTJ[dc],ETTJ[dc]&lt;=D157),1),SMALL(_xlfn._xlws.FILTER(ETTJ[dc],ETTJ[dc]&gt;=D157),1)),_xlpm.taxas,_xlfn.XLOOKUP(_xlpm.dias,ETTJ[dc],ETTJ[DI 252]),FORECAST(D157,_xlpm.taxas,_xlpm.dias)),_xlfn.XLOOKUP(D157,ETTJ[dc],ETTJ[DI 252]))/100,0)</f>
        <v>0.1424</v>
      </c>
      <c r="F157" s="163">
        <f t="shared" si="17"/>
        <v>149</v>
      </c>
      <c r="G157" s="117">
        <f>(_xlfn.XLOOKUP(B157,FatorAcumulado[Datas],FatorAcumulado[Fator CDI])/_xlfn.XLOOKUP($C$2,FatorAcumulado[Datas],FatorAcumulado[Fator CDI]))^(1/F157)-1</f>
        <v>5.5113583818866552E-4</v>
      </c>
      <c r="H157" s="117">
        <f t="shared" si="21"/>
        <v>1.4035565781189696E-4</v>
      </c>
      <c r="I157" s="117">
        <f t="shared" si="22"/>
        <v>6.9156885103360821E-4</v>
      </c>
      <c r="J157" s="234">
        <f t="shared" si="18"/>
        <v>101</v>
      </c>
      <c r="K157" s="109">
        <f t="shared" si="23"/>
        <v>332550.13109799998</v>
      </c>
      <c r="L157" s="109">
        <f t="shared" si="24"/>
        <v>336691.14286999998</v>
      </c>
    </row>
    <row r="158" spans="2:12" x14ac:dyDescent="0.25">
      <c r="B158" s="93">
        <f t="shared" si="19"/>
        <v>46038</v>
      </c>
      <c r="C158" s="117">
        <v>4.4999999999999997E-3</v>
      </c>
      <c r="D158">
        <f t="shared" si="20"/>
        <v>150</v>
      </c>
      <c r="E158" s="231" cm="1">
        <f t="array" ref="E158">IFERROR(IFERROR(_xlfn.LET(_xlpm.dias,CHOOSE({1;2},LARGE(_xlfn._xlws.FILTER(ETTJ[dc],ETTJ[dc]&lt;=D158),1),SMALL(_xlfn._xlws.FILTER(ETTJ[dc],ETTJ[dc]&gt;=D158),1)),_xlpm.taxas,_xlfn.XLOOKUP(_xlpm.dias,ETTJ[dc],ETTJ[DI 252]),FORECAST(D158,_xlpm.taxas,_xlpm.dias)),_xlfn.XLOOKUP(D158,ETTJ[dc],ETTJ[DI 252]))/100,0)</f>
        <v>0.14241538461538461</v>
      </c>
      <c r="F158" s="163">
        <f t="shared" si="17"/>
        <v>150</v>
      </c>
      <c r="G158" s="117">
        <f>(_xlfn.XLOOKUP(B158,FatorAcumulado[Datas],FatorAcumulado[Fator CDI])/_xlfn.XLOOKUP($C$2,FatorAcumulado[Datas],FatorAcumulado[Fator CDI]))^(1/F158)-1</f>
        <v>5.5113699926723214E-4</v>
      </c>
      <c r="H158" s="117">
        <f t="shared" si="21"/>
        <v>1.4035565781189696E-4</v>
      </c>
      <c r="I158" s="117">
        <f t="shared" si="22"/>
        <v>6.9157001227515558E-4</v>
      </c>
      <c r="J158" s="234">
        <f t="shared" si="18"/>
        <v>100</v>
      </c>
      <c r="K158" s="109">
        <f t="shared" si="23"/>
        <v>332780.17033599998</v>
      </c>
      <c r="L158" s="109">
        <f t="shared" si="24"/>
        <v>336882.76627999998</v>
      </c>
    </row>
    <row r="159" spans="2:12" x14ac:dyDescent="0.25">
      <c r="B159" s="93">
        <f t="shared" si="19"/>
        <v>46041</v>
      </c>
      <c r="C159" s="117">
        <v>4.4999999999999997E-3</v>
      </c>
      <c r="D159">
        <f t="shared" si="20"/>
        <v>147</v>
      </c>
      <c r="E159" s="231" cm="1">
        <f t="array" ref="E159">IFERROR(IFERROR(_xlfn.LET(_xlpm.dias,CHOOSE({1;2},LARGE(_xlfn._xlws.FILTER(ETTJ[dc],ETTJ[dc]&lt;=D159),1),SMALL(_xlfn._xlws.FILTER(ETTJ[dc],ETTJ[dc]&gt;=D159),1)),_xlpm.taxas,_xlfn.XLOOKUP(_xlpm.dias,ETTJ[dc],ETTJ[DI 252]),FORECAST(D159,_xlpm.taxas,_xlpm.dias)),_xlfn.XLOOKUP(D159,ETTJ[dc],ETTJ[DI 252]))/100,0)</f>
        <v>0.14246153846153845</v>
      </c>
      <c r="F159" s="163">
        <f t="shared" si="17"/>
        <v>151</v>
      </c>
      <c r="G159" s="117">
        <f>(_xlfn.XLOOKUP(B159,FatorAcumulado[Datas],FatorAcumulado[Fator CDI])/_xlfn.XLOOKUP($C$2,FatorAcumulado[Datas],FatorAcumulado[Fator CDI]))^(1/F159)-1</f>
        <v>5.5113814496743352E-4</v>
      </c>
      <c r="H159" s="117">
        <f t="shared" si="21"/>
        <v>1.4035565781189696E-4</v>
      </c>
      <c r="I159" s="117">
        <f t="shared" si="22"/>
        <v>6.9157115813611725E-4</v>
      </c>
      <c r="J159" s="234">
        <f t="shared" si="18"/>
        <v>99</v>
      </c>
      <c r="K159" s="109">
        <f t="shared" si="23"/>
        <v>333010.36870200001</v>
      </c>
      <c r="L159" s="109">
        <f t="shared" si="24"/>
        <v>337074.49874900002</v>
      </c>
    </row>
    <row r="160" spans="2:12" x14ac:dyDescent="0.25">
      <c r="B160" s="93">
        <f t="shared" si="19"/>
        <v>46042</v>
      </c>
      <c r="C160" s="117">
        <v>4.4999999999999997E-3</v>
      </c>
      <c r="D160">
        <f t="shared" si="20"/>
        <v>146</v>
      </c>
      <c r="E160" s="231" cm="1">
        <f t="array" ref="E160">IFERROR(IFERROR(_xlfn.LET(_xlpm.dias,CHOOSE({1;2},LARGE(_xlfn._xlws.FILTER(ETTJ[dc],ETTJ[dc]&lt;=D160),1),SMALL(_xlfn._xlws.FILTER(ETTJ[dc],ETTJ[dc]&gt;=D160),1)),_xlpm.taxas,_xlfn.XLOOKUP(_xlpm.dias,ETTJ[dc],ETTJ[DI 252]),FORECAST(D160,_xlpm.taxas,_xlpm.dias)),_xlfn.XLOOKUP(D160,ETTJ[dc],ETTJ[DI 252]))/100,0)</f>
        <v>0.14247692307692308</v>
      </c>
      <c r="F160" s="163">
        <f t="shared" si="17"/>
        <v>152</v>
      </c>
      <c r="G160" s="117">
        <f>(_xlfn.XLOOKUP(B160,FatorAcumulado[Datas],FatorAcumulado[Fator CDI])/_xlfn.XLOOKUP($C$2,FatorAcumulado[Datas],FatorAcumulado[Fator CDI]))^(1/F160)-1</f>
        <v>5.5113927559236053E-4</v>
      </c>
      <c r="H160" s="117">
        <f t="shared" si="21"/>
        <v>1.4035565781189696E-4</v>
      </c>
      <c r="I160" s="117">
        <f t="shared" si="22"/>
        <v>6.9157228891980616E-4</v>
      </c>
      <c r="J160" s="234">
        <f t="shared" si="18"/>
        <v>98</v>
      </c>
      <c r="K160" s="109">
        <f t="shared" si="23"/>
        <v>333240.72630500002</v>
      </c>
      <c r="L160" s="109">
        <f t="shared" si="24"/>
        <v>337266.34034</v>
      </c>
    </row>
    <row r="161" spans="2:12" x14ac:dyDescent="0.25">
      <c r="B161" s="93">
        <f t="shared" si="19"/>
        <v>46043</v>
      </c>
      <c r="C161" s="117">
        <v>4.4999999999999997E-3</v>
      </c>
      <c r="D161">
        <f t="shared" si="20"/>
        <v>145</v>
      </c>
      <c r="E161" s="231" cm="1">
        <f t="array" ref="E161">IFERROR(IFERROR(_xlfn.LET(_xlpm.dias,CHOOSE({1;2},LARGE(_xlfn._xlws.FILTER(ETTJ[dc],ETTJ[dc]&lt;=D161),1),SMALL(_xlfn._xlws.FILTER(ETTJ[dc],ETTJ[dc]&gt;=D161),1)),_xlpm.taxas,_xlfn.XLOOKUP(_xlpm.dias,ETTJ[dc],ETTJ[DI 252]),FORECAST(D161,_xlpm.taxas,_xlpm.dias)),_xlfn.XLOOKUP(D161,ETTJ[dc],ETTJ[DI 252]))/100,0)</f>
        <v>0.1424923076923077</v>
      </c>
      <c r="F161" s="163">
        <f t="shared" si="17"/>
        <v>153</v>
      </c>
      <c r="G161" s="117">
        <f>(_xlfn.XLOOKUP(B161,FatorAcumulado[Datas],FatorAcumulado[Fator CDI])/_xlfn.XLOOKUP($C$2,FatorAcumulado[Datas],FatorAcumulado[Fator CDI]))^(1/F161)-1</f>
        <v>5.5114039143822069E-4</v>
      </c>
      <c r="H161" s="117">
        <f t="shared" si="21"/>
        <v>1.4035565781189696E-4</v>
      </c>
      <c r="I161" s="117">
        <f t="shared" si="22"/>
        <v>6.9157340492220776E-4</v>
      </c>
      <c r="J161" s="234">
        <f t="shared" si="18"/>
        <v>97</v>
      </c>
      <c r="K161" s="109">
        <f t="shared" si="23"/>
        <v>333471.243258</v>
      </c>
      <c r="L161" s="109">
        <f t="shared" si="24"/>
        <v>337458.29111599998</v>
      </c>
    </row>
    <row r="162" spans="2:12" x14ac:dyDescent="0.25">
      <c r="B162" s="93">
        <f t="shared" si="19"/>
        <v>46044</v>
      </c>
      <c r="C162" s="117">
        <v>4.4999999999999997E-3</v>
      </c>
      <c r="D162">
        <f t="shared" si="20"/>
        <v>144</v>
      </c>
      <c r="E162" s="231" cm="1">
        <f t="array" ref="E162">IFERROR(IFERROR(_xlfn.LET(_xlpm.dias,CHOOSE({1;2},LARGE(_xlfn._xlws.FILTER(ETTJ[dc],ETTJ[dc]&lt;=D162),1),SMALL(_xlfn._xlws.FILTER(ETTJ[dc],ETTJ[dc]&gt;=D162),1)),_xlpm.taxas,_xlfn.XLOOKUP(_xlpm.dias,ETTJ[dc],ETTJ[DI 252]),FORECAST(D162,_xlpm.taxas,_xlpm.dias)),_xlfn.XLOOKUP(D162,ETTJ[dc],ETTJ[DI 252]))/100,0)</f>
        <v>0.14250769230769231</v>
      </c>
      <c r="F162" s="163">
        <f t="shared" si="17"/>
        <v>154</v>
      </c>
      <c r="G162" s="117">
        <f>(_xlfn.XLOOKUP(B162,FatorAcumulado[Datas],FatorAcumulado[Fator CDI])/_xlfn.XLOOKUP($C$2,FatorAcumulado[Datas],FatorAcumulado[Fator CDI]))^(1/F162)-1</f>
        <v>5.511414927923397E-4</v>
      </c>
      <c r="H162" s="117">
        <f t="shared" si="21"/>
        <v>1.4035565781189696E-4</v>
      </c>
      <c r="I162" s="117">
        <f t="shared" si="22"/>
        <v>6.9157450643109186E-4</v>
      </c>
      <c r="J162" s="234">
        <f t="shared" si="18"/>
        <v>96</v>
      </c>
      <c r="K162" s="109">
        <f t="shared" si="23"/>
        <v>333701.91966800002</v>
      </c>
      <c r="L162" s="109">
        <f t="shared" si="24"/>
        <v>337650.35113700002</v>
      </c>
    </row>
    <row r="163" spans="2:12" x14ac:dyDescent="0.25">
      <c r="B163" s="93">
        <f t="shared" si="19"/>
        <v>46045</v>
      </c>
      <c r="C163" s="117">
        <v>3.0000000000000001E-3</v>
      </c>
      <c r="D163">
        <f t="shared" si="20"/>
        <v>143</v>
      </c>
      <c r="E163" s="231" cm="1">
        <f t="array" ref="E163">IFERROR(IFERROR(_xlfn.LET(_xlpm.dias,CHOOSE({1;2},LARGE(_xlfn._xlws.FILTER(ETTJ[dc],ETTJ[dc]&lt;=D163),1),SMALL(_xlfn._xlws.FILTER(ETTJ[dc],ETTJ[dc]&gt;=D163),1)),_xlpm.taxas,_xlfn.XLOOKUP(_xlpm.dias,ETTJ[dc],ETTJ[DI 252]),FORECAST(D163,_xlpm.taxas,_xlpm.dias)),_xlfn.XLOOKUP(D163,ETTJ[dc],ETTJ[DI 252]))/100,0)</f>
        <v>0.14252307692307692</v>
      </c>
      <c r="F163" s="163">
        <f t="shared" si="17"/>
        <v>155</v>
      </c>
      <c r="G163" s="117">
        <f>(_xlfn.XLOOKUP(B163,FatorAcumulado[Datas],FatorAcumulado[Fator CDI])/_xlfn.XLOOKUP($C$2,FatorAcumulado[Datas],FatorAcumulado[Fator CDI]))^(1/F163)-1</f>
        <v>5.51142579935604E-4</v>
      </c>
      <c r="H163" s="117">
        <f t="shared" si="21"/>
        <v>1.4035565781189696E-4</v>
      </c>
      <c r="I163" s="117">
        <f t="shared" si="22"/>
        <v>6.9157559372690081E-4</v>
      </c>
      <c r="J163" s="234">
        <f t="shared" si="18"/>
        <v>95</v>
      </c>
      <c r="K163" s="109">
        <f t="shared" si="23"/>
        <v>333932.75564799999</v>
      </c>
      <c r="L163" s="109">
        <f t="shared" si="24"/>
        <v>338032.90229599999</v>
      </c>
    </row>
    <row r="164" spans="2:12" x14ac:dyDescent="0.25">
      <c r="B164" s="93">
        <f t="shared" si="19"/>
        <v>46048</v>
      </c>
      <c r="C164" s="117">
        <v>3.0000000000000001E-3</v>
      </c>
      <c r="D164">
        <f t="shared" si="20"/>
        <v>140</v>
      </c>
      <c r="E164" s="231" cm="1">
        <f t="array" ref="E164">IFERROR(IFERROR(_xlfn.LET(_xlpm.dias,CHOOSE({1;2},LARGE(_xlfn._xlws.FILTER(ETTJ[dc],ETTJ[dc]&lt;=D164),1),SMALL(_xlfn._xlws.FILTER(ETTJ[dc],ETTJ[dc]&gt;=D164),1)),_xlpm.taxas,_xlfn.XLOOKUP(_xlpm.dias,ETTJ[dc],ETTJ[DI 252]),FORECAST(D164,_xlpm.taxas,_xlpm.dias)),_xlfn.XLOOKUP(D164,ETTJ[dc],ETTJ[DI 252]))/100,0)</f>
        <v>0.14256923076923075</v>
      </c>
      <c r="F164" s="163">
        <f t="shared" si="17"/>
        <v>156</v>
      </c>
      <c r="G164" s="117">
        <f>(_xlfn.XLOOKUP(B164,FatorAcumulado[Datas],FatorAcumulado[Fator CDI])/_xlfn.XLOOKUP($C$2,FatorAcumulado[Datas],FatorAcumulado[Fator CDI]))^(1/F164)-1</f>
        <v>5.5114365314090641E-4</v>
      </c>
      <c r="H164" s="117">
        <f t="shared" si="21"/>
        <v>1.4035565781189696E-4</v>
      </c>
      <c r="I164" s="117">
        <f t="shared" si="22"/>
        <v>6.9157666708274945E-4</v>
      </c>
      <c r="J164" s="234">
        <f t="shared" si="18"/>
        <v>94</v>
      </c>
      <c r="K164" s="109">
        <f t="shared" si="23"/>
        <v>334163.75130599999</v>
      </c>
      <c r="L164" s="109">
        <f t="shared" si="24"/>
        <v>338223.28363100003</v>
      </c>
    </row>
    <row r="165" spans="2:12" x14ac:dyDescent="0.25">
      <c r="B165" s="93">
        <f t="shared" si="19"/>
        <v>46049</v>
      </c>
      <c r="C165" s="117">
        <v>3.0000000000000001E-3</v>
      </c>
      <c r="D165">
        <f t="shared" si="20"/>
        <v>139</v>
      </c>
      <c r="E165" s="231" cm="1">
        <f t="array" ref="E165">IFERROR(IFERROR(_xlfn.LET(_xlpm.dias,CHOOSE({1;2},LARGE(_xlfn._xlws.FILTER(ETTJ[dc],ETTJ[dc]&lt;=D165),1),SMALL(_xlfn._xlws.FILTER(ETTJ[dc],ETTJ[dc]&gt;=D165),1)),_xlpm.taxas,_xlfn.XLOOKUP(_xlpm.dias,ETTJ[dc],ETTJ[DI 252]),FORECAST(D165,_xlpm.taxas,_xlpm.dias)),_xlfn.XLOOKUP(D165,ETTJ[dc],ETTJ[DI 252]))/100,0)</f>
        <v>0.14258461538461539</v>
      </c>
      <c r="F165" s="163">
        <f t="shared" si="17"/>
        <v>157</v>
      </c>
      <c r="G165" s="117">
        <f>(_xlfn.XLOOKUP(B165,FatorAcumulado[Datas],FatorAcumulado[Fator CDI])/_xlfn.XLOOKUP($C$2,FatorAcumulado[Datas],FatorAcumulado[Fator CDI]))^(1/F165)-1</f>
        <v>5.5114471267514453E-4</v>
      </c>
      <c r="H165" s="117">
        <f t="shared" si="21"/>
        <v>1.4035565781189696E-4</v>
      </c>
      <c r="I165" s="117">
        <f t="shared" si="22"/>
        <v>6.9157772676575746E-4</v>
      </c>
      <c r="J165" s="234">
        <f t="shared" si="18"/>
        <v>93</v>
      </c>
      <c r="K165" s="109">
        <f t="shared" si="23"/>
        <v>334394.906755</v>
      </c>
      <c r="L165" s="109">
        <f t="shared" si="24"/>
        <v>338413.77218999999</v>
      </c>
    </row>
    <row r="166" spans="2:12" x14ac:dyDescent="0.25">
      <c r="B166" s="93">
        <f t="shared" si="19"/>
        <v>46050</v>
      </c>
      <c r="C166" s="117">
        <v>3.0000000000000001E-3</v>
      </c>
      <c r="D166">
        <f t="shared" si="20"/>
        <v>138</v>
      </c>
      <c r="E166" s="231" cm="1">
        <f t="array" ref="E166">IFERROR(IFERROR(_xlfn.LET(_xlpm.dias,CHOOSE({1;2},LARGE(_xlfn._xlws.FILTER(ETTJ[dc],ETTJ[dc]&lt;=D166),1),SMALL(_xlfn._xlws.FILTER(ETTJ[dc],ETTJ[dc]&gt;=D166),1)),_xlpm.taxas,_xlfn.XLOOKUP(_xlpm.dias,ETTJ[dc],ETTJ[DI 252]),FORECAST(D166,_xlpm.taxas,_xlpm.dias)),_xlfn.XLOOKUP(D166,ETTJ[dc],ETTJ[DI 252]))/100,0)</f>
        <v>0.1426</v>
      </c>
      <c r="F166" s="163">
        <f t="shared" si="17"/>
        <v>158</v>
      </c>
      <c r="G166" s="117">
        <f>(_xlfn.XLOOKUP(B166,FatorAcumulado[Datas],FatorAcumulado[Fator CDI])/_xlfn.XLOOKUP($C$2,FatorAcumulado[Datas],FatorAcumulado[Fator CDI]))^(1/F166)-1</f>
        <v>5.5114575879722238E-4</v>
      </c>
      <c r="H166" s="117">
        <f t="shared" si="21"/>
        <v>1.4035565781189696E-4</v>
      </c>
      <c r="I166" s="117">
        <f t="shared" si="22"/>
        <v>6.915787730346068E-4</v>
      </c>
      <c r="J166" s="234">
        <f t="shared" si="18"/>
        <v>92</v>
      </c>
      <c r="K166" s="109">
        <f t="shared" si="23"/>
        <v>334626.22210299998</v>
      </c>
      <c r="L166" s="109">
        <f t="shared" si="24"/>
        <v>338604.36803299998</v>
      </c>
    </row>
    <row r="167" spans="2:12" x14ac:dyDescent="0.25">
      <c r="B167" s="93">
        <f t="shared" si="19"/>
        <v>46051</v>
      </c>
      <c r="C167" s="117">
        <v>3.0000000000000001E-3</v>
      </c>
      <c r="D167">
        <f t="shared" si="20"/>
        <v>137</v>
      </c>
      <c r="E167" s="231" cm="1">
        <f t="array" ref="E167">IFERROR(IFERROR(_xlfn.LET(_xlpm.dias,CHOOSE({1;2},LARGE(_xlfn._xlws.FILTER(ETTJ[dc],ETTJ[dc]&lt;=D167),1),SMALL(_xlfn._xlws.FILTER(ETTJ[dc],ETTJ[dc]&gt;=D167),1)),_xlpm.taxas,_xlfn.XLOOKUP(_xlpm.dias,ETTJ[dc],ETTJ[DI 252]),FORECAST(D167,_xlpm.taxas,_xlpm.dias)),_xlfn.XLOOKUP(D167,ETTJ[dc],ETTJ[DI 252]))/100,0)</f>
        <v>0.1426</v>
      </c>
      <c r="F167" s="163">
        <f t="shared" si="17"/>
        <v>159</v>
      </c>
      <c r="G167" s="117">
        <f>(_xlfn.XLOOKUP(B167,FatorAcumulado[Datas],FatorAcumulado[Fator CDI])/_xlfn.XLOOKUP($C$2,FatorAcumulado[Datas],FatorAcumulado[Fator CDI]))^(1/F167)-1</f>
        <v>5.511467917607149E-4</v>
      </c>
      <c r="H167" s="117">
        <f t="shared" si="21"/>
        <v>1.4035565781189696E-4</v>
      </c>
      <c r="I167" s="117">
        <f t="shared" si="22"/>
        <v>6.9157980614309444E-4</v>
      </c>
      <c r="J167" s="234">
        <f t="shared" si="18"/>
        <v>91</v>
      </c>
      <c r="K167" s="109">
        <f t="shared" si="23"/>
        <v>334857.69746200001</v>
      </c>
      <c r="L167" s="109">
        <f t="shared" si="24"/>
        <v>338795.07121899998</v>
      </c>
    </row>
    <row r="168" spans="2:12" x14ac:dyDescent="0.25">
      <c r="B168" s="93">
        <f t="shared" si="19"/>
        <v>46052</v>
      </c>
      <c r="C168" s="117">
        <v>3.0000000000000001E-3</v>
      </c>
      <c r="D168">
        <f t="shared" si="20"/>
        <v>136</v>
      </c>
      <c r="E168" s="231" cm="1">
        <f t="array" ref="E168">IFERROR(IFERROR(_xlfn.LET(_xlpm.dias,CHOOSE({1;2},LARGE(_xlfn._xlws.FILTER(ETTJ[dc],ETTJ[dc]&lt;=D168),1),SMALL(_xlfn._xlws.FILTER(ETTJ[dc],ETTJ[dc]&gt;=D168),1)),_xlpm.taxas,_xlfn.XLOOKUP(_xlpm.dias,ETTJ[dc],ETTJ[DI 252]),FORECAST(D168,_xlpm.taxas,_xlpm.dias)),_xlfn.XLOOKUP(D168,ETTJ[dc],ETTJ[DI 252]))/100,0)</f>
        <v>0.1426</v>
      </c>
      <c r="F168" s="163">
        <f t="shared" si="17"/>
        <v>160</v>
      </c>
      <c r="G168" s="117">
        <f>(_xlfn.XLOOKUP(B168,FatorAcumulado[Datas],FatorAcumulado[Fator CDI])/_xlfn.XLOOKUP($C$2,FatorAcumulado[Datas],FatorAcumulado[Fator CDI]))^(1/F168)-1</f>
        <v>5.511478118120916E-4</v>
      </c>
      <c r="H168" s="117">
        <f t="shared" si="21"/>
        <v>1.4035565781189696E-4</v>
      </c>
      <c r="I168" s="117">
        <f t="shared" si="22"/>
        <v>6.9158082633768991E-4</v>
      </c>
      <c r="J168" s="234">
        <f t="shared" si="18"/>
        <v>90</v>
      </c>
      <c r="K168" s="109">
        <f t="shared" si="23"/>
        <v>335089.33294300002</v>
      </c>
      <c r="L168" s="109">
        <f t="shared" si="24"/>
        <v>338985.88181200001</v>
      </c>
    </row>
    <row r="169" spans="2:12" x14ac:dyDescent="0.25">
      <c r="B169" s="93">
        <f t="shared" si="19"/>
        <v>46055</v>
      </c>
      <c r="C169" s="117">
        <v>3.0000000000000001E-3</v>
      </c>
      <c r="D169">
        <f t="shared" si="20"/>
        <v>133</v>
      </c>
      <c r="E169" s="231" cm="1">
        <f t="array" ref="E169">IFERROR(IFERROR(_xlfn.LET(_xlpm.dias,CHOOSE({1;2},LARGE(_xlfn._xlws.FILTER(ETTJ[dc],ETTJ[dc]&lt;=D169),1),SMALL(_xlfn._xlws.FILTER(ETTJ[dc],ETTJ[dc]&gt;=D169),1)),_xlpm.taxas,_xlfn.XLOOKUP(_xlpm.dias,ETTJ[dc],ETTJ[DI 252]),FORECAST(D169,_xlpm.taxas,_xlpm.dias)),_xlfn.XLOOKUP(D169,ETTJ[dc],ETTJ[DI 252]))/100,0)</f>
        <v>0.14269999999999999</v>
      </c>
      <c r="F169" s="163">
        <f t="shared" si="17"/>
        <v>161</v>
      </c>
      <c r="G169" s="117">
        <f>(_xlfn.XLOOKUP(B169,FatorAcumulado[Datas],FatorAcumulado[Fator CDI])/_xlfn.XLOOKUP($C$2,FatorAcumulado[Datas],FatorAcumulado[Fator CDI]))^(1/F169)-1</f>
        <v>5.5114881919204883E-4</v>
      </c>
      <c r="H169" s="117">
        <f t="shared" si="21"/>
        <v>1.4035565781189696E-4</v>
      </c>
      <c r="I169" s="117">
        <f t="shared" si="22"/>
        <v>6.9158183385908956E-4</v>
      </c>
      <c r="J169" s="234">
        <f t="shared" si="18"/>
        <v>89</v>
      </c>
      <c r="K169" s="109">
        <f t="shared" si="23"/>
        <v>335321.12865600002</v>
      </c>
      <c r="L169" s="109">
        <f t="shared" si="24"/>
        <v>339176.79986899998</v>
      </c>
    </row>
    <row r="170" spans="2:12" x14ac:dyDescent="0.25">
      <c r="B170" s="93">
        <f t="shared" si="19"/>
        <v>46056</v>
      </c>
      <c r="C170" s="117">
        <v>3.0000000000000001E-3</v>
      </c>
      <c r="D170">
        <f t="shared" si="20"/>
        <v>132</v>
      </c>
      <c r="E170" s="231" cm="1">
        <f t="array" ref="E170">IFERROR(IFERROR(_xlfn.LET(_xlpm.dias,CHOOSE({1;2},LARGE(_xlfn._xlws.FILTER(ETTJ[dc],ETTJ[dc]&lt;=D170),1),SMALL(_xlfn._xlws.FILTER(ETTJ[dc],ETTJ[dc]&gt;=D170),1)),_xlpm.taxas,_xlfn.XLOOKUP(_xlpm.dias,ETTJ[dc],ETTJ[DI 252]),FORECAST(D170,_xlpm.taxas,_xlpm.dias)),_xlfn.XLOOKUP(D170,ETTJ[dc],ETTJ[DI 252]))/100,0)</f>
        <v>0.14271666666666666</v>
      </c>
      <c r="F170" s="163">
        <f t="shared" si="17"/>
        <v>162</v>
      </c>
      <c r="G170" s="117">
        <f>(_xlfn.XLOOKUP(B170,FatorAcumulado[Datas],FatorAcumulado[Fator CDI])/_xlfn.XLOOKUP($C$2,FatorAcumulado[Datas],FatorAcumulado[Fator CDI]))^(1/F170)-1</f>
        <v>5.5114981413528774E-4</v>
      </c>
      <c r="H170" s="117">
        <f t="shared" si="21"/>
        <v>1.4035565781189696E-4</v>
      </c>
      <c r="I170" s="117">
        <f t="shared" si="22"/>
        <v>6.9158282894199452E-4</v>
      </c>
      <c r="J170" s="234">
        <f t="shared" si="18"/>
        <v>88</v>
      </c>
      <c r="K170" s="109">
        <f t="shared" si="23"/>
        <v>335553.08471199998</v>
      </c>
      <c r="L170" s="109">
        <f t="shared" si="24"/>
        <v>339367.82545100001</v>
      </c>
    </row>
    <row r="171" spans="2:12" x14ac:dyDescent="0.25">
      <c r="B171" s="93">
        <f t="shared" si="19"/>
        <v>46057</v>
      </c>
      <c r="C171" s="117">
        <v>3.0000000000000001E-3</v>
      </c>
      <c r="D171">
        <f t="shared" si="20"/>
        <v>131</v>
      </c>
      <c r="E171" s="231" cm="1">
        <f t="array" ref="E171">IFERROR(IFERROR(_xlfn.LET(_xlpm.dias,CHOOSE({1;2},LARGE(_xlfn._xlws.FILTER(ETTJ[dc],ETTJ[dc]&lt;=D171),1),SMALL(_xlfn._xlws.FILTER(ETTJ[dc],ETTJ[dc]&gt;=D171),1)),_xlpm.taxas,_xlfn.XLOOKUP(_xlpm.dias,ETTJ[dc],ETTJ[DI 252]),FORECAST(D171,_xlpm.taxas,_xlpm.dias)),_xlfn.XLOOKUP(D171,ETTJ[dc],ETTJ[DI 252]))/100,0)</f>
        <v>0.14273333333333332</v>
      </c>
      <c r="F171" s="163">
        <f t="shared" si="17"/>
        <v>163</v>
      </c>
      <c r="G171" s="117">
        <f>(_xlfn.XLOOKUP(B171,FatorAcumulado[Datas],FatorAcumulado[Fator CDI])/_xlfn.XLOOKUP($C$2,FatorAcumulado[Datas],FatorAcumulado[Fator CDI]))^(1/F171)-1</f>
        <v>5.5115079687051427E-4</v>
      </c>
      <c r="H171" s="117">
        <f t="shared" si="21"/>
        <v>1.4035565781189696E-4</v>
      </c>
      <c r="I171" s="117">
        <f t="shared" si="22"/>
        <v>6.9158381181511075E-4</v>
      </c>
      <c r="J171" s="234">
        <f t="shared" si="18"/>
        <v>87</v>
      </c>
      <c r="K171" s="109">
        <f t="shared" si="23"/>
        <v>335785.201222</v>
      </c>
      <c r="L171" s="109">
        <f t="shared" si="24"/>
        <v>339558.95861999999</v>
      </c>
    </row>
    <row r="172" spans="2:12" x14ac:dyDescent="0.25">
      <c r="B172" s="93">
        <f t="shared" si="19"/>
        <v>46058</v>
      </c>
      <c r="C172" s="117">
        <v>3.0000000000000001E-3</v>
      </c>
      <c r="D172">
        <f t="shared" si="20"/>
        <v>130</v>
      </c>
      <c r="E172" s="231" cm="1">
        <f t="array" ref="E172">IFERROR(IFERROR(_xlfn.LET(_xlpm.dias,CHOOSE({1;2},LARGE(_xlfn._xlws.FILTER(ETTJ[dc],ETTJ[dc]&lt;=D172),1),SMALL(_xlfn._xlws.FILTER(ETTJ[dc],ETTJ[dc]&gt;=D172),1)),_xlpm.taxas,_xlfn.XLOOKUP(_xlpm.dias,ETTJ[dc],ETTJ[DI 252]),FORECAST(D172,_xlpm.taxas,_xlpm.dias)),_xlfn.XLOOKUP(D172,ETTJ[dc],ETTJ[DI 252]))/100,0)</f>
        <v>0.14274999999999999</v>
      </c>
      <c r="F172" s="163">
        <f t="shared" si="17"/>
        <v>164</v>
      </c>
      <c r="G172" s="117">
        <f>(_xlfn.XLOOKUP(B172,FatorAcumulado[Datas],FatorAcumulado[Fator CDI])/_xlfn.XLOOKUP($C$2,FatorAcumulado[Datas],FatorAcumulado[Fator CDI]))^(1/F172)-1</f>
        <v>5.5115176762132734E-4</v>
      </c>
      <c r="H172" s="117">
        <f t="shared" si="21"/>
        <v>1.4035565781189696E-4</v>
      </c>
      <c r="I172" s="117">
        <f t="shared" si="22"/>
        <v>6.9158478270203716E-4</v>
      </c>
      <c r="J172" s="234">
        <f t="shared" si="18"/>
        <v>86</v>
      </c>
      <c r="K172" s="109">
        <f t="shared" si="23"/>
        <v>336017.47829699999</v>
      </c>
      <c r="L172" s="109">
        <f t="shared" si="24"/>
        <v>339750.19943600002</v>
      </c>
    </row>
    <row r="173" spans="2:12" x14ac:dyDescent="0.25">
      <c r="B173" s="93">
        <f t="shared" si="19"/>
        <v>46059</v>
      </c>
      <c r="C173" s="117">
        <v>3.0000000000000001E-3</v>
      </c>
      <c r="D173">
        <f t="shared" si="20"/>
        <v>129</v>
      </c>
      <c r="E173" s="231" cm="1">
        <f t="array" ref="E173">IFERROR(IFERROR(_xlfn.LET(_xlpm.dias,CHOOSE({1;2},LARGE(_xlfn._xlws.FILTER(ETTJ[dc],ETTJ[dc]&lt;=D173),1),SMALL(_xlfn._xlws.FILTER(ETTJ[dc],ETTJ[dc]&gt;=D173),1)),_xlpm.taxas,_xlfn.XLOOKUP(_xlpm.dias,ETTJ[dc],ETTJ[DI 252]),FORECAST(D173,_xlpm.taxas,_xlpm.dias)),_xlfn.XLOOKUP(D173,ETTJ[dc],ETTJ[DI 252]))/100,0)</f>
        <v>0.14276666666666663</v>
      </c>
      <c r="F173" s="163">
        <f t="shared" si="17"/>
        <v>165</v>
      </c>
      <c r="G173" s="117">
        <f>(_xlfn.XLOOKUP(B173,FatorAcumulado[Datas],FatorAcumulado[Fator CDI])/_xlfn.XLOOKUP($C$2,FatorAcumulado[Datas],FatorAcumulado[Fator CDI]))^(1/F173)-1</f>
        <v>5.5115272660533066E-4</v>
      </c>
      <c r="H173" s="117">
        <f t="shared" si="21"/>
        <v>1.4035565781189696E-4</v>
      </c>
      <c r="I173" s="117">
        <f t="shared" si="22"/>
        <v>6.9158574182082155E-4</v>
      </c>
      <c r="J173" s="234">
        <f t="shared" si="18"/>
        <v>85</v>
      </c>
      <c r="K173" s="109">
        <f t="shared" si="23"/>
        <v>336249.91604799998</v>
      </c>
      <c r="L173" s="109">
        <f t="shared" si="24"/>
        <v>339941.54795899999</v>
      </c>
    </row>
    <row r="174" spans="2:12" x14ac:dyDescent="0.25">
      <c r="B174" s="93">
        <f t="shared" si="19"/>
        <v>46062</v>
      </c>
      <c r="C174" s="117">
        <v>3.0000000000000001E-3</v>
      </c>
      <c r="D174">
        <f t="shared" si="20"/>
        <v>126</v>
      </c>
      <c r="E174" s="231" cm="1">
        <f t="array" ref="E174">IFERROR(IFERROR(_xlfn.LET(_xlpm.dias,CHOOSE({1;2},LARGE(_xlfn._xlws.FILTER(ETTJ[dc],ETTJ[dc]&lt;=D174),1),SMALL(_xlfn._xlws.FILTER(ETTJ[dc],ETTJ[dc]&gt;=D174),1)),_xlpm.taxas,_xlfn.XLOOKUP(_xlpm.dias,ETTJ[dc],ETTJ[DI 252]),FORECAST(D174,_xlpm.taxas,_xlpm.dias)),_xlfn.XLOOKUP(D174,ETTJ[dc],ETTJ[DI 252]))/100,0)</f>
        <v>0.14279999999999998</v>
      </c>
      <c r="F174" s="163">
        <f t="shared" si="17"/>
        <v>166</v>
      </c>
      <c r="G174" s="117">
        <f>(_xlfn.XLOOKUP(B174,FatorAcumulado[Datas],FatorAcumulado[Fator CDI])/_xlfn.XLOOKUP($C$2,FatorAcumulado[Datas],FatorAcumulado[Fator CDI]))^(1/F174)-1</f>
        <v>5.5115367403524296E-4</v>
      </c>
      <c r="H174" s="117">
        <f t="shared" si="21"/>
        <v>1.4035565781189696E-4</v>
      </c>
      <c r="I174" s="117">
        <f t="shared" si="22"/>
        <v>6.9158668938351653E-4</v>
      </c>
      <c r="J174" s="234">
        <f t="shared" si="18"/>
        <v>84</v>
      </c>
      <c r="K174" s="109">
        <f t="shared" si="23"/>
        <v>336482.514586</v>
      </c>
      <c r="L174" s="109">
        <f t="shared" si="24"/>
        <v>340133.00425100001</v>
      </c>
    </row>
    <row r="175" spans="2:12" x14ac:dyDescent="0.25">
      <c r="B175" s="93">
        <f t="shared" si="19"/>
        <v>46063</v>
      </c>
      <c r="C175" s="117">
        <v>3.0000000000000001E-3</v>
      </c>
      <c r="D175">
        <f t="shared" si="20"/>
        <v>125</v>
      </c>
      <c r="E175" s="231" cm="1">
        <f t="array" ref="E175">IFERROR(IFERROR(_xlfn.LET(_xlpm.dias,CHOOSE({1;2},LARGE(_xlfn._xlws.FILTER(ETTJ[dc],ETTJ[dc]&lt;=D175),1),SMALL(_xlfn._xlws.FILTER(ETTJ[dc],ETTJ[dc]&gt;=D175),1)),_xlpm.taxas,_xlfn.XLOOKUP(_xlpm.dias,ETTJ[dc],ETTJ[DI 252]),FORECAST(D175,_xlpm.taxas,_xlpm.dias)),_xlfn.XLOOKUP(D175,ETTJ[dc],ETTJ[DI 252]))/100,0)</f>
        <v>0.14279999999999998</v>
      </c>
      <c r="F175" s="163">
        <f t="shared" si="17"/>
        <v>167</v>
      </c>
      <c r="G175" s="117">
        <f>(_xlfn.XLOOKUP(B175,FatorAcumulado[Datas],FatorAcumulado[Fator CDI])/_xlfn.XLOOKUP($C$2,FatorAcumulado[Datas],FatorAcumulado[Fator CDI]))^(1/F175)-1</f>
        <v>5.5115461011889799E-4</v>
      </c>
      <c r="H175" s="117">
        <f t="shared" si="21"/>
        <v>1.4035565781189696E-4</v>
      </c>
      <c r="I175" s="117">
        <f t="shared" si="22"/>
        <v>6.9158762559862197E-4</v>
      </c>
      <c r="J175" s="234">
        <f t="shared" si="18"/>
        <v>83</v>
      </c>
      <c r="K175" s="109">
        <f t="shared" si="23"/>
        <v>336715.27402299998</v>
      </c>
      <c r="L175" s="109">
        <f t="shared" si="24"/>
        <v>340324.568371</v>
      </c>
    </row>
    <row r="176" spans="2:12" x14ac:dyDescent="0.25">
      <c r="B176" s="93">
        <f t="shared" si="19"/>
        <v>46064</v>
      </c>
      <c r="C176" s="117">
        <v>3.0000000000000001E-3</v>
      </c>
      <c r="D176">
        <f t="shared" si="20"/>
        <v>124</v>
      </c>
      <c r="E176" s="231" cm="1">
        <f t="array" ref="E176">IFERROR(IFERROR(_xlfn.LET(_xlpm.dias,CHOOSE({1;2},LARGE(_xlfn._xlws.FILTER(ETTJ[dc],ETTJ[dc]&lt;=D176),1),SMALL(_xlfn._xlws.FILTER(ETTJ[dc],ETTJ[dc]&gt;=D176),1)),_xlpm.taxas,_xlfn.XLOOKUP(_xlpm.dias,ETTJ[dc],ETTJ[DI 252]),FORECAST(D176,_xlpm.taxas,_xlpm.dias)),_xlfn.XLOOKUP(D176,ETTJ[dc],ETTJ[DI 252]))/100,0)</f>
        <v>0.1429</v>
      </c>
      <c r="F176" s="163">
        <f t="shared" si="17"/>
        <v>168</v>
      </c>
      <c r="G176" s="117">
        <f>(_xlfn.XLOOKUP(B176,FatorAcumulado[Datas],FatorAcumulado[Fator CDI])/_xlfn.XLOOKUP($C$2,FatorAcumulado[Datas],FatorAcumulado[Fator CDI]))^(1/F176)-1</f>
        <v>5.5115553505857839E-4</v>
      </c>
      <c r="H176" s="117">
        <f t="shared" si="21"/>
        <v>1.4035565781189696E-4</v>
      </c>
      <c r="I176" s="117">
        <f t="shared" si="22"/>
        <v>6.9158855066819847E-4</v>
      </c>
      <c r="J176" s="234">
        <f t="shared" si="18"/>
        <v>82</v>
      </c>
      <c r="K176" s="109">
        <f t="shared" si="23"/>
        <v>336948.19446899998</v>
      </c>
      <c r="L176" s="109">
        <f t="shared" si="24"/>
        <v>340516.24038099998</v>
      </c>
    </row>
    <row r="177" spans="2:12" x14ac:dyDescent="0.25">
      <c r="B177" s="93">
        <f t="shared" si="19"/>
        <v>46065</v>
      </c>
      <c r="C177" s="117">
        <v>3.0000000000000001E-3</v>
      </c>
      <c r="D177">
        <f t="shared" si="20"/>
        <v>123</v>
      </c>
      <c r="E177" s="231" cm="1">
        <f t="array" ref="E177">IFERROR(IFERROR(_xlfn.LET(_xlpm.dias,CHOOSE({1;2},LARGE(_xlfn._xlws.FILTER(ETTJ[dc],ETTJ[dc]&lt;=D177),1),SMALL(_xlfn._xlws.FILTER(ETTJ[dc],ETTJ[dc]&gt;=D177),1)),_xlpm.taxas,_xlfn.XLOOKUP(_xlpm.dias,ETTJ[dc],ETTJ[DI 252]),FORECAST(D177,_xlpm.taxas,_xlpm.dias)),_xlfn.XLOOKUP(D177,ETTJ[dc],ETTJ[DI 252]))/100,0)</f>
        <v>0.1429</v>
      </c>
      <c r="F177" s="163">
        <f t="shared" si="17"/>
        <v>169</v>
      </c>
      <c r="G177" s="117">
        <f>(_xlfn.XLOOKUP(B177,FatorAcumulado[Datas],FatorAcumulado[Fator CDI])/_xlfn.XLOOKUP($C$2,FatorAcumulado[Datas],FatorAcumulado[Fator CDI]))^(1/F177)-1</f>
        <v>5.5115644905234795E-4</v>
      </c>
      <c r="H177" s="117">
        <f t="shared" si="21"/>
        <v>1.4035565781189696E-4</v>
      </c>
      <c r="I177" s="117">
        <f t="shared" si="22"/>
        <v>6.915894647903098E-4</v>
      </c>
      <c r="J177" s="234">
        <f t="shared" si="18"/>
        <v>81</v>
      </c>
      <c r="K177" s="109">
        <f t="shared" si="23"/>
        <v>337181.276037</v>
      </c>
      <c r="L177" s="109">
        <f t="shared" si="24"/>
        <v>340708.020342</v>
      </c>
    </row>
    <row r="178" spans="2:12" x14ac:dyDescent="0.25">
      <c r="B178" s="93">
        <f t="shared" si="19"/>
        <v>46066</v>
      </c>
      <c r="C178" s="117">
        <v>3.0000000000000001E-3</v>
      </c>
      <c r="D178">
        <f t="shared" si="20"/>
        <v>122</v>
      </c>
      <c r="E178" s="231" cm="1">
        <f t="array" ref="E178">IFERROR(IFERROR(_xlfn.LET(_xlpm.dias,CHOOSE({1;2},LARGE(_xlfn._xlws.FILTER(ETTJ[dc],ETTJ[dc]&lt;=D178),1),SMALL(_xlfn._xlws.FILTER(ETTJ[dc],ETTJ[dc]&gt;=D178),1)),_xlpm.taxas,_xlfn.XLOOKUP(_xlpm.dias,ETTJ[dc],ETTJ[DI 252]),FORECAST(D178,_xlpm.taxas,_xlpm.dias)),_xlfn.XLOOKUP(D178,ETTJ[dc],ETTJ[DI 252]))/100,0)</f>
        <v>0.1429</v>
      </c>
      <c r="F178" s="163">
        <f t="shared" si="17"/>
        <v>170</v>
      </c>
      <c r="G178" s="117">
        <f>(_xlfn.XLOOKUP(B178,FatorAcumulado[Datas],FatorAcumulado[Fator CDI])/_xlfn.XLOOKUP($C$2,FatorAcumulado[Datas],FatorAcumulado[Fator CDI]))^(1/F178)-1</f>
        <v>5.5115735229316343E-4</v>
      </c>
      <c r="H178" s="117">
        <f t="shared" si="21"/>
        <v>1.4035565781189696E-4</v>
      </c>
      <c r="I178" s="117">
        <f t="shared" si="22"/>
        <v>6.915903681576907E-4</v>
      </c>
      <c r="J178" s="234">
        <f t="shared" si="18"/>
        <v>80</v>
      </c>
      <c r="K178" s="109">
        <f t="shared" si="23"/>
        <v>337414.51883700001</v>
      </c>
      <c r="L178" s="109">
        <f t="shared" si="24"/>
        <v>340899.90831299999</v>
      </c>
    </row>
    <row r="179" spans="2:12" x14ac:dyDescent="0.25">
      <c r="B179" s="93">
        <f t="shared" si="19"/>
        <v>46071</v>
      </c>
      <c r="C179" s="117">
        <v>3.0000000000000001E-3</v>
      </c>
      <c r="D179">
        <f t="shared" si="20"/>
        <v>117</v>
      </c>
      <c r="E179" s="231" cm="1">
        <f t="array" ref="E179">IFERROR(IFERROR(_xlfn.LET(_xlpm.dias,CHOOSE({1;2},LARGE(_xlfn._xlws.FILTER(ETTJ[dc],ETTJ[dc]&lt;=D179),1),SMALL(_xlfn._xlws.FILTER(ETTJ[dc],ETTJ[dc]&gt;=D179),1)),_xlpm.taxas,_xlfn.XLOOKUP(_xlpm.dias,ETTJ[dc],ETTJ[DI 252]),FORECAST(D179,_xlpm.taxas,_xlpm.dias)),_xlfn.XLOOKUP(D179,ETTJ[dc],ETTJ[DI 252]))/100,0)</f>
        <v>0.14303333333333335</v>
      </c>
      <c r="F179" s="163">
        <f t="shared" si="17"/>
        <v>171</v>
      </c>
      <c r="G179" s="117">
        <f>(_xlfn.XLOOKUP(B179,FatorAcumulado[Datas],FatorAcumulado[Fator CDI])/_xlfn.XLOOKUP($C$2,FatorAcumulado[Datas],FatorAcumulado[Fator CDI]))^(1/F179)-1</f>
        <v>5.5115824496954069E-4</v>
      </c>
      <c r="H179" s="117">
        <f t="shared" si="21"/>
        <v>1.4035565781189696E-4</v>
      </c>
      <c r="I179" s="117">
        <f t="shared" si="22"/>
        <v>6.9159126095952317E-4</v>
      </c>
      <c r="J179" s="234">
        <f t="shared" si="18"/>
        <v>79</v>
      </c>
      <c r="K179" s="109">
        <f t="shared" si="23"/>
        <v>337647.92298099998</v>
      </c>
      <c r="L179" s="109">
        <f t="shared" si="24"/>
        <v>341091.90435700002</v>
      </c>
    </row>
    <row r="180" spans="2:12" x14ac:dyDescent="0.25">
      <c r="B180" s="93">
        <f t="shared" si="19"/>
        <v>46072</v>
      </c>
      <c r="C180" s="117">
        <v>3.0000000000000001E-3</v>
      </c>
      <c r="D180">
        <f t="shared" si="20"/>
        <v>116</v>
      </c>
      <c r="E180" s="231" cm="1">
        <f t="array" ref="E180">IFERROR(IFERROR(_xlfn.LET(_xlpm.dias,CHOOSE({1;2},LARGE(_xlfn._xlws.FILTER(ETTJ[dc],ETTJ[dc]&lt;=D180),1),SMALL(_xlfn._xlws.FILTER(ETTJ[dc],ETTJ[dc]&gt;=D180),1)),_xlpm.taxas,_xlfn.XLOOKUP(_xlpm.dias,ETTJ[dc],ETTJ[DI 252]),FORECAST(D180,_xlpm.taxas,_xlpm.dias)),_xlfn.XLOOKUP(D180,ETTJ[dc],ETTJ[DI 252]))/100,0)</f>
        <v>0.14306666666666668</v>
      </c>
      <c r="F180" s="163">
        <f t="shared" si="17"/>
        <v>172</v>
      </c>
      <c r="G180" s="117">
        <f>(_xlfn.XLOOKUP(B180,FatorAcumulado[Datas],FatorAcumulado[Fator CDI])/_xlfn.XLOOKUP($C$2,FatorAcumulado[Datas],FatorAcumulado[Fator CDI]))^(1/F180)-1</f>
        <v>5.5115912726622085E-4</v>
      </c>
      <c r="H180" s="117">
        <f t="shared" si="21"/>
        <v>1.4035565781189696E-4</v>
      </c>
      <c r="I180" s="117">
        <f t="shared" si="22"/>
        <v>6.9159214337988217E-4</v>
      </c>
      <c r="J180" s="234">
        <f t="shared" si="18"/>
        <v>78</v>
      </c>
      <c r="K180" s="109">
        <f t="shared" si="23"/>
        <v>337881.48858</v>
      </c>
      <c r="L180" s="109">
        <f t="shared" si="24"/>
        <v>341284.00853200001</v>
      </c>
    </row>
    <row r="181" spans="2:12" x14ac:dyDescent="0.25">
      <c r="B181" s="93">
        <f t="shared" si="19"/>
        <v>46073</v>
      </c>
      <c r="C181" s="117">
        <v>3.0000000000000001E-3</v>
      </c>
      <c r="D181">
        <f t="shared" si="20"/>
        <v>115</v>
      </c>
      <c r="E181" s="231" cm="1">
        <f t="array" ref="E181">IFERROR(IFERROR(_xlfn.LET(_xlpm.dias,CHOOSE({1;2},LARGE(_xlfn._xlws.FILTER(ETTJ[dc],ETTJ[dc]&lt;=D181),1),SMALL(_xlfn._xlws.FILTER(ETTJ[dc],ETTJ[dc]&gt;=D181),1)),_xlpm.taxas,_xlfn.XLOOKUP(_xlpm.dias,ETTJ[dc],ETTJ[DI 252]),FORECAST(D181,_xlpm.taxas,_xlpm.dias)),_xlfn.XLOOKUP(D181,ETTJ[dc],ETTJ[DI 252]))/100,0)</f>
        <v>0.1431</v>
      </c>
      <c r="F181" s="163">
        <f t="shared" si="17"/>
        <v>173</v>
      </c>
      <c r="G181" s="117">
        <f>(_xlfn.XLOOKUP(B181,FatorAcumulado[Datas],FatorAcumulado[Fator CDI])/_xlfn.XLOOKUP($C$2,FatorAcumulado[Datas],FatorAcumulado[Fator CDI]))^(1/F181)-1</f>
        <v>5.5115999936283799E-4</v>
      </c>
      <c r="H181" s="117">
        <f t="shared" si="21"/>
        <v>1.4035565781189696E-4</v>
      </c>
      <c r="I181" s="117">
        <f t="shared" si="22"/>
        <v>6.9159301559906794E-4</v>
      </c>
      <c r="J181" s="234">
        <f t="shared" si="18"/>
        <v>77</v>
      </c>
      <c r="K181" s="109">
        <f t="shared" si="23"/>
        <v>338115.21574800002</v>
      </c>
      <c r="L181" s="109">
        <f t="shared" si="24"/>
        <v>341476.22090299998</v>
      </c>
    </row>
    <row r="182" spans="2:12" x14ac:dyDescent="0.25">
      <c r="B182" s="93">
        <f t="shared" si="19"/>
        <v>46076</v>
      </c>
      <c r="C182" s="117">
        <v>3.0000000000000001E-3</v>
      </c>
      <c r="D182">
        <f t="shared" si="20"/>
        <v>112</v>
      </c>
      <c r="E182" s="231" cm="1">
        <f t="array" ref="E182">IFERROR(IFERROR(_xlfn.LET(_xlpm.dias,CHOOSE({1;2},LARGE(_xlfn._xlws.FILTER(ETTJ[dc],ETTJ[dc]&lt;=D182),1),SMALL(_xlfn._xlws.FILTER(ETTJ[dc],ETTJ[dc]&gt;=D182),1)),_xlpm.taxas,_xlfn.XLOOKUP(_xlpm.dias,ETTJ[dc],ETTJ[DI 252]),FORECAST(D182,_xlpm.taxas,_xlpm.dias)),_xlfn.XLOOKUP(D182,ETTJ[dc],ETTJ[DI 252]))/100,0)</f>
        <v>0.14319999999999999</v>
      </c>
      <c r="F182" s="163">
        <f t="shared" si="17"/>
        <v>174</v>
      </c>
      <c r="G182" s="117">
        <f>(_xlfn.XLOOKUP(B182,FatorAcumulado[Datas],FatorAcumulado[Fator CDI])/_xlfn.XLOOKUP($C$2,FatorAcumulado[Datas],FatorAcumulado[Fator CDI]))^(1/F182)-1</f>
        <v>5.5116086143547349E-4</v>
      </c>
      <c r="H182" s="117">
        <f t="shared" si="21"/>
        <v>1.4035565781189696E-4</v>
      </c>
      <c r="I182" s="117">
        <f t="shared" si="22"/>
        <v>6.9159387779271775E-4</v>
      </c>
      <c r="J182" s="234">
        <f t="shared" si="18"/>
        <v>76</v>
      </c>
      <c r="K182" s="109">
        <f t="shared" si="23"/>
        <v>338349.10459399997</v>
      </c>
      <c r="L182" s="109">
        <f t="shared" si="24"/>
        <v>341668.54152799997</v>
      </c>
    </row>
    <row r="183" spans="2:12" x14ac:dyDescent="0.25">
      <c r="B183" s="93">
        <f t="shared" si="19"/>
        <v>46077</v>
      </c>
      <c r="C183" s="117">
        <v>3.0000000000000001E-3</v>
      </c>
      <c r="D183">
        <f t="shared" si="20"/>
        <v>111</v>
      </c>
      <c r="E183" s="231" cm="1">
        <f t="array" ref="E183">IFERROR(IFERROR(_xlfn.LET(_xlpm.dias,CHOOSE({1;2},LARGE(_xlfn._xlws.FILTER(ETTJ[dc],ETTJ[dc]&lt;=D183),1),SMALL(_xlfn._xlws.FILTER(ETTJ[dc],ETTJ[dc]&gt;=D183),1)),_xlpm.taxas,_xlfn.XLOOKUP(_xlpm.dias,ETTJ[dc],ETTJ[DI 252]),FORECAST(D183,_xlpm.taxas,_xlpm.dias)),_xlfn.XLOOKUP(D183,ETTJ[dc],ETTJ[DI 252]))/100,0)</f>
        <v>0.14323333333333335</v>
      </c>
      <c r="F183" s="163">
        <f t="shared" si="17"/>
        <v>175</v>
      </c>
      <c r="G183" s="117">
        <f>(_xlfn.XLOOKUP(B183,FatorAcumulado[Datas],FatorAcumulado[Fator CDI])/_xlfn.XLOOKUP($C$2,FatorAcumulado[Datas],FatorAcumulado[Fator CDI]))^(1/F183)-1</f>
        <v>5.5116171365576783E-4</v>
      </c>
      <c r="H183" s="117">
        <f t="shared" si="21"/>
        <v>1.4035565781189696E-4</v>
      </c>
      <c r="I183" s="117">
        <f t="shared" si="22"/>
        <v>6.9159473013247208E-4</v>
      </c>
      <c r="J183" s="234">
        <f t="shared" si="18"/>
        <v>75</v>
      </c>
      <c r="K183" s="109">
        <f t="shared" si="23"/>
        <v>338583.15523099998</v>
      </c>
      <c r="L183" s="109">
        <f t="shared" si="24"/>
        <v>341860.97046799998</v>
      </c>
    </row>
    <row r="184" spans="2:12" x14ac:dyDescent="0.25">
      <c r="B184" s="93">
        <f t="shared" si="19"/>
        <v>46078</v>
      </c>
      <c r="C184" s="117">
        <v>3.0000000000000001E-3</v>
      </c>
      <c r="D184">
        <f t="shared" si="20"/>
        <v>110</v>
      </c>
      <c r="E184" s="231" cm="1">
        <f t="array" ref="E184">IFERROR(IFERROR(_xlfn.LET(_xlpm.dias,CHOOSE({1;2},LARGE(_xlfn._xlws.FILTER(ETTJ[dc],ETTJ[dc]&lt;=D184),1),SMALL(_xlfn._xlws.FILTER(ETTJ[dc],ETTJ[dc]&gt;=D184),1)),_xlpm.taxas,_xlfn.XLOOKUP(_xlpm.dias,ETTJ[dc],ETTJ[DI 252]),FORECAST(D184,_xlpm.taxas,_xlpm.dias)),_xlfn.XLOOKUP(D184,ETTJ[dc],ETTJ[DI 252]))/100,0)</f>
        <v>0.14326666666666668</v>
      </c>
      <c r="F184" s="163">
        <f t="shared" si="17"/>
        <v>176</v>
      </c>
      <c r="G184" s="117">
        <f>(_xlfn.XLOOKUP(B184,FatorAcumulado[Datas],FatorAcumulado[Fator CDI])/_xlfn.XLOOKUP($C$2,FatorAcumulado[Datas],FatorAcumulado[Fator CDI]))^(1/F184)-1</f>
        <v>5.5116255619180876E-4</v>
      </c>
      <c r="H184" s="117">
        <f t="shared" si="21"/>
        <v>1.4035565781189696E-4</v>
      </c>
      <c r="I184" s="117">
        <f t="shared" si="22"/>
        <v>6.9159557278686279E-4</v>
      </c>
      <c r="J184" s="234">
        <f t="shared" si="18"/>
        <v>74</v>
      </c>
      <c r="K184" s="109">
        <f t="shared" si="23"/>
        <v>338817.36777100002</v>
      </c>
      <c r="L184" s="109">
        <f t="shared" si="24"/>
        <v>342053.50778500002</v>
      </c>
    </row>
    <row r="185" spans="2:12" x14ac:dyDescent="0.25">
      <c r="B185" s="93">
        <f t="shared" si="19"/>
        <v>46079</v>
      </c>
      <c r="C185" s="117">
        <v>3.0000000000000001E-3</v>
      </c>
      <c r="D185">
        <f t="shared" si="20"/>
        <v>109</v>
      </c>
      <c r="E185" s="231" cm="1">
        <f t="array" ref="E185">IFERROR(IFERROR(_xlfn.LET(_xlpm.dias,CHOOSE({1;2},LARGE(_xlfn._xlws.FILTER(ETTJ[dc],ETTJ[dc]&lt;=D185),1),SMALL(_xlfn._xlws.FILTER(ETTJ[dc],ETTJ[dc]&gt;=D185),1)),_xlpm.taxas,_xlfn.XLOOKUP(_xlpm.dias,ETTJ[dc],ETTJ[DI 252]),FORECAST(D185,_xlpm.taxas,_xlpm.dias)),_xlfn.XLOOKUP(D185,ETTJ[dc],ETTJ[DI 252]))/100,0)</f>
        <v>0.14330000000000001</v>
      </c>
      <c r="F185" s="163">
        <f t="shared" si="17"/>
        <v>177</v>
      </c>
      <c r="G185" s="117">
        <f>(_xlfn.XLOOKUP(B185,FatorAcumulado[Datas],FatorAcumulado[Fator CDI])/_xlfn.XLOOKUP($C$2,FatorAcumulado[Datas],FatorAcumulado[Fator CDI]))^(1/F185)-1</f>
        <v>5.5116338920768726E-4</v>
      </c>
      <c r="H185" s="117">
        <f t="shared" si="21"/>
        <v>1.4035565781189696E-4</v>
      </c>
      <c r="I185" s="117">
        <f t="shared" si="22"/>
        <v>6.9159640591953675E-4</v>
      </c>
      <c r="J185" s="234">
        <f t="shared" si="18"/>
        <v>73</v>
      </c>
      <c r="K185" s="109">
        <f t="shared" si="23"/>
        <v>339051.74232600001</v>
      </c>
      <c r="L185" s="109">
        <f t="shared" si="24"/>
        <v>342246.15354000003</v>
      </c>
    </row>
    <row r="186" spans="2:12" x14ac:dyDescent="0.25">
      <c r="B186" s="93">
        <f t="shared" si="19"/>
        <v>46080</v>
      </c>
      <c r="C186" s="117">
        <v>3.0000000000000001E-3</v>
      </c>
      <c r="D186">
        <f t="shared" si="20"/>
        <v>108</v>
      </c>
      <c r="E186" s="231" cm="1">
        <f t="array" ref="E186">IFERROR(IFERROR(_xlfn.LET(_xlpm.dias,CHOOSE({1;2},LARGE(_xlfn._xlws.FILTER(ETTJ[dc],ETTJ[dc]&lt;=D186),1),SMALL(_xlfn._xlws.FILTER(ETTJ[dc],ETTJ[dc]&gt;=D186),1)),_xlpm.taxas,_xlfn.XLOOKUP(_xlpm.dias,ETTJ[dc],ETTJ[DI 252]),FORECAST(D186,_xlpm.taxas,_xlpm.dias)),_xlfn.XLOOKUP(D186,ETTJ[dc],ETTJ[DI 252]))/100,0)</f>
        <v>0.14330000000000001</v>
      </c>
      <c r="F186" s="163">
        <f t="shared" si="17"/>
        <v>178</v>
      </c>
      <c r="G186" s="117">
        <f>(_xlfn.XLOOKUP(B186,FatorAcumulado[Datas],FatorAcumulado[Fator CDI])/_xlfn.XLOOKUP($C$2,FatorAcumulado[Datas],FatorAcumulado[Fator CDI]))^(1/F186)-1</f>
        <v>5.5116421286371953E-4</v>
      </c>
      <c r="H186" s="117">
        <f t="shared" si="21"/>
        <v>1.4035565781189696E-4</v>
      </c>
      <c r="I186" s="117">
        <f t="shared" si="22"/>
        <v>6.9159722969125426E-4</v>
      </c>
      <c r="J186" s="234">
        <f t="shared" si="18"/>
        <v>72</v>
      </c>
      <c r="K186" s="109">
        <f t="shared" si="23"/>
        <v>339286.27900799998</v>
      </c>
      <c r="L186" s="109">
        <f t="shared" si="24"/>
        <v>342438.90779299999</v>
      </c>
    </row>
    <row r="187" spans="2:12" x14ac:dyDescent="0.25">
      <c r="B187" s="93">
        <f t="shared" si="19"/>
        <v>46083</v>
      </c>
      <c r="C187" s="117">
        <v>3.0000000000000001E-3</v>
      </c>
      <c r="D187">
        <f t="shared" si="20"/>
        <v>105</v>
      </c>
      <c r="E187" s="231" cm="1">
        <f t="array" ref="E187">IFERROR(IFERROR(_xlfn.LET(_xlpm.dias,CHOOSE({1;2},LARGE(_xlfn._xlws.FILTER(ETTJ[dc],ETTJ[dc]&lt;=D187),1),SMALL(_xlfn._xlws.FILTER(ETTJ[dc],ETTJ[dc]&gt;=D187),1)),_xlpm.taxas,_xlfn.XLOOKUP(_xlpm.dias,ETTJ[dc],ETTJ[DI 252]),FORECAST(D187,_xlpm.taxas,_xlpm.dias)),_xlfn.XLOOKUP(D187,ETTJ[dc],ETTJ[DI 252]))/100,0)</f>
        <v>0.1434</v>
      </c>
      <c r="F187" s="163">
        <f t="shared" si="17"/>
        <v>179</v>
      </c>
      <c r="G187" s="117">
        <f>(_xlfn.XLOOKUP(B187,FatorAcumulado[Datas],FatorAcumulado[Fator CDI])/_xlfn.XLOOKUP($C$2,FatorAcumulado[Datas],FatorAcumulado[Fator CDI]))^(1/F187)-1</f>
        <v>5.511650273168911E-4</v>
      </c>
      <c r="H187" s="117">
        <f t="shared" si="21"/>
        <v>1.4035565781189696E-4</v>
      </c>
      <c r="I187" s="117">
        <f t="shared" si="22"/>
        <v>6.915980442587788E-4</v>
      </c>
      <c r="J187" s="234">
        <f t="shared" si="18"/>
        <v>71</v>
      </c>
      <c r="K187" s="109">
        <f t="shared" si="23"/>
        <v>339520.97792999999</v>
      </c>
      <c r="L187" s="109">
        <f t="shared" si="24"/>
        <v>342631.77060799999</v>
      </c>
    </row>
    <row r="188" spans="2:12" x14ac:dyDescent="0.25">
      <c r="B188" s="93">
        <f t="shared" si="19"/>
        <v>46084</v>
      </c>
      <c r="C188" s="117">
        <v>3.0000000000000001E-3</v>
      </c>
      <c r="D188">
        <f t="shared" si="20"/>
        <v>104</v>
      </c>
      <c r="E188" s="231" cm="1">
        <f t="array" ref="E188">IFERROR(IFERROR(_xlfn.LET(_xlpm.dias,CHOOSE({1;2},LARGE(_xlfn._xlws.FILTER(ETTJ[dc],ETTJ[dc]&lt;=D188),1),SMALL(_xlfn._xlws.FILTER(ETTJ[dc],ETTJ[dc]&gt;=D188),1)),_xlpm.taxas,_xlfn.XLOOKUP(_xlpm.dias,ETTJ[dc],ETTJ[DI 252]),FORECAST(D188,_xlpm.taxas,_xlpm.dias)),_xlfn.XLOOKUP(D188,ETTJ[dc],ETTJ[DI 252]))/100,0)</f>
        <v>0.14341428571428569</v>
      </c>
      <c r="F188" s="163">
        <f t="shared" si="17"/>
        <v>180</v>
      </c>
      <c r="G188" s="117">
        <f>(_xlfn.XLOOKUP(B188,FatorAcumulado[Datas],FatorAcumulado[Fator CDI])/_xlfn.XLOOKUP($C$2,FatorAcumulado[Datas],FatorAcumulado[Fator CDI]))^(1/F188)-1</f>
        <v>5.511658327206348E-4</v>
      </c>
      <c r="H188" s="117">
        <f t="shared" si="21"/>
        <v>1.4035565781189696E-4</v>
      </c>
      <c r="I188" s="117">
        <f t="shared" si="22"/>
        <v>6.915988497755432E-4</v>
      </c>
      <c r="J188" s="234">
        <f t="shared" si="18"/>
        <v>70</v>
      </c>
      <c r="K188" s="109">
        <f t="shared" si="23"/>
        <v>339755.839202</v>
      </c>
      <c r="L188" s="109">
        <f t="shared" si="24"/>
        <v>342824.742042</v>
      </c>
    </row>
    <row r="189" spans="2:12" x14ac:dyDescent="0.25">
      <c r="B189" s="93">
        <f t="shared" si="19"/>
        <v>46085</v>
      </c>
      <c r="C189" s="117">
        <v>3.0000000000000001E-3</v>
      </c>
      <c r="D189">
        <f t="shared" si="20"/>
        <v>103</v>
      </c>
      <c r="E189" s="231" cm="1">
        <f t="array" ref="E189">IFERROR(IFERROR(_xlfn.LET(_xlpm.dias,CHOOSE({1;2},LARGE(_xlfn._xlws.FILTER(ETTJ[dc],ETTJ[dc]&lt;=D189),1),SMALL(_xlfn._xlws.FILTER(ETTJ[dc],ETTJ[dc]&gt;=D189),1)),_xlpm.taxas,_xlfn.XLOOKUP(_xlpm.dias,ETTJ[dc],ETTJ[DI 252]),FORECAST(D189,_xlpm.taxas,_xlpm.dias)),_xlfn.XLOOKUP(D189,ETTJ[dc],ETTJ[DI 252]))/100,0)</f>
        <v>0.14342857142857141</v>
      </c>
      <c r="F189" s="163">
        <f t="shared" si="17"/>
        <v>181</v>
      </c>
      <c r="G189" s="117">
        <f>(_xlfn.XLOOKUP(B189,FatorAcumulado[Datas],FatorAcumulado[Fator CDI])/_xlfn.XLOOKUP($C$2,FatorAcumulado[Datas],FatorAcumulado[Fator CDI]))^(1/F189)-1</f>
        <v>5.5116662922483073E-4</v>
      </c>
      <c r="H189" s="117">
        <f t="shared" si="21"/>
        <v>1.4035565781189696E-4</v>
      </c>
      <c r="I189" s="117">
        <f t="shared" si="22"/>
        <v>6.9159964639142757E-4</v>
      </c>
      <c r="J189" s="234">
        <f t="shared" si="18"/>
        <v>69</v>
      </c>
      <c r="K189" s="109">
        <f t="shared" si="23"/>
        <v>339990.86293800001</v>
      </c>
      <c r="L189" s="109">
        <f t="shared" si="24"/>
        <v>343017.82215800002</v>
      </c>
    </row>
    <row r="190" spans="2:12" x14ac:dyDescent="0.25">
      <c r="B190" s="93">
        <f t="shared" si="19"/>
        <v>46086</v>
      </c>
      <c r="C190" s="117">
        <v>3.0000000000000001E-3</v>
      </c>
      <c r="D190">
        <f t="shared" si="20"/>
        <v>102</v>
      </c>
      <c r="E190" s="231" cm="1">
        <f t="array" ref="E190">IFERROR(IFERROR(_xlfn.LET(_xlpm.dias,CHOOSE({1;2},LARGE(_xlfn._xlws.FILTER(ETTJ[dc],ETTJ[dc]&lt;=D190),1),SMALL(_xlfn._xlws.FILTER(ETTJ[dc],ETTJ[dc]&gt;=D190),1)),_xlpm.taxas,_xlfn.XLOOKUP(_xlpm.dias,ETTJ[dc],ETTJ[DI 252]),FORECAST(D190,_xlpm.taxas,_xlpm.dias)),_xlfn.XLOOKUP(D190,ETTJ[dc],ETTJ[DI 252]))/100,0)</f>
        <v>0.14344285714285712</v>
      </c>
      <c r="F190" s="163">
        <f t="shared" si="17"/>
        <v>182</v>
      </c>
      <c r="G190" s="117">
        <f>(_xlfn.XLOOKUP(B190,FatorAcumulado[Datas],FatorAcumulado[Fator CDI])/_xlfn.XLOOKUP($C$2,FatorAcumulado[Datas],FatorAcumulado[Fator CDI]))^(1/F190)-1</f>
        <v>5.5116741697625038E-4</v>
      </c>
      <c r="H190" s="117">
        <f t="shared" si="21"/>
        <v>1.4035565781189696E-4</v>
      </c>
      <c r="I190" s="117">
        <f t="shared" si="22"/>
        <v>6.9160043425342543E-4</v>
      </c>
      <c r="J190" s="234">
        <f t="shared" si="18"/>
        <v>68</v>
      </c>
      <c r="K190" s="109">
        <f t="shared" si="23"/>
        <v>340226.04924999998</v>
      </c>
      <c r="L190" s="109">
        <f t="shared" si="24"/>
        <v>343211.01101800002</v>
      </c>
    </row>
    <row r="191" spans="2:12" x14ac:dyDescent="0.25">
      <c r="B191" s="93">
        <f t="shared" si="19"/>
        <v>46087</v>
      </c>
      <c r="C191" s="117">
        <v>3.0000000000000001E-3</v>
      </c>
      <c r="D191">
        <f t="shared" si="20"/>
        <v>101</v>
      </c>
      <c r="E191" s="231" cm="1">
        <f t="array" ref="E191">IFERROR(IFERROR(_xlfn.LET(_xlpm.dias,CHOOSE({1;2},LARGE(_xlfn._xlws.FILTER(ETTJ[dc],ETTJ[dc]&lt;=D191),1),SMALL(_xlfn._xlws.FILTER(ETTJ[dc],ETTJ[dc]&gt;=D191),1)),_xlpm.taxas,_xlfn.XLOOKUP(_xlpm.dias,ETTJ[dc],ETTJ[DI 252]),FORECAST(D191,_xlpm.taxas,_xlpm.dias)),_xlfn.XLOOKUP(D191,ETTJ[dc],ETTJ[DI 252]))/100,0)</f>
        <v>0.14345714285714284</v>
      </c>
      <c r="F191" s="163">
        <f t="shared" si="17"/>
        <v>183</v>
      </c>
      <c r="G191" s="117">
        <f>(_xlfn.XLOOKUP(B191,FatorAcumulado[Datas],FatorAcumulado[Fator CDI])/_xlfn.XLOOKUP($C$2,FatorAcumulado[Datas],FatorAcumulado[Fator CDI]))^(1/F191)-1</f>
        <v>5.5116819611855661E-4</v>
      </c>
      <c r="H191" s="117">
        <f t="shared" si="21"/>
        <v>1.4035565781189696E-4</v>
      </c>
      <c r="I191" s="117">
        <f t="shared" si="22"/>
        <v>6.9160121350519965E-4</v>
      </c>
      <c r="J191" s="234">
        <f t="shared" si="18"/>
        <v>67</v>
      </c>
      <c r="K191" s="109">
        <f t="shared" si="23"/>
        <v>340461.39825099998</v>
      </c>
      <c r="L191" s="109">
        <f t="shared" si="24"/>
        <v>343404.30868299998</v>
      </c>
    </row>
    <row r="192" spans="2:12" x14ac:dyDescent="0.25">
      <c r="B192" s="93">
        <f t="shared" si="19"/>
        <v>46090</v>
      </c>
      <c r="C192" s="117">
        <v>3.0000000000000001E-3</v>
      </c>
      <c r="D192">
        <f t="shared" si="20"/>
        <v>98</v>
      </c>
      <c r="E192" s="231" cm="1">
        <f t="array" ref="E192">IFERROR(IFERROR(_xlfn.LET(_xlpm.dias,CHOOSE({1;2},LARGE(_xlfn._xlws.FILTER(ETTJ[dc],ETTJ[dc]&lt;=D192),1),SMALL(_xlfn._xlws.FILTER(ETTJ[dc],ETTJ[dc]&gt;=D192),1)),_xlpm.taxas,_xlfn.XLOOKUP(_xlpm.dias,ETTJ[dc],ETTJ[DI 252]),FORECAST(D192,_xlpm.taxas,_xlpm.dias)),_xlfn.XLOOKUP(D192,ETTJ[dc],ETTJ[DI 252]))/100,0)</f>
        <v>0.14349999999999999</v>
      </c>
      <c r="F192" s="163">
        <f t="shared" si="17"/>
        <v>184</v>
      </c>
      <c r="G192" s="117">
        <f>(_xlfn.XLOOKUP(B192,FatorAcumulado[Datas],FatorAcumulado[Fator CDI])/_xlfn.XLOOKUP($C$2,FatorAcumulado[Datas],FatorAcumulado[Fator CDI]))^(1/F192)-1</f>
        <v>5.5116896679163752E-4</v>
      </c>
      <c r="H192" s="117">
        <f t="shared" si="21"/>
        <v>1.4035565781189696E-4</v>
      </c>
      <c r="I192" s="117">
        <f t="shared" si="22"/>
        <v>6.9160198428641628E-4</v>
      </c>
      <c r="J192" s="234">
        <f t="shared" si="18"/>
        <v>66</v>
      </c>
      <c r="K192" s="109">
        <f t="shared" si="23"/>
        <v>340696.91005300003</v>
      </c>
      <c r="L192" s="109">
        <f t="shared" si="24"/>
        <v>343597.71521400003</v>
      </c>
    </row>
    <row r="193" spans="2:12" x14ac:dyDescent="0.25">
      <c r="B193" s="93">
        <f t="shared" si="19"/>
        <v>46091</v>
      </c>
      <c r="C193" s="117">
        <v>3.0000000000000001E-3</v>
      </c>
      <c r="D193">
        <f t="shared" si="20"/>
        <v>97</v>
      </c>
      <c r="E193" s="231" cm="1">
        <f t="array" ref="E193">IFERROR(IFERROR(_xlfn.LET(_xlpm.dias,CHOOSE({1;2},LARGE(_xlfn._xlws.FILTER(ETTJ[dc],ETTJ[dc]&lt;=D193),1),SMALL(_xlfn._xlws.FILTER(ETTJ[dc],ETTJ[dc]&gt;=D193),1)),_xlpm.taxas,_xlfn.XLOOKUP(_xlpm.dias,ETTJ[dc],ETTJ[DI 252]),FORECAST(D193,_xlpm.taxas,_xlpm.dias)),_xlfn.XLOOKUP(D193,ETTJ[dc],ETTJ[DI 252]))/100,0)</f>
        <v>0.14352500000000001</v>
      </c>
      <c r="F193" s="163">
        <f t="shared" si="17"/>
        <v>185</v>
      </c>
      <c r="G193" s="117">
        <f>(_xlfn.XLOOKUP(B193,FatorAcumulado[Datas],FatorAcumulado[Fator CDI])/_xlfn.XLOOKUP($C$2,FatorAcumulado[Datas],FatorAcumulado[Fator CDI]))^(1/F193)-1</f>
        <v>5.511697291333828E-4</v>
      </c>
      <c r="H193" s="117">
        <f t="shared" si="21"/>
        <v>1.4035565781189696E-4</v>
      </c>
      <c r="I193" s="117">
        <f t="shared" si="22"/>
        <v>6.9160274673518707E-4</v>
      </c>
      <c r="J193" s="234">
        <f t="shared" si="18"/>
        <v>65</v>
      </c>
      <c r="K193" s="109">
        <f t="shared" si="23"/>
        <v>340932.584768</v>
      </c>
      <c r="L193" s="109">
        <f t="shared" si="24"/>
        <v>343791.23067199998</v>
      </c>
    </row>
    <row r="194" spans="2:12" x14ac:dyDescent="0.25">
      <c r="B194" s="93">
        <f t="shared" si="19"/>
        <v>46092</v>
      </c>
      <c r="C194" s="117">
        <v>3.0000000000000001E-3</v>
      </c>
      <c r="D194">
        <f t="shared" si="20"/>
        <v>96</v>
      </c>
      <c r="E194" s="231" cm="1">
        <f t="array" ref="E194">IFERROR(IFERROR(_xlfn.LET(_xlpm.dias,CHOOSE({1;2},LARGE(_xlfn._xlws.FILTER(ETTJ[dc],ETTJ[dc]&lt;=D194),1),SMALL(_xlfn._xlws.FILTER(ETTJ[dc],ETTJ[dc]&gt;=D194),1)),_xlpm.taxas,_xlfn.XLOOKUP(_xlpm.dias,ETTJ[dc],ETTJ[DI 252]),FORECAST(D194,_xlpm.taxas,_xlpm.dias)),_xlfn.XLOOKUP(D194,ETTJ[dc],ETTJ[DI 252]))/100,0)</f>
        <v>0.14355000000000001</v>
      </c>
      <c r="F194" s="163">
        <f t="shared" si="17"/>
        <v>186</v>
      </c>
      <c r="G194" s="117">
        <f>(_xlfn.XLOOKUP(B194,FatorAcumulado[Datas],FatorAcumulado[Fator CDI])/_xlfn.XLOOKUP($C$2,FatorAcumulado[Datas],FatorAcumulado[Fator CDI]))^(1/F194)-1</f>
        <v>5.5117048327768536E-4</v>
      </c>
      <c r="H194" s="117">
        <f t="shared" si="21"/>
        <v>1.4035565781189696E-4</v>
      </c>
      <c r="I194" s="117">
        <f t="shared" si="22"/>
        <v>6.9160350098540491E-4</v>
      </c>
      <c r="J194" s="234">
        <f t="shared" si="18"/>
        <v>64</v>
      </c>
      <c r="K194" s="109">
        <f t="shared" si="23"/>
        <v>341168.42251</v>
      </c>
      <c r="L194" s="109">
        <f t="shared" si="24"/>
        <v>343984.85511900001</v>
      </c>
    </row>
    <row r="195" spans="2:12" x14ac:dyDescent="0.25">
      <c r="B195" s="93">
        <f t="shared" si="19"/>
        <v>46093</v>
      </c>
      <c r="C195" s="117">
        <v>3.0000000000000001E-3</v>
      </c>
      <c r="D195">
        <f t="shared" si="20"/>
        <v>95</v>
      </c>
      <c r="E195" s="231" cm="1">
        <f t="array" ref="E195">IFERROR(IFERROR(_xlfn.LET(_xlpm.dias,CHOOSE({1;2},LARGE(_xlfn._xlws.FILTER(ETTJ[dc],ETTJ[dc]&lt;=D195),1),SMALL(_xlfn._xlws.FILTER(ETTJ[dc],ETTJ[dc]&gt;=D195),1)),_xlpm.taxas,_xlfn.XLOOKUP(_xlpm.dias,ETTJ[dc],ETTJ[DI 252]),FORECAST(D195,_xlpm.taxas,_xlpm.dias)),_xlfn.XLOOKUP(D195,ETTJ[dc],ETTJ[DI 252]))/100,0)</f>
        <v>0.14357500000000001</v>
      </c>
      <c r="F195" s="163">
        <f t="shared" si="17"/>
        <v>187</v>
      </c>
      <c r="G195" s="117">
        <f>(_xlfn.XLOOKUP(B195,FatorAcumulado[Datas],FatorAcumulado[Fator CDI])/_xlfn.XLOOKUP($C$2,FatorAcumulado[Datas],FatorAcumulado[Fator CDI]))^(1/F195)-1</f>
        <v>5.511712293564397E-4</v>
      </c>
      <c r="H195" s="117">
        <f t="shared" si="21"/>
        <v>1.4035565781189696E-4</v>
      </c>
      <c r="I195" s="117">
        <f t="shared" si="22"/>
        <v>6.9160424716874225E-4</v>
      </c>
      <c r="J195" s="234">
        <f t="shared" si="18"/>
        <v>63</v>
      </c>
      <c r="K195" s="109">
        <f t="shared" si="23"/>
        <v>341404.42339100002</v>
      </c>
      <c r="L195" s="109">
        <f t="shared" si="24"/>
        <v>344178.58861500002</v>
      </c>
    </row>
    <row r="196" spans="2:12" x14ac:dyDescent="0.25">
      <c r="B196" s="93">
        <f t="shared" si="19"/>
        <v>46094</v>
      </c>
      <c r="C196" s="117">
        <v>3.0000000000000001E-3</v>
      </c>
      <c r="D196">
        <f t="shared" si="20"/>
        <v>94</v>
      </c>
      <c r="E196" s="231" cm="1">
        <f t="array" ref="E196">IFERROR(IFERROR(_xlfn.LET(_xlpm.dias,CHOOSE({1;2},LARGE(_xlfn._xlws.FILTER(ETTJ[dc],ETTJ[dc]&lt;=D196),1),SMALL(_xlfn._xlws.FILTER(ETTJ[dc],ETTJ[dc]&gt;=D196),1)),_xlpm.taxas,_xlfn.XLOOKUP(_xlpm.dias,ETTJ[dc],ETTJ[DI 252]),FORECAST(D196,_xlpm.taxas,_xlpm.dias)),_xlfn.XLOOKUP(D196,ETTJ[dc],ETTJ[DI 252]))/100,0)</f>
        <v>0.14360000000000001</v>
      </c>
      <c r="F196" s="163">
        <f t="shared" si="17"/>
        <v>188</v>
      </c>
      <c r="G196" s="117">
        <f>(_xlfn.XLOOKUP(B196,FatorAcumulado[Datas],FatorAcumulado[Fator CDI])/_xlfn.XLOOKUP($C$2,FatorAcumulado[Datas],FatorAcumulado[Fator CDI]))^(1/F196)-1</f>
        <v>5.5117196749798758E-4</v>
      </c>
      <c r="H196" s="117">
        <f t="shared" si="21"/>
        <v>1.4035565781189696E-4</v>
      </c>
      <c r="I196" s="117">
        <f t="shared" si="22"/>
        <v>6.9160498541398496E-4</v>
      </c>
      <c r="J196" s="234">
        <f t="shared" si="18"/>
        <v>62</v>
      </c>
      <c r="K196" s="109">
        <f t="shared" si="23"/>
        <v>341640.58752300002</v>
      </c>
      <c r="L196" s="109">
        <f t="shared" si="24"/>
        <v>344372.43122299999</v>
      </c>
    </row>
    <row r="197" spans="2:12" x14ac:dyDescent="0.25">
      <c r="B197" s="93">
        <f t="shared" si="19"/>
        <v>46097</v>
      </c>
      <c r="C197" s="117">
        <v>3.0000000000000001E-3</v>
      </c>
      <c r="D197">
        <f t="shared" si="20"/>
        <v>91</v>
      </c>
      <c r="E197" s="231" cm="1">
        <f t="array" ref="E197">IFERROR(IFERROR(_xlfn.LET(_xlpm.dias,CHOOSE({1;2},LARGE(_xlfn._xlws.FILTER(ETTJ[dc],ETTJ[dc]&lt;=D197),1),SMALL(_xlfn._xlws.FILTER(ETTJ[dc],ETTJ[dc]&gt;=D197),1)),_xlpm.taxas,_xlfn.XLOOKUP(_xlpm.dias,ETTJ[dc],ETTJ[DI 252]),FORECAST(D197,_xlpm.taxas,_xlpm.dias)),_xlfn.XLOOKUP(D197,ETTJ[dc],ETTJ[DI 252]))/100,0)</f>
        <v>0.143675</v>
      </c>
      <c r="F197" s="163">
        <f t="shared" si="17"/>
        <v>189</v>
      </c>
      <c r="G197" s="117">
        <f>(_xlfn.XLOOKUP(B197,FatorAcumulado[Datas],FatorAcumulado[Fator CDI])/_xlfn.XLOOKUP($C$2,FatorAcumulado[Datas],FatorAcumulado[Fator CDI]))^(1/F197)-1</f>
        <v>5.511726978286724E-4</v>
      </c>
      <c r="H197" s="117">
        <f t="shared" si="21"/>
        <v>1.4035565781189696E-4</v>
      </c>
      <c r="I197" s="117">
        <f t="shared" si="22"/>
        <v>6.9160571584703234E-4</v>
      </c>
      <c r="J197" s="234">
        <f t="shared" si="18"/>
        <v>61</v>
      </c>
      <c r="K197" s="109">
        <f t="shared" si="23"/>
        <v>341876.91502100002</v>
      </c>
      <c r="L197" s="109">
        <f t="shared" si="24"/>
        <v>344566.383004</v>
      </c>
    </row>
    <row r="198" spans="2:12" x14ac:dyDescent="0.25">
      <c r="B198" s="93">
        <f t="shared" si="19"/>
        <v>46098</v>
      </c>
      <c r="C198" s="117">
        <v>3.0000000000000001E-3</v>
      </c>
      <c r="D198">
        <f t="shared" si="20"/>
        <v>90</v>
      </c>
      <c r="E198" s="231" cm="1">
        <f t="array" ref="E198">IFERROR(IFERROR(_xlfn.LET(_xlpm.dias,CHOOSE({1;2},LARGE(_xlfn._xlws.FILTER(ETTJ[dc],ETTJ[dc]&lt;=D198),1),SMALL(_xlfn._xlws.FILTER(ETTJ[dc],ETTJ[dc]&gt;=D198),1)),_xlpm.taxas,_xlfn.XLOOKUP(_xlpm.dias,ETTJ[dc],ETTJ[DI 252]),FORECAST(D198,_xlpm.taxas,_xlpm.dias)),_xlfn.XLOOKUP(D198,ETTJ[dc],ETTJ[DI 252]))/100,0)</f>
        <v>0.14369999999999999</v>
      </c>
      <c r="F198" s="163">
        <f t="shared" si="17"/>
        <v>190</v>
      </c>
      <c r="G198" s="117">
        <f>(_xlfn.XLOOKUP(B198,FatorAcumulado[Datas],FatorAcumulado[Fator CDI])/_xlfn.XLOOKUP($C$2,FatorAcumulado[Datas],FatorAcumulado[Fator CDI]))^(1/F198)-1</f>
        <v>5.511734204717289E-4</v>
      </c>
      <c r="H198" s="117">
        <f t="shared" si="21"/>
        <v>1.4035565781189696E-4</v>
      </c>
      <c r="I198" s="117">
        <f t="shared" si="22"/>
        <v>6.9160643859156323E-4</v>
      </c>
      <c r="J198" s="234">
        <f t="shared" si="18"/>
        <v>60</v>
      </c>
      <c r="K198" s="109">
        <f t="shared" si="23"/>
        <v>342113.40599699999</v>
      </c>
      <c r="L198" s="109">
        <f t="shared" si="24"/>
        <v>344760.44401899999</v>
      </c>
    </row>
    <row r="199" spans="2:12" x14ac:dyDescent="0.25">
      <c r="B199" s="93">
        <f t="shared" si="19"/>
        <v>46099</v>
      </c>
      <c r="C199" s="117">
        <v>3.0000000000000001E-3</v>
      </c>
      <c r="D199">
        <f t="shared" si="20"/>
        <v>89</v>
      </c>
      <c r="E199" s="231" cm="1">
        <f t="array" ref="E199">IFERROR(IFERROR(_xlfn.LET(_xlpm.dias,CHOOSE({1;2},LARGE(_xlfn._xlws.FILTER(ETTJ[dc],ETTJ[dc]&lt;=D199),1),SMALL(_xlfn._xlws.FILTER(ETTJ[dc],ETTJ[dc]&gt;=D199),1)),_xlpm.taxas,_xlfn.XLOOKUP(_xlpm.dias,ETTJ[dc],ETTJ[DI 252]),FORECAST(D199,_xlpm.taxas,_xlpm.dias)),_xlfn.XLOOKUP(D199,ETTJ[dc],ETTJ[DI 252]))/100,0)</f>
        <v>0.14369999999999999</v>
      </c>
      <c r="F199" s="163">
        <f t="shared" si="17"/>
        <v>191</v>
      </c>
      <c r="G199" s="117">
        <f>(_xlfn.XLOOKUP(B199,FatorAcumulado[Datas],FatorAcumulado[Fator CDI])/_xlfn.XLOOKUP($C$2,FatorAcumulado[Datas],FatorAcumulado[Fator CDI]))^(1/F199)-1</f>
        <v>5.5117413554772732E-4</v>
      </c>
      <c r="H199" s="117">
        <f t="shared" si="21"/>
        <v>1.4035565781189696E-4</v>
      </c>
      <c r="I199" s="117">
        <f t="shared" si="22"/>
        <v>6.9160715376792581E-4</v>
      </c>
      <c r="J199" s="234">
        <f t="shared" si="18"/>
        <v>59</v>
      </c>
      <c r="K199" s="109">
        <f t="shared" si="23"/>
        <v>342350.06056299998</v>
      </c>
      <c r="L199" s="109">
        <f t="shared" si="24"/>
        <v>344954.61433000001</v>
      </c>
    </row>
    <row r="200" spans="2:12" x14ac:dyDescent="0.25">
      <c r="B200" s="93">
        <f t="shared" si="19"/>
        <v>46100</v>
      </c>
      <c r="C200" s="117">
        <v>3.0000000000000001E-3</v>
      </c>
      <c r="D200">
        <f t="shared" si="20"/>
        <v>88</v>
      </c>
      <c r="E200" s="231" cm="1">
        <f t="array" ref="E200">IFERROR(IFERROR(_xlfn.LET(_xlpm.dias,CHOOSE({1;2},LARGE(_xlfn._xlws.FILTER(ETTJ[dc],ETTJ[dc]&lt;=D200),1),SMALL(_xlfn._xlws.FILTER(ETTJ[dc],ETTJ[dc]&gt;=D200),1)),_xlpm.taxas,_xlfn.XLOOKUP(_xlpm.dias,ETTJ[dc],ETTJ[DI 252]),FORECAST(D200,_xlpm.taxas,_xlpm.dias)),_xlfn.XLOOKUP(D200,ETTJ[dc],ETTJ[DI 252]))/100,0)</f>
        <v>0.14373076923076925</v>
      </c>
      <c r="F200" s="163">
        <f t="shared" ref="F200:F258" si="25">NETWORKDAYS($C$2,B200,feriados)-1</f>
        <v>192</v>
      </c>
      <c r="G200" s="117">
        <f>(_xlfn.XLOOKUP(B200,FatorAcumulado[Datas],FatorAcumulado[Fator CDI])/_xlfn.XLOOKUP($C$2,FatorAcumulado[Datas],FatorAcumulado[Fator CDI]))^(1/F200)-1</f>
        <v>5.5117484317501741E-4</v>
      </c>
      <c r="H200" s="117">
        <f t="shared" si="21"/>
        <v>1.4035565781189696E-4</v>
      </c>
      <c r="I200" s="117">
        <f t="shared" si="22"/>
        <v>6.9160786149469189E-4</v>
      </c>
      <c r="J200" s="234">
        <f t="shared" ref="J200:J258" si="26">NETWORKDAYS(B200,$C$3,feriados)-1</f>
        <v>58</v>
      </c>
      <c r="K200" s="109">
        <f t="shared" si="23"/>
        <v>342586.87883399997</v>
      </c>
      <c r="L200" s="109">
        <f t="shared" si="24"/>
        <v>345148.89399800001</v>
      </c>
    </row>
    <row r="201" spans="2:12" x14ac:dyDescent="0.25">
      <c r="B201" s="93">
        <f t="shared" ref="B201:B258" si="27">WORKDAY(B200,1,feriados)</f>
        <v>46101</v>
      </c>
      <c r="C201" s="117">
        <v>3.0000000000000001E-3</v>
      </c>
      <c r="D201">
        <f t="shared" ref="D201:D258" si="28">$C$3-B201</f>
        <v>87</v>
      </c>
      <c r="E201" s="231" cm="1">
        <f t="array" ref="E201">IFERROR(IFERROR(_xlfn.LET(_xlpm.dias,CHOOSE({1;2},LARGE(_xlfn._xlws.FILTER(ETTJ[dc],ETTJ[dc]&lt;=D201),1),SMALL(_xlfn._xlws.FILTER(ETTJ[dc],ETTJ[dc]&gt;=D201),1)),_xlpm.taxas,_xlfn.XLOOKUP(_xlpm.dias,ETTJ[dc],ETTJ[DI 252]),FORECAST(D201,_xlpm.taxas,_xlpm.dias)),_xlfn.XLOOKUP(D201,ETTJ[dc],ETTJ[DI 252]))/100,0)</f>
        <v>0.14376153846153847</v>
      </c>
      <c r="F201" s="163">
        <f t="shared" si="25"/>
        <v>193</v>
      </c>
      <c r="G201" s="117">
        <f>(_xlfn.XLOOKUP(B201,FatorAcumulado[Datas],FatorAcumulado[Fator CDI])/_xlfn.XLOOKUP($C$2,FatorAcumulado[Datas],FatorAcumulado[Fator CDI]))^(1/F201)-1</f>
        <v>5.5113072462975587E-4</v>
      </c>
      <c r="H201" s="117">
        <f t="shared" ref="H201:H258" si="29">(1+$C$4)^(1/252) -1</f>
        <v>1.4035565781189696E-4</v>
      </c>
      <c r="I201" s="117">
        <f t="shared" ref="I201:I258" si="30">(1+G201)*(1+H201) -1</f>
        <v>6.9156373675705041E-4</v>
      </c>
      <c r="J201" s="234">
        <f t="shared" si="26"/>
        <v>57</v>
      </c>
      <c r="K201" s="109">
        <f t="shared" ref="K201:K258" si="31">TRUNC($C$5*(1+I201)^F201,6)</f>
        <v>342820.89713</v>
      </c>
      <c r="L201" s="109">
        <f t="shared" ref="L201:L258" si="32">TRUNC(K201*((1+$C$4)^(J201/252))/((1+C201)^(J201/252)),6)</f>
        <v>345340.29751300003</v>
      </c>
    </row>
    <row r="202" spans="2:12" x14ac:dyDescent="0.25">
      <c r="B202" s="93">
        <f t="shared" si="27"/>
        <v>46104</v>
      </c>
      <c r="C202" s="117">
        <v>3.0000000000000001E-3</v>
      </c>
      <c r="D202">
        <f t="shared" si="28"/>
        <v>84</v>
      </c>
      <c r="E202" s="231" cm="1">
        <f t="array" ref="E202">IFERROR(IFERROR(_xlfn.LET(_xlpm.dias,CHOOSE({1;2},LARGE(_xlfn._xlws.FILTER(ETTJ[dc],ETTJ[dc]&lt;=D202),1),SMALL(_xlfn._xlws.FILTER(ETTJ[dc],ETTJ[dc]&gt;=D202),1)),_xlpm.taxas,_xlfn.XLOOKUP(_xlpm.dias,ETTJ[dc],ETTJ[DI 252]),FORECAST(D202,_xlpm.taxas,_xlpm.dias)),_xlfn.XLOOKUP(D202,ETTJ[dc],ETTJ[DI 252]))/100,0)</f>
        <v>0.14385384615384617</v>
      </c>
      <c r="F202" s="163">
        <f t="shared" si="25"/>
        <v>194</v>
      </c>
      <c r="G202" s="117">
        <f>(_xlfn.XLOOKUP(B202,FatorAcumulado[Datas],FatorAcumulado[Fator CDI])/_xlfn.XLOOKUP($C$2,FatorAcumulado[Datas],FatorAcumulado[Fator CDI]))^(1/F202)-1</f>
        <v>5.510870609168883E-4</v>
      </c>
      <c r="H202" s="117">
        <f t="shared" si="29"/>
        <v>1.4035565781189696E-4</v>
      </c>
      <c r="I202" s="117">
        <f t="shared" si="30"/>
        <v>6.9152006691575174E-4</v>
      </c>
      <c r="J202" s="234">
        <f t="shared" si="26"/>
        <v>56</v>
      </c>
      <c r="K202" s="109">
        <f t="shared" si="31"/>
        <v>343055.075281</v>
      </c>
      <c r="L202" s="109">
        <f t="shared" si="32"/>
        <v>345531.80716899998</v>
      </c>
    </row>
    <row r="203" spans="2:12" x14ac:dyDescent="0.25">
      <c r="B203" s="93">
        <f t="shared" si="27"/>
        <v>46105</v>
      </c>
      <c r="C203" s="117">
        <v>3.0000000000000001E-3</v>
      </c>
      <c r="D203">
        <f t="shared" si="28"/>
        <v>83</v>
      </c>
      <c r="E203" s="231" cm="1">
        <f t="array" ref="E203">IFERROR(IFERROR(_xlfn.LET(_xlpm.dias,CHOOSE({1;2},LARGE(_xlfn._xlws.FILTER(ETTJ[dc],ETTJ[dc]&lt;=D203),1),SMALL(_xlfn._xlws.FILTER(ETTJ[dc],ETTJ[dc]&gt;=D203),1)),_xlpm.taxas,_xlfn.XLOOKUP(_xlpm.dias,ETTJ[dc],ETTJ[DI 252]),FORECAST(D203,_xlpm.taxas,_xlpm.dias)),_xlfn.XLOOKUP(D203,ETTJ[dc],ETTJ[DI 252]))/100,0)</f>
        <v>0.14388461538461539</v>
      </c>
      <c r="F203" s="163">
        <f t="shared" si="25"/>
        <v>195</v>
      </c>
      <c r="G203" s="117">
        <f>(_xlfn.XLOOKUP(B203,FatorAcumulado[Datas],FatorAcumulado[Fator CDI])/_xlfn.XLOOKUP($C$2,FatorAcumulado[Datas],FatorAcumulado[Fator CDI]))^(1/F203)-1</f>
        <v>5.5104384503890103E-4</v>
      </c>
      <c r="H203" s="117">
        <f t="shared" si="29"/>
        <v>1.4035565781189696E-4</v>
      </c>
      <c r="I203" s="117">
        <f t="shared" si="30"/>
        <v>6.9147684497217199E-4</v>
      </c>
      <c r="J203" s="234">
        <f t="shared" si="26"/>
        <v>55</v>
      </c>
      <c r="K203" s="109">
        <f t="shared" si="31"/>
        <v>343289.413398</v>
      </c>
      <c r="L203" s="109">
        <f t="shared" si="32"/>
        <v>345723.423029</v>
      </c>
    </row>
    <row r="204" spans="2:12" x14ac:dyDescent="0.25">
      <c r="B204" s="93">
        <f t="shared" si="27"/>
        <v>46106</v>
      </c>
      <c r="C204" s="117">
        <v>3.0000000000000001E-3</v>
      </c>
      <c r="D204">
        <f t="shared" si="28"/>
        <v>82</v>
      </c>
      <c r="E204" s="231" cm="1">
        <f t="array" ref="E204">IFERROR(IFERROR(_xlfn.LET(_xlpm.dias,CHOOSE({1;2},LARGE(_xlfn._xlws.FILTER(ETTJ[dc],ETTJ[dc]&lt;=D204),1),SMALL(_xlfn._xlws.FILTER(ETTJ[dc],ETTJ[dc]&gt;=D204),1)),_xlpm.taxas,_xlfn.XLOOKUP(_xlpm.dias,ETTJ[dc],ETTJ[DI 252]),FORECAST(D204,_xlpm.taxas,_xlpm.dias)),_xlfn.XLOOKUP(D204,ETTJ[dc],ETTJ[DI 252]))/100,0)</f>
        <v>0.14391538461538464</v>
      </c>
      <c r="F204" s="163">
        <f t="shared" si="25"/>
        <v>196</v>
      </c>
      <c r="G204" s="117">
        <f>(_xlfn.XLOOKUP(B204,FatorAcumulado[Datas],FatorAcumulado[Fator CDI])/_xlfn.XLOOKUP($C$2,FatorAcumulado[Datas],FatorAcumulado[Fator CDI]))^(1/F204)-1</f>
        <v>5.5100107014105504E-4</v>
      </c>
      <c r="H204" s="117">
        <f t="shared" si="29"/>
        <v>1.4035565781189696E-4</v>
      </c>
      <c r="I204" s="117">
        <f t="shared" si="30"/>
        <v>6.9143406407068397E-4</v>
      </c>
      <c r="J204" s="234">
        <f t="shared" si="26"/>
        <v>54</v>
      </c>
      <c r="K204" s="109">
        <f t="shared" si="31"/>
        <v>343523.91158900002</v>
      </c>
      <c r="L204" s="109">
        <f t="shared" si="32"/>
        <v>345915.14515</v>
      </c>
    </row>
    <row r="205" spans="2:12" x14ac:dyDescent="0.25">
      <c r="B205" s="93">
        <f t="shared" si="27"/>
        <v>46107</v>
      </c>
      <c r="C205" s="117">
        <v>3.0000000000000001E-3</v>
      </c>
      <c r="D205">
        <f t="shared" si="28"/>
        <v>81</v>
      </c>
      <c r="E205" s="231" cm="1">
        <f t="array" ref="E205">IFERROR(IFERROR(_xlfn.LET(_xlpm.dias,CHOOSE({1;2},LARGE(_xlfn._xlws.FILTER(ETTJ[dc],ETTJ[dc]&lt;=D205),1),SMALL(_xlfn._xlws.FILTER(ETTJ[dc],ETTJ[dc]&gt;=D205),1)),_xlpm.taxas,_xlfn.XLOOKUP(_xlpm.dias,ETTJ[dc],ETTJ[DI 252]),FORECAST(D205,_xlpm.taxas,_xlpm.dias)),_xlfn.XLOOKUP(D205,ETTJ[dc],ETTJ[DI 252]))/100,0)</f>
        <v>0.14394615384615383</v>
      </c>
      <c r="F205" s="163">
        <f t="shared" si="25"/>
        <v>197</v>
      </c>
      <c r="G205" s="117">
        <f>(_xlfn.XLOOKUP(B205,FatorAcumulado[Datas],FatorAcumulado[Fator CDI])/_xlfn.XLOOKUP($C$2,FatorAcumulado[Datas],FatorAcumulado[Fator CDI]))^(1/F205)-1</f>
        <v>5.5095872950783331E-4</v>
      </c>
      <c r="H205" s="117">
        <f t="shared" si="29"/>
        <v>1.4035565781189696E-4</v>
      </c>
      <c r="I205" s="117">
        <f t="shared" si="30"/>
        <v>6.9139171749466044E-4</v>
      </c>
      <c r="J205" s="234">
        <f t="shared" si="26"/>
        <v>53</v>
      </c>
      <c r="K205" s="109">
        <f t="shared" si="31"/>
        <v>343758.56996499997</v>
      </c>
      <c r="L205" s="109">
        <f t="shared" si="32"/>
        <v>346106.97359200002</v>
      </c>
    </row>
    <row r="206" spans="2:12" x14ac:dyDescent="0.25">
      <c r="B206" s="93">
        <f t="shared" si="27"/>
        <v>46108</v>
      </c>
      <c r="C206" s="117">
        <v>3.0000000000000001E-3</v>
      </c>
      <c r="D206">
        <f t="shared" si="28"/>
        <v>80</v>
      </c>
      <c r="E206" s="231" cm="1">
        <f t="array" ref="E206">IFERROR(IFERROR(_xlfn.LET(_xlpm.dias,CHOOSE({1;2},LARGE(_xlfn._xlws.FILTER(ETTJ[dc],ETTJ[dc]&lt;=D206),1),SMALL(_xlfn._xlws.FILTER(ETTJ[dc],ETTJ[dc]&gt;=D206),1)),_xlpm.taxas,_xlfn.XLOOKUP(_xlpm.dias,ETTJ[dc],ETTJ[DI 252]),FORECAST(D206,_xlpm.taxas,_xlpm.dias)),_xlfn.XLOOKUP(D206,ETTJ[dc],ETTJ[DI 252]))/100,0)</f>
        <v>0.14397692307692309</v>
      </c>
      <c r="F206" s="163">
        <f t="shared" si="25"/>
        <v>198</v>
      </c>
      <c r="G206" s="117">
        <f>(_xlfn.XLOOKUP(B206,FatorAcumulado[Datas],FatorAcumulado[Fator CDI])/_xlfn.XLOOKUP($C$2,FatorAcumulado[Datas],FatorAcumulado[Fator CDI]))^(1/F206)-1</f>
        <v>5.5091681655961011E-4</v>
      </c>
      <c r="H206" s="117">
        <f t="shared" si="29"/>
        <v>1.4035565781189696E-4</v>
      </c>
      <c r="I206" s="117">
        <f t="shared" si="30"/>
        <v>6.9134979866358748E-4</v>
      </c>
      <c r="J206" s="234">
        <f t="shared" si="26"/>
        <v>52</v>
      </c>
      <c r="K206" s="109">
        <f t="shared" si="31"/>
        <v>343993.38863300002</v>
      </c>
      <c r="L206" s="109">
        <f t="shared" si="32"/>
        <v>346298.90841199999</v>
      </c>
    </row>
    <row r="207" spans="2:12" x14ac:dyDescent="0.25">
      <c r="B207" s="93">
        <f t="shared" si="27"/>
        <v>46111</v>
      </c>
      <c r="C207" s="117">
        <v>3.0000000000000001E-3</v>
      </c>
      <c r="D207">
        <f t="shared" si="28"/>
        <v>77</v>
      </c>
      <c r="E207" s="231" cm="1">
        <f t="array" ref="E207">IFERROR(IFERROR(_xlfn.LET(_xlpm.dias,CHOOSE({1;2},LARGE(_xlfn._xlws.FILTER(ETTJ[dc],ETTJ[dc]&lt;=D207),1),SMALL(_xlfn._xlws.FILTER(ETTJ[dc],ETTJ[dc]&gt;=D207),1)),_xlpm.taxas,_xlfn.XLOOKUP(_xlpm.dias,ETTJ[dc],ETTJ[DI 252]),FORECAST(D207,_xlpm.taxas,_xlpm.dias)),_xlfn.XLOOKUP(D207,ETTJ[dc],ETTJ[DI 252]))/100,0)</f>
        <v>0.14406923076923078</v>
      </c>
      <c r="F207" s="163">
        <f t="shared" si="25"/>
        <v>199</v>
      </c>
      <c r="G207" s="117">
        <f>(_xlfn.XLOOKUP(B207,FatorAcumulado[Datas],FatorAcumulado[Fator CDI])/_xlfn.XLOOKUP($C$2,FatorAcumulado[Datas],FatorAcumulado[Fator CDI]))^(1/F207)-1</f>
        <v>5.508753248486542E-4</v>
      </c>
      <c r="H207" s="117">
        <f t="shared" si="29"/>
        <v>1.4035565781189696E-4</v>
      </c>
      <c r="I207" s="117">
        <f t="shared" si="30"/>
        <v>6.9130830112906771E-4</v>
      </c>
      <c r="J207" s="234">
        <f t="shared" si="26"/>
        <v>51</v>
      </c>
      <c r="K207" s="109">
        <f t="shared" si="31"/>
        <v>344228.36770399997</v>
      </c>
      <c r="L207" s="109">
        <f t="shared" si="32"/>
        <v>346490.94967100001</v>
      </c>
    </row>
    <row r="208" spans="2:12" x14ac:dyDescent="0.25">
      <c r="B208" s="93">
        <f t="shared" si="27"/>
        <v>46112</v>
      </c>
      <c r="C208" s="117">
        <v>3.0000000000000001E-3</v>
      </c>
      <c r="D208">
        <f t="shared" si="28"/>
        <v>76</v>
      </c>
      <c r="E208" s="231" cm="1">
        <f t="array" ref="E208">IFERROR(IFERROR(_xlfn.LET(_xlpm.dias,CHOOSE({1;2},LARGE(_xlfn._xlws.FILTER(ETTJ[dc],ETTJ[dc]&lt;=D208),1),SMALL(_xlfn._xlws.FILTER(ETTJ[dc],ETTJ[dc]&gt;=D208),1)),_xlpm.taxas,_xlfn.XLOOKUP(_xlpm.dias,ETTJ[dc],ETTJ[DI 252]),FORECAST(D208,_xlpm.taxas,_xlpm.dias)),_xlfn.XLOOKUP(D208,ETTJ[dc],ETTJ[DI 252]))/100,0)</f>
        <v>0.14410000000000001</v>
      </c>
      <c r="F208" s="163">
        <f t="shared" si="25"/>
        <v>200</v>
      </c>
      <c r="G208" s="117">
        <f>(_xlfn.XLOOKUP(B208,FatorAcumulado[Datas],FatorAcumulado[Fator CDI])/_xlfn.XLOOKUP($C$2,FatorAcumulado[Datas],FatorAcumulado[Fator CDI]))^(1/F208)-1</f>
        <v>5.5083424805668635E-4</v>
      </c>
      <c r="H208" s="117">
        <f t="shared" si="29"/>
        <v>1.4035565781189696E-4</v>
      </c>
      <c r="I208" s="117">
        <f t="shared" si="30"/>
        <v>6.9126721857171169E-4</v>
      </c>
      <c r="J208" s="234">
        <f t="shared" si="26"/>
        <v>50</v>
      </c>
      <c r="K208" s="109">
        <f t="shared" si="31"/>
        <v>344463.50728700001</v>
      </c>
      <c r="L208" s="109">
        <f t="shared" si="32"/>
        <v>346683.09742599999</v>
      </c>
    </row>
    <row r="209" spans="2:12" x14ac:dyDescent="0.25">
      <c r="B209" s="93">
        <f t="shared" si="27"/>
        <v>46113</v>
      </c>
      <c r="C209" s="117">
        <v>3.0000000000000001E-3</v>
      </c>
      <c r="D209">
        <f t="shared" si="28"/>
        <v>75</v>
      </c>
      <c r="E209" s="231" cm="1">
        <f t="array" ref="E209">IFERROR(IFERROR(_xlfn.LET(_xlpm.dias,CHOOSE({1;2},LARGE(_xlfn._xlws.FILTER(ETTJ[dc],ETTJ[dc]&lt;=D209),1),SMALL(_xlfn._xlws.FILTER(ETTJ[dc],ETTJ[dc]&gt;=D209),1)),_xlpm.taxas,_xlfn.XLOOKUP(_xlpm.dias,ETTJ[dc],ETTJ[DI 252]),FORECAST(D209,_xlpm.taxas,_xlpm.dias)),_xlfn.XLOOKUP(D209,ETTJ[dc],ETTJ[DI 252]))/100,0)</f>
        <v>0.14410000000000001</v>
      </c>
      <c r="F209" s="163">
        <f t="shared" si="25"/>
        <v>201</v>
      </c>
      <c r="G209" s="117">
        <f>(_xlfn.XLOOKUP(B209,FatorAcumulado[Datas],FatorAcumulado[Fator CDI])/_xlfn.XLOOKUP($C$2,FatorAcumulado[Datas],FatorAcumulado[Fator CDI]))^(1/F209)-1</f>
        <v>5.5079357999066048E-4</v>
      </c>
      <c r="H209" s="117">
        <f t="shared" si="29"/>
        <v>1.4035565781189696E-4</v>
      </c>
      <c r="I209" s="117">
        <f t="shared" si="30"/>
        <v>6.9122654479780721E-4</v>
      </c>
      <c r="J209" s="234">
        <f t="shared" si="26"/>
        <v>49</v>
      </c>
      <c r="K209" s="109">
        <f t="shared" si="31"/>
        <v>344698.80749199999</v>
      </c>
      <c r="L209" s="109">
        <f t="shared" si="32"/>
        <v>346875.35173699999</v>
      </c>
    </row>
    <row r="210" spans="2:12" x14ac:dyDescent="0.25">
      <c r="B210" s="93">
        <f t="shared" si="27"/>
        <v>46114</v>
      </c>
      <c r="C210" s="117">
        <v>3.0000000000000001E-3</v>
      </c>
      <c r="D210">
        <f t="shared" si="28"/>
        <v>74</v>
      </c>
      <c r="E210" s="231" cm="1">
        <f t="array" ref="E210">IFERROR(IFERROR(_xlfn.LET(_xlpm.dias,CHOOSE({1;2},LARGE(_xlfn._xlws.FILTER(ETTJ[dc],ETTJ[dc]&lt;=D210),1),SMALL(_xlfn._xlws.FILTER(ETTJ[dc],ETTJ[dc]&gt;=D210),1)),_xlpm.taxas,_xlfn.XLOOKUP(_xlpm.dias,ETTJ[dc],ETTJ[DI 252]),FORECAST(D210,_xlpm.taxas,_xlpm.dias)),_xlfn.XLOOKUP(D210,ETTJ[dc],ETTJ[DI 252]))/100,0)</f>
        <v>0.14410000000000001</v>
      </c>
      <c r="F210" s="163">
        <f t="shared" si="25"/>
        <v>202</v>
      </c>
      <c r="G210" s="117">
        <f>(_xlfn.XLOOKUP(B210,FatorAcumulado[Datas],FatorAcumulado[Fator CDI])/_xlfn.XLOOKUP($C$2,FatorAcumulado[Datas],FatorAcumulado[Fator CDI]))^(1/F210)-1</f>
        <v>5.5075331458032117E-4</v>
      </c>
      <c r="H210" s="117">
        <f t="shared" si="29"/>
        <v>1.4035565781189696E-4</v>
      </c>
      <c r="I210" s="117">
        <f t="shared" si="30"/>
        <v>6.9118627373598862E-4</v>
      </c>
      <c r="J210" s="234">
        <f t="shared" si="26"/>
        <v>48</v>
      </c>
      <c r="K210" s="109">
        <f t="shared" si="31"/>
        <v>344934.26842899999</v>
      </c>
      <c r="L210" s="109">
        <f t="shared" si="32"/>
        <v>347067.712665</v>
      </c>
    </row>
    <row r="211" spans="2:12" x14ac:dyDescent="0.25">
      <c r="B211" s="93">
        <f t="shared" si="27"/>
        <v>46118</v>
      </c>
      <c r="C211" s="117">
        <v>3.0000000000000001E-3</v>
      </c>
      <c r="D211">
        <f t="shared" si="28"/>
        <v>70</v>
      </c>
      <c r="E211" s="231" cm="1">
        <f t="array" ref="E211">IFERROR(IFERROR(_xlfn.LET(_xlpm.dias,CHOOSE({1;2},LARGE(_xlfn._xlws.FILTER(ETTJ[dc],ETTJ[dc]&lt;=D211),1),SMALL(_xlfn._xlws.FILTER(ETTJ[dc],ETTJ[dc]&gt;=D211),1)),_xlpm.taxas,_xlfn.XLOOKUP(_xlpm.dias,ETTJ[dc],ETTJ[DI 252]),FORECAST(D211,_xlpm.taxas,_xlpm.dias)),_xlfn.XLOOKUP(D211,ETTJ[dc],ETTJ[DI 252]))/100,0)</f>
        <v>0.14412857142857144</v>
      </c>
      <c r="F211" s="163">
        <f t="shared" si="25"/>
        <v>203</v>
      </c>
      <c r="G211" s="117">
        <f>(_xlfn.XLOOKUP(B211,FatorAcumulado[Datas],FatorAcumulado[Fator CDI])/_xlfn.XLOOKUP($C$2,FatorAcumulado[Datas],FatorAcumulado[Fator CDI]))^(1/F211)-1</f>
        <v>5.5071344587509508E-4</v>
      </c>
      <c r="H211" s="117">
        <f t="shared" si="29"/>
        <v>1.4035565781189696E-4</v>
      </c>
      <c r="I211" s="117">
        <f t="shared" si="30"/>
        <v>6.9114639943501643E-4</v>
      </c>
      <c r="J211" s="234">
        <f t="shared" si="26"/>
        <v>47</v>
      </c>
      <c r="K211" s="109">
        <f t="shared" si="31"/>
        <v>345169.89020800003</v>
      </c>
      <c r="L211" s="109">
        <f t="shared" si="32"/>
        <v>347260.18026699999</v>
      </c>
    </row>
    <row r="212" spans="2:12" x14ac:dyDescent="0.25">
      <c r="B212" s="93">
        <f t="shared" si="27"/>
        <v>46119</v>
      </c>
      <c r="C212" s="117">
        <v>3.0000000000000001E-3</v>
      </c>
      <c r="D212">
        <f t="shared" si="28"/>
        <v>69</v>
      </c>
      <c r="E212" s="231" cm="1">
        <f t="array" ref="E212">IFERROR(IFERROR(_xlfn.LET(_xlpm.dias,CHOOSE({1;2},LARGE(_xlfn._xlws.FILTER(ETTJ[dc],ETTJ[dc]&lt;=D212),1),SMALL(_xlfn._xlws.FILTER(ETTJ[dc],ETTJ[dc]&gt;=D212),1)),_xlpm.taxas,_xlfn.XLOOKUP(_xlpm.dias,ETTJ[dc],ETTJ[DI 252]),FORECAST(D212,_xlpm.taxas,_xlpm.dias)),_xlfn.XLOOKUP(D212,ETTJ[dc],ETTJ[DI 252]))/100,0)</f>
        <v>0.14415714285714287</v>
      </c>
      <c r="F212" s="163">
        <f t="shared" si="25"/>
        <v>204</v>
      </c>
      <c r="G212" s="117">
        <f>(_xlfn.XLOOKUP(B212,FatorAcumulado[Datas],FatorAcumulado[Fator CDI])/_xlfn.XLOOKUP($C$2,FatorAcumulado[Datas],FatorAcumulado[Fator CDI]))^(1/F212)-1</f>
        <v>5.5067396804120428E-4</v>
      </c>
      <c r="H212" s="117">
        <f t="shared" si="29"/>
        <v>1.4035565781189696E-4</v>
      </c>
      <c r="I212" s="117">
        <f t="shared" si="30"/>
        <v>6.9110691606022456E-4</v>
      </c>
      <c r="J212" s="234">
        <f t="shared" si="26"/>
        <v>46</v>
      </c>
      <c r="K212" s="109">
        <f t="shared" si="31"/>
        <v>345405.672937</v>
      </c>
      <c r="L212" s="109">
        <f t="shared" si="32"/>
        <v>347452.75460099999</v>
      </c>
    </row>
    <row r="213" spans="2:12" x14ac:dyDescent="0.25">
      <c r="B213" s="93">
        <f t="shared" si="27"/>
        <v>46120</v>
      </c>
      <c r="C213" s="117">
        <v>3.0000000000000001E-3</v>
      </c>
      <c r="D213">
        <f t="shared" si="28"/>
        <v>68</v>
      </c>
      <c r="E213" s="231" cm="1">
        <f t="array" ref="E213">IFERROR(IFERROR(_xlfn.LET(_xlpm.dias,CHOOSE({1;2},LARGE(_xlfn._xlws.FILTER(ETTJ[dc],ETTJ[dc]&lt;=D213),1),SMALL(_xlfn._xlws.FILTER(ETTJ[dc],ETTJ[dc]&gt;=D213),1)),_xlpm.taxas,_xlfn.XLOOKUP(_xlpm.dias,ETTJ[dc],ETTJ[DI 252]),FORECAST(D213,_xlpm.taxas,_xlpm.dias)),_xlfn.XLOOKUP(D213,ETTJ[dc],ETTJ[DI 252]))/100,0)</f>
        <v>0.14418571428571428</v>
      </c>
      <c r="F213" s="163">
        <f t="shared" si="25"/>
        <v>205</v>
      </c>
      <c r="G213" s="117">
        <f>(_xlfn.XLOOKUP(B213,FatorAcumulado[Datas],FatorAcumulado[Fator CDI])/_xlfn.XLOOKUP($C$2,FatorAcumulado[Datas],FatorAcumulado[Fator CDI]))^(1/F213)-1</f>
        <v>5.5063487535833566E-4</v>
      </c>
      <c r="H213" s="117">
        <f t="shared" si="29"/>
        <v>1.4035565781189696E-4</v>
      </c>
      <c r="I213" s="117">
        <f t="shared" si="30"/>
        <v>6.9106781789041172E-4</v>
      </c>
      <c r="J213" s="234">
        <f t="shared" si="26"/>
        <v>45</v>
      </c>
      <c r="K213" s="109">
        <f t="shared" si="31"/>
        <v>345641.61672799999</v>
      </c>
      <c r="L213" s="109">
        <f t="shared" si="32"/>
        <v>347645.43572900002</v>
      </c>
    </row>
    <row r="214" spans="2:12" x14ac:dyDescent="0.25">
      <c r="B214" s="93">
        <f t="shared" si="27"/>
        <v>46121</v>
      </c>
      <c r="C214" s="117">
        <v>3.0000000000000001E-3</v>
      </c>
      <c r="D214">
        <f t="shared" si="28"/>
        <v>67</v>
      </c>
      <c r="E214" s="231" cm="1">
        <f t="array" ref="E214">IFERROR(IFERROR(_xlfn.LET(_xlpm.dias,CHOOSE({1;2},LARGE(_xlfn._xlws.FILTER(ETTJ[dc],ETTJ[dc]&lt;=D214),1),SMALL(_xlfn._xlws.FILTER(ETTJ[dc],ETTJ[dc]&gt;=D214),1)),_xlpm.taxas,_xlfn.XLOOKUP(_xlpm.dias,ETTJ[dc],ETTJ[DI 252]),FORECAST(D214,_xlpm.taxas,_xlpm.dias)),_xlfn.XLOOKUP(D214,ETTJ[dc],ETTJ[DI 252]))/100,0)</f>
        <v>0.14421428571428574</v>
      </c>
      <c r="F214" s="163">
        <f t="shared" si="25"/>
        <v>206</v>
      </c>
      <c r="G214" s="117">
        <f>(_xlfn.XLOOKUP(B214,FatorAcumulado[Datas],FatorAcumulado[Fator CDI])/_xlfn.XLOOKUP($C$2,FatorAcumulado[Datas],FatorAcumulado[Fator CDI]))^(1/F214)-1</f>
        <v>5.5059616221764252E-4</v>
      </c>
      <c r="H214" s="117">
        <f t="shared" si="29"/>
        <v>1.4035565781189696E-4</v>
      </c>
      <c r="I214" s="117">
        <f t="shared" si="30"/>
        <v>6.9102909931606504E-4</v>
      </c>
      <c r="J214" s="234">
        <f t="shared" si="26"/>
        <v>44</v>
      </c>
      <c r="K214" s="109">
        <f t="shared" si="31"/>
        <v>345877.72168999998</v>
      </c>
      <c r="L214" s="109">
        <f t="shared" si="32"/>
        <v>347838.22370899998</v>
      </c>
    </row>
    <row r="215" spans="2:12" x14ac:dyDescent="0.25">
      <c r="B215" s="93">
        <f t="shared" si="27"/>
        <v>46122</v>
      </c>
      <c r="C215" s="117">
        <v>3.0000000000000001E-3</v>
      </c>
      <c r="D215">
        <f t="shared" si="28"/>
        <v>66</v>
      </c>
      <c r="E215" s="231" cm="1">
        <f t="array" ref="E215">IFERROR(IFERROR(_xlfn.LET(_xlpm.dias,CHOOSE({1;2},LARGE(_xlfn._xlws.FILTER(ETTJ[dc],ETTJ[dc]&lt;=D215),1),SMALL(_xlfn._xlws.FILTER(ETTJ[dc],ETTJ[dc]&gt;=D215),1)),_xlpm.taxas,_xlfn.XLOOKUP(_xlpm.dias,ETTJ[dc],ETTJ[DI 252]),FORECAST(D215,_xlpm.taxas,_xlpm.dias)),_xlfn.XLOOKUP(D215,ETTJ[dc],ETTJ[DI 252]))/100,0)</f>
        <v>0.14424285714285714</v>
      </c>
      <c r="F215" s="163">
        <f t="shared" si="25"/>
        <v>207</v>
      </c>
      <c r="G215" s="117">
        <f>(_xlfn.XLOOKUP(B215,FatorAcumulado[Datas],FatorAcumulado[Fator CDI])/_xlfn.XLOOKUP($C$2,FatorAcumulado[Datas],FatorAcumulado[Fator CDI]))^(1/F215)-1</f>
        <v>5.5055782311841384E-4</v>
      </c>
      <c r="H215" s="117">
        <f t="shared" si="29"/>
        <v>1.4035565781189696E-4</v>
      </c>
      <c r="I215" s="117">
        <f t="shared" si="30"/>
        <v>6.9099075483580741E-4</v>
      </c>
      <c r="J215" s="234">
        <f t="shared" si="26"/>
        <v>43</v>
      </c>
      <c r="K215" s="109">
        <f t="shared" si="31"/>
        <v>346113.98793399998</v>
      </c>
      <c r="L215" s="109">
        <f t="shared" si="32"/>
        <v>348031.11859999999</v>
      </c>
    </row>
    <row r="216" spans="2:12" x14ac:dyDescent="0.25">
      <c r="B216" s="93">
        <f t="shared" si="27"/>
        <v>46125</v>
      </c>
      <c r="C216" s="117">
        <v>3.0000000000000001E-3</v>
      </c>
      <c r="D216">
        <f t="shared" si="28"/>
        <v>63</v>
      </c>
      <c r="E216" s="231" cm="1">
        <f t="array" ref="E216">IFERROR(IFERROR(_xlfn.LET(_xlpm.dias,CHOOSE({1;2},LARGE(_xlfn._xlws.FILTER(ETTJ[dc],ETTJ[dc]&lt;=D216),1),SMALL(_xlfn._xlws.FILTER(ETTJ[dc],ETTJ[dc]&gt;=D216),1)),_xlpm.taxas,_xlfn.XLOOKUP(_xlpm.dias,ETTJ[dc],ETTJ[DI 252]),FORECAST(D216,_xlpm.taxas,_xlpm.dias)),_xlfn.XLOOKUP(D216,ETTJ[dc],ETTJ[DI 252]))/100,0)</f>
        <v>0.14429999999999998</v>
      </c>
      <c r="F216" s="163">
        <f t="shared" si="25"/>
        <v>208</v>
      </c>
      <c r="G216" s="117">
        <f>(_xlfn.XLOOKUP(B216,FatorAcumulado[Datas],FatorAcumulado[Fator CDI])/_xlfn.XLOOKUP($C$2,FatorAcumulado[Datas],FatorAcumulado[Fator CDI]))^(1/F216)-1</f>
        <v>5.505198526658539E-4</v>
      </c>
      <c r="H216" s="117">
        <f t="shared" si="29"/>
        <v>1.4035565781189696E-4</v>
      </c>
      <c r="I216" s="117">
        <f t="shared" si="30"/>
        <v>6.9095277905373287E-4</v>
      </c>
      <c r="J216" s="234">
        <f t="shared" si="26"/>
        <v>42</v>
      </c>
      <c r="K216" s="109">
        <f t="shared" si="31"/>
        <v>346350.415569</v>
      </c>
      <c r="L216" s="109">
        <f t="shared" si="32"/>
        <v>348224.12046200002</v>
      </c>
    </row>
    <row r="217" spans="2:12" x14ac:dyDescent="0.25">
      <c r="B217" s="93">
        <f t="shared" si="27"/>
        <v>46126</v>
      </c>
      <c r="C217" s="117">
        <v>3.0000000000000001E-3</v>
      </c>
      <c r="D217">
        <f t="shared" si="28"/>
        <v>62</v>
      </c>
      <c r="E217" s="231" cm="1">
        <f t="array" ref="E217">IFERROR(IFERROR(_xlfn.LET(_xlpm.dias,CHOOSE({1;2},LARGE(_xlfn._xlws.FILTER(ETTJ[dc],ETTJ[dc]&lt;=D217),1),SMALL(_xlfn._xlws.FILTER(ETTJ[dc],ETTJ[dc]&gt;=D217),1)),_xlpm.taxas,_xlfn.XLOOKUP(_xlpm.dias,ETTJ[dc],ETTJ[DI 252]),FORECAST(D217,_xlpm.taxas,_xlpm.dias)),_xlfn.XLOOKUP(D217,ETTJ[dc],ETTJ[DI 252]))/100,0)</f>
        <v>0.14429999999999998</v>
      </c>
      <c r="F217" s="163">
        <f t="shared" si="25"/>
        <v>209</v>
      </c>
      <c r="G217" s="117">
        <f>(_xlfn.XLOOKUP(B217,FatorAcumulado[Datas],FatorAcumulado[Fator CDI])/_xlfn.XLOOKUP($C$2,FatorAcumulado[Datas],FatorAcumulado[Fator CDI]))^(1/F217)-1</f>
        <v>5.5048224556819569E-4</v>
      </c>
      <c r="H217" s="117">
        <f t="shared" si="29"/>
        <v>1.4035565781189696E-4</v>
      </c>
      <c r="I217" s="117">
        <f t="shared" si="30"/>
        <v>6.9091516667785235E-4</v>
      </c>
      <c r="J217" s="234">
        <f t="shared" si="26"/>
        <v>41</v>
      </c>
      <c r="K217" s="109">
        <f t="shared" si="31"/>
        <v>346587.00470599998</v>
      </c>
      <c r="L217" s="109">
        <f t="shared" si="32"/>
        <v>348417.229353</v>
      </c>
    </row>
    <row r="218" spans="2:12" x14ac:dyDescent="0.25">
      <c r="B218" s="93">
        <f t="shared" si="27"/>
        <v>46127</v>
      </c>
      <c r="C218" s="117">
        <v>3.0000000000000001E-3</v>
      </c>
      <c r="D218">
        <f t="shared" si="28"/>
        <v>61</v>
      </c>
      <c r="E218" s="231" cm="1">
        <f t="array" ref="E218">IFERROR(IFERROR(_xlfn.LET(_xlpm.dias,CHOOSE({1;2},LARGE(_xlfn._xlws.FILTER(ETTJ[dc],ETTJ[dc]&lt;=D218),1),SMALL(_xlfn._xlws.FILTER(ETTJ[dc],ETTJ[dc]&gt;=D218),1)),_xlpm.taxas,_xlfn.XLOOKUP(_xlpm.dias,ETTJ[dc],ETTJ[DI 252]),FORECAST(D218,_xlpm.taxas,_xlpm.dias)),_xlfn.XLOOKUP(D218,ETTJ[dc],ETTJ[DI 252]))/100,0)</f>
        <v>0.14429999999999998</v>
      </c>
      <c r="F218" s="163">
        <f t="shared" si="25"/>
        <v>210</v>
      </c>
      <c r="G218" s="117">
        <f>(_xlfn.XLOOKUP(B218,FatorAcumulado[Datas],FatorAcumulado[Fator CDI])/_xlfn.XLOOKUP($C$2,FatorAcumulado[Datas],FatorAcumulado[Fator CDI]))^(1/F218)-1</f>
        <v>5.5044499663492452E-4</v>
      </c>
      <c r="H218" s="117">
        <f t="shared" si="29"/>
        <v>1.4035565781189696E-4</v>
      </c>
      <c r="I218" s="117">
        <f t="shared" si="30"/>
        <v>6.9087791251631891E-4</v>
      </c>
      <c r="J218" s="234">
        <f t="shared" si="26"/>
        <v>40</v>
      </c>
      <c r="K218" s="109">
        <f t="shared" si="31"/>
        <v>346823.75545499998</v>
      </c>
      <c r="L218" s="109">
        <f t="shared" si="32"/>
        <v>348610.44533399999</v>
      </c>
    </row>
    <row r="219" spans="2:12" x14ac:dyDescent="0.25">
      <c r="B219" s="93">
        <f t="shared" si="27"/>
        <v>46128</v>
      </c>
      <c r="C219" s="117">
        <v>3.0000000000000001E-3</v>
      </c>
      <c r="D219">
        <f t="shared" si="28"/>
        <v>60</v>
      </c>
      <c r="E219" s="231" cm="1">
        <f t="array" ref="E219">IFERROR(IFERROR(_xlfn.LET(_xlpm.dias,CHOOSE({1;2},LARGE(_xlfn._xlws.FILTER(ETTJ[dc],ETTJ[dc]&lt;=D219),1),SMALL(_xlfn._xlws.FILTER(ETTJ[dc],ETTJ[dc]&gt;=D219),1)),_xlpm.taxas,_xlfn.XLOOKUP(_xlpm.dias,ETTJ[dc],ETTJ[DI 252]),FORECAST(D219,_xlpm.taxas,_xlpm.dias)),_xlfn.XLOOKUP(D219,ETTJ[dc],ETTJ[DI 252]))/100,0)</f>
        <v>0.1444</v>
      </c>
      <c r="F219" s="163">
        <f t="shared" si="25"/>
        <v>211</v>
      </c>
      <c r="G219" s="117">
        <f>(_xlfn.XLOOKUP(B219,FatorAcumulado[Datas],FatorAcumulado[Fator CDI])/_xlfn.XLOOKUP($C$2,FatorAcumulado[Datas],FatorAcumulado[Fator CDI]))^(1/F219)-1</f>
        <v>5.5040810077344737E-4</v>
      </c>
      <c r="H219" s="117">
        <f t="shared" si="29"/>
        <v>1.4035565781189696E-4</v>
      </c>
      <c r="I219" s="117">
        <f t="shared" si="30"/>
        <v>6.9084101147631749E-4</v>
      </c>
      <c r="J219" s="234">
        <f t="shared" si="26"/>
        <v>39</v>
      </c>
      <c r="K219" s="109">
        <f t="shared" si="31"/>
        <v>347060.66792600002</v>
      </c>
      <c r="L219" s="109">
        <f t="shared" si="32"/>
        <v>348803.76846300001</v>
      </c>
    </row>
    <row r="220" spans="2:12" x14ac:dyDescent="0.25">
      <c r="B220" s="93">
        <f t="shared" si="27"/>
        <v>46129</v>
      </c>
      <c r="C220" s="117">
        <v>3.0000000000000001E-3</v>
      </c>
      <c r="D220">
        <f t="shared" si="28"/>
        <v>59</v>
      </c>
      <c r="E220" s="231" cm="1">
        <f t="array" ref="E220">IFERROR(IFERROR(_xlfn.LET(_xlpm.dias,CHOOSE({1;2},LARGE(_xlfn._xlws.FILTER(ETTJ[dc],ETTJ[dc]&lt;=D220),1),SMALL(_xlfn._xlws.FILTER(ETTJ[dc],ETTJ[dc]&gt;=D220),1)),_xlpm.taxas,_xlfn.XLOOKUP(_xlpm.dias,ETTJ[dc],ETTJ[DI 252]),FORECAST(D220,_xlpm.taxas,_xlpm.dias)),_xlfn.XLOOKUP(D220,ETTJ[dc],ETTJ[DI 252]))/100,0)</f>
        <v>0.14442857142857143</v>
      </c>
      <c r="F220" s="163">
        <f t="shared" si="25"/>
        <v>212</v>
      </c>
      <c r="G220" s="117">
        <f>(_xlfn.XLOOKUP(B220,FatorAcumulado[Datas],FatorAcumulado[Fator CDI])/_xlfn.XLOOKUP($C$2,FatorAcumulado[Datas],FatorAcumulado[Fator CDI]))^(1/F220)-1</f>
        <v>5.5037155298731655E-4</v>
      </c>
      <c r="H220" s="117">
        <f t="shared" si="29"/>
        <v>1.4035565781189696E-4</v>
      </c>
      <c r="I220" s="117">
        <f t="shared" si="30"/>
        <v>6.908044585605122E-4</v>
      </c>
      <c r="J220" s="234">
        <f t="shared" si="26"/>
        <v>38</v>
      </c>
      <c r="K220" s="109">
        <f t="shared" si="31"/>
        <v>347297.74222999997</v>
      </c>
      <c r="L220" s="109">
        <f t="shared" si="32"/>
        <v>348997.19880000001</v>
      </c>
    </row>
    <row r="221" spans="2:12" x14ac:dyDescent="0.25">
      <c r="B221" s="93">
        <f t="shared" si="27"/>
        <v>46132</v>
      </c>
      <c r="C221" s="117">
        <v>3.0000000000000001E-3</v>
      </c>
      <c r="D221">
        <f t="shared" si="28"/>
        <v>56</v>
      </c>
      <c r="E221" s="231" cm="1">
        <f t="array" ref="E221">IFERROR(IFERROR(_xlfn.LET(_xlpm.dias,CHOOSE({1;2},LARGE(_xlfn._xlws.FILTER(ETTJ[dc],ETTJ[dc]&lt;=D221),1),SMALL(_xlfn._xlws.FILTER(ETTJ[dc],ETTJ[dc]&gt;=D221),1)),_xlpm.taxas,_xlfn.XLOOKUP(_xlpm.dias,ETTJ[dc],ETTJ[DI 252]),FORECAST(D221,_xlpm.taxas,_xlpm.dias)),_xlfn.XLOOKUP(D221,ETTJ[dc],ETTJ[DI 252]))/100,0)</f>
        <v>0.14451428571428571</v>
      </c>
      <c r="F221" s="163">
        <f t="shared" si="25"/>
        <v>213</v>
      </c>
      <c r="G221" s="117">
        <f>(_xlfn.XLOOKUP(B221,FatorAcumulado[Datas],FatorAcumulado[Fator CDI])/_xlfn.XLOOKUP($C$2,FatorAcumulado[Datas],FatorAcumulado[Fator CDI]))^(1/F221)-1</f>
        <v>5.503353483744533E-4</v>
      </c>
      <c r="H221" s="117">
        <f t="shared" si="29"/>
        <v>1.4035565781189696E-4</v>
      </c>
      <c r="I221" s="117">
        <f t="shared" si="30"/>
        <v>6.9076824886615817E-4</v>
      </c>
      <c r="J221" s="234">
        <f t="shared" si="26"/>
        <v>37</v>
      </c>
      <c r="K221" s="109">
        <f t="shared" si="31"/>
        <v>347534.97847799998</v>
      </c>
      <c r="L221" s="109">
        <f t="shared" si="32"/>
        <v>349190.73640400002</v>
      </c>
    </row>
    <row r="222" spans="2:12" x14ac:dyDescent="0.25">
      <c r="B222" s="93">
        <f t="shared" si="27"/>
        <v>46134</v>
      </c>
      <c r="C222" s="117">
        <v>3.0000000000000001E-3</v>
      </c>
      <c r="D222">
        <f t="shared" si="28"/>
        <v>54</v>
      </c>
      <c r="E222" s="231" cm="1">
        <f t="array" ref="E222">IFERROR(IFERROR(_xlfn.LET(_xlpm.dias,CHOOSE({1;2},LARGE(_xlfn._xlws.FILTER(ETTJ[dc],ETTJ[dc]&lt;=D222),1),SMALL(_xlfn._xlws.FILTER(ETTJ[dc],ETTJ[dc]&gt;=D222),1)),_xlpm.taxas,_xlfn.XLOOKUP(_xlpm.dias,ETTJ[dc],ETTJ[DI 252]),FORECAST(D222,_xlpm.taxas,_xlpm.dias)),_xlfn.XLOOKUP(D222,ETTJ[dc],ETTJ[DI 252]))/100,0)</f>
        <v>0.14457142857142857</v>
      </c>
      <c r="F222" s="163">
        <f t="shared" si="25"/>
        <v>214</v>
      </c>
      <c r="G222" s="117">
        <f>(_xlfn.XLOOKUP(B222,FatorAcumulado[Datas],FatorAcumulado[Fator CDI])/_xlfn.XLOOKUP($C$2,FatorAcumulado[Datas],FatorAcumulado[Fator CDI]))^(1/F222)-1</f>
        <v>5.5029948212359514E-4</v>
      </c>
      <c r="H222" s="117">
        <f t="shared" si="29"/>
        <v>1.4035565781189696E-4</v>
      </c>
      <c r="I222" s="117">
        <f t="shared" si="30"/>
        <v>6.9073237758132677E-4</v>
      </c>
      <c r="J222" s="234">
        <f t="shared" si="26"/>
        <v>36</v>
      </c>
      <c r="K222" s="109">
        <f t="shared" si="31"/>
        <v>347772.37677999999</v>
      </c>
      <c r="L222" s="109">
        <f t="shared" si="32"/>
        <v>349384.38133599999</v>
      </c>
    </row>
    <row r="223" spans="2:12" x14ac:dyDescent="0.25">
      <c r="B223" s="93">
        <f t="shared" si="27"/>
        <v>46135</v>
      </c>
      <c r="C223" s="117">
        <v>3.0000000000000001E-3</v>
      </c>
      <c r="D223">
        <f t="shared" si="28"/>
        <v>53</v>
      </c>
      <c r="E223" s="231" cm="1">
        <f t="array" ref="E223">IFERROR(IFERROR(_xlfn.LET(_xlpm.dias,CHOOSE({1;2},LARGE(_xlfn._xlws.FILTER(ETTJ[dc],ETTJ[dc]&lt;=D223),1),SMALL(_xlfn._xlws.FILTER(ETTJ[dc],ETTJ[dc]&gt;=D223),1)),_xlpm.taxas,_xlfn.XLOOKUP(_xlpm.dias,ETTJ[dc],ETTJ[DI 252]),FORECAST(D223,_xlpm.taxas,_xlpm.dias)),_xlfn.XLOOKUP(D223,ETTJ[dc],ETTJ[DI 252]))/100,0)</f>
        <v>0.14460000000000001</v>
      </c>
      <c r="F223" s="163">
        <f t="shared" si="25"/>
        <v>215</v>
      </c>
      <c r="G223" s="117">
        <f>(_xlfn.XLOOKUP(B223,FatorAcumulado[Datas],FatorAcumulado[Fator CDI])/_xlfn.XLOOKUP($C$2,FatorAcumulado[Datas],FatorAcumulado[Fator CDI]))^(1/F223)-1</f>
        <v>5.5026394951362967E-4</v>
      </c>
      <c r="H223" s="117">
        <f t="shared" si="29"/>
        <v>1.4035565781189696E-4</v>
      </c>
      <c r="I223" s="117">
        <f t="shared" si="30"/>
        <v>6.9069683998423947E-4</v>
      </c>
      <c r="J223" s="234">
        <f t="shared" si="26"/>
        <v>35</v>
      </c>
      <c r="K223" s="109">
        <f t="shared" si="31"/>
        <v>348009.93724699999</v>
      </c>
      <c r="L223" s="109">
        <f t="shared" si="32"/>
        <v>349578.133654</v>
      </c>
    </row>
    <row r="224" spans="2:12" x14ac:dyDescent="0.25">
      <c r="B224" s="93">
        <f t="shared" si="27"/>
        <v>46136</v>
      </c>
      <c r="C224" s="117">
        <v>1E-3</v>
      </c>
      <c r="D224">
        <f t="shared" si="28"/>
        <v>52</v>
      </c>
      <c r="E224" s="231" cm="1">
        <f t="array" ref="E224">IFERROR(IFERROR(_xlfn.LET(_xlpm.dias,CHOOSE({1;2},LARGE(_xlfn._xlws.FILTER(ETTJ[dc],ETTJ[dc]&lt;=D224),1),SMALL(_xlfn._xlws.FILTER(ETTJ[dc],ETTJ[dc]&gt;=D224),1)),_xlpm.taxas,_xlfn.XLOOKUP(_xlpm.dias,ETTJ[dc],ETTJ[DI 252]),FORECAST(D224,_xlpm.taxas,_xlpm.dias)),_xlfn.XLOOKUP(D224,ETTJ[dc],ETTJ[DI 252]))/100,0)</f>
        <v>0.14462857142857144</v>
      </c>
      <c r="F224" s="163">
        <f t="shared" si="25"/>
        <v>216</v>
      </c>
      <c r="G224" s="117">
        <f>(_xlfn.XLOOKUP(B224,FatorAcumulado[Datas],FatorAcumulado[Fator CDI])/_xlfn.XLOOKUP($C$2,FatorAcumulado[Datas],FatorAcumulado[Fator CDI]))^(1/F224)-1</f>
        <v>5.5022874591048598E-4</v>
      </c>
      <c r="H224" s="117">
        <f t="shared" si="29"/>
        <v>1.4035565781189696E-4</v>
      </c>
      <c r="I224" s="117">
        <f t="shared" si="30"/>
        <v>6.906616314399372E-4</v>
      </c>
      <c r="J224" s="234">
        <f t="shared" si="26"/>
        <v>34</v>
      </c>
      <c r="K224" s="109">
        <f t="shared" si="31"/>
        <v>348247.65999000001</v>
      </c>
      <c r="L224" s="109">
        <f t="shared" si="32"/>
        <v>349866.20066500001</v>
      </c>
    </row>
    <row r="225" spans="2:12" x14ac:dyDescent="0.25">
      <c r="B225" s="93">
        <f t="shared" si="27"/>
        <v>46139</v>
      </c>
      <c r="C225" s="117">
        <v>1E-3</v>
      </c>
      <c r="D225">
        <f t="shared" si="28"/>
        <v>49</v>
      </c>
      <c r="E225" s="231" cm="1">
        <f t="array" ref="E225">IFERROR(IFERROR(_xlfn.LET(_xlpm.dias,CHOOSE({1;2},LARGE(_xlfn._xlws.FILTER(ETTJ[dc],ETTJ[dc]&lt;=D225),1),SMALL(_xlfn._xlws.FILTER(ETTJ[dc],ETTJ[dc]&gt;=D225),1)),_xlpm.taxas,_xlfn.XLOOKUP(_xlpm.dias,ETTJ[dc],ETTJ[DI 252]),FORECAST(D225,_xlpm.taxas,_xlpm.dias)),_xlfn.XLOOKUP(D225,ETTJ[dc],ETTJ[DI 252]))/100,0)</f>
        <v>0.14471428571428571</v>
      </c>
      <c r="F225" s="163">
        <f t="shared" si="25"/>
        <v>217</v>
      </c>
      <c r="G225" s="117">
        <f>(_xlfn.XLOOKUP(B225,FatorAcumulado[Datas],FatorAcumulado[Fator CDI])/_xlfn.XLOOKUP($C$2,FatorAcumulado[Datas],FatorAcumulado[Fator CDI]))^(1/F225)-1</f>
        <v>5.501938667658024E-4</v>
      </c>
      <c r="H225" s="117">
        <f t="shared" si="29"/>
        <v>1.4035565781189696E-4</v>
      </c>
      <c r="I225" s="117">
        <f t="shared" si="30"/>
        <v>6.906267473998362E-4</v>
      </c>
      <c r="J225" s="234">
        <f t="shared" si="26"/>
        <v>33</v>
      </c>
      <c r="K225" s="109">
        <f t="shared" si="31"/>
        <v>348485.54511900002</v>
      </c>
      <c r="L225" s="109">
        <f t="shared" si="32"/>
        <v>350057.44747700001</v>
      </c>
    </row>
    <row r="226" spans="2:12" x14ac:dyDescent="0.25">
      <c r="B226" s="93">
        <f t="shared" si="27"/>
        <v>46140</v>
      </c>
      <c r="C226" s="117">
        <v>1E-3</v>
      </c>
      <c r="D226">
        <f t="shared" si="28"/>
        <v>48</v>
      </c>
      <c r="E226" s="231" cm="1">
        <f t="array" ref="E226">IFERROR(IFERROR(_xlfn.LET(_xlpm.dias,CHOOSE({1;2},LARGE(_xlfn._xlws.FILTER(ETTJ[dc],ETTJ[dc]&lt;=D226),1),SMALL(_xlfn._xlws.FILTER(ETTJ[dc],ETTJ[dc]&gt;=D226),1)),_xlpm.taxas,_xlfn.XLOOKUP(_xlpm.dias,ETTJ[dc],ETTJ[DI 252]),FORECAST(D226,_xlpm.taxas,_xlpm.dias)),_xlfn.XLOOKUP(D226,ETTJ[dc],ETTJ[DI 252]))/100,0)</f>
        <v>0.14474285714285715</v>
      </c>
      <c r="F226" s="163">
        <f t="shared" si="25"/>
        <v>218</v>
      </c>
      <c r="G226" s="117">
        <f>(_xlfn.XLOOKUP(B226,FatorAcumulado[Datas],FatorAcumulado[Fator CDI])/_xlfn.XLOOKUP($C$2,FatorAcumulado[Datas],FatorAcumulado[Fator CDI]))^(1/F226)-1</f>
        <v>5.5015930761426191E-4</v>
      </c>
      <c r="H226" s="117">
        <f t="shared" si="29"/>
        <v>1.4035565781189696E-4</v>
      </c>
      <c r="I226" s="117">
        <f t="shared" si="30"/>
        <v>6.9059218339773132E-4</v>
      </c>
      <c r="J226" s="234">
        <f t="shared" si="26"/>
        <v>32</v>
      </c>
      <c r="K226" s="109">
        <f t="shared" si="31"/>
        <v>348723.59274499997</v>
      </c>
      <c r="L226" s="109">
        <f t="shared" si="32"/>
        <v>350248.79882999999</v>
      </c>
    </row>
    <row r="227" spans="2:12" x14ac:dyDescent="0.25">
      <c r="B227" s="93">
        <f t="shared" si="27"/>
        <v>46141</v>
      </c>
      <c r="C227" s="117">
        <v>1E-3</v>
      </c>
      <c r="D227">
        <f t="shared" si="28"/>
        <v>47</v>
      </c>
      <c r="E227" s="231" cm="1">
        <f t="array" ref="E227">IFERROR(IFERROR(_xlfn.LET(_xlpm.dias,CHOOSE({1;2},LARGE(_xlfn._xlws.FILTER(ETTJ[dc],ETTJ[dc]&lt;=D227),1),SMALL(_xlfn._xlws.FILTER(ETTJ[dc],ETTJ[dc]&gt;=D227),1)),_xlpm.taxas,_xlfn.XLOOKUP(_xlpm.dias,ETTJ[dc],ETTJ[DI 252]),FORECAST(D227,_xlpm.taxas,_xlpm.dias)),_xlfn.XLOOKUP(D227,ETTJ[dc],ETTJ[DI 252]))/100,0)</f>
        <v>0.14477142857142858</v>
      </c>
      <c r="F227" s="163">
        <f t="shared" si="25"/>
        <v>219</v>
      </c>
      <c r="G227" s="117">
        <f>(_xlfn.XLOOKUP(B227,FatorAcumulado[Datas],FatorAcumulado[Fator CDI])/_xlfn.XLOOKUP($C$2,FatorAcumulado[Datas],FatorAcumulado[Fator CDI]))^(1/F227)-1</f>
        <v>5.5012506407292605E-4</v>
      </c>
      <c r="H227" s="117">
        <f t="shared" si="29"/>
        <v>1.4035565781189696E-4</v>
      </c>
      <c r="I227" s="117">
        <f t="shared" si="30"/>
        <v>6.9055793505001795E-4</v>
      </c>
      <c r="J227" s="234">
        <f t="shared" si="26"/>
        <v>31</v>
      </c>
      <c r="K227" s="109">
        <f t="shared" si="31"/>
        <v>348961.80297999998</v>
      </c>
      <c r="L227" s="109">
        <f t="shared" si="32"/>
        <v>350440.25478199997</v>
      </c>
    </row>
    <row r="228" spans="2:12" x14ac:dyDescent="0.25">
      <c r="B228" s="93">
        <f t="shared" si="27"/>
        <v>46142</v>
      </c>
      <c r="C228" s="117">
        <v>1E-3</v>
      </c>
      <c r="D228">
        <f t="shared" si="28"/>
        <v>46</v>
      </c>
      <c r="E228" s="231" cm="1">
        <f t="array" ref="E228">IFERROR(IFERROR(_xlfn.LET(_xlpm.dias,CHOOSE({1;2},LARGE(_xlfn._xlws.FILTER(ETTJ[dc],ETTJ[dc]&lt;=D228),1),SMALL(_xlfn._xlws.FILTER(ETTJ[dc],ETTJ[dc]&gt;=D228),1)),_xlpm.taxas,_xlfn.XLOOKUP(_xlpm.dias,ETTJ[dc],ETTJ[DI 252]),FORECAST(D228,_xlpm.taxas,_xlpm.dias)),_xlfn.XLOOKUP(D228,ETTJ[dc],ETTJ[DI 252]))/100,0)</f>
        <v>0.14480000000000001</v>
      </c>
      <c r="F228" s="163">
        <f t="shared" si="25"/>
        <v>220</v>
      </c>
      <c r="G228" s="117">
        <f>(_xlfn.XLOOKUP(B228,FatorAcumulado[Datas],FatorAcumulado[Fator CDI])/_xlfn.XLOOKUP($C$2,FatorAcumulado[Datas],FatorAcumulado[Fator CDI]))^(1/F228)-1</f>
        <v>5.5009113183746017E-4</v>
      </c>
      <c r="H228" s="117">
        <f t="shared" si="29"/>
        <v>1.4035565781189696E-4</v>
      </c>
      <c r="I228" s="117">
        <f t="shared" si="30"/>
        <v>6.9052399805191733E-4</v>
      </c>
      <c r="J228" s="234">
        <f t="shared" si="26"/>
        <v>30</v>
      </c>
      <c r="K228" s="109">
        <f t="shared" si="31"/>
        <v>349200.175934</v>
      </c>
      <c r="L228" s="109">
        <f t="shared" si="32"/>
        <v>350631.81538799999</v>
      </c>
    </row>
    <row r="229" spans="2:12" x14ac:dyDescent="0.25">
      <c r="B229" s="93">
        <f t="shared" si="27"/>
        <v>46146</v>
      </c>
      <c r="C229" s="117">
        <v>1E-3</v>
      </c>
      <c r="D229">
        <f t="shared" si="28"/>
        <v>42</v>
      </c>
      <c r="E229" s="231" cm="1">
        <f t="array" ref="E229">IFERROR(IFERROR(_xlfn.LET(_xlpm.dias,CHOOSE({1;2},LARGE(_xlfn._xlws.FILTER(ETTJ[dc],ETTJ[dc]&lt;=D229),1),SMALL(_xlfn._xlws.FILTER(ETTJ[dc],ETTJ[dc]&gt;=D229),1)),_xlpm.taxas,_xlfn.XLOOKUP(_xlpm.dias,ETTJ[dc],ETTJ[DI 252]),FORECAST(D229,_xlpm.taxas,_xlpm.dias)),_xlfn.XLOOKUP(D229,ETTJ[dc],ETTJ[DI 252]))/100,0)</f>
        <v>0.14480000000000001</v>
      </c>
      <c r="F229" s="163">
        <f t="shared" si="25"/>
        <v>221</v>
      </c>
      <c r="G229" s="117">
        <f>(_xlfn.XLOOKUP(B229,FatorAcumulado[Datas],FatorAcumulado[Fator CDI])/_xlfn.XLOOKUP($C$2,FatorAcumulado[Datas],FatorAcumulado[Fator CDI]))^(1/F229)-1</f>
        <v>5.5005750668213338E-4</v>
      </c>
      <c r="H229" s="117">
        <f t="shared" si="29"/>
        <v>1.4035565781189696E-4</v>
      </c>
      <c r="I229" s="117">
        <f t="shared" si="30"/>
        <v>6.9049036817725451E-4</v>
      </c>
      <c r="J229" s="234">
        <f t="shared" si="26"/>
        <v>29</v>
      </c>
      <c r="K229" s="109">
        <f t="shared" si="31"/>
        <v>349438.71171900001</v>
      </c>
      <c r="L229" s="109">
        <f t="shared" si="32"/>
        <v>350823.48070800002</v>
      </c>
    </row>
    <row r="230" spans="2:12" x14ac:dyDescent="0.25">
      <c r="B230" s="93">
        <f t="shared" si="27"/>
        <v>46147</v>
      </c>
      <c r="C230" s="117">
        <v>1E-3</v>
      </c>
      <c r="D230">
        <f t="shared" si="28"/>
        <v>41</v>
      </c>
      <c r="E230" s="231" cm="1">
        <f t="array" ref="E230">IFERROR(IFERROR(_xlfn.LET(_xlpm.dias,CHOOSE({1;2},LARGE(_xlfn._xlws.FILTER(ETTJ[dc],ETTJ[dc]&lt;=D230),1),SMALL(_xlfn._xlws.FILTER(ETTJ[dc],ETTJ[dc]&gt;=D230),1)),_xlpm.taxas,_xlfn.XLOOKUP(_xlpm.dias,ETTJ[dc],ETTJ[DI 252]),FORECAST(D230,_xlpm.taxas,_xlpm.dias)),_xlfn.XLOOKUP(D230,ETTJ[dc],ETTJ[DI 252]))/100,0)</f>
        <v>0.14480000000000001</v>
      </c>
      <c r="F230" s="163">
        <f t="shared" si="25"/>
        <v>222</v>
      </c>
      <c r="G230" s="117">
        <f>(_xlfn.XLOOKUP(B230,FatorAcumulado[Datas],FatorAcumulado[Fator CDI])/_xlfn.XLOOKUP($C$2,FatorAcumulado[Datas],FatorAcumulado[Fator CDI]))^(1/F230)-1</f>
        <v>5.5002418445737611E-4</v>
      </c>
      <c r="H230" s="117">
        <f t="shared" si="29"/>
        <v>1.4035565781189696E-4</v>
      </c>
      <c r="I230" s="117">
        <f t="shared" si="30"/>
        <v>6.9045704127557173E-4</v>
      </c>
      <c r="J230" s="234">
        <f t="shared" si="26"/>
        <v>28</v>
      </c>
      <c r="K230" s="109">
        <f t="shared" si="31"/>
        <v>349677.41044599999</v>
      </c>
      <c r="L230" s="109">
        <f t="shared" si="32"/>
        <v>351015.25079700002</v>
      </c>
    </row>
    <row r="231" spans="2:12" x14ac:dyDescent="0.25">
      <c r="B231" s="93">
        <f t="shared" si="27"/>
        <v>46148</v>
      </c>
      <c r="C231" s="117">
        <v>1E-3</v>
      </c>
      <c r="D231">
        <f t="shared" si="28"/>
        <v>40</v>
      </c>
      <c r="E231" s="231" cm="1">
        <f t="array" ref="E231">IFERROR(IFERROR(_xlfn.LET(_xlpm.dias,CHOOSE({1;2},LARGE(_xlfn._xlws.FILTER(ETTJ[dc],ETTJ[dc]&lt;=D231),1),SMALL(_xlfn._xlws.FILTER(ETTJ[dc],ETTJ[dc]&gt;=D231),1)),_xlpm.taxas,_xlfn.XLOOKUP(_xlpm.dias,ETTJ[dc],ETTJ[DI 252]),FORECAST(D231,_xlpm.taxas,_xlpm.dias)),_xlfn.XLOOKUP(D231,ETTJ[dc],ETTJ[DI 252]))/100,0)</f>
        <v>0.14483333333333331</v>
      </c>
      <c r="F231" s="163">
        <f t="shared" si="25"/>
        <v>223</v>
      </c>
      <c r="G231" s="117">
        <f>(_xlfn.XLOOKUP(B231,FatorAcumulado[Datas],FatorAcumulado[Fator CDI])/_xlfn.XLOOKUP($C$2,FatorAcumulado[Datas],FatorAcumulado[Fator CDI]))^(1/F231)-1</f>
        <v>5.4999116108778168E-4</v>
      </c>
      <c r="H231" s="117">
        <f t="shared" si="29"/>
        <v>1.4035565781189696E-4</v>
      </c>
      <c r="I231" s="117">
        <f t="shared" si="30"/>
        <v>6.9042401327079617E-4</v>
      </c>
      <c r="J231" s="234">
        <f t="shared" si="26"/>
        <v>27</v>
      </c>
      <c r="K231" s="109">
        <f t="shared" si="31"/>
        <v>349916.27222599997</v>
      </c>
      <c r="L231" s="109">
        <f t="shared" si="32"/>
        <v>351207.12571300002</v>
      </c>
    </row>
    <row r="232" spans="2:12" x14ac:dyDescent="0.25">
      <c r="B232" s="93">
        <f t="shared" si="27"/>
        <v>46149</v>
      </c>
      <c r="C232" s="117">
        <v>1E-3</v>
      </c>
      <c r="D232">
        <f t="shared" si="28"/>
        <v>39</v>
      </c>
      <c r="E232" s="231" cm="1">
        <f t="array" ref="E232">IFERROR(IFERROR(_xlfn.LET(_xlpm.dias,CHOOSE({1;2},LARGE(_xlfn._xlws.FILTER(ETTJ[dc],ETTJ[dc]&lt;=D232),1),SMALL(_xlfn._xlws.FILTER(ETTJ[dc],ETTJ[dc]&gt;=D232),1)),_xlpm.taxas,_xlfn.XLOOKUP(_xlpm.dias,ETTJ[dc],ETTJ[DI 252]),FORECAST(D232,_xlpm.taxas,_xlpm.dias)),_xlfn.XLOOKUP(D232,ETTJ[dc],ETTJ[DI 252]))/100,0)</f>
        <v>0.14486666666666667</v>
      </c>
      <c r="F232" s="163">
        <f t="shared" si="25"/>
        <v>224</v>
      </c>
      <c r="G232" s="117">
        <f>(_xlfn.XLOOKUP(B232,FatorAcumulado[Datas],FatorAcumulado[Fator CDI])/_xlfn.XLOOKUP($C$2,FatorAcumulado[Datas],FatorAcumulado[Fator CDI]))^(1/F232)-1</f>
        <v>5.4995843257055199E-4</v>
      </c>
      <c r="H232" s="117">
        <f t="shared" si="29"/>
        <v>1.4035565781189696E-4</v>
      </c>
      <c r="I232" s="117">
        <f t="shared" si="30"/>
        <v>6.9039128016012974E-4</v>
      </c>
      <c r="J232" s="234">
        <f t="shared" si="26"/>
        <v>26</v>
      </c>
      <c r="K232" s="109">
        <f t="shared" si="31"/>
        <v>350155.29716999998</v>
      </c>
      <c r="L232" s="109">
        <f t="shared" si="32"/>
        <v>351399.10551299999</v>
      </c>
    </row>
    <row r="233" spans="2:12" x14ac:dyDescent="0.25">
      <c r="B233" s="93">
        <f t="shared" si="27"/>
        <v>46150</v>
      </c>
      <c r="C233" s="117">
        <v>1E-3</v>
      </c>
      <c r="D233">
        <f t="shared" si="28"/>
        <v>38</v>
      </c>
      <c r="E233" s="231" cm="1">
        <f t="array" ref="E233">IFERROR(IFERROR(_xlfn.LET(_xlpm.dias,CHOOSE({1;2},LARGE(_xlfn._xlws.FILTER(ETTJ[dc],ETTJ[dc]&lt;=D233),1),SMALL(_xlfn._xlws.FILTER(ETTJ[dc],ETTJ[dc]&gt;=D233),1)),_xlpm.taxas,_xlfn.XLOOKUP(_xlpm.dias,ETTJ[dc],ETTJ[DI 252]),FORECAST(D233,_xlpm.taxas,_xlpm.dias)),_xlfn.XLOOKUP(D233,ETTJ[dc],ETTJ[DI 252]))/100,0)</f>
        <v>0.1449</v>
      </c>
      <c r="F233" s="163">
        <f t="shared" si="25"/>
        <v>225</v>
      </c>
      <c r="G233" s="117">
        <f>(_xlfn.XLOOKUP(B233,FatorAcumulado[Datas],FatorAcumulado[Fator CDI])/_xlfn.XLOOKUP($C$2,FatorAcumulado[Datas],FatorAcumulado[Fator CDI]))^(1/F233)-1</f>
        <v>5.4992599497483141E-4</v>
      </c>
      <c r="H233" s="117">
        <f t="shared" si="29"/>
        <v>1.4035565781189696E-4</v>
      </c>
      <c r="I233" s="117">
        <f t="shared" si="30"/>
        <v>6.9035883801160658E-4</v>
      </c>
      <c r="J233" s="234">
        <f t="shared" si="26"/>
        <v>25</v>
      </c>
      <c r="K233" s="109">
        <f t="shared" si="31"/>
        <v>350394.48538999999</v>
      </c>
      <c r="L233" s="109">
        <f t="shared" si="32"/>
        <v>351591.19025400002</v>
      </c>
    </row>
    <row r="234" spans="2:12" x14ac:dyDescent="0.25">
      <c r="B234" s="93">
        <f t="shared" si="27"/>
        <v>46153</v>
      </c>
      <c r="C234" s="117">
        <v>1E-3</v>
      </c>
      <c r="D234">
        <f t="shared" si="28"/>
        <v>35</v>
      </c>
      <c r="E234" s="231" cm="1">
        <f t="array" ref="E234">IFERROR(IFERROR(_xlfn.LET(_xlpm.dias,CHOOSE({1;2},LARGE(_xlfn._xlws.FILTER(ETTJ[dc],ETTJ[dc]&lt;=D234),1),SMALL(_xlfn._xlws.FILTER(ETTJ[dc],ETTJ[dc]&gt;=D234),1)),_xlpm.taxas,_xlfn.XLOOKUP(_xlpm.dias,ETTJ[dc],ETTJ[DI 252]),FORECAST(D234,_xlpm.taxas,_xlpm.dias)),_xlfn.XLOOKUP(D234,ETTJ[dc],ETTJ[DI 252]))/100,0)</f>
        <v>0.14499999999999999</v>
      </c>
      <c r="F234" s="163">
        <f t="shared" si="25"/>
        <v>226</v>
      </c>
      <c r="G234" s="117">
        <f>(_xlfn.XLOOKUP(B234,FatorAcumulado[Datas],FatorAcumulado[Fator CDI])/_xlfn.XLOOKUP($C$2,FatorAcumulado[Datas],FatorAcumulado[Fator CDI]))^(1/F234)-1</f>
        <v>5.4989384443837608E-4</v>
      </c>
      <c r="H234" s="117">
        <f t="shared" si="29"/>
        <v>1.4035565781189696E-4</v>
      </c>
      <c r="I234" s="117">
        <f t="shared" si="30"/>
        <v>6.9032668296253874E-4</v>
      </c>
      <c r="J234" s="234">
        <f t="shared" si="26"/>
        <v>24</v>
      </c>
      <c r="K234" s="109">
        <f t="shared" si="31"/>
        <v>350633.83699799998</v>
      </c>
      <c r="L234" s="109">
        <f t="shared" si="32"/>
        <v>351783.37999500002</v>
      </c>
    </row>
    <row r="235" spans="2:12" x14ac:dyDescent="0.25">
      <c r="B235" s="93">
        <f t="shared" si="27"/>
        <v>46154</v>
      </c>
      <c r="C235" s="117">
        <v>1E-3</v>
      </c>
      <c r="D235">
        <f t="shared" si="28"/>
        <v>34</v>
      </c>
      <c r="E235" s="231" cm="1">
        <f t="array" ref="E235">IFERROR(IFERROR(_xlfn.LET(_xlpm.dias,CHOOSE({1;2},LARGE(_xlfn._xlws.FILTER(ETTJ[dc],ETTJ[dc]&lt;=D235),1),SMALL(_xlfn._xlws.FILTER(ETTJ[dc],ETTJ[dc]&gt;=D235),1)),_xlpm.taxas,_xlfn.XLOOKUP(_xlpm.dias,ETTJ[dc],ETTJ[DI 252]),FORECAST(D235,_xlpm.taxas,_xlpm.dias)),_xlfn.XLOOKUP(D235,ETTJ[dc],ETTJ[DI 252]))/100,0)</f>
        <v>0.14499999999999999</v>
      </c>
      <c r="F235" s="163">
        <f t="shared" si="25"/>
        <v>227</v>
      </c>
      <c r="G235" s="117">
        <f>(_xlfn.XLOOKUP(B235,FatorAcumulado[Datas],FatorAcumulado[Fator CDI])/_xlfn.XLOOKUP($C$2,FatorAcumulado[Datas],FatorAcumulado[Fator CDI]))^(1/F235)-1</f>
        <v>5.4986197716755392E-4</v>
      </c>
      <c r="H235" s="117">
        <f t="shared" si="29"/>
        <v>1.4035565781189696E-4</v>
      </c>
      <c r="I235" s="117">
        <f t="shared" si="30"/>
        <v>6.902948112190721E-4</v>
      </c>
      <c r="J235" s="234">
        <f t="shared" si="26"/>
        <v>23</v>
      </c>
      <c r="K235" s="109">
        <f t="shared" si="31"/>
        <v>350873.352105</v>
      </c>
      <c r="L235" s="109">
        <f t="shared" si="32"/>
        <v>351975.67479199998</v>
      </c>
    </row>
    <row r="236" spans="2:12" x14ac:dyDescent="0.25">
      <c r="B236" s="93">
        <f t="shared" si="27"/>
        <v>46155</v>
      </c>
      <c r="C236" s="117">
        <v>1E-3</v>
      </c>
      <c r="D236">
        <f t="shared" si="28"/>
        <v>33</v>
      </c>
      <c r="E236" s="231" cm="1">
        <f t="array" ref="E236">IFERROR(IFERROR(_xlfn.LET(_xlpm.dias,CHOOSE({1;2},LARGE(_xlfn._xlws.FILTER(ETTJ[dc],ETTJ[dc]&lt;=D236),1),SMALL(_xlfn._xlws.FILTER(ETTJ[dc],ETTJ[dc]&gt;=D236),1)),_xlpm.taxas,_xlfn.XLOOKUP(_xlpm.dias,ETTJ[dc],ETTJ[DI 252]),FORECAST(D236,_xlpm.taxas,_xlpm.dias)),_xlfn.XLOOKUP(D236,ETTJ[dc],ETTJ[DI 252]))/100,0)</f>
        <v>0.14510000000000001</v>
      </c>
      <c r="F236" s="163">
        <f t="shared" si="25"/>
        <v>228</v>
      </c>
      <c r="G236" s="117">
        <f>(_xlfn.XLOOKUP(B236,FatorAcumulado[Datas],FatorAcumulado[Fator CDI])/_xlfn.XLOOKUP($C$2,FatorAcumulado[Datas],FatorAcumulado[Fator CDI]))^(1/F236)-1</f>
        <v>5.4983038943512419E-4</v>
      </c>
      <c r="H236" s="117">
        <f t="shared" si="29"/>
        <v>1.4035565781189696E-4</v>
      </c>
      <c r="I236" s="117">
        <f t="shared" si="30"/>
        <v>6.9026321905307775E-4</v>
      </c>
      <c r="J236" s="234">
        <f t="shared" si="26"/>
        <v>22</v>
      </c>
      <c r="K236" s="109">
        <f t="shared" si="31"/>
        <v>351113.03082300001</v>
      </c>
      <c r="L236" s="109">
        <f t="shared" si="32"/>
        <v>352168.07470400003</v>
      </c>
    </row>
    <row r="237" spans="2:12" x14ac:dyDescent="0.25">
      <c r="B237" s="93">
        <f t="shared" si="27"/>
        <v>46156</v>
      </c>
      <c r="C237" s="117">
        <v>1E-3</v>
      </c>
      <c r="D237">
        <f t="shared" si="28"/>
        <v>32</v>
      </c>
      <c r="E237" s="231" cm="1">
        <f t="array" ref="E237">IFERROR(IFERROR(_xlfn.LET(_xlpm.dias,CHOOSE({1;2},LARGE(_xlfn._xlws.FILTER(ETTJ[dc],ETTJ[dc]&lt;=D237),1),SMALL(_xlfn._xlws.FILTER(ETTJ[dc],ETTJ[dc]&gt;=D237),1)),_xlpm.taxas,_xlfn.XLOOKUP(_xlpm.dias,ETTJ[dc],ETTJ[DI 252]),FORECAST(D237,_xlpm.taxas,_xlpm.dias)),_xlfn.XLOOKUP(D237,ETTJ[dc],ETTJ[DI 252]))/100,0)</f>
        <v>0.14510000000000001</v>
      </c>
      <c r="F237" s="163">
        <f t="shared" si="25"/>
        <v>229</v>
      </c>
      <c r="G237" s="117">
        <f>(_xlfn.XLOOKUP(B237,FatorAcumulado[Datas],FatorAcumulado[Fator CDI])/_xlfn.XLOOKUP($C$2,FatorAcumulado[Datas],FatorAcumulado[Fator CDI]))^(1/F237)-1</f>
        <v>5.4979907757912727E-4</v>
      </c>
      <c r="H237" s="117">
        <f t="shared" si="29"/>
        <v>1.4035565781189696E-4</v>
      </c>
      <c r="I237" s="117">
        <f t="shared" si="30"/>
        <v>6.9023190280215196E-4</v>
      </c>
      <c r="J237" s="234">
        <f t="shared" si="26"/>
        <v>21</v>
      </c>
      <c r="K237" s="109">
        <f t="shared" si="31"/>
        <v>351352.87326299999</v>
      </c>
      <c r="L237" s="109">
        <f t="shared" si="32"/>
        <v>352360.57978600002</v>
      </c>
    </row>
    <row r="238" spans="2:12" x14ac:dyDescent="0.25">
      <c r="B238" s="93">
        <f t="shared" si="27"/>
        <v>46157</v>
      </c>
      <c r="C238" s="117">
        <v>1E-3</v>
      </c>
      <c r="D238">
        <f t="shared" si="28"/>
        <v>31</v>
      </c>
      <c r="E238" s="231" cm="1">
        <f t="array" ref="E238">IFERROR(IFERROR(_xlfn.LET(_xlpm.dias,CHOOSE({1;2},LARGE(_xlfn._xlws.FILTER(ETTJ[dc],ETTJ[dc]&lt;=D238),1),SMALL(_xlfn._xlws.FILTER(ETTJ[dc],ETTJ[dc]&gt;=D238),1)),_xlpm.taxas,_xlfn.XLOOKUP(_xlpm.dias,ETTJ[dc],ETTJ[DI 252]),FORECAST(D238,_xlpm.taxas,_xlpm.dias)),_xlfn.XLOOKUP(D238,ETTJ[dc],ETTJ[DI 252]))/100,0)</f>
        <v>0.14513333333333334</v>
      </c>
      <c r="F238" s="163">
        <f t="shared" si="25"/>
        <v>230</v>
      </c>
      <c r="G238" s="117">
        <f>(_xlfn.XLOOKUP(B238,FatorAcumulado[Datas],FatorAcumulado[Fator CDI])/_xlfn.XLOOKUP($C$2,FatorAcumulado[Datas],FatorAcumulado[Fator CDI]))^(1/F238)-1</f>
        <v>5.4976803800110829E-4</v>
      </c>
      <c r="H238" s="117">
        <f t="shared" si="29"/>
        <v>1.4035565781189696E-4</v>
      </c>
      <c r="I238" s="117">
        <f t="shared" si="30"/>
        <v>6.9020085886761784E-4</v>
      </c>
      <c r="J238" s="234">
        <f t="shared" si="26"/>
        <v>20</v>
      </c>
      <c r="K238" s="109">
        <f t="shared" si="31"/>
        <v>351592.87953799998</v>
      </c>
      <c r="L238" s="109">
        <f t="shared" si="32"/>
        <v>352553.19009699998</v>
      </c>
    </row>
    <row r="239" spans="2:12" x14ac:dyDescent="0.25">
      <c r="B239" s="93">
        <f t="shared" si="27"/>
        <v>46160</v>
      </c>
      <c r="C239" s="117">
        <v>1E-3</v>
      </c>
      <c r="D239">
        <f t="shared" si="28"/>
        <v>28</v>
      </c>
      <c r="E239" s="231" cm="1">
        <f t="array" ref="E239">IFERROR(IFERROR(_xlfn.LET(_xlpm.dias,CHOOSE({1;2},LARGE(_xlfn._xlws.FILTER(ETTJ[dc],ETTJ[dc]&lt;=D239),1),SMALL(_xlfn._xlws.FILTER(ETTJ[dc],ETTJ[dc]&gt;=D239),1)),_xlpm.taxas,_xlfn.XLOOKUP(_xlpm.dias,ETTJ[dc],ETTJ[DI 252]),FORECAST(D239,_xlpm.taxas,_xlpm.dias)),_xlfn.XLOOKUP(D239,ETTJ[dc],ETTJ[DI 252]))/100,0)</f>
        <v>0.14524999999999999</v>
      </c>
      <c r="F239" s="163">
        <f t="shared" si="25"/>
        <v>231</v>
      </c>
      <c r="G239" s="117">
        <f>(_xlfn.XLOOKUP(B239,FatorAcumulado[Datas],FatorAcumulado[Fator CDI])/_xlfn.XLOOKUP($C$2,FatorAcumulado[Datas],FatorAcumulado[Fator CDI]))^(1/F239)-1</f>
        <v>5.4973726716500693E-4</v>
      </c>
      <c r="H239" s="117">
        <f t="shared" si="29"/>
        <v>1.4035565781189696E-4</v>
      </c>
      <c r="I239" s="117">
        <f t="shared" si="30"/>
        <v>6.9017008371274891E-4</v>
      </c>
      <c r="J239" s="234">
        <f t="shared" si="26"/>
        <v>19</v>
      </c>
      <c r="K239" s="109">
        <f t="shared" si="31"/>
        <v>351833.04975900002</v>
      </c>
      <c r="L239" s="109">
        <f t="shared" si="32"/>
        <v>352745.90569400002</v>
      </c>
    </row>
    <row r="240" spans="2:12" x14ac:dyDescent="0.25">
      <c r="B240" s="93">
        <f t="shared" si="27"/>
        <v>46161</v>
      </c>
      <c r="C240" s="117">
        <v>1E-3</v>
      </c>
      <c r="D240">
        <f t="shared" si="28"/>
        <v>27</v>
      </c>
      <c r="E240" s="231" cm="1">
        <f t="array" ref="E240">IFERROR(IFERROR(_xlfn.LET(_xlpm.dias,CHOOSE({1;2},LARGE(_xlfn._xlws.FILTER(ETTJ[dc],ETTJ[dc]&lt;=D240),1),SMALL(_xlfn._xlws.FILTER(ETTJ[dc],ETTJ[dc]&gt;=D240),1)),_xlpm.taxas,_xlfn.XLOOKUP(_xlpm.dias,ETTJ[dc],ETTJ[DI 252]),FORECAST(D240,_xlpm.taxas,_xlpm.dias)),_xlfn.XLOOKUP(D240,ETTJ[dc],ETTJ[DI 252]))/100,0)</f>
        <v>0.14529999999999998</v>
      </c>
      <c r="F240" s="163">
        <f t="shared" si="25"/>
        <v>232</v>
      </c>
      <c r="G240" s="117">
        <f>(_xlfn.XLOOKUP(B240,FatorAcumulado[Datas],FatorAcumulado[Fator CDI])/_xlfn.XLOOKUP($C$2,FatorAcumulado[Datas],FatorAcumulado[Fator CDI]))^(1/F240)-1</f>
        <v>5.497067615958251E-4</v>
      </c>
      <c r="H240" s="117">
        <f t="shared" si="29"/>
        <v>1.4035565781189696E-4</v>
      </c>
      <c r="I240" s="117">
        <f t="shared" si="30"/>
        <v>6.9013957386188096E-4</v>
      </c>
      <c r="J240" s="234">
        <f t="shared" si="26"/>
        <v>18</v>
      </c>
      <c r="K240" s="109">
        <f t="shared" si="31"/>
        <v>352073.38403900003</v>
      </c>
      <c r="L240" s="109">
        <f t="shared" si="32"/>
        <v>352938.72663599998</v>
      </c>
    </row>
    <row r="241" spans="2:12" x14ac:dyDescent="0.25">
      <c r="B241" s="93">
        <f t="shared" si="27"/>
        <v>46162</v>
      </c>
      <c r="C241" s="117">
        <v>1E-3</v>
      </c>
      <c r="D241">
        <f t="shared" si="28"/>
        <v>26</v>
      </c>
      <c r="E241" s="231" cm="1">
        <f t="array" ref="E241">IFERROR(IFERROR(_xlfn.LET(_xlpm.dias,CHOOSE({1;2},LARGE(_xlfn._xlws.FILTER(ETTJ[dc],ETTJ[dc]&lt;=D241),1),SMALL(_xlfn._xlws.FILTER(ETTJ[dc],ETTJ[dc]&gt;=D241),1)),_xlpm.taxas,_xlfn.XLOOKUP(_xlpm.dias,ETTJ[dc],ETTJ[DI 252]),FORECAST(D241,_xlpm.taxas,_xlpm.dias)),_xlfn.XLOOKUP(D241,ETTJ[dc],ETTJ[DI 252]))/100,0)</f>
        <v>0.14538333333333331</v>
      </c>
      <c r="F241" s="163">
        <f t="shared" si="25"/>
        <v>233</v>
      </c>
      <c r="G241" s="117">
        <f>(_xlfn.XLOOKUP(B241,FatorAcumulado[Datas],FatorAcumulado[Fator CDI])/_xlfn.XLOOKUP($C$2,FatorAcumulado[Datas],FatorAcumulado[Fator CDI]))^(1/F241)-1</f>
        <v>5.4967651787762861E-4</v>
      </c>
      <c r="H241" s="117">
        <f t="shared" si="29"/>
        <v>1.4035565781189696E-4</v>
      </c>
      <c r="I241" s="117">
        <f t="shared" si="30"/>
        <v>6.9010932589885776E-4</v>
      </c>
      <c r="J241" s="234">
        <f t="shared" si="26"/>
        <v>17</v>
      </c>
      <c r="K241" s="109">
        <f t="shared" si="31"/>
        <v>352313.88248899998</v>
      </c>
      <c r="L241" s="109">
        <f t="shared" si="32"/>
        <v>353131.652978</v>
      </c>
    </row>
    <row r="242" spans="2:12" x14ac:dyDescent="0.25">
      <c r="B242" s="93">
        <f t="shared" si="27"/>
        <v>46163</v>
      </c>
      <c r="C242" s="117">
        <v>1E-3</v>
      </c>
      <c r="D242">
        <f t="shared" si="28"/>
        <v>25</v>
      </c>
      <c r="E242" s="231" cm="1">
        <f t="array" ref="E242">IFERROR(IFERROR(_xlfn.LET(_xlpm.dias,CHOOSE({1;2},LARGE(_xlfn._xlws.FILTER(ETTJ[dc],ETTJ[dc]&lt;=D242),1),SMALL(_xlfn._xlws.FILTER(ETTJ[dc],ETTJ[dc]&gt;=D242),1)),_xlpm.taxas,_xlfn.XLOOKUP(_xlpm.dias,ETTJ[dc],ETTJ[DI 252]),FORECAST(D242,_xlpm.taxas,_xlpm.dias)),_xlfn.XLOOKUP(D242,ETTJ[dc],ETTJ[DI 252]))/100,0)</f>
        <v>0.14546666666666666</v>
      </c>
      <c r="F242" s="163">
        <f t="shared" si="25"/>
        <v>234</v>
      </c>
      <c r="G242" s="117">
        <f>(_xlfn.XLOOKUP(B242,FatorAcumulado[Datas],FatorAcumulado[Fator CDI])/_xlfn.XLOOKUP($C$2,FatorAcumulado[Datas],FatorAcumulado[Fator CDI]))^(1/F242)-1</f>
        <v>5.4964653265376917E-4</v>
      </c>
      <c r="H242" s="117">
        <f t="shared" si="29"/>
        <v>1.4035565781189696E-4</v>
      </c>
      <c r="I242" s="117">
        <f t="shared" si="30"/>
        <v>6.9007933646636488E-4</v>
      </c>
      <c r="J242" s="234">
        <f t="shared" si="26"/>
        <v>16</v>
      </c>
      <c r="K242" s="109">
        <f t="shared" si="31"/>
        <v>352554.54522099998</v>
      </c>
      <c r="L242" s="109">
        <f t="shared" si="32"/>
        <v>353324.684779</v>
      </c>
    </row>
    <row r="243" spans="2:12" x14ac:dyDescent="0.25">
      <c r="B243" s="93">
        <f t="shared" si="27"/>
        <v>46164</v>
      </c>
      <c r="C243" s="117">
        <v>1E-3</v>
      </c>
      <c r="D243">
        <f t="shared" si="28"/>
        <v>24</v>
      </c>
      <c r="E243" s="231" cm="1">
        <f t="array" ref="E243">IFERROR(IFERROR(_xlfn.LET(_xlpm.dias,CHOOSE({1;2},LARGE(_xlfn._xlws.FILTER(ETTJ[dc],ETTJ[dc]&lt;=D243),1),SMALL(_xlfn._xlws.FILTER(ETTJ[dc],ETTJ[dc]&gt;=D243),1)),_xlpm.taxas,_xlfn.XLOOKUP(_xlpm.dias,ETTJ[dc],ETTJ[DI 252]),FORECAST(D243,_xlpm.taxas,_xlpm.dias)),_xlfn.XLOOKUP(D243,ETTJ[dc],ETTJ[DI 252]))/100,0)</f>
        <v>0.14554999999999998</v>
      </c>
      <c r="F243" s="163">
        <f t="shared" si="25"/>
        <v>235</v>
      </c>
      <c r="G243" s="117">
        <f>(_xlfn.XLOOKUP(B243,FatorAcumulado[Datas],FatorAcumulado[Fator CDI])/_xlfn.XLOOKUP($C$2,FatorAcumulado[Datas],FatorAcumulado[Fator CDI]))^(1/F243)-1</f>
        <v>5.4961680262421986E-4</v>
      </c>
      <c r="H243" s="117">
        <f t="shared" si="29"/>
        <v>1.4035565781189696E-4</v>
      </c>
      <c r="I243" s="117">
        <f t="shared" si="30"/>
        <v>6.9004960226393131E-4</v>
      </c>
      <c r="J243" s="234">
        <f t="shared" si="26"/>
        <v>15</v>
      </c>
      <c r="K243" s="109">
        <f t="shared" si="31"/>
        <v>352795.372348</v>
      </c>
      <c r="L243" s="109">
        <f t="shared" si="32"/>
        <v>353517.82209799998</v>
      </c>
    </row>
    <row r="244" spans="2:12" x14ac:dyDescent="0.25">
      <c r="B244" s="93">
        <f t="shared" si="27"/>
        <v>46167</v>
      </c>
      <c r="C244" s="117">
        <v>1E-3</v>
      </c>
      <c r="D244">
        <f t="shared" si="28"/>
        <v>21</v>
      </c>
      <c r="E244" s="231" cm="1">
        <f t="array" ref="E244">IFERROR(IFERROR(_xlfn.LET(_xlpm.dias,CHOOSE({1;2},LARGE(_xlfn._xlws.FILTER(ETTJ[dc],ETTJ[dc]&lt;=D244),1),SMALL(_xlfn._xlws.FILTER(ETTJ[dc],ETTJ[dc]&gt;=D244),1)),_xlpm.taxas,_xlfn.XLOOKUP(_xlpm.dias,ETTJ[dc],ETTJ[DI 252]),FORECAST(D244,_xlpm.taxas,_xlpm.dias)),_xlfn.XLOOKUP(D244,ETTJ[dc],ETTJ[DI 252]))/100,0)</f>
        <v>0.14580000000000001</v>
      </c>
      <c r="F244" s="163">
        <f t="shared" si="25"/>
        <v>236</v>
      </c>
      <c r="G244" s="117">
        <f>(_xlfn.XLOOKUP(B244,FatorAcumulado[Datas],FatorAcumulado[Fator CDI])/_xlfn.XLOOKUP($C$2,FatorAcumulado[Datas],FatorAcumulado[Fator CDI]))^(1/F244)-1</f>
        <v>5.4958732454513104E-4</v>
      </c>
      <c r="H244" s="117">
        <f t="shared" si="29"/>
        <v>1.4035565781189696E-4</v>
      </c>
      <c r="I244" s="117">
        <f t="shared" si="30"/>
        <v>6.9002012004748536E-4</v>
      </c>
      <c r="J244" s="234">
        <f t="shared" si="26"/>
        <v>14</v>
      </c>
      <c r="K244" s="109">
        <f t="shared" si="31"/>
        <v>353036.36398199998</v>
      </c>
      <c r="L244" s="109">
        <f t="shared" si="32"/>
        <v>353711.06498999998</v>
      </c>
    </row>
    <row r="245" spans="2:12" x14ac:dyDescent="0.25">
      <c r="B245" s="93">
        <f t="shared" si="27"/>
        <v>46168</v>
      </c>
      <c r="C245" s="117">
        <v>1E-3</v>
      </c>
      <c r="D245">
        <f t="shared" si="28"/>
        <v>20</v>
      </c>
      <c r="E245" s="231" cm="1">
        <f t="array" ref="E245">IFERROR(IFERROR(_xlfn.LET(_xlpm.dias,CHOOSE({1;2},LARGE(_xlfn._xlws.FILTER(ETTJ[dc],ETTJ[dc]&lt;=D245),1),SMALL(_xlfn._xlws.FILTER(ETTJ[dc],ETTJ[dc]&gt;=D245),1)),_xlpm.taxas,_xlfn.XLOOKUP(_xlpm.dias,ETTJ[dc],ETTJ[DI 252]),FORECAST(D245,_xlpm.taxas,_xlpm.dias)),_xlfn.XLOOKUP(D245,ETTJ[dc],ETTJ[DI 252]))/100,0)</f>
        <v>0.14596666666666669</v>
      </c>
      <c r="F245" s="163">
        <f t="shared" si="25"/>
        <v>237</v>
      </c>
      <c r="G245" s="117">
        <f>(_xlfn.XLOOKUP(B245,FatorAcumulado[Datas],FatorAcumulado[Fator CDI])/_xlfn.XLOOKUP($C$2,FatorAcumulado[Datas],FatorAcumulado[Fator CDI]))^(1/F245)-1</f>
        <v>5.4955809522683197E-4</v>
      </c>
      <c r="H245" s="117">
        <f t="shared" si="29"/>
        <v>1.4035565781189696E-4</v>
      </c>
      <c r="I245" s="117">
        <f t="shared" si="30"/>
        <v>6.8999088662669017E-4</v>
      </c>
      <c r="J245" s="234">
        <f t="shared" si="26"/>
        <v>13</v>
      </c>
      <c r="K245" s="109">
        <f t="shared" si="31"/>
        <v>353277.52023600001</v>
      </c>
      <c r="L245" s="109">
        <f t="shared" si="32"/>
        <v>353904.41351500002</v>
      </c>
    </row>
    <row r="246" spans="2:12" x14ac:dyDescent="0.25">
      <c r="B246" s="93">
        <f t="shared" si="27"/>
        <v>46169</v>
      </c>
      <c r="C246" s="117">
        <v>1E-3</v>
      </c>
      <c r="D246">
        <f t="shared" si="28"/>
        <v>19</v>
      </c>
      <c r="E246" s="231" cm="1">
        <f t="array" ref="E246">IFERROR(IFERROR(_xlfn.LET(_xlpm.dias,CHOOSE({1;2},LARGE(_xlfn._xlws.FILTER(ETTJ[dc],ETTJ[dc]&lt;=D246),1),SMALL(_xlfn._xlws.FILTER(ETTJ[dc],ETTJ[dc]&gt;=D246),1)),_xlpm.taxas,_xlfn.XLOOKUP(_xlpm.dias,ETTJ[dc],ETTJ[DI 252]),FORECAST(D246,_xlpm.taxas,_xlpm.dias)),_xlfn.XLOOKUP(D246,ETTJ[dc],ETTJ[DI 252]))/100,0)</f>
        <v>0.14613333333333334</v>
      </c>
      <c r="F246" s="163">
        <f t="shared" si="25"/>
        <v>238</v>
      </c>
      <c r="G246" s="117">
        <f>(_xlfn.XLOOKUP(B246,FatorAcumulado[Datas],FatorAcumulado[Fator CDI])/_xlfn.XLOOKUP($C$2,FatorAcumulado[Datas],FatorAcumulado[Fator CDI]))^(1/F246)-1</f>
        <v>5.4952911153383077E-4</v>
      </c>
      <c r="H246" s="117">
        <f t="shared" si="29"/>
        <v>1.4035565781189696E-4</v>
      </c>
      <c r="I246" s="117">
        <f t="shared" si="30"/>
        <v>6.8996189886560977E-4</v>
      </c>
      <c r="J246" s="234">
        <f t="shared" si="26"/>
        <v>12</v>
      </c>
      <c r="K246" s="109">
        <f t="shared" si="31"/>
        <v>353518.84122100001</v>
      </c>
      <c r="L246" s="109">
        <f t="shared" si="32"/>
        <v>354097.86772899999</v>
      </c>
    </row>
    <row r="247" spans="2:12" x14ac:dyDescent="0.25">
      <c r="B247" s="93">
        <f t="shared" si="27"/>
        <v>46170</v>
      </c>
      <c r="C247" s="117">
        <v>1E-3</v>
      </c>
      <c r="D247">
        <f t="shared" si="28"/>
        <v>18</v>
      </c>
      <c r="E247" s="231" cm="1">
        <f t="array" ref="E247">IFERROR(IFERROR(_xlfn.LET(_xlpm.dias,CHOOSE({1;2},LARGE(_xlfn._xlws.FILTER(ETTJ[dc],ETTJ[dc]&lt;=D247),1),SMALL(_xlfn._xlws.FILTER(ETTJ[dc],ETTJ[dc]&gt;=D247),1)),_xlpm.taxas,_xlfn.XLOOKUP(_xlpm.dias,ETTJ[dc],ETTJ[DI 252]),FORECAST(D247,_xlpm.taxas,_xlpm.dias)),_xlfn.XLOOKUP(D247,ETTJ[dc],ETTJ[DI 252]))/100,0)</f>
        <v>0.14630000000000001</v>
      </c>
      <c r="F247" s="163">
        <f t="shared" si="25"/>
        <v>239</v>
      </c>
      <c r="G247" s="117">
        <f>(_xlfn.XLOOKUP(B247,FatorAcumulado[Datas],FatorAcumulado[Fator CDI])/_xlfn.XLOOKUP($C$2,FatorAcumulado[Datas],FatorAcumulado[Fator CDI]))^(1/F247)-1</f>
        <v>5.4950037038326016E-4</v>
      </c>
      <c r="H247" s="117">
        <f t="shared" si="29"/>
        <v>1.4035565781189696E-4</v>
      </c>
      <c r="I247" s="117">
        <f t="shared" si="30"/>
        <v>6.8993315368115482E-4</v>
      </c>
      <c r="J247" s="234">
        <f t="shared" si="26"/>
        <v>11</v>
      </c>
      <c r="K247" s="109">
        <f t="shared" si="31"/>
        <v>353760.32705099997</v>
      </c>
      <c r="L247" s="109">
        <f t="shared" si="32"/>
        <v>354291.42769099999</v>
      </c>
    </row>
    <row r="248" spans="2:12" x14ac:dyDescent="0.25">
      <c r="B248" s="93">
        <f t="shared" si="27"/>
        <v>46171</v>
      </c>
      <c r="C248" s="117">
        <v>1E-3</v>
      </c>
      <c r="D248">
        <f t="shared" si="28"/>
        <v>17</v>
      </c>
      <c r="E248" s="231" cm="1">
        <f t="array" ref="E248">IFERROR(IFERROR(_xlfn.LET(_xlpm.dias,CHOOSE({1;2},LARGE(_xlfn._xlws.FILTER(ETTJ[dc],ETTJ[dc]&lt;=D248),1),SMALL(_xlfn._xlws.FILTER(ETTJ[dc],ETTJ[dc]&gt;=D248),1)),_xlpm.taxas,_xlfn.XLOOKUP(_xlpm.dias,ETTJ[dc],ETTJ[DI 252]),FORECAST(D248,_xlpm.taxas,_xlpm.dias)),_xlfn.XLOOKUP(D248,ETTJ[dc],ETTJ[DI 252]))/100,0)</f>
        <v>0.14630000000000001</v>
      </c>
      <c r="F248" s="163">
        <f t="shared" si="25"/>
        <v>240</v>
      </c>
      <c r="G248" s="117">
        <f>(_xlfn.XLOOKUP(B248,FatorAcumulado[Datas],FatorAcumulado[Fator CDI])/_xlfn.XLOOKUP($C$2,FatorAcumulado[Datas],FatorAcumulado[Fator CDI]))^(1/F248)-1</f>
        <v>5.4947186874287901E-4</v>
      </c>
      <c r="H248" s="117">
        <f t="shared" si="29"/>
        <v>1.4035565781189696E-4</v>
      </c>
      <c r="I248" s="117">
        <f t="shared" si="30"/>
        <v>6.8990464804041807E-4</v>
      </c>
      <c r="J248" s="234">
        <f t="shared" si="26"/>
        <v>10</v>
      </c>
      <c r="K248" s="109">
        <f t="shared" si="31"/>
        <v>354001.97783799999</v>
      </c>
      <c r="L248" s="109">
        <f t="shared" si="32"/>
        <v>354485.093459</v>
      </c>
    </row>
    <row r="249" spans="2:12" x14ac:dyDescent="0.25">
      <c r="B249" s="93">
        <f t="shared" si="27"/>
        <v>46174</v>
      </c>
      <c r="C249" s="117">
        <v>1E-3</v>
      </c>
      <c r="D249">
        <f t="shared" si="28"/>
        <v>14</v>
      </c>
      <c r="E249" s="231" cm="1">
        <f t="array" ref="E249">IFERROR(IFERROR(_xlfn.LET(_xlpm.dias,CHOOSE({1;2},LARGE(_xlfn._xlws.FILTER(ETTJ[dc],ETTJ[dc]&lt;=D249),1),SMALL(_xlfn._xlws.FILTER(ETTJ[dc],ETTJ[dc]&gt;=D249),1)),_xlpm.taxas,_xlfn.XLOOKUP(_xlpm.dias,ETTJ[dc],ETTJ[DI 252]),FORECAST(D249,_xlpm.taxas,_xlpm.dias)),_xlfn.XLOOKUP(D249,ETTJ[dc],ETTJ[DI 252]))/100,0)</f>
        <v>0.14630000000000001</v>
      </c>
      <c r="F249" s="163">
        <f t="shared" si="25"/>
        <v>241</v>
      </c>
      <c r="G249" s="117">
        <f>(_xlfn.XLOOKUP(B249,FatorAcumulado[Datas],FatorAcumulado[Fator CDI])/_xlfn.XLOOKUP($C$2,FatorAcumulado[Datas],FatorAcumulado[Fator CDI]))^(1/F249)-1</f>
        <v>5.4944360363151645E-4</v>
      </c>
      <c r="H249" s="117">
        <f t="shared" si="29"/>
        <v>1.4035565781189696E-4</v>
      </c>
      <c r="I249" s="117">
        <f t="shared" si="30"/>
        <v>6.8987637896178455E-4</v>
      </c>
      <c r="J249" s="234">
        <f t="shared" si="26"/>
        <v>9</v>
      </c>
      <c r="K249" s="109">
        <f t="shared" si="31"/>
        <v>354243.79369399999</v>
      </c>
      <c r="L249" s="109">
        <f t="shared" si="32"/>
        <v>354678.86508900003</v>
      </c>
    </row>
    <row r="250" spans="2:12" x14ac:dyDescent="0.25">
      <c r="B250" s="93">
        <f t="shared" si="27"/>
        <v>46175</v>
      </c>
      <c r="C250" s="117">
        <v>1E-3</v>
      </c>
      <c r="D250">
        <f t="shared" si="28"/>
        <v>13</v>
      </c>
      <c r="E250" s="231" cm="1">
        <f t="array" ref="E250">IFERROR(IFERROR(_xlfn.LET(_xlpm.dias,CHOOSE({1;2},LARGE(_xlfn._xlws.FILTER(ETTJ[dc],ETTJ[dc]&lt;=D250),1),SMALL(_xlfn._xlws.FILTER(ETTJ[dc],ETTJ[dc]&gt;=D250),1)),_xlpm.taxas,_xlfn.XLOOKUP(_xlpm.dias,ETTJ[dc],ETTJ[DI 252]),FORECAST(D250,_xlpm.taxas,_xlpm.dias)),_xlfn.XLOOKUP(D250,ETTJ[dc],ETTJ[DI 252]))/100,0)</f>
        <v>0.14630000000000001</v>
      </c>
      <c r="F250" s="163">
        <f t="shared" si="25"/>
        <v>242</v>
      </c>
      <c r="G250" s="117">
        <f>(_xlfn.XLOOKUP(B250,FatorAcumulado[Datas],FatorAcumulado[Fator CDI])/_xlfn.XLOOKUP($C$2,FatorAcumulado[Datas],FatorAcumulado[Fator CDI]))^(1/F250)-1</f>
        <v>5.4941557211707348E-4</v>
      </c>
      <c r="H250" s="117">
        <f t="shared" si="29"/>
        <v>1.4035565781189696E-4</v>
      </c>
      <c r="I250" s="117">
        <f t="shared" si="30"/>
        <v>6.8984834351293323E-4</v>
      </c>
      <c r="J250" s="234">
        <f t="shared" si="26"/>
        <v>8</v>
      </c>
      <c r="K250" s="109">
        <f t="shared" si="31"/>
        <v>354485.77473300003</v>
      </c>
      <c r="L250" s="109">
        <f t="shared" si="32"/>
        <v>354872.74264100002</v>
      </c>
    </row>
    <row r="251" spans="2:12" x14ac:dyDescent="0.25">
      <c r="B251" s="93">
        <f t="shared" si="27"/>
        <v>46176</v>
      </c>
      <c r="C251" s="117">
        <v>1E-3</v>
      </c>
      <c r="D251">
        <f t="shared" si="28"/>
        <v>12</v>
      </c>
      <c r="E251" s="231" cm="1">
        <f t="array" ref="E251">IFERROR(IFERROR(_xlfn.LET(_xlpm.dias,CHOOSE({1;2},LARGE(_xlfn._xlws.FILTER(ETTJ[dc],ETTJ[dc]&lt;=D251),1),SMALL(_xlfn._xlws.FILTER(ETTJ[dc],ETTJ[dc]&gt;=D251),1)),_xlpm.taxas,_xlfn.XLOOKUP(_xlpm.dias,ETTJ[dc],ETTJ[DI 252]),FORECAST(D251,_xlpm.taxas,_xlpm.dias)),_xlfn.XLOOKUP(D251,ETTJ[dc],ETTJ[DI 252]))/100,0)</f>
        <v>0.14630000000000001</v>
      </c>
      <c r="F251" s="163">
        <f t="shared" si="25"/>
        <v>243</v>
      </c>
      <c r="G251" s="117">
        <f>(_xlfn.XLOOKUP(B251,FatorAcumulado[Datas],FatorAcumulado[Fator CDI])/_xlfn.XLOOKUP($C$2,FatorAcumulado[Datas],FatorAcumulado[Fator CDI]))^(1/F251)-1</f>
        <v>5.4938777131519068E-4</v>
      </c>
      <c r="H251" s="117">
        <f t="shared" si="29"/>
        <v>1.4035565781189696E-4</v>
      </c>
      <c r="I251" s="117">
        <f t="shared" si="30"/>
        <v>6.8982053880906058E-4</v>
      </c>
      <c r="J251" s="234">
        <f t="shared" si="26"/>
        <v>7</v>
      </c>
      <c r="K251" s="109">
        <f t="shared" si="31"/>
        <v>354727.92106700002</v>
      </c>
      <c r="L251" s="109">
        <f t="shared" si="32"/>
        <v>355066.72617099999</v>
      </c>
    </row>
    <row r="252" spans="2:12" x14ac:dyDescent="0.25">
      <c r="B252" s="93">
        <f t="shared" si="27"/>
        <v>46178</v>
      </c>
      <c r="C252" s="117">
        <v>1E-3</v>
      </c>
      <c r="D252">
        <f t="shared" si="28"/>
        <v>10</v>
      </c>
      <c r="E252" s="231" cm="1">
        <f t="array" ref="E252">IFERROR(IFERROR(_xlfn.LET(_xlpm.dias,CHOOSE({1;2},LARGE(_xlfn._xlws.FILTER(ETTJ[dc],ETTJ[dc]&lt;=D252),1),SMALL(_xlfn._xlws.FILTER(ETTJ[dc],ETTJ[dc]&gt;=D252),1)),_xlpm.taxas,_xlfn.XLOOKUP(_xlpm.dias,ETTJ[dc],ETTJ[DI 252]),FORECAST(D252,_xlpm.taxas,_xlpm.dias)),_xlfn.XLOOKUP(D252,ETTJ[dc],ETTJ[DI 252]))/100,0)</f>
        <v>0.14630000000000001</v>
      </c>
      <c r="F252" s="163">
        <f t="shared" si="25"/>
        <v>244</v>
      </c>
      <c r="G252" s="117">
        <f>(_xlfn.XLOOKUP(B252,FatorAcumulado[Datas],FatorAcumulado[Fator CDI])/_xlfn.XLOOKUP($C$2,FatorAcumulado[Datas],FatorAcumulado[Fator CDI]))^(1/F252)-1</f>
        <v>5.493601983896923E-4</v>
      </c>
      <c r="H252" s="117">
        <f t="shared" si="29"/>
        <v>1.4035565781189696E-4</v>
      </c>
      <c r="I252" s="117">
        <f t="shared" si="30"/>
        <v>6.8979296201354678E-4</v>
      </c>
      <c r="J252" s="234">
        <f t="shared" si="26"/>
        <v>6</v>
      </c>
      <c r="K252" s="109">
        <f t="shared" si="31"/>
        <v>354970.23280900001</v>
      </c>
      <c r="L252" s="109">
        <f t="shared" si="32"/>
        <v>355260.81573899998</v>
      </c>
    </row>
    <row r="253" spans="2:12" x14ac:dyDescent="0.25">
      <c r="B253" s="93">
        <f t="shared" si="27"/>
        <v>46181</v>
      </c>
      <c r="C253" s="117">
        <v>1E-3</v>
      </c>
      <c r="D253">
        <f t="shared" si="28"/>
        <v>7</v>
      </c>
      <c r="E253" s="231" cm="1">
        <f t="array" ref="E253">IFERROR(IFERROR(_xlfn.LET(_xlpm.dias,CHOOSE({1;2},LARGE(_xlfn._xlws.FILTER(ETTJ[dc],ETTJ[dc]&lt;=D253),1),SMALL(_xlfn._xlws.FILTER(ETTJ[dc],ETTJ[dc]&gt;=D253),1)),_xlpm.taxas,_xlfn.XLOOKUP(_xlpm.dias,ETTJ[dc],ETTJ[DI 252]),FORECAST(D253,_xlpm.taxas,_xlpm.dias)),_xlfn.XLOOKUP(D253,ETTJ[dc],ETTJ[DI 252]))/100,0)</f>
        <v>0.14630000000000001</v>
      </c>
      <c r="F253" s="163">
        <f t="shared" si="25"/>
        <v>245</v>
      </c>
      <c r="G253" s="117">
        <f>(_xlfn.XLOOKUP(B253,FatorAcumulado[Datas],FatorAcumulado[Fator CDI])/_xlfn.XLOOKUP($C$2,FatorAcumulado[Datas],FatorAcumulado[Fator CDI]))^(1/F253)-1</f>
        <v>5.4933285054992176E-4</v>
      </c>
      <c r="H253" s="117">
        <f t="shared" si="29"/>
        <v>1.4035565781189696E-4</v>
      </c>
      <c r="I253" s="117">
        <f t="shared" si="30"/>
        <v>6.897656103355132E-4</v>
      </c>
      <c r="J253" s="234">
        <f t="shared" si="26"/>
        <v>5</v>
      </c>
      <c r="K253" s="109">
        <f t="shared" si="31"/>
        <v>355212.71007299999</v>
      </c>
      <c r="L253" s="109">
        <f t="shared" si="32"/>
        <v>355455.01140100003</v>
      </c>
    </row>
    <row r="254" spans="2:12" x14ac:dyDescent="0.25">
      <c r="B254" s="93">
        <f t="shared" si="27"/>
        <v>46182</v>
      </c>
      <c r="C254" s="117">
        <v>1E-3</v>
      </c>
      <c r="D254">
        <f t="shared" si="28"/>
        <v>6</v>
      </c>
      <c r="E254" s="231" cm="1">
        <f t="array" ref="E254">IFERROR(IFERROR(_xlfn.LET(_xlpm.dias,CHOOSE({1;2},LARGE(_xlfn._xlws.FILTER(ETTJ[dc],ETTJ[dc]&lt;=D254),1),SMALL(_xlfn._xlws.FILTER(ETTJ[dc],ETTJ[dc]&gt;=D254),1)),_xlpm.taxas,_xlfn.XLOOKUP(_xlpm.dias,ETTJ[dc],ETTJ[DI 252]),FORECAST(D254,_xlpm.taxas,_xlpm.dias)),_xlfn.XLOOKUP(D254,ETTJ[dc],ETTJ[DI 252]))/100,0)</f>
        <v>0.14633333333333334</v>
      </c>
      <c r="F254" s="163">
        <f t="shared" si="25"/>
        <v>246</v>
      </c>
      <c r="G254" s="117">
        <f>(_xlfn.XLOOKUP(B254,FatorAcumulado[Datas],FatorAcumulado[Fator CDI])/_xlfn.XLOOKUP($C$2,FatorAcumulado[Datas],FatorAcumulado[Fator CDI]))^(1/F254)-1</f>
        <v>5.4930572505118569E-4</v>
      </c>
      <c r="H254" s="117">
        <f t="shared" si="29"/>
        <v>1.4035565781189696E-4</v>
      </c>
      <c r="I254" s="117">
        <f t="shared" si="30"/>
        <v>6.8973848102937829E-4</v>
      </c>
      <c r="J254" s="234">
        <f t="shared" si="26"/>
        <v>4</v>
      </c>
      <c r="K254" s="109">
        <f t="shared" si="31"/>
        <v>355455.35297100001</v>
      </c>
      <c r="L254" s="109">
        <f t="shared" si="32"/>
        <v>355649.31321699999</v>
      </c>
    </row>
    <row r="255" spans="2:12" x14ac:dyDescent="0.25">
      <c r="B255" s="93">
        <f t="shared" si="27"/>
        <v>46183</v>
      </c>
      <c r="C255" s="117">
        <v>1E-3</v>
      </c>
      <c r="D255">
        <f t="shared" si="28"/>
        <v>5</v>
      </c>
      <c r="E255" s="231" cm="1">
        <f t="array" ref="E255">IFERROR(IFERROR(_xlfn.LET(_xlpm.dias,CHOOSE({1;2},LARGE(_xlfn._xlws.FILTER(ETTJ[dc],ETTJ[dc]&lt;=D255),1),SMALL(_xlfn._xlws.FILTER(ETTJ[dc],ETTJ[dc]&gt;=D255),1)),_xlpm.taxas,_xlfn.XLOOKUP(_xlpm.dias,ETTJ[dc],ETTJ[DI 252]),FORECAST(D255,_xlpm.taxas,_xlpm.dias)),_xlfn.XLOOKUP(D255,ETTJ[dc],ETTJ[DI 252]))/100,0)</f>
        <v>0.14636666666666667</v>
      </c>
      <c r="F255" s="163">
        <f t="shared" si="25"/>
        <v>247</v>
      </c>
      <c r="G255" s="117">
        <f>(_xlfn.XLOOKUP(B255,FatorAcumulado[Datas],FatorAcumulado[Fator CDI])/_xlfn.XLOOKUP($C$2,FatorAcumulado[Datas],FatorAcumulado[Fator CDI]))^(1/F255)-1</f>
        <v>5.4927881919275556E-4</v>
      </c>
      <c r="H255" s="117">
        <f t="shared" si="29"/>
        <v>1.4035565781189696E-4</v>
      </c>
      <c r="I255" s="117">
        <f t="shared" si="30"/>
        <v>6.8971157139463557E-4</v>
      </c>
      <c r="J255" s="234">
        <f t="shared" si="26"/>
        <v>3</v>
      </c>
      <c r="K255" s="109">
        <f t="shared" si="31"/>
        <v>355698.161616</v>
      </c>
      <c r="L255" s="109">
        <f t="shared" si="32"/>
        <v>355843.72124300001</v>
      </c>
    </row>
    <row r="256" spans="2:12" x14ac:dyDescent="0.25">
      <c r="B256" s="93">
        <f t="shared" si="27"/>
        <v>46184</v>
      </c>
      <c r="C256" s="117">
        <v>1E-3</v>
      </c>
      <c r="D256">
        <f t="shared" si="28"/>
        <v>4</v>
      </c>
      <c r="E256" s="231" cm="1">
        <f t="array" ref="E256">IFERROR(IFERROR(_xlfn.LET(_xlpm.dias,CHOOSE({1;2},LARGE(_xlfn._xlws.FILTER(ETTJ[dc],ETTJ[dc]&lt;=D256),1),SMALL(_xlfn._xlws.FILTER(ETTJ[dc],ETTJ[dc]&gt;=D256),1)),_xlpm.taxas,_xlfn.XLOOKUP(_xlpm.dias,ETTJ[dc],ETTJ[DI 252]),FORECAST(D256,_xlpm.taxas,_xlpm.dias)),_xlfn.XLOOKUP(D256,ETTJ[dc],ETTJ[DI 252]))/100,0)</f>
        <v>0.1464</v>
      </c>
      <c r="F256" s="163">
        <f t="shared" si="25"/>
        <v>248</v>
      </c>
      <c r="G256" s="117">
        <f>(_xlfn.XLOOKUP(B256,FatorAcumulado[Datas],FatorAcumulado[Fator CDI])/_xlfn.XLOOKUP($C$2,FatorAcumulado[Datas],FatorAcumulado[Fator CDI]))^(1/F256)-1</f>
        <v>5.4925213031764564E-4</v>
      </c>
      <c r="H256" s="117">
        <f t="shared" si="29"/>
        <v>1.4035565781189696E-4</v>
      </c>
      <c r="I256" s="117">
        <f t="shared" si="30"/>
        <v>6.8968487877363316E-4</v>
      </c>
      <c r="J256" s="234">
        <f t="shared" si="26"/>
        <v>2</v>
      </c>
      <c r="K256" s="109">
        <f t="shared" si="31"/>
        <v>355941.136122</v>
      </c>
      <c r="L256" s="109">
        <f t="shared" si="32"/>
        <v>356038.23553800001</v>
      </c>
    </row>
    <row r="257" spans="2:12" x14ac:dyDescent="0.25">
      <c r="B257" s="93">
        <f t="shared" si="27"/>
        <v>46185</v>
      </c>
      <c r="C257" s="117">
        <v>1E-3</v>
      </c>
      <c r="D257">
        <f t="shared" si="28"/>
        <v>3</v>
      </c>
      <c r="E257" s="231" cm="1">
        <f t="array" ref="E257">IFERROR(IFERROR(_xlfn.LET(_xlpm.dias,CHOOSE({1;2},LARGE(_xlfn._xlws.FILTER(ETTJ[dc],ETTJ[dc]&lt;=D257),1),SMALL(_xlfn._xlws.FILTER(ETTJ[dc],ETTJ[dc]&gt;=D257),1)),_xlpm.taxas,_xlfn.XLOOKUP(_xlpm.dias,ETTJ[dc],ETTJ[DI 252]),FORECAST(D257,_xlpm.taxas,_xlpm.dias)),_xlfn.XLOOKUP(D257,ETTJ[dc],ETTJ[DI 252]))/100,0)</f>
        <v>0.14643333333333333</v>
      </c>
      <c r="F257" s="163">
        <f t="shared" si="25"/>
        <v>249</v>
      </c>
      <c r="G257" s="117">
        <f>(_xlfn.XLOOKUP(B257,FatorAcumulado[Datas],FatorAcumulado[Fator CDI])/_xlfn.XLOOKUP($C$2,FatorAcumulado[Datas],FatorAcumulado[Fator CDI]))^(1/F257)-1</f>
        <v>5.4922565581194682E-4</v>
      </c>
      <c r="H257" s="117">
        <f t="shared" si="29"/>
        <v>1.4035565781189696E-4</v>
      </c>
      <c r="I257" s="117">
        <f t="shared" si="30"/>
        <v>6.8965840055201788E-4</v>
      </c>
      <c r="J257" s="234">
        <f t="shared" si="26"/>
        <v>1</v>
      </c>
      <c r="K257" s="109">
        <f t="shared" si="31"/>
        <v>356184.27660099999</v>
      </c>
      <c r="L257" s="109">
        <f t="shared" si="32"/>
        <v>356232.85616000002</v>
      </c>
    </row>
    <row r="258" spans="2:12" x14ac:dyDescent="0.25">
      <c r="B258" s="93">
        <f t="shared" si="27"/>
        <v>46188</v>
      </c>
      <c r="C258" s="117">
        <v>1E-3</v>
      </c>
      <c r="D258">
        <f t="shared" si="28"/>
        <v>0</v>
      </c>
      <c r="E258" s="231" cm="1">
        <f t="array" ref="E258">IFERROR(IFERROR(_xlfn.LET(_xlpm.dias,CHOOSE({1;2},LARGE(_xlfn._xlws.FILTER(ETTJ[dc],ETTJ[dc]&lt;=D258),1),SMALL(_xlfn._xlws.FILTER(ETTJ[dc],ETTJ[dc]&gt;=D258),1)),_xlpm.taxas,_xlfn.XLOOKUP(_xlpm.dias,ETTJ[dc],ETTJ[DI 252]),FORECAST(D258,_xlpm.taxas,_xlpm.dias)),_xlfn.XLOOKUP(D258,ETTJ[dc],ETTJ[DI 252]))/100,0)</f>
        <v>0</v>
      </c>
      <c r="F258" s="163">
        <f t="shared" si="25"/>
        <v>250</v>
      </c>
      <c r="G258" s="117">
        <f>(_xlfn.XLOOKUP(B258,FatorAcumulado[Datas],FatorAcumulado[Fator CDI])/_xlfn.XLOOKUP($C$2,FatorAcumulado[Datas],FatorAcumulado[Fator CDI]))^(1/F258)-1</f>
        <v>5.4919939310282828E-4</v>
      </c>
      <c r="H258" s="117">
        <f t="shared" si="29"/>
        <v>1.4035565781189696E-4</v>
      </c>
      <c r="I258" s="117">
        <f t="shared" si="30"/>
        <v>6.8963213415673685E-4</v>
      </c>
      <c r="J258" s="234">
        <f t="shared" si="26"/>
        <v>0</v>
      </c>
      <c r="K258" s="109">
        <f t="shared" si="31"/>
        <v>356427.58316799998</v>
      </c>
      <c r="L258" s="109">
        <f t="shared" si="32"/>
        <v>356427.58316799998</v>
      </c>
    </row>
    <row r="259" spans="2:12" x14ac:dyDescent="0.25">
      <c r="B259" s="93"/>
    </row>
    <row r="260" spans="2:12" x14ac:dyDescent="0.25">
      <c r="B260" s="93"/>
    </row>
    <row r="261" spans="2:12" x14ac:dyDescent="0.25">
      <c r="B261" s="93"/>
    </row>
    <row r="262" spans="2:12" x14ac:dyDescent="0.25">
      <c r="B262" s="93"/>
    </row>
    <row r="263" spans="2:12" x14ac:dyDescent="0.25">
      <c r="B263" s="93"/>
    </row>
    <row r="264" spans="2:12" x14ac:dyDescent="0.25">
      <c r="B264" s="93"/>
    </row>
    <row r="265" spans="2:12" x14ac:dyDescent="0.25">
      <c r="B265" s="93"/>
    </row>
    <row r="266" spans="2:12" x14ac:dyDescent="0.25">
      <c r="B266" s="93"/>
    </row>
    <row r="267" spans="2:12" x14ac:dyDescent="0.25">
      <c r="B267" s="93"/>
    </row>
    <row r="268" spans="2:12" x14ac:dyDescent="0.25">
      <c r="B268" s="93"/>
    </row>
    <row r="269" spans="2:12" x14ac:dyDescent="0.25">
      <c r="B269" s="93"/>
    </row>
    <row r="270" spans="2:12" x14ac:dyDescent="0.25">
      <c r="B270" s="93"/>
    </row>
    <row r="271" spans="2:12" x14ac:dyDescent="0.25">
      <c r="B271" s="93"/>
    </row>
    <row r="272" spans="2:12" x14ac:dyDescent="0.25">
      <c r="B272" s="93"/>
    </row>
    <row r="273" spans="2:2" x14ac:dyDescent="0.25">
      <c r="B273" s="93"/>
    </row>
    <row r="274" spans="2:2" x14ac:dyDescent="0.25">
      <c r="B274" s="93"/>
    </row>
    <row r="275" spans="2:2" x14ac:dyDescent="0.25">
      <c r="B275" s="93"/>
    </row>
    <row r="276" spans="2:2" x14ac:dyDescent="0.25">
      <c r="B276" s="93"/>
    </row>
    <row r="277" spans="2:2" x14ac:dyDescent="0.25">
      <c r="B277" s="93"/>
    </row>
    <row r="278" spans="2:2" x14ac:dyDescent="0.25">
      <c r="B278" s="93"/>
    </row>
    <row r="279" spans="2:2" x14ac:dyDescent="0.25">
      <c r="B279" s="93"/>
    </row>
    <row r="280" spans="2:2" x14ac:dyDescent="0.25">
      <c r="B280" s="93"/>
    </row>
    <row r="281" spans="2:2" x14ac:dyDescent="0.25">
      <c r="B281" s="93"/>
    </row>
    <row r="282" spans="2:2" x14ac:dyDescent="0.25">
      <c r="B282" s="93"/>
    </row>
    <row r="283" spans="2:2" x14ac:dyDescent="0.25">
      <c r="B283" s="93"/>
    </row>
    <row r="284" spans="2:2" x14ac:dyDescent="0.25">
      <c r="B284" s="93"/>
    </row>
    <row r="285" spans="2:2" x14ac:dyDescent="0.25">
      <c r="B285" s="93"/>
    </row>
    <row r="286" spans="2:2" x14ac:dyDescent="0.25">
      <c r="B286" s="93"/>
    </row>
    <row r="287" spans="2:2" x14ac:dyDescent="0.25">
      <c r="B287" s="93"/>
    </row>
    <row r="288" spans="2:2" x14ac:dyDescent="0.25">
      <c r="B288" s="93"/>
    </row>
    <row r="289" spans="2:2" x14ac:dyDescent="0.25">
      <c r="B289" s="93"/>
    </row>
    <row r="290" spans="2:2" x14ac:dyDescent="0.25">
      <c r="B290" s="93"/>
    </row>
    <row r="291" spans="2:2" x14ac:dyDescent="0.25">
      <c r="B291" s="93"/>
    </row>
    <row r="292" spans="2:2" x14ac:dyDescent="0.25">
      <c r="B292" s="93"/>
    </row>
    <row r="293" spans="2:2" x14ac:dyDescent="0.25">
      <c r="B293" s="93"/>
    </row>
    <row r="294" spans="2:2" x14ac:dyDescent="0.25">
      <c r="B294" s="93"/>
    </row>
    <row r="295" spans="2:2" x14ac:dyDescent="0.25">
      <c r="B295" s="93"/>
    </row>
    <row r="296" spans="2:2" x14ac:dyDescent="0.25">
      <c r="B296" s="93"/>
    </row>
    <row r="297" spans="2:2" x14ac:dyDescent="0.25">
      <c r="B297" s="93"/>
    </row>
    <row r="298" spans="2:2" x14ac:dyDescent="0.25">
      <c r="B298" s="93"/>
    </row>
    <row r="299" spans="2:2" x14ac:dyDescent="0.25">
      <c r="B299" s="93"/>
    </row>
    <row r="300" spans="2:2" x14ac:dyDescent="0.25">
      <c r="B300" s="93"/>
    </row>
    <row r="301" spans="2:2" x14ac:dyDescent="0.25">
      <c r="B301" s="93"/>
    </row>
    <row r="302" spans="2:2" x14ac:dyDescent="0.25">
      <c r="B302" s="93"/>
    </row>
    <row r="303" spans="2:2" x14ac:dyDescent="0.25">
      <c r="B303" s="93"/>
    </row>
    <row r="304" spans="2:2" x14ac:dyDescent="0.25">
      <c r="B304" s="93"/>
    </row>
    <row r="305" spans="2:2" x14ac:dyDescent="0.25">
      <c r="B305" s="93"/>
    </row>
  </sheetData>
  <mergeCells count="5">
    <mergeCell ref="B1:C1"/>
    <mergeCell ref="F1:G1"/>
    <mergeCell ref="I1:J1"/>
    <mergeCell ref="L1:M1"/>
    <mergeCell ref="O1:P1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4F12F-1FB8-4327-8699-07DCCA3EED78}">
  <sheetPr codeName="Folha3">
    <tabColor rgb="FFFFC000"/>
  </sheetPr>
  <dimension ref="A1:AD301"/>
  <sheetViews>
    <sheetView showGridLines="0" zoomScale="145" zoomScaleNormal="145" workbookViewId="0">
      <selection activeCell="B24" sqref="B24"/>
    </sheetView>
  </sheetViews>
  <sheetFormatPr defaultColWidth="9.140625" defaultRowHeight="12.75" x14ac:dyDescent="0.2"/>
  <cols>
    <col min="1" max="1" width="17" style="2" bestFit="1" customWidth="1"/>
    <col min="2" max="2" width="17.7109375" style="2" bestFit="1" customWidth="1"/>
    <col min="3" max="3" width="12.28515625" style="2" bestFit="1" customWidth="1"/>
    <col min="4" max="4" width="10.42578125" style="2" bestFit="1" customWidth="1"/>
    <col min="5" max="5" width="10" style="2" bestFit="1" customWidth="1"/>
    <col min="6" max="7" width="10.42578125" style="5" bestFit="1" customWidth="1"/>
    <col min="8" max="8" width="9" style="2" bestFit="1" customWidth="1"/>
    <col min="9" max="9" width="14.28515625" style="2" hidden="1" customWidth="1"/>
    <col min="10" max="10" width="11.42578125" style="38" bestFit="1" customWidth="1"/>
    <col min="11" max="11" width="11" style="11" bestFit="1" customWidth="1"/>
    <col min="12" max="12" width="15.140625" style="11" bestFit="1" customWidth="1"/>
    <col min="13" max="13" width="15.140625" style="121" hidden="1" customWidth="1"/>
    <col min="14" max="14" width="18.7109375" style="172" bestFit="1" customWidth="1"/>
    <col min="15" max="15" width="18.7109375" style="2" hidden="1" customWidth="1"/>
    <col min="16" max="16" width="11" style="168" bestFit="1" customWidth="1"/>
    <col min="17" max="17" width="14.42578125" style="2" bestFit="1" customWidth="1"/>
    <col min="18" max="18" width="18.7109375" style="2" customWidth="1"/>
    <col min="19" max="19" width="11" style="11" bestFit="1" customWidth="1"/>
    <col min="20" max="20" width="28.140625" style="2" bestFit="1" customWidth="1"/>
    <col min="21" max="22" width="9.140625" style="2"/>
    <col min="23" max="23" width="11.7109375" style="2" bestFit="1" customWidth="1"/>
    <col min="24" max="24" width="15.140625" style="33" bestFit="1" customWidth="1"/>
    <col min="25" max="25" width="9.140625" style="2"/>
    <col min="26" max="26" width="12.42578125" style="2" bestFit="1" customWidth="1"/>
    <col min="27" max="27" width="9.140625" style="2"/>
    <col min="28" max="28" width="15.140625" style="2" bestFit="1" customWidth="1"/>
    <col min="29" max="29" width="10.42578125" style="2" bestFit="1" customWidth="1"/>
    <col min="30" max="30" width="11.42578125" style="2" bestFit="1" customWidth="1"/>
    <col min="31" max="16384" width="9.140625" style="2"/>
  </cols>
  <sheetData>
    <row r="1" spans="1:30" ht="25.5" x14ac:dyDescent="0.2">
      <c r="A1" s="254" t="s">
        <v>161</v>
      </c>
      <c r="B1" s="254"/>
      <c r="D1" s="90" t="s">
        <v>42</v>
      </c>
      <c r="E1" s="90" t="s">
        <v>5</v>
      </c>
      <c r="F1" s="105" t="s">
        <v>43</v>
      </c>
      <c r="G1" s="105" t="s">
        <v>4</v>
      </c>
      <c r="H1" s="129" t="s">
        <v>125</v>
      </c>
      <c r="I1" s="129" t="s">
        <v>124</v>
      </c>
      <c r="J1" s="115" t="s">
        <v>44</v>
      </c>
      <c r="K1" s="106" t="s">
        <v>42</v>
      </c>
      <c r="L1" s="106" t="s">
        <v>45</v>
      </c>
      <c r="M1" s="177" t="s">
        <v>132</v>
      </c>
      <c r="N1" s="169" t="s">
        <v>126</v>
      </c>
      <c r="O1" s="129" t="s">
        <v>128</v>
      </c>
      <c r="P1" s="167" t="s">
        <v>47</v>
      </c>
      <c r="Q1" s="129" t="s">
        <v>127</v>
      </c>
      <c r="R1" s="129" t="s">
        <v>130</v>
      </c>
      <c r="S1" s="130" t="s">
        <v>129</v>
      </c>
    </row>
    <row r="2" spans="1:30" x14ac:dyDescent="0.2">
      <c r="A2" s="14" t="s">
        <v>21</v>
      </c>
      <c r="B2" s="120">
        <v>45810</v>
      </c>
      <c r="C2" s="5"/>
      <c r="D2" s="5" cm="1">
        <f t="array" aca="1" ref="D2:D300" ca="1">_xlfn.LET(_xlpm.DIAS,_xlfn.UNIQUE(WORKDAY(_xlfn._xlws.SORT(_xlfn.UNIQUE(_xlfn.VSTACK(EDATE(B3,_xlfn.SEQUENCE(300,1,IF(B6="Anual",0,6),IF(B6="Anual",12,6))),B17)))-1,1,feriados)),_xlfn._xlws.FILTER(_xlpm.DIAS,_xlpm.DIAS&gt;B9))</f>
        <v>46175</v>
      </c>
      <c r="E2" s="16" cm="1">
        <f t="array" aca="1" ref="E2:E300" ca="1">_xlfn.ANCHORARRAY(F2)-$B$9</f>
        <v>44</v>
      </c>
      <c r="F2" s="5" cm="1">
        <f t="array" aca="1" ref="F2:F300" ca="1">WORKDAY(_xlfn.ANCHORARRAY(D2)-1,1,feriados)</f>
        <v>46175</v>
      </c>
      <c r="G2" s="16" cm="1">
        <f t="array" aca="1" ref="G2:G300" ca="1">_xlfn.LET(_xlpm.datas,_xlfn._xlws.FILTER(_xlfn.ANCHORARRAY(F2),_xlfn.ANCHORARRAY(F2)&lt;"20/20/2060"),NETWORKDAYS($B$9,_xlpm.datas,feriados)-1)</f>
        <v>29</v>
      </c>
      <c r="H2" s="8">
        <f ca="1">ROUND(FORECAST(E2,INDIRECT("DADOS!$D$"&amp;MATCH(VLOOKUP(E2,DADOS!$C:$C,1),DADOS!$C:$C,)):INDIRECT("DADOS!$d$"&amp;(MATCH(VLOOKUP(E2,DADOS!$C:$C,1),DADOS!$C:$C,)+1)),INDIRECT("DADOS!$c$"&amp;MATCH(VLOOKUP(E2,DADOS!$C:$C,1),DADOS!$C:$C,)):INDIRECT("DADOS!$c$"&amp;(MATCH(VLOOKUP(E2,DADOS!$C:$C,1),DADOS!$C:$C,)+1))),2)%</f>
        <v>0.14480000000000001</v>
      </c>
      <c r="I2" s="4"/>
      <c r="J2" s="37">
        <f ca="1">(((1+H2)^(1/252))*((1+$B$11)^(1/252)))^G2</f>
        <v>1.0198261842305363</v>
      </c>
      <c r="K2" s="11" t="e">
        <f ca="1">(J2*$B$21)-$B$15</f>
        <v>#N/A</v>
      </c>
      <c r="L2" s="11">
        <f ca="1">IF(F2=$B$17,$B$15,0)</f>
        <v>300000</v>
      </c>
      <c r="M2" s="121" t="e">
        <f ca="1">((((((1+I2)^(1/252))*((1+$B$11)^(1/252)))^G2))*$B$21)-$B$15</f>
        <v>#N/A</v>
      </c>
      <c r="N2" s="170">
        <f t="shared" ref="N2:N33" ca="1" si="0">(((1+H2)^(1/252))*((1+$B$13)^(1/252)))^G2</f>
        <v>1.0161506096083541</v>
      </c>
      <c r="O2" s="17">
        <f t="shared" ref="O2:O33" ca="1" si="1">(((1+H2)^(1/252))*((1+$B$14)^(1/252)))^G2</f>
        <v>1.0161506096083541</v>
      </c>
      <c r="P2" s="168" t="e">
        <f ca="1">SUM(K2:L2)/N2</f>
        <v>#N/A</v>
      </c>
      <c r="Q2" s="11" t="e">
        <f t="shared" ref="Q2:Q33" ca="1" si="2">K2/O2</f>
        <v>#N/A</v>
      </c>
      <c r="R2" s="39">
        <f t="shared" ref="R2:R65" ca="1" si="3">(((1+I2)^(1/252))*((1+$B$13)^(1/252)))^G2</f>
        <v>1.0004595048130878</v>
      </c>
      <c r="S2" s="11">
        <f ca="1">IF(SUM($L1:L$2)=$B$15,0,SUM(L2:M2)/R2)</f>
        <v>0</v>
      </c>
      <c r="T2" s="70"/>
      <c r="U2" s="28"/>
      <c r="Z2" s="11"/>
      <c r="AB2" s="33">
        <v>364881.75573400001</v>
      </c>
      <c r="AC2" s="26">
        <f>AB2-X2</f>
        <v>364881.75573400001</v>
      </c>
      <c r="AD2" s="26">
        <f>AC2*Y2</f>
        <v>0</v>
      </c>
    </row>
    <row r="3" spans="1:30" x14ac:dyDescent="0.2">
      <c r="A3" s="2" t="s">
        <v>109</v>
      </c>
      <c r="B3" s="120">
        <f>B2</f>
        <v>45810</v>
      </c>
      <c r="C3" s="5"/>
      <c r="D3" s="5">
        <f ca="1"/>
        <v>46540</v>
      </c>
      <c r="E3" s="16">
        <f ca="1"/>
        <v>409</v>
      </c>
      <c r="F3" s="5">
        <f ca="1"/>
        <v>46540</v>
      </c>
      <c r="G3" s="16">
        <f ca="1"/>
        <v>278</v>
      </c>
      <c r="H3" s="8">
        <f ca="1">IFERROR(ROUND(FORECAST(E3,INDIRECT("DADOS!$D$"&amp;MATCH(VLOOKUP(E3,DADOS!$C:$C,1),DADOS!$C:$C,)):INDIRECT("DADOS!$d$"&amp;(MATCH(VLOOKUP(E3,DADOS!$C:$C,1),DADOS!$C:$C,)+1)),INDIRECT("DADOS!$c$"&amp;MATCH(VLOOKUP(E3,DADOS!$C:$C,1),DADOS!$C:$C,)):INDIRECT("DADOS!$c$"&amp;(MATCH(VLOOKUP(E3,DADOS!$C:$C,1),DADOS!$C:$C,)+1))),2)%,H2)</f>
        <v>0.13800000000000001</v>
      </c>
      <c r="I3" s="4"/>
      <c r="J3" s="37">
        <f t="shared" ref="J3:J34" ca="1" si="4">((((1+H3)^(1/252))*((1+$B$11)^(1/252)))^G3)/((((1+H2)^(1/252))*((1+$B$11)^(1/252)))^G2)</f>
        <v>1.1758530537232352</v>
      </c>
      <c r="K3" s="35">
        <f t="shared" ref="K3:K34" ca="1" si="5">(J3-1)*$B$15</f>
        <v>52755.916116970569</v>
      </c>
      <c r="L3" s="11">
        <f t="shared" ref="L3:L66" ca="1" si="6">IF(F3=$B$17,$B$15,0)</f>
        <v>0</v>
      </c>
      <c r="M3" s="121">
        <f t="shared" ref="M3:M66" ca="1" si="7">(((((1+I3)^(1/252))*((1+$B$11)^(1/252)))^G3)/((((1+I2)^(1/252))*((1+$B$11)^(1/252)))^G2)-1)*$B$15</f>
        <v>10669.169112087684</v>
      </c>
      <c r="N3" s="170">
        <f t="shared" ca="1" si="0"/>
        <v>1.1583700111178852</v>
      </c>
      <c r="O3" s="17">
        <f t="shared" ca="1" si="1"/>
        <v>1.1583700111178852</v>
      </c>
      <c r="P3" s="168">
        <f ca="1">IF(SUM($L2:L$2)=$B$15,0,SUM(K3:L3)/N3)</f>
        <v>0</v>
      </c>
      <c r="Q3" s="11">
        <f t="shared" ca="1" si="2"/>
        <v>45543.233690984853</v>
      </c>
      <c r="R3" s="39">
        <f t="shared" ca="1" si="3"/>
        <v>1.0044136078827504</v>
      </c>
      <c r="S3" s="11">
        <f ca="1">IF(SUM($L2:L$2)=$B$15,0,SUM(L3:M3)/R3)</f>
        <v>0</v>
      </c>
      <c r="T3" s="70"/>
      <c r="U3" s="28"/>
      <c r="Z3" s="11"/>
      <c r="AB3" s="33">
        <v>276049.03771800001</v>
      </c>
      <c r="AC3" s="26">
        <f>AB3-X3</f>
        <v>276049.03771800001</v>
      </c>
      <c r="AD3" s="26">
        <f>AC3*Y3</f>
        <v>0</v>
      </c>
    </row>
    <row r="4" spans="1:30" x14ac:dyDescent="0.2">
      <c r="A4" s="2" t="s">
        <v>105</v>
      </c>
      <c r="B4" s="5">
        <f>WORKDAY(B2-1,1,feriados)</f>
        <v>45810</v>
      </c>
      <c r="C4" s="5"/>
      <c r="D4" s="5">
        <f ca="1"/>
        <v>46906</v>
      </c>
      <c r="E4" s="16">
        <f ca="1"/>
        <v>775</v>
      </c>
      <c r="F4" s="5">
        <f ca="1"/>
        <v>46906</v>
      </c>
      <c r="G4" s="16">
        <f ca="1"/>
        <v>531</v>
      </c>
      <c r="H4" s="8">
        <f ca="1">IFERROR(ROUND(FORECAST(E4,INDIRECT("DADOS!$D$"&amp;MATCH(VLOOKUP(E4,DADOS!$C:$C,1),DADOS!$C:$C,)):INDIRECT("DADOS!$d$"&amp;(MATCH(VLOOKUP(E4,DADOS!$C:$C,1),DADOS!$C:$C,)+1)),INDIRECT("DADOS!$c$"&amp;MATCH(VLOOKUP(E4,DADOS!$C:$C,1),DADOS!$C:$C,)):INDIRECT("DADOS!$c$"&amp;(MATCH(VLOOKUP(E4,DADOS!$C:$C,1),DADOS!$C:$C,)+1))),2)%,H3)</f>
        <v>0.13390000000000002</v>
      </c>
      <c r="I4" s="4"/>
      <c r="J4" s="37">
        <f t="shared" ca="1" si="4"/>
        <v>1.1708002188754834</v>
      </c>
      <c r="K4" s="11">
        <f t="shared" ca="1" si="5"/>
        <v>51240.065662645007</v>
      </c>
      <c r="L4" s="11">
        <f t="shared" ca="1" si="6"/>
        <v>0</v>
      </c>
      <c r="M4" s="121">
        <f t="shared" ca="1" si="7"/>
        <v>10843.622538450682</v>
      </c>
      <c r="N4" s="170">
        <f t="shared" ca="1" si="0"/>
        <v>1.3141652719334675</v>
      </c>
      <c r="O4" s="17">
        <f t="shared" ca="1" si="1"/>
        <v>1.3141652719334675</v>
      </c>
      <c r="P4" s="168">
        <f ca="1">IF(SUM($L$2:L3)=$B$15,0,SUM(K4:L4)/N4)</f>
        <v>0</v>
      </c>
      <c r="Q4" s="11">
        <f t="shared" ca="1" si="2"/>
        <v>38990.579615041861</v>
      </c>
      <c r="R4" s="39">
        <f t="shared" ca="1" si="3"/>
        <v>1.0084472373576623</v>
      </c>
      <c r="S4" s="11">
        <f ca="1">IF(SUM($L$2:L3)=$B$15,0,SUM(L4:M4)/R4)</f>
        <v>0</v>
      </c>
      <c r="T4" s="70"/>
      <c r="U4" s="28"/>
    </row>
    <row r="5" spans="1:30" x14ac:dyDescent="0.2">
      <c r="A5" s="14" t="s">
        <v>91</v>
      </c>
      <c r="B5" s="100" t="s">
        <v>102</v>
      </c>
      <c r="C5" s="5"/>
      <c r="D5" s="5">
        <f ca="1"/>
        <v>47273</v>
      </c>
      <c r="E5" s="16">
        <f ca="1"/>
        <v>1142</v>
      </c>
      <c r="F5" s="5">
        <f ca="1"/>
        <v>47273</v>
      </c>
      <c r="G5" s="16">
        <f ca="1"/>
        <v>779</v>
      </c>
      <c r="H5" s="8">
        <f ca="1">IFERROR(ROUND(FORECAST(E5,INDIRECT("DADOS!$D$"&amp;MATCH(VLOOKUP(E5,DADOS!$C:$C,1),DADOS!$C:$C,)):INDIRECT("DADOS!$d$"&amp;(MATCH(VLOOKUP(E5,DADOS!$C:$C,1),DADOS!$C:$C,)+1)),INDIRECT("DADOS!$c$"&amp;MATCH(VLOOKUP(E5,DADOS!$C:$C,1),DADOS!$C:$C,)):INDIRECT("DADOS!$c$"&amp;(MATCH(VLOOKUP(E5,DADOS!$C:$C,1),DADOS!$C:$C,)+1))),2)%,H4)</f>
        <v>0.1336</v>
      </c>
      <c r="I5" s="4"/>
      <c r="J5" s="37">
        <f t="shared" ca="1" si="4"/>
        <v>1.1707635595265613</v>
      </c>
      <c r="K5" s="11">
        <f t="shared" ca="1" si="5"/>
        <v>51229.067857968388</v>
      </c>
      <c r="L5" s="11">
        <f t="shared" ca="1" si="6"/>
        <v>0</v>
      </c>
      <c r="M5" s="121">
        <f t="shared" ca="1" si="7"/>
        <v>10625.5710557289</v>
      </c>
      <c r="N5" s="170">
        <f t="shared" ca="1" si="0"/>
        <v>1.4917959594968142</v>
      </c>
      <c r="O5" s="17">
        <f t="shared" ca="1" si="1"/>
        <v>1.4917959594968142</v>
      </c>
      <c r="P5" s="168">
        <f ca="1">IF(SUM($L$2:L4)=$B$15,0,SUM(K5:L5)/N5)</f>
        <v>0</v>
      </c>
      <c r="Q5" s="11">
        <f t="shared" ca="1" si="2"/>
        <v>34340.532652500318</v>
      </c>
      <c r="R5" s="39">
        <f t="shared" ca="1" si="3"/>
        <v>1.012416872057273</v>
      </c>
      <c r="S5" s="11">
        <f ca="1">IF(SUM($L$2:L4)=$B$15,0,SUM(L5:M5)/R5)</f>
        <v>0</v>
      </c>
      <c r="T5" s="70"/>
      <c r="U5" s="28"/>
      <c r="Z5" s="34"/>
    </row>
    <row r="6" spans="1:30" x14ac:dyDescent="0.2">
      <c r="A6" s="14" t="s">
        <v>97</v>
      </c>
      <c r="B6" s="92" t="s">
        <v>92</v>
      </c>
      <c r="D6" s="5">
        <f ca="1"/>
        <v>47637</v>
      </c>
      <c r="E6" s="16">
        <f ca="1"/>
        <v>1506</v>
      </c>
      <c r="F6" s="5">
        <f ca="1"/>
        <v>47637</v>
      </c>
      <c r="G6" s="16">
        <f ca="1"/>
        <v>1028</v>
      </c>
      <c r="H6" s="8">
        <f ca="1">IFERROR(ROUND(FORECAST(E6,INDIRECT("DADOS!$D$"&amp;MATCH(VLOOKUP(E6,DADOS!$C:$C,1),DADOS!$C:$C,)):INDIRECT("DADOS!$d$"&amp;(MATCH(VLOOKUP(E6,DADOS!$C:$C,1),DADOS!$C:$C,)+1)),INDIRECT("DADOS!$c$"&amp;MATCH(VLOOKUP(E6,DADOS!$C:$C,1),DADOS!$C:$C,)):INDIRECT("DADOS!$c$"&amp;(MATCH(VLOOKUP(E6,DADOS!$C:$C,1),DADOS!$C:$C,)+1))),2)%,H5)</f>
        <v>0.13390000000000002</v>
      </c>
      <c r="I6" s="4"/>
      <c r="J6" s="37">
        <f t="shared" ca="1" si="4"/>
        <v>1.1734300337642081</v>
      </c>
      <c r="K6" s="11">
        <f t="shared" ca="1" si="5"/>
        <v>52029.010129262424</v>
      </c>
      <c r="L6" s="11">
        <f t="shared" ca="1" si="6"/>
        <v>0</v>
      </c>
      <c r="M6" s="121">
        <f t="shared" ca="1" si="7"/>
        <v>10669.169112087684</v>
      </c>
      <c r="N6" s="170">
        <f t="shared" ca="1" si="0"/>
        <v>1.6970818878088065</v>
      </c>
      <c r="O6" s="17">
        <f t="shared" ca="1" si="1"/>
        <v>1.6970818878088065</v>
      </c>
      <c r="P6" s="168">
        <f ca="1">IF(SUM($L$2:L5)=$B$15,0,SUM(K6:L6)/N6)</f>
        <v>0</v>
      </c>
      <c r="Q6" s="11">
        <f t="shared" ca="1" si="2"/>
        <v>30657.925526763986</v>
      </c>
      <c r="R6" s="39">
        <f t="shared" ca="1" si="3"/>
        <v>1.0164182340737473</v>
      </c>
      <c r="S6" s="11">
        <f ca="1">IF(SUM($L$2:L5)=$B$15,0,SUM(L6:M6)/R6)</f>
        <v>0</v>
      </c>
      <c r="T6" s="5"/>
    </row>
    <row r="7" spans="1:30" x14ac:dyDescent="0.2">
      <c r="A7" s="14" t="s">
        <v>96</v>
      </c>
      <c r="B7" s="18">
        <v>46175</v>
      </c>
      <c r="D7" s="5">
        <f ca="1"/>
        <v>48001</v>
      </c>
      <c r="E7" s="16">
        <f ca="1"/>
        <v>1870</v>
      </c>
      <c r="F7" s="5">
        <f ca="1"/>
        <v>48001</v>
      </c>
      <c r="G7" s="16">
        <f ca="1"/>
        <v>1278</v>
      </c>
      <c r="H7" s="8">
        <f ca="1">IFERROR(ROUND(FORECAST(E7,INDIRECT("DADOS!$D$"&amp;MATCH(VLOOKUP(E7,DADOS!$C:$C,1),DADOS!$C:$C,)):INDIRECT("DADOS!$d$"&amp;(MATCH(VLOOKUP(E7,DADOS!$C:$C,1),DADOS!$C:$C,)+1)),INDIRECT("DADOS!$c$"&amp;MATCH(VLOOKUP(E7,DADOS!$C:$C,1),DADOS!$C:$C,)):INDIRECT("DADOS!$c$"&amp;(MATCH(VLOOKUP(E7,DADOS!$C:$C,1),DADOS!$C:$C,)+1))),2)%,H6)</f>
        <v>0.13449999999999998</v>
      </c>
      <c r="I7" s="4"/>
      <c r="J7" s="37">
        <f t="shared" ca="1" si="4"/>
        <v>1.1763718131112852</v>
      </c>
      <c r="K7" s="11">
        <f t="shared" ca="1" si="5"/>
        <v>52911.543933385576</v>
      </c>
      <c r="L7" s="11">
        <f t="shared" ca="1" si="6"/>
        <v>0</v>
      </c>
      <c r="M7" s="121">
        <f t="shared" ca="1" si="7"/>
        <v>10712.773287680189</v>
      </c>
      <c r="N7" s="170">
        <f t="shared" ca="1" si="0"/>
        <v>1.9352162803016471</v>
      </c>
      <c r="O7" s="17">
        <f t="shared" ca="1" si="1"/>
        <v>1.9352162803016471</v>
      </c>
      <c r="P7" s="168">
        <f ca="1">IF(SUM($L$2:L6)=$B$15,0,SUM(K7:L7)/N7)</f>
        <v>0</v>
      </c>
      <c r="Q7" s="11">
        <f t="shared" ca="1" si="2"/>
        <v>27341.411123896767</v>
      </c>
      <c r="R7" s="39">
        <f t="shared" ca="1" si="3"/>
        <v>1.0204515758280626</v>
      </c>
      <c r="S7" s="11">
        <f ca="1">IF(SUM($L$2:L6)=$B$15,0,SUM(L7:M7)/R7)</f>
        <v>0</v>
      </c>
      <c r="T7" s="5"/>
    </row>
    <row r="8" spans="1:30" x14ac:dyDescent="0.2">
      <c r="A8" s="14" t="s">
        <v>7</v>
      </c>
      <c r="B8" s="18">
        <f ca="1">TODAY()</f>
        <v>46131</v>
      </c>
      <c r="D8" s="5">
        <f ca="1"/>
        <v>48367</v>
      </c>
      <c r="E8" s="16">
        <f ca="1"/>
        <v>2236</v>
      </c>
      <c r="F8" s="5">
        <f ca="1"/>
        <v>48367</v>
      </c>
      <c r="G8" s="16">
        <f ca="1"/>
        <v>1531</v>
      </c>
      <c r="H8" s="8">
        <f ca="1">IFERROR(ROUND(FORECAST(E8,INDIRECT("DADOS!$D$"&amp;MATCH(VLOOKUP(E8,DADOS!$C:$C,1),DADOS!$C:$C,)):INDIRECT("DADOS!$d$"&amp;(MATCH(VLOOKUP(E8,DADOS!$C:$C,1),DADOS!$C:$C,)+1)),INDIRECT("DADOS!$c$"&amp;MATCH(VLOOKUP(E8,DADOS!$C:$C,1),DADOS!$C:$C,)):INDIRECT("DADOS!$c$"&amp;(MATCH(VLOOKUP(E8,DADOS!$C:$C,1),DADOS!$C:$C,)+1))),2)%,H7)</f>
        <v>0.1351</v>
      </c>
      <c r="I8" s="4"/>
      <c r="J8" s="37">
        <f t="shared" ca="1" si="4"/>
        <v>1.1798797264145227</v>
      </c>
      <c r="K8" s="11">
        <f t="shared" ca="1" si="5"/>
        <v>53963.9179243568</v>
      </c>
      <c r="L8" s="11">
        <f t="shared" ca="1" si="6"/>
        <v>0</v>
      </c>
      <c r="M8" s="121">
        <f t="shared" ca="1" si="7"/>
        <v>10843.622538450682</v>
      </c>
      <c r="N8" s="170">
        <f t="shared" ca="1" si="0"/>
        <v>2.2125196351266028</v>
      </c>
      <c r="O8" s="17">
        <f t="shared" ca="1" si="1"/>
        <v>2.2125196351266028</v>
      </c>
      <c r="P8" s="168">
        <f ca="1">IF(SUM($L$2:L7)=$B$15,0,SUM(K8:L8)/N8)</f>
        <v>0</v>
      </c>
      <c r="Q8" s="11">
        <f t="shared" ca="1" si="2"/>
        <v>24390.254923667118</v>
      </c>
      <c r="R8" s="39">
        <f t="shared" ca="1" si="3"/>
        <v>1.0245496122561606</v>
      </c>
      <c r="S8" s="11">
        <f ca="1">IF(SUM($L$2:L7)=$B$15,0,SUM(L8:M8)/R8)</f>
        <v>0</v>
      </c>
      <c r="T8" s="5"/>
    </row>
    <row r="9" spans="1:30" x14ac:dyDescent="0.2">
      <c r="A9" s="14" t="s">
        <v>10</v>
      </c>
      <c r="B9" s="18">
        <f ca="1">B8</f>
        <v>46131</v>
      </c>
      <c r="D9" s="5">
        <f ca="1"/>
        <v>48732</v>
      </c>
      <c r="E9" s="16">
        <f ca="1"/>
        <v>2601</v>
      </c>
      <c r="F9" s="5">
        <f ca="1"/>
        <v>48732</v>
      </c>
      <c r="G9" s="16">
        <f ca="1"/>
        <v>1784</v>
      </c>
      <c r="H9" s="8">
        <f ca="1">IFERROR(ROUND(FORECAST(E9,INDIRECT("DADOS!$D$"&amp;MATCH(VLOOKUP(E9,DADOS!$C:$C,1),DADOS!$C:$C,)):INDIRECT("DADOS!$d$"&amp;(MATCH(VLOOKUP(E9,DADOS!$C:$C,1),DADOS!$C:$C,)+1)),INDIRECT("DADOS!$c$"&amp;MATCH(VLOOKUP(E9,DADOS!$C:$C,1),DADOS!$C:$C,)):INDIRECT("DADOS!$c$"&amp;(MATCH(VLOOKUP(E9,DADOS!$C:$C,1),DADOS!$C:$C,)+1))),2)%,H8)</f>
        <v>0.13539999999999999</v>
      </c>
      <c r="I9" s="4"/>
      <c r="J9" s="37">
        <f t="shared" ca="1" si="4"/>
        <v>1.1789236819823987</v>
      </c>
      <c r="K9" s="11">
        <f t="shared" ca="1" si="5"/>
        <v>53677.104594719618</v>
      </c>
      <c r="L9" s="11">
        <f t="shared" ca="1" si="6"/>
        <v>0</v>
      </c>
      <c r="M9" s="121">
        <f t="shared" ca="1" si="7"/>
        <v>10843.622538450814</v>
      </c>
      <c r="N9" s="170">
        <f t="shared" ca="1" si="0"/>
        <v>2.5275090026589431</v>
      </c>
      <c r="O9" s="17">
        <f t="shared" ca="1" si="1"/>
        <v>2.5275090026589431</v>
      </c>
      <c r="P9" s="168">
        <f ca="1">IF(SUM($L$2:L8)=$B$15,0,SUM(K9:L9)/N9)</f>
        <v>0</v>
      </c>
      <c r="Q9" s="11">
        <f t="shared" ca="1" si="2"/>
        <v>21237.156638512948</v>
      </c>
      <c r="R9" s="39">
        <f t="shared" ca="1" si="3"/>
        <v>1.028664106008607</v>
      </c>
      <c r="S9" s="11">
        <f ca="1">IF(SUM($L$2:L8)=$B$15,0,SUM(L9:M9)/R9)</f>
        <v>0</v>
      </c>
      <c r="T9" s="5"/>
    </row>
    <row r="10" spans="1:30" x14ac:dyDescent="0.2">
      <c r="A10" s="14" t="s">
        <v>359</v>
      </c>
      <c r="B10" s="107">
        <v>1</v>
      </c>
      <c r="D10" s="5">
        <f ca="1"/>
        <v>49097</v>
      </c>
      <c r="E10" s="16">
        <f ca="1"/>
        <v>2966</v>
      </c>
      <c r="F10" s="5">
        <f ca="1"/>
        <v>49097</v>
      </c>
      <c r="G10" s="16">
        <f ca="1"/>
        <v>2035</v>
      </c>
      <c r="H10" s="8">
        <f ca="1">IFERROR(ROUND(FORECAST(E10,INDIRECT("DADOS!$D$"&amp;MATCH(VLOOKUP(E10,DADOS!$C:$C,1),DADOS!$C:$C,)):INDIRECT("DADOS!$d$"&amp;(MATCH(VLOOKUP(E10,DADOS!$C:$C,1),DADOS!$C:$C,)+1)),INDIRECT("DADOS!$c$"&amp;MATCH(VLOOKUP(E10,DADOS!$C:$C,1),DADOS!$C:$C,)):INDIRECT("DADOS!$c$"&amp;(MATCH(VLOOKUP(E10,DADOS!$C:$C,1),DADOS!$C:$C,)+1))),2)%,H9)</f>
        <v>0.13539999999999999</v>
      </c>
      <c r="I10" s="4"/>
      <c r="J10" s="37">
        <f t="shared" ca="1" si="4"/>
        <v>1.1755168238858922</v>
      </c>
      <c r="K10" s="11">
        <f t="shared" ca="1" si="5"/>
        <v>52655.047165767653</v>
      </c>
      <c r="L10" s="11">
        <f t="shared" ca="1" si="6"/>
        <v>0</v>
      </c>
      <c r="M10" s="121">
        <f t="shared" ca="1" si="7"/>
        <v>10756.383583365592</v>
      </c>
      <c r="N10" s="170">
        <f t="shared" ca="1" si="0"/>
        <v>2.8797155349478594</v>
      </c>
      <c r="O10" s="17">
        <f t="shared" ca="1" si="1"/>
        <v>2.8797155349478594</v>
      </c>
      <c r="P10" s="168">
        <f ca="1">IF(SUM($L$2:L9)=$B$15,0,SUM(K10:L10)/N10)</f>
        <v>0</v>
      </c>
      <c r="Q10" s="11">
        <f t="shared" ca="1" si="2"/>
        <v>18284.808525964712</v>
      </c>
      <c r="R10" s="39">
        <f t="shared" ca="1" si="3"/>
        <v>1.0327624019479873</v>
      </c>
      <c r="S10" s="11">
        <f ca="1">IF(SUM($L$2:L9)=$B$15,0,SUM(L10:M10)/R10)</f>
        <v>0</v>
      </c>
      <c r="T10" s="5"/>
    </row>
    <row r="11" spans="1:30" x14ac:dyDescent="0.2">
      <c r="A11" s="14" t="s">
        <v>358</v>
      </c>
      <c r="B11" s="107">
        <v>3.5999999999999997E-2</v>
      </c>
      <c r="D11" s="5">
        <f ca="1"/>
        <v>49464</v>
      </c>
      <c r="E11" s="16">
        <f ca="1"/>
        <v>3333</v>
      </c>
      <c r="F11" s="5">
        <f ca="1"/>
        <v>49464</v>
      </c>
      <c r="G11" s="16">
        <f ca="1"/>
        <v>2283</v>
      </c>
      <c r="H11" s="4">
        <f ca="1">IFERROR(ROUND(FORECAST(E11,INDIRECT("DADOS!$D$"&amp;MATCH(VLOOKUP(E11,DADOS!$C:$C,1),DADOS!$C:$C,)):INDIRECT("DADOS!$d$"&amp;(MATCH(VLOOKUP(E11,DADOS!$C:$C,1),DADOS!$C:$C,)+1)),INDIRECT("DADOS!$c$"&amp;MATCH(VLOOKUP(E11,DADOS!$C:$C,1),DADOS!$C:$C,)):INDIRECT("DADOS!$c$"&amp;(MATCH(VLOOKUP(E11,DADOS!$C:$C,1),DADOS!$C:$C,)+1))),2)%,H10)</f>
        <v>0.1353</v>
      </c>
      <c r="I11" s="4"/>
      <c r="J11" s="37">
        <f t="shared" ca="1" si="4"/>
        <v>1.1723112028880203</v>
      </c>
      <c r="K11" s="11">
        <f t="shared" ca="1" si="5"/>
        <v>51693.360866406081</v>
      </c>
      <c r="L11" s="11">
        <f t="shared" ca="1" si="6"/>
        <v>0</v>
      </c>
      <c r="M11" s="121">
        <f t="shared" ca="1" si="7"/>
        <v>10625.5710557289</v>
      </c>
      <c r="N11" s="170">
        <f t="shared" ca="1" si="0"/>
        <v>3.2732769199385277</v>
      </c>
      <c r="O11" s="17">
        <f t="shared" ca="1" si="1"/>
        <v>3.2732769199385277</v>
      </c>
      <c r="P11" s="168">
        <f ca="1">IF(SUM($L$2:L10)=$B$15,0,SUM(K11:L11)/N11)</f>
        <v>0</v>
      </c>
      <c r="Q11" s="11">
        <f t="shared" ca="1" si="2"/>
        <v>15792.541276152366</v>
      </c>
      <c r="R11" s="39">
        <f t="shared" ca="1" si="3"/>
        <v>1.0368277504514627</v>
      </c>
      <c r="S11" s="11">
        <f ca="1">IF(SUM($L$2:L10)=$B$15,0,SUM(L11:M11)/R11)</f>
        <v>0</v>
      </c>
      <c r="T11" s="5"/>
    </row>
    <row r="12" spans="1:30" x14ac:dyDescent="0.2">
      <c r="A12" s="14" t="s">
        <v>360</v>
      </c>
      <c r="B12" s="214">
        <v>1</v>
      </c>
      <c r="D12" s="5">
        <f ca="1"/>
        <v>49828</v>
      </c>
      <c r="E12" s="16">
        <f ca="1"/>
        <v>3697</v>
      </c>
      <c r="F12" s="5">
        <f ca="1"/>
        <v>49828</v>
      </c>
      <c r="G12" s="16">
        <f ca="1"/>
        <v>2531</v>
      </c>
      <c r="H12" s="4">
        <f ca="1">IFERROR(ROUND(FORECAST(E12,INDIRECT("DADOS!$D$"&amp;MATCH(VLOOKUP(E12,DADOS!$C:$C,1),DADOS!$C:$C,)):INDIRECT("DADOS!$d$"&amp;(MATCH(VLOOKUP(E12,DADOS!$C:$C,1),DADOS!$C:$C,)+1)),INDIRECT("DADOS!$c$"&amp;MATCH(VLOOKUP(E12,DADOS!$C:$C,1),DADOS!$C:$C,)):INDIRECT("DADOS!$c$"&amp;(MATCH(VLOOKUP(E12,DADOS!$C:$C,1),DADOS!$C:$C,)+1))),2)%,H11)</f>
        <v>0.13539999999999999</v>
      </c>
      <c r="I12" s="4"/>
      <c r="J12" s="37">
        <f t="shared" ca="1" si="4"/>
        <v>1.1741835876967477</v>
      </c>
      <c r="K12" s="11">
        <f t="shared" ca="1" si="5"/>
        <v>52255.076309024305</v>
      </c>
      <c r="L12" s="11">
        <f t="shared" ca="1" si="6"/>
        <v>0</v>
      </c>
      <c r="M12" s="121">
        <f t="shared" ca="1" si="7"/>
        <v>10625.571055728966</v>
      </c>
      <c r="N12" s="170">
        <f t="shared" ca="1" si="0"/>
        <v>3.7265675484256509</v>
      </c>
      <c r="O12" s="17">
        <f t="shared" ca="1" si="1"/>
        <v>3.7265675484256509</v>
      </c>
      <c r="P12" s="168">
        <f ca="1">IF(SUM($L$2:L11)=$B$15,0,SUM(K12:L12)/N12)</f>
        <v>0</v>
      </c>
      <c r="Q12" s="11">
        <f t="shared" ca="1" si="2"/>
        <v>14022.307560505729</v>
      </c>
      <c r="R12" s="39">
        <f t="shared" ca="1" si="3"/>
        <v>1.0409091017242329</v>
      </c>
      <c r="S12" s="11">
        <f ca="1">IF(SUM($L$2:L11)=$B$15,0,SUM(L12:M12)/R12)</f>
        <v>0</v>
      </c>
      <c r="T12" s="5"/>
    </row>
    <row r="13" spans="1:30" x14ac:dyDescent="0.2">
      <c r="A13" s="14" t="s">
        <v>50</v>
      </c>
      <c r="B13" s="107">
        <v>4.0000000000000001E-3</v>
      </c>
      <c r="D13" s="5">
        <f ca="1"/>
        <v>50193</v>
      </c>
      <c r="E13" s="16">
        <f ca="1"/>
        <v>4062</v>
      </c>
      <c r="F13" s="5">
        <f ca="1"/>
        <v>50193</v>
      </c>
      <c r="G13" s="16">
        <f ca="1"/>
        <v>2783</v>
      </c>
      <c r="H13" s="4">
        <f ca="1">IFERROR(ROUND(FORECAST(E13,INDIRECT("DADOS!$D$"&amp;MATCH(VLOOKUP(E13,DADOS!$C:$C,1),DADOS!$C:$C,)):INDIRECT("DADOS!$d$"&amp;(MATCH(VLOOKUP(E13,DADOS!$C:$C,1),DADOS!$C:$C,)+1)),INDIRECT("DADOS!$c$"&amp;MATCH(VLOOKUP(E13,DADOS!$C:$C,1),DADOS!$C:$C,)):INDIRECT("DADOS!$c$"&amp;(MATCH(VLOOKUP(E13,DADOS!$C:$C,1),DADOS!$C:$C,)+1))),2)%,H12)</f>
        <v>0.13539999999999999</v>
      </c>
      <c r="I13" s="4"/>
      <c r="J13" s="37">
        <f t="shared" ca="1" si="4"/>
        <v>1.1762743999999652</v>
      </c>
      <c r="K13" s="11">
        <f t="shared" ca="1" si="5"/>
        <v>52882.319999989559</v>
      </c>
      <c r="L13" s="11">
        <f t="shared" ca="1" si="6"/>
        <v>0</v>
      </c>
      <c r="M13" s="121">
        <f t="shared" ca="1" si="7"/>
        <v>10800.000000002807</v>
      </c>
      <c r="N13" s="170">
        <f t="shared" ca="1" si="0"/>
        <v>4.2480693736603374</v>
      </c>
      <c r="O13" s="17">
        <f t="shared" ca="1" si="1"/>
        <v>4.2480693736603374</v>
      </c>
      <c r="P13" s="168">
        <f ca="1">IF(SUM($L$2:L12)=$B$15,0,SUM(K13:L13)/N13)</f>
        <v>0</v>
      </c>
      <c r="Q13" s="11">
        <f t="shared" ca="1" si="2"/>
        <v>12448.553766066125</v>
      </c>
      <c r="R13" s="39">
        <f t="shared" ca="1" si="3"/>
        <v>1.0450727381311202</v>
      </c>
      <c r="S13" s="11">
        <f ca="1">IF(SUM($L$2:L12)=$B$15,0,SUM(L13:M13)/R13)</f>
        <v>0</v>
      </c>
      <c r="T13" s="5"/>
    </row>
    <row r="14" spans="1:30" x14ac:dyDescent="0.2">
      <c r="A14" s="14" t="s">
        <v>51</v>
      </c>
      <c r="B14" s="135">
        <f>B13</f>
        <v>4.0000000000000001E-3</v>
      </c>
      <c r="D14" s="5">
        <f ca="1"/>
        <v>50558</v>
      </c>
      <c r="E14" s="16">
        <f ca="1"/>
        <v>4427</v>
      </c>
      <c r="F14" s="5">
        <f ca="1"/>
        <v>50558</v>
      </c>
      <c r="G14" s="16">
        <f ca="1"/>
        <v>3033</v>
      </c>
      <c r="H14" s="4">
        <f ca="1">IFERROR(ROUND(FORECAST(E14,INDIRECT("DADOS!$D$"&amp;MATCH(VLOOKUP(E14,DADOS!$C:$C,1),DADOS!$C:$C,)):INDIRECT("DADOS!$d$"&amp;(MATCH(VLOOKUP(E14,DADOS!$C:$C,1),DADOS!$C:$C,)+1)),INDIRECT("DADOS!$c$"&amp;MATCH(VLOOKUP(E14,DADOS!$C:$C,1),DADOS!$C:$C,)):INDIRECT("DADOS!$c$"&amp;(MATCH(VLOOKUP(E14,DADOS!$C:$C,1),DADOS!$C:$C,)+1))),2)%,H13)</f>
        <v>0.1353</v>
      </c>
      <c r="I14" s="4"/>
      <c r="J14" s="37">
        <f t="shared" ca="1" si="4"/>
        <v>1.1735150463082815</v>
      </c>
      <c r="K14" s="11">
        <f t="shared" ca="1" si="5"/>
        <v>52054.513892484458</v>
      </c>
      <c r="L14" s="11">
        <f t="shared" ca="1" si="6"/>
        <v>0</v>
      </c>
      <c r="M14" s="121">
        <f t="shared" ca="1" si="7"/>
        <v>10712.773287680122</v>
      </c>
      <c r="N14" s="170">
        <f t="shared" ca="1" si="0"/>
        <v>4.8323942994528846</v>
      </c>
      <c r="O14" s="17">
        <f t="shared" ca="1" si="1"/>
        <v>4.8323942994528846</v>
      </c>
      <c r="P14" s="168">
        <f ca="1">IF(SUM($L$2:L13)=$B$15,0,SUM(K14:L14)/N14)</f>
        <v>0</v>
      </c>
      <c r="Q14" s="11">
        <f t="shared" ca="1" si="2"/>
        <v>10771.99223961877</v>
      </c>
      <c r="R14" s="39">
        <f t="shared" ca="1" si="3"/>
        <v>1.0492197864323958</v>
      </c>
      <c r="S14" s="11">
        <f ca="1">IF(SUM($L$2:L13)=$B$15,0,SUM(L14:M14)/R14)</f>
        <v>0</v>
      </c>
      <c r="T14" s="5"/>
    </row>
    <row r="15" spans="1:30" x14ac:dyDescent="0.2">
      <c r="A15" s="20" t="s">
        <v>25</v>
      </c>
      <c r="B15" s="21">
        <v>300000</v>
      </c>
      <c r="D15" s="5">
        <f ca="1"/>
        <v>50923</v>
      </c>
      <c r="E15" s="16">
        <f ca="1"/>
        <v>4792</v>
      </c>
      <c r="F15" s="5">
        <f ca="1"/>
        <v>50923</v>
      </c>
      <c r="G15" s="16">
        <f ca="1"/>
        <v>3285</v>
      </c>
      <c r="H15" s="4">
        <f ca="1">IFERROR(ROUND(FORECAST(E15,INDIRECT("DADOS!$D$"&amp;MATCH(VLOOKUP(E15,DADOS!$C:$C,1),DADOS!$C:$C,)):INDIRECT("DADOS!$d$"&amp;(MATCH(VLOOKUP(E15,DADOS!$C:$C,1),DADOS!$C:$C,)+1)),INDIRECT("DADOS!$c$"&amp;MATCH(VLOOKUP(E15,DADOS!$C:$C,1),DADOS!$C:$C,)):INDIRECT("DADOS!$c$"&amp;(MATCH(VLOOKUP(E15,DADOS!$C:$C,1),DADOS!$C:$C,)+1))),2)%,H14)</f>
        <v>0.1351</v>
      </c>
      <c r="I15" s="4"/>
      <c r="J15" s="37">
        <f t="shared" ca="1" si="4"/>
        <v>1.1734726615706186</v>
      </c>
      <c r="K15" s="11">
        <f t="shared" ca="1" si="5"/>
        <v>52041.798471185575</v>
      </c>
      <c r="L15" s="11">
        <f t="shared" ca="1" si="6"/>
        <v>0</v>
      </c>
      <c r="M15" s="121">
        <f t="shared" ca="1" si="7"/>
        <v>10800.000000002741</v>
      </c>
      <c r="N15" s="170">
        <f t="shared" ca="1" si="0"/>
        <v>5.4955263810169956</v>
      </c>
      <c r="O15" s="17">
        <f t="shared" ca="1" si="1"/>
        <v>5.4955263810169956</v>
      </c>
      <c r="P15" s="168">
        <f ca="1">IF(SUM($L$2:L14)=$B$15,0,SUM(K15:L15)/N15)</f>
        <v>0</v>
      </c>
      <c r="Q15" s="11">
        <f t="shared" ca="1" si="2"/>
        <v>9469.8478112946086</v>
      </c>
      <c r="R15" s="39">
        <f t="shared" ca="1" si="3"/>
        <v>1.0534166655781159</v>
      </c>
      <c r="S15" s="11">
        <f ca="1">IF(SUM($L$2:L14)=$B$15,0,SUM(L15:M15)/R15)</f>
        <v>0</v>
      </c>
      <c r="T15" s="5"/>
    </row>
    <row r="16" spans="1:30" x14ac:dyDescent="0.2">
      <c r="B16" s="26"/>
      <c r="D16" s="5">
        <f ca="1"/>
        <v>51291</v>
      </c>
      <c r="E16" s="16">
        <f ca="1"/>
        <v>5160</v>
      </c>
      <c r="F16" s="5">
        <f ca="1"/>
        <v>51291</v>
      </c>
      <c r="G16" s="16">
        <f ca="1"/>
        <v>3537</v>
      </c>
      <c r="H16" s="4">
        <f ca="1">IFERROR(ROUND(FORECAST(E16,INDIRECT("DADOS!$D$"&amp;MATCH(VLOOKUP(E16,DADOS!$C:$C,1),DADOS!$C:$C,)):INDIRECT("DADOS!$d$"&amp;(MATCH(VLOOKUP(E16,DADOS!$C:$C,1),DADOS!$C:$C,)+1)),INDIRECT("DADOS!$c$"&amp;MATCH(VLOOKUP(E16,DADOS!$C:$C,1),DADOS!$C:$C,)):INDIRECT("DADOS!$c$"&amp;(MATCH(VLOOKUP(E16,DADOS!$C:$C,1),DADOS!$C:$C,)+1))),2)%,H15)</f>
        <v>0.13500000000000001</v>
      </c>
      <c r="I16" s="4"/>
      <c r="J16" s="37">
        <f t="shared" ca="1" si="4"/>
        <v>1.1745103346638694</v>
      </c>
      <c r="K16" s="11">
        <f t="shared" ca="1" si="5"/>
        <v>52353.100399160838</v>
      </c>
      <c r="L16" s="11">
        <f t="shared" ca="1" si="6"/>
        <v>0</v>
      </c>
      <c r="M16" s="121">
        <f t="shared" ca="1" si="7"/>
        <v>10800.000000002741</v>
      </c>
      <c r="N16" s="170">
        <f t="shared" ca="1" si="0"/>
        <v>6.2551841110425945</v>
      </c>
      <c r="O16" s="17">
        <f t="shared" ca="1" si="1"/>
        <v>6.2551841110425945</v>
      </c>
      <c r="P16" s="168">
        <f ca="1">IF(SUM($L$2:L15)=$B$15,0,SUM(K16:L16)/N16)</f>
        <v>0</v>
      </c>
      <c r="Q16" s="11">
        <f t="shared" ca="1" si="2"/>
        <v>8369.5538724014932</v>
      </c>
      <c r="R16" s="39">
        <f t="shared" ca="1" si="3"/>
        <v>1.0576303322404188</v>
      </c>
      <c r="S16" s="11">
        <f ca="1">IF(SUM($L$2:L15)=$B$15,0,SUM(L16:M16)/R16)</f>
        <v>0</v>
      </c>
      <c r="T16" s="5"/>
    </row>
    <row r="17" spans="1:20" x14ac:dyDescent="0.2">
      <c r="A17" s="14" t="s">
        <v>95</v>
      </c>
      <c r="B17" s="5">
        <f>WORKDAY(B7-1,1,feriados)</f>
        <v>46175</v>
      </c>
      <c r="D17" s="5">
        <f ca="1"/>
        <v>51655</v>
      </c>
      <c r="E17" s="16">
        <f ca="1"/>
        <v>5524</v>
      </c>
      <c r="F17" s="5">
        <f ca="1"/>
        <v>51655</v>
      </c>
      <c r="G17" s="16">
        <f ca="1"/>
        <v>3786</v>
      </c>
      <c r="H17" s="4">
        <f ca="1">IFERROR(ROUND(FORECAST(E17,INDIRECT("DADOS!$D$"&amp;MATCH(VLOOKUP(E17,DADOS!$C:$C,1),DADOS!$C:$C,)):INDIRECT("DADOS!$d$"&amp;(MATCH(VLOOKUP(E17,DADOS!$C:$C,1),DADOS!$C:$C,)+1)),INDIRECT("DADOS!$c$"&amp;MATCH(VLOOKUP(E17,DADOS!$C:$C,1),DADOS!$C:$C,)):INDIRECT("DADOS!$c$"&amp;(MATCH(VLOOKUP(E17,DADOS!$C:$C,1),DADOS!$C:$C,)+1))),2)%,H16)</f>
        <v>0.1351</v>
      </c>
      <c r="I17" s="4"/>
      <c r="J17" s="37">
        <f t="shared" ca="1" si="4"/>
        <v>1.1751488860901316</v>
      </c>
      <c r="K17" s="11">
        <f t="shared" ca="1" si="5"/>
        <v>52544.665827039469</v>
      </c>
      <c r="L17" s="11">
        <f t="shared" ca="1" si="6"/>
        <v>0</v>
      </c>
      <c r="M17" s="121">
        <f t="shared" ca="1" si="7"/>
        <v>10669.169112087684</v>
      </c>
      <c r="N17" s="170">
        <f t="shared" ca="1" si="0"/>
        <v>7.126383050269407</v>
      </c>
      <c r="O17" s="17">
        <f t="shared" ca="1" si="1"/>
        <v>7.126383050269407</v>
      </c>
      <c r="P17" s="168">
        <f ca="1">IF(SUM($L$2:L16)=$B$15,0,SUM(K17:L17)/N17)</f>
        <v>0</v>
      </c>
      <c r="Q17" s="11">
        <f t="shared" ca="1" si="2"/>
        <v>7373.2587002958062</v>
      </c>
      <c r="R17" s="39">
        <f t="shared" ca="1" si="3"/>
        <v>1.0618103908266596</v>
      </c>
      <c r="S17" s="11">
        <f ca="1">IF(SUM($L$2:L16)=$B$15,0,SUM(L17:M17)/R17)</f>
        <v>0</v>
      </c>
      <c r="T17" s="5"/>
    </row>
    <row r="18" spans="1:20" x14ac:dyDescent="0.2">
      <c r="A18" s="22" t="s">
        <v>26</v>
      </c>
      <c r="B18" s="23">
        <f ca="1">NETWORKDAYS(B2,B9,feriados)-1</f>
        <v>222</v>
      </c>
      <c r="D18" s="5">
        <f ca="1"/>
        <v>52019</v>
      </c>
      <c r="E18" s="16">
        <f ca="1"/>
        <v>5888</v>
      </c>
      <c r="F18" s="5">
        <f ca="1"/>
        <v>52019</v>
      </c>
      <c r="G18" s="16">
        <f ca="1"/>
        <v>4036</v>
      </c>
      <c r="H18" s="4">
        <f ca="1">IFERROR(ROUND(FORECAST(E18,INDIRECT("DADOS!$D$"&amp;MATCH(VLOOKUP(E18,DADOS!$C:$C,1),DADOS!$C:$C,)):INDIRECT("DADOS!$d$"&amp;(MATCH(VLOOKUP(E18,DADOS!$C:$C,1),DADOS!$C:$C,)+1)),INDIRECT("DADOS!$c$"&amp;MATCH(VLOOKUP(E18,DADOS!$C:$C,1),DADOS!$C:$C,)):INDIRECT("DADOS!$c$"&amp;(MATCH(VLOOKUP(E18,DADOS!$C:$C,1),DADOS!$C:$C,)+1))),2)%,H17)</f>
        <v>0.1351</v>
      </c>
      <c r="I18" s="4"/>
      <c r="J18" s="37">
        <f t="shared" ca="1" si="4"/>
        <v>1.1744517990647942</v>
      </c>
      <c r="K18" s="11">
        <f t="shared" ca="1" si="5"/>
        <v>52335.539719438275</v>
      </c>
      <c r="L18" s="11">
        <f t="shared" ca="1" si="6"/>
        <v>0</v>
      </c>
      <c r="M18" s="121">
        <f t="shared" ca="1" si="7"/>
        <v>10712.773287680255</v>
      </c>
      <c r="N18" s="170">
        <f t="shared" ca="1" si="0"/>
        <v>8.1130931158933084</v>
      </c>
      <c r="O18" s="17">
        <f t="shared" ca="1" si="1"/>
        <v>8.1130931158933084</v>
      </c>
      <c r="P18" s="168">
        <f ca="1">IF(SUM($L$2:L17)=$B$15,0,SUM(K18:L18)/N18)</f>
        <v>0</v>
      </c>
      <c r="Q18" s="11">
        <f t="shared" ca="1" si="2"/>
        <v>6450.7505302650243</v>
      </c>
      <c r="R18" s="39">
        <f t="shared" ca="1" si="3"/>
        <v>1.0660238573318037</v>
      </c>
      <c r="S18" s="11">
        <f ca="1">IF(SUM($L$2:L17)=$B$15,0,SUM(L18:M18)/R18)</f>
        <v>0</v>
      </c>
      <c r="T18" s="5"/>
    </row>
    <row r="19" spans="1:20" x14ac:dyDescent="0.2">
      <c r="A19" s="14" t="s">
        <v>54</v>
      </c>
      <c r="B19" s="8" t="e" cm="1">
        <f t="array" aca="1" ref="B19" ca="1">(_xlfn.XLOOKUP(B9,FatorAcumulado[Datas],INDIRECT("FatorAcumulado[Fator "&amp;B5&amp;"]"))/_xlfn.XLOOKUP(B4,FatorAcumulado[Datas],INDIRECT("FatorAcumulado[Fator "&amp;B5&amp;"]")))^(1/B18)-1</f>
        <v>#N/A</v>
      </c>
      <c r="D19" s="5">
        <f ca="1"/>
        <v>52384</v>
      </c>
      <c r="E19" s="16">
        <f ca="1"/>
        <v>6253</v>
      </c>
      <c r="F19" s="5">
        <f ca="1"/>
        <v>52384</v>
      </c>
      <c r="G19" s="16">
        <f ca="1"/>
        <v>4287</v>
      </c>
      <c r="H19" s="4">
        <f ca="1">IFERROR(ROUND(FORECAST(E19,INDIRECT("DADOS!$D$"&amp;MATCH(VLOOKUP(E19,DADOS!$C:$C,1),DADOS!$C:$C,)):INDIRECT("DADOS!$d$"&amp;(MATCH(VLOOKUP(E19,DADOS!$C:$C,1),DADOS!$C:$C,)+1)),INDIRECT("DADOS!$c$"&amp;MATCH(VLOOKUP(E19,DADOS!$C:$C,1),DADOS!$C:$C,)):INDIRECT("DADOS!$c$"&amp;(MATCH(VLOOKUP(E19,DADOS!$C:$C,1),DADOS!$C:$C,)+1))),2)%,H18)</f>
        <v>0.13519999999999999</v>
      </c>
      <c r="I19" s="4"/>
      <c r="J19" s="37">
        <f t="shared" ca="1" si="4"/>
        <v>1.1769699993287561</v>
      </c>
      <c r="K19" s="11">
        <f t="shared" ca="1" si="5"/>
        <v>53090.999798626835</v>
      </c>
      <c r="L19" s="11">
        <f t="shared" ca="1" si="6"/>
        <v>0</v>
      </c>
      <c r="M19" s="121">
        <f t="shared" ca="1" si="7"/>
        <v>10756.383583365658</v>
      </c>
      <c r="N19" s="170">
        <f t="shared" ca="1" si="0"/>
        <v>9.2550737203588227</v>
      </c>
      <c r="O19" s="17">
        <f t="shared" ca="1" si="1"/>
        <v>9.2550737203588227</v>
      </c>
      <c r="P19" s="168">
        <f ca="1">IF(SUM($L$2:L18)=$B$15,0,SUM(K19:L19)/N19)</f>
        <v>0</v>
      </c>
      <c r="Q19" s="11">
        <f t="shared" ca="1" si="2"/>
        <v>5736.4210597091251</v>
      </c>
      <c r="R19" s="39">
        <f t="shared" ca="1" si="3"/>
        <v>1.0702709980848113</v>
      </c>
      <c r="S19" s="11">
        <f ca="1">IF(SUM($L$2:L18)=$B$15,0,SUM(L19:M19)/R19)</f>
        <v>0</v>
      </c>
      <c r="T19" s="5"/>
    </row>
    <row r="20" spans="1:20" x14ac:dyDescent="0.2">
      <c r="A20" s="14" t="s">
        <v>53</v>
      </c>
      <c r="B20" s="9">
        <f>(1+B11)^(1/252) -1</f>
        <v>1.4035565781189696E-4</v>
      </c>
      <c r="D20" s="5">
        <f ca="1"/>
        <v>52750</v>
      </c>
      <c r="E20" s="16">
        <f ca="1"/>
        <v>6619</v>
      </c>
      <c r="F20" s="5">
        <f ca="1"/>
        <v>52750</v>
      </c>
      <c r="G20" s="16">
        <f ca="1"/>
        <v>4539</v>
      </c>
      <c r="H20" s="4">
        <f ca="1">IFERROR(ROUND(FORECAST(E20,INDIRECT("DADOS!$D$"&amp;MATCH(VLOOKUP(E20,DADOS!$C:$C,1),DADOS!$C:$C,)):INDIRECT("DADOS!$d$"&amp;(MATCH(VLOOKUP(E20,DADOS!$C:$C,1),DADOS!$C:$C,)+1)),INDIRECT("DADOS!$c$"&amp;MATCH(VLOOKUP(E20,DADOS!$C:$C,1),DADOS!$C:$C,)):INDIRECT("DADOS!$c$"&amp;(MATCH(VLOOKUP(E20,DADOS!$C:$C,1),DADOS!$C:$C,)+1))),2)%,H19)</f>
        <v>0.13519999999999999</v>
      </c>
      <c r="I20" s="4"/>
      <c r="J20" s="37">
        <f t="shared" ca="1" si="4"/>
        <v>1.1760671999999337</v>
      </c>
      <c r="K20" s="11">
        <f t="shared" ca="1" si="5"/>
        <v>52820.159999980111</v>
      </c>
      <c r="L20" s="11">
        <f t="shared" ca="1" si="6"/>
        <v>0</v>
      </c>
      <c r="M20" s="121">
        <f t="shared" ca="1" si="7"/>
        <v>10800.000000002674</v>
      </c>
      <c r="N20" s="170">
        <f t="shared" ca="1" si="0"/>
        <v>10.548385126100477</v>
      </c>
      <c r="O20" s="17">
        <f t="shared" ca="1" si="1"/>
        <v>10.548385126100477</v>
      </c>
      <c r="P20" s="168">
        <f ca="1">IF(SUM($L$2:L19)=$B$15,0,SUM(K20:L20)/N20)</f>
        <v>0</v>
      </c>
      <c r="Q20" s="11">
        <f t="shared" ca="1" si="2"/>
        <v>5007.4167153116305</v>
      </c>
      <c r="R20" s="39">
        <f t="shared" ca="1" si="3"/>
        <v>1.0745520820771408</v>
      </c>
      <c r="S20" s="11">
        <f ca="1">IF(SUM($L$2:L19)=$B$15,0,SUM(L20:M20)/R20)</f>
        <v>0</v>
      </c>
      <c r="T20" s="5"/>
    </row>
    <row r="21" spans="1:20" x14ac:dyDescent="0.2">
      <c r="A21" s="20" t="s">
        <v>46</v>
      </c>
      <c r="B21" s="36" t="e">
        <f ca="1">TRUNC(B15*((1+B20)*(1+B19))^B18,6)</f>
        <v>#N/A</v>
      </c>
      <c r="D21" s="5">
        <f ca="1"/>
        <v>53115</v>
      </c>
      <c r="E21" s="16">
        <f ca="1"/>
        <v>6984</v>
      </c>
      <c r="F21" s="5">
        <f ca="1"/>
        <v>53115</v>
      </c>
      <c r="G21" s="16">
        <f ca="1"/>
        <v>4790</v>
      </c>
      <c r="H21" s="4">
        <f ca="1">IFERROR(ROUND(FORECAST(E21,INDIRECT("DADOS!$D$"&amp;MATCH(VLOOKUP(E21,DADOS!$C:$C,1),DADOS!$C:$C,)):INDIRECT("DADOS!$d$"&amp;(MATCH(VLOOKUP(E21,DADOS!$C:$C,1),DADOS!$C:$C,)+1)),INDIRECT("DADOS!$c$"&amp;MATCH(VLOOKUP(E21,DADOS!$C:$C,1),DADOS!$C:$C,)):INDIRECT("DADOS!$c$"&amp;(MATCH(VLOOKUP(E21,DADOS!$C:$C,1),DADOS!$C:$C,)+1))),2)%,H20)</f>
        <v>0.1353</v>
      </c>
      <c r="I21" s="4"/>
      <c r="J21" s="37">
        <f t="shared" ca="1" si="4"/>
        <v>1.1772800959657481</v>
      </c>
      <c r="K21" s="11">
        <f t="shared" ca="1" si="5"/>
        <v>53184.028789724434</v>
      </c>
      <c r="L21" s="11">
        <f t="shared" ca="1" si="6"/>
        <v>0</v>
      </c>
      <c r="M21" s="121">
        <f t="shared" ca="1" si="7"/>
        <v>10756.383583365592</v>
      </c>
      <c r="N21" s="170">
        <f t="shared" ca="1" si="0"/>
        <v>12.036322294192274</v>
      </c>
      <c r="O21" s="17">
        <f t="shared" ca="1" si="1"/>
        <v>12.036322294192274</v>
      </c>
      <c r="P21" s="168">
        <f ca="1">IF(SUM($L$2:L20)=$B$15,0,SUM(K21:L21)/N21)</f>
        <v>0</v>
      </c>
      <c r="Q21" s="11">
        <f t="shared" ca="1" si="2"/>
        <v>4418.627840780453</v>
      </c>
      <c r="R21" s="39">
        <f t="shared" ca="1" si="3"/>
        <v>1.07883320009118</v>
      </c>
      <c r="S21" s="11">
        <f ca="1">IF(SUM($L$2:L20)=$B$15,0,SUM(L21:M21)/R21)</f>
        <v>0</v>
      </c>
      <c r="T21" s="5"/>
    </row>
    <row r="22" spans="1:20" x14ac:dyDescent="0.2">
      <c r="C22" s="34"/>
      <c r="D22" s="5">
        <f ca="1"/>
        <v>53482</v>
      </c>
      <c r="E22" s="16">
        <f ca="1"/>
        <v>7351</v>
      </c>
      <c r="F22" s="5">
        <f ca="1"/>
        <v>53482</v>
      </c>
      <c r="G22" s="16">
        <f ca="1"/>
        <v>5038</v>
      </c>
      <c r="H22" s="4">
        <f ca="1">IFERROR(ROUND(FORECAST(E22,INDIRECT("DADOS!$D$"&amp;MATCH(VLOOKUP(E22,DADOS!$C:$C,1),DADOS!$C:$C,)):INDIRECT("DADOS!$d$"&amp;(MATCH(VLOOKUP(E22,DADOS!$C:$C,1),DADOS!$C:$C,)+1)),INDIRECT("DADOS!$c$"&amp;MATCH(VLOOKUP(E22,DADOS!$C:$C,1),DADOS!$C:$C,)):INDIRECT("DADOS!$c$"&amp;(MATCH(VLOOKUP(E22,DADOS!$C:$C,1),DADOS!$C:$C,)+1))),2)%,H21)</f>
        <v>0.1353</v>
      </c>
      <c r="I22" s="4"/>
      <c r="J22" s="37">
        <f t="shared" ca="1" si="4"/>
        <v>1.1731453285515436</v>
      </c>
      <c r="K22" s="11">
        <f t="shared" ca="1" si="5"/>
        <v>51943.598565463086</v>
      </c>
      <c r="L22" s="11">
        <f t="shared" ca="1" si="6"/>
        <v>0</v>
      </c>
      <c r="M22" s="121">
        <f t="shared" ca="1" si="7"/>
        <v>10625.571055728966</v>
      </c>
      <c r="N22" s="170">
        <f t="shared" ca="1" si="0"/>
        <v>13.691021977915277</v>
      </c>
      <c r="O22" s="17">
        <f t="shared" ca="1" si="1"/>
        <v>13.691021977915277</v>
      </c>
      <c r="P22" s="168">
        <f ca="1">IF(SUM($L$2:L21)=$B$15,0,SUM(K22:L22)/N22)</f>
        <v>0</v>
      </c>
      <c r="Q22" s="11">
        <f t="shared" ca="1" si="2"/>
        <v>3793.9898606000561</v>
      </c>
      <c r="R22" s="39">
        <f t="shared" ca="1" si="3"/>
        <v>1.0830799009075709</v>
      </c>
      <c r="S22" s="11">
        <f ca="1">IF(SUM($L$2:L21)=$B$15,0,SUM(L22:M22)/R22)</f>
        <v>0</v>
      </c>
      <c r="T22" s="5"/>
    </row>
    <row r="23" spans="1:20" x14ac:dyDescent="0.2">
      <c r="A23" s="25"/>
      <c r="B23" s="25"/>
      <c r="C23" s="8"/>
      <c r="D23" s="5">
        <f ca="1"/>
        <v>53846</v>
      </c>
      <c r="E23" s="16">
        <f ca="1"/>
        <v>7715</v>
      </c>
      <c r="F23" s="5">
        <f ca="1"/>
        <v>53846</v>
      </c>
      <c r="G23" s="16">
        <f ca="1"/>
        <v>5287</v>
      </c>
      <c r="H23" s="4">
        <f ca="1">IFERROR(ROUND(FORECAST(E23,INDIRECT("DADOS!$D$"&amp;MATCH(VLOOKUP(E23,DADOS!$C:$C,1),DADOS!$C:$C,)):INDIRECT("DADOS!$d$"&amp;(MATCH(VLOOKUP(E23,DADOS!$C:$C,1),DADOS!$C:$C,)+1)),INDIRECT("DADOS!$c$"&amp;MATCH(VLOOKUP(E23,DADOS!$C:$C,1),DADOS!$C:$C,)):INDIRECT("DADOS!$c$"&amp;(MATCH(VLOOKUP(E23,DADOS!$C:$C,1),DADOS!$C:$C,)+1))),2)%,H22)</f>
        <v>0.13539999999999999</v>
      </c>
      <c r="I23" s="4"/>
      <c r="J23" s="37">
        <f t="shared" ca="1" si="4"/>
        <v>1.1760722258400891</v>
      </c>
      <c r="K23" s="11">
        <f t="shared" ca="1" si="5"/>
        <v>52821.667752026726</v>
      </c>
      <c r="L23" s="11">
        <f t="shared" ca="1" si="6"/>
        <v>0</v>
      </c>
      <c r="M23" s="121">
        <f t="shared" ca="1" si="7"/>
        <v>10669.169112087684</v>
      </c>
      <c r="N23" s="170">
        <f t="shared" ca="1" si="0"/>
        <v>15.610112522305668</v>
      </c>
      <c r="O23" s="17">
        <f t="shared" ca="1" si="1"/>
        <v>15.610112522305668</v>
      </c>
      <c r="P23" s="168">
        <f ca="1">IF(SUM($L$2:L22)=$B$15,0,SUM(K23:L23)/N23)</f>
        <v>0</v>
      </c>
      <c r="Q23" s="11">
        <f t="shared" ca="1" si="2"/>
        <v>3383.8108262543633</v>
      </c>
      <c r="R23" s="39">
        <f t="shared" ca="1" si="3"/>
        <v>1.0873605434925684</v>
      </c>
      <c r="S23" s="11">
        <f ca="1">IF(SUM($L$2:L22)=$B$15,0,SUM(L23:M23)/R23)</f>
        <v>0</v>
      </c>
      <c r="T23" s="5"/>
    </row>
    <row r="24" spans="1:20" x14ac:dyDescent="0.2">
      <c r="A24" s="20" t="s">
        <v>48</v>
      </c>
      <c r="B24" s="165" t="e">
        <f ca="1">ROUND(SUM(P:P),6)</f>
        <v>#N/A</v>
      </c>
      <c r="D24" s="5">
        <f ca="1"/>
        <v>54211</v>
      </c>
      <c r="E24" s="16">
        <f ca="1"/>
        <v>8080</v>
      </c>
      <c r="F24" s="5">
        <f ca="1"/>
        <v>54211</v>
      </c>
      <c r="G24" s="16">
        <f ca="1"/>
        <v>5538</v>
      </c>
      <c r="H24" s="4">
        <f ca="1">IFERROR(ROUND(FORECAST(E24,INDIRECT("DADOS!$D$"&amp;MATCH(VLOOKUP(E24,DADOS!$C:$C,1),DADOS!$C:$C,)):INDIRECT("DADOS!$d$"&amp;(MATCH(VLOOKUP(E24,DADOS!$C:$C,1),DADOS!$C:$C,)+1)),INDIRECT("DADOS!$c$"&amp;MATCH(VLOOKUP(E24,DADOS!$C:$C,1),DADOS!$C:$C,)):INDIRECT("DADOS!$c$"&amp;(MATCH(VLOOKUP(E24,DADOS!$C:$C,1),DADOS!$C:$C,)+1))),2)%,H23)</f>
        <v>0.13539999999999999</v>
      </c>
      <c r="I24" s="4"/>
      <c r="J24" s="37">
        <f t="shared" ca="1" si="4"/>
        <v>1.1755168238858922</v>
      </c>
      <c r="K24" s="11">
        <f t="shared" ca="1" si="5"/>
        <v>52655.047165767653</v>
      </c>
      <c r="L24" s="11">
        <f t="shared" ca="1" si="6"/>
        <v>0</v>
      </c>
      <c r="M24" s="121">
        <f t="shared" ca="1" si="7"/>
        <v>10756.383583365592</v>
      </c>
      <c r="N24" s="170">
        <f t="shared" ca="1" si="0"/>
        <v>17.785370293628013</v>
      </c>
      <c r="O24" s="17">
        <f t="shared" ca="1" si="1"/>
        <v>17.785370293628013</v>
      </c>
      <c r="P24" s="168">
        <f ca="1">IF(SUM($L$2:L23)=$B$15,0,SUM(K24:L24)/N24)</f>
        <v>0</v>
      </c>
      <c r="Q24" s="11">
        <f t="shared" ca="1" si="2"/>
        <v>2960.582000625112</v>
      </c>
      <c r="R24" s="39">
        <f t="shared" ca="1" si="3"/>
        <v>1.0916926916388949</v>
      </c>
      <c r="S24" s="11">
        <f ca="1">IF(SUM($L$2:L23)=$B$15,0,SUM(L24:M24)/R24)</f>
        <v>0</v>
      </c>
      <c r="T24" s="5"/>
    </row>
    <row r="25" spans="1:20" x14ac:dyDescent="0.2">
      <c r="A25" s="20" t="s">
        <v>131</v>
      </c>
      <c r="B25" s="166">
        <f ca="1">ROUND(SUM(S:S),6)</f>
        <v>0</v>
      </c>
      <c r="D25" s="5">
        <f ca="1"/>
        <v>54576</v>
      </c>
      <c r="E25" s="16">
        <f ca="1"/>
        <v>8445</v>
      </c>
      <c r="F25" s="5">
        <f ca="1"/>
        <v>54576</v>
      </c>
      <c r="G25" s="16">
        <f ca="1"/>
        <v>5788</v>
      </c>
      <c r="H25" s="4">
        <f ca="1">IFERROR(ROUND(FORECAST(E25,INDIRECT("DADOS!$D$"&amp;MATCH(VLOOKUP(E25,DADOS!$C:$C,1),DADOS!$C:$C,)):INDIRECT("DADOS!$d$"&amp;(MATCH(VLOOKUP(E25,DADOS!$C:$C,1),DADOS!$C:$C,)+1)),INDIRECT("DADOS!$c$"&amp;MATCH(VLOOKUP(E25,DADOS!$C:$C,1),DADOS!$C:$C,)):INDIRECT("DADOS!$c$"&amp;(MATCH(VLOOKUP(E25,DADOS!$C:$C,1),DADOS!$C:$C,)+1))),2)%,H24)</f>
        <v>0.13539999999999999</v>
      </c>
      <c r="I25" s="4"/>
      <c r="J25" s="37">
        <f t="shared" ca="1" si="4"/>
        <v>1.174759735686516</v>
      </c>
      <c r="K25" s="11">
        <f t="shared" ca="1" si="5"/>
        <v>52427.920705954813</v>
      </c>
      <c r="L25" s="11">
        <f t="shared" ca="1" si="6"/>
        <v>0</v>
      </c>
      <c r="M25" s="121">
        <f t="shared" ca="1" si="7"/>
        <v>10712.773287680322</v>
      </c>
      <c r="N25" s="170">
        <f t="shared" ca="1" si="0"/>
        <v>20.253219296133917</v>
      </c>
      <c r="O25" s="17">
        <f t="shared" ca="1" si="1"/>
        <v>20.253219296133917</v>
      </c>
      <c r="P25" s="168">
        <f ca="1">IF(SUM($L$2:L24)=$B$15,0,SUM(K25:L25)/N25)</f>
        <v>0</v>
      </c>
      <c r="Q25" s="11">
        <f t="shared" ca="1" si="2"/>
        <v>2588.6215884682906</v>
      </c>
      <c r="R25" s="39">
        <f t="shared" ca="1" si="3"/>
        <v>1.0960247368231104</v>
      </c>
      <c r="S25" s="11">
        <f ca="1">IF(SUM($L$2:L24)=$B$15,0,SUM(L25:M25)/R25)</f>
        <v>0</v>
      </c>
      <c r="T25" s="5"/>
    </row>
    <row r="26" spans="1:20" x14ac:dyDescent="0.2">
      <c r="A26" s="20" t="s">
        <v>49</v>
      </c>
      <c r="B26" s="166" t="e">
        <f ca="1">SUM(Q:Q)</f>
        <v>#N/A</v>
      </c>
      <c r="D26" s="5">
        <f ca="1"/>
        <v>54941</v>
      </c>
      <c r="E26" s="16">
        <f ca="1"/>
        <v>8810</v>
      </c>
      <c r="F26" s="5">
        <f ca="1"/>
        <v>54941</v>
      </c>
      <c r="G26" s="16">
        <f ca="1"/>
        <v>6040</v>
      </c>
      <c r="H26" s="4">
        <f ca="1">IFERROR(ROUND(FORECAST(E26,INDIRECT("DADOS!$D$"&amp;MATCH(VLOOKUP(E26,DADOS!$C:$C,1),DADOS!$C:$C,)):INDIRECT("DADOS!$d$"&amp;(MATCH(VLOOKUP(E26,DADOS!$C:$C,1),DADOS!$C:$C,)+1)),INDIRECT("DADOS!$c$"&amp;MATCH(VLOOKUP(E26,DADOS!$C:$C,1),DADOS!$C:$C,)):INDIRECT("DADOS!$c$"&amp;(MATCH(VLOOKUP(E26,DADOS!$C:$C,1),DADOS!$C:$C,)+1))),2)%,H25)</f>
        <v>0.13539999999999999</v>
      </c>
      <c r="I26" s="4"/>
      <c r="J26" s="37">
        <f t="shared" ca="1" si="4"/>
        <v>1.1762743999999656</v>
      </c>
      <c r="K26" s="11">
        <f t="shared" ca="1" si="5"/>
        <v>52882.31999998969</v>
      </c>
      <c r="L26" s="11">
        <f t="shared" ca="1" si="6"/>
        <v>0</v>
      </c>
      <c r="M26" s="121">
        <f t="shared" ca="1" si="7"/>
        <v>10800.000000002674</v>
      </c>
      <c r="N26" s="170">
        <f t="shared" ca="1" si="0"/>
        <v>23.087487209585355</v>
      </c>
      <c r="O26" s="17">
        <f t="shared" ca="1" si="1"/>
        <v>23.087487209585355</v>
      </c>
      <c r="P26" s="168">
        <f ca="1">IF(SUM($L$2:L25)=$B$15,0,SUM(K26:L26)/N26)</f>
        <v>0</v>
      </c>
      <c r="Q26" s="11">
        <f t="shared" ca="1" si="2"/>
        <v>2290.5186484752771</v>
      </c>
      <c r="R26" s="39">
        <f t="shared" ca="1" si="3"/>
        <v>1.1004088357703927</v>
      </c>
      <c r="S26" s="11">
        <f ca="1">IF(SUM($L$2:L25)=$B$15,0,SUM(L26:M26)/R26)</f>
        <v>0</v>
      </c>
      <c r="T26" s="5"/>
    </row>
    <row r="27" spans="1:20" x14ac:dyDescent="0.2">
      <c r="B27" s="26"/>
      <c r="D27" s="5">
        <f ca="1"/>
        <v>55306</v>
      </c>
      <c r="E27" s="16">
        <f ca="1"/>
        <v>9175</v>
      </c>
      <c r="F27" s="5">
        <f ca="1"/>
        <v>55306</v>
      </c>
      <c r="G27" s="16">
        <f ca="1"/>
        <v>6290</v>
      </c>
      <c r="H27" s="4">
        <f ca="1">IFERROR(ROUND(FORECAST(E27,INDIRECT("DADOS!$D$"&amp;MATCH(VLOOKUP(E27,DADOS!$C:$C,1),DADOS!$C:$C,)):INDIRECT("DADOS!$d$"&amp;(MATCH(VLOOKUP(E27,DADOS!$C:$C,1),DADOS!$C:$C,)+1)),INDIRECT("DADOS!$c$"&amp;MATCH(VLOOKUP(E27,DADOS!$C:$C,1),DADOS!$C:$C,)):INDIRECT("DADOS!$c$"&amp;(MATCH(VLOOKUP(E27,DADOS!$C:$C,1),DADOS!$C:$C,)+1))),2)%,H26)</f>
        <v>0.13539999999999999</v>
      </c>
      <c r="I27" s="4"/>
      <c r="J27" s="37">
        <f t="shared" ca="1" si="4"/>
        <v>1.1747597356865165</v>
      </c>
      <c r="K27" s="11">
        <f t="shared" ca="1" si="5"/>
        <v>52427.920705954944</v>
      </c>
      <c r="L27" s="11">
        <f t="shared" ca="1" si="6"/>
        <v>0</v>
      </c>
      <c r="M27" s="121">
        <f t="shared" ca="1" si="7"/>
        <v>10712.773287680255</v>
      </c>
      <c r="N27" s="170">
        <f t="shared" ca="1" si="0"/>
        <v>26.291043353758301</v>
      </c>
      <c r="O27" s="17">
        <f t="shared" ca="1" si="1"/>
        <v>26.291043353758301</v>
      </c>
      <c r="P27" s="168">
        <f ca="1">IF(SUM($L$2:L26)=$B$15,0,SUM(K27:L27)/N27)</f>
        <v>0</v>
      </c>
      <c r="Q27" s="11">
        <f t="shared" ca="1" si="2"/>
        <v>1994.1361778805322</v>
      </c>
      <c r="R27" s="39">
        <f t="shared" ca="1" si="3"/>
        <v>1.1047754682798687</v>
      </c>
      <c r="S27" s="11">
        <f ca="1">IF(SUM($L$2:L26)=$B$15,0,SUM(L27:M27)/R27)</f>
        <v>0</v>
      </c>
      <c r="T27" s="5"/>
    </row>
    <row r="28" spans="1:20" x14ac:dyDescent="0.2">
      <c r="D28" s="5">
        <f ca="1"/>
        <v>55673</v>
      </c>
      <c r="E28" s="16">
        <f ca="1"/>
        <v>9542</v>
      </c>
      <c r="F28" s="5">
        <f ca="1"/>
        <v>55673</v>
      </c>
      <c r="G28" s="16">
        <f ca="1"/>
        <v>6540</v>
      </c>
      <c r="H28" s="4">
        <f ca="1">IFERROR(ROUND(FORECAST(E28,INDIRECT("DADOS!$D$"&amp;MATCH(VLOOKUP(E28,DADOS!$C:$C,1),DADOS!$C:$C,)):INDIRECT("DADOS!$d$"&amp;(MATCH(VLOOKUP(E28,DADOS!$C:$C,1),DADOS!$C:$C,)+1)),INDIRECT("DADOS!$c$"&amp;MATCH(VLOOKUP(E28,DADOS!$C:$C,1),DADOS!$C:$C,)):INDIRECT("DADOS!$c$"&amp;(MATCH(VLOOKUP(E28,DADOS!$C:$C,1),DADOS!$C:$C,)+1))),2)%,H27)</f>
        <v>0.13539999999999999</v>
      </c>
      <c r="I28" s="4"/>
      <c r="J28" s="37">
        <f t="shared" ca="1" si="4"/>
        <v>1.1747597356865167</v>
      </c>
      <c r="K28" s="11">
        <f t="shared" ca="1" si="5"/>
        <v>52427.92070595501</v>
      </c>
      <c r="L28" s="11">
        <f t="shared" ca="1" si="6"/>
        <v>0</v>
      </c>
      <c r="M28" s="121">
        <f t="shared" ca="1" si="7"/>
        <v>10712.773287680322</v>
      </c>
      <c r="N28" s="170">
        <f t="shared" ca="1" si="0"/>
        <v>29.939116126168177</v>
      </c>
      <c r="O28" s="17">
        <f t="shared" ca="1" si="1"/>
        <v>29.939116126168177</v>
      </c>
      <c r="P28" s="168">
        <f ca="1">IF(SUM($L$2:L27)=$B$15,0,SUM(K28:L28)/N28)</f>
        <v>0</v>
      </c>
      <c r="Q28" s="11">
        <f t="shared" ca="1" si="2"/>
        <v>1751.1512525959499</v>
      </c>
      <c r="R28" s="39">
        <f t="shared" ca="1" si="3"/>
        <v>1.109159428421451</v>
      </c>
      <c r="S28" s="11">
        <f ca="1">IF(SUM($L$2:L27)=$B$15,0,SUM(L28:M28)/R28)</f>
        <v>0</v>
      </c>
      <c r="T28" s="5"/>
    </row>
    <row r="29" spans="1:20" x14ac:dyDescent="0.2">
      <c r="A29" s="101" t="s">
        <v>99</v>
      </c>
      <c r="B29" s="102" t="s">
        <v>98</v>
      </c>
      <c r="D29" s="5">
        <f ca="1"/>
        <v>56037</v>
      </c>
      <c r="E29" s="16">
        <f ca="1"/>
        <v>9906</v>
      </c>
      <c r="F29" s="5">
        <f ca="1"/>
        <v>56037</v>
      </c>
      <c r="G29" s="16">
        <f ca="1"/>
        <v>6790</v>
      </c>
      <c r="H29" s="4">
        <f ca="1">IFERROR(ROUND(FORECAST(E29,INDIRECT("DADOS!$D$"&amp;MATCH(VLOOKUP(E29,DADOS!$C:$C,1),DADOS!$C:$C,)):INDIRECT("DADOS!$d$"&amp;(MATCH(VLOOKUP(E29,DADOS!$C:$C,1),DADOS!$C:$C,)+1)),INDIRECT("DADOS!$c$"&amp;MATCH(VLOOKUP(E29,DADOS!$C:$C,1),DADOS!$C:$C,)):INDIRECT("DADOS!$c$"&amp;(MATCH(VLOOKUP(E29,DADOS!$C:$C,1),DADOS!$C:$C,)+1))),2)%,H28)</f>
        <v>0.13550000000000001</v>
      </c>
      <c r="I29" s="4"/>
      <c r="J29" s="37">
        <f t="shared" ca="1" si="4"/>
        <v>1.1775507731656469</v>
      </c>
      <c r="K29" s="11">
        <f t="shared" ca="1" si="5"/>
        <v>53265.231949694084</v>
      </c>
      <c r="L29" s="11">
        <f t="shared" ca="1" si="6"/>
        <v>0</v>
      </c>
      <c r="M29" s="121">
        <f t="shared" ca="1" si="7"/>
        <v>10712.773287680322</v>
      </c>
      <c r="N29" s="170">
        <f t="shared" ca="1" si="0"/>
        <v>34.174385751704591</v>
      </c>
      <c r="O29" s="17">
        <f t="shared" ca="1" si="1"/>
        <v>34.174385751704591</v>
      </c>
      <c r="P29" s="168">
        <f ca="1">IF(SUM($L$2:L28)=$B$15,0,SUM(K29:L29)/N29)</f>
        <v>0</v>
      </c>
      <c r="Q29" s="11">
        <f t="shared" ca="1" si="2"/>
        <v>1558.6302658574414</v>
      </c>
      <c r="R29" s="39">
        <f t="shared" ca="1" si="3"/>
        <v>1.1135607849544942</v>
      </c>
      <c r="S29" s="11">
        <f ca="1">IF(SUM($L$2:L28)=$B$15,0,SUM(L29:M29)/R29)</f>
        <v>0</v>
      </c>
      <c r="T29" s="5"/>
    </row>
    <row r="30" spans="1:20" x14ac:dyDescent="0.2">
      <c r="A30" s="101" t="s">
        <v>92</v>
      </c>
      <c r="B30" s="101" t="s">
        <v>100</v>
      </c>
      <c r="D30" s="5">
        <f ca="1"/>
        <v>56402</v>
      </c>
      <c r="E30" s="16">
        <f ca="1"/>
        <v>10271</v>
      </c>
      <c r="F30" s="5">
        <f ca="1"/>
        <v>56402</v>
      </c>
      <c r="G30" s="16">
        <f ca="1"/>
        <v>7041</v>
      </c>
      <c r="H30" s="4">
        <f ca="1">IFERROR(ROUND(FORECAST(E30,INDIRECT("DADOS!$D$"&amp;MATCH(VLOOKUP(E30,DADOS!$C:$C,1),DADOS!$C:$C,)):INDIRECT("DADOS!$d$"&amp;(MATCH(VLOOKUP(E30,DADOS!$C:$C,1),DADOS!$C:$C,)+1)),INDIRECT("DADOS!$c$"&amp;MATCH(VLOOKUP(E30,DADOS!$C:$C,1),DADOS!$C:$C,)):INDIRECT("DADOS!$c$"&amp;(MATCH(VLOOKUP(E30,DADOS!$C:$C,1),DADOS!$C:$C,)+1))),2)%,H29)</f>
        <v>0.13550000000000001</v>
      </c>
      <c r="I30" s="4"/>
      <c r="J30" s="37">
        <f t="shared" ca="1" si="4"/>
        <v>1.175619946298246</v>
      </c>
      <c r="K30" s="11">
        <f t="shared" ca="1" si="5"/>
        <v>52685.983889473784</v>
      </c>
      <c r="L30" s="11">
        <f t="shared" ca="1" si="6"/>
        <v>0</v>
      </c>
      <c r="M30" s="121">
        <f t="shared" ca="1" si="7"/>
        <v>10756.383583365658</v>
      </c>
      <c r="N30" s="170">
        <f t="shared" ca="1" si="0"/>
        <v>38.939977146274842</v>
      </c>
      <c r="O30" s="17">
        <f t="shared" ca="1" si="1"/>
        <v>38.939977146274842</v>
      </c>
      <c r="P30" s="168">
        <f ca="1">IF(SUM($L$2:L29)=$B$15,0,SUM(K30:L30)/N30)</f>
        <v>0</v>
      </c>
      <c r="Q30" s="11">
        <f t="shared" ca="1" si="2"/>
        <v>1353.0050028422768</v>
      </c>
      <c r="R30" s="39">
        <f t="shared" ca="1" si="3"/>
        <v>1.1179973173624733</v>
      </c>
      <c r="S30" s="11">
        <f ca="1">IF(SUM($L$2:L29)=$B$15,0,SUM(L30:M30)/R30)</f>
        <v>0</v>
      </c>
      <c r="T30" s="5"/>
    </row>
    <row r="31" spans="1:20" x14ac:dyDescent="0.2">
      <c r="A31" s="101" t="s">
        <v>93</v>
      </c>
      <c r="B31" s="101" t="s">
        <v>102</v>
      </c>
      <c r="D31" s="5">
        <f ca="1"/>
        <v>56767</v>
      </c>
      <c r="E31" s="16">
        <f ca="1"/>
        <v>10636</v>
      </c>
      <c r="F31" s="5">
        <f ca="1"/>
        <v>56767</v>
      </c>
      <c r="G31" s="16">
        <f ca="1"/>
        <v>7292</v>
      </c>
      <c r="H31" s="4">
        <f ca="1">IFERROR(ROUND(FORECAST(E31,INDIRECT("DADOS!$D$"&amp;MATCH(VLOOKUP(E31,DADOS!$C:$C,1),DADOS!$C:$C,)):INDIRECT("DADOS!$d$"&amp;(MATCH(VLOOKUP(E31,DADOS!$C:$C,1),DADOS!$C:$C,)+1)),INDIRECT("DADOS!$c$"&amp;MATCH(VLOOKUP(E31,DADOS!$C:$C,1),DADOS!$C:$C,)):INDIRECT("DADOS!$c$"&amp;(MATCH(VLOOKUP(E31,DADOS!$C:$C,1),DADOS!$C:$C,)+1))),2)%,H30)</f>
        <v>0.13550000000000001</v>
      </c>
      <c r="I31" s="4"/>
      <c r="J31" s="37">
        <f t="shared" ca="1" si="4"/>
        <v>1.1756199462982457</v>
      </c>
      <c r="K31" s="11">
        <f t="shared" ca="1" si="5"/>
        <v>52685.983889473719</v>
      </c>
      <c r="L31" s="11">
        <f t="shared" ca="1" si="6"/>
        <v>0</v>
      </c>
      <c r="M31" s="121">
        <f t="shared" ca="1" si="7"/>
        <v>10756.383583365658</v>
      </c>
      <c r="N31" s="170">
        <f t="shared" ca="1" si="0"/>
        <v>44.37012653773224</v>
      </c>
      <c r="O31" s="17">
        <f t="shared" ca="1" si="1"/>
        <v>44.37012653773224</v>
      </c>
      <c r="P31" s="168">
        <f ca="1">IF(SUM($L$2:L30)=$B$15,0,SUM(K31:L31)/N31)</f>
        <v>0</v>
      </c>
      <c r="Q31" s="11">
        <f t="shared" ca="1" si="2"/>
        <v>1187.4201856212806</v>
      </c>
      <c r="R31" s="39">
        <f t="shared" ca="1" si="3"/>
        <v>1.1224515253388387</v>
      </c>
      <c r="S31" s="11">
        <f ca="1">IF(SUM($L$2:L30)=$B$15,0,SUM(L31:M31)/R31)</f>
        <v>0</v>
      </c>
      <c r="T31" s="5"/>
    </row>
    <row r="32" spans="1:20" x14ac:dyDescent="0.2">
      <c r="D32" s="5">
        <f ca="1"/>
        <v>57133</v>
      </c>
      <c r="E32" s="16">
        <f ca="1"/>
        <v>11002</v>
      </c>
      <c r="F32" s="5">
        <f ca="1"/>
        <v>57133</v>
      </c>
      <c r="G32" s="16">
        <f ca="1"/>
        <v>7543</v>
      </c>
      <c r="H32" s="4">
        <f ca="1">IFERROR(ROUND(FORECAST(E32,INDIRECT("DADOS!$D$"&amp;MATCH(VLOOKUP(E32,DADOS!$C:$C,1),DADOS!$C:$C,)):INDIRECT("DADOS!$d$"&amp;(MATCH(VLOOKUP(E32,DADOS!$C:$C,1),DADOS!$C:$C,)+1)),INDIRECT("DADOS!$c$"&amp;MATCH(VLOOKUP(E32,DADOS!$C:$C,1),DADOS!$C:$C,)):INDIRECT("DADOS!$c$"&amp;(MATCH(VLOOKUP(E32,DADOS!$C:$C,1),DADOS!$C:$C,)+1))),2)%,H31)</f>
        <v>0.13550000000000001</v>
      </c>
      <c r="I32" s="4"/>
      <c r="J32" s="37">
        <f t="shared" ca="1" si="4"/>
        <v>1.1756199462982464</v>
      </c>
      <c r="K32" s="11">
        <f t="shared" ca="1" si="5"/>
        <v>52685.983889473922</v>
      </c>
      <c r="L32" s="11">
        <f t="shared" ca="1" si="6"/>
        <v>0</v>
      </c>
      <c r="M32" s="121">
        <f t="shared" ca="1" si="7"/>
        <v>10756.383583365592</v>
      </c>
      <c r="N32" s="170">
        <f t="shared" ca="1" si="0"/>
        <v>50.557506019561359</v>
      </c>
      <c r="O32" s="17">
        <f t="shared" ca="1" si="1"/>
        <v>50.557506019561359</v>
      </c>
      <c r="P32" s="168">
        <f ca="1">IF(SUM($L$2:L31)=$B$15,0,SUM(K32:L32)/N32)</f>
        <v>0</v>
      </c>
      <c r="Q32" s="11">
        <f t="shared" ca="1" si="2"/>
        <v>1042.1001358154224</v>
      </c>
      <c r="R32" s="39">
        <f t="shared" ca="1" si="3"/>
        <v>1.1269234793047416</v>
      </c>
      <c r="S32" s="11">
        <f ca="1">IF(SUM($L$2:L31)=$B$15,0,SUM(L32:M32)/R32)</f>
        <v>0</v>
      </c>
      <c r="T32" s="5"/>
    </row>
    <row r="33" spans="2:20" x14ac:dyDescent="0.2">
      <c r="D33" s="5">
        <f ca="1"/>
        <v>57500</v>
      </c>
      <c r="E33" s="16">
        <f ca="1"/>
        <v>11369</v>
      </c>
      <c r="F33" s="5">
        <f ca="1"/>
        <v>57500</v>
      </c>
      <c r="G33" s="16">
        <f ca="1"/>
        <v>7793</v>
      </c>
      <c r="H33" s="4">
        <f ca="1">IFERROR(ROUND(FORECAST(E33,INDIRECT("DADOS!$D$"&amp;MATCH(VLOOKUP(E33,DADOS!$C:$C,1),DADOS!$C:$C,)):INDIRECT("DADOS!$d$"&amp;(MATCH(VLOOKUP(E33,DADOS!$C:$C,1),DADOS!$C:$C,)+1)),INDIRECT("DADOS!$c$"&amp;MATCH(VLOOKUP(E33,DADOS!$C:$C,1),DADOS!$C:$C,)):INDIRECT("DADOS!$c$"&amp;(MATCH(VLOOKUP(E33,DADOS!$C:$C,1),DADOS!$C:$C,)+1))),2)%,H32)</f>
        <v>0.13550000000000001</v>
      </c>
      <c r="I33" s="4"/>
      <c r="J33" s="37">
        <f t="shared" ca="1" si="4"/>
        <v>1.1748623810835832</v>
      </c>
      <c r="K33" s="11">
        <f t="shared" ca="1" si="5"/>
        <v>52458.714325074965</v>
      </c>
      <c r="L33" s="11">
        <f t="shared" ca="1" si="6"/>
        <v>0</v>
      </c>
      <c r="M33" s="121">
        <f t="shared" ca="1" si="7"/>
        <v>10712.773287680189</v>
      </c>
      <c r="N33" s="170">
        <f t="shared" ca="1" si="0"/>
        <v>57.577756778110015</v>
      </c>
      <c r="O33" s="17">
        <f t="shared" ca="1" si="1"/>
        <v>57.577756778110015</v>
      </c>
      <c r="P33" s="168">
        <f ca="1">IF(SUM($L$2:L32)=$B$15,0,SUM(K33:L33)/N33)</f>
        <v>0</v>
      </c>
      <c r="Q33" s="11">
        <f t="shared" ca="1" si="2"/>
        <v>911.09340239213327</v>
      </c>
      <c r="R33" s="39">
        <f t="shared" ca="1" si="3"/>
        <v>1.1313953269857704</v>
      </c>
      <c r="S33" s="11">
        <f ca="1">IF(SUM($L$2:L32)=$B$15,0,SUM(L33:M33)/R33)</f>
        <v>0</v>
      </c>
      <c r="T33" s="5"/>
    </row>
    <row r="34" spans="2:20" x14ac:dyDescent="0.2">
      <c r="B34" s="28"/>
      <c r="D34" s="5">
        <f ca="1"/>
        <v>57864</v>
      </c>
      <c r="E34" s="16">
        <f ca="1"/>
        <v>11733</v>
      </c>
      <c r="F34" s="5">
        <f ca="1"/>
        <v>57864</v>
      </c>
      <c r="G34" s="16">
        <f ca="1"/>
        <v>8041</v>
      </c>
      <c r="H34" s="4">
        <f ca="1">IFERROR(ROUND(FORECAST(E34,INDIRECT("DADOS!$D$"&amp;MATCH(VLOOKUP(E34,DADOS!$C:$C,1),DADOS!$C:$C,)):INDIRECT("DADOS!$d$"&amp;(MATCH(VLOOKUP(E34,DADOS!$C:$C,1),DADOS!$C:$C,)+1)),INDIRECT("DADOS!$c$"&amp;MATCH(VLOOKUP(E34,DADOS!$C:$C,1),DADOS!$C:$C,)):INDIRECT("DADOS!$c$"&amp;(MATCH(VLOOKUP(E34,DADOS!$C:$C,1),DADOS!$C:$C,)+1))),2)%,H33)</f>
        <v>0.1356</v>
      </c>
      <c r="I34" s="4"/>
      <c r="J34" s="37">
        <f t="shared" ca="1" si="4"/>
        <v>1.1766504382312928</v>
      </c>
      <c r="K34" s="11">
        <f t="shared" ca="1" si="5"/>
        <v>52995.131469387838</v>
      </c>
      <c r="L34" s="11">
        <f t="shared" ca="1" si="6"/>
        <v>0</v>
      </c>
      <c r="M34" s="121">
        <f t="shared" ca="1" si="7"/>
        <v>10625.571055728966</v>
      </c>
      <c r="N34" s="170">
        <f t="shared" ref="N34:N65" ca="1" si="8">(((1+H34)^(1/252))*((1+$B$13)^(1/252)))^G34</f>
        <v>65.688968985767815</v>
      </c>
      <c r="O34" s="17">
        <f t="shared" ref="O34:O65" ca="1" si="9">(((1+H34)^(1/252))*((1+$B$14)^(1/252)))^G34</f>
        <v>65.688968985767815</v>
      </c>
      <c r="P34" s="168">
        <f ca="1">IF(SUM($L$2:L33)=$B$15,0,SUM(K34:L34)/N34)</f>
        <v>0</v>
      </c>
      <c r="Q34" s="11">
        <f t="shared" ref="Q34:Q65" ca="1" si="10">K34/O34</f>
        <v>806.75846017418496</v>
      </c>
      <c r="R34" s="39">
        <f t="shared" ca="1" si="3"/>
        <v>1.1358489324721097</v>
      </c>
      <c r="S34" s="11">
        <f ca="1">IF(SUM($L$2:L33)=$B$15,0,SUM(L34:M34)/R34)</f>
        <v>0</v>
      </c>
      <c r="T34" s="5"/>
    </row>
    <row r="35" spans="2:20" x14ac:dyDescent="0.2">
      <c r="B35" s="76" t="e">
        <f ca="1">B24+LF!B21-300000</f>
        <v>#N/A</v>
      </c>
      <c r="D35" s="5">
        <f ca="1"/>
        <v>58228</v>
      </c>
      <c r="E35" s="16">
        <f ca="1"/>
        <v>12097</v>
      </c>
      <c r="F35" s="5">
        <f ca="1"/>
        <v>58228</v>
      </c>
      <c r="G35" s="16">
        <f ca="1"/>
        <v>8290</v>
      </c>
      <c r="H35" s="4">
        <f ca="1">IFERROR(ROUND(FORECAST(E35,INDIRECT("DADOS!$D$"&amp;MATCH(VLOOKUP(E35,DADOS!$C:$C,1),DADOS!$C:$C,)):INDIRECT("DADOS!$d$"&amp;(MATCH(VLOOKUP(E35,DADOS!$C:$C,1),DADOS!$C:$C,)+1)),INDIRECT("DADOS!$c$"&amp;MATCH(VLOOKUP(E35,DADOS!$C:$C,1),DADOS!$C:$C,)):INDIRECT("DADOS!$c$"&amp;(MATCH(VLOOKUP(E35,DADOS!$C:$C,1),DADOS!$C:$C,)+1))),2)%,H34)</f>
        <v>0.1356</v>
      </c>
      <c r="I35" s="4"/>
      <c r="J35" s="37">
        <f t="shared" ref="J35:J66" ca="1" si="11">((((1+H35)^(1/252))*((1+$B$11)^(1/252)))^G35)/((((1+H34)^(1/252))*((1+$B$11)^(1/252)))^G34)</f>
        <v>1.174207472887681</v>
      </c>
      <c r="K35" s="11">
        <f t="shared" ref="K35:K66" ca="1" si="12">(J35-1)*$B$15</f>
        <v>52262.241866304306</v>
      </c>
      <c r="L35" s="11">
        <f t="shared" ca="1" si="6"/>
        <v>0</v>
      </c>
      <c r="M35" s="121">
        <f t="shared" ca="1" si="7"/>
        <v>10669.169112087684</v>
      </c>
      <c r="N35" s="170">
        <f t="shared" ca="1" si="8"/>
        <v>74.777933239941035</v>
      </c>
      <c r="O35" s="17">
        <f t="shared" ca="1" si="9"/>
        <v>74.777933239941035</v>
      </c>
      <c r="P35" s="168">
        <f ca="1">IF(SUM($L$2:L34)=$B$15,0,SUM(K35:L35)/N35)</f>
        <v>0</v>
      </c>
      <c r="Q35" s="11">
        <f t="shared" ca="1" si="10"/>
        <v>698.89925546096197</v>
      </c>
      <c r="R35" s="39">
        <f t="shared" ca="1" si="3"/>
        <v>1.1403381334132312</v>
      </c>
      <c r="S35" s="11">
        <f ca="1">IF(SUM($L$2:L34)=$B$15,0,SUM(L35:M35)/R35)</f>
        <v>0</v>
      </c>
      <c r="T35" s="5"/>
    </row>
    <row r="36" spans="2:20" x14ac:dyDescent="0.2">
      <c r="B36" s="4" t="e">
        <f ca="1">B35/B24-1</f>
        <v>#N/A</v>
      </c>
      <c r="D36" s="5">
        <f ca="1"/>
        <v>58594</v>
      </c>
      <c r="E36" s="16">
        <f ca="1"/>
        <v>12463</v>
      </c>
      <c r="F36" s="5">
        <f ca="1"/>
        <v>58594</v>
      </c>
      <c r="G36" s="16">
        <f ca="1"/>
        <v>8545</v>
      </c>
      <c r="H36" s="4">
        <f ca="1">IFERROR(ROUND(FORECAST(E36,INDIRECT("DADOS!$D$"&amp;MATCH(VLOOKUP(E36,DADOS!$C:$C,1),DADOS!$C:$C,)):INDIRECT("DADOS!$d$"&amp;(MATCH(VLOOKUP(E36,DADOS!$C:$C,1),DADOS!$C:$C,)+1)),INDIRECT("DADOS!$c$"&amp;MATCH(VLOOKUP(E36,DADOS!$C:$C,1),DADOS!$C:$C,)):INDIRECT("DADOS!$c$"&amp;(MATCH(VLOOKUP(E36,DADOS!$C:$C,1),DADOS!$C:$C,)+1))),2)%,H35)</f>
        <v>0.1356</v>
      </c>
      <c r="I36" s="4"/>
      <c r="J36" s="37">
        <f t="shared" ca="1" si="11"/>
        <v>1.1787601314907299</v>
      </c>
      <c r="K36" s="11">
        <f t="shared" ca="1" si="12"/>
        <v>53628.039447218966</v>
      </c>
      <c r="L36" s="11">
        <f t="shared" ca="1" si="6"/>
        <v>0</v>
      </c>
      <c r="M36" s="121">
        <f t="shared" ca="1" si="7"/>
        <v>10930.885984216187</v>
      </c>
      <c r="N36" s="170">
        <f t="shared" ca="1" si="8"/>
        <v>85.390712794860207</v>
      </c>
      <c r="O36" s="17">
        <f t="shared" ca="1" si="9"/>
        <v>85.390712794860207</v>
      </c>
      <c r="P36" s="168">
        <f ca="1">IF(SUM($L$2:L35)=$B$15,0,SUM(K36:L36)/N36)</f>
        <v>0</v>
      </c>
      <c r="Q36" s="11">
        <f t="shared" ca="1" si="10"/>
        <v>628.03128925803878</v>
      </c>
      <c r="R36" s="39">
        <f t="shared" ca="1" si="3"/>
        <v>1.1449538975147859</v>
      </c>
      <c r="S36" s="11">
        <f ca="1">IF(SUM($L$2:L35)=$B$15,0,SUM(L36:M36)/R36)</f>
        <v>0</v>
      </c>
      <c r="T36" s="5"/>
    </row>
    <row r="37" spans="2:20" x14ac:dyDescent="0.2">
      <c r="B37" s="27"/>
      <c r="D37" s="5">
        <f ca="1"/>
        <v>58959</v>
      </c>
      <c r="E37" s="16">
        <f ca="1"/>
        <v>12828</v>
      </c>
      <c r="F37" s="5">
        <f ca="1"/>
        <v>58959</v>
      </c>
      <c r="G37" s="16">
        <f ca="1"/>
        <v>8797</v>
      </c>
      <c r="H37" s="4">
        <f ca="1">IFERROR(ROUND(FORECAST(E37,INDIRECT("DADOS!$D$"&amp;MATCH(VLOOKUP(E37,DADOS!$C:$C,1),DADOS!$C:$C,)):INDIRECT("DADOS!$d$"&amp;(MATCH(VLOOKUP(E37,DADOS!$C:$C,1),DADOS!$C:$C,)+1)),INDIRECT("DADOS!$c$"&amp;MATCH(VLOOKUP(E37,DADOS!$C:$C,1),DADOS!$C:$C,)):INDIRECT("DADOS!$c$"&amp;(MATCH(VLOOKUP(E37,DADOS!$C:$C,1),DADOS!$C:$C,)+1))),2)%,H36)</f>
        <v>0.1356</v>
      </c>
      <c r="I37" s="4"/>
      <c r="J37" s="37">
        <f t="shared" ca="1" si="11"/>
        <v>1.1764815999999667</v>
      </c>
      <c r="K37" s="11">
        <f t="shared" ca="1" si="12"/>
        <v>52944.479999990013</v>
      </c>
      <c r="L37" s="11">
        <f t="shared" ca="1" si="6"/>
        <v>0</v>
      </c>
      <c r="M37" s="121">
        <f t="shared" ca="1" si="7"/>
        <v>10800.000000002674</v>
      </c>
      <c r="N37" s="170">
        <f t="shared" ca="1" si="8"/>
        <v>97.357572223638485</v>
      </c>
      <c r="O37" s="17">
        <f t="shared" ca="1" si="9"/>
        <v>97.357572223638485</v>
      </c>
      <c r="P37" s="168">
        <f ca="1">IF(SUM($L$2:L36)=$B$15,0,SUM(K37:L37)/N37)</f>
        <v>0</v>
      </c>
      <c r="Q37" s="11">
        <f t="shared" ca="1" si="10"/>
        <v>543.81471097463395</v>
      </c>
      <c r="R37" s="39">
        <f t="shared" ca="1" si="3"/>
        <v>1.1495337131048347</v>
      </c>
      <c r="S37" s="11">
        <f ca="1">IF(SUM($L$2:L36)=$B$15,0,SUM(L37:M37)/R37)</f>
        <v>0</v>
      </c>
      <c r="T37" s="5"/>
    </row>
    <row r="38" spans="2:20" x14ac:dyDescent="0.2">
      <c r="B38" s="34"/>
      <c r="D38" s="5">
        <f ca="1"/>
        <v>59324</v>
      </c>
      <c r="E38" s="16">
        <f ca="1"/>
        <v>13193</v>
      </c>
      <c r="F38" s="5">
        <f ca="1"/>
        <v>59324</v>
      </c>
      <c r="G38" s="16">
        <f ca="1"/>
        <v>9047</v>
      </c>
      <c r="H38" s="4">
        <f ca="1">IFERROR(ROUND(FORECAST(E38,INDIRECT("DADOS!$D$"&amp;MATCH(VLOOKUP(E38,DADOS!$C:$C,1),DADOS!$C:$C,)):INDIRECT("DADOS!$d$"&amp;(MATCH(VLOOKUP(E38,DADOS!$C:$C,1),DADOS!$C:$C,)+1)),INDIRECT("DADOS!$c$"&amp;MATCH(VLOOKUP(E38,DADOS!$C:$C,1),DADOS!$C:$C,)):INDIRECT("DADOS!$c$"&amp;(MATCH(VLOOKUP(E38,DADOS!$C:$C,1),DADOS!$C:$C,)+1))),2)%,H37)</f>
        <v>0.1356</v>
      </c>
      <c r="I38" s="4"/>
      <c r="J38" s="37">
        <f t="shared" ca="1" si="11"/>
        <v>1.1749650264089277</v>
      </c>
      <c r="K38" s="11">
        <f t="shared" ca="1" si="12"/>
        <v>52489.507922678327</v>
      </c>
      <c r="L38" s="11">
        <f t="shared" ca="1" si="6"/>
        <v>0</v>
      </c>
      <c r="M38" s="121">
        <f t="shared" ca="1" si="7"/>
        <v>10712.773287680322</v>
      </c>
      <c r="N38" s="170">
        <f t="shared" ca="1" si="8"/>
        <v>110.88601491382974</v>
      </c>
      <c r="O38" s="17">
        <f t="shared" ca="1" si="9"/>
        <v>110.88601491382974</v>
      </c>
      <c r="P38" s="168">
        <f ca="1">IF(SUM($L$2:L37)=$B$15,0,SUM(K38:L38)/N38)</f>
        <v>0</v>
      </c>
      <c r="Q38" s="11">
        <f t="shared" ca="1" si="10"/>
        <v>473.3645443338213</v>
      </c>
      <c r="R38" s="39">
        <f t="shared" ca="1" si="3"/>
        <v>1.1540952825135968</v>
      </c>
      <c r="S38" s="11">
        <f ca="1">IF(SUM($L$2:L37)=$B$15,0,SUM(L38:M38)/R38)</f>
        <v>0</v>
      </c>
      <c r="T38" s="5"/>
    </row>
    <row r="39" spans="2:20" x14ac:dyDescent="0.2">
      <c r="B39" s="4"/>
      <c r="D39" s="5">
        <f ca="1"/>
        <v>59691</v>
      </c>
      <c r="E39" s="16">
        <f ca="1"/>
        <v>13560</v>
      </c>
      <c r="F39" s="5">
        <f ca="1"/>
        <v>59691</v>
      </c>
      <c r="G39" s="16">
        <f ca="1"/>
        <v>9297</v>
      </c>
      <c r="H39" s="4">
        <f ca="1">IFERROR(ROUND(FORECAST(E39,INDIRECT("DADOS!$D$"&amp;MATCH(VLOOKUP(E39,DADOS!$C:$C,1),DADOS!$C:$C,)):INDIRECT("DADOS!$d$"&amp;(MATCH(VLOOKUP(E39,DADOS!$C:$C,1),DADOS!$C:$C,)+1)),INDIRECT("DADOS!$c$"&amp;MATCH(VLOOKUP(E39,DADOS!$C:$C,1),DADOS!$C:$C,)):INDIRECT("DADOS!$c$"&amp;(MATCH(VLOOKUP(E39,DADOS!$C:$C,1),DADOS!$C:$C,)+1))),2)%,H38)</f>
        <v>0.1356</v>
      </c>
      <c r="I39" s="4"/>
      <c r="J39" s="37">
        <f t="shared" ca="1" si="11"/>
        <v>1.1749650264089271</v>
      </c>
      <c r="K39" s="11">
        <f t="shared" ca="1" si="12"/>
        <v>52489.507922678124</v>
      </c>
      <c r="L39" s="11">
        <f t="shared" ca="1" si="6"/>
        <v>0</v>
      </c>
      <c r="M39" s="121">
        <f t="shared" ca="1" si="7"/>
        <v>10712.773287680255</v>
      </c>
      <c r="N39" s="170">
        <f t="shared" ca="1" si="8"/>
        <v>126.29431920534959</v>
      </c>
      <c r="O39" s="17">
        <f t="shared" ca="1" si="9"/>
        <v>126.29431920534959</v>
      </c>
      <c r="P39" s="168">
        <f ca="1">IF(SUM($L$2:L38)=$B$15,0,SUM(K39:L39)/N39)</f>
        <v>0</v>
      </c>
      <c r="Q39" s="11">
        <f t="shared" ca="1" si="10"/>
        <v>415.6125806207661</v>
      </c>
      <c r="R39" s="39">
        <f t="shared" ca="1" si="3"/>
        <v>1.1586749531013274</v>
      </c>
      <c r="S39" s="11">
        <f ca="1">IF(SUM($L$2:L38)=$B$15,0,SUM(L39:M39)/R39)</f>
        <v>0</v>
      </c>
      <c r="T39" s="5"/>
    </row>
    <row r="40" spans="2:20" x14ac:dyDescent="0.2">
      <c r="D40" s="5">
        <f ca="1"/>
        <v>60055</v>
      </c>
      <c r="E40" s="16">
        <f ca="1"/>
        <v>13924</v>
      </c>
      <c r="F40" s="5">
        <f ca="1"/>
        <v>60055</v>
      </c>
      <c r="G40" s="16">
        <f ca="1"/>
        <v>9544</v>
      </c>
      <c r="H40" s="4">
        <f ca="1">IFERROR(ROUND(FORECAST(E40,INDIRECT("DADOS!$D$"&amp;MATCH(VLOOKUP(E40,DADOS!$C:$C,1),DADOS!$C:$C,)):INDIRECT("DADOS!$d$"&amp;(MATCH(VLOOKUP(E40,DADOS!$C:$C,1),DADOS!$C:$C,)+1)),INDIRECT("DADOS!$c$"&amp;MATCH(VLOOKUP(E40,DADOS!$C:$C,1),DADOS!$C:$C,)):INDIRECT("DADOS!$c$"&amp;(MATCH(VLOOKUP(E40,DADOS!$C:$C,1),DADOS!$C:$C,)+1))),2)%,H39)</f>
        <v>0.1356</v>
      </c>
      <c r="I40" s="4"/>
      <c r="J40" s="37">
        <f t="shared" ca="1" si="11"/>
        <v>1.1726938308181567</v>
      </c>
      <c r="K40" s="11">
        <f t="shared" ca="1" si="12"/>
        <v>51808.149245447014</v>
      </c>
      <c r="L40" s="11">
        <f t="shared" ca="1" si="6"/>
        <v>0</v>
      </c>
      <c r="M40" s="121">
        <f t="shared" ca="1" si="7"/>
        <v>10581.979117745321</v>
      </c>
      <c r="N40" s="170">
        <f t="shared" ca="1" si="8"/>
        <v>143.6192888808572</v>
      </c>
      <c r="O40" s="17">
        <f t="shared" ca="1" si="9"/>
        <v>143.6192888808572</v>
      </c>
      <c r="P40" s="168">
        <f ca="1">IF(SUM($L$2:L39)=$B$15,0,SUM(K40:L40)/N40)</f>
        <v>0</v>
      </c>
      <c r="Q40" s="11">
        <f t="shared" ca="1" si="10"/>
        <v>360.73252868161529</v>
      </c>
      <c r="R40" s="39">
        <f t="shared" ca="1" si="3"/>
        <v>1.1632175145612238</v>
      </c>
      <c r="S40" s="11">
        <f ca="1">IF(SUM($L$2:L39)=$B$15,0,SUM(L40:M40)/R40)</f>
        <v>0</v>
      </c>
      <c r="T40" s="5"/>
    </row>
    <row r="41" spans="2:20" x14ac:dyDescent="0.2">
      <c r="D41" s="5">
        <f ca="1"/>
        <v>60420</v>
      </c>
      <c r="E41" s="16">
        <f ca="1"/>
        <v>14289</v>
      </c>
      <c r="F41" s="5">
        <f ca="1"/>
        <v>60420</v>
      </c>
      <c r="G41" s="16">
        <f ca="1"/>
        <v>9795</v>
      </c>
      <c r="H41" s="4">
        <f ca="1">IFERROR(ROUND(FORECAST(E41,INDIRECT("DADOS!$D$"&amp;MATCH(VLOOKUP(E41,DADOS!$C:$C,1),DADOS!$C:$C,)):INDIRECT("DADOS!$d$"&amp;(MATCH(VLOOKUP(E41,DADOS!$C:$C,1),DADOS!$C:$C,)+1)),INDIRECT("DADOS!$c$"&amp;MATCH(VLOOKUP(E41,DADOS!$C:$C,1),DADOS!$C:$C,)):INDIRECT("DADOS!$c$"&amp;(MATCH(VLOOKUP(E41,DADOS!$C:$C,1),DADOS!$C:$C,)+1))),2)%,H40)</f>
        <v>0.1356</v>
      </c>
      <c r="I41" s="4"/>
      <c r="J41" s="37">
        <f t="shared" ca="1" si="11"/>
        <v>1.1757230686745825</v>
      </c>
      <c r="K41" s="11">
        <f t="shared" ca="1" si="12"/>
        <v>52716.920602374761</v>
      </c>
      <c r="L41" s="11">
        <f t="shared" ca="1" si="6"/>
        <v>0</v>
      </c>
      <c r="M41" s="121">
        <f t="shared" ca="1" si="7"/>
        <v>10756.383583365658</v>
      </c>
      <c r="N41" s="170">
        <f t="shared" ca="1" si="8"/>
        <v>163.66124120023969</v>
      </c>
      <c r="O41" s="17">
        <f t="shared" ca="1" si="9"/>
        <v>163.66124120023969</v>
      </c>
      <c r="P41" s="168">
        <f ca="1">IF(SUM($L$2:L40)=$B$15,0,SUM(K41:L41)/N41)</f>
        <v>0</v>
      </c>
      <c r="Q41" s="11">
        <f t="shared" ca="1" si="10"/>
        <v>322.10998899779548</v>
      </c>
      <c r="R41" s="39">
        <f t="shared" ca="1" si="3"/>
        <v>1.1678518841175212</v>
      </c>
      <c r="S41" s="11">
        <f ca="1">IF(SUM($L$2:L40)=$B$15,0,SUM(L41:M41)/R41)</f>
        <v>0</v>
      </c>
      <c r="T41" s="5"/>
    </row>
    <row r="42" spans="2:20" x14ac:dyDescent="0.2">
      <c r="D42" s="5">
        <f ca="1"/>
        <v>60785</v>
      </c>
      <c r="E42" s="16">
        <f ca="1"/>
        <v>14654</v>
      </c>
      <c r="F42" s="5">
        <f ca="1"/>
        <v>60785</v>
      </c>
      <c r="G42" s="16">
        <f ca="1"/>
        <v>10046</v>
      </c>
      <c r="H42" s="4">
        <f ca="1">IFERROR(ROUND(FORECAST(E42,INDIRECT("DADOS!$D$"&amp;MATCH(VLOOKUP(E42,DADOS!$C:$C,1),DADOS!$C:$C,)):INDIRECT("DADOS!$d$"&amp;(MATCH(VLOOKUP(E42,DADOS!$C:$C,1),DADOS!$C:$C,)+1)),INDIRECT("DADOS!$c$"&amp;MATCH(VLOOKUP(E42,DADOS!$C:$C,1),DADOS!$C:$C,)):INDIRECT("DADOS!$c$"&amp;(MATCH(VLOOKUP(E42,DADOS!$C:$C,1),DADOS!$C:$C,)+1))),2)%,H41)</f>
        <v>0.1356</v>
      </c>
      <c r="I42" s="4"/>
      <c r="J42" s="37">
        <f t="shared" ca="1" si="11"/>
        <v>1.1757230686745836</v>
      </c>
      <c r="K42" s="11">
        <f t="shared" ca="1" si="12"/>
        <v>52716.920602375096</v>
      </c>
      <c r="L42" s="11">
        <f t="shared" ca="1" si="6"/>
        <v>0</v>
      </c>
      <c r="M42" s="121">
        <f t="shared" ca="1" si="7"/>
        <v>10756.383583365525</v>
      </c>
      <c r="N42" s="170">
        <f t="shared" ca="1" si="8"/>
        <v>186.50003129748936</v>
      </c>
      <c r="O42" s="17">
        <f t="shared" ca="1" si="9"/>
        <v>186.50003129748936</v>
      </c>
      <c r="P42" s="168">
        <f ca="1">IF(SUM($L$2:L41)=$B$15,0,SUM(K42:L42)/N42)</f>
        <v>0</v>
      </c>
      <c r="Q42" s="11">
        <f t="shared" ca="1" si="10"/>
        <v>282.66440619672306</v>
      </c>
      <c r="R42" s="39">
        <f t="shared" ca="1" si="3"/>
        <v>1.1725047174442786</v>
      </c>
      <c r="S42" s="11">
        <f ca="1">IF(SUM($L$2:L41)=$B$15,0,SUM(L42:M42)/R42)</f>
        <v>0</v>
      </c>
      <c r="T42" s="5"/>
    </row>
    <row r="43" spans="2:20" x14ac:dyDescent="0.2">
      <c r="D43" s="5">
        <f ca="1"/>
        <v>61151</v>
      </c>
      <c r="E43" s="16">
        <f ca="1"/>
        <v>15020</v>
      </c>
      <c r="F43" s="5">
        <f ca="1"/>
        <v>61151</v>
      </c>
      <c r="G43" s="16">
        <f ca="1"/>
        <v>10298</v>
      </c>
      <c r="H43" s="4">
        <f ca="1">IFERROR(ROUND(FORECAST(E43,INDIRECT("DADOS!$D$"&amp;MATCH(VLOOKUP(E43,DADOS!$C:$C,1),DADOS!$C:$C,)):INDIRECT("DADOS!$d$"&amp;(MATCH(VLOOKUP(E43,DADOS!$C:$C,1),DADOS!$C:$C,)+1)),INDIRECT("DADOS!$c$"&amp;MATCH(VLOOKUP(E43,DADOS!$C:$C,1),DADOS!$C:$C,)):INDIRECT("DADOS!$c$"&amp;(MATCH(VLOOKUP(E43,DADOS!$C:$C,1),DADOS!$C:$C,)+1))),2)%,H42)</f>
        <v>0.1356</v>
      </c>
      <c r="I43" s="4"/>
      <c r="J43" s="37">
        <f t="shared" ca="1" si="11"/>
        <v>1.1764815999999656</v>
      </c>
      <c r="K43" s="11">
        <f t="shared" ca="1" si="12"/>
        <v>52944.479999989679</v>
      </c>
      <c r="L43" s="11">
        <f t="shared" ca="1" si="6"/>
        <v>0</v>
      </c>
      <c r="M43" s="121">
        <f t="shared" ca="1" si="7"/>
        <v>10800.000000002807</v>
      </c>
      <c r="N43" s="170">
        <f t="shared" ca="1" si="8"/>
        <v>212.63659328358543</v>
      </c>
      <c r="O43" s="17">
        <f t="shared" ca="1" si="9"/>
        <v>212.63659328358543</v>
      </c>
      <c r="P43" s="168">
        <f ca="1">IF(SUM($L$2:L42)=$B$15,0,SUM(K43:L43)/N43)</f>
        <v>0</v>
      </c>
      <c r="Q43" s="11">
        <f t="shared" ca="1" si="10"/>
        <v>248.9904450706639</v>
      </c>
      <c r="R43" s="39">
        <f t="shared" ca="1" si="3"/>
        <v>1.1771947363140451</v>
      </c>
      <c r="S43" s="11">
        <f ca="1">IF(SUM($L$2:L42)=$B$15,0,SUM(L43:M43)/R43)</f>
        <v>0</v>
      </c>
      <c r="T43" s="5"/>
    </row>
    <row r="44" spans="2:20" x14ac:dyDescent="0.2">
      <c r="D44" s="5">
        <f ca="1"/>
        <v>61518</v>
      </c>
      <c r="E44" s="16">
        <f ca="1"/>
        <v>15387</v>
      </c>
      <c r="F44" s="5">
        <f ca="1"/>
        <v>61518</v>
      </c>
      <c r="G44" s="16">
        <f ca="1"/>
        <v>10551</v>
      </c>
      <c r="H44" s="4">
        <f ca="1">IFERROR(ROUND(FORECAST(E44,INDIRECT("DADOS!$D$"&amp;MATCH(VLOOKUP(E44,DADOS!$C:$C,1),DADOS!$C:$C,)):INDIRECT("DADOS!$d$"&amp;(MATCH(VLOOKUP(E44,DADOS!$C:$C,1),DADOS!$C:$C,)+1)),INDIRECT("DADOS!$c$"&amp;MATCH(VLOOKUP(E44,DADOS!$C:$C,1),DADOS!$C:$C,)):INDIRECT("DADOS!$c$"&amp;(MATCH(VLOOKUP(E44,DADOS!$C:$C,1),DADOS!$C:$C,)+1))),2)%,H43)</f>
        <v>0.1356</v>
      </c>
      <c r="I44" s="4"/>
      <c r="J44" s="37">
        <f t="shared" ca="1" si="11"/>
        <v>1.1772406207006012</v>
      </c>
      <c r="K44" s="11">
        <f t="shared" ca="1" si="12"/>
        <v>53172.186210180364</v>
      </c>
      <c r="L44" s="11">
        <f t="shared" ca="1" si="6"/>
        <v>0</v>
      </c>
      <c r="M44" s="121">
        <f t="shared" ca="1" si="7"/>
        <v>10843.622538450747</v>
      </c>
      <c r="N44" s="170">
        <f t="shared" ca="1" si="8"/>
        <v>242.56220422358646</v>
      </c>
      <c r="O44" s="17">
        <f t="shared" ca="1" si="9"/>
        <v>242.56220422358646</v>
      </c>
      <c r="P44" s="168">
        <f ca="1">IF(SUM($L$2:L43)=$B$15,0,SUM(K44:L44)/N44)</f>
        <v>0</v>
      </c>
      <c r="Q44" s="11">
        <f t="shared" ca="1" si="10"/>
        <v>219.21051707284067</v>
      </c>
      <c r="R44" s="39">
        <f t="shared" ca="1" si="3"/>
        <v>1.1819222383598578</v>
      </c>
      <c r="S44" s="11">
        <f ca="1">IF(SUM($L$2:L43)=$B$15,0,SUM(L44:M44)/R44)</f>
        <v>0</v>
      </c>
      <c r="T44" s="5"/>
    </row>
    <row r="45" spans="2:20" x14ac:dyDescent="0.2">
      <c r="D45" s="5">
        <f ca="1"/>
        <v>61882</v>
      </c>
      <c r="E45" s="16">
        <f ca="1"/>
        <v>15751</v>
      </c>
      <c r="F45" s="5">
        <f ca="1"/>
        <v>61882</v>
      </c>
      <c r="G45" s="16">
        <f ca="1"/>
        <v>10799</v>
      </c>
      <c r="H45" s="4">
        <f ca="1">IFERROR(ROUND(FORECAST(E45,INDIRECT("DADOS!$D$"&amp;MATCH(VLOOKUP(E45,DADOS!$C:$C,1),DADOS!$C:$C,)):INDIRECT("DADOS!$d$"&amp;(MATCH(VLOOKUP(E45,DADOS!$C:$C,1),DADOS!$C:$C,)+1)),INDIRECT("DADOS!$c$"&amp;MATCH(VLOOKUP(E45,DADOS!$C:$C,1),DADOS!$C:$C,)):INDIRECT("DADOS!$c$"&amp;(MATCH(VLOOKUP(E45,DADOS!$C:$C,1),DADOS!$C:$C,)+1))),2)%,H44)</f>
        <v>0.1356</v>
      </c>
      <c r="I45" s="4"/>
      <c r="J45" s="37">
        <f t="shared" ca="1" si="11"/>
        <v>1.1734504077957288</v>
      </c>
      <c r="K45" s="11">
        <f t="shared" ca="1" si="12"/>
        <v>52035.122338718655</v>
      </c>
      <c r="L45" s="11">
        <f t="shared" ca="1" si="6"/>
        <v>0</v>
      </c>
      <c r="M45" s="121">
        <f t="shared" ca="1" si="7"/>
        <v>10625.5710557289</v>
      </c>
      <c r="N45" s="170">
        <f t="shared" ca="1" si="8"/>
        <v>275.98032041547452</v>
      </c>
      <c r="O45" s="17">
        <f t="shared" ca="1" si="9"/>
        <v>275.98032041547452</v>
      </c>
      <c r="P45" s="168">
        <f ca="1">IF(SUM($L$2:L44)=$B$15,0,SUM(K45:L45)/N45)</f>
        <v>0</v>
      </c>
      <c r="Q45" s="11">
        <f t="shared" ca="1" si="10"/>
        <v>188.54649585297383</v>
      </c>
      <c r="R45" s="39">
        <f t="shared" ca="1" si="3"/>
        <v>1.186574737128091</v>
      </c>
      <c r="S45" s="11">
        <f ca="1">IF(SUM($L$2:L44)=$B$15,0,SUM(L45:M45)/R45)</f>
        <v>0</v>
      </c>
      <c r="T45" s="5"/>
    </row>
    <row r="46" spans="2:20" x14ac:dyDescent="0.2">
      <c r="D46" s="5">
        <f ca="1"/>
        <v>62246</v>
      </c>
      <c r="E46" s="16">
        <f ca="1"/>
        <v>16115</v>
      </c>
      <c r="F46" s="5">
        <f ca="1"/>
        <v>62246</v>
      </c>
      <c r="G46" s="16">
        <f ca="1"/>
        <v>11048</v>
      </c>
      <c r="H46" s="4">
        <f ca="1">IFERROR(ROUND(FORECAST(E46,INDIRECT("DADOS!$D$"&amp;MATCH(VLOOKUP(E46,DADOS!$C:$C,1),DADOS!$C:$C,)):INDIRECT("DADOS!$d$"&amp;(MATCH(VLOOKUP(E46,DADOS!$C:$C,1),DADOS!$C:$C,)+1)),INDIRECT("DADOS!$c$"&amp;MATCH(VLOOKUP(E46,DADOS!$C:$C,1),DADOS!$C:$C,)):INDIRECT("DADOS!$c$"&amp;(MATCH(VLOOKUP(E46,DADOS!$C:$C,1),DADOS!$C:$C,)+1))),2)%,H45)</f>
        <v>0.1356</v>
      </c>
      <c r="I46" s="4"/>
      <c r="J46" s="37">
        <f t="shared" ca="1" si="11"/>
        <v>1.174207472887681</v>
      </c>
      <c r="K46" s="11">
        <f t="shared" ca="1" si="12"/>
        <v>52262.241866304306</v>
      </c>
      <c r="L46" s="11">
        <f t="shared" ca="1" si="6"/>
        <v>0</v>
      </c>
      <c r="M46" s="121">
        <f t="shared" ca="1" si="7"/>
        <v>10669.169112087617</v>
      </c>
      <c r="N46" s="170">
        <f t="shared" ca="1" si="8"/>
        <v>314.16595958504325</v>
      </c>
      <c r="O46" s="17">
        <f t="shared" ca="1" si="9"/>
        <v>314.16595958504325</v>
      </c>
      <c r="P46" s="168">
        <f ca="1">IF(SUM($L$2:L45)=$B$15,0,SUM(K46:L46)/N46)</f>
        <v>0</v>
      </c>
      <c r="Q46" s="11">
        <f t="shared" ca="1" si="10"/>
        <v>166.35233790234096</v>
      </c>
      <c r="R46" s="39">
        <f t="shared" ca="1" si="3"/>
        <v>1.1912644210062395</v>
      </c>
      <c r="S46" s="11">
        <f ca="1">IF(SUM($L$2:L45)=$B$15,0,SUM(L46:M46)/R46)</f>
        <v>0</v>
      </c>
      <c r="T46" s="5"/>
    </row>
    <row r="47" spans="2:20" x14ac:dyDescent="0.2">
      <c r="D47" s="5">
        <f ca="1"/>
        <v>62611</v>
      </c>
      <c r="E47" s="16">
        <f ca="1"/>
        <v>16480</v>
      </c>
      <c r="F47" s="5">
        <f ca="1"/>
        <v>62611</v>
      </c>
      <c r="G47" s="16">
        <f ca="1"/>
        <v>11301</v>
      </c>
      <c r="H47" s="4">
        <f ca="1">IFERROR(ROUND(FORECAST(E47,INDIRECT("DADOS!$D$"&amp;MATCH(VLOOKUP(E47,DADOS!$C:$C,1),DADOS!$C:$C,)):INDIRECT("DADOS!$d$"&amp;(MATCH(VLOOKUP(E47,DADOS!$C:$C,1),DADOS!$C:$C,)+1)),INDIRECT("DADOS!$c$"&amp;MATCH(VLOOKUP(E47,DADOS!$C:$C,1),DADOS!$C:$C,)):INDIRECT("DADOS!$c$"&amp;(MATCH(VLOOKUP(E47,DADOS!$C:$C,1),DADOS!$C:$C,)+1))),2)%,H46)</f>
        <v>0.1356</v>
      </c>
      <c r="I47" s="4"/>
      <c r="J47" s="37">
        <f t="shared" ca="1" si="11"/>
        <v>1.177240620700601</v>
      </c>
      <c r="K47" s="11">
        <f t="shared" ca="1" si="12"/>
        <v>53172.186210180298</v>
      </c>
      <c r="L47" s="11">
        <f t="shared" ca="1" si="6"/>
        <v>0</v>
      </c>
      <c r="M47" s="121">
        <f t="shared" ca="1" si="7"/>
        <v>10843.622538450682</v>
      </c>
      <c r="N47" s="170">
        <f t="shared" ca="1" si="8"/>
        <v>358.38040137961957</v>
      </c>
      <c r="O47" s="17">
        <f t="shared" ca="1" si="9"/>
        <v>358.38040137961957</v>
      </c>
      <c r="P47" s="168">
        <f ca="1">IF(SUM($L$2:L46)=$B$15,0,SUM(K47:L47)/N47)</f>
        <v>0</v>
      </c>
      <c r="Q47" s="11">
        <f t="shared" ca="1" si="10"/>
        <v>148.36800786395932</v>
      </c>
      <c r="R47" s="39">
        <f t="shared" ca="1" si="3"/>
        <v>1.1960484255669834</v>
      </c>
      <c r="S47" s="11">
        <f ca="1">IF(SUM($L$2:L46)=$B$15,0,SUM(L47:M47)/R47)</f>
        <v>0</v>
      </c>
      <c r="T47" s="5"/>
    </row>
    <row r="48" spans="2:20" x14ac:dyDescent="0.2">
      <c r="D48" s="5">
        <f ca="1"/>
        <v>62977</v>
      </c>
      <c r="E48" s="16">
        <f ca="1"/>
        <v>16846</v>
      </c>
      <c r="F48" s="5">
        <f ca="1"/>
        <v>62977</v>
      </c>
      <c r="G48" s="16">
        <f ca="1"/>
        <v>11552</v>
      </c>
      <c r="H48" s="4">
        <f ca="1">IFERROR(ROUND(FORECAST(E48,INDIRECT("DADOS!$D$"&amp;MATCH(VLOOKUP(E48,DADOS!$C:$C,1),DADOS!$C:$C,)):INDIRECT("DADOS!$d$"&amp;(MATCH(VLOOKUP(E48,DADOS!$C:$C,1),DADOS!$C:$C,)+1)),INDIRECT("DADOS!$c$"&amp;MATCH(VLOOKUP(E48,DADOS!$C:$C,1),DADOS!$C:$C,)):INDIRECT("DADOS!$c$"&amp;(MATCH(VLOOKUP(E48,DADOS!$C:$C,1),DADOS!$C:$C,)+1))),2)%,H47)</f>
        <v>0.1356</v>
      </c>
      <c r="I48" s="4"/>
      <c r="J48" s="37">
        <f t="shared" ca="1" si="11"/>
        <v>1.1757230686745825</v>
      </c>
      <c r="K48" s="11">
        <f t="shared" ca="1" si="12"/>
        <v>52716.920602374761</v>
      </c>
      <c r="L48" s="11">
        <f t="shared" ca="1" si="6"/>
        <v>0</v>
      </c>
      <c r="M48" s="121">
        <f t="shared" ca="1" si="7"/>
        <v>10756.383583365658</v>
      </c>
      <c r="N48" s="170">
        <f t="shared" ca="1" si="8"/>
        <v>408.39208833769948</v>
      </c>
      <c r="O48" s="17">
        <f t="shared" ca="1" si="9"/>
        <v>408.39208833769948</v>
      </c>
      <c r="P48" s="168">
        <f ca="1">IF(SUM($L$2:L47)=$B$15,0,SUM(K48:L48)/N48)</f>
        <v>0</v>
      </c>
      <c r="Q48" s="11">
        <f t="shared" ca="1" si="10"/>
        <v>129.08408881511713</v>
      </c>
      <c r="R48" s="39">
        <f t="shared" ca="1" si="3"/>
        <v>1.2008135966050038</v>
      </c>
      <c r="S48" s="11">
        <f ca="1">IF(SUM($L$2:L47)=$B$15,0,SUM(L48:M48)/R48)</f>
        <v>0</v>
      </c>
      <c r="T48" s="5"/>
    </row>
    <row r="49" spans="4:20" x14ac:dyDescent="0.2">
      <c r="D49" s="5">
        <f ca="1"/>
        <v>63342</v>
      </c>
      <c r="E49" s="16">
        <f ca="1"/>
        <v>17211</v>
      </c>
      <c r="F49" s="5">
        <f ca="1"/>
        <v>63342</v>
      </c>
      <c r="G49" s="16">
        <f ca="1"/>
        <v>11802</v>
      </c>
      <c r="H49" s="4">
        <f ca="1">IFERROR(ROUND(FORECAST(E49,INDIRECT("DADOS!$D$"&amp;MATCH(VLOOKUP(E49,DADOS!$C:$C,1),DADOS!$C:$C,)):INDIRECT("DADOS!$d$"&amp;(MATCH(VLOOKUP(E49,DADOS!$C:$C,1),DADOS!$C:$C,)+1)),INDIRECT("DADOS!$c$"&amp;MATCH(VLOOKUP(E49,DADOS!$C:$C,1),DADOS!$C:$C,)):INDIRECT("DADOS!$c$"&amp;(MATCH(VLOOKUP(E49,DADOS!$C:$C,1),DADOS!$C:$C,)+1))),2)%,H48)</f>
        <v>0.1356</v>
      </c>
      <c r="I49" s="4"/>
      <c r="J49" s="37">
        <f t="shared" ca="1" si="11"/>
        <v>1.1749650264089275</v>
      </c>
      <c r="K49" s="11">
        <f t="shared" ca="1" si="12"/>
        <v>52489.507922678255</v>
      </c>
      <c r="L49" s="11">
        <f t="shared" ca="1" si="6"/>
        <v>0</v>
      </c>
      <c r="M49" s="121">
        <f t="shared" ca="1" si="7"/>
        <v>10712.773287680255</v>
      </c>
      <c r="N49" s="170">
        <f t="shared" ca="1" si="8"/>
        <v>465.1407195536969</v>
      </c>
      <c r="O49" s="17">
        <f t="shared" ca="1" si="9"/>
        <v>465.1407195536969</v>
      </c>
      <c r="P49" s="168">
        <f ca="1">IF(SUM($L$2:L48)=$B$15,0,SUM(K49:L49)/N49)</f>
        <v>0</v>
      </c>
      <c r="Q49" s="11">
        <f t="shared" ca="1" si="10"/>
        <v>112.84651228351284</v>
      </c>
      <c r="R49" s="39">
        <f t="shared" ca="1" si="3"/>
        <v>1.2055786543892635</v>
      </c>
      <c r="S49" s="11">
        <f ca="1">IF(SUM($L$2:L48)=$B$15,0,SUM(L49:M49)/R49)</f>
        <v>0</v>
      </c>
      <c r="T49" s="5"/>
    </row>
    <row r="50" spans="4:20" x14ac:dyDescent="0.2">
      <c r="D50" s="5">
        <f ca="1"/>
        <v>63709</v>
      </c>
      <c r="E50" s="16">
        <f ca="1"/>
        <v>17578</v>
      </c>
      <c r="F50" s="5">
        <f ca="1"/>
        <v>63709</v>
      </c>
      <c r="G50" s="16">
        <f ca="1"/>
        <v>12052</v>
      </c>
      <c r="H50" s="4">
        <f ca="1">IFERROR(ROUND(FORECAST(E50,INDIRECT("DADOS!$D$"&amp;MATCH(VLOOKUP(E50,DADOS!$C:$C,1),DADOS!$C:$C,)):INDIRECT("DADOS!$d$"&amp;(MATCH(VLOOKUP(E50,DADOS!$C:$C,1),DADOS!$C:$C,)+1)),INDIRECT("DADOS!$c$"&amp;MATCH(VLOOKUP(E50,DADOS!$C:$C,1),DADOS!$C:$C,)):INDIRECT("DADOS!$c$"&amp;(MATCH(VLOOKUP(E50,DADOS!$C:$C,1),DADOS!$C:$C,)+1))),2)%,H49)</f>
        <v>0.1356</v>
      </c>
      <c r="I50" s="4"/>
      <c r="J50" s="37">
        <f t="shared" ca="1" si="11"/>
        <v>1.1749650264089277</v>
      </c>
      <c r="K50" s="11">
        <f t="shared" ca="1" si="12"/>
        <v>52489.507922678327</v>
      </c>
      <c r="L50" s="11">
        <f t="shared" ca="1" si="6"/>
        <v>0</v>
      </c>
      <c r="M50" s="121">
        <f t="shared" ca="1" si="7"/>
        <v>10712.773287680322</v>
      </c>
      <c r="N50" s="170">
        <f t="shared" ca="1" si="8"/>
        <v>529.7749274908241</v>
      </c>
      <c r="O50" s="17">
        <f t="shared" ca="1" si="9"/>
        <v>529.7749274908241</v>
      </c>
      <c r="P50" s="168">
        <f ca="1">IF(SUM($L$2:L49)=$B$15,0,SUM(K50:L50)/N50)</f>
        <v>0</v>
      </c>
      <c r="Q50" s="11">
        <f t="shared" ca="1" si="10"/>
        <v>99.07888274608365</v>
      </c>
      <c r="R50" s="39">
        <f t="shared" ca="1" si="3"/>
        <v>1.2103626208332452</v>
      </c>
      <c r="S50" s="11">
        <f ca="1">IF(SUM($L$2:L49)=$B$15,0,SUM(L50:M50)/R50)</f>
        <v>0</v>
      </c>
      <c r="T50" s="5"/>
    </row>
    <row r="51" spans="4:20" x14ac:dyDescent="0.2">
      <c r="D51" s="5">
        <f ca="1"/>
        <v>64073</v>
      </c>
      <c r="E51" s="16">
        <f ca="1"/>
        <v>17942</v>
      </c>
      <c r="F51" s="5">
        <f ca="1"/>
        <v>64073</v>
      </c>
      <c r="G51" s="16">
        <f ca="1"/>
        <v>12300</v>
      </c>
      <c r="H51" s="4">
        <f ca="1">IFERROR(ROUND(FORECAST(E51,INDIRECT("DADOS!$D$"&amp;MATCH(VLOOKUP(E51,DADOS!$C:$C,1),DADOS!$C:$C,)):INDIRECT("DADOS!$d$"&amp;(MATCH(VLOOKUP(E51,DADOS!$C:$C,1),DADOS!$C:$C,)+1)),INDIRECT("DADOS!$c$"&amp;MATCH(VLOOKUP(E51,DADOS!$C:$C,1),DADOS!$C:$C,)):INDIRECT("DADOS!$c$"&amp;(MATCH(VLOOKUP(E51,DADOS!$C:$C,1),DADOS!$C:$C,)+1))),2)%,H50)</f>
        <v>0.1356</v>
      </c>
      <c r="I51" s="4"/>
      <c r="J51" s="37">
        <f t="shared" ca="1" si="11"/>
        <v>1.1734504077957286</v>
      </c>
      <c r="K51" s="11">
        <f t="shared" ca="1" si="12"/>
        <v>52035.122338718589</v>
      </c>
      <c r="L51" s="11">
        <f t="shared" ca="1" si="6"/>
        <v>0</v>
      </c>
      <c r="M51" s="121">
        <f t="shared" ca="1" si="7"/>
        <v>10625.5710557289</v>
      </c>
      <c r="N51" s="170">
        <f t="shared" ca="1" si="8"/>
        <v>602.76272103065503</v>
      </c>
      <c r="O51" s="17">
        <f t="shared" ca="1" si="9"/>
        <v>602.76272103065503</v>
      </c>
      <c r="P51" s="168">
        <f ca="1">IF(SUM($L$2:L50)=$B$15,0,SUM(K51:L51)/N51)</f>
        <v>0</v>
      </c>
      <c r="Q51" s="11">
        <f t="shared" ca="1" si="10"/>
        <v>86.327704954520925</v>
      </c>
      <c r="R51" s="39">
        <f t="shared" ca="1" si="3"/>
        <v>1.2151270718434541</v>
      </c>
      <c r="S51" s="11">
        <f ca="1">IF(SUM($L$2:L50)=$B$15,0,SUM(L51:M51)/R51)</f>
        <v>0</v>
      </c>
      <c r="T51" s="5"/>
    </row>
    <row r="52" spans="4:20" x14ac:dyDescent="0.2">
      <c r="D52" s="5">
        <f ca="1"/>
        <v>64438</v>
      </c>
      <c r="E52" s="16">
        <f ca="1"/>
        <v>18307</v>
      </c>
      <c r="F52" s="5">
        <f ca="1"/>
        <v>64438</v>
      </c>
      <c r="G52" s="16">
        <f ca="1"/>
        <v>12551</v>
      </c>
      <c r="H52" s="4">
        <f ca="1">IFERROR(ROUND(FORECAST(E52,INDIRECT("DADOS!$D$"&amp;MATCH(VLOOKUP(E52,DADOS!$C:$C,1),DADOS!$C:$C,)):INDIRECT("DADOS!$d$"&amp;(MATCH(VLOOKUP(E52,DADOS!$C:$C,1),DADOS!$C:$C,)+1)),INDIRECT("DADOS!$c$"&amp;MATCH(VLOOKUP(E52,DADOS!$C:$C,1),DADOS!$C:$C,)):INDIRECT("DADOS!$c$"&amp;(MATCH(VLOOKUP(E52,DADOS!$C:$C,1),DADOS!$C:$C,)+1))),2)%,H51)</f>
        <v>0.1356</v>
      </c>
      <c r="I52" s="4"/>
      <c r="J52" s="37">
        <f t="shared" ca="1" si="11"/>
        <v>1.1757230686745828</v>
      </c>
      <c r="K52" s="11">
        <f t="shared" ca="1" si="12"/>
        <v>52716.920602374827</v>
      </c>
      <c r="L52" s="11">
        <f t="shared" ca="1" si="6"/>
        <v>0</v>
      </c>
      <c r="M52" s="121">
        <f t="shared" ca="1" si="7"/>
        <v>10756.383583365658</v>
      </c>
      <c r="N52" s="170">
        <f t="shared" ca="1" si="8"/>
        <v>686.87775745044496</v>
      </c>
      <c r="O52" s="17">
        <f t="shared" ca="1" si="9"/>
        <v>686.87775745044496</v>
      </c>
      <c r="P52" s="168">
        <f ca="1">IF(SUM($L$2:L51)=$B$15,0,SUM(K52:L52)/N52)</f>
        <v>0</v>
      </c>
      <c r="Q52" s="11">
        <f t="shared" ca="1" si="10"/>
        <v>76.748620887142508</v>
      </c>
      <c r="R52" s="39">
        <f t="shared" ca="1" si="3"/>
        <v>1.2199682540284629</v>
      </c>
      <c r="S52" s="11">
        <f ca="1">IF(SUM($L$2:L51)=$B$15,0,SUM(L52:M52)/R52)</f>
        <v>0</v>
      </c>
      <c r="T52" s="5"/>
    </row>
    <row r="53" spans="4:20" x14ac:dyDescent="0.2">
      <c r="D53" s="5">
        <f ca="1"/>
        <v>64803</v>
      </c>
      <c r="E53" s="16">
        <f ca="1"/>
        <v>18672</v>
      </c>
      <c r="F53" s="5">
        <f ca="1"/>
        <v>64803</v>
      </c>
      <c r="G53" s="16">
        <f ca="1"/>
        <v>12801</v>
      </c>
      <c r="H53" s="4">
        <f ca="1">IFERROR(ROUND(FORECAST(E53,INDIRECT("DADOS!$D$"&amp;MATCH(VLOOKUP(E53,DADOS!$C:$C,1),DADOS!$C:$C,)):INDIRECT("DADOS!$d$"&amp;(MATCH(VLOOKUP(E53,DADOS!$C:$C,1),DADOS!$C:$C,)+1)),INDIRECT("DADOS!$c$"&amp;MATCH(VLOOKUP(E53,DADOS!$C:$C,1),DADOS!$C:$C,)):INDIRECT("DADOS!$c$"&amp;(MATCH(VLOOKUP(E53,DADOS!$C:$C,1),DADOS!$C:$C,)+1))),2)%,H52)</f>
        <v>0.1356</v>
      </c>
      <c r="I53" s="4"/>
      <c r="J53" s="37">
        <f t="shared" ca="1" si="11"/>
        <v>1.1749650264089275</v>
      </c>
      <c r="K53" s="11">
        <f t="shared" ca="1" si="12"/>
        <v>52489.507922678255</v>
      </c>
      <c r="L53" s="11">
        <f t="shared" ca="1" si="6"/>
        <v>0</v>
      </c>
      <c r="M53" s="121">
        <f t="shared" ca="1" si="7"/>
        <v>10712.773287680255</v>
      </c>
      <c r="N53" s="170">
        <f t="shared" ca="1" si="8"/>
        <v>782.3237116232757</v>
      </c>
      <c r="O53" s="17">
        <f t="shared" ca="1" si="9"/>
        <v>782.3237116232757</v>
      </c>
      <c r="P53" s="168">
        <f ca="1">IF(SUM($L$2:L52)=$B$15,0,SUM(K53:L53)/N53)</f>
        <v>0</v>
      </c>
      <c r="Q53" s="11">
        <f t="shared" ca="1" si="10"/>
        <v>67.094358949910401</v>
      </c>
      <c r="R53" s="39">
        <f t="shared" ca="1" si="3"/>
        <v>1.2248093211531552</v>
      </c>
      <c r="S53" s="11">
        <f ca="1">IF(SUM($L$2:L52)=$B$15,0,SUM(L53:M53)/R53)</f>
        <v>0</v>
      </c>
      <c r="T53" s="5"/>
    </row>
    <row r="54" spans="4:20" x14ac:dyDescent="0.2">
      <c r="D54" s="5">
        <f ca="1"/>
        <v>65169</v>
      </c>
      <c r="E54" s="16">
        <f ca="1"/>
        <v>19038</v>
      </c>
      <c r="F54" s="5">
        <f ca="1"/>
        <v>65169</v>
      </c>
      <c r="G54" s="16">
        <f ca="1"/>
        <v>13053</v>
      </c>
      <c r="H54" s="4">
        <f ca="1">IFERROR(ROUND(FORECAST(E54,INDIRECT("DADOS!$D$"&amp;MATCH(VLOOKUP(E54,DADOS!$C:$C,1),DADOS!$C:$C,)):INDIRECT("DADOS!$d$"&amp;(MATCH(VLOOKUP(E54,DADOS!$C:$C,1),DADOS!$C:$C,)+1)),INDIRECT("DADOS!$c$"&amp;MATCH(VLOOKUP(E54,DADOS!$C:$C,1),DADOS!$C:$C,)):INDIRECT("DADOS!$c$"&amp;(MATCH(VLOOKUP(E54,DADOS!$C:$C,1),DADOS!$C:$C,)+1))),2)%,H53)</f>
        <v>0.1356</v>
      </c>
      <c r="I54" s="4"/>
      <c r="J54" s="37">
        <f t="shared" ca="1" si="11"/>
        <v>1.1764815999999667</v>
      </c>
      <c r="K54" s="11">
        <f t="shared" ca="1" si="12"/>
        <v>52944.479999990013</v>
      </c>
      <c r="L54" s="11">
        <f t="shared" ca="1" si="6"/>
        <v>0</v>
      </c>
      <c r="M54" s="121">
        <f t="shared" ca="1" si="7"/>
        <v>10800.000000002741</v>
      </c>
      <c r="N54" s="170">
        <f t="shared" ca="1" si="8"/>
        <v>891.96043414703115</v>
      </c>
      <c r="O54" s="17">
        <f t="shared" ca="1" si="9"/>
        <v>891.96043414703115</v>
      </c>
      <c r="P54" s="168">
        <f ca="1">IF(SUM($L$2:L53)=$B$15,0,SUM(K54:L54)/N54)</f>
        <v>0</v>
      </c>
      <c r="Q54" s="11">
        <f t="shared" ca="1" si="10"/>
        <v>59.357431084507745</v>
      </c>
      <c r="R54" s="39">
        <f t="shared" ca="1" si="3"/>
        <v>1.2297085584377569</v>
      </c>
      <c r="S54" s="11">
        <f ca="1">IF(SUM($L$2:L53)=$B$15,0,SUM(L54:M54)/R54)</f>
        <v>0</v>
      </c>
      <c r="T54" s="5"/>
    </row>
    <row r="55" spans="4:20" x14ac:dyDescent="0.2">
      <c r="D55" s="5">
        <f ca="1"/>
        <v>65533</v>
      </c>
      <c r="E55" s="16">
        <f ca="1"/>
        <v>19402</v>
      </c>
      <c r="F55" s="5">
        <f ca="1"/>
        <v>65533</v>
      </c>
      <c r="G55" s="16">
        <f ca="1"/>
        <v>13305</v>
      </c>
      <c r="H55" s="4">
        <f ca="1">IFERROR(ROUND(FORECAST(E55,INDIRECT("DADOS!$D$"&amp;MATCH(VLOOKUP(E55,DADOS!$C:$C,1),DADOS!$C:$C,)):INDIRECT("DADOS!$d$"&amp;(MATCH(VLOOKUP(E55,DADOS!$C:$C,1),DADOS!$C:$C,)+1)),INDIRECT("DADOS!$c$"&amp;MATCH(VLOOKUP(E55,DADOS!$C:$C,1),DADOS!$C:$C,)):INDIRECT("DADOS!$c$"&amp;(MATCH(VLOOKUP(E55,DADOS!$C:$C,1),DADOS!$C:$C,)+1))),2)%,H54)</f>
        <v>0.1356</v>
      </c>
      <c r="I55" s="4"/>
      <c r="J55" s="37">
        <f t="shared" ca="1" si="11"/>
        <v>1.1764815999999663</v>
      </c>
      <c r="K55" s="11">
        <f t="shared" ca="1" si="12"/>
        <v>52944.479999989882</v>
      </c>
      <c r="L55" s="11">
        <f t="shared" ca="1" si="6"/>
        <v>0</v>
      </c>
      <c r="M55" s="121">
        <f t="shared" ca="1" si="7"/>
        <v>10800.000000002741</v>
      </c>
      <c r="N55" s="170">
        <f t="shared" ca="1" si="8"/>
        <v>1016.9619100933942</v>
      </c>
      <c r="O55" s="17">
        <f t="shared" ca="1" si="9"/>
        <v>1016.9619100933942</v>
      </c>
      <c r="P55" s="168">
        <f ca="1">IF(SUM($L$2:L54)=$B$15,0,SUM(K55:L55)/N55)</f>
        <v>0</v>
      </c>
      <c r="Q55" s="11">
        <f t="shared" ca="1" si="10"/>
        <v>52.061418893385742</v>
      </c>
      <c r="R55" s="39">
        <f t="shared" ca="1" si="3"/>
        <v>1.2346273926714972</v>
      </c>
      <c r="S55" s="11">
        <f ca="1">IF(SUM($L$2:L54)=$B$15,0,SUM(L55:M55)/R55)</f>
        <v>0</v>
      </c>
      <c r="T55" s="5"/>
    </row>
    <row r="56" spans="4:20" x14ac:dyDescent="0.2">
      <c r="D56" s="5">
        <f ca="1"/>
        <v>65900</v>
      </c>
      <c r="E56" s="16">
        <f ca="1"/>
        <v>19769</v>
      </c>
      <c r="F56" s="5">
        <f ca="1"/>
        <v>65900</v>
      </c>
      <c r="G56" s="16">
        <f ca="1"/>
        <v>13554</v>
      </c>
      <c r="H56" s="4">
        <f ca="1">IFERROR(ROUND(FORECAST(E56,INDIRECT("DADOS!$D$"&amp;MATCH(VLOOKUP(E56,DADOS!$C:$C,1),DADOS!$C:$C,)):INDIRECT("DADOS!$d$"&amp;(MATCH(VLOOKUP(E56,DADOS!$C:$C,1),DADOS!$C:$C,)+1)),INDIRECT("DADOS!$c$"&amp;MATCH(VLOOKUP(E56,DADOS!$C:$C,1),DADOS!$C:$C,)):INDIRECT("DADOS!$c$"&amp;(MATCH(VLOOKUP(E56,DADOS!$C:$C,1),DADOS!$C:$C,)+1))),2)%,H55)</f>
        <v>0.1356</v>
      </c>
      <c r="I56" s="4"/>
      <c r="J56" s="37">
        <f t="shared" ca="1" si="11"/>
        <v>1.1742074728876815</v>
      </c>
      <c r="K56" s="11">
        <f t="shared" ca="1" si="12"/>
        <v>52262.241866304437</v>
      </c>
      <c r="L56" s="11">
        <f t="shared" ca="1" si="6"/>
        <v>0</v>
      </c>
      <c r="M56" s="121">
        <f t="shared" ca="1" si="7"/>
        <v>10669.169112087617</v>
      </c>
      <c r="N56" s="170">
        <f t="shared" ca="1" si="8"/>
        <v>1157.6724523869905</v>
      </c>
      <c r="O56" s="17">
        <f t="shared" ca="1" si="9"/>
        <v>1157.6724523869905</v>
      </c>
      <c r="P56" s="168">
        <f ca="1">IF(SUM($L$2:L55)=$B$15,0,SUM(K56:L56)/N56)</f>
        <v>0</v>
      </c>
      <c r="Q56" s="11">
        <f t="shared" ca="1" si="10"/>
        <v>45.144238993115515</v>
      </c>
      <c r="R56" s="39">
        <f t="shared" ca="1" si="3"/>
        <v>1.2395069944342529</v>
      </c>
      <c r="S56" s="11">
        <f ca="1">IF(SUM($L$2:L55)=$B$15,0,SUM(L56:M56)/R56)</f>
        <v>0</v>
      </c>
      <c r="T56" s="5"/>
    </row>
    <row r="57" spans="4:20" x14ac:dyDescent="0.2">
      <c r="D57" s="5">
        <f ca="1"/>
        <v>66264</v>
      </c>
      <c r="E57" s="16">
        <f ca="1"/>
        <v>20133</v>
      </c>
      <c r="F57" s="5">
        <f ca="1"/>
        <v>66264</v>
      </c>
      <c r="G57" s="16">
        <f ca="1"/>
        <v>13803</v>
      </c>
      <c r="H57" s="4">
        <f ca="1">IFERROR(ROUND(FORECAST(E57,INDIRECT("DADOS!$D$"&amp;MATCH(VLOOKUP(E57,DADOS!$C:$C,1),DADOS!$C:$C,)):INDIRECT("DADOS!$d$"&amp;(MATCH(VLOOKUP(E57,DADOS!$C:$C,1),DADOS!$C:$C,)+1)),INDIRECT("DADOS!$c$"&amp;MATCH(VLOOKUP(E57,DADOS!$C:$C,1),DADOS!$C:$C,)):INDIRECT("DADOS!$c$"&amp;(MATCH(VLOOKUP(E57,DADOS!$C:$C,1),DADOS!$C:$C,)+1))),2)%,H56)</f>
        <v>0.1356</v>
      </c>
      <c r="I57" s="4"/>
      <c r="J57" s="37">
        <f t="shared" ca="1" si="11"/>
        <v>1.1742074728876808</v>
      </c>
      <c r="K57" s="11">
        <f t="shared" ca="1" si="12"/>
        <v>52262.241866304241</v>
      </c>
      <c r="L57" s="11">
        <f t="shared" ca="1" si="6"/>
        <v>0</v>
      </c>
      <c r="M57" s="121">
        <f t="shared" ca="1" si="7"/>
        <v>10669.169112087617</v>
      </c>
      <c r="N57" s="170">
        <f t="shared" ca="1" si="8"/>
        <v>1317.8522162080078</v>
      </c>
      <c r="O57" s="17">
        <f t="shared" ca="1" si="9"/>
        <v>1317.8522162080078</v>
      </c>
      <c r="P57" s="168">
        <f ca="1">IF(SUM($L$2:L56)=$B$15,0,SUM(K57:L57)/N57)</f>
        <v>0</v>
      </c>
      <c r="Q57" s="11">
        <f t="shared" ca="1" si="10"/>
        <v>39.657133951395387</v>
      </c>
      <c r="R57" s="39">
        <f t="shared" ca="1" si="3"/>
        <v>1.2444058817834978</v>
      </c>
      <c r="S57" s="11">
        <f ca="1">IF(SUM($L$2:L56)=$B$15,0,SUM(L57:M57)/R57)</f>
        <v>0</v>
      </c>
      <c r="T57" s="5"/>
    </row>
    <row r="58" spans="4:20" x14ac:dyDescent="0.2">
      <c r="D58" s="5">
        <f ca="1"/>
        <v>66629</v>
      </c>
      <c r="E58" s="16">
        <f ca="1"/>
        <v>20498</v>
      </c>
      <c r="F58" s="5">
        <f ca="1"/>
        <v>66629</v>
      </c>
      <c r="G58" s="16">
        <f ca="1"/>
        <v>14056</v>
      </c>
      <c r="H58" s="4">
        <f ca="1">IFERROR(ROUND(FORECAST(E58,INDIRECT("DADOS!$D$"&amp;MATCH(VLOOKUP(E58,DADOS!$C:$C,1),DADOS!$C:$C,)):INDIRECT("DADOS!$d$"&amp;(MATCH(VLOOKUP(E58,DADOS!$C:$C,1),DADOS!$C:$C,)+1)),INDIRECT("DADOS!$c$"&amp;MATCH(VLOOKUP(E58,DADOS!$C:$C,1),DADOS!$C:$C,)):INDIRECT("DADOS!$c$"&amp;(MATCH(VLOOKUP(E58,DADOS!$C:$C,1),DADOS!$C:$C,)+1))),2)%,H57)</f>
        <v>0.1356</v>
      </c>
      <c r="I58" s="4"/>
      <c r="J58" s="37">
        <f t="shared" ca="1" si="11"/>
        <v>1.177240620700601</v>
      </c>
      <c r="K58" s="11">
        <f t="shared" ca="1" si="12"/>
        <v>53172.186210180298</v>
      </c>
      <c r="L58" s="11">
        <f t="shared" ca="1" si="6"/>
        <v>0</v>
      </c>
      <c r="M58" s="121">
        <f t="shared" ca="1" si="7"/>
        <v>10843.622538450747</v>
      </c>
      <c r="N58" s="170">
        <f t="shared" ca="1" si="8"/>
        <v>1503.3213872930735</v>
      </c>
      <c r="O58" s="17">
        <f t="shared" ca="1" si="9"/>
        <v>1503.3213872930735</v>
      </c>
      <c r="P58" s="168">
        <f ca="1">IF(SUM($L$2:L57)=$B$15,0,SUM(K58:L58)/N58)</f>
        <v>0</v>
      </c>
      <c r="Q58" s="11">
        <f t="shared" ca="1" si="10"/>
        <v>35.369806256747111</v>
      </c>
      <c r="R58" s="39">
        <f t="shared" ca="1" si="3"/>
        <v>1.2494032973940812</v>
      </c>
      <c r="S58" s="11">
        <f ca="1">IF(SUM($L$2:L57)=$B$15,0,SUM(L58:M58)/R58)</f>
        <v>0</v>
      </c>
      <c r="T58" s="5"/>
    </row>
    <row r="59" spans="4:20" x14ac:dyDescent="0.2">
      <c r="D59" s="5">
        <f ca="1"/>
        <v>66994</v>
      </c>
      <c r="E59" s="16">
        <f ca="1"/>
        <v>20863</v>
      </c>
      <c r="F59" s="5">
        <f ca="1"/>
        <v>66994</v>
      </c>
      <c r="G59" s="16">
        <f ca="1"/>
        <v>14306</v>
      </c>
      <c r="H59" s="4">
        <f ca="1">IFERROR(ROUND(FORECAST(E59,INDIRECT("DADOS!$D$"&amp;MATCH(VLOOKUP(E59,DADOS!$C:$C,1),DADOS!$C:$C,)):INDIRECT("DADOS!$d$"&amp;(MATCH(VLOOKUP(E59,DADOS!$C:$C,1),DADOS!$C:$C,)+1)),INDIRECT("DADOS!$c$"&amp;MATCH(VLOOKUP(E59,DADOS!$C:$C,1),DADOS!$C:$C,)):INDIRECT("DADOS!$c$"&amp;(MATCH(VLOOKUP(E59,DADOS!$C:$C,1),DADOS!$C:$C,)+1))),2)%,H58)</f>
        <v>0.1356</v>
      </c>
      <c r="I59" s="4"/>
      <c r="J59" s="37">
        <f t="shared" ca="1" si="11"/>
        <v>1.1749650264089275</v>
      </c>
      <c r="K59" s="11">
        <f t="shared" ca="1" si="12"/>
        <v>52489.507922678255</v>
      </c>
      <c r="L59" s="11">
        <f t="shared" ca="1" si="6"/>
        <v>0</v>
      </c>
      <c r="M59" s="121">
        <f t="shared" ca="1" si="7"/>
        <v>10712.773287680322</v>
      </c>
      <c r="N59" s="170">
        <f t="shared" ca="1" si="8"/>
        <v>1712.21728278866</v>
      </c>
      <c r="O59" s="17">
        <f t="shared" ca="1" si="9"/>
        <v>1712.21728278866</v>
      </c>
      <c r="P59" s="168">
        <f ca="1">IF(SUM($L$2:L58)=$B$15,0,SUM(K59:L59)/N59)</f>
        <v>0</v>
      </c>
      <c r="Q59" s="11">
        <f t="shared" ca="1" si="10"/>
        <v>30.655868533921968</v>
      </c>
      <c r="R59" s="39">
        <f t="shared" ca="1" si="3"/>
        <v>1.2543611683948421</v>
      </c>
      <c r="S59" s="11">
        <f ca="1">IF(SUM($L$2:L58)=$B$15,0,SUM(L59:M59)/R59)</f>
        <v>0</v>
      </c>
      <c r="T59" s="5"/>
    </row>
    <row r="60" spans="4:20" x14ac:dyDescent="0.2">
      <c r="D60" s="5">
        <f ca="1"/>
        <v>67360</v>
      </c>
      <c r="E60" s="16">
        <f ca="1"/>
        <v>21229</v>
      </c>
      <c r="F60" s="5">
        <f ca="1"/>
        <v>67360</v>
      </c>
      <c r="G60" s="16">
        <f ca="1"/>
        <v>14557</v>
      </c>
      <c r="H60" s="4">
        <f ca="1">IFERROR(ROUND(FORECAST(E60,INDIRECT("DADOS!$D$"&amp;MATCH(VLOOKUP(E60,DADOS!$C:$C,1),DADOS!$C:$C,)):INDIRECT("DADOS!$d$"&amp;(MATCH(VLOOKUP(E60,DADOS!$C:$C,1),DADOS!$C:$C,)+1)),INDIRECT("DADOS!$c$"&amp;MATCH(VLOOKUP(E60,DADOS!$C:$C,1),DADOS!$C:$C,)):INDIRECT("DADOS!$c$"&amp;(MATCH(VLOOKUP(E60,DADOS!$C:$C,1),DADOS!$C:$C,)+1))),2)%,H59)</f>
        <v>0.1356</v>
      </c>
      <c r="I60" s="4"/>
      <c r="J60" s="37">
        <f t="shared" ca="1" si="11"/>
        <v>1.1757230686745832</v>
      </c>
      <c r="K60" s="11">
        <f t="shared" ca="1" si="12"/>
        <v>52716.920602374965</v>
      </c>
      <c r="L60" s="11">
        <f t="shared" ca="1" si="6"/>
        <v>0</v>
      </c>
      <c r="M60" s="121">
        <f t="shared" ca="1" si="7"/>
        <v>10756.383583365658</v>
      </c>
      <c r="N60" s="170">
        <f t="shared" ca="1" si="8"/>
        <v>1951.155780601031</v>
      </c>
      <c r="O60" s="17">
        <f t="shared" ca="1" si="9"/>
        <v>1951.155780601031</v>
      </c>
      <c r="P60" s="168">
        <f ca="1">IF(SUM($L$2:L59)=$B$15,0,SUM(K60:L60)/N60)</f>
        <v>0</v>
      </c>
      <c r="Q60" s="11">
        <f t="shared" ca="1" si="10"/>
        <v>27.018304292513296</v>
      </c>
      <c r="R60" s="39">
        <f t="shared" ca="1" si="3"/>
        <v>1.2593586629636919</v>
      </c>
      <c r="S60" s="11">
        <f ca="1">IF(SUM($L$2:L59)=$B$15,0,SUM(L60:M60)/R60)</f>
        <v>0</v>
      </c>
      <c r="T60" s="5"/>
    </row>
    <row r="61" spans="4:20" x14ac:dyDescent="0.2">
      <c r="D61" s="5">
        <f ca="1"/>
        <v>67727</v>
      </c>
      <c r="E61" s="16">
        <f ca="1"/>
        <v>21596</v>
      </c>
      <c r="F61" s="5">
        <f ca="1"/>
        <v>67727</v>
      </c>
      <c r="G61" s="16">
        <f ca="1"/>
        <v>14807</v>
      </c>
      <c r="H61" s="4">
        <f ca="1">IFERROR(ROUND(FORECAST(E61,INDIRECT("DADOS!$D$"&amp;MATCH(VLOOKUP(E61,DADOS!$C:$C,1),DADOS!$C:$C,)):INDIRECT("DADOS!$d$"&amp;(MATCH(VLOOKUP(E61,DADOS!$C:$C,1),DADOS!$C:$C,)+1)),INDIRECT("DADOS!$c$"&amp;MATCH(VLOOKUP(E61,DADOS!$C:$C,1),DADOS!$C:$C,)):INDIRECT("DADOS!$c$"&amp;(MATCH(VLOOKUP(E61,DADOS!$C:$C,1),DADOS!$C:$C,)+1))),2)%,H60)</f>
        <v>0.1356</v>
      </c>
      <c r="I61" s="4"/>
      <c r="J61" s="37">
        <f t="shared" ca="1" si="11"/>
        <v>1.1749650264089275</v>
      </c>
      <c r="K61" s="11">
        <f t="shared" ca="1" si="12"/>
        <v>52489.507922678255</v>
      </c>
      <c r="L61" s="11">
        <f t="shared" ca="1" si="6"/>
        <v>0</v>
      </c>
      <c r="M61" s="121">
        <f t="shared" ca="1" si="7"/>
        <v>10712.773287680255</v>
      </c>
      <c r="N61" s="170">
        <f t="shared" ca="1" si="8"/>
        <v>2222.2810619182605</v>
      </c>
      <c r="O61" s="17">
        <f t="shared" ca="1" si="9"/>
        <v>2222.2810619182605</v>
      </c>
      <c r="P61" s="168">
        <f ca="1">IF(SUM($L$2:L60)=$B$15,0,SUM(K61:L61)/N61)</f>
        <v>0</v>
      </c>
      <c r="Q61" s="11">
        <f t="shared" ca="1" si="10"/>
        <v>23.619653167259415</v>
      </c>
      <c r="R61" s="39">
        <f t="shared" ca="1" si="3"/>
        <v>1.2643560387571504</v>
      </c>
      <c r="S61" s="11">
        <f ca="1">IF(SUM($L$2:L60)=$B$15,0,SUM(L61:M61)/R61)</f>
        <v>0</v>
      </c>
      <c r="T61" s="5"/>
    </row>
    <row r="62" spans="4:20" x14ac:dyDescent="0.2">
      <c r="D62" s="5">
        <f ca="1"/>
        <v>68091</v>
      </c>
      <c r="E62" s="16">
        <f ca="1"/>
        <v>21960</v>
      </c>
      <c r="F62" s="5">
        <f ca="1"/>
        <v>68091</v>
      </c>
      <c r="G62" s="16">
        <f ca="1"/>
        <v>15054</v>
      </c>
      <c r="H62" s="4">
        <f ca="1">IFERROR(ROUND(FORECAST(E62,INDIRECT("DADOS!$D$"&amp;MATCH(VLOOKUP(E62,DADOS!$C:$C,1),DADOS!$C:$C,)):INDIRECT("DADOS!$d$"&amp;(MATCH(VLOOKUP(E62,DADOS!$C:$C,1),DADOS!$C:$C,)+1)),INDIRECT("DADOS!$c$"&amp;MATCH(VLOOKUP(E62,DADOS!$C:$C,1),DADOS!$C:$C,)):INDIRECT("DADOS!$c$"&amp;(MATCH(VLOOKUP(E62,DADOS!$C:$C,1),DADOS!$C:$C,)+1))),2)%,H61)</f>
        <v>0.1356</v>
      </c>
      <c r="I62" s="4"/>
      <c r="J62" s="37">
        <f t="shared" ca="1" si="11"/>
        <v>1.1726938308181569</v>
      </c>
      <c r="K62" s="11">
        <f t="shared" ca="1" si="12"/>
        <v>51808.149245447079</v>
      </c>
      <c r="L62" s="11">
        <f t="shared" ca="1" si="6"/>
        <v>0</v>
      </c>
      <c r="M62" s="121">
        <f t="shared" ca="1" si="7"/>
        <v>10581.979117745321</v>
      </c>
      <c r="N62" s="170">
        <f t="shared" ca="1" si="8"/>
        <v>2527.1320817459036</v>
      </c>
      <c r="O62" s="17">
        <f t="shared" ca="1" si="9"/>
        <v>2527.1320817459036</v>
      </c>
      <c r="P62" s="168">
        <f ca="1">IF(SUM($L$2:L61)=$B$15,0,SUM(K62:L62)/N62)</f>
        <v>0</v>
      </c>
      <c r="Q62" s="11">
        <f t="shared" ca="1" si="10"/>
        <v>20.500768289742386</v>
      </c>
      <c r="R62" s="39">
        <f t="shared" ca="1" si="3"/>
        <v>1.2693129207522886</v>
      </c>
      <c r="S62" s="11">
        <f ca="1">IF(SUM($L$2:L61)=$B$15,0,SUM(L62:M62)/R62)</f>
        <v>0</v>
      </c>
      <c r="T62" s="5"/>
    </row>
    <row r="63" spans="4:20" x14ac:dyDescent="0.2">
      <c r="D63" s="5">
        <f ca="1"/>
        <v>68455</v>
      </c>
      <c r="E63" s="16">
        <f ca="1"/>
        <v>22324</v>
      </c>
      <c r="F63" s="5">
        <f ca="1"/>
        <v>68455</v>
      </c>
      <c r="G63" s="16">
        <f ca="1"/>
        <v>15305</v>
      </c>
      <c r="H63" s="4">
        <f ca="1">IFERROR(ROUND(FORECAST(E63,INDIRECT("DADOS!$D$"&amp;MATCH(VLOOKUP(E63,DADOS!$C:$C,1),DADOS!$C:$C,)):INDIRECT("DADOS!$d$"&amp;(MATCH(VLOOKUP(E63,DADOS!$C:$C,1),DADOS!$C:$C,)+1)),INDIRECT("DADOS!$c$"&amp;MATCH(VLOOKUP(E63,DADOS!$C:$C,1),DADOS!$C:$C,)):INDIRECT("DADOS!$c$"&amp;(MATCH(VLOOKUP(E63,DADOS!$C:$C,1),DADOS!$C:$C,)+1))),2)%,H62)</f>
        <v>0.1356</v>
      </c>
      <c r="I63" s="4"/>
      <c r="J63" s="37">
        <f t="shared" ca="1" si="11"/>
        <v>1.1757230686745823</v>
      </c>
      <c r="K63" s="11">
        <f t="shared" ca="1" si="12"/>
        <v>52716.920602374696</v>
      </c>
      <c r="L63" s="11">
        <f t="shared" ca="1" si="6"/>
        <v>0</v>
      </c>
      <c r="M63" s="121">
        <f t="shared" ca="1" si="7"/>
        <v>10756.383583365658</v>
      </c>
      <c r="N63" s="170">
        <f t="shared" ca="1" si="8"/>
        <v>2879.791262012071</v>
      </c>
      <c r="O63" s="17">
        <f t="shared" ca="1" si="9"/>
        <v>2879.791262012071</v>
      </c>
      <c r="P63" s="168">
        <f ca="1">IF(SUM($L$2:L62)=$B$15,0,SUM(K63:L63)/N63)</f>
        <v>0</v>
      </c>
      <c r="Q63" s="11">
        <f t="shared" ca="1" si="10"/>
        <v>18.305813097558364</v>
      </c>
      <c r="R63" s="39">
        <f t="shared" ca="1" si="3"/>
        <v>1.2743699845290217</v>
      </c>
      <c r="S63" s="11">
        <f ca="1">IF(SUM($L$2:L62)=$B$15,0,SUM(L63:M63)/R63)</f>
        <v>0</v>
      </c>
      <c r="T63" s="5"/>
    </row>
    <row r="64" spans="4:20" x14ac:dyDescent="0.2">
      <c r="D64" s="5">
        <f ca="1"/>
        <v>68821</v>
      </c>
      <c r="E64" s="16">
        <f ca="1"/>
        <v>22690</v>
      </c>
      <c r="F64" s="5">
        <f ca="1"/>
        <v>68821</v>
      </c>
      <c r="G64" s="16">
        <f ca="1"/>
        <v>15559</v>
      </c>
      <c r="H64" s="4">
        <f ca="1">IFERROR(ROUND(FORECAST(E64,INDIRECT("DADOS!$D$"&amp;MATCH(VLOOKUP(E64,DADOS!$C:$C,1),DADOS!$C:$C,)):INDIRECT("DADOS!$d$"&amp;(MATCH(VLOOKUP(E64,DADOS!$C:$C,1),DADOS!$C:$C,)+1)),INDIRECT("DADOS!$c$"&amp;MATCH(VLOOKUP(E64,DADOS!$C:$C,1),DADOS!$C:$C,)):INDIRECT("DADOS!$c$"&amp;(MATCH(VLOOKUP(E64,DADOS!$C:$C,1),DADOS!$C:$C,)+1))),2)%,H63)</f>
        <v>0.1356</v>
      </c>
      <c r="I64" s="4"/>
      <c r="J64" s="37">
        <f t="shared" ca="1" si="11"/>
        <v>1.1780001310922121</v>
      </c>
      <c r="K64" s="11">
        <f t="shared" ca="1" si="12"/>
        <v>53400.039327663639</v>
      </c>
      <c r="L64" s="11">
        <f t="shared" ca="1" si="6"/>
        <v>0</v>
      </c>
      <c r="M64" s="121">
        <f t="shared" ca="1" si="7"/>
        <v>10887.251199568793</v>
      </c>
      <c r="N64" s="170">
        <f t="shared" ca="1" si="8"/>
        <v>3286.7915562686503</v>
      </c>
      <c r="O64" s="17">
        <f t="shared" ca="1" si="9"/>
        <v>3286.7915562686503</v>
      </c>
      <c r="P64" s="168">
        <f ca="1">IF(SUM($L$2:L63)=$B$15,0,SUM(K64:L64)/N64)</f>
        <v>0</v>
      </c>
      <c r="Q64" s="11">
        <f t="shared" ca="1" si="10"/>
        <v>16.246859106662168</v>
      </c>
      <c r="R64" s="39">
        <f t="shared" ca="1" si="3"/>
        <v>1.2795080021039913</v>
      </c>
      <c r="S64" s="11">
        <f ca="1">IF(SUM($L$2:L63)=$B$15,0,SUM(L64:M64)/R64)</f>
        <v>0</v>
      </c>
      <c r="T64" s="5"/>
    </row>
    <row r="65" spans="4:20" x14ac:dyDescent="0.2">
      <c r="D65" s="5">
        <f ca="1"/>
        <v>69187</v>
      </c>
      <c r="E65" s="16">
        <f ca="1"/>
        <v>23056</v>
      </c>
      <c r="F65" s="5">
        <f ca="1"/>
        <v>69187</v>
      </c>
      <c r="G65" s="16">
        <f ca="1"/>
        <v>15811</v>
      </c>
      <c r="H65" s="4">
        <f ca="1">IFERROR(ROUND(FORECAST(E65,INDIRECT("DADOS!$D$"&amp;MATCH(VLOOKUP(E65,DADOS!$C:$C,1),DADOS!$C:$C,)):INDIRECT("DADOS!$d$"&amp;(MATCH(VLOOKUP(E65,DADOS!$C:$C,1),DADOS!$C:$C,)+1)),INDIRECT("DADOS!$c$"&amp;MATCH(VLOOKUP(E65,DADOS!$C:$C,1),DADOS!$C:$C,)):INDIRECT("DADOS!$c$"&amp;(MATCH(VLOOKUP(E65,DADOS!$C:$C,1),DADOS!$C:$C,)+1))),2)%,H64)</f>
        <v>0.1356</v>
      </c>
      <c r="I65" s="4"/>
      <c r="J65" s="37">
        <f t="shared" ca="1" si="11"/>
        <v>1.176481599999966</v>
      </c>
      <c r="K65" s="11">
        <f t="shared" ca="1" si="12"/>
        <v>52944.47999998981</v>
      </c>
      <c r="L65" s="11">
        <f t="shared" ca="1" si="6"/>
        <v>0</v>
      </c>
      <c r="M65" s="121">
        <f t="shared" ca="1" si="7"/>
        <v>10800.000000002741</v>
      </c>
      <c r="N65" s="170">
        <f t="shared" ca="1" si="8"/>
        <v>3747.4104132637144</v>
      </c>
      <c r="O65" s="17">
        <f t="shared" ca="1" si="9"/>
        <v>3747.4104132637144</v>
      </c>
      <c r="P65" s="168">
        <f ca="1">IF(SUM($L$2:L64)=$B$15,0,SUM(K65:L65)/N65)</f>
        <v>0</v>
      </c>
      <c r="Q65" s="11">
        <f t="shared" ca="1" si="10"/>
        <v>14.128284378085805</v>
      </c>
      <c r="R65" s="39">
        <f t="shared" ca="1" si="3"/>
        <v>1.2846260341123954</v>
      </c>
      <c r="S65" s="11">
        <f ca="1">IF(SUM($L$2:L64)=$B$15,0,SUM(L65:M65)/R65)</f>
        <v>0</v>
      </c>
      <c r="T65" s="5"/>
    </row>
    <row r="66" spans="4:20" x14ac:dyDescent="0.2">
      <c r="D66" s="5">
        <f ca="1"/>
        <v>69551</v>
      </c>
      <c r="E66" s="16">
        <f ca="1"/>
        <v>23420</v>
      </c>
      <c r="F66" s="5">
        <f ca="1"/>
        <v>69551</v>
      </c>
      <c r="G66" s="16">
        <f ca="1"/>
        <v>16062</v>
      </c>
      <c r="H66" s="4">
        <f ca="1">IFERROR(ROUND(FORECAST(E66,INDIRECT("DADOS!$D$"&amp;MATCH(VLOOKUP(E66,DADOS!$C:$C,1),DADOS!$C:$C,)):INDIRECT("DADOS!$d$"&amp;(MATCH(VLOOKUP(E66,DADOS!$C:$C,1),DADOS!$C:$C,)+1)),INDIRECT("DADOS!$c$"&amp;MATCH(VLOOKUP(E66,DADOS!$C:$C,1),DADOS!$C:$C,)):INDIRECT("DADOS!$c$"&amp;(MATCH(VLOOKUP(E66,DADOS!$C:$C,1),DADOS!$C:$C,)+1))),2)%,H65)</f>
        <v>0.1356</v>
      </c>
      <c r="I66" s="4"/>
      <c r="J66" s="37">
        <f t="shared" ca="1" si="11"/>
        <v>1.1757230686745836</v>
      </c>
      <c r="K66" s="11">
        <f t="shared" ca="1" si="12"/>
        <v>52716.920602375096</v>
      </c>
      <c r="L66" s="11">
        <f t="shared" ca="1" si="6"/>
        <v>0</v>
      </c>
      <c r="M66" s="121">
        <f t="shared" ca="1" si="7"/>
        <v>10756.383583365459</v>
      </c>
      <c r="N66" s="170">
        <f t="shared" ref="N66:N101" ca="1" si="13">(((1+H66)^(1/252))*((1+$B$13)^(1/252)))^G66</f>
        <v>4270.358419823574</v>
      </c>
      <c r="O66" s="17">
        <f t="shared" ref="O66:O101" ca="1" si="14">(((1+H66)^(1/252))*((1+$B$14)^(1/252)))^G66</f>
        <v>4270.358419823574</v>
      </c>
      <c r="P66" s="168">
        <f ca="1">IF(SUM($L$2:L65)=$B$15,0,SUM(K66:L66)/N66)</f>
        <v>0</v>
      </c>
      <c r="Q66" s="11">
        <f t="shared" ref="Q66:Q101" ca="1" si="15">K66/O66</f>
        <v>12.344846830105903</v>
      </c>
      <c r="R66" s="39">
        <f t="shared" ref="R66:R129" ca="1" si="16">(((1+I66)^(1/252))*((1+$B$13)^(1/252)))^G66</f>
        <v>1.2897441067937232</v>
      </c>
      <c r="S66" s="11">
        <f ca="1">IF(SUM($L$2:L65)=$B$15,0,SUM(L66:M66)/R66)</f>
        <v>0</v>
      </c>
      <c r="T66" s="5"/>
    </row>
    <row r="67" spans="4:20" x14ac:dyDescent="0.2">
      <c r="D67" s="5">
        <f ca="1"/>
        <v>69918</v>
      </c>
      <c r="E67" s="16">
        <f ca="1"/>
        <v>23787</v>
      </c>
      <c r="F67" s="5">
        <f ca="1"/>
        <v>69918</v>
      </c>
      <c r="G67" s="16">
        <f ca="1"/>
        <v>16311</v>
      </c>
      <c r="H67" s="4">
        <f ca="1">IFERROR(ROUND(FORECAST(E67,INDIRECT("DADOS!$D$"&amp;MATCH(VLOOKUP(E67,DADOS!$C:$C,1),DADOS!$C:$C,)):INDIRECT("DADOS!$d$"&amp;(MATCH(VLOOKUP(E67,DADOS!$C:$C,1),DADOS!$C:$C,)+1)),INDIRECT("DADOS!$c$"&amp;MATCH(VLOOKUP(E67,DADOS!$C:$C,1),DADOS!$C:$C,)):INDIRECT("DADOS!$c$"&amp;(MATCH(VLOOKUP(E67,DADOS!$C:$C,1),DADOS!$C:$C,)+1))),2)%,H66)</f>
        <v>0.1356</v>
      </c>
      <c r="I67" s="4"/>
      <c r="J67" s="37">
        <f t="shared" ref="J67:J101" ca="1" si="17">((((1+H67)^(1/252))*((1+$B$11)^(1/252)))^G67)/((((1+H66)^(1/252))*((1+$B$11)^(1/252)))^G66)</f>
        <v>1.1742074728876812</v>
      </c>
      <c r="K67" s="11">
        <f t="shared" ref="K67:K98" ca="1" si="18">(J67-1)*$B$15</f>
        <v>52262.241866304372</v>
      </c>
      <c r="L67" s="11">
        <f t="shared" ref="L67:L101" ca="1" si="19">IF(F67=$B$17,$B$15,0)</f>
        <v>0</v>
      </c>
      <c r="M67" s="121">
        <f t="shared" ref="M67:M130" ca="1" si="20">(((((1+I67)^(1/252))*((1+$B$11)^(1/252)))^G67)/((((1+I66)^(1/252))*((1+$B$11)^(1/252)))^G66)-1)*$B$15</f>
        <v>10669.169112087684</v>
      </c>
      <c r="N67" s="170">
        <f t="shared" ca="1" si="13"/>
        <v>4861.2207157243247</v>
      </c>
      <c r="O67" s="17">
        <f t="shared" ca="1" si="14"/>
        <v>4861.2207157243247</v>
      </c>
      <c r="P67" s="168">
        <f ca="1">IF(SUM($L$2:L66)=$B$15,0,SUM(K67:L67)/N67)</f>
        <v>0</v>
      </c>
      <c r="Q67" s="11">
        <f t="shared" ca="1" si="15"/>
        <v>10.750847353475343</v>
      </c>
      <c r="R67" s="39">
        <f t="shared" ca="1" si="16"/>
        <v>1.2948415456277969</v>
      </c>
      <c r="S67" s="11">
        <f ca="1">IF(SUM($L$2:L66)=$B$15,0,SUM(L67:M67)/R67)</f>
        <v>0</v>
      </c>
      <c r="T67" s="5"/>
    </row>
    <row r="68" spans="4:20" x14ac:dyDescent="0.2">
      <c r="D68" s="5">
        <f ca="1"/>
        <v>70282</v>
      </c>
      <c r="E68" s="16">
        <f ca="1"/>
        <v>24151</v>
      </c>
      <c r="F68" s="5">
        <f ca="1"/>
        <v>70282</v>
      </c>
      <c r="G68" s="16">
        <f ca="1"/>
        <v>16557</v>
      </c>
      <c r="H68" s="4">
        <f ca="1">IFERROR(ROUND(FORECAST(E68,INDIRECT("DADOS!$D$"&amp;MATCH(VLOOKUP(E68,DADOS!$C:$C,1),DADOS!$C:$C,)):INDIRECT("DADOS!$d$"&amp;(MATCH(VLOOKUP(E68,DADOS!$C:$C,1),DADOS!$C:$C,)+1)),INDIRECT("DADOS!$c$"&amp;MATCH(VLOOKUP(E68,DADOS!$C:$C,1),DADOS!$C:$C,)):INDIRECT("DADOS!$c$"&amp;(MATCH(VLOOKUP(E68,DADOS!$C:$C,1),DADOS!$C:$C,)+1))),2)%,H67)</f>
        <v>0.1356</v>
      </c>
      <c r="I68" s="4"/>
      <c r="J68" s="37">
        <f t="shared" ca="1" si="17"/>
        <v>1.1719377416402557</v>
      </c>
      <c r="K68" s="11">
        <f t="shared" ca="1" si="18"/>
        <v>51581.322492076695</v>
      </c>
      <c r="L68" s="11">
        <f t="shared" ca="1" si="19"/>
        <v>0</v>
      </c>
      <c r="M68" s="121">
        <f t="shared" ca="1" si="20"/>
        <v>10538.393297278169</v>
      </c>
      <c r="N68" s="170">
        <f t="shared" ca="1" si="13"/>
        <v>5525.2033650731</v>
      </c>
      <c r="O68" s="17">
        <f t="shared" ca="1" si="14"/>
        <v>5525.2033650731</v>
      </c>
      <c r="P68" s="168">
        <f ca="1">IF(SUM($L$2:L67)=$B$15,0,SUM(K68:L68)/N68)</f>
        <v>0</v>
      </c>
      <c r="Q68" s="11">
        <f t="shared" ca="1" si="15"/>
        <v>9.335642343617927</v>
      </c>
      <c r="R68" s="39">
        <f t="shared" ca="1" si="16"/>
        <v>1.2998973531316669</v>
      </c>
      <c r="S68" s="11">
        <f ca="1">IF(SUM($L$2:L67)=$B$15,0,SUM(L68:M68)/R68)</f>
        <v>0</v>
      </c>
      <c r="T68" s="5"/>
    </row>
    <row r="69" spans="4:20" x14ac:dyDescent="0.2">
      <c r="D69" s="5">
        <f ca="1"/>
        <v>70647</v>
      </c>
      <c r="E69" s="16">
        <f ca="1"/>
        <v>24516</v>
      </c>
      <c r="F69" s="5">
        <f ca="1"/>
        <v>70647</v>
      </c>
      <c r="G69" s="16">
        <f ca="1"/>
        <v>16810</v>
      </c>
      <c r="H69" s="4">
        <f ca="1">IFERROR(ROUND(FORECAST(E69,INDIRECT("DADOS!$D$"&amp;MATCH(VLOOKUP(E69,DADOS!$C:$C,1),DADOS!$C:$C,)):INDIRECT("DADOS!$d$"&amp;(MATCH(VLOOKUP(E69,DADOS!$C:$C,1),DADOS!$C:$C,)+1)),INDIRECT("DADOS!$c$"&amp;MATCH(VLOOKUP(E69,DADOS!$C:$C,1),DADOS!$C:$C,)):INDIRECT("DADOS!$c$"&amp;(MATCH(VLOOKUP(E69,DADOS!$C:$C,1),DADOS!$C:$C,)+1))),2)%,H68)</f>
        <v>0.1356</v>
      </c>
      <c r="I69" s="4"/>
      <c r="J69" s="37">
        <f t="shared" ca="1" si="17"/>
        <v>1.1772406207006005</v>
      </c>
      <c r="K69" s="11">
        <f t="shared" ca="1" si="18"/>
        <v>53172.18621018016</v>
      </c>
      <c r="L69" s="11">
        <f t="shared" ca="1" si="19"/>
        <v>0</v>
      </c>
      <c r="M69" s="121">
        <f t="shared" ca="1" si="20"/>
        <v>10843.622538450747</v>
      </c>
      <c r="N69" s="170">
        <f t="shared" ca="1" si="13"/>
        <v>6302.7980570979435</v>
      </c>
      <c r="O69" s="17">
        <f t="shared" ca="1" si="14"/>
        <v>6302.7980570979435</v>
      </c>
      <c r="P69" s="168">
        <f ca="1">IF(SUM($L$2:L68)=$B$15,0,SUM(K69:L69)/N69)</f>
        <v>0</v>
      </c>
      <c r="Q69" s="11">
        <f t="shared" ca="1" si="15"/>
        <v>8.4362826999192695</v>
      </c>
      <c r="R69" s="39">
        <f t="shared" ca="1" si="16"/>
        <v>1.3051176172109287</v>
      </c>
      <c r="S69" s="11">
        <f ca="1">IF(SUM($L$2:L68)=$B$15,0,SUM(L69:M69)/R69)</f>
        <v>0</v>
      </c>
      <c r="T69" s="5"/>
    </row>
    <row r="70" spans="4:20" x14ac:dyDescent="0.2">
      <c r="D70" s="5">
        <f ca="1"/>
        <v>71012</v>
      </c>
      <c r="E70" s="16">
        <f ca="1"/>
        <v>24881</v>
      </c>
      <c r="F70" s="5">
        <f ca="1"/>
        <v>71012</v>
      </c>
      <c r="G70" s="16">
        <f ca="1"/>
        <v>17060</v>
      </c>
      <c r="H70" s="4">
        <f ca="1">IFERROR(ROUND(FORECAST(E70,INDIRECT("DADOS!$D$"&amp;MATCH(VLOOKUP(E70,DADOS!$C:$C,1),DADOS!$C:$C,)):INDIRECT("DADOS!$d$"&amp;(MATCH(VLOOKUP(E70,DADOS!$C:$C,1),DADOS!$C:$C,)+1)),INDIRECT("DADOS!$c$"&amp;MATCH(VLOOKUP(E70,DADOS!$C:$C,1),DADOS!$C:$C,)):INDIRECT("DADOS!$c$"&amp;(MATCH(VLOOKUP(E70,DADOS!$C:$C,1),DADOS!$C:$C,)+1))),2)%,H69)</f>
        <v>0.1356</v>
      </c>
      <c r="I70" s="4"/>
      <c r="J70" s="37">
        <f t="shared" ca="1" si="17"/>
        <v>1.1749650264089277</v>
      </c>
      <c r="K70" s="11">
        <f t="shared" ca="1" si="18"/>
        <v>52489.507922678327</v>
      </c>
      <c r="L70" s="11">
        <f t="shared" ca="1" si="19"/>
        <v>0</v>
      </c>
      <c r="M70" s="121">
        <f t="shared" ca="1" si="20"/>
        <v>10712.773287680255</v>
      </c>
      <c r="N70" s="170">
        <f t="shared" ca="1" si="13"/>
        <v>7178.6112101563731</v>
      </c>
      <c r="O70" s="17">
        <f t="shared" ca="1" si="14"/>
        <v>7178.6112101563731</v>
      </c>
      <c r="P70" s="168">
        <f ca="1">IF(SUM($L$2:L69)=$B$15,0,SUM(K70:L70)/N70)</f>
        <v>0</v>
      </c>
      <c r="Q70" s="11">
        <f t="shared" ca="1" si="15"/>
        <v>7.3119307322864389</v>
      </c>
      <c r="R70" s="39">
        <f t="shared" ca="1" si="16"/>
        <v>1.3102965732777556</v>
      </c>
      <c r="S70" s="11">
        <f ca="1">IF(SUM($L$2:L69)=$B$15,0,SUM(L70:M70)/R70)</f>
        <v>0</v>
      </c>
      <c r="T70" s="5"/>
    </row>
    <row r="71" spans="4:20" x14ac:dyDescent="0.2">
      <c r="D71" s="5">
        <f ca="1"/>
        <v>71377</v>
      </c>
      <c r="E71" s="16">
        <f ca="1"/>
        <v>25246</v>
      </c>
      <c r="F71" s="5">
        <f ca="1"/>
        <v>71377</v>
      </c>
      <c r="G71" s="16">
        <f ca="1"/>
        <v>17312</v>
      </c>
      <c r="H71" s="4">
        <f ca="1">IFERROR(ROUND(FORECAST(E71,INDIRECT("DADOS!$D$"&amp;MATCH(VLOOKUP(E71,DADOS!$C:$C,1),DADOS!$C:$C,)):INDIRECT("DADOS!$d$"&amp;(MATCH(VLOOKUP(E71,DADOS!$C:$C,1),DADOS!$C:$C,)+1)),INDIRECT("DADOS!$c$"&amp;MATCH(VLOOKUP(E71,DADOS!$C:$C,1),DADOS!$C:$C,)):INDIRECT("DADOS!$c$"&amp;(MATCH(VLOOKUP(E71,DADOS!$C:$C,1),DADOS!$C:$C,)+1))),2)%,H70)</f>
        <v>0.1356</v>
      </c>
      <c r="I71" s="4"/>
      <c r="J71" s="37">
        <f t="shared" ca="1" si="17"/>
        <v>1.1764815999999665</v>
      </c>
      <c r="K71" s="11">
        <f t="shared" ca="1" si="18"/>
        <v>52944.479999989948</v>
      </c>
      <c r="L71" s="11">
        <f t="shared" ca="1" si="19"/>
        <v>0</v>
      </c>
      <c r="M71" s="121">
        <f t="shared" ca="1" si="20"/>
        <v>10800.000000002807</v>
      </c>
      <c r="N71" s="170">
        <f t="shared" ca="1" si="13"/>
        <v>8184.6390138142388</v>
      </c>
      <c r="O71" s="17">
        <f t="shared" ca="1" si="14"/>
        <v>8184.6390138142388</v>
      </c>
      <c r="P71" s="168">
        <f ca="1">IF(SUM($L$2:L70)=$B$15,0,SUM(K71:L71)/N71)</f>
        <v>0</v>
      </c>
      <c r="Q71" s="11">
        <f t="shared" ca="1" si="15"/>
        <v>6.4687617756420206</v>
      </c>
      <c r="R71" s="39">
        <f t="shared" ca="1" si="16"/>
        <v>1.3155377595708544</v>
      </c>
      <c r="S71" s="11">
        <f ca="1">IF(SUM($L$2:L70)=$B$15,0,SUM(L71:M71)/R71)</f>
        <v>0</v>
      </c>
      <c r="T71" s="5"/>
    </row>
    <row r="72" spans="4:20" x14ac:dyDescent="0.2">
      <c r="D72" s="5">
        <f ca="1"/>
        <v>71745</v>
      </c>
      <c r="E72" s="16">
        <f ca="1"/>
        <v>25614</v>
      </c>
      <c r="F72" s="5">
        <f ca="1"/>
        <v>71745</v>
      </c>
      <c r="G72" s="16">
        <f ca="1"/>
        <v>17565</v>
      </c>
      <c r="H72" s="4">
        <f ca="1">IFERROR(ROUND(FORECAST(E72,INDIRECT("DADOS!$D$"&amp;MATCH(VLOOKUP(E72,DADOS!$C:$C,1),DADOS!$C:$C,)):INDIRECT("DADOS!$d$"&amp;(MATCH(VLOOKUP(E72,DADOS!$C:$C,1),DADOS!$C:$C,)+1)),INDIRECT("DADOS!$c$"&amp;MATCH(VLOOKUP(E72,DADOS!$C:$C,1),DADOS!$C:$C,)):INDIRECT("DADOS!$c$"&amp;(MATCH(VLOOKUP(E72,DADOS!$C:$C,1),DADOS!$C:$C,)+1))),2)%,H71)</f>
        <v>0.1356</v>
      </c>
      <c r="I72" s="4"/>
      <c r="J72" s="37">
        <f t="shared" ca="1" si="17"/>
        <v>1.177240620700601</v>
      </c>
      <c r="K72" s="11">
        <f t="shared" ca="1" si="18"/>
        <v>53172.186210180298</v>
      </c>
      <c r="L72" s="11">
        <f t="shared" ca="1" si="19"/>
        <v>0</v>
      </c>
      <c r="M72" s="121">
        <f t="shared" ca="1" si="20"/>
        <v>10843.622538450614</v>
      </c>
      <c r="N72" s="170">
        <f t="shared" ca="1" si="13"/>
        <v>9336.5118830578904</v>
      </c>
      <c r="O72" s="17">
        <f t="shared" ca="1" si="14"/>
        <v>9336.5118830578904</v>
      </c>
      <c r="P72" s="168">
        <f ca="1">IF(SUM($L$2:L71)=$B$15,0,SUM(K72:L72)/N72)</f>
        <v>0</v>
      </c>
      <c r="Q72" s="11">
        <f t="shared" ca="1" si="15"/>
        <v>5.6950804407657829</v>
      </c>
      <c r="R72" s="39">
        <f t="shared" ca="1" si="16"/>
        <v>1.320820834034123</v>
      </c>
      <c r="S72" s="11">
        <f ca="1">IF(SUM($L$2:L71)=$B$15,0,SUM(L72:M72)/R72)</f>
        <v>0</v>
      </c>
      <c r="T72" s="5"/>
    </row>
    <row r="73" spans="4:20" x14ac:dyDescent="0.2">
      <c r="D73" s="5">
        <f ca="1"/>
        <v>72109</v>
      </c>
      <c r="E73" s="16">
        <f ca="1"/>
        <v>25978</v>
      </c>
      <c r="F73" s="5">
        <f ca="1"/>
        <v>72109</v>
      </c>
      <c r="G73" s="16">
        <f ca="1"/>
        <v>17812</v>
      </c>
      <c r="H73" s="4">
        <f ca="1">IFERROR(ROUND(FORECAST(E73,INDIRECT("DADOS!$D$"&amp;MATCH(VLOOKUP(E73,DADOS!$C:$C,1),DADOS!$C:$C,)):INDIRECT("DADOS!$d$"&amp;(MATCH(VLOOKUP(E73,DADOS!$C:$C,1),DADOS!$C:$C,)+1)),INDIRECT("DADOS!$c$"&amp;MATCH(VLOOKUP(E73,DADOS!$C:$C,1),DADOS!$C:$C,)):INDIRECT("DADOS!$c$"&amp;(MATCH(VLOOKUP(E73,DADOS!$C:$C,1),DADOS!$C:$C,)+1))),2)%,H72)</f>
        <v>0.1356</v>
      </c>
      <c r="I73" s="4"/>
      <c r="J73" s="37">
        <f t="shared" ca="1" si="17"/>
        <v>1.1726938308181563</v>
      </c>
      <c r="K73" s="11">
        <f t="shared" ca="1" si="18"/>
        <v>51808.149245446875</v>
      </c>
      <c r="L73" s="11">
        <f t="shared" ca="1" si="19"/>
        <v>0</v>
      </c>
      <c r="M73" s="121">
        <f t="shared" ca="1" si="20"/>
        <v>10581.979117745388</v>
      </c>
      <c r="N73" s="170">
        <f t="shared" ca="1" si="13"/>
        <v>10617.288296967587</v>
      </c>
      <c r="O73" s="17">
        <f t="shared" ca="1" si="14"/>
        <v>10617.288296967587</v>
      </c>
      <c r="P73" s="168">
        <f ca="1">IF(SUM($L$2:L72)=$B$15,0,SUM(K73:L73)/N73)</f>
        <v>0</v>
      </c>
      <c r="Q73" s="11">
        <f t="shared" ca="1" si="15"/>
        <v>4.8796027569717451</v>
      </c>
      <c r="R73" s="39">
        <f t="shared" ca="1" si="16"/>
        <v>1.3259990851044963</v>
      </c>
      <c r="S73" s="11">
        <f ca="1">IF(SUM($L$2:L72)=$B$15,0,SUM(L73:M73)/R73)</f>
        <v>0</v>
      </c>
      <c r="T73" s="5"/>
    </row>
    <row r="74" spans="4:20" x14ac:dyDescent="0.2">
      <c r="D74" s="5">
        <f ca="1"/>
        <v>72473</v>
      </c>
      <c r="E74" s="16">
        <f ca="1"/>
        <v>26342</v>
      </c>
      <c r="F74" s="5">
        <f ca="1"/>
        <v>72473</v>
      </c>
      <c r="G74" s="16">
        <f ca="1"/>
        <v>18063</v>
      </c>
      <c r="H74" s="4">
        <f ca="1">IFERROR(ROUND(FORECAST(E74,INDIRECT("DADOS!$D$"&amp;MATCH(VLOOKUP(E74,DADOS!$C:$C,1),DADOS!$C:$C,)):INDIRECT("DADOS!$d$"&amp;(MATCH(VLOOKUP(E74,DADOS!$C:$C,1),DADOS!$C:$C,)+1)),INDIRECT("DADOS!$c$"&amp;MATCH(VLOOKUP(E74,DADOS!$C:$C,1),DADOS!$C:$C,)):INDIRECT("DADOS!$c$"&amp;(MATCH(VLOOKUP(E74,DADOS!$C:$C,1),DADOS!$C:$C,)+1))),2)%,H73)</f>
        <v>0.1356</v>
      </c>
      <c r="I74" s="4"/>
      <c r="J74" s="37">
        <f t="shared" ca="1" si="17"/>
        <v>1.175723068674583</v>
      </c>
      <c r="K74" s="11">
        <f t="shared" ca="1" si="18"/>
        <v>52716.920602374892</v>
      </c>
      <c r="L74" s="11">
        <f t="shared" ca="1" si="19"/>
        <v>0</v>
      </c>
      <c r="M74" s="121">
        <f t="shared" ca="1" si="20"/>
        <v>10756.383583365658</v>
      </c>
      <c r="N74" s="170">
        <f t="shared" ca="1" si="13"/>
        <v>12098.922048722814</v>
      </c>
      <c r="O74" s="17">
        <f t="shared" ca="1" si="14"/>
        <v>12098.922048722814</v>
      </c>
      <c r="P74" s="168">
        <f ca="1">IF(SUM($L$2:L73)=$B$15,0,SUM(K74:L74)/N74)</f>
        <v>0</v>
      </c>
      <c r="Q74" s="11">
        <f t="shared" ca="1" si="15"/>
        <v>4.3571584633806113</v>
      </c>
      <c r="R74" s="39">
        <f t="shared" ca="1" si="16"/>
        <v>1.3312819919682264</v>
      </c>
      <c r="S74" s="11">
        <f ca="1">IF(SUM($L$2:L73)=$B$15,0,SUM(L74:M74)/R74)</f>
        <v>0</v>
      </c>
      <c r="T74" s="5"/>
    </row>
    <row r="75" spans="4:20" x14ac:dyDescent="0.2">
      <c r="D75" s="5">
        <f ca="1"/>
        <v>72838</v>
      </c>
      <c r="E75" s="16">
        <f ca="1"/>
        <v>26707</v>
      </c>
      <c r="F75" s="5">
        <f ca="1"/>
        <v>72838</v>
      </c>
      <c r="G75" s="16">
        <f ca="1"/>
        <v>18315</v>
      </c>
      <c r="H75" s="4">
        <f ca="1">IFERROR(ROUND(FORECAST(E75,INDIRECT("DADOS!$D$"&amp;MATCH(VLOOKUP(E75,DADOS!$C:$C,1),DADOS!$C:$C,)):INDIRECT("DADOS!$d$"&amp;(MATCH(VLOOKUP(E75,DADOS!$C:$C,1),DADOS!$C:$C,)+1)),INDIRECT("DADOS!$c$"&amp;MATCH(VLOOKUP(E75,DADOS!$C:$C,1),DADOS!$C:$C,)):INDIRECT("DADOS!$c$"&amp;(MATCH(VLOOKUP(E75,DADOS!$C:$C,1),DADOS!$C:$C,)+1))),2)%,H74)</f>
        <v>0.1356</v>
      </c>
      <c r="I75" s="4"/>
      <c r="J75" s="37">
        <f t="shared" ca="1" si="17"/>
        <v>1.1764815999999665</v>
      </c>
      <c r="K75" s="11">
        <f t="shared" ca="1" si="18"/>
        <v>52944.479999989948</v>
      </c>
      <c r="L75" s="11">
        <f t="shared" ca="1" si="19"/>
        <v>0</v>
      </c>
      <c r="M75" s="121">
        <f t="shared" ca="1" si="20"/>
        <v>10800.000000002741</v>
      </c>
      <c r="N75" s="170">
        <f t="shared" ca="1" si="13"/>
        <v>13794.494022043154</v>
      </c>
      <c r="O75" s="17">
        <f t="shared" ca="1" si="14"/>
        <v>13794.494022043154</v>
      </c>
      <c r="P75" s="168">
        <f ca="1">IF(SUM($L$2:L74)=$B$15,0,SUM(K75:L75)/N75)</f>
        <v>0</v>
      </c>
      <c r="Q75" s="11">
        <f t="shared" ca="1" si="15"/>
        <v>3.8380878570382055</v>
      </c>
      <c r="R75" s="39">
        <f t="shared" ca="1" si="16"/>
        <v>1.3366071199360872</v>
      </c>
      <c r="S75" s="11">
        <f ca="1">IF(SUM($L$2:L74)=$B$15,0,SUM(L75:M75)/R75)</f>
        <v>0</v>
      </c>
      <c r="T75" s="5"/>
    </row>
    <row r="76" spans="4:20" x14ac:dyDescent="0.2">
      <c r="D76" s="5">
        <f ca="1"/>
        <v>73203</v>
      </c>
      <c r="E76" s="16">
        <f ca="1"/>
        <v>27072</v>
      </c>
      <c r="F76" s="5">
        <f ca="1"/>
        <v>73203</v>
      </c>
      <c r="G76" s="16">
        <f ca="1"/>
        <v>18570</v>
      </c>
      <c r="H76" s="4">
        <f ca="1">IFERROR(ROUND(FORECAST(E76,INDIRECT("DADOS!$D$"&amp;MATCH(VLOOKUP(E76,DADOS!$C:$C,1),DADOS!$C:$C,)):INDIRECT("DADOS!$d$"&amp;(MATCH(VLOOKUP(E76,DADOS!$C:$C,1),DADOS!$C:$C,)+1)),INDIRECT("DADOS!$c$"&amp;MATCH(VLOOKUP(E76,DADOS!$C:$C,1),DADOS!$C:$C,)):INDIRECT("DADOS!$c$"&amp;(MATCH(VLOOKUP(E76,DADOS!$C:$C,1),DADOS!$C:$C,)+1))),2)%,H75)</f>
        <v>0.1356</v>
      </c>
      <c r="I76" s="4"/>
      <c r="J76" s="37">
        <f t="shared" ca="1" si="17"/>
        <v>1.1787601314907294</v>
      </c>
      <c r="K76" s="11">
        <f t="shared" ca="1" si="18"/>
        <v>53628.039447218835</v>
      </c>
      <c r="L76" s="11">
        <f t="shared" ca="1" si="19"/>
        <v>0</v>
      </c>
      <c r="M76" s="121">
        <f t="shared" ca="1" si="20"/>
        <v>10930.885984216187</v>
      </c>
      <c r="N76" s="170">
        <f t="shared" ca="1" si="13"/>
        <v>15752.263082841415</v>
      </c>
      <c r="O76" s="17">
        <f t="shared" ca="1" si="14"/>
        <v>15752.263082841415</v>
      </c>
      <c r="P76" s="168">
        <f ca="1">IF(SUM($L$2:L75)=$B$15,0,SUM(K76:L76)/N76)</f>
        <v>0</v>
      </c>
      <c r="Q76" s="11">
        <f t="shared" ca="1" si="15"/>
        <v>3.4044657053521821</v>
      </c>
      <c r="R76" s="39">
        <f t="shared" ca="1" si="16"/>
        <v>1.3420173250158878</v>
      </c>
      <c r="S76" s="11">
        <f ca="1">IF(SUM($L$2:L75)=$B$15,0,SUM(L76:M76)/R76)</f>
        <v>0</v>
      </c>
      <c r="T76" s="5"/>
    </row>
    <row r="77" spans="4:20" x14ac:dyDescent="0.2">
      <c r="D77" s="5">
        <f ca="1"/>
        <v>73568</v>
      </c>
      <c r="E77" s="16">
        <f ca="1"/>
        <v>27437</v>
      </c>
      <c r="F77" s="5">
        <f ca="1"/>
        <v>73568</v>
      </c>
      <c r="G77" s="16">
        <f ca="1"/>
        <v>18831</v>
      </c>
      <c r="H77" s="4">
        <f ca="1">IFERROR(ROUND(FORECAST(E77,INDIRECT("DADOS!$D$"&amp;MATCH(VLOOKUP(E77,DADOS!$C:$C,1),DADOS!$C:$C,)):INDIRECT("DADOS!$d$"&amp;(MATCH(VLOOKUP(E77,DADOS!$C:$C,1),DADOS!$C:$C,)+1)),INDIRECT("DADOS!$c$"&amp;MATCH(VLOOKUP(E77,DADOS!$C:$C,1),DADOS!$C:$C,)):INDIRECT("DADOS!$c$"&amp;(MATCH(VLOOKUP(E77,DADOS!$C:$C,1),DADOS!$C:$C,)+1))),2)%,H76)</f>
        <v>0.1356</v>
      </c>
      <c r="I77" s="4"/>
      <c r="J77" s="37">
        <f t="shared" ca="1" si="17"/>
        <v>1.1833304417446449</v>
      </c>
      <c r="K77" s="11">
        <f t="shared" ca="1" si="18"/>
        <v>54999.132523393455</v>
      </c>
      <c r="L77" s="11">
        <f t="shared" ca="1" si="19"/>
        <v>0</v>
      </c>
      <c r="M77" s="121">
        <f t="shared" ca="1" si="20"/>
        <v>11192.823334357938</v>
      </c>
      <c r="N77" s="170">
        <f t="shared" ca="1" si="13"/>
        <v>18044.144925723038</v>
      </c>
      <c r="O77" s="17">
        <f t="shared" ca="1" si="14"/>
        <v>18044.144925723038</v>
      </c>
      <c r="P77" s="168">
        <f ca="1">IF(SUM($L$2:L76)=$B$15,0,SUM(K77:L77)/N77)</f>
        <v>0</v>
      </c>
      <c r="Q77" s="11">
        <f t="shared" ca="1" si="15"/>
        <v>3.0480320763212676</v>
      </c>
      <c r="R77" s="39">
        <f t="shared" ca="1" si="16"/>
        <v>1.3475775076946392</v>
      </c>
      <c r="S77" s="11">
        <f ca="1">IF(SUM($L$2:L76)=$B$15,0,SUM(L77:M77)/R77)</f>
        <v>0</v>
      </c>
      <c r="T77" s="5"/>
    </row>
    <row r="78" spans="4:20" x14ac:dyDescent="0.2">
      <c r="D78" s="5">
        <f ca="1"/>
        <v>73933</v>
      </c>
      <c r="E78" s="16">
        <f ca="1"/>
        <v>27802</v>
      </c>
      <c r="F78" s="5">
        <f ca="1"/>
        <v>73933</v>
      </c>
      <c r="G78" s="16">
        <f ca="1"/>
        <v>19092</v>
      </c>
      <c r="H78" s="4">
        <f ca="1">IFERROR(ROUND(FORECAST(E78,INDIRECT("DADOS!$D$"&amp;MATCH(VLOOKUP(E78,DADOS!$C:$C,1),DADOS!$C:$C,)):INDIRECT("DADOS!$d$"&amp;(MATCH(VLOOKUP(E78,DADOS!$C:$C,1),DADOS!$C:$C,)+1)),INDIRECT("DADOS!$c$"&amp;MATCH(VLOOKUP(E78,DADOS!$C:$C,1),DADOS!$C:$C,)):INDIRECT("DADOS!$c$"&amp;(MATCH(VLOOKUP(E78,DADOS!$C:$C,1),DADOS!$C:$C,)+1))),2)%,H77)</f>
        <v>0.1356</v>
      </c>
      <c r="I78" s="4"/>
      <c r="J78" s="37">
        <f t="shared" ca="1" si="17"/>
        <v>1.1833304417446442</v>
      </c>
      <c r="K78" s="11">
        <f t="shared" ca="1" si="18"/>
        <v>54999.132523393258</v>
      </c>
      <c r="L78" s="11">
        <f t="shared" ca="1" si="19"/>
        <v>0</v>
      </c>
      <c r="M78" s="121">
        <f t="shared" ca="1" si="20"/>
        <v>11192.82333435787</v>
      </c>
      <c r="N78" s="170">
        <f t="shared" ca="1" si="13"/>
        <v>20669.485037686773</v>
      </c>
      <c r="O78" s="17">
        <f t="shared" ca="1" si="14"/>
        <v>20669.485037686773</v>
      </c>
      <c r="P78" s="168">
        <f ca="1">IF(SUM($L$2:L77)=$B$15,0,SUM(K78:L78)/N78)</f>
        <v>0</v>
      </c>
      <c r="Q78" s="11">
        <f t="shared" ca="1" si="15"/>
        <v>2.6608854755265106</v>
      </c>
      <c r="R78" s="39">
        <f t="shared" ca="1" si="16"/>
        <v>1.3531607270591657</v>
      </c>
      <c r="S78" s="11">
        <f ca="1">IF(SUM($L$2:L77)=$B$15,0,SUM(L78:M78)/R78)</f>
        <v>0</v>
      </c>
      <c r="T78" s="5"/>
    </row>
    <row r="79" spans="4:20" x14ac:dyDescent="0.2">
      <c r="D79" s="5">
        <f ca="1"/>
        <v>74300</v>
      </c>
      <c r="E79" s="16">
        <f ca="1"/>
        <v>28169</v>
      </c>
      <c r="F79" s="5">
        <f ca="1"/>
        <v>74300</v>
      </c>
      <c r="G79" s="16">
        <f ca="1"/>
        <v>19353</v>
      </c>
      <c r="H79" s="4">
        <f ca="1">IFERROR(ROUND(FORECAST(E79,INDIRECT("DADOS!$D$"&amp;MATCH(VLOOKUP(E79,DADOS!$C:$C,1),DADOS!$C:$C,)):INDIRECT("DADOS!$d$"&amp;(MATCH(VLOOKUP(E79,DADOS!$C:$C,1),DADOS!$C:$C,)+1)),INDIRECT("DADOS!$c$"&amp;MATCH(VLOOKUP(E79,DADOS!$C:$C,1),DADOS!$C:$C,)):INDIRECT("DADOS!$c$"&amp;(MATCH(VLOOKUP(E79,DADOS!$C:$C,1),DADOS!$C:$C,)+1))),2)%,H78)</f>
        <v>0.1356</v>
      </c>
      <c r="I79" s="4"/>
      <c r="J79" s="37">
        <f t="shared" ca="1" si="17"/>
        <v>1.1833304417446449</v>
      </c>
      <c r="K79" s="11">
        <f t="shared" ca="1" si="18"/>
        <v>54999.132523393455</v>
      </c>
      <c r="L79" s="11">
        <f t="shared" ca="1" si="19"/>
        <v>0</v>
      </c>
      <c r="M79" s="121">
        <f t="shared" ca="1" si="20"/>
        <v>11192.823334357938</v>
      </c>
      <c r="N79" s="170">
        <f t="shared" ca="1" si="13"/>
        <v>23676.800063499722</v>
      </c>
      <c r="O79" s="17">
        <f t="shared" ca="1" si="14"/>
        <v>23676.800063499722</v>
      </c>
      <c r="P79" s="168">
        <f ca="1">IF(SUM($L$2:L78)=$B$15,0,SUM(K79:L79)/N79)</f>
        <v>0</v>
      </c>
      <c r="Q79" s="11">
        <f t="shared" ca="1" si="15"/>
        <v>2.3229124026848713</v>
      </c>
      <c r="R79" s="39">
        <f t="shared" ca="1" si="16"/>
        <v>1.3587670785539734</v>
      </c>
      <c r="S79" s="11">
        <f ca="1">IF(SUM($L$2:L78)=$B$15,0,SUM(L79:M79)/R79)</f>
        <v>0</v>
      </c>
      <c r="T79" s="5"/>
    </row>
    <row r="80" spans="4:20" x14ac:dyDescent="0.2">
      <c r="D80" s="5">
        <f ca="1"/>
        <v>74664</v>
      </c>
      <c r="E80" s="16">
        <f ca="1"/>
        <v>28533</v>
      </c>
      <c r="F80" s="5">
        <f ca="1"/>
        <v>74664</v>
      </c>
      <c r="G80" s="16">
        <f ca="1"/>
        <v>19613</v>
      </c>
      <c r="H80" s="4">
        <f ca="1">IFERROR(ROUND(FORECAST(E80,INDIRECT("DADOS!$D$"&amp;MATCH(VLOOKUP(E80,DADOS!$C:$C,1),DADOS!$C:$C,)):INDIRECT("DADOS!$d$"&amp;(MATCH(VLOOKUP(E80,DADOS!$C:$C,1),DADOS!$C:$C,)+1)),INDIRECT("DADOS!$c$"&amp;MATCH(VLOOKUP(E80,DADOS!$C:$C,1),DADOS!$C:$C,)):INDIRECT("DADOS!$c$"&amp;(MATCH(VLOOKUP(E80,DADOS!$C:$C,1),DADOS!$C:$C,)+1))),2)%,H79)</f>
        <v>0.1356</v>
      </c>
      <c r="I80" s="4"/>
      <c r="J80" s="37">
        <f t="shared" ca="1" si="17"/>
        <v>1.1825674946587372</v>
      </c>
      <c r="K80" s="11">
        <f t="shared" ca="1" si="18"/>
        <v>54770.248397621166</v>
      </c>
      <c r="L80" s="11">
        <f t="shared" ca="1" si="19"/>
        <v>0</v>
      </c>
      <c r="M80" s="121">
        <f t="shared" ca="1" si="20"/>
        <v>11149.151790480615</v>
      </c>
      <c r="N80" s="170">
        <f t="shared" ca="1" si="13"/>
        <v>27107.553823419683</v>
      </c>
      <c r="O80" s="17">
        <f t="shared" ca="1" si="14"/>
        <v>27107.553823419683</v>
      </c>
      <c r="P80" s="168">
        <f ca="1">IF(SUM($L$2:L79)=$B$15,0,SUM(K80:L80)/N80)</f>
        <v>0</v>
      </c>
      <c r="Q80" s="11">
        <f t="shared" ca="1" si="15"/>
        <v>2.0204791902064652</v>
      </c>
      <c r="R80" s="39">
        <f t="shared" ca="1" si="16"/>
        <v>1.3643750442994171</v>
      </c>
      <c r="S80" s="11">
        <f ca="1">IF(SUM($L$2:L79)=$B$15,0,SUM(L80:M80)/R80)</f>
        <v>0</v>
      </c>
      <c r="T80" s="5"/>
    </row>
    <row r="81" spans="4:20" x14ac:dyDescent="0.2">
      <c r="D81" s="5">
        <f ca="1"/>
        <v>75029</v>
      </c>
      <c r="E81" s="16">
        <f ca="1"/>
        <v>28898</v>
      </c>
      <c r="F81" s="5">
        <f ca="1"/>
        <v>75029</v>
      </c>
      <c r="G81" s="16">
        <f ca="1"/>
        <v>19874</v>
      </c>
      <c r="H81" s="4">
        <f ca="1">IFERROR(ROUND(FORECAST(E81,INDIRECT("DADOS!$D$"&amp;MATCH(VLOOKUP(E81,DADOS!$C:$C,1),DADOS!$C:$C,)):INDIRECT("DADOS!$d$"&amp;(MATCH(VLOOKUP(E81,DADOS!$C:$C,1),DADOS!$C:$C,)+1)),INDIRECT("DADOS!$c$"&amp;MATCH(VLOOKUP(E81,DADOS!$C:$C,1),DADOS!$C:$C,)):INDIRECT("DADOS!$c$"&amp;(MATCH(VLOOKUP(E81,DADOS!$C:$C,1),DADOS!$C:$C,)+1))),2)%,H80)</f>
        <v>0.1356</v>
      </c>
      <c r="I81" s="4"/>
      <c r="J81" s="37">
        <f t="shared" ca="1" si="17"/>
        <v>1.1833304417446442</v>
      </c>
      <c r="K81" s="11">
        <f t="shared" ca="1" si="18"/>
        <v>54999.132523393258</v>
      </c>
      <c r="L81" s="11">
        <f t="shared" ca="1" si="19"/>
        <v>0</v>
      </c>
      <c r="M81" s="121">
        <f t="shared" ca="1" si="20"/>
        <v>11192.82333435807</v>
      </c>
      <c r="N81" s="170">
        <f t="shared" ca="1" si="13"/>
        <v>31051.578252551109</v>
      </c>
      <c r="O81" s="17">
        <f t="shared" ca="1" si="14"/>
        <v>31051.578252551109</v>
      </c>
      <c r="P81" s="168">
        <f ca="1">IF(SUM($L$2:L80)=$B$15,0,SUM(K81:L81)/N81)</f>
        <v>0</v>
      </c>
      <c r="Q81" s="11">
        <f t="shared" ca="1" si="15"/>
        <v>1.7712185859304812</v>
      </c>
      <c r="R81" s="39">
        <f t="shared" ca="1" si="16"/>
        <v>1.3700278584227703</v>
      </c>
      <c r="S81" s="11">
        <f ca="1">IF(SUM($L$2:L80)=$B$15,0,SUM(L81:M81)/R81)</f>
        <v>0</v>
      </c>
      <c r="T81" s="5"/>
    </row>
    <row r="82" spans="4:20" x14ac:dyDescent="0.2">
      <c r="D82" s="5">
        <f ca="1"/>
        <v>75394</v>
      </c>
      <c r="E82" s="16">
        <f ca="1"/>
        <v>29263</v>
      </c>
      <c r="F82" s="5">
        <f ca="1"/>
        <v>75394</v>
      </c>
      <c r="G82" s="16">
        <f ca="1"/>
        <v>20135</v>
      </c>
      <c r="H82" s="4">
        <f ca="1">IFERROR(ROUND(FORECAST(E82,INDIRECT("DADOS!$D$"&amp;MATCH(VLOOKUP(E82,DADOS!$C:$C,1),DADOS!$C:$C,)):INDIRECT("DADOS!$d$"&amp;(MATCH(VLOOKUP(E82,DADOS!$C:$C,1),DADOS!$C:$C,)+1)),INDIRECT("DADOS!$c$"&amp;MATCH(VLOOKUP(E82,DADOS!$C:$C,1),DADOS!$C:$C,)):INDIRECT("DADOS!$c$"&amp;(MATCH(VLOOKUP(E82,DADOS!$C:$C,1),DADOS!$C:$C,)+1))),2)%,H81)</f>
        <v>0.1356</v>
      </c>
      <c r="I82" s="4"/>
      <c r="J82" s="37">
        <f t="shared" ca="1" si="17"/>
        <v>1.1833304417446446</v>
      </c>
      <c r="K82" s="11">
        <f t="shared" ca="1" si="18"/>
        <v>54999.132523393389</v>
      </c>
      <c r="L82" s="11">
        <f t="shared" ca="1" si="19"/>
        <v>0</v>
      </c>
      <c r="M82" s="121">
        <f t="shared" ca="1" si="20"/>
        <v>11192.82333435787</v>
      </c>
      <c r="N82" s="170">
        <f t="shared" ca="1" si="13"/>
        <v>35569.440099802763</v>
      </c>
      <c r="O82" s="17">
        <f t="shared" ca="1" si="14"/>
        <v>35569.440099802763</v>
      </c>
      <c r="P82" s="168">
        <f ca="1">IF(SUM($L$2:L81)=$B$15,0,SUM(K82:L82)/N82)</f>
        <v>0</v>
      </c>
      <c r="Q82" s="11">
        <f t="shared" ca="1" si="15"/>
        <v>1.5462467885092845</v>
      </c>
      <c r="R82" s="39">
        <f t="shared" ca="1" si="16"/>
        <v>1.3757040930181159</v>
      </c>
      <c r="S82" s="11">
        <f ca="1">IF(SUM($L$2:L81)=$B$15,0,SUM(L82:M82)/R82)</f>
        <v>0</v>
      </c>
      <c r="T82" s="5"/>
    </row>
    <row r="83" spans="4:20" x14ac:dyDescent="0.2">
      <c r="D83" s="5">
        <f ca="1"/>
        <v>75759</v>
      </c>
      <c r="E83" s="16">
        <f ca="1"/>
        <v>29628</v>
      </c>
      <c r="F83" s="5">
        <f ca="1"/>
        <v>75759</v>
      </c>
      <c r="G83" s="16">
        <f ca="1"/>
        <v>20396</v>
      </c>
      <c r="H83" s="4">
        <f ca="1">IFERROR(ROUND(FORECAST(E83,INDIRECT("DADOS!$D$"&amp;MATCH(VLOOKUP(E83,DADOS!$C:$C,1),DADOS!$C:$C,)):INDIRECT("DADOS!$d$"&amp;(MATCH(VLOOKUP(E83,DADOS!$C:$C,1),DADOS!$C:$C,)+1)),INDIRECT("DADOS!$c$"&amp;MATCH(VLOOKUP(E83,DADOS!$C:$C,1),DADOS!$C:$C,)):INDIRECT("DADOS!$c$"&amp;(MATCH(VLOOKUP(E83,DADOS!$C:$C,1),DADOS!$C:$C,)+1))),2)%,H82)</f>
        <v>0.1356</v>
      </c>
      <c r="I83" s="4"/>
      <c r="J83" s="37">
        <f t="shared" ca="1" si="17"/>
        <v>1.1833304417446444</v>
      </c>
      <c r="K83" s="11">
        <f t="shared" ca="1" si="18"/>
        <v>54999.132523393324</v>
      </c>
      <c r="L83" s="11">
        <f t="shared" ca="1" si="19"/>
        <v>0</v>
      </c>
      <c r="M83" s="121">
        <f t="shared" ca="1" si="20"/>
        <v>11192.823334357938</v>
      </c>
      <c r="N83" s="170">
        <f t="shared" ca="1" si="13"/>
        <v>40744.630070760148</v>
      </c>
      <c r="O83" s="17">
        <f t="shared" ca="1" si="14"/>
        <v>40744.630070760148</v>
      </c>
      <c r="P83" s="168">
        <f ca="1">IF(SUM($L$2:L82)=$B$15,0,SUM(K83:L83)/N83)</f>
        <v>0</v>
      </c>
      <c r="Q83" s="11">
        <f t="shared" ca="1" si="15"/>
        <v>1.3498498434733055</v>
      </c>
      <c r="R83" s="39">
        <f t="shared" ca="1" si="16"/>
        <v>1.3814038451200472</v>
      </c>
      <c r="S83" s="11">
        <f ca="1">IF(SUM($L$2:L82)=$B$15,0,SUM(L83:M83)/R83)</f>
        <v>0</v>
      </c>
      <c r="T83" s="5"/>
    </row>
    <row r="84" spans="4:20" x14ac:dyDescent="0.2">
      <c r="D84" s="5">
        <f ca="1"/>
        <v>76127</v>
      </c>
      <c r="E84" s="16">
        <f ca="1"/>
        <v>29996</v>
      </c>
      <c r="F84" s="5">
        <f ca="1"/>
        <v>76127</v>
      </c>
      <c r="G84" s="16">
        <f ca="1"/>
        <v>20658</v>
      </c>
      <c r="H84" s="4">
        <f ca="1">IFERROR(ROUND(FORECAST(E84,INDIRECT("DADOS!$D$"&amp;MATCH(VLOOKUP(E84,DADOS!$C:$C,1),DADOS!$C:$C,)):INDIRECT("DADOS!$d$"&amp;(MATCH(VLOOKUP(E84,DADOS!$C:$C,1),DADOS!$C:$C,)+1)),INDIRECT("DADOS!$c$"&amp;MATCH(VLOOKUP(E84,DADOS!$C:$C,1),DADOS!$C:$C,)):INDIRECT("DADOS!$c$"&amp;(MATCH(VLOOKUP(E84,DADOS!$C:$C,1),DADOS!$C:$C,)+1))),2)%,H83)</f>
        <v>0.1356</v>
      </c>
      <c r="I84" s="4"/>
      <c r="J84" s="37">
        <f t="shared" ca="1" si="17"/>
        <v>1.1840938810546815</v>
      </c>
      <c r="K84" s="11">
        <f t="shared" ca="1" si="18"/>
        <v>55228.164316404451</v>
      </c>
      <c r="L84" s="11">
        <f t="shared" ca="1" si="19"/>
        <v>0</v>
      </c>
      <c r="M84" s="121">
        <f t="shared" ca="1" si="20"/>
        <v>11236.501007783329</v>
      </c>
      <c r="N84" s="170">
        <f t="shared" ca="1" si="13"/>
        <v>46697.08351540564</v>
      </c>
      <c r="O84" s="17">
        <f t="shared" ca="1" si="14"/>
        <v>46697.08351540564</v>
      </c>
      <c r="P84" s="168">
        <f ca="1">IF(SUM($L$2:L83)=$B$15,0,SUM(K84:L84)/N84)</f>
        <v>0</v>
      </c>
      <c r="Q84" s="11">
        <f t="shared" ca="1" si="15"/>
        <v>1.1826897989932146</v>
      </c>
      <c r="R84" s="39">
        <f t="shared" ca="1" si="16"/>
        <v>1.3871491863127818</v>
      </c>
      <c r="S84" s="11">
        <f ca="1">IF(SUM($L$2:L83)=$B$15,0,SUM(L84:M84)/R84)</f>
        <v>0</v>
      </c>
      <c r="T84" s="5"/>
    </row>
    <row r="85" spans="4:20" x14ac:dyDescent="0.2">
      <c r="D85" s="5">
        <f ca="1"/>
        <v>76491</v>
      </c>
      <c r="E85" s="16">
        <f ca="1"/>
        <v>30360</v>
      </c>
      <c r="F85" s="5">
        <f ca="1"/>
        <v>76491</v>
      </c>
      <c r="G85" s="16">
        <f ca="1"/>
        <v>20918</v>
      </c>
      <c r="H85" s="4">
        <f ca="1">IFERROR(ROUND(FORECAST(E85,INDIRECT("DADOS!$D$"&amp;MATCH(VLOOKUP(E85,DADOS!$C:$C,1),DADOS!$C:$C,)):INDIRECT("DADOS!$d$"&amp;(MATCH(VLOOKUP(E85,DADOS!$C:$C,1),DADOS!$C:$C,)+1)),INDIRECT("DADOS!$c$"&amp;MATCH(VLOOKUP(E85,DADOS!$C:$C,1),DADOS!$C:$C,)):INDIRECT("DADOS!$c$"&amp;(MATCH(VLOOKUP(E85,DADOS!$C:$C,1),DADOS!$C:$C,)+1))),2)%,H84)</f>
        <v>0.1356</v>
      </c>
      <c r="I85" s="4"/>
      <c r="J85" s="37">
        <f t="shared" ca="1" si="17"/>
        <v>1.1825674946587377</v>
      </c>
      <c r="K85" s="11">
        <f t="shared" ca="1" si="18"/>
        <v>54770.248397621304</v>
      </c>
      <c r="L85" s="11">
        <f t="shared" ca="1" si="19"/>
        <v>0</v>
      </c>
      <c r="M85" s="121">
        <f t="shared" ca="1" si="20"/>
        <v>11149.15179048075</v>
      </c>
      <c r="N85" s="170">
        <f t="shared" ca="1" si="13"/>
        <v>53463.462182206502</v>
      </c>
      <c r="O85" s="17">
        <f t="shared" ca="1" si="14"/>
        <v>53463.462182206502</v>
      </c>
      <c r="P85" s="168">
        <f ca="1">IF(SUM($L$2:L84)=$B$15,0,SUM(K85:L85)/N85)</f>
        <v>0</v>
      </c>
      <c r="Q85" s="11">
        <f t="shared" ca="1" si="15"/>
        <v>1.0244426036413654</v>
      </c>
      <c r="R85" s="39">
        <f t="shared" ca="1" si="16"/>
        <v>1.3928742919938382</v>
      </c>
      <c r="S85" s="11">
        <f ca="1">IF(SUM($L$2:L84)=$B$15,0,SUM(L85:M85)/R85)</f>
        <v>0</v>
      </c>
      <c r="T85" s="5"/>
    </row>
    <row r="86" spans="4:20" x14ac:dyDescent="0.2">
      <c r="D86" s="5">
        <f ca="1"/>
        <v>76855</v>
      </c>
      <c r="E86" s="16">
        <f ca="1"/>
        <v>30724</v>
      </c>
      <c r="F86" s="5">
        <f ca="1"/>
        <v>76855</v>
      </c>
      <c r="G86" s="16">
        <f ca="1"/>
        <v>21178</v>
      </c>
      <c r="H86" s="4">
        <f ca="1">IFERROR(ROUND(FORECAST(E86,INDIRECT("DADOS!$D$"&amp;MATCH(VLOOKUP(E86,DADOS!$C:$C,1),DADOS!$C:$C,)):INDIRECT("DADOS!$d$"&amp;(MATCH(VLOOKUP(E86,DADOS!$C:$C,1),DADOS!$C:$C,)+1)),INDIRECT("DADOS!$c$"&amp;MATCH(VLOOKUP(E86,DADOS!$C:$C,1),DADOS!$C:$C,)):INDIRECT("DADOS!$c$"&amp;(MATCH(VLOOKUP(E86,DADOS!$C:$C,1),DADOS!$C:$C,)+1))),2)%,H85)</f>
        <v>0.1356</v>
      </c>
      <c r="I86" s="4"/>
      <c r="J86" s="37">
        <f t="shared" ca="1" si="17"/>
        <v>1.1825674946587368</v>
      </c>
      <c r="K86" s="11">
        <f t="shared" ca="1" si="18"/>
        <v>54770.248397621035</v>
      </c>
      <c r="L86" s="11">
        <f t="shared" ca="1" si="19"/>
        <v>0</v>
      </c>
      <c r="M86" s="121">
        <f t="shared" ca="1" si="20"/>
        <v>11149.15179048075</v>
      </c>
      <c r="N86" s="170">
        <f t="shared" ca="1" si="13"/>
        <v>61210.284954203642</v>
      </c>
      <c r="O86" s="17">
        <f t="shared" ca="1" si="14"/>
        <v>61210.284954203642</v>
      </c>
      <c r="P86" s="168">
        <f ca="1">IF(SUM($L$2:L85)=$B$15,0,SUM(K86:L86)/N86)</f>
        <v>0</v>
      </c>
      <c r="Q86" s="11">
        <f t="shared" ca="1" si="15"/>
        <v>0.89478832582790757</v>
      </c>
      <c r="R86" s="39">
        <f t="shared" ca="1" si="16"/>
        <v>1.3986230265933868</v>
      </c>
      <c r="S86" s="11">
        <f ca="1">IF(SUM($L$2:L85)=$B$15,0,SUM(L86:M86)/R86)</f>
        <v>0</v>
      </c>
      <c r="T86" s="5"/>
    </row>
    <row r="87" spans="4:20" x14ac:dyDescent="0.2">
      <c r="D87" s="5">
        <f ca="1"/>
        <v>77220</v>
      </c>
      <c r="E87" s="16">
        <f ca="1"/>
        <v>31089</v>
      </c>
      <c r="F87" s="5">
        <f ca="1"/>
        <v>77220</v>
      </c>
      <c r="G87" s="16">
        <f ca="1"/>
        <v>21439</v>
      </c>
      <c r="H87" s="4">
        <f ca="1">IFERROR(ROUND(FORECAST(E87,INDIRECT("DADOS!$D$"&amp;MATCH(VLOOKUP(E87,DADOS!$C:$C,1),DADOS!$C:$C,)):INDIRECT("DADOS!$d$"&amp;(MATCH(VLOOKUP(E87,DADOS!$C:$C,1),DADOS!$C:$C,)+1)),INDIRECT("DADOS!$c$"&amp;MATCH(VLOOKUP(E87,DADOS!$C:$C,1),DADOS!$C:$C,)):INDIRECT("DADOS!$c$"&amp;(MATCH(VLOOKUP(E87,DADOS!$C:$C,1),DADOS!$C:$C,)+1))),2)%,H86)</f>
        <v>0.1356</v>
      </c>
      <c r="I87" s="4"/>
      <c r="J87" s="37">
        <f t="shared" ca="1" si="17"/>
        <v>1.1833304417446451</v>
      </c>
      <c r="K87" s="11">
        <f t="shared" ca="1" si="18"/>
        <v>54999.13252339352</v>
      </c>
      <c r="L87" s="11">
        <f t="shared" ca="1" si="19"/>
        <v>0</v>
      </c>
      <c r="M87" s="121">
        <f t="shared" ca="1" si="20"/>
        <v>11192.823334357938</v>
      </c>
      <c r="N87" s="170">
        <f t="shared" ca="1" si="13"/>
        <v>70116.099943858106</v>
      </c>
      <c r="O87" s="17">
        <f t="shared" ca="1" si="14"/>
        <v>70116.099943858106</v>
      </c>
      <c r="P87" s="168">
        <f ca="1">IF(SUM($L$2:L86)=$B$15,0,SUM(K87:L87)/N87)</f>
        <v>0</v>
      </c>
      <c r="Q87" s="11">
        <f t="shared" ca="1" si="15"/>
        <v>0.7844009088844256</v>
      </c>
      <c r="R87" s="39">
        <f t="shared" ca="1" si="16"/>
        <v>1.4044177353364171</v>
      </c>
      <c r="S87" s="11">
        <f ca="1">IF(SUM($L$2:L86)=$B$15,0,SUM(L87:M87)/R87)</f>
        <v>0</v>
      </c>
      <c r="T87" s="5"/>
    </row>
    <row r="88" spans="4:20" x14ac:dyDescent="0.2">
      <c r="D88" s="5">
        <f ca="1"/>
        <v>77586</v>
      </c>
      <c r="E88" s="16">
        <f ca="1"/>
        <v>31455</v>
      </c>
      <c r="F88" s="5">
        <f ca="1"/>
        <v>77586</v>
      </c>
      <c r="G88" s="16">
        <f ca="1"/>
        <v>21701</v>
      </c>
      <c r="H88" s="4">
        <f ca="1">IFERROR(ROUND(FORECAST(E88,INDIRECT("DADOS!$D$"&amp;MATCH(VLOOKUP(E88,DADOS!$C:$C,1),DADOS!$C:$C,)):INDIRECT("DADOS!$d$"&amp;(MATCH(VLOOKUP(E88,DADOS!$C:$C,1),DADOS!$C:$C,)+1)),INDIRECT("DADOS!$c$"&amp;MATCH(VLOOKUP(E88,DADOS!$C:$C,1),DADOS!$C:$C,)):INDIRECT("DADOS!$c$"&amp;(MATCH(VLOOKUP(E88,DADOS!$C:$C,1),DADOS!$C:$C,)+1))),2)%,H87)</f>
        <v>0.1356</v>
      </c>
      <c r="I88" s="4"/>
      <c r="J88" s="37">
        <f t="shared" ca="1" si="17"/>
        <v>1.1840938810546808</v>
      </c>
      <c r="K88" s="11">
        <f t="shared" ca="1" si="18"/>
        <v>55228.164316404247</v>
      </c>
      <c r="L88" s="11">
        <f t="shared" ca="1" si="19"/>
        <v>0</v>
      </c>
      <c r="M88" s="121">
        <f t="shared" ca="1" si="20"/>
        <v>11236.501007783329</v>
      </c>
      <c r="N88" s="170">
        <f t="shared" ca="1" si="13"/>
        <v>80359.482198430123</v>
      </c>
      <c r="O88" s="17">
        <f t="shared" ca="1" si="14"/>
        <v>80359.482198430123</v>
      </c>
      <c r="P88" s="168">
        <f ca="1">IF(SUM($L$2:L87)=$B$15,0,SUM(K88:L88)/N88)</f>
        <v>0</v>
      </c>
      <c r="Q88" s="11">
        <f t="shared" ca="1" si="15"/>
        <v>0.68726381511556289</v>
      </c>
      <c r="R88" s="39">
        <f t="shared" ca="1" si="16"/>
        <v>1.4102587926746748</v>
      </c>
      <c r="S88" s="11">
        <f ca="1">IF(SUM($L$2:L87)=$B$15,0,SUM(L88:M88)/R88)</f>
        <v>0</v>
      </c>
      <c r="T88" s="5"/>
    </row>
    <row r="89" spans="4:20" x14ac:dyDescent="0.2">
      <c r="D89" s="5">
        <f ca="1"/>
        <v>77951</v>
      </c>
      <c r="E89" s="16">
        <f ca="1"/>
        <v>31820</v>
      </c>
      <c r="F89" s="5">
        <f ca="1"/>
        <v>77951</v>
      </c>
      <c r="G89" s="16">
        <f ca="1"/>
        <v>21962</v>
      </c>
      <c r="H89" s="4">
        <f ca="1">IFERROR(ROUND(FORECAST(E89,INDIRECT("DADOS!$D$"&amp;MATCH(VLOOKUP(E89,DADOS!$C:$C,1),DADOS!$C:$C,)):INDIRECT("DADOS!$d$"&amp;(MATCH(VLOOKUP(E89,DADOS!$C:$C,1),DADOS!$C:$C,)+1)),INDIRECT("DADOS!$c$"&amp;MATCH(VLOOKUP(E89,DADOS!$C:$C,1),DADOS!$C:$C,)):INDIRECT("DADOS!$c$"&amp;(MATCH(VLOOKUP(E89,DADOS!$C:$C,1),DADOS!$C:$C,)+1))),2)%,H88)</f>
        <v>0.1356</v>
      </c>
      <c r="I89" s="4"/>
      <c r="J89" s="37">
        <f t="shared" ca="1" si="17"/>
        <v>1.1833304417446444</v>
      </c>
      <c r="K89" s="11">
        <f t="shared" ca="1" si="18"/>
        <v>54999.132523393324</v>
      </c>
      <c r="L89" s="11">
        <f t="shared" ca="1" si="19"/>
        <v>0</v>
      </c>
      <c r="M89" s="121">
        <f t="shared" ca="1" si="20"/>
        <v>11192.823334358005</v>
      </c>
      <c r="N89" s="170">
        <f t="shared" ca="1" si="13"/>
        <v>92051.417330885321</v>
      </c>
      <c r="O89" s="17">
        <f t="shared" ca="1" si="14"/>
        <v>92051.417330885321</v>
      </c>
      <c r="P89" s="168">
        <f ca="1">IF(SUM($L$2:L88)=$B$15,0,SUM(K89:L89)/N89)</f>
        <v>0</v>
      </c>
      <c r="Q89" s="11">
        <f t="shared" ca="1" si="15"/>
        <v>0.59748273430375398</v>
      </c>
      <c r="R89" s="39">
        <f t="shared" ca="1" si="16"/>
        <v>1.4161017101731455</v>
      </c>
      <c r="S89" s="11">
        <f ca="1">IF(SUM($L$2:L88)=$B$15,0,SUM(L89:M89)/R89)</f>
        <v>0</v>
      </c>
      <c r="T89" s="5"/>
    </row>
    <row r="90" spans="4:20" x14ac:dyDescent="0.2">
      <c r="D90" s="5">
        <f ca="1"/>
        <v>78318</v>
      </c>
      <c r="E90" s="16">
        <f ca="1"/>
        <v>32187</v>
      </c>
      <c r="F90" s="5">
        <f ca="1"/>
        <v>78318</v>
      </c>
      <c r="G90" s="16">
        <f ca="1"/>
        <v>22223</v>
      </c>
      <c r="H90" s="4">
        <f ca="1">IFERROR(ROUND(FORECAST(E90,INDIRECT("DADOS!$D$"&amp;MATCH(VLOOKUP(E90,DADOS!$C:$C,1),DADOS!$C:$C,)):INDIRECT("DADOS!$d$"&amp;(MATCH(VLOOKUP(E90,DADOS!$C:$C,1),DADOS!$C:$C,)+1)),INDIRECT("DADOS!$c$"&amp;MATCH(VLOOKUP(E90,DADOS!$C:$C,1),DADOS!$C:$C,)):INDIRECT("DADOS!$c$"&amp;(MATCH(VLOOKUP(E90,DADOS!$C:$C,1),DADOS!$C:$C,)+1))),2)%,H89)</f>
        <v>0.1356</v>
      </c>
      <c r="I90" s="4"/>
      <c r="J90" s="37">
        <f t="shared" ca="1" si="17"/>
        <v>1.1833304417446446</v>
      </c>
      <c r="K90" s="11">
        <f t="shared" ca="1" si="18"/>
        <v>54999.132523393389</v>
      </c>
      <c r="L90" s="11">
        <f t="shared" ca="1" si="19"/>
        <v>0</v>
      </c>
      <c r="M90" s="121">
        <f t="shared" ca="1" si="20"/>
        <v>11192.823334358005</v>
      </c>
      <c r="N90" s="170">
        <f t="shared" ca="1" si="13"/>
        <v>105444.47526057294</v>
      </c>
      <c r="O90" s="17">
        <f t="shared" ca="1" si="14"/>
        <v>105444.47526057294</v>
      </c>
      <c r="P90" s="168">
        <f ca="1">IF(SUM($L$2:L89)=$B$15,0,SUM(K90:L90)/N90)</f>
        <v>0</v>
      </c>
      <c r="Q90" s="11">
        <f t="shared" ca="1" si="15"/>
        <v>0.52159330669037218</v>
      </c>
      <c r="R90" s="39">
        <f t="shared" ca="1" si="16"/>
        <v>1.4219688357709179</v>
      </c>
      <c r="S90" s="11">
        <f ca="1">IF(SUM($L$2:L89)=$B$15,0,SUM(L90:M90)/R90)</f>
        <v>0</v>
      </c>
      <c r="T90" s="5"/>
    </row>
    <row r="91" spans="4:20" x14ac:dyDescent="0.2">
      <c r="D91" s="5">
        <f ca="1"/>
        <v>78682</v>
      </c>
      <c r="E91" s="16">
        <f ca="1"/>
        <v>32551</v>
      </c>
      <c r="F91" s="5">
        <f ca="1"/>
        <v>78682</v>
      </c>
      <c r="G91" s="16">
        <f ca="1"/>
        <v>22483</v>
      </c>
      <c r="H91" s="4">
        <f ca="1">IFERROR(ROUND(FORECAST(E91,INDIRECT("DADOS!$D$"&amp;MATCH(VLOOKUP(E91,DADOS!$C:$C,1),DADOS!$C:$C,)):INDIRECT("DADOS!$d$"&amp;(MATCH(VLOOKUP(E91,DADOS!$C:$C,1),DADOS!$C:$C,)+1)),INDIRECT("DADOS!$c$"&amp;MATCH(VLOOKUP(E91,DADOS!$C:$C,1),DADOS!$C:$C,)):INDIRECT("DADOS!$c$"&amp;(MATCH(VLOOKUP(E91,DADOS!$C:$C,1),DADOS!$C:$C,)+1))),2)%,H90)</f>
        <v>0.1356</v>
      </c>
      <c r="I91" s="4"/>
      <c r="J91" s="37">
        <f t="shared" ca="1" si="17"/>
        <v>1.1825674946587372</v>
      </c>
      <c r="K91" s="11">
        <f t="shared" ca="1" si="18"/>
        <v>54770.248397621166</v>
      </c>
      <c r="L91" s="11">
        <f t="shared" ca="1" si="19"/>
        <v>0</v>
      </c>
      <c r="M91" s="121">
        <f t="shared" ca="1" si="20"/>
        <v>11149.151790480615</v>
      </c>
      <c r="N91" s="170">
        <f t="shared" ca="1" si="13"/>
        <v>120723.31484163096</v>
      </c>
      <c r="O91" s="17">
        <f t="shared" ca="1" si="14"/>
        <v>120723.31484163096</v>
      </c>
      <c r="P91" s="168">
        <f ca="1">IF(SUM($L$2:L90)=$B$15,0,SUM(K91:L91)/N91)</f>
        <v>0</v>
      </c>
      <c r="Q91" s="11">
        <f t="shared" ca="1" si="15"/>
        <v>0.45368409962458939</v>
      </c>
      <c r="R91" s="39">
        <f t="shared" ca="1" si="16"/>
        <v>1.4278376507046577</v>
      </c>
      <c r="S91" s="11">
        <f ca="1">IF(SUM($L$2:L90)=$B$15,0,SUM(L91:M91)/R91)</f>
        <v>0</v>
      </c>
      <c r="T91" s="5"/>
    </row>
    <row r="92" spans="4:20" x14ac:dyDescent="0.2">
      <c r="D92" s="5">
        <f ca="1"/>
        <v>79047</v>
      </c>
      <c r="E92" s="16">
        <f ca="1"/>
        <v>32916</v>
      </c>
      <c r="F92" s="5">
        <f ca="1"/>
        <v>79047</v>
      </c>
      <c r="G92" s="16">
        <f ca="1"/>
        <v>22744</v>
      </c>
      <c r="H92" s="4">
        <f ca="1">IFERROR(ROUND(FORECAST(E92,INDIRECT("DADOS!$D$"&amp;MATCH(VLOOKUP(E92,DADOS!$C:$C,1),DADOS!$C:$C,)):INDIRECT("DADOS!$d$"&amp;(MATCH(VLOOKUP(E92,DADOS!$C:$C,1),DADOS!$C:$C,)+1)),INDIRECT("DADOS!$c$"&amp;MATCH(VLOOKUP(E92,DADOS!$C:$C,1),DADOS!$C:$C,)):INDIRECT("DADOS!$c$"&amp;(MATCH(VLOOKUP(E92,DADOS!$C:$C,1),DADOS!$C:$C,)+1))),2)%,H91)</f>
        <v>0.1356</v>
      </c>
      <c r="I92" s="4"/>
      <c r="J92" s="37">
        <f t="shared" ca="1" si="17"/>
        <v>1.1833304417446444</v>
      </c>
      <c r="K92" s="11">
        <f t="shared" ca="1" si="18"/>
        <v>54999.132523393324</v>
      </c>
      <c r="L92" s="11">
        <f t="shared" ca="1" si="19"/>
        <v>0</v>
      </c>
      <c r="M92" s="121">
        <f t="shared" ca="1" si="20"/>
        <v>11192.823334358005</v>
      </c>
      <c r="N92" s="170">
        <f t="shared" ca="1" si="13"/>
        <v>138288.00201343169</v>
      </c>
      <c r="O92" s="17">
        <f t="shared" ca="1" si="14"/>
        <v>138288.00201343169</v>
      </c>
      <c r="P92" s="168">
        <f ca="1">IF(SUM($L$2:L91)=$B$15,0,SUM(K92:L92)/N92)</f>
        <v>0</v>
      </c>
      <c r="Q92" s="11">
        <f t="shared" ca="1" si="15"/>
        <v>0.39771442006987234</v>
      </c>
      <c r="R92" s="39">
        <f t="shared" ca="1" si="16"/>
        <v>1.4337534000959127</v>
      </c>
      <c r="S92" s="11">
        <f ca="1">IF(SUM($L$2:L91)=$B$15,0,SUM(L92:M92)/R92)</f>
        <v>0</v>
      </c>
      <c r="T92" s="5"/>
    </row>
    <row r="93" spans="4:20" x14ac:dyDescent="0.2">
      <c r="D93" s="5">
        <f ca="1"/>
        <v>79412</v>
      </c>
      <c r="E93" s="16">
        <f ca="1"/>
        <v>33281</v>
      </c>
      <c r="F93" s="5">
        <f ca="1"/>
        <v>79412</v>
      </c>
      <c r="G93" s="16">
        <f ca="1"/>
        <v>23005</v>
      </c>
      <c r="H93" s="4">
        <f ca="1">IFERROR(ROUND(FORECAST(E93,INDIRECT("DADOS!$D$"&amp;MATCH(VLOOKUP(E93,DADOS!$C:$C,1),DADOS!$C:$C,)):INDIRECT("DADOS!$d$"&amp;(MATCH(VLOOKUP(E93,DADOS!$C:$C,1),DADOS!$C:$C,)+1)),INDIRECT("DADOS!$c$"&amp;MATCH(VLOOKUP(E93,DADOS!$C:$C,1),DADOS!$C:$C,)):INDIRECT("DADOS!$c$"&amp;(MATCH(VLOOKUP(E93,DADOS!$C:$C,1),DADOS!$C:$C,)+1))),2)%,H92)</f>
        <v>0.1356</v>
      </c>
      <c r="I93" s="4"/>
      <c r="J93" s="37">
        <f t="shared" ca="1" si="17"/>
        <v>1.1833304417446446</v>
      </c>
      <c r="K93" s="11">
        <f t="shared" ca="1" si="18"/>
        <v>54999.132523393389</v>
      </c>
      <c r="L93" s="11">
        <f t="shared" ca="1" si="19"/>
        <v>0</v>
      </c>
      <c r="M93" s="121">
        <f t="shared" ca="1" si="20"/>
        <v>11192.82333435787</v>
      </c>
      <c r="N93" s="170">
        <f t="shared" ca="1" si="13"/>
        <v>158408.27039875323</v>
      </c>
      <c r="O93" s="17">
        <f t="shared" ca="1" si="14"/>
        <v>158408.27039875323</v>
      </c>
      <c r="P93" s="168">
        <f ca="1">IF(SUM($L$2:L92)=$B$15,0,SUM(K93:L93)/N93)</f>
        <v>0</v>
      </c>
      <c r="Q93" s="11">
        <f t="shared" ca="1" si="15"/>
        <v>0.34719861775491151</v>
      </c>
      <c r="R93" s="39">
        <f t="shared" ca="1" si="16"/>
        <v>1.4396936593401222</v>
      </c>
      <c r="S93" s="11">
        <f ca="1">IF(SUM($L$2:L92)=$B$15,0,SUM(L93:M93)/R93)</f>
        <v>0</v>
      </c>
      <c r="T93" s="5"/>
    </row>
    <row r="94" spans="4:20" x14ac:dyDescent="0.2">
      <c r="D94" s="5">
        <f ca="1"/>
        <v>79777</v>
      </c>
      <c r="E94" s="16">
        <f ca="1"/>
        <v>33646</v>
      </c>
      <c r="F94" s="5">
        <f ca="1"/>
        <v>79777</v>
      </c>
      <c r="G94" s="16">
        <f ca="1"/>
        <v>23266</v>
      </c>
      <c r="H94" s="4">
        <f ca="1">IFERROR(ROUND(FORECAST(E94,INDIRECT("DADOS!$D$"&amp;MATCH(VLOOKUP(E94,DADOS!$C:$C,1),DADOS!$C:$C,)):INDIRECT("DADOS!$d$"&amp;(MATCH(VLOOKUP(E94,DADOS!$C:$C,1),DADOS!$C:$C,)+1)),INDIRECT("DADOS!$c$"&amp;MATCH(VLOOKUP(E94,DADOS!$C:$C,1),DADOS!$C:$C,)):INDIRECT("DADOS!$c$"&amp;(MATCH(VLOOKUP(E94,DADOS!$C:$C,1),DADOS!$C:$C,)+1))),2)%,H93)</f>
        <v>0.1356</v>
      </c>
      <c r="I94" s="4"/>
      <c r="J94" s="37">
        <f t="shared" ca="1" si="17"/>
        <v>1.1833304417446442</v>
      </c>
      <c r="K94" s="11">
        <f t="shared" ca="1" si="18"/>
        <v>54999.132523393258</v>
      </c>
      <c r="L94" s="11">
        <f t="shared" ca="1" si="19"/>
        <v>0</v>
      </c>
      <c r="M94" s="121">
        <f t="shared" ca="1" si="20"/>
        <v>11192.823334357938</v>
      </c>
      <c r="N94" s="170">
        <f t="shared" ca="1" si="13"/>
        <v>181455.94531250259</v>
      </c>
      <c r="O94" s="17">
        <f t="shared" ca="1" si="14"/>
        <v>181455.94531250259</v>
      </c>
      <c r="P94" s="168">
        <f ca="1">IF(SUM($L$2:L93)=$B$15,0,SUM(K94:L94)/N94)</f>
        <v>0</v>
      </c>
      <c r="Q94" s="11">
        <f t="shared" ca="1" si="15"/>
        <v>0.3030990934393139</v>
      </c>
      <c r="R94" s="39">
        <f t="shared" ca="1" si="16"/>
        <v>1.4456585299853473</v>
      </c>
      <c r="S94" s="11">
        <f ca="1">IF(SUM($L$2:L93)=$B$15,0,SUM(L94:M94)/R94)</f>
        <v>0</v>
      </c>
      <c r="T94" s="5"/>
    </row>
    <row r="95" spans="4:20" x14ac:dyDescent="0.2">
      <c r="D95" s="5">
        <f ca="1"/>
        <v>80142</v>
      </c>
      <c r="E95" s="16">
        <f ca="1"/>
        <v>34011</v>
      </c>
      <c r="F95" s="5">
        <f ca="1"/>
        <v>80142</v>
      </c>
      <c r="G95" s="16">
        <f ca="1"/>
        <v>23527</v>
      </c>
      <c r="H95" s="4">
        <f ca="1">IFERROR(ROUND(FORECAST(E95,INDIRECT("DADOS!$D$"&amp;MATCH(VLOOKUP(E95,DADOS!$C:$C,1),DADOS!$C:$C,)):INDIRECT("DADOS!$d$"&amp;(MATCH(VLOOKUP(E95,DADOS!$C:$C,1),DADOS!$C:$C,)+1)),INDIRECT("DADOS!$c$"&amp;MATCH(VLOOKUP(E95,DADOS!$C:$C,1),DADOS!$C:$C,)):INDIRECT("DADOS!$c$"&amp;(MATCH(VLOOKUP(E95,DADOS!$C:$C,1),DADOS!$C:$C,)+1))),2)%,H94)</f>
        <v>0.1356</v>
      </c>
      <c r="I95" s="4"/>
      <c r="J95" s="37">
        <f t="shared" ca="1" si="17"/>
        <v>1.1833304417446446</v>
      </c>
      <c r="K95" s="11">
        <f t="shared" ca="1" si="18"/>
        <v>54999.132523393389</v>
      </c>
      <c r="L95" s="11">
        <f t="shared" ca="1" si="19"/>
        <v>0</v>
      </c>
      <c r="M95" s="121">
        <f t="shared" ca="1" si="20"/>
        <v>11192.823334357938</v>
      </c>
      <c r="N95" s="170">
        <f t="shared" ca="1" si="13"/>
        <v>207856.95094309348</v>
      </c>
      <c r="O95" s="17">
        <f t="shared" ca="1" si="14"/>
        <v>207856.95094309348</v>
      </c>
      <c r="P95" s="168">
        <f ca="1">IF(SUM($L$2:L94)=$B$15,0,SUM(K95:L95)/N95)</f>
        <v>0</v>
      </c>
      <c r="Q95" s="11">
        <f t="shared" ca="1" si="15"/>
        <v>0.2646008818750108</v>
      </c>
      <c r="R95" s="39">
        <f t="shared" ca="1" si="16"/>
        <v>1.451648114000381</v>
      </c>
      <c r="S95" s="11">
        <f ca="1">IF(SUM($L$2:L94)=$B$15,0,SUM(L95:M95)/R95)</f>
        <v>0</v>
      </c>
      <c r="T95" s="5"/>
    </row>
    <row r="96" spans="4:20" x14ac:dyDescent="0.2">
      <c r="D96" s="5">
        <f ca="1"/>
        <v>80509</v>
      </c>
      <c r="E96" s="16">
        <f ca="1"/>
        <v>34378</v>
      </c>
      <c r="F96" s="5">
        <f ca="1"/>
        <v>80509</v>
      </c>
      <c r="G96" s="16">
        <f ca="1"/>
        <v>23788</v>
      </c>
      <c r="H96" s="4">
        <f ca="1">IFERROR(ROUND(FORECAST(E96,INDIRECT("DADOS!$D$"&amp;MATCH(VLOOKUP(E96,DADOS!$C:$C,1),DADOS!$C:$C,)):INDIRECT("DADOS!$d$"&amp;(MATCH(VLOOKUP(E96,DADOS!$C:$C,1),DADOS!$C:$C,)+1)),INDIRECT("DADOS!$c$"&amp;MATCH(VLOOKUP(E96,DADOS!$C:$C,1),DADOS!$C:$C,)):INDIRECT("DADOS!$c$"&amp;(MATCH(VLOOKUP(E96,DADOS!$C:$C,1),DADOS!$C:$C,)+1))),2)%,H95)</f>
        <v>0.1356</v>
      </c>
      <c r="I96" s="4"/>
      <c r="J96" s="37">
        <f t="shared" ca="1" si="17"/>
        <v>1.1833304417446446</v>
      </c>
      <c r="K96" s="11">
        <f t="shared" ca="1" si="18"/>
        <v>54999.132523393389</v>
      </c>
      <c r="L96" s="11">
        <f t="shared" ca="1" si="19"/>
        <v>0</v>
      </c>
      <c r="M96" s="121">
        <f t="shared" ca="1" si="20"/>
        <v>11192.823334357938</v>
      </c>
      <c r="N96" s="170">
        <f t="shared" ca="1" si="13"/>
        <v>238099.18148977132</v>
      </c>
      <c r="O96" s="17">
        <f t="shared" ca="1" si="14"/>
        <v>238099.18148977132</v>
      </c>
      <c r="P96" s="168">
        <f ca="1">IF(SUM($L$2:L95)=$B$15,0,SUM(K96:L96)/N96)</f>
        <v>0</v>
      </c>
      <c r="Q96" s="11">
        <f t="shared" ca="1" si="15"/>
        <v>0.23099253084058224</v>
      </c>
      <c r="R96" s="39">
        <f t="shared" ca="1" si="16"/>
        <v>1.457662513776488</v>
      </c>
      <c r="S96" s="11">
        <f ca="1">IF(SUM($L$2:L95)=$B$15,0,SUM(L96:M96)/R96)</f>
        <v>0</v>
      </c>
      <c r="T96" s="5"/>
    </row>
    <row r="97" spans="4:20" x14ac:dyDescent="0.2">
      <c r="D97" s="5">
        <f ca="1"/>
        <v>80873</v>
      </c>
      <c r="E97" s="16">
        <f ca="1"/>
        <v>34742</v>
      </c>
      <c r="F97" s="5">
        <f ca="1"/>
        <v>80873</v>
      </c>
      <c r="G97" s="16">
        <f ca="1"/>
        <v>24048</v>
      </c>
      <c r="H97" s="4">
        <f ca="1">IFERROR(ROUND(FORECAST(E97,INDIRECT("DADOS!$D$"&amp;MATCH(VLOOKUP(E97,DADOS!$C:$C,1),DADOS!$C:$C,)):INDIRECT("DADOS!$d$"&amp;(MATCH(VLOOKUP(E97,DADOS!$C:$C,1),DADOS!$C:$C,)+1)),INDIRECT("DADOS!$c$"&amp;MATCH(VLOOKUP(E97,DADOS!$C:$C,1),DADOS!$C:$C,)):INDIRECT("DADOS!$c$"&amp;(MATCH(VLOOKUP(E97,DADOS!$C:$C,1),DADOS!$C:$C,)+1))),2)%,H96)</f>
        <v>0.1356</v>
      </c>
      <c r="I97" s="4"/>
      <c r="J97" s="37">
        <f t="shared" ca="1" si="17"/>
        <v>1.1825674946587372</v>
      </c>
      <c r="K97" s="11">
        <f t="shared" ca="1" si="18"/>
        <v>54770.248397621166</v>
      </c>
      <c r="L97" s="11">
        <f t="shared" ca="1" si="19"/>
        <v>0</v>
      </c>
      <c r="M97" s="121">
        <f t="shared" ca="1" si="20"/>
        <v>11149.151790480815</v>
      </c>
      <c r="N97" s="170">
        <f t="shared" ca="1" si="13"/>
        <v>272599.60637569876</v>
      </c>
      <c r="O97" s="17">
        <f t="shared" ca="1" si="14"/>
        <v>272599.60637569876</v>
      </c>
      <c r="P97" s="168">
        <f ca="1">IF(SUM($L$2:L96)=$B$15,0,SUM(K97:L97)/N97)</f>
        <v>0</v>
      </c>
      <c r="Q97" s="11">
        <f t="shared" ca="1" si="15"/>
        <v>0.20091829597925542</v>
      </c>
      <c r="R97" s="39">
        <f t="shared" ca="1" si="16"/>
        <v>1.4636786452935799</v>
      </c>
      <c r="S97" s="11">
        <f ca="1">IF(SUM($L$2:L96)=$B$15,0,SUM(L97:M97)/R97)</f>
        <v>0</v>
      </c>
      <c r="T97" s="5"/>
    </row>
    <row r="98" spans="4:20" x14ac:dyDescent="0.2">
      <c r="D98" s="5">
        <f ca="1"/>
        <v>81238</v>
      </c>
      <c r="E98" s="16">
        <f ca="1"/>
        <v>35107</v>
      </c>
      <c r="F98" s="5">
        <f ca="1"/>
        <v>81238</v>
      </c>
      <c r="G98" s="16">
        <f ca="1"/>
        <v>24309</v>
      </c>
      <c r="H98" s="4">
        <f ca="1">IFERROR(ROUND(FORECAST(E98,INDIRECT("DADOS!$D$"&amp;MATCH(VLOOKUP(E98,DADOS!$C:$C,1),DADOS!$C:$C,)):INDIRECT("DADOS!$d$"&amp;(MATCH(VLOOKUP(E98,DADOS!$C:$C,1),DADOS!$C:$C,)+1)),INDIRECT("DADOS!$c$"&amp;MATCH(VLOOKUP(E98,DADOS!$C:$C,1),DADOS!$C:$C,)):INDIRECT("DADOS!$c$"&amp;(MATCH(VLOOKUP(E98,DADOS!$C:$C,1),DADOS!$C:$C,)+1))),2)%,H97)</f>
        <v>0.1356</v>
      </c>
      <c r="I98" s="4"/>
      <c r="J98" s="37">
        <f t="shared" ca="1" si="17"/>
        <v>1.1833304417446446</v>
      </c>
      <c r="K98" s="11">
        <f t="shared" ca="1" si="18"/>
        <v>54999.132523393389</v>
      </c>
      <c r="L98" s="11">
        <f t="shared" ca="1" si="19"/>
        <v>0</v>
      </c>
      <c r="M98" s="121">
        <f t="shared" ca="1" si="20"/>
        <v>11192.823334357805</v>
      </c>
      <c r="N98" s="170">
        <f t="shared" ca="1" si="13"/>
        <v>312261.59557328169</v>
      </c>
      <c r="O98" s="17">
        <f t="shared" ca="1" si="14"/>
        <v>312261.59557328169</v>
      </c>
      <c r="P98" s="168">
        <f ca="1">IF(SUM($L$2:L97)=$B$15,0,SUM(K98:L98)/N98)</f>
        <v>0</v>
      </c>
      <c r="Q98" s="11">
        <f t="shared" ca="1" si="15"/>
        <v>0.17613159384015947</v>
      </c>
      <c r="R98" s="39">
        <f t="shared" ca="1" si="16"/>
        <v>1.4697428893976736</v>
      </c>
      <c r="S98" s="11">
        <f ca="1">IF(SUM($L$2:L97)=$B$15,0,SUM(L98:M98)/R98)</f>
        <v>0</v>
      </c>
      <c r="T98" s="5"/>
    </row>
    <row r="99" spans="4:20" x14ac:dyDescent="0.2">
      <c r="D99" s="5">
        <f ca="1"/>
        <v>81603</v>
      </c>
      <c r="E99" s="16">
        <f ca="1"/>
        <v>35472</v>
      </c>
      <c r="F99" s="5">
        <f ca="1"/>
        <v>81603</v>
      </c>
      <c r="G99" s="16">
        <f ca="1"/>
        <v>24570</v>
      </c>
      <c r="H99" s="4">
        <f ca="1">IFERROR(ROUND(FORECAST(E99,INDIRECT("DADOS!$D$"&amp;MATCH(VLOOKUP(E99,DADOS!$C:$C,1),DADOS!$C:$C,)):INDIRECT("DADOS!$d$"&amp;(MATCH(VLOOKUP(E99,DADOS!$C:$C,1),DADOS!$C:$C,)+1)),INDIRECT("DADOS!$c$"&amp;MATCH(VLOOKUP(E99,DADOS!$C:$C,1),DADOS!$C:$C,)):INDIRECT("DADOS!$c$"&amp;(MATCH(VLOOKUP(E99,DADOS!$C:$C,1),DADOS!$C:$C,)+1))),2)%,H98)</f>
        <v>0.1356</v>
      </c>
      <c r="I99" s="4"/>
      <c r="J99" s="37">
        <f t="shared" ca="1" si="17"/>
        <v>1.1833304417446442</v>
      </c>
      <c r="K99" s="11">
        <f ca="1">(J99-1)*$B$15</f>
        <v>54999.132523393258</v>
      </c>
      <c r="L99" s="11">
        <f t="shared" ca="1" si="19"/>
        <v>0</v>
      </c>
      <c r="M99" s="121">
        <f t="shared" ca="1" si="20"/>
        <v>11192.823334358005</v>
      </c>
      <c r="N99" s="170">
        <f t="shared" ca="1" si="13"/>
        <v>357694.22181625036</v>
      </c>
      <c r="O99" s="17">
        <f t="shared" ca="1" si="14"/>
        <v>357694.22181625036</v>
      </c>
      <c r="P99" s="168">
        <f ca="1">IF(SUM($L$2:L98)=$B$15,0,SUM(K99:L99)/N99)</f>
        <v>0</v>
      </c>
      <c r="Q99" s="11">
        <f t="shared" ca="1" si="15"/>
        <v>0.1537601928376876</v>
      </c>
      <c r="R99" s="39">
        <f t="shared" ca="1" si="16"/>
        <v>1.4758322585909893</v>
      </c>
      <c r="S99" s="11">
        <f ca="1">IF(SUM($L$2:L98)=$B$15,0,SUM(L99:M99)/R99)</f>
        <v>0</v>
      </c>
      <c r="T99" s="5"/>
    </row>
    <row r="100" spans="4:20" x14ac:dyDescent="0.2">
      <c r="D100" s="5">
        <f ca="1"/>
        <v>81969</v>
      </c>
      <c r="E100" s="16">
        <f ca="1"/>
        <v>35838</v>
      </c>
      <c r="F100" s="5">
        <f ca="1"/>
        <v>81969</v>
      </c>
      <c r="G100" s="16">
        <f ca="1"/>
        <v>24832</v>
      </c>
      <c r="H100" s="4">
        <f ca="1">IFERROR(ROUND(FORECAST(E100,INDIRECT("DADOS!$D$"&amp;MATCH(VLOOKUP(E100,DADOS!$C:$C,1),DADOS!$C:$C,)):INDIRECT("DADOS!$d$"&amp;(MATCH(VLOOKUP(E100,DADOS!$C:$C,1),DADOS!$C:$C,)+1)),INDIRECT("DADOS!$c$"&amp;MATCH(VLOOKUP(E100,DADOS!$C:$C,1),DADOS!$C:$C,)):INDIRECT("DADOS!$c$"&amp;(MATCH(VLOOKUP(E100,DADOS!$C:$C,1),DADOS!$C:$C,)+1))),2)%,H99)</f>
        <v>0.1356</v>
      </c>
      <c r="I100" s="4"/>
      <c r="J100" s="37">
        <f t="shared" ca="1" si="17"/>
        <v>1.1840938810546813</v>
      </c>
      <c r="K100" s="11">
        <f ca="1">(J100-1)*$B$15</f>
        <v>55228.164316404385</v>
      </c>
      <c r="L100" s="11">
        <f t="shared" ca="1" si="19"/>
        <v>0</v>
      </c>
      <c r="M100" s="121">
        <f t="shared" ca="1" si="20"/>
        <v>11236.501007783394</v>
      </c>
      <c r="N100" s="170">
        <f t="shared" ca="1" si="13"/>
        <v>409950.38904815976</v>
      </c>
      <c r="O100" s="17">
        <f t="shared" ca="1" si="14"/>
        <v>409950.38904815976</v>
      </c>
      <c r="P100" s="168">
        <f ca="1">IF(SUM($L$2:L99)=$B$15,0,SUM(K100:L100)/N100)</f>
        <v>0</v>
      </c>
      <c r="Q100" s="11">
        <f t="shared" ca="1" si="15"/>
        <v>0.13471914112494315</v>
      </c>
      <c r="R100" s="39">
        <f t="shared" ca="1" si="16"/>
        <v>1.4819703332016854</v>
      </c>
      <c r="S100" s="11">
        <f ca="1">IF(SUM($L$2:L99)=$B$15,0,SUM(L100:M100)/R100)</f>
        <v>0</v>
      </c>
      <c r="T100" s="5"/>
    </row>
    <row r="101" spans="4:20" x14ac:dyDescent="0.2">
      <c r="D101" s="5">
        <f ca="1"/>
        <v>82336</v>
      </c>
      <c r="E101" s="16">
        <f ca="1"/>
        <v>36205</v>
      </c>
      <c r="F101" s="5">
        <f ca="1"/>
        <v>82336</v>
      </c>
      <c r="G101" s="16">
        <f ca="1"/>
        <v>25093</v>
      </c>
      <c r="H101" s="4">
        <f ca="1">IFERROR(ROUND(FORECAST(E101,INDIRECT("DADOS!$D$"&amp;MATCH(VLOOKUP(E101,DADOS!$C:$C,1),DADOS!$C:$C,)):INDIRECT("DADOS!$d$"&amp;(MATCH(VLOOKUP(E101,DADOS!$C:$C,1),DADOS!$C:$C,)+1)),INDIRECT("DADOS!$c$"&amp;MATCH(VLOOKUP(E101,DADOS!$C:$C,1),DADOS!$C:$C,)):INDIRECT("DADOS!$c$"&amp;(MATCH(VLOOKUP(E101,DADOS!$C:$C,1),DADOS!$C:$C,)+1))),2)%,H100)</f>
        <v>0.1356</v>
      </c>
      <c r="I101" s="4"/>
      <c r="J101" s="37">
        <f t="shared" ca="1" si="17"/>
        <v>1.1833304417446446</v>
      </c>
      <c r="K101" s="11">
        <f ca="1">(J101-1)*$B$15</f>
        <v>54999.132523393389</v>
      </c>
      <c r="L101" s="11">
        <f t="shared" ca="1" si="19"/>
        <v>0</v>
      </c>
      <c r="M101" s="121">
        <f t="shared" ca="1" si="20"/>
        <v>11192.82333435787</v>
      </c>
      <c r="N101" s="170">
        <f t="shared" ca="1" si="13"/>
        <v>469596.28552669019</v>
      </c>
      <c r="O101" s="17">
        <f t="shared" ca="1" si="14"/>
        <v>469596.28552669019</v>
      </c>
      <c r="P101" s="168">
        <f ca="1">IF(SUM($L$2:L100)=$B$15,0,SUM(K101:L101)/N101)</f>
        <v>0</v>
      </c>
      <c r="Q101" s="11">
        <f t="shared" ca="1" si="15"/>
        <v>0.11712003314018427</v>
      </c>
      <c r="R101" s="39">
        <f t="shared" ca="1" si="16"/>
        <v>1.488110362561585</v>
      </c>
      <c r="S101" s="11">
        <f ca="1">IF(SUM($L$2:L100)=$B$15,0,SUM(L101:M101)/R101)</f>
        <v>0</v>
      </c>
      <c r="T101" s="5"/>
    </row>
    <row r="102" spans="4:20" x14ac:dyDescent="0.2">
      <c r="D102" s="5">
        <f ca="1"/>
        <v>82700</v>
      </c>
      <c r="E102" s="16">
        <f ca="1"/>
        <v>36569</v>
      </c>
      <c r="F102" s="5">
        <f ca="1"/>
        <v>82700</v>
      </c>
      <c r="G102" s="16">
        <f ca="1"/>
        <v>25353</v>
      </c>
      <c r="H102" s="4"/>
      <c r="I102" s="4"/>
      <c r="J102" s="17"/>
      <c r="M102" s="121">
        <f t="shared" ca="1" si="20"/>
        <v>11149.15179048075</v>
      </c>
      <c r="N102" s="171"/>
      <c r="O102" s="17"/>
      <c r="Q102" s="11"/>
      <c r="R102" s="39">
        <f t="shared" ca="1" si="16"/>
        <v>1.494252159835306</v>
      </c>
      <c r="S102" s="11">
        <f ca="1">IF(SUM($L$2:L101)=$B$15,0,SUM(L102:M102)/R102)</f>
        <v>0</v>
      </c>
      <c r="T102" s="5"/>
    </row>
    <row r="103" spans="4:20" x14ac:dyDescent="0.2">
      <c r="D103" s="5">
        <f ca="1"/>
        <v>83064</v>
      </c>
      <c r="E103" s="16">
        <f ca="1"/>
        <v>36933</v>
      </c>
      <c r="F103" s="5">
        <f ca="1"/>
        <v>83064</v>
      </c>
      <c r="G103" s="16">
        <f ca="1"/>
        <v>25613</v>
      </c>
      <c r="H103" s="4"/>
      <c r="I103" s="4"/>
      <c r="J103" s="17"/>
      <c r="M103" s="121">
        <f t="shared" ca="1" si="20"/>
        <v>11149.15179048075</v>
      </c>
      <c r="N103" s="171"/>
      <c r="O103" s="17"/>
      <c r="Q103" s="11"/>
      <c r="R103" s="39">
        <f t="shared" ca="1" si="16"/>
        <v>1.5004193058161532</v>
      </c>
      <c r="S103" s="11">
        <f ca="1">IF(SUM($L$2:L102)=$B$15,0,SUM(L103:M103)/R103)</f>
        <v>0</v>
      </c>
      <c r="T103" s="5"/>
    </row>
    <row r="104" spans="4:20" x14ac:dyDescent="0.2">
      <c r="D104" s="5">
        <f ca="1"/>
        <v>83430</v>
      </c>
      <c r="E104" s="16">
        <f ca="1"/>
        <v>37299</v>
      </c>
      <c r="F104" s="5">
        <f ca="1"/>
        <v>83430</v>
      </c>
      <c r="G104" s="16">
        <f ca="1"/>
        <v>25875</v>
      </c>
      <c r="H104" s="4"/>
      <c r="I104" s="4"/>
      <c r="J104" s="17"/>
      <c r="M104" s="121">
        <f t="shared" ca="1" si="20"/>
        <v>11236.501007783394</v>
      </c>
      <c r="N104" s="171"/>
      <c r="O104" s="17"/>
      <c r="Q104" s="11"/>
      <c r="R104" s="39">
        <f t="shared" ca="1" si="16"/>
        <v>1.5066596394264387</v>
      </c>
      <c r="S104" s="11">
        <f ca="1">IF(SUM($L$2:L103)=$B$15,0,SUM(L104:M104)/R104)</f>
        <v>0</v>
      </c>
      <c r="T104" s="5"/>
    </row>
    <row r="105" spans="4:20" x14ac:dyDescent="0.2">
      <c r="D105" s="5">
        <f ca="1"/>
        <v>83795</v>
      </c>
      <c r="E105" s="16">
        <f ca="1"/>
        <v>37664</v>
      </c>
      <c r="F105" s="5">
        <f ca="1"/>
        <v>83795</v>
      </c>
      <c r="G105" s="16">
        <f ca="1"/>
        <v>26136</v>
      </c>
      <c r="H105" s="4"/>
      <c r="I105" s="4"/>
      <c r="J105" s="17"/>
      <c r="M105" s="121">
        <f t="shared" ca="1" si="20"/>
        <v>11192.82333435787</v>
      </c>
      <c r="N105" s="171"/>
      <c r="O105" s="17"/>
      <c r="Q105" s="11"/>
      <c r="R105" s="39">
        <f t="shared" ca="1" si="16"/>
        <v>1.5129019603516274</v>
      </c>
      <c r="S105" s="11">
        <f ca="1">IF(SUM($L$2:L104)=$B$15,0,SUM(L105:M105)/R105)</f>
        <v>0</v>
      </c>
      <c r="T105" s="5"/>
    </row>
    <row r="106" spans="4:20" x14ac:dyDescent="0.2">
      <c r="D106" s="5">
        <f ca="1"/>
        <v>84160</v>
      </c>
      <c r="E106" s="16">
        <f ca="1"/>
        <v>38029</v>
      </c>
      <c r="F106" s="5">
        <f ca="1"/>
        <v>84160</v>
      </c>
      <c r="G106" s="16">
        <f ca="1"/>
        <v>26397</v>
      </c>
      <c r="H106" s="4"/>
      <c r="I106" s="4"/>
      <c r="J106" s="17"/>
      <c r="M106" s="121">
        <f t="shared" ca="1" si="20"/>
        <v>11192.82333435787</v>
      </c>
      <c r="N106" s="171"/>
      <c r="O106" s="17"/>
      <c r="Q106" s="11"/>
      <c r="R106" s="39">
        <f t="shared" ca="1" si="16"/>
        <v>1.5191701441654959</v>
      </c>
      <c r="S106" s="11">
        <f ca="1">IF(SUM($L$2:L105)=$B$15,0,SUM(L106:M106)/R106)</f>
        <v>0</v>
      </c>
      <c r="T106" s="5"/>
    </row>
    <row r="107" spans="4:20" x14ac:dyDescent="0.2">
      <c r="D107" s="5">
        <f ca="1"/>
        <v>84527</v>
      </c>
      <c r="E107" s="16">
        <f ca="1"/>
        <v>38396</v>
      </c>
      <c r="F107" s="5">
        <f ca="1"/>
        <v>84527</v>
      </c>
      <c r="G107" s="16">
        <f ca="1"/>
        <v>26658</v>
      </c>
      <c r="H107" s="4"/>
      <c r="I107" s="4"/>
      <c r="J107" s="17"/>
      <c r="M107" s="121">
        <f t="shared" ca="1" si="20"/>
        <v>11192.823334358005</v>
      </c>
      <c r="N107" s="171"/>
      <c r="O107" s="17"/>
      <c r="Q107" s="11"/>
      <c r="R107" s="39">
        <f t="shared" ca="1" si="16"/>
        <v>1.5254642980219413</v>
      </c>
      <c r="S107" s="11">
        <f ca="1">IF(SUM($L$2:L106)=$B$15,0,SUM(L107:M107)/R107)</f>
        <v>0</v>
      </c>
      <c r="T107" s="5"/>
    </row>
    <row r="108" spans="4:20" x14ac:dyDescent="0.2">
      <c r="D108" s="5">
        <f ca="1"/>
        <v>84891</v>
      </c>
      <c r="E108" s="16">
        <f ca="1"/>
        <v>38760</v>
      </c>
      <c r="F108" s="5">
        <f ca="1"/>
        <v>84891</v>
      </c>
      <c r="G108" s="16">
        <f ca="1"/>
        <v>26918</v>
      </c>
      <c r="H108" s="4"/>
      <c r="I108" s="4"/>
      <c r="J108" s="17"/>
      <c r="M108" s="121">
        <f t="shared" ca="1" si="20"/>
        <v>11149.151790480815</v>
      </c>
      <c r="N108" s="171"/>
      <c r="O108" s="17"/>
      <c r="Q108" s="11"/>
      <c r="R108" s="39">
        <f t="shared" ca="1" si="16"/>
        <v>1.5317602641696553</v>
      </c>
      <c r="S108" s="11">
        <f ca="1">IF(SUM($L$2:L107)=$B$15,0,SUM(L108:M108)/R108)</f>
        <v>0</v>
      </c>
      <c r="T108" s="5"/>
    </row>
    <row r="109" spans="4:20" x14ac:dyDescent="0.2">
      <c r="D109" s="5">
        <f ca="1"/>
        <v>85256</v>
      </c>
      <c r="E109" s="16">
        <f ca="1"/>
        <v>39125</v>
      </c>
      <c r="F109" s="5">
        <f ca="1"/>
        <v>85256</v>
      </c>
      <c r="G109" s="16">
        <f ca="1"/>
        <v>27179</v>
      </c>
      <c r="H109" s="4"/>
      <c r="I109" s="4"/>
      <c r="J109" s="17"/>
      <c r="M109" s="121">
        <f t="shared" ca="1" si="20"/>
        <v>11192.82333435787</v>
      </c>
      <c r="N109" s="171"/>
      <c r="O109" s="17"/>
      <c r="Q109" s="11"/>
      <c r="R109" s="39">
        <f t="shared" ca="1" si="16"/>
        <v>1.5381065808155565</v>
      </c>
      <c r="S109" s="11">
        <f ca="1">IF(SUM($L$2:L108)=$B$15,0,SUM(L109:M109)/R109)</f>
        <v>0</v>
      </c>
      <c r="T109" s="5"/>
    </row>
    <row r="110" spans="4:20" x14ac:dyDescent="0.2">
      <c r="D110" s="5">
        <f ca="1"/>
        <v>85621</v>
      </c>
      <c r="E110" s="16">
        <f ca="1"/>
        <v>39490</v>
      </c>
      <c r="F110" s="5">
        <f ca="1"/>
        <v>85621</v>
      </c>
      <c r="G110" s="16">
        <f ca="1"/>
        <v>27440</v>
      </c>
      <c r="H110" s="4"/>
      <c r="I110" s="4"/>
      <c r="J110" s="17"/>
      <c r="M110" s="121">
        <f t="shared" ca="1" si="20"/>
        <v>11192.823334358005</v>
      </c>
      <c r="N110" s="171"/>
      <c r="O110" s="17"/>
      <c r="Q110" s="11"/>
      <c r="R110" s="39">
        <f t="shared" ca="1" si="16"/>
        <v>1.544479191220286</v>
      </c>
      <c r="S110" s="11">
        <f ca="1">IF(SUM($L$2:L109)=$B$15,0,SUM(L110:M110)/R110)</f>
        <v>0</v>
      </c>
      <c r="T110" s="5"/>
    </row>
    <row r="111" spans="4:20" x14ac:dyDescent="0.2">
      <c r="D111" s="5">
        <f ca="1"/>
        <v>85986</v>
      </c>
      <c r="E111" s="16">
        <f ca="1"/>
        <v>39855</v>
      </c>
      <c r="F111" s="5">
        <f ca="1"/>
        <v>85986</v>
      </c>
      <c r="G111" s="16">
        <f ca="1"/>
        <v>27701</v>
      </c>
      <c r="H111" s="4"/>
      <c r="I111" s="4"/>
      <c r="J111" s="17"/>
      <c r="M111" s="121">
        <f t="shared" ca="1" si="20"/>
        <v>11192.823334357805</v>
      </c>
      <c r="N111" s="171"/>
      <c r="O111" s="17"/>
      <c r="Q111" s="11"/>
      <c r="R111" s="39">
        <f t="shared" ca="1" si="16"/>
        <v>1.550878204322903</v>
      </c>
      <c r="S111" s="11">
        <f ca="1">IF(SUM($L$2:L110)=$B$15,0,SUM(L111:M111)/R111)</f>
        <v>0</v>
      </c>
      <c r="T111" s="5"/>
    </row>
    <row r="112" spans="4:20" x14ac:dyDescent="0.2">
      <c r="D112" s="5">
        <f ca="1"/>
        <v>86354</v>
      </c>
      <c r="E112" s="16">
        <f ca="1"/>
        <v>40223</v>
      </c>
      <c r="F112" s="5">
        <f ca="1"/>
        <v>86354</v>
      </c>
      <c r="G112" s="16">
        <f ca="1"/>
        <v>27963</v>
      </c>
      <c r="H112" s="4"/>
      <c r="I112" s="4"/>
      <c r="J112" s="17"/>
      <c r="M112" s="121">
        <f t="shared" ca="1" si="20"/>
        <v>11236.501007783394</v>
      </c>
      <c r="N112" s="171"/>
      <c r="O112" s="17"/>
      <c r="Q112" s="11"/>
      <c r="R112" s="39">
        <f t="shared" ca="1" si="16"/>
        <v>1.5573283995092619</v>
      </c>
      <c r="S112" s="11">
        <f ca="1">IF(SUM($L$2:L111)=$B$15,0,SUM(L112:M112)/R112)</f>
        <v>0</v>
      </c>
      <c r="T112" s="5"/>
    </row>
    <row r="113" spans="4:20" x14ac:dyDescent="0.2">
      <c r="D113" s="5">
        <f ca="1"/>
        <v>86718</v>
      </c>
      <c r="E113" s="16">
        <f ca="1"/>
        <v>40587</v>
      </c>
      <c r="F113" s="5">
        <f ca="1"/>
        <v>86718</v>
      </c>
      <c r="G113" s="16">
        <f ca="1"/>
        <v>28223</v>
      </c>
      <c r="H113" s="4"/>
      <c r="I113" s="4"/>
      <c r="J113" s="17"/>
      <c r="M113" s="121">
        <f t="shared" ca="1" si="20"/>
        <v>11149.151790480815</v>
      </c>
      <c r="N113" s="171"/>
      <c r="O113" s="17"/>
      <c r="Q113" s="11"/>
      <c r="R113" s="39">
        <f t="shared" ca="1" si="16"/>
        <v>1.5637558766366508</v>
      </c>
      <c r="S113" s="11">
        <f ca="1">IF(SUM($L$2:L112)=$B$15,0,SUM(L113:M113)/R113)</f>
        <v>0</v>
      </c>
      <c r="T113" s="5"/>
    </row>
    <row r="114" spans="4:20" x14ac:dyDescent="0.2">
      <c r="D114" s="5">
        <f ca="1"/>
        <v>87082</v>
      </c>
      <c r="E114" s="16">
        <f ca="1"/>
        <v>40951</v>
      </c>
      <c r="F114" s="5">
        <f ca="1"/>
        <v>87082</v>
      </c>
      <c r="G114" s="16">
        <f ca="1"/>
        <v>28483</v>
      </c>
      <c r="H114" s="4"/>
      <c r="I114" s="4"/>
      <c r="J114" s="17"/>
      <c r="M114" s="121">
        <f t="shared" ca="1" si="20"/>
        <v>11149.15179048075</v>
      </c>
      <c r="N114" s="171"/>
      <c r="O114" s="17"/>
      <c r="Q114" s="11"/>
      <c r="R114" s="39">
        <f t="shared" ca="1" si="16"/>
        <v>1.570209881542147</v>
      </c>
      <c r="S114" s="11">
        <f ca="1">IF(SUM($L$2:L113)=$B$15,0,SUM(L114:M114)/R114)</f>
        <v>0</v>
      </c>
      <c r="T114" s="5"/>
    </row>
    <row r="115" spans="4:20" x14ac:dyDescent="0.2">
      <c r="D115" s="5">
        <f ca="1"/>
        <v>87447</v>
      </c>
      <c r="E115" s="16">
        <f ca="1"/>
        <v>41316</v>
      </c>
      <c r="F115" s="5">
        <f ca="1"/>
        <v>87447</v>
      </c>
      <c r="G115" s="16">
        <f ca="1"/>
        <v>28744</v>
      </c>
      <c r="H115" s="4"/>
      <c r="I115" s="4"/>
      <c r="J115" s="17"/>
      <c r="M115" s="121">
        <f t="shared" ca="1" si="20"/>
        <v>11192.82333435787</v>
      </c>
      <c r="N115" s="171"/>
      <c r="O115" s="17"/>
      <c r="Q115" s="11"/>
      <c r="R115" s="39">
        <f t="shared" ca="1" si="16"/>
        <v>1.5767155008233669</v>
      </c>
      <c r="S115" s="11">
        <f ca="1">IF(SUM($L$2:L114)=$B$15,0,SUM(L115:M115)/R115)</f>
        <v>0</v>
      </c>
      <c r="T115" s="5"/>
    </row>
    <row r="116" spans="4:20" x14ac:dyDescent="0.2">
      <c r="D116" s="5">
        <f ca="1"/>
        <v>87813</v>
      </c>
      <c r="E116" s="16">
        <f ca="1"/>
        <v>41682</v>
      </c>
      <c r="F116" s="5">
        <f ca="1"/>
        <v>87813</v>
      </c>
      <c r="G116" s="16">
        <f ca="1"/>
        <v>29006</v>
      </c>
      <c r="H116" s="4"/>
      <c r="I116" s="4"/>
      <c r="J116" s="17"/>
      <c r="M116" s="121">
        <f t="shared" ca="1" si="20"/>
        <v>11236.501007783394</v>
      </c>
      <c r="N116" s="171"/>
      <c r="O116" s="17"/>
      <c r="Q116" s="11"/>
      <c r="R116" s="39">
        <f t="shared" ca="1" si="16"/>
        <v>1.5832731548708092</v>
      </c>
      <c r="S116" s="11">
        <f ca="1">IF(SUM($L$2:L115)=$B$15,0,SUM(L116:M116)/R116)</f>
        <v>0</v>
      </c>
      <c r="T116" s="5"/>
    </row>
    <row r="117" spans="4:20" x14ac:dyDescent="0.2">
      <c r="D117" s="5">
        <f ca="1"/>
        <v>88178</v>
      </c>
      <c r="E117" s="16">
        <f ca="1"/>
        <v>42047</v>
      </c>
      <c r="F117" s="5">
        <f ca="1"/>
        <v>88178</v>
      </c>
      <c r="G117" s="16">
        <f ca="1"/>
        <v>29267</v>
      </c>
      <c r="H117" s="4"/>
      <c r="I117" s="4"/>
      <c r="J117" s="17"/>
      <c r="M117" s="121">
        <f t="shared" ca="1" si="20"/>
        <v>11192.82333435787</v>
      </c>
      <c r="N117" s="171"/>
      <c r="O117" s="17"/>
      <c r="Q117" s="11"/>
      <c r="R117" s="39">
        <f t="shared" ca="1" si="16"/>
        <v>1.5898328972879505</v>
      </c>
      <c r="S117" s="11">
        <f ca="1">IF(SUM($L$2:L116)=$B$15,0,SUM(L117:M117)/R117)</f>
        <v>0</v>
      </c>
      <c r="T117" s="5"/>
    </row>
    <row r="118" spans="4:20" x14ac:dyDescent="0.2">
      <c r="D118" s="5">
        <f ca="1"/>
        <v>88545</v>
      </c>
      <c r="E118" s="16">
        <f ca="1"/>
        <v>42414</v>
      </c>
      <c r="F118" s="5">
        <f ca="1"/>
        <v>88545</v>
      </c>
      <c r="G118" s="16">
        <f ca="1"/>
        <v>29528</v>
      </c>
      <c r="H118" s="4"/>
      <c r="I118" s="4"/>
      <c r="J118" s="17"/>
      <c r="M118" s="121">
        <f t="shared" ca="1" si="20"/>
        <v>11192.823334357938</v>
      </c>
      <c r="N118" s="171"/>
      <c r="O118" s="17"/>
      <c r="Q118" s="11"/>
      <c r="R118" s="39">
        <f t="shared" ca="1" si="16"/>
        <v>1.5964198177194766</v>
      </c>
      <c r="S118" s="11">
        <f ca="1">IF(SUM($L$2:L117)=$B$15,0,SUM(L118:M118)/R118)</f>
        <v>0</v>
      </c>
      <c r="T118" s="5"/>
    </row>
    <row r="119" spans="4:20" x14ac:dyDescent="0.2">
      <c r="D119" s="5">
        <f ca="1"/>
        <v>88909</v>
      </c>
      <c r="E119" s="16">
        <f ca="1"/>
        <v>42778</v>
      </c>
      <c r="F119" s="5">
        <f ca="1"/>
        <v>88909</v>
      </c>
      <c r="G119" s="16">
        <f ca="1"/>
        <v>29788</v>
      </c>
      <c r="H119" s="4"/>
      <c r="I119" s="4"/>
      <c r="J119" s="17"/>
      <c r="M119" s="121">
        <f t="shared" ca="1" si="20"/>
        <v>11149.151790480682</v>
      </c>
      <c r="N119" s="171"/>
      <c r="O119" s="17"/>
      <c r="Q119" s="11"/>
      <c r="R119" s="39">
        <f t="shared" ca="1" si="16"/>
        <v>1.6030086347392749</v>
      </c>
      <c r="S119" s="11">
        <f ca="1">IF(SUM($L$2:L118)=$B$15,0,SUM(L119:M119)/R119)</f>
        <v>0</v>
      </c>
      <c r="T119" s="5"/>
    </row>
    <row r="120" spans="4:20" x14ac:dyDescent="0.2">
      <c r="D120" s="5">
        <f ca="1"/>
        <v>89274</v>
      </c>
      <c r="E120" s="16">
        <f ca="1"/>
        <v>43143</v>
      </c>
      <c r="F120" s="5">
        <f ca="1"/>
        <v>89274</v>
      </c>
      <c r="G120" s="16">
        <f ca="1"/>
        <v>30049</v>
      </c>
      <c r="H120" s="4"/>
      <c r="I120" s="4"/>
      <c r="J120" s="17"/>
      <c r="M120" s="121">
        <f t="shared" ca="1" si="20"/>
        <v>11192.823334357938</v>
      </c>
      <c r="N120" s="171"/>
      <c r="O120" s="17"/>
      <c r="Q120" s="11"/>
      <c r="R120" s="39">
        <f t="shared" ca="1" si="16"/>
        <v>1.609650144262754</v>
      </c>
      <c r="S120" s="11">
        <f ca="1">IF(SUM($L$2:L119)=$B$15,0,SUM(L120:M120)/R120)</f>
        <v>0</v>
      </c>
      <c r="T120" s="5"/>
    </row>
    <row r="121" spans="4:20" x14ac:dyDescent="0.2">
      <c r="D121" s="5">
        <f ca="1"/>
        <v>89639</v>
      </c>
      <c r="E121" s="16">
        <f ca="1"/>
        <v>43508</v>
      </c>
      <c r="F121" s="5">
        <f ca="1"/>
        <v>89639</v>
      </c>
      <c r="G121" s="16">
        <f ca="1"/>
        <v>30310</v>
      </c>
      <c r="H121" s="4"/>
      <c r="I121" s="4"/>
      <c r="J121" s="17"/>
      <c r="M121" s="121">
        <f t="shared" ca="1" si="20"/>
        <v>11192.82333435787</v>
      </c>
      <c r="N121" s="171"/>
      <c r="O121" s="17"/>
      <c r="Q121" s="11"/>
      <c r="R121" s="39">
        <f t="shared" ca="1" si="16"/>
        <v>1.6163191705742233</v>
      </c>
      <c r="S121" s="11">
        <f ca="1">IF(SUM($L$2:L120)=$B$15,0,SUM(L121:M121)/R121)</f>
        <v>0</v>
      </c>
      <c r="T121" s="5"/>
    </row>
    <row r="122" spans="4:20" x14ac:dyDescent="0.2">
      <c r="D122" s="5">
        <f ca="1"/>
        <v>90004</v>
      </c>
      <c r="E122" s="16">
        <f ca="1"/>
        <v>43873</v>
      </c>
      <c r="F122" s="5">
        <f ca="1"/>
        <v>90004</v>
      </c>
      <c r="G122" s="16">
        <f ca="1"/>
        <v>30571</v>
      </c>
      <c r="H122" s="4"/>
      <c r="I122" s="4"/>
      <c r="J122" s="17"/>
      <c r="M122" s="121">
        <f t="shared" ca="1" si="20"/>
        <v>11192.823334357938</v>
      </c>
      <c r="N122" s="171"/>
      <c r="O122" s="17"/>
      <c r="Q122" s="11"/>
      <c r="R122" s="39">
        <f t="shared" ca="1" si="16"/>
        <v>1.6230158276799387</v>
      </c>
      <c r="S122" s="11">
        <f ca="1">IF(SUM($L$2:L121)=$B$15,0,SUM(L122:M122)/R122)</f>
        <v>0</v>
      </c>
      <c r="T122" s="5"/>
    </row>
    <row r="123" spans="4:20" x14ac:dyDescent="0.2">
      <c r="D123" s="5">
        <f ca="1"/>
        <v>90369</v>
      </c>
      <c r="E123" s="16">
        <f ca="1"/>
        <v>44238</v>
      </c>
      <c r="F123" s="5">
        <f ca="1"/>
        <v>90369</v>
      </c>
      <c r="G123" s="16">
        <f ca="1"/>
        <v>30832</v>
      </c>
      <c r="H123" s="4"/>
      <c r="I123" s="4"/>
      <c r="J123" s="17"/>
      <c r="M123" s="121">
        <f t="shared" ca="1" si="20"/>
        <v>11192.823334358005</v>
      </c>
      <c r="N123" s="171"/>
      <c r="O123" s="17"/>
      <c r="Q123" s="11"/>
      <c r="R123" s="39">
        <f t="shared" ca="1" si="16"/>
        <v>1.6297402300584984</v>
      </c>
      <c r="S123" s="11">
        <f ca="1">IF(SUM($L$2:L122)=$B$15,0,SUM(L123:M123)/R123)</f>
        <v>0</v>
      </c>
      <c r="T123" s="5"/>
    </row>
    <row r="124" spans="4:20" x14ac:dyDescent="0.2">
      <c r="D124" s="5">
        <f ca="1"/>
        <v>90736</v>
      </c>
      <c r="E124" s="16">
        <f ca="1"/>
        <v>44605</v>
      </c>
      <c r="F124" s="5">
        <f ca="1"/>
        <v>90736</v>
      </c>
      <c r="G124" s="16">
        <f ca="1"/>
        <v>31093</v>
      </c>
      <c r="H124" s="4"/>
      <c r="I124" s="4"/>
      <c r="J124" s="17"/>
      <c r="M124" s="121">
        <f t="shared" ca="1" si="20"/>
        <v>11192.823334357938</v>
      </c>
      <c r="N124" s="171"/>
      <c r="O124" s="17"/>
      <c r="Q124" s="11"/>
      <c r="R124" s="39">
        <f t="shared" ca="1" si="16"/>
        <v>1.6364924926628044</v>
      </c>
      <c r="S124" s="11">
        <f ca="1">IF(SUM($L$2:L123)=$B$15,0,SUM(L124:M124)/R124)</f>
        <v>0</v>
      </c>
      <c r="T124" s="5"/>
    </row>
    <row r="125" spans="4:20" x14ac:dyDescent="0.2">
      <c r="D125" s="5">
        <f ca="1"/>
        <v>91100</v>
      </c>
      <c r="E125" s="16">
        <f ca="1"/>
        <v>44969</v>
      </c>
      <c r="F125" s="5">
        <f ca="1"/>
        <v>91100</v>
      </c>
      <c r="G125" s="16">
        <f ca="1"/>
        <v>31353</v>
      </c>
      <c r="H125" s="4"/>
      <c r="I125" s="4"/>
      <c r="J125" s="17"/>
      <c r="M125" s="121">
        <f t="shared" ca="1" si="20"/>
        <v>11149.151790480682</v>
      </c>
      <c r="N125" s="171"/>
      <c r="O125" s="17"/>
      <c r="Q125" s="11"/>
      <c r="R125" s="39">
        <f t="shared" ca="1" si="16"/>
        <v>1.6432466994627624</v>
      </c>
      <c r="S125" s="11">
        <f ca="1">IF(SUM($L$2:L124)=$B$15,0,SUM(L125:M125)/R125)</f>
        <v>0</v>
      </c>
      <c r="T125" s="5"/>
    </row>
    <row r="126" spans="4:20" x14ac:dyDescent="0.2">
      <c r="D126" s="5">
        <f ca="1"/>
        <v>91465</v>
      </c>
      <c r="E126" s="16">
        <f ca="1"/>
        <v>45334</v>
      </c>
      <c r="F126" s="5">
        <f ca="1"/>
        <v>91465</v>
      </c>
      <c r="G126" s="16">
        <f ca="1"/>
        <v>31614</v>
      </c>
      <c r="H126" s="4"/>
      <c r="I126" s="4"/>
      <c r="J126" s="17"/>
      <c r="M126" s="121">
        <f t="shared" ca="1" si="20"/>
        <v>11192.82333435787</v>
      </c>
      <c r="N126" s="171"/>
      <c r="O126" s="17"/>
      <c r="Q126" s="11"/>
      <c r="R126" s="39">
        <f t="shared" ca="1" si="16"/>
        <v>1.6500549214319979</v>
      </c>
      <c r="S126" s="11">
        <f ca="1">IF(SUM($L$2:L125)=$B$15,0,SUM(L126:M126)/R126)</f>
        <v>0</v>
      </c>
      <c r="T126" s="5"/>
    </row>
    <row r="127" spans="4:20" x14ac:dyDescent="0.2">
      <c r="D127" s="5">
        <f ca="1"/>
        <v>91830</v>
      </c>
      <c r="E127" s="16">
        <f ca="1"/>
        <v>45699</v>
      </c>
      <c r="F127" s="5">
        <f ca="1"/>
        <v>91830</v>
      </c>
      <c r="G127" s="16">
        <f ca="1"/>
        <v>31875</v>
      </c>
      <c r="H127" s="4"/>
      <c r="I127" s="4"/>
      <c r="J127" s="17"/>
      <c r="M127" s="121">
        <f t="shared" ca="1" si="20"/>
        <v>11192.823334357938</v>
      </c>
      <c r="R127" s="39">
        <f t="shared" ca="1" si="16"/>
        <v>1.6568913509043419</v>
      </c>
      <c r="S127" s="11">
        <f ca="1">IF(SUM($L$2:L126)=$B$15,0,SUM(L127:M127)/R127)</f>
        <v>0</v>
      </c>
      <c r="T127" s="5"/>
    </row>
    <row r="128" spans="4:20" x14ac:dyDescent="0.2">
      <c r="D128" s="5">
        <f ca="1"/>
        <v>92196</v>
      </c>
      <c r="E128" s="16">
        <f ca="1"/>
        <v>46065</v>
      </c>
      <c r="F128" s="5">
        <f ca="1"/>
        <v>92196</v>
      </c>
      <c r="G128" s="16">
        <f ca="1"/>
        <v>32137</v>
      </c>
      <c r="H128" s="4"/>
      <c r="I128" s="4"/>
      <c r="J128" s="17"/>
      <c r="M128" s="121">
        <f t="shared" ca="1" si="20"/>
        <v>11236.501007783461</v>
      </c>
      <c r="R128" s="39">
        <f t="shared" ca="1" si="16"/>
        <v>1.663782461106377</v>
      </c>
      <c r="S128" s="11">
        <f ca="1">IF(SUM($L$2:L127)=$B$15,0,SUM(L128:M128)/R128)</f>
        <v>0</v>
      </c>
      <c r="T128" s="5"/>
    </row>
    <row r="129" spans="4:20" x14ac:dyDescent="0.2">
      <c r="D129" s="5">
        <f ca="1"/>
        <v>92563</v>
      </c>
      <c r="E129" s="16">
        <f ca="1"/>
        <v>46432</v>
      </c>
      <c r="F129" s="5">
        <f ca="1"/>
        <v>92563</v>
      </c>
      <c r="G129" s="16">
        <f ca="1"/>
        <v>32398</v>
      </c>
      <c r="H129" s="4"/>
      <c r="I129" s="4"/>
      <c r="J129" s="17"/>
      <c r="M129" s="121">
        <f t="shared" ca="1" si="20"/>
        <v>11192.82333435787</v>
      </c>
      <c r="R129" s="39">
        <f t="shared" ca="1" si="16"/>
        <v>1.6706757658715328</v>
      </c>
      <c r="S129" s="11">
        <f ca="1">IF(SUM($L$2:L128)=$B$15,0,SUM(L129:M129)/R129)</f>
        <v>0</v>
      </c>
      <c r="T129" s="5"/>
    </row>
    <row r="130" spans="4:20" x14ac:dyDescent="0.2">
      <c r="D130" s="5">
        <f ca="1"/>
        <v>92927</v>
      </c>
      <c r="E130" s="16">
        <f ca="1"/>
        <v>46796</v>
      </c>
      <c r="F130" s="5">
        <f ca="1"/>
        <v>92927</v>
      </c>
      <c r="G130" s="16">
        <f ca="1"/>
        <v>32658</v>
      </c>
      <c r="H130" s="4"/>
      <c r="I130" s="4"/>
      <c r="J130" s="17"/>
      <c r="M130" s="121">
        <f t="shared" ca="1" si="20"/>
        <v>11149.151790480615</v>
      </c>
      <c r="R130" s="39">
        <f t="shared" ref="R130:R193" ca="1" si="21">(((1+I130)^(1/252))*((1+$B$13)^(1/252)))^G130</f>
        <v>1.6775710554429588</v>
      </c>
      <c r="S130" s="11">
        <f ca="1">IF(SUM($L$2:L129)=$B$15,0,SUM(L130:M130)/R130)</f>
        <v>0</v>
      </c>
      <c r="T130" s="5"/>
    </row>
    <row r="131" spans="4:20" x14ac:dyDescent="0.2">
      <c r="D131" s="5">
        <f ca="1"/>
        <v>93291</v>
      </c>
      <c r="E131" s="16">
        <f ca="1"/>
        <v>47160</v>
      </c>
      <c r="F131" s="5">
        <f ca="1"/>
        <v>93291</v>
      </c>
      <c r="G131" s="16">
        <f ca="1"/>
        <v>32918</v>
      </c>
      <c r="H131" s="4"/>
      <c r="I131" s="4"/>
      <c r="J131" s="17"/>
      <c r="M131" s="121">
        <f t="shared" ref="M131:M194" ca="1" si="22">(((((1+I131)^(1/252))*((1+$B$11)^(1/252)))^G131)/((((1+I130)^(1/252))*((1+$B$11)^(1/252)))^G130)-1)*$B$15</f>
        <v>11149.151790480882</v>
      </c>
      <c r="R131" s="39">
        <f t="shared" ca="1" si="21"/>
        <v>1.6844948035694469</v>
      </c>
      <c r="S131" s="11">
        <f ca="1">IF(SUM($L$2:L130)=$B$15,0,SUM(L131:M131)/R131)</f>
        <v>0</v>
      </c>
      <c r="T131" s="5"/>
    </row>
    <row r="132" spans="4:20" x14ac:dyDescent="0.2">
      <c r="D132" s="5">
        <f ca="1"/>
        <v>93657</v>
      </c>
      <c r="E132" s="16">
        <f ca="1"/>
        <v>47526</v>
      </c>
      <c r="F132" s="5">
        <f ca="1"/>
        <v>93657</v>
      </c>
      <c r="G132" s="16">
        <f ca="1"/>
        <v>33180</v>
      </c>
      <c r="H132" s="4"/>
      <c r="I132" s="4"/>
      <c r="J132" s="17"/>
      <c r="M132" s="121">
        <f t="shared" ca="1" si="22"/>
        <v>11236.501007783329</v>
      </c>
      <c r="R132" s="39">
        <f t="shared" ca="1" si="21"/>
        <v>1.6915007181816615</v>
      </c>
      <c r="S132" s="11">
        <f ca="1">IF(SUM($L$2:L131)=$B$15,0,SUM(L132:M132)/R132)</f>
        <v>0</v>
      </c>
      <c r="T132" s="5"/>
    </row>
    <row r="133" spans="4:20" x14ac:dyDescent="0.2">
      <c r="D133" s="5">
        <f ca="1"/>
        <v>94022</v>
      </c>
      <c r="E133" s="16">
        <f ca="1"/>
        <v>47891</v>
      </c>
      <c r="F133" s="5">
        <f ca="1"/>
        <v>94022</v>
      </c>
      <c r="G133" s="16">
        <f ca="1"/>
        <v>33441</v>
      </c>
      <c r="H133" s="4"/>
      <c r="I133" s="4"/>
      <c r="J133" s="17"/>
      <c r="M133" s="121">
        <f t="shared" ca="1" si="22"/>
        <v>11192.823334357938</v>
      </c>
      <c r="R133" s="39">
        <f t="shared" ca="1" si="21"/>
        <v>1.6985088639179455</v>
      </c>
      <c r="S133" s="11">
        <f ca="1">IF(SUM($L$2:L132)=$B$15,0,SUM(L133:M133)/R133)</f>
        <v>0</v>
      </c>
      <c r="T133" s="5"/>
    </row>
    <row r="134" spans="4:20" x14ac:dyDescent="0.2">
      <c r="D134" s="5">
        <f ca="1"/>
        <v>94387</v>
      </c>
      <c r="E134" s="16">
        <f ca="1"/>
        <v>48256</v>
      </c>
      <c r="F134" s="5">
        <f ca="1"/>
        <v>94387</v>
      </c>
      <c r="G134" s="16">
        <f ca="1"/>
        <v>33702</v>
      </c>
      <c r="H134" s="4"/>
      <c r="I134" s="4"/>
      <c r="J134" s="17"/>
      <c r="M134" s="121">
        <f t="shared" ca="1" si="22"/>
        <v>11192.82333435807</v>
      </c>
      <c r="R134" s="39">
        <f t="shared" ca="1" si="21"/>
        <v>1.7055460454720284</v>
      </c>
      <c r="S134" s="11">
        <f ca="1">IF(SUM($L$2:L133)=$B$15,0,SUM(L134:M134)/R134)</f>
        <v>0</v>
      </c>
      <c r="T134" s="5"/>
    </row>
    <row r="135" spans="4:20" x14ac:dyDescent="0.2">
      <c r="D135" s="5">
        <f ca="1"/>
        <v>94754</v>
      </c>
      <c r="E135" s="16">
        <f ca="1"/>
        <v>48623</v>
      </c>
      <c r="F135" s="5">
        <f ca="1"/>
        <v>94754</v>
      </c>
      <c r="G135" s="16">
        <f ca="1"/>
        <v>33963</v>
      </c>
      <c r="H135" s="4"/>
      <c r="I135" s="4"/>
      <c r="J135" s="17"/>
      <c r="M135" s="121">
        <f t="shared" ca="1" si="22"/>
        <v>11192.823334357805</v>
      </c>
      <c r="R135" s="39">
        <f t="shared" ca="1" si="21"/>
        <v>1.7126123831437381</v>
      </c>
      <c r="S135" s="11">
        <f ca="1">IF(SUM($L$2:L134)=$B$15,0,SUM(L135:M135)/R135)</f>
        <v>0</v>
      </c>
      <c r="T135" s="5"/>
    </row>
    <row r="136" spans="4:20" x14ac:dyDescent="0.2">
      <c r="D136" s="5">
        <f ca="1"/>
        <v>95118</v>
      </c>
      <c r="E136" s="16">
        <f ca="1"/>
        <v>48987</v>
      </c>
      <c r="F136" s="5">
        <f ca="1"/>
        <v>95118</v>
      </c>
      <c r="G136" s="16">
        <f ca="1"/>
        <v>34223</v>
      </c>
      <c r="H136" s="4"/>
      <c r="I136" s="4"/>
      <c r="J136" s="17"/>
      <c r="M136" s="121">
        <f t="shared" ca="1" si="22"/>
        <v>11149.151790480815</v>
      </c>
      <c r="R136" s="39">
        <f t="shared" ca="1" si="21"/>
        <v>1.7196807554435096</v>
      </c>
      <c r="S136" s="11">
        <f ca="1">IF(SUM($L$2:L135)=$B$15,0,SUM(L136:M136)/R136)</f>
        <v>0</v>
      </c>
      <c r="T136" s="5"/>
    </row>
    <row r="137" spans="4:20" x14ac:dyDescent="0.2">
      <c r="D137" s="5">
        <f ca="1"/>
        <v>95483</v>
      </c>
      <c r="E137" s="16">
        <f ca="1"/>
        <v>49352</v>
      </c>
      <c r="F137" s="5">
        <f ca="1"/>
        <v>95483</v>
      </c>
      <c r="G137" s="16">
        <f ca="1"/>
        <v>34484</v>
      </c>
      <c r="H137" s="4"/>
      <c r="I137" s="4"/>
      <c r="J137" s="17"/>
      <c r="M137" s="121">
        <f t="shared" ca="1" si="22"/>
        <v>11192.82333435787</v>
      </c>
      <c r="R137" s="39">
        <f t="shared" ca="1" si="21"/>
        <v>1.726805655376739</v>
      </c>
      <c r="S137" s="11">
        <f ca="1">IF(SUM($L$2:L136)=$B$15,0,SUM(L137:M137)/R137)</f>
        <v>0</v>
      </c>
      <c r="T137" s="5"/>
    </row>
    <row r="138" spans="4:20" x14ac:dyDescent="0.2">
      <c r="D138" s="5">
        <f ca="1"/>
        <v>95848</v>
      </c>
      <c r="E138" s="16">
        <f ca="1"/>
        <v>49717</v>
      </c>
      <c r="F138" s="5">
        <f ca="1"/>
        <v>95848</v>
      </c>
      <c r="G138" s="16">
        <f ca="1"/>
        <v>34745</v>
      </c>
      <c r="H138" s="4"/>
      <c r="I138" s="4"/>
      <c r="J138" s="17"/>
      <c r="M138" s="121">
        <f t="shared" ca="1" si="22"/>
        <v>11192.82333435787</v>
      </c>
      <c r="R138" s="39">
        <f t="shared" ca="1" si="21"/>
        <v>1.7339600748582327</v>
      </c>
      <c r="S138" s="11">
        <f ca="1">IF(SUM($L$2:L137)=$B$15,0,SUM(L138:M138)/R138)</f>
        <v>0</v>
      </c>
      <c r="T138" s="5"/>
    </row>
    <row r="139" spans="4:20" x14ac:dyDescent="0.2">
      <c r="D139" s="5">
        <f ca="1"/>
        <v>96213</v>
      </c>
      <c r="E139" s="16">
        <f ca="1"/>
        <v>50082</v>
      </c>
      <c r="F139" s="5">
        <f ca="1"/>
        <v>96213</v>
      </c>
      <c r="G139" s="16">
        <f ca="1"/>
        <v>35006</v>
      </c>
      <c r="H139" s="4"/>
      <c r="I139" s="4"/>
      <c r="J139" s="17"/>
      <c r="M139" s="121">
        <f t="shared" ca="1" si="22"/>
        <v>11192.82333435787</v>
      </c>
      <c r="R139" s="39">
        <f t="shared" ca="1" si="21"/>
        <v>1.7411441361919853</v>
      </c>
      <c r="S139" s="11">
        <f ca="1">IF(SUM($L$2:L138)=$B$15,0,SUM(L139:M139)/R139)</f>
        <v>0</v>
      </c>
      <c r="T139" s="5"/>
    </row>
    <row r="140" spans="4:20" x14ac:dyDescent="0.2">
      <c r="D140" s="5">
        <f ca="1"/>
        <v>96581</v>
      </c>
      <c r="E140" s="16">
        <f ca="1"/>
        <v>50450</v>
      </c>
      <c r="F140" s="5">
        <f ca="1"/>
        <v>96581</v>
      </c>
      <c r="G140" s="16">
        <f ca="1"/>
        <v>35268</v>
      </c>
      <c r="H140" s="4"/>
      <c r="I140" s="4"/>
      <c r="J140" s="17"/>
      <c r="M140" s="121">
        <f t="shared" ca="1" si="22"/>
        <v>11236.501007783461</v>
      </c>
      <c r="R140" s="39">
        <f t="shared" ca="1" si="21"/>
        <v>1.7483856587659174</v>
      </c>
      <c r="S140" s="11">
        <f ca="1">IF(SUM($L$2:L139)=$B$15,0,SUM(L140:M140)/R140)</f>
        <v>0</v>
      </c>
      <c r="T140" s="5"/>
    </row>
    <row r="141" spans="4:20" x14ac:dyDescent="0.2">
      <c r="D141" s="5">
        <f ca="1"/>
        <v>96945</v>
      </c>
      <c r="E141" s="16">
        <f ca="1"/>
        <v>50814</v>
      </c>
      <c r="F141" s="5">
        <f ca="1"/>
        <v>96945</v>
      </c>
      <c r="G141" s="16">
        <f ca="1"/>
        <v>35528</v>
      </c>
      <c r="H141" s="4"/>
      <c r="I141" s="4"/>
      <c r="J141" s="17"/>
      <c r="M141" s="121">
        <f t="shared" ca="1" si="22"/>
        <v>11149.15179048075</v>
      </c>
      <c r="R141" s="39">
        <f t="shared" ca="1" si="21"/>
        <v>1.7556016761679716</v>
      </c>
      <c r="S141" s="11">
        <f ca="1">IF(SUM($L$2:L140)=$B$15,0,SUM(L141:M141)/R141)</f>
        <v>0</v>
      </c>
      <c r="T141" s="5"/>
    </row>
    <row r="142" spans="4:20" x14ac:dyDescent="0.2">
      <c r="D142" s="5">
        <f ca="1"/>
        <v>97309</v>
      </c>
      <c r="E142" s="16">
        <f ca="1"/>
        <v>51178</v>
      </c>
      <c r="F142" s="5">
        <f ca="1"/>
        <v>97309</v>
      </c>
      <c r="G142" s="16">
        <f ca="1"/>
        <v>35788</v>
      </c>
      <c r="H142" s="4"/>
      <c r="I142" s="4"/>
      <c r="J142" s="17"/>
      <c r="M142" s="121">
        <f t="shared" ca="1" si="22"/>
        <v>11149.151790480682</v>
      </c>
      <c r="R142" s="39">
        <f t="shared" ca="1" si="21"/>
        <v>1.7628474758476864</v>
      </c>
      <c r="S142" s="11">
        <f ca="1">IF(SUM($L$2:L141)=$B$15,0,SUM(L142:M142)/R142)</f>
        <v>0</v>
      </c>
      <c r="T142" s="5"/>
    </row>
    <row r="143" spans="4:20" x14ac:dyDescent="0.2">
      <c r="D143" s="5">
        <f ca="1"/>
        <v>97674</v>
      </c>
      <c r="E143" s="16">
        <f ca="1"/>
        <v>51543</v>
      </c>
      <c r="F143" s="5">
        <f ca="1"/>
        <v>97674</v>
      </c>
      <c r="G143" s="16">
        <f ca="1"/>
        <v>36049</v>
      </c>
      <c r="H143" s="4"/>
      <c r="I143" s="4"/>
      <c r="J143" s="17"/>
      <c r="M143" s="121">
        <f t="shared" ca="1" si="22"/>
        <v>11192.823334357938</v>
      </c>
      <c r="R143" s="39">
        <f t="shared" ca="1" si="21"/>
        <v>1.7701512220943096</v>
      </c>
      <c r="S143" s="11">
        <f ca="1">IF(SUM($L$2:L142)=$B$15,0,SUM(L143:M143)/R143)</f>
        <v>0</v>
      </c>
      <c r="T143" s="5"/>
    </row>
    <row r="144" spans="4:20" x14ac:dyDescent="0.2">
      <c r="D144" s="5">
        <f ca="1"/>
        <v>98040</v>
      </c>
      <c r="E144" s="16">
        <f ca="1"/>
        <v>51909</v>
      </c>
      <c r="F144" s="5">
        <f ca="1"/>
        <v>98040</v>
      </c>
      <c r="G144" s="16">
        <f ca="1"/>
        <v>36311</v>
      </c>
      <c r="H144" s="4"/>
      <c r="I144" s="4"/>
      <c r="J144" s="17"/>
      <c r="M144" s="121">
        <f t="shared" ca="1" si="22"/>
        <v>11236.501007783394</v>
      </c>
      <c r="R144" s="39">
        <f t="shared" ca="1" si="21"/>
        <v>1.7775133868729844</v>
      </c>
      <c r="S144" s="11">
        <f ca="1">IF(SUM($L$2:L143)=$B$15,0,SUM(L144:M144)/R144)</f>
        <v>0</v>
      </c>
      <c r="T144" s="5"/>
    </row>
    <row r="145" spans="4:20" x14ac:dyDescent="0.2">
      <c r="D145" s="5">
        <f ca="1"/>
        <v>98405</v>
      </c>
      <c r="E145" s="16">
        <f ca="1"/>
        <v>52274</v>
      </c>
      <c r="F145" s="5">
        <f ca="1"/>
        <v>98405</v>
      </c>
      <c r="G145" s="16">
        <f ca="1"/>
        <v>36572</v>
      </c>
      <c r="H145" s="4"/>
      <c r="I145" s="4"/>
      <c r="J145" s="17"/>
      <c r="M145" s="121">
        <f t="shared" ca="1" si="22"/>
        <v>11192.823334357938</v>
      </c>
      <c r="R145" s="39">
        <f t="shared" ca="1" si="21"/>
        <v>1.7848778962281993</v>
      </c>
      <c r="S145" s="11">
        <f ca="1">IF(SUM($L$2:L144)=$B$15,0,SUM(L145:M145)/R145)</f>
        <v>0</v>
      </c>
      <c r="T145" s="5"/>
    </row>
    <row r="146" spans="4:20" x14ac:dyDescent="0.2">
      <c r="D146" s="2">
        <f ca="1"/>
        <v>98772</v>
      </c>
      <c r="E146" s="2">
        <f ca="1"/>
        <v>52641</v>
      </c>
      <c r="F146" s="5">
        <f ca="1"/>
        <v>98772</v>
      </c>
      <c r="G146" s="5">
        <f ca="1"/>
        <v>36833</v>
      </c>
      <c r="I146" s="4"/>
      <c r="M146" s="121">
        <f t="shared" ca="1" si="22"/>
        <v>11192.823334358005</v>
      </c>
      <c r="R146" s="39">
        <f t="shared" ca="1" si="21"/>
        <v>1.7922729178700978</v>
      </c>
      <c r="S146" s="11">
        <f ca="1">IF(SUM($L$2:L145)=$B$15,0,SUM(L146:M146)/R146)</f>
        <v>0</v>
      </c>
      <c r="T146" s="5"/>
    </row>
    <row r="147" spans="4:20" x14ac:dyDescent="0.2">
      <c r="D147" s="2">
        <f ca="1"/>
        <v>99136</v>
      </c>
      <c r="E147" s="2">
        <f ca="1"/>
        <v>53005</v>
      </c>
      <c r="F147" s="5">
        <f ca="1"/>
        <v>99136</v>
      </c>
      <c r="G147" s="5">
        <f ca="1"/>
        <v>37093</v>
      </c>
      <c r="I147" s="4"/>
      <c r="M147" s="121">
        <f t="shared" ca="1" si="22"/>
        <v>11149.151790480615</v>
      </c>
      <c r="R147" s="39">
        <f t="shared" ca="1" si="21"/>
        <v>1.7996700687788445</v>
      </c>
      <c r="S147" s="11">
        <f ca="1">IF(SUM($L$2:L146)=$B$15,0,SUM(L147:M147)/R147)</f>
        <v>0</v>
      </c>
      <c r="T147" s="5"/>
    </row>
    <row r="148" spans="4:20" x14ac:dyDescent="0.2">
      <c r="D148" s="2">
        <f ca="1"/>
        <v>99501</v>
      </c>
      <c r="E148" s="2">
        <f ca="1"/>
        <v>53370</v>
      </c>
      <c r="F148" s="5">
        <f ca="1"/>
        <v>99501</v>
      </c>
      <c r="G148" s="5">
        <f ca="1"/>
        <v>37354</v>
      </c>
      <c r="I148" s="4"/>
      <c r="M148" s="121">
        <f t="shared" ca="1" si="22"/>
        <v>11192.823334358005</v>
      </c>
      <c r="R148" s="39">
        <f t="shared" ca="1" si="21"/>
        <v>1.8071263766501109</v>
      </c>
      <c r="S148" s="11">
        <f ca="1">IF(SUM($L$2:L147)=$B$15,0,SUM(L148:M148)/R148)</f>
        <v>0</v>
      </c>
      <c r="T148" s="5"/>
    </row>
    <row r="149" spans="4:20" x14ac:dyDescent="0.2">
      <c r="D149" s="2">
        <f ca="1"/>
        <v>99866</v>
      </c>
      <c r="E149" s="2">
        <f ca="1"/>
        <v>53735</v>
      </c>
      <c r="F149" s="5">
        <f ca="1"/>
        <v>99866</v>
      </c>
      <c r="G149" s="5">
        <f ca="1"/>
        <v>37615</v>
      </c>
      <c r="I149" s="4"/>
      <c r="M149" s="121">
        <f t="shared" ca="1" si="22"/>
        <v>11192.82333435787</v>
      </c>
      <c r="R149" s="39">
        <f t="shared" ca="1" si="21"/>
        <v>1.8146135771433278</v>
      </c>
      <c r="S149" s="11">
        <f ca="1">IF(SUM($L$2:L148)=$B$15,0,SUM(L149:M149)/R149)</f>
        <v>0</v>
      </c>
      <c r="T149" s="5"/>
    </row>
    <row r="150" spans="4:20" x14ac:dyDescent="0.2">
      <c r="D150" s="2">
        <f ca="1"/>
        <v>100231</v>
      </c>
      <c r="E150" s="2">
        <f ca="1"/>
        <v>54100</v>
      </c>
      <c r="F150" s="5">
        <f ca="1"/>
        <v>100231</v>
      </c>
      <c r="G150" s="5">
        <f ca="1"/>
        <v>37876</v>
      </c>
      <c r="I150" s="4"/>
      <c r="M150" s="121">
        <f t="shared" ca="1" si="22"/>
        <v>11192.823334358005</v>
      </c>
      <c r="R150" s="39">
        <f t="shared" ca="1" si="21"/>
        <v>1.822131798251345</v>
      </c>
      <c r="S150" s="11">
        <f ca="1">IF(SUM($L$2:L149)=$B$15,0,SUM(L150:M150)/R150)</f>
        <v>0</v>
      </c>
      <c r="T150" s="5"/>
    </row>
    <row r="151" spans="4:20" x14ac:dyDescent="0.2">
      <c r="D151" s="2">
        <f ca="1"/>
        <v>100596</v>
      </c>
      <c r="E151" s="2">
        <f ca="1"/>
        <v>54465</v>
      </c>
      <c r="F151" s="5">
        <f ca="1"/>
        <v>100596</v>
      </c>
      <c r="G151" s="5">
        <f ca="1"/>
        <v>38137</v>
      </c>
      <c r="I151" s="4"/>
      <c r="M151" s="121">
        <f t="shared" ca="1" si="22"/>
        <v>11192.82333435787</v>
      </c>
      <c r="R151" s="39">
        <f t="shared" ca="1" si="21"/>
        <v>1.8296811684973062</v>
      </c>
      <c r="S151" s="11">
        <f ca="1">IF(SUM($L$2:L150)=$B$15,0,SUM(L151:M151)/R151)</f>
        <v>0</v>
      </c>
      <c r="T151" s="5"/>
    </row>
    <row r="152" spans="4:20" x14ac:dyDescent="0.2">
      <c r="D152" s="2">
        <f ca="1"/>
        <v>100963</v>
      </c>
      <c r="E152" s="2">
        <f ca="1"/>
        <v>54832</v>
      </c>
      <c r="F152" s="5">
        <f ca="1"/>
        <v>100963</v>
      </c>
      <c r="G152" s="5">
        <f ca="1"/>
        <v>38398</v>
      </c>
      <c r="I152" s="4"/>
      <c r="M152" s="121">
        <f t="shared" ca="1" si="22"/>
        <v>11192.823334357938</v>
      </c>
      <c r="R152" s="39">
        <f t="shared" ca="1" si="21"/>
        <v>1.8372618169368451</v>
      </c>
      <c r="S152" s="11">
        <f ca="1">IF(SUM($L$2:L151)=$B$15,0,SUM(L152:M152)/R152)</f>
        <v>0</v>
      </c>
      <c r="T152" s="5"/>
    </row>
    <row r="153" spans="4:20" x14ac:dyDescent="0.2">
      <c r="D153" s="2">
        <f ca="1"/>
        <v>101327</v>
      </c>
      <c r="E153" s="2">
        <f ca="1"/>
        <v>55196</v>
      </c>
      <c r="F153" s="5">
        <f ca="1"/>
        <v>101327</v>
      </c>
      <c r="G153" s="5">
        <f ca="1"/>
        <v>38658</v>
      </c>
      <c r="I153" s="4"/>
      <c r="M153" s="121">
        <f t="shared" ca="1" si="22"/>
        <v>11149.15179048075</v>
      </c>
      <c r="R153" s="39">
        <f t="shared" ca="1" si="21"/>
        <v>1.8448446480912171</v>
      </c>
      <c r="S153" s="11">
        <f ca="1">IF(SUM($L$2:L152)=$B$15,0,SUM(L153:M153)/R153)</f>
        <v>0</v>
      </c>
      <c r="T153" s="5"/>
    </row>
    <row r="154" spans="4:20" x14ac:dyDescent="0.2">
      <c r="D154" s="2">
        <f ca="1"/>
        <v>101692</v>
      </c>
      <c r="E154" s="2">
        <f ca="1"/>
        <v>55561</v>
      </c>
      <c r="F154" s="5">
        <f ca="1"/>
        <v>101692</v>
      </c>
      <c r="G154" s="5">
        <f ca="1"/>
        <v>38919</v>
      </c>
      <c r="I154" s="4"/>
      <c r="M154" s="121">
        <f t="shared" ca="1" si="22"/>
        <v>11192.82333435787</v>
      </c>
      <c r="R154" s="39">
        <f t="shared" ca="1" si="21"/>
        <v>1.8524881211418958</v>
      </c>
      <c r="S154" s="11">
        <f ca="1">IF(SUM($L$2:L153)=$B$15,0,SUM(L154:M154)/R154)</f>
        <v>0</v>
      </c>
      <c r="T154" s="5"/>
    </row>
    <row r="155" spans="4:20" x14ac:dyDescent="0.2">
      <c r="D155" s="2">
        <f ca="1"/>
        <v>102057</v>
      </c>
      <c r="E155" s="2">
        <f ca="1"/>
        <v>55926</v>
      </c>
      <c r="F155" s="5">
        <f ca="1"/>
        <v>102057</v>
      </c>
      <c r="G155" s="5">
        <f ca="1"/>
        <v>39180</v>
      </c>
      <c r="I155" s="4"/>
      <c r="M155" s="121">
        <f t="shared" ca="1" si="22"/>
        <v>11192.82333435787</v>
      </c>
      <c r="R155" s="39">
        <f t="shared" ca="1" si="21"/>
        <v>1.8601632622684416</v>
      </c>
      <c r="S155" s="11">
        <f ca="1">IF(SUM($L$2:L154)=$B$15,0,SUM(L155:M155)/R155)</f>
        <v>0</v>
      </c>
      <c r="T155" s="5"/>
    </row>
    <row r="156" spans="4:20" x14ac:dyDescent="0.2">
      <c r="D156" s="2">
        <f ca="1"/>
        <v>102423</v>
      </c>
      <c r="E156" s="2">
        <f ca="1"/>
        <v>56292</v>
      </c>
      <c r="F156" s="5">
        <f ca="1"/>
        <v>102423</v>
      </c>
      <c r="G156" s="5">
        <f ca="1"/>
        <v>39442</v>
      </c>
      <c r="I156" s="4"/>
      <c r="M156" s="121">
        <f t="shared" ca="1" si="22"/>
        <v>11236.501007783329</v>
      </c>
      <c r="R156" s="39">
        <f t="shared" ca="1" si="21"/>
        <v>1.8678997925044594</v>
      </c>
      <c r="S156" s="11">
        <f ca="1">IF(SUM($L$2:L155)=$B$15,0,SUM(L156:M156)/R156)</f>
        <v>0</v>
      </c>
      <c r="T156" s="5"/>
    </row>
    <row r="157" spans="4:20" x14ac:dyDescent="0.2">
      <c r="D157" s="2">
        <f ca="1"/>
        <v>102790</v>
      </c>
      <c r="E157" s="2">
        <f ca="1"/>
        <v>56659</v>
      </c>
      <c r="F157" s="5">
        <f ca="1"/>
        <v>102790</v>
      </c>
      <c r="G157" s="5">
        <f ca="1"/>
        <v>39703</v>
      </c>
      <c r="I157" s="4"/>
      <c r="M157" s="121">
        <f t="shared" ca="1" si="22"/>
        <v>11192.823334358005</v>
      </c>
      <c r="R157" s="39">
        <f t="shared" ca="1" si="21"/>
        <v>1.8756387865385367</v>
      </c>
      <c r="S157" s="11">
        <f ca="1">IF(SUM($L$2:L156)=$B$15,0,SUM(L157:M157)/R157)</f>
        <v>0</v>
      </c>
      <c r="T157" s="5"/>
    </row>
    <row r="158" spans="4:20" x14ac:dyDescent="0.2">
      <c r="D158" s="2">
        <f ca="1"/>
        <v>103154</v>
      </c>
      <c r="E158" s="2">
        <f ca="1"/>
        <v>57023</v>
      </c>
      <c r="F158" s="5">
        <f ca="1"/>
        <v>103154</v>
      </c>
      <c r="G158" s="5">
        <f ca="1"/>
        <v>39963</v>
      </c>
      <c r="I158" s="4"/>
      <c r="M158" s="121">
        <f t="shared" ca="1" si="22"/>
        <v>11149.151790480682</v>
      </c>
      <c r="R158" s="39">
        <f t="shared" ca="1" si="21"/>
        <v>1.8833800088802846</v>
      </c>
      <c r="S158" s="11">
        <f ca="1">IF(SUM($L$2:L157)=$B$15,0,SUM(L158:M158)/R158)</f>
        <v>0</v>
      </c>
      <c r="T158" s="5"/>
    </row>
    <row r="159" spans="4:20" x14ac:dyDescent="0.2">
      <c r="D159" s="2">
        <f ca="1"/>
        <v>103518</v>
      </c>
      <c r="E159" s="2">
        <f ca="1"/>
        <v>57387</v>
      </c>
      <c r="F159" s="5">
        <f ca="1"/>
        <v>103518</v>
      </c>
      <c r="G159" s="5">
        <f ca="1"/>
        <v>40223</v>
      </c>
      <c r="I159" s="4"/>
      <c r="M159" s="121">
        <f t="shared" ca="1" si="22"/>
        <v>11149.151790480815</v>
      </c>
      <c r="R159" s="39">
        <f t="shared" ca="1" si="21"/>
        <v>1.8911531811495847</v>
      </c>
      <c r="S159" s="11">
        <f ca="1">IF(SUM($L$2:L158)=$B$15,0,SUM(L159:M159)/R159)</f>
        <v>0</v>
      </c>
      <c r="T159" s="5"/>
    </row>
    <row r="160" spans="4:20" x14ac:dyDescent="0.2">
      <c r="D160" s="2">
        <f ca="1"/>
        <v>103884</v>
      </c>
      <c r="E160" s="2">
        <f ca="1"/>
        <v>57753</v>
      </c>
      <c r="F160" s="5">
        <f ca="1"/>
        <v>103884</v>
      </c>
      <c r="G160" s="5">
        <f ca="1"/>
        <v>40485</v>
      </c>
      <c r="I160" s="4"/>
      <c r="M160" s="121">
        <f t="shared" ca="1" si="22"/>
        <v>11236.501007783329</v>
      </c>
      <c r="R160" s="39">
        <f t="shared" ca="1" si="21"/>
        <v>1.8990186003112681</v>
      </c>
      <c r="S160" s="11">
        <f ca="1">IF(SUM($L$2:L159)=$B$15,0,SUM(L160:M160)/R160)</f>
        <v>0</v>
      </c>
      <c r="T160" s="5"/>
    </row>
    <row r="161" spans="4:20" x14ac:dyDescent="0.2">
      <c r="D161" s="2">
        <f ca="1"/>
        <v>104249</v>
      </c>
      <c r="E161" s="2">
        <f ca="1"/>
        <v>58118</v>
      </c>
      <c r="F161" s="5">
        <f ca="1"/>
        <v>104249</v>
      </c>
      <c r="G161" s="5">
        <f ca="1"/>
        <v>40746</v>
      </c>
      <c r="I161" s="4"/>
      <c r="M161" s="121">
        <f t="shared" ca="1" si="22"/>
        <v>11192.823334357938</v>
      </c>
      <c r="R161" s="39">
        <f t="shared" ca="1" si="21"/>
        <v>1.9068865243173554</v>
      </c>
      <c r="S161" s="11">
        <f ca="1">IF(SUM($L$2:L160)=$B$15,0,SUM(L161:M161)/R161)</f>
        <v>0</v>
      </c>
      <c r="T161" s="5"/>
    </row>
    <row r="162" spans="4:20" x14ac:dyDescent="0.2">
      <c r="D162" s="2">
        <f ca="1"/>
        <v>104614</v>
      </c>
      <c r="E162" s="2">
        <f ca="1"/>
        <v>58483</v>
      </c>
      <c r="F162" s="5">
        <f ca="1"/>
        <v>104614</v>
      </c>
      <c r="G162" s="5">
        <f ca="1"/>
        <v>41007</v>
      </c>
      <c r="I162" s="4"/>
      <c r="M162" s="121">
        <f t="shared" ca="1" si="22"/>
        <v>11192.823334357938</v>
      </c>
      <c r="R162" s="39">
        <f t="shared" ca="1" si="21"/>
        <v>1.9147870463338859</v>
      </c>
      <c r="S162" s="11">
        <f ca="1">IF(SUM($L$2:L161)=$B$15,0,SUM(L162:M162)/R162)</f>
        <v>0</v>
      </c>
      <c r="T162" s="5"/>
    </row>
    <row r="163" spans="4:20" x14ac:dyDescent="0.2">
      <c r="D163" s="2">
        <f ca="1"/>
        <v>104981</v>
      </c>
      <c r="E163" s="2">
        <f ca="1"/>
        <v>58850</v>
      </c>
      <c r="F163" s="5">
        <f ca="1"/>
        <v>104981</v>
      </c>
      <c r="G163" s="5">
        <f ca="1"/>
        <v>41268</v>
      </c>
      <c r="I163" s="4"/>
      <c r="M163" s="121">
        <f t="shared" ca="1" si="22"/>
        <v>11192.823334357938</v>
      </c>
      <c r="R163" s="39">
        <f t="shared" ca="1" si="21"/>
        <v>1.9227203014193945</v>
      </c>
      <c r="S163" s="11">
        <f ca="1">IF(SUM($L$2:L162)=$B$15,0,SUM(L163:M163)/R163)</f>
        <v>0</v>
      </c>
      <c r="T163" s="5"/>
    </row>
    <row r="164" spans="4:20" x14ac:dyDescent="0.2">
      <c r="D164" s="2">
        <f ca="1"/>
        <v>105345</v>
      </c>
      <c r="E164" s="2">
        <f ca="1"/>
        <v>59214</v>
      </c>
      <c r="F164" s="5">
        <f ca="1"/>
        <v>105345</v>
      </c>
      <c r="G164" s="5">
        <f ca="1"/>
        <v>41528</v>
      </c>
      <c r="I164" s="4"/>
      <c r="M164" s="121">
        <f t="shared" ca="1" si="22"/>
        <v>11149.15179048075</v>
      </c>
      <c r="R164" s="39">
        <f t="shared" ca="1" si="21"/>
        <v>1.9306558407466379</v>
      </c>
      <c r="S164" s="11">
        <f ca="1">IF(SUM($L$2:L163)=$B$15,0,SUM(L164:M164)/R164)</f>
        <v>0</v>
      </c>
      <c r="T164" s="5"/>
    </row>
    <row r="165" spans="4:20" x14ac:dyDescent="0.2">
      <c r="D165" s="2">
        <f ca="1"/>
        <v>105710</v>
      </c>
      <c r="E165" s="2">
        <f ca="1"/>
        <v>59579</v>
      </c>
      <c r="F165" s="5">
        <f ca="1"/>
        <v>105710</v>
      </c>
      <c r="G165" s="5">
        <f ca="1"/>
        <v>41789</v>
      </c>
      <c r="I165" s="4"/>
      <c r="M165" s="121">
        <f t="shared" ca="1" si="22"/>
        <v>11192.823334357805</v>
      </c>
      <c r="R165" s="39">
        <f t="shared" ca="1" si="21"/>
        <v>1.9386548426702701</v>
      </c>
      <c r="S165" s="11">
        <f ca="1">IF(SUM($L$2:L164)=$B$15,0,SUM(L165:M165)/R165)</f>
        <v>0</v>
      </c>
      <c r="T165" s="5"/>
    </row>
    <row r="166" spans="4:20" x14ac:dyDescent="0.2">
      <c r="D166" s="2">
        <f ca="1"/>
        <v>106075</v>
      </c>
      <c r="E166" s="2">
        <f ca="1"/>
        <v>59944</v>
      </c>
      <c r="F166" s="5">
        <f ca="1"/>
        <v>106075</v>
      </c>
      <c r="G166" s="5">
        <f ca="1"/>
        <v>42050</v>
      </c>
      <c r="I166" s="4"/>
      <c r="M166" s="121">
        <f t="shared" ca="1" si="22"/>
        <v>11192.82333435807</v>
      </c>
      <c r="R166" s="39">
        <f t="shared" ca="1" si="21"/>
        <v>1.9466869856801716</v>
      </c>
      <c r="S166" s="11">
        <f ca="1">IF(SUM($L$2:L165)=$B$15,0,SUM(L166:M166)/R166)</f>
        <v>0</v>
      </c>
      <c r="T166" s="5"/>
    </row>
    <row r="167" spans="4:20" x14ac:dyDescent="0.2">
      <c r="D167" s="2">
        <f ca="1"/>
        <v>106440</v>
      </c>
      <c r="E167" s="2">
        <f ca="1"/>
        <v>60309</v>
      </c>
      <c r="F167" s="5">
        <f ca="1"/>
        <v>106440</v>
      </c>
      <c r="G167" s="5">
        <f ca="1"/>
        <v>42311</v>
      </c>
      <c r="I167" s="4"/>
      <c r="M167" s="121">
        <f t="shared" ca="1" si="22"/>
        <v>11192.823334357938</v>
      </c>
      <c r="R167" s="39">
        <f t="shared" ca="1" si="21"/>
        <v>1.9547524070849225</v>
      </c>
      <c r="S167" s="11">
        <f ca="1">IF(SUM($L$2:L166)=$B$15,0,SUM(L167:M167)/R167)</f>
        <v>0</v>
      </c>
      <c r="T167" s="5"/>
    </row>
    <row r="168" spans="4:20" x14ac:dyDescent="0.2">
      <c r="D168" s="2">
        <f ca="1"/>
        <v>106808</v>
      </c>
      <c r="E168" s="2">
        <f ca="1"/>
        <v>60677</v>
      </c>
      <c r="F168" s="5">
        <f ca="1"/>
        <v>106808</v>
      </c>
      <c r="G168" s="5">
        <f ca="1"/>
        <v>42573</v>
      </c>
      <c r="I168" s="4"/>
      <c r="M168" s="121">
        <f t="shared" ca="1" si="22"/>
        <v>11236.501007783261</v>
      </c>
      <c r="R168" s="39">
        <f t="shared" ca="1" si="21"/>
        <v>1.9628823392301789</v>
      </c>
      <c r="S168" s="11">
        <f ca="1">IF(SUM($L$2:L167)=$B$15,0,SUM(L168:M168)/R168)</f>
        <v>0</v>
      </c>
      <c r="T168" s="5"/>
    </row>
    <row r="169" spans="4:20" x14ac:dyDescent="0.2">
      <c r="D169" s="2">
        <f ca="1"/>
        <v>107172</v>
      </c>
      <c r="E169" s="2">
        <f ca="1"/>
        <v>61041</v>
      </c>
      <c r="F169" s="5">
        <f ca="1"/>
        <v>107172</v>
      </c>
      <c r="G169" s="5">
        <f ca="1"/>
        <v>42833</v>
      </c>
      <c r="I169" s="4"/>
      <c r="M169" s="121">
        <f t="shared" ca="1" si="22"/>
        <v>11149.151790480815</v>
      </c>
      <c r="R169" s="39">
        <f t="shared" ca="1" si="21"/>
        <v>1.9709836371601037</v>
      </c>
      <c r="S169" s="11">
        <f ca="1">IF(SUM($L$2:L168)=$B$15,0,SUM(L169:M169)/R169)</f>
        <v>0</v>
      </c>
      <c r="T169" s="5"/>
    </row>
    <row r="170" spans="4:20" x14ac:dyDescent="0.2">
      <c r="D170" s="2">
        <f ca="1"/>
        <v>107536</v>
      </c>
      <c r="E170" s="2">
        <f ca="1"/>
        <v>61405</v>
      </c>
      <c r="F170" s="5">
        <f ca="1"/>
        <v>107536</v>
      </c>
      <c r="G170" s="5">
        <f ca="1"/>
        <v>43093</v>
      </c>
      <c r="I170" s="4"/>
      <c r="M170" s="121">
        <f t="shared" ca="1" si="22"/>
        <v>11149.151790480682</v>
      </c>
      <c r="R170" s="39">
        <f t="shared" ca="1" si="21"/>
        <v>1.9791183711380465</v>
      </c>
      <c r="S170" s="11">
        <f ca="1">IF(SUM($L$2:L169)=$B$15,0,SUM(L170:M170)/R170)</f>
        <v>0</v>
      </c>
      <c r="T170" s="5"/>
    </row>
    <row r="171" spans="4:20" x14ac:dyDescent="0.2">
      <c r="D171" s="2">
        <f ca="1"/>
        <v>107901</v>
      </c>
      <c r="E171" s="2">
        <f ca="1"/>
        <v>61770</v>
      </c>
      <c r="F171" s="5">
        <f ca="1"/>
        <v>107901</v>
      </c>
      <c r="G171" s="5">
        <f ca="1"/>
        <v>43354</v>
      </c>
      <c r="I171" s="4"/>
      <c r="M171" s="121">
        <f t="shared" ca="1" si="22"/>
        <v>11192.823334358005</v>
      </c>
      <c r="R171" s="39">
        <f t="shared" ca="1" si="21"/>
        <v>1.9873181607244217</v>
      </c>
      <c r="S171" s="11">
        <f ca="1">IF(SUM($L$2:L170)=$B$15,0,SUM(L171:M171)/R171)</f>
        <v>0</v>
      </c>
      <c r="T171" s="5"/>
    </row>
    <row r="172" spans="4:20" x14ac:dyDescent="0.2">
      <c r="D172" s="2">
        <f ca="1"/>
        <v>108267</v>
      </c>
      <c r="E172" s="2">
        <f ca="1"/>
        <v>62136</v>
      </c>
      <c r="F172" s="5">
        <f ca="1"/>
        <v>108267</v>
      </c>
      <c r="G172" s="5">
        <f ca="1"/>
        <v>43616</v>
      </c>
      <c r="I172" s="4"/>
      <c r="M172" s="121">
        <f t="shared" ca="1" si="22"/>
        <v>11236.501007783394</v>
      </c>
      <c r="R172" s="39">
        <f t="shared" ca="1" si="21"/>
        <v>1.9955835357863305</v>
      </c>
      <c r="S172" s="11">
        <f ca="1">IF(SUM($L$2:L171)=$B$15,0,SUM(L172:M172)/R172)</f>
        <v>0</v>
      </c>
      <c r="T172" s="5"/>
    </row>
    <row r="173" spans="4:20" x14ac:dyDescent="0.2">
      <c r="D173" s="2">
        <f ca="1"/>
        <v>108632</v>
      </c>
      <c r="E173" s="2">
        <f ca="1"/>
        <v>62501</v>
      </c>
      <c r="F173" s="5">
        <f ca="1"/>
        <v>108632</v>
      </c>
      <c r="G173" s="5">
        <f ca="1"/>
        <v>43877</v>
      </c>
      <c r="I173" s="4"/>
      <c r="M173" s="121">
        <f t="shared" ca="1" si="22"/>
        <v>11192.82333435787</v>
      </c>
      <c r="R173" s="39">
        <f t="shared" ca="1" si="21"/>
        <v>2.0038515430637696</v>
      </c>
      <c r="S173" s="11">
        <f ca="1">IF(SUM($L$2:L172)=$B$15,0,SUM(L173:M173)/R173)</f>
        <v>0</v>
      </c>
      <c r="T173" s="5"/>
    </row>
    <row r="174" spans="4:20" x14ac:dyDescent="0.2">
      <c r="D174" s="2">
        <f ca="1"/>
        <v>108999</v>
      </c>
      <c r="E174" s="2">
        <f ca="1"/>
        <v>62868</v>
      </c>
      <c r="F174" s="5">
        <f ca="1"/>
        <v>108999</v>
      </c>
      <c r="G174" s="5">
        <f ca="1"/>
        <v>44138</v>
      </c>
      <c r="I174" s="4"/>
      <c r="M174" s="121">
        <f t="shared" ca="1" si="22"/>
        <v>11192.823334357938</v>
      </c>
      <c r="R174" s="39">
        <f t="shared" ca="1" si="21"/>
        <v>2.01215380595773</v>
      </c>
      <c r="S174" s="11">
        <f ca="1">IF(SUM($L$2:L173)=$B$15,0,SUM(L174:M174)/R174)</f>
        <v>0</v>
      </c>
      <c r="T174" s="5"/>
    </row>
    <row r="175" spans="4:20" x14ac:dyDescent="0.2">
      <c r="D175" s="2">
        <f ca="1"/>
        <v>109363</v>
      </c>
      <c r="E175" s="2">
        <f ca="1"/>
        <v>63232</v>
      </c>
      <c r="F175" s="5">
        <f ca="1"/>
        <v>109363</v>
      </c>
      <c r="G175" s="5">
        <f ca="1"/>
        <v>44398</v>
      </c>
      <c r="I175" s="4"/>
      <c r="M175" s="121">
        <f t="shared" ca="1" si="22"/>
        <v>11149.151790480815</v>
      </c>
      <c r="R175" s="39">
        <f t="shared" ca="1" si="21"/>
        <v>2.0204584593427559</v>
      </c>
      <c r="S175" s="11">
        <f ca="1">IF(SUM($L$2:L174)=$B$15,0,SUM(L175:M175)/R175)</f>
        <v>0</v>
      </c>
      <c r="T175" s="5"/>
    </row>
    <row r="176" spans="4:20" x14ac:dyDescent="0.2">
      <c r="D176" s="2">
        <f ca="1"/>
        <v>109727</v>
      </c>
      <c r="E176" s="2">
        <f ca="1"/>
        <v>63596</v>
      </c>
      <c r="F176" s="5">
        <f ca="1"/>
        <v>109727</v>
      </c>
      <c r="G176" s="5">
        <f ca="1"/>
        <v>44658</v>
      </c>
      <c r="I176" s="4"/>
      <c r="M176" s="121">
        <f t="shared" ca="1" si="22"/>
        <v>11149.151790480615</v>
      </c>
      <c r="R176" s="39">
        <f t="shared" ca="1" si="21"/>
        <v>2.0287973880737531</v>
      </c>
      <c r="S176" s="11">
        <f ca="1">IF(SUM($L$2:L175)=$B$15,0,SUM(L176:M176)/R176)</f>
        <v>0</v>
      </c>
      <c r="T176" s="5"/>
    </row>
    <row r="177" spans="4:20" x14ac:dyDescent="0.2">
      <c r="D177" s="2">
        <f ca="1"/>
        <v>110092</v>
      </c>
      <c r="E177" s="2">
        <f ca="1"/>
        <v>63961</v>
      </c>
      <c r="F177" s="5">
        <f ca="1"/>
        <v>110092</v>
      </c>
      <c r="G177" s="5">
        <f ca="1"/>
        <v>44919</v>
      </c>
      <c r="I177" s="4"/>
      <c r="M177" s="121">
        <f t="shared" ca="1" si="22"/>
        <v>11192.82333435807</v>
      </c>
      <c r="R177" s="39">
        <f t="shared" ca="1" si="21"/>
        <v>2.0372030054123598</v>
      </c>
      <c r="S177" s="11">
        <f ca="1">IF(SUM($L$2:L176)=$B$15,0,SUM(L177:M177)/R177)</f>
        <v>0</v>
      </c>
      <c r="T177" s="5"/>
    </row>
    <row r="178" spans="4:20" x14ac:dyDescent="0.2">
      <c r="D178" s="2">
        <f ca="1"/>
        <v>110457</v>
      </c>
      <c r="E178" s="2">
        <f ca="1"/>
        <v>64326</v>
      </c>
      <c r="F178" s="5">
        <f ca="1"/>
        <v>110457</v>
      </c>
      <c r="G178" s="5">
        <f ca="1"/>
        <v>45180</v>
      </c>
      <c r="I178" s="4"/>
      <c r="M178" s="121">
        <f t="shared" ca="1" si="22"/>
        <v>11192.82333435787</v>
      </c>
      <c r="R178" s="39">
        <f t="shared" ca="1" si="21"/>
        <v>2.0456434485069819</v>
      </c>
      <c r="S178" s="11">
        <f ca="1">IF(SUM($L$2:L177)=$B$15,0,SUM(L178:M178)/R178)</f>
        <v>0</v>
      </c>
      <c r="T178" s="5"/>
    </row>
    <row r="179" spans="4:20" x14ac:dyDescent="0.2">
      <c r="D179" s="2">
        <f ca="1"/>
        <v>110822</v>
      </c>
      <c r="E179" s="2">
        <f ca="1"/>
        <v>64691</v>
      </c>
      <c r="F179" s="5">
        <f ca="1"/>
        <v>110822</v>
      </c>
      <c r="G179" s="5">
        <f ca="1"/>
        <v>45441</v>
      </c>
      <c r="I179" s="4"/>
      <c r="M179" s="121">
        <f t="shared" ca="1" si="22"/>
        <v>11192.823334357938</v>
      </c>
      <c r="R179" s="39">
        <f t="shared" ca="1" si="21"/>
        <v>2.0541188616460446</v>
      </c>
      <c r="S179" s="11">
        <f ca="1">IF(SUM($L$2:L178)=$B$15,0,SUM(L179:M179)/R179)</f>
        <v>0</v>
      </c>
      <c r="T179" s="5"/>
    </row>
    <row r="180" spans="4:20" x14ac:dyDescent="0.2">
      <c r="D180" s="2">
        <f ca="1"/>
        <v>111190</v>
      </c>
      <c r="E180" s="2">
        <f ca="1"/>
        <v>65059</v>
      </c>
      <c r="F180" s="5">
        <f ca="1"/>
        <v>111190</v>
      </c>
      <c r="G180" s="5">
        <f ca="1"/>
        <v>45703</v>
      </c>
      <c r="I180" s="4"/>
      <c r="M180" s="121">
        <f t="shared" ca="1" si="22"/>
        <v>11236.501007783394</v>
      </c>
      <c r="R180" s="39">
        <f t="shared" ca="1" si="21"/>
        <v>2.0626620648174265</v>
      </c>
      <c r="S180" s="11">
        <f ca="1">IF(SUM($L$2:L179)=$B$15,0,SUM(L180:M180)/R180)</f>
        <v>0</v>
      </c>
      <c r="T180" s="5"/>
    </row>
    <row r="181" spans="4:20" x14ac:dyDescent="0.2">
      <c r="D181" s="2">
        <f ca="1"/>
        <v>111554</v>
      </c>
      <c r="E181" s="2">
        <f ca="1"/>
        <v>65423</v>
      </c>
      <c r="F181" s="5">
        <f ca="1"/>
        <v>111554</v>
      </c>
      <c r="G181" s="5">
        <f ca="1"/>
        <v>45963</v>
      </c>
      <c r="I181" s="4"/>
      <c r="M181" s="121">
        <f t="shared" ca="1" si="22"/>
        <v>11149.15179048075</v>
      </c>
      <c r="R181" s="39">
        <f t="shared" ca="1" si="21"/>
        <v>2.0711751782027115</v>
      </c>
      <c r="S181" s="11">
        <f ca="1">IF(SUM($L$2:L180)=$B$15,0,SUM(L181:M181)/R181)</f>
        <v>0</v>
      </c>
      <c r="T181" s="5"/>
    </row>
    <row r="182" spans="4:20" x14ac:dyDescent="0.2">
      <c r="D182" s="2">
        <f ca="1"/>
        <v>111918</v>
      </c>
      <c r="E182" s="2">
        <f ca="1"/>
        <v>65787</v>
      </c>
      <c r="F182" s="5">
        <f ca="1"/>
        <v>111918</v>
      </c>
      <c r="G182" s="5">
        <f ca="1"/>
        <v>46223</v>
      </c>
      <c r="I182" s="4"/>
      <c r="M182" s="121">
        <f t="shared" ca="1" si="22"/>
        <v>11149.15179048075</v>
      </c>
      <c r="R182" s="39">
        <f t="shared" ca="1" si="21"/>
        <v>2.0797234272996312</v>
      </c>
      <c r="S182" s="11">
        <f ca="1">IF(SUM($L$2:L181)=$B$15,0,SUM(L182:M182)/R182)</f>
        <v>0</v>
      </c>
      <c r="T182" s="5"/>
    </row>
    <row r="183" spans="4:20" x14ac:dyDescent="0.2">
      <c r="D183" s="2">
        <f ca="1"/>
        <v>112283</v>
      </c>
      <c r="E183" s="2">
        <f ca="1"/>
        <v>66152</v>
      </c>
      <c r="F183" s="5">
        <f ca="1"/>
        <v>112283</v>
      </c>
      <c r="G183" s="5">
        <f ca="1"/>
        <v>46484</v>
      </c>
      <c r="I183" s="4"/>
      <c r="M183" s="121">
        <f t="shared" ca="1" si="22"/>
        <v>11192.82333435787</v>
      </c>
      <c r="R183" s="39">
        <f t="shared" ca="1" si="21"/>
        <v>2.0883400389942146</v>
      </c>
      <c r="S183" s="11">
        <f ca="1">IF(SUM($L$2:L182)=$B$15,0,SUM(L183:M183)/R183)</f>
        <v>0</v>
      </c>
      <c r="T183" s="5"/>
    </row>
    <row r="184" spans="4:20" x14ac:dyDescent="0.2">
      <c r="D184" s="2">
        <f ca="1"/>
        <v>112649</v>
      </c>
      <c r="E184" s="2">
        <f ca="1"/>
        <v>66518</v>
      </c>
      <c r="F184" s="5">
        <f ca="1"/>
        <v>112649</v>
      </c>
      <c r="G184" s="5">
        <f ca="1"/>
        <v>46746</v>
      </c>
      <c r="I184" s="4"/>
      <c r="M184" s="121">
        <f t="shared" ca="1" si="22"/>
        <v>11236.501007783394</v>
      </c>
      <c r="R184" s="39">
        <f t="shared" ca="1" si="21"/>
        <v>2.0970255700884382</v>
      </c>
      <c r="S184" s="11">
        <f ca="1">IF(SUM($L$2:L183)=$B$15,0,SUM(L184:M184)/R184)</f>
        <v>0</v>
      </c>
      <c r="T184" s="5"/>
    </row>
    <row r="185" spans="4:20" x14ac:dyDescent="0.2">
      <c r="D185" s="2">
        <f ca="1"/>
        <v>113014</v>
      </c>
      <c r="E185" s="2">
        <f ca="1"/>
        <v>66883</v>
      </c>
      <c r="F185" s="5">
        <f ca="1"/>
        <v>113014</v>
      </c>
      <c r="G185" s="5">
        <f ca="1"/>
        <v>47007</v>
      </c>
      <c r="I185" s="4"/>
      <c r="M185" s="121">
        <f t="shared" ca="1" si="22"/>
        <v>11192.823334357938</v>
      </c>
      <c r="R185" s="39">
        <f t="shared" ca="1" si="21"/>
        <v>2.1057138672023124</v>
      </c>
      <c r="S185" s="11">
        <f ca="1">IF(SUM($L$2:L184)=$B$15,0,SUM(L185:M185)/R185)</f>
        <v>0</v>
      </c>
      <c r="T185" s="5"/>
    </row>
    <row r="186" spans="4:20" x14ac:dyDescent="0.2">
      <c r="D186" s="2">
        <f ca="1"/>
        <v>113381</v>
      </c>
      <c r="E186" s="2">
        <f ca="1"/>
        <v>67250</v>
      </c>
      <c r="F186" s="5">
        <f ca="1"/>
        <v>113381</v>
      </c>
      <c r="G186" s="5">
        <f ca="1"/>
        <v>47268</v>
      </c>
      <c r="I186" s="4"/>
      <c r="M186" s="121">
        <f t="shared" ca="1" si="22"/>
        <v>11192.823334357805</v>
      </c>
      <c r="R186" s="39">
        <f t="shared" ca="1" si="21"/>
        <v>2.1144381612576715</v>
      </c>
      <c r="S186" s="11">
        <f ca="1">IF(SUM($L$2:L185)=$B$15,0,SUM(L186:M186)/R186)</f>
        <v>0</v>
      </c>
      <c r="T186" s="5"/>
    </row>
    <row r="187" spans="4:20" x14ac:dyDescent="0.2">
      <c r="D187" s="2">
        <f ca="1"/>
        <v>113745</v>
      </c>
      <c r="E187" s="2">
        <f ca="1"/>
        <v>67614</v>
      </c>
      <c r="F187" s="5">
        <f ca="1"/>
        <v>113745</v>
      </c>
      <c r="G187" s="5">
        <f ca="1"/>
        <v>47528</v>
      </c>
      <c r="I187" s="4"/>
      <c r="M187" s="121">
        <f t="shared" ca="1" si="22"/>
        <v>11149.151790480815</v>
      </c>
      <c r="R187" s="39">
        <f t="shared" ca="1" si="21"/>
        <v>2.1231649673205704</v>
      </c>
      <c r="S187" s="11">
        <f ca="1">IF(SUM($L$2:L186)=$B$15,0,SUM(L187:M187)/R187)</f>
        <v>0</v>
      </c>
      <c r="T187" s="5"/>
    </row>
    <row r="188" spans="4:20" x14ac:dyDescent="0.2">
      <c r="D188" s="2">
        <f ca="1"/>
        <v>114110</v>
      </c>
      <c r="E188" s="2">
        <f ca="1"/>
        <v>67979</v>
      </c>
      <c r="F188" s="5">
        <f ca="1"/>
        <v>114110</v>
      </c>
      <c r="G188" s="5">
        <f ca="1"/>
        <v>47789</v>
      </c>
      <c r="I188" s="4"/>
      <c r="M188" s="121">
        <f t="shared" ca="1" si="22"/>
        <v>11192.82333435787</v>
      </c>
      <c r="R188" s="39">
        <f t="shared" ca="1" si="21"/>
        <v>2.1319615639481788</v>
      </c>
      <c r="S188" s="11">
        <f ca="1">IF(SUM($L$2:L187)=$B$15,0,SUM(L188:M188)/R188)</f>
        <v>0</v>
      </c>
      <c r="T188" s="5"/>
    </row>
    <row r="189" spans="4:20" x14ac:dyDescent="0.2">
      <c r="D189" s="2">
        <f ca="1"/>
        <v>114475</v>
      </c>
      <c r="E189" s="2">
        <f ca="1"/>
        <v>68344</v>
      </c>
      <c r="F189" s="5">
        <f ca="1"/>
        <v>114475</v>
      </c>
      <c r="G189" s="5">
        <f ca="1"/>
        <v>48050</v>
      </c>
      <c r="I189" s="4"/>
      <c r="M189" s="121">
        <f t="shared" ca="1" si="22"/>
        <v>11192.82333435787</v>
      </c>
      <c r="R189" s="39">
        <f t="shared" ca="1" si="21"/>
        <v>2.1407946062186936</v>
      </c>
      <c r="S189" s="11">
        <f ca="1">IF(SUM($L$2:L188)=$B$15,0,SUM(L189:M189)/R189)</f>
        <v>0</v>
      </c>
      <c r="T189" s="5"/>
    </row>
    <row r="190" spans="4:20" x14ac:dyDescent="0.2">
      <c r="D190" s="2">
        <f ca="1"/>
        <v>114840</v>
      </c>
      <c r="E190" s="2">
        <f ca="1"/>
        <v>68709</v>
      </c>
      <c r="F190" s="5">
        <f ca="1"/>
        <v>114840</v>
      </c>
      <c r="G190" s="5">
        <f ca="1"/>
        <v>48311</v>
      </c>
      <c r="I190" s="4"/>
      <c r="M190" s="121">
        <f t="shared" ca="1" si="22"/>
        <v>11192.823334358005</v>
      </c>
      <c r="R190" s="39">
        <f t="shared" ca="1" si="21"/>
        <v>2.1496642451319765</v>
      </c>
      <c r="S190" s="11">
        <f ca="1">IF(SUM($L$2:L189)=$B$15,0,SUM(L190:M190)/R190)</f>
        <v>0</v>
      </c>
      <c r="T190" s="5"/>
    </row>
    <row r="191" spans="4:20" x14ac:dyDescent="0.2">
      <c r="D191" s="2">
        <f ca="1"/>
        <v>115205</v>
      </c>
      <c r="E191" s="2">
        <f ca="1"/>
        <v>69074</v>
      </c>
      <c r="F191" s="5">
        <f ca="1"/>
        <v>115205</v>
      </c>
      <c r="G191" s="5">
        <f ca="1"/>
        <v>48572</v>
      </c>
      <c r="I191" s="4"/>
      <c r="M191" s="121">
        <f t="shared" ca="1" si="22"/>
        <v>11192.823334357938</v>
      </c>
      <c r="R191" s="39">
        <f t="shared" ca="1" si="21"/>
        <v>2.1585706323135079</v>
      </c>
      <c r="S191" s="11">
        <f ca="1">IF(SUM($L$2:L190)=$B$15,0,SUM(L191:M191)/R191)</f>
        <v>0</v>
      </c>
      <c r="T191" s="5"/>
    </row>
    <row r="192" spans="4:20" x14ac:dyDescent="0.2">
      <c r="D192" s="2">
        <f ca="1"/>
        <v>115572</v>
      </c>
      <c r="E192" s="2">
        <f ca="1"/>
        <v>69441</v>
      </c>
      <c r="F192" s="5">
        <f ca="1"/>
        <v>115572</v>
      </c>
      <c r="G192" s="5">
        <f ca="1"/>
        <v>48833</v>
      </c>
      <c r="I192" s="4"/>
      <c r="M192" s="121">
        <f t="shared" ca="1" si="22"/>
        <v>11192.823334357805</v>
      </c>
      <c r="R192" s="39">
        <f t="shared" ca="1" si="21"/>
        <v>2.1675139200169724</v>
      </c>
      <c r="S192" s="11">
        <f ca="1">IF(SUM($L$2:L191)=$B$15,0,SUM(L192:M192)/R192)</f>
        <v>0</v>
      </c>
      <c r="T192" s="5"/>
    </row>
    <row r="193" spans="4:20" x14ac:dyDescent="0.2">
      <c r="D193" s="2">
        <f ca="1"/>
        <v>115936</v>
      </c>
      <c r="E193" s="2">
        <f ca="1"/>
        <v>69805</v>
      </c>
      <c r="F193" s="5">
        <f ca="1"/>
        <v>115936</v>
      </c>
      <c r="G193" s="5">
        <f ca="1"/>
        <v>49093</v>
      </c>
      <c r="I193" s="4"/>
      <c r="M193" s="121">
        <f t="shared" ca="1" si="22"/>
        <v>11149.151790480682</v>
      </c>
      <c r="R193" s="39">
        <f t="shared" ca="1" si="21"/>
        <v>2.1764597827833585</v>
      </c>
      <c r="S193" s="11">
        <f ca="1">IF(SUM($L$2:L192)=$B$15,0,SUM(L193:M193)/R193)</f>
        <v>0</v>
      </c>
      <c r="T193" s="5"/>
    </row>
    <row r="194" spans="4:20" x14ac:dyDescent="0.2">
      <c r="D194" s="2">
        <f ca="1"/>
        <v>116301</v>
      </c>
      <c r="E194" s="2">
        <f ca="1"/>
        <v>70170</v>
      </c>
      <c r="F194" s="5">
        <f ca="1"/>
        <v>116301</v>
      </c>
      <c r="G194" s="5">
        <f ca="1"/>
        <v>49354</v>
      </c>
      <c r="I194" s="4"/>
      <c r="M194" s="121">
        <f t="shared" ca="1" si="22"/>
        <v>11192.82333435807</v>
      </c>
      <c r="R194" s="39">
        <f t="shared" ref="R194:R257" ca="1" si="23">(((1+I194)^(1/252))*((1+$B$13)^(1/252)))^G194</f>
        <v>2.1854771879685613</v>
      </c>
      <c r="S194" s="11">
        <f ca="1">IF(SUM($L$2:L193)=$B$15,0,SUM(L194:M194)/R194)</f>
        <v>0</v>
      </c>
      <c r="T194" s="5"/>
    </row>
    <row r="195" spans="4:20" x14ac:dyDescent="0.2">
      <c r="D195" s="2">
        <f ca="1"/>
        <v>116666</v>
      </c>
      <c r="E195" s="2">
        <f ca="1"/>
        <v>70535</v>
      </c>
      <c r="F195" s="5">
        <f ca="1"/>
        <v>116666</v>
      </c>
      <c r="G195" s="5">
        <f ca="1"/>
        <v>49615</v>
      </c>
      <c r="I195" s="4"/>
      <c r="M195" s="121">
        <f t="shared" ref="M195:M258" ca="1" si="24">(((((1+I195)^(1/252))*((1+$B$11)^(1/252)))^G195)/((((1+I194)^(1/252))*((1+$B$11)^(1/252)))^G194)-1)*$B$15</f>
        <v>11192.823334357938</v>
      </c>
      <c r="R195" s="39">
        <f t="shared" ca="1" si="23"/>
        <v>2.1945319536402383</v>
      </c>
      <c r="S195" s="11">
        <f ca="1">IF(SUM($L$2:L194)=$B$15,0,SUM(L195:M195)/R195)</f>
        <v>0</v>
      </c>
      <c r="T195" s="5"/>
    </row>
    <row r="196" spans="4:20" x14ac:dyDescent="0.2">
      <c r="D196" s="2">
        <f ca="1"/>
        <v>117032</v>
      </c>
      <c r="E196" s="2">
        <f ca="1"/>
        <v>70901</v>
      </c>
      <c r="F196" s="5">
        <f ca="1"/>
        <v>117032</v>
      </c>
      <c r="G196" s="5">
        <f ca="1"/>
        <v>49877</v>
      </c>
      <c r="I196" s="4"/>
      <c r="M196" s="121">
        <f t="shared" ca="1" si="24"/>
        <v>11236.501007783261</v>
      </c>
      <c r="R196" s="39">
        <f t="shared" ca="1" si="23"/>
        <v>2.2036591432572079</v>
      </c>
      <c r="S196" s="11">
        <f ca="1">IF(SUM($L$2:L195)=$B$15,0,SUM(L196:M196)/R196)</f>
        <v>0</v>
      </c>
      <c r="T196" s="5"/>
    </row>
    <row r="197" spans="4:20" x14ac:dyDescent="0.2">
      <c r="D197" s="2">
        <f ca="1"/>
        <v>117399</v>
      </c>
      <c r="E197" s="2">
        <f ca="1"/>
        <v>71268</v>
      </c>
      <c r="F197" s="5">
        <f ca="1"/>
        <v>117399</v>
      </c>
      <c r="G197" s="5">
        <f ca="1"/>
        <v>50138</v>
      </c>
      <c r="I197" s="4"/>
      <c r="M197" s="121">
        <f t="shared" ca="1" si="24"/>
        <v>11192.823334358005</v>
      </c>
      <c r="R197" s="39">
        <f t="shared" ca="1" si="23"/>
        <v>2.2127892395456938</v>
      </c>
      <c r="S197" s="11">
        <f ca="1">IF(SUM($L$2:L196)=$B$15,0,SUM(L197:M197)/R197)</f>
        <v>0</v>
      </c>
      <c r="T197" s="5"/>
    </row>
    <row r="198" spans="4:20" x14ac:dyDescent="0.2">
      <c r="D198" s="2">
        <f ca="1"/>
        <v>117763</v>
      </c>
      <c r="E198" s="2">
        <f ca="1"/>
        <v>71632</v>
      </c>
      <c r="F198" s="5">
        <f ca="1"/>
        <v>117763</v>
      </c>
      <c r="G198" s="5">
        <f ca="1"/>
        <v>50398</v>
      </c>
      <c r="I198" s="4"/>
      <c r="M198" s="121">
        <f t="shared" ca="1" si="24"/>
        <v>11149.151790480682</v>
      </c>
      <c r="R198" s="39">
        <f t="shared" ca="1" si="23"/>
        <v>2.2219219646853574</v>
      </c>
      <c r="S198" s="11">
        <f ca="1">IF(SUM($L$2:L197)=$B$15,0,SUM(L198:M198)/R198)</f>
        <v>0</v>
      </c>
      <c r="T198" s="5"/>
    </row>
    <row r="199" spans="4:20" x14ac:dyDescent="0.2">
      <c r="D199" s="2">
        <f ca="1"/>
        <v>118127</v>
      </c>
      <c r="E199" s="2">
        <f ca="1"/>
        <v>71996</v>
      </c>
      <c r="F199" s="5">
        <f ca="1"/>
        <v>118127</v>
      </c>
      <c r="G199" s="5">
        <f ca="1"/>
        <v>50658</v>
      </c>
      <c r="I199" s="4"/>
      <c r="M199" s="121">
        <f t="shared" ca="1" si="24"/>
        <v>11149.15179048075</v>
      </c>
      <c r="R199" s="39">
        <f t="shared" ca="1" si="23"/>
        <v>2.2310923828266813</v>
      </c>
      <c r="S199" s="11">
        <f ca="1">IF(SUM($L$2:L198)=$B$15,0,SUM(L199:M199)/R199)</f>
        <v>0</v>
      </c>
      <c r="T199" s="5"/>
    </row>
    <row r="200" spans="4:20" x14ac:dyDescent="0.2">
      <c r="D200" s="2">
        <f ca="1"/>
        <v>118493</v>
      </c>
      <c r="E200" s="2">
        <f ca="1"/>
        <v>72362</v>
      </c>
      <c r="F200" s="5">
        <f ca="1"/>
        <v>118493</v>
      </c>
      <c r="G200" s="5">
        <f ca="1"/>
        <v>50920</v>
      </c>
      <c r="I200" s="4"/>
      <c r="M200" s="121">
        <f t="shared" ca="1" si="24"/>
        <v>11236.501007783394</v>
      </c>
      <c r="R200" s="39">
        <f t="shared" ca="1" si="23"/>
        <v>2.2403716294547644</v>
      </c>
      <c r="S200" s="11">
        <f ca="1">IF(SUM($L$2:L199)=$B$15,0,SUM(L200:M200)/R200)</f>
        <v>0</v>
      </c>
      <c r="T200" s="5"/>
    </row>
    <row r="201" spans="4:20" x14ac:dyDescent="0.2">
      <c r="D201" s="2">
        <f ca="1"/>
        <v>118858</v>
      </c>
      <c r="E201" s="2">
        <f ca="1"/>
        <v>72727</v>
      </c>
      <c r="F201" s="5">
        <f ca="1"/>
        <v>118858</v>
      </c>
      <c r="G201" s="5">
        <f ca="1"/>
        <v>51181</v>
      </c>
      <c r="I201" s="4"/>
      <c r="M201" s="121">
        <f t="shared" ca="1" si="24"/>
        <v>11192.823334357938</v>
      </c>
      <c r="R201" s="39">
        <f t="shared" ca="1" si="23"/>
        <v>2.2496538311788838</v>
      </c>
      <c r="S201" s="11">
        <f ca="1">IF(SUM($L$2:L200)=$B$15,0,SUM(L201:M201)/R201)</f>
        <v>0</v>
      </c>
      <c r="T201" s="5"/>
    </row>
    <row r="202" spans="4:20" x14ac:dyDescent="0.2">
      <c r="D202" s="2">
        <f ca="1"/>
        <v>119223</v>
      </c>
      <c r="E202" s="2">
        <f ca="1"/>
        <v>73092</v>
      </c>
      <c r="F202" s="5">
        <f ca="1"/>
        <v>119223</v>
      </c>
      <c r="G202" s="5">
        <f ca="1"/>
        <v>51442</v>
      </c>
      <c r="I202" s="4"/>
      <c r="M202" s="121">
        <f t="shared" ca="1" si="24"/>
        <v>11192.823334357938</v>
      </c>
      <c r="R202" s="39">
        <f t="shared" ca="1" si="23"/>
        <v>2.258974490481966</v>
      </c>
      <c r="S202" s="11">
        <f ca="1">IF(SUM($L$2:L201)=$B$15,0,SUM(L202:M202)/R202)</f>
        <v>0</v>
      </c>
      <c r="T202" s="5"/>
    </row>
    <row r="203" spans="4:20" x14ac:dyDescent="0.2">
      <c r="D203" s="2">
        <f ca="1"/>
        <v>119590</v>
      </c>
      <c r="E203" s="2">
        <f ca="1"/>
        <v>73459</v>
      </c>
      <c r="F203" s="5">
        <f ca="1"/>
        <v>119590</v>
      </c>
      <c r="G203" s="5">
        <f ca="1"/>
        <v>51703</v>
      </c>
      <c r="I203" s="4"/>
      <c r="M203" s="121">
        <f t="shared" ca="1" si="24"/>
        <v>11192.823334358005</v>
      </c>
      <c r="R203" s="39">
        <f t="shared" ca="1" si="23"/>
        <v>2.2683337666996337</v>
      </c>
      <c r="S203" s="11">
        <f ca="1">IF(SUM($L$2:L202)=$B$15,0,SUM(L203:M203)/R203)</f>
        <v>0</v>
      </c>
      <c r="T203" s="5"/>
    </row>
    <row r="204" spans="4:20" x14ac:dyDescent="0.2">
      <c r="D204" s="2">
        <f ca="1"/>
        <v>119954</v>
      </c>
      <c r="E204" s="2">
        <f ca="1"/>
        <v>73823</v>
      </c>
      <c r="F204" s="5">
        <f ca="1"/>
        <v>119954</v>
      </c>
      <c r="G204" s="5">
        <f ca="1"/>
        <v>51963</v>
      </c>
      <c r="I204" s="4"/>
      <c r="M204" s="121">
        <f t="shared" ca="1" si="24"/>
        <v>11149.151790480615</v>
      </c>
      <c r="R204" s="39">
        <f t="shared" ca="1" si="23"/>
        <v>2.2776957377568232</v>
      </c>
      <c r="S204" s="11">
        <f ca="1">IF(SUM($L$2:L203)=$B$15,0,SUM(L204:M204)/R204)</f>
        <v>0</v>
      </c>
      <c r="T204" s="5"/>
    </row>
    <row r="205" spans="4:20" x14ac:dyDescent="0.2">
      <c r="D205" s="2">
        <f ca="1"/>
        <v>120319</v>
      </c>
      <c r="E205" s="2">
        <f ca="1"/>
        <v>74188</v>
      </c>
      <c r="F205" s="5">
        <f ca="1"/>
        <v>120319</v>
      </c>
      <c r="G205" s="5">
        <f ca="1"/>
        <v>52224</v>
      </c>
      <c r="I205" s="4"/>
      <c r="M205" s="121">
        <f t="shared" ca="1" si="24"/>
        <v>11192.823334357938</v>
      </c>
      <c r="R205" s="39">
        <f t="shared" ca="1" si="23"/>
        <v>2.2871325789603381</v>
      </c>
      <c r="S205" s="11">
        <f ca="1">IF(SUM($L$2:L204)=$B$15,0,SUM(L205:M205)/R205)</f>
        <v>0</v>
      </c>
      <c r="T205" s="5"/>
    </row>
    <row r="206" spans="4:20" x14ac:dyDescent="0.2">
      <c r="D206" s="2">
        <f ca="1"/>
        <v>120684</v>
      </c>
      <c r="E206" s="2">
        <f ca="1"/>
        <v>74553</v>
      </c>
      <c r="F206" s="5">
        <f ca="1"/>
        <v>120684</v>
      </c>
      <c r="G206" s="5">
        <f ca="1"/>
        <v>52485</v>
      </c>
      <c r="I206" s="4"/>
      <c r="M206" s="121">
        <f t="shared" ca="1" si="24"/>
        <v>11192.82333435787</v>
      </c>
      <c r="R206" s="39">
        <f t="shared" ca="1" si="23"/>
        <v>2.2966085184377909</v>
      </c>
      <c r="S206" s="11">
        <f ca="1">IF(SUM($L$2:L205)=$B$15,0,SUM(L206:M206)/R206)</f>
        <v>0</v>
      </c>
      <c r="T206" s="5"/>
    </row>
    <row r="207" spans="4:20" x14ac:dyDescent="0.2">
      <c r="D207" s="2">
        <f ca="1"/>
        <v>121049</v>
      </c>
      <c r="E207" s="2">
        <f ca="1"/>
        <v>74918</v>
      </c>
      <c r="F207" s="5">
        <f ca="1"/>
        <v>121049</v>
      </c>
      <c r="G207" s="5">
        <f ca="1"/>
        <v>52746</v>
      </c>
      <c r="I207" s="4"/>
      <c r="M207" s="121">
        <f t="shared" ca="1" si="24"/>
        <v>11192.823334357938</v>
      </c>
      <c r="R207" s="39">
        <f t="shared" ca="1" si="23"/>
        <v>2.3061237181792991</v>
      </c>
      <c r="S207" s="11">
        <f ca="1">IF(SUM($L$2:L206)=$B$15,0,SUM(L207:M207)/R207)</f>
        <v>0</v>
      </c>
      <c r="T207" s="5"/>
    </row>
    <row r="208" spans="4:20" x14ac:dyDescent="0.2">
      <c r="D208" s="2">
        <f ca="1"/>
        <v>121417</v>
      </c>
      <c r="E208" s="2">
        <f ca="1"/>
        <v>75286</v>
      </c>
      <c r="F208" s="5">
        <f ca="1"/>
        <v>121417</v>
      </c>
      <c r="G208" s="5">
        <f ca="1"/>
        <v>53008</v>
      </c>
      <c r="I208" s="4"/>
      <c r="M208" s="121">
        <f t="shared" ca="1" si="24"/>
        <v>11236.501007783394</v>
      </c>
      <c r="R208" s="39">
        <f t="shared" ca="1" si="23"/>
        <v>2.3157150246176026</v>
      </c>
      <c r="S208" s="11">
        <f ca="1">IF(SUM($L$2:L207)=$B$15,0,SUM(L208:M208)/R208)</f>
        <v>0</v>
      </c>
      <c r="T208" s="5"/>
    </row>
    <row r="209" spans="4:20" x14ac:dyDescent="0.2">
      <c r="D209" s="2">
        <f ca="1"/>
        <v>121781</v>
      </c>
      <c r="E209" s="2">
        <f ca="1"/>
        <v>75650</v>
      </c>
      <c r="F209" s="5">
        <f ca="1"/>
        <v>121781</v>
      </c>
      <c r="G209" s="5">
        <f ca="1"/>
        <v>53268</v>
      </c>
      <c r="I209" s="4"/>
      <c r="M209" s="121">
        <f t="shared" ca="1" si="24"/>
        <v>11149.151790480815</v>
      </c>
      <c r="R209" s="39">
        <f t="shared" ca="1" si="23"/>
        <v>2.3252725497734859</v>
      </c>
      <c r="S209" s="11">
        <f ca="1">IF(SUM($L$2:L208)=$B$15,0,SUM(L209:M209)/R209)</f>
        <v>0</v>
      </c>
      <c r="T209" s="5"/>
    </row>
    <row r="210" spans="4:20" x14ac:dyDescent="0.2">
      <c r="D210" s="2">
        <f ca="1"/>
        <v>122145</v>
      </c>
      <c r="E210" s="2">
        <f ca="1"/>
        <v>76014</v>
      </c>
      <c r="F210" s="5">
        <f ca="1"/>
        <v>122145</v>
      </c>
      <c r="G210" s="5">
        <f ca="1"/>
        <v>53528</v>
      </c>
      <c r="I210" s="4"/>
      <c r="M210" s="121">
        <f t="shared" ca="1" si="24"/>
        <v>11149.151790480682</v>
      </c>
      <c r="R210" s="39">
        <f t="shared" ca="1" si="23"/>
        <v>2.334869521185118</v>
      </c>
      <c r="S210" s="11">
        <f ca="1">IF(SUM($L$2:L209)=$B$15,0,SUM(L210:M210)/R210)</f>
        <v>0</v>
      </c>
      <c r="T210" s="5"/>
    </row>
    <row r="211" spans="4:20" x14ac:dyDescent="0.2">
      <c r="D211" s="2">
        <f ca="1"/>
        <v>122510</v>
      </c>
      <c r="E211" s="2">
        <f ca="1"/>
        <v>76379</v>
      </c>
      <c r="F211" s="5">
        <f ca="1"/>
        <v>122510</v>
      </c>
      <c r="G211" s="5">
        <f ca="1"/>
        <v>53789</v>
      </c>
      <c r="I211" s="4"/>
      <c r="M211" s="121">
        <f t="shared" ca="1" si="24"/>
        <v>11192.82333435787</v>
      </c>
      <c r="R211" s="39">
        <f t="shared" ca="1" si="23"/>
        <v>2.3445432421027554</v>
      </c>
      <c r="S211" s="11">
        <f ca="1">IF(SUM($L$2:L210)=$B$15,0,SUM(L211:M211)/R211)</f>
        <v>0</v>
      </c>
      <c r="T211" s="5"/>
    </row>
    <row r="212" spans="4:20" x14ac:dyDescent="0.2">
      <c r="D212" s="2">
        <f ca="1"/>
        <v>122876</v>
      </c>
      <c r="E212" s="2">
        <f ca="1"/>
        <v>76745</v>
      </c>
      <c r="F212" s="5">
        <f ca="1"/>
        <v>122876</v>
      </c>
      <c r="G212" s="5">
        <f ca="1"/>
        <v>54051</v>
      </c>
      <c r="I212" s="4"/>
      <c r="M212" s="121">
        <f t="shared" ca="1" si="24"/>
        <v>11236.501007783394</v>
      </c>
      <c r="R212" s="39">
        <f t="shared" ca="1" si="23"/>
        <v>2.3542943376383487</v>
      </c>
      <c r="S212" s="11">
        <f ca="1">IF(SUM($L$2:L211)=$B$15,0,SUM(L212:M212)/R212)</f>
        <v>0</v>
      </c>
      <c r="T212" s="5"/>
    </row>
    <row r="213" spans="4:20" x14ac:dyDescent="0.2">
      <c r="D213" s="2">
        <f ca="1"/>
        <v>123241</v>
      </c>
      <c r="E213" s="2">
        <f ca="1"/>
        <v>77110</v>
      </c>
      <c r="F213" s="5">
        <f ca="1"/>
        <v>123241</v>
      </c>
      <c r="G213" s="5">
        <f ca="1"/>
        <v>54312</v>
      </c>
      <c r="I213" s="4"/>
      <c r="M213" s="121">
        <f t="shared" ca="1" si="24"/>
        <v>11192.823334357938</v>
      </c>
      <c r="R213" s="39">
        <f t="shared" ca="1" si="23"/>
        <v>2.3640485385363617</v>
      </c>
      <c r="S213" s="11">
        <f ca="1">IF(SUM($L$2:L212)=$B$15,0,SUM(L213:M213)/R213)</f>
        <v>0</v>
      </c>
      <c r="T213" s="5"/>
    </row>
    <row r="214" spans="4:20" x14ac:dyDescent="0.2">
      <c r="D214" s="2">
        <f ca="1"/>
        <v>123608</v>
      </c>
      <c r="E214" s="2">
        <f ca="1"/>
        <v>77477</v>
      </c>
      <c r="F214" s="5">
        <f ca="1"/>
        <v>123608</v>
      </c>
      <c r="G214" s="5">
        <f ca="1"/>
        <v>54573</v>
      </c>
      <c r="I214" s="4"/>
      <c r="M214" s="121">
        <f t="shared" ca="1" si="24"/>
        <v>11192.823334358005</v>
      </c>
      <c r="R214" s="39">
        <f t="shared" ca="1" si="23"/>
        <v>2.3738431525779822</v>
      </c>
      <c r="S214" s="11">
        <f ca="1">IF(SUM($L$2:L213)=$B$15,0,SUM(L214:M214)/R214)</f>
        <v>0</v>
      </c>
      <c r="T214" s="5"/>
    </row>
    <row r="215" spans="4:20" x14ac:dyDescent="0.2">
      <c r="D215" s="2">
        <f ca="1"/>
        <v>123972</v>
      </c>
      <c r="E215" s="2">
        <f ca="1"/>
        <v>77841</v>
      </c>
      <c r="F215" s="5">
        <f ca="1"/>
        <v>123972</v>
      </c>
      <c r="G215" s="5">
        <f ca="1"/>
        <v>54833</v>
      </c>
      <c r="I215" s="4"/>
      <c r="M215" s="121">
        <f t="shared" ca="1" si="24"/>
        <v>11149.15179048075</v>
      </c>
      <c r="R215" s="39">
        <f t="shared" ca="1" si="23"/>
        <v>2.3836405868070178</v>
      </c>
      <c r="S215" s="11">
        <f ca="1">IF(SUM($L$2:L214)=$B$15,0,SUM(L215:M215)/R215)</f>
        <v>0</v>
      </c>
      <c r="T215" s="5"/>
    </row>
    <row r="216" spans="4:20" x14ac:dyDescent="0.2">
      <c r="D216" s="2">
        <f ca="1"/>
        <v>124337</v>
      </c>
      <c r="E216" s="2">
        <f ca="1"/>
        <v>78206</v>
      </c>
      <c r="F216" s="5">
        <f ca="1"/>
        <v>124337</v>
      </c>
      <c r="G216" s="5">
        <f ca="1"/>
        <v>55094</v>
      </c>
      <c r="I216" s="4"/>
      <c r="M216" s="121">
        <f t="shared" ca="1" si="24"/>
        <v>11192.82333435787</v>
      </c>
      <c r="R216" s="39">
        <f t="shared" ca="1" si="23"/>
        <v>2.3935163736959666</v>
      </c>
      <c r="S216" s="11">
        <f ca="1">IF(SUM($L$2:L215)=$B$15,0,SUM(L216:M216)/R216)</f>
        <v>0</v>
      </c>
      <c r="T216" s="5"/>
    </row>
    <row r="217" spans="4:20" x14ac:dyDescent="0.2">
      <c r="D217" s="2">
        <f ca="1"/>
        <v>124702</v>
      </c>
      <c r="E217" s="2">
        <f ca="1"/>
        <v>78571</v>
      </c>
      <c r="F217" s="5">
        <f ca="1"/>
        <v>124702</v>
      </c>
      <c r="G217" s="5">
        <f ca="1"/>
        <v>55355</v>
      </c>
      <c r="I217" s="4"/>
      <c r="M217" s="121">
        <f t="shared" ca="1" si="24"/>
        <v>11192.823334357938</v>
      </c>
      <c r="R217" s="39">
        <f t="shared" ca="1" si="23"/>
        <v>2.4034330774778452</v>
      </c>
      <c r="S217" s="11">
        <f ca="1">IF(SUM($L$2:L216)=$B$15,0,SUM(L217:M217)/R217)</f>
        <v>0</v>
      </c>
      <c r="T217" s="5"/>
    </row>
    <row r="218" spans="4:20" x14ac:dyDescent="0.2">
      <c r="D218" s="2">
        <f ca="1"/>
        <v>125067</v>
      </c>
      <c r="E218" s="2">
        <f ca="1"/>
        <v>78936</v>
      </c>
      <c r="F218" s="5">
        <f ca="1"/>
        <v>125067</v>
      </c>
      <c r="G218" s="5">
        <f ca="1"/>
        <v>55616</v>
      </c>
      <c r="I218" s="4"/>
      <c r="M218" s="121">
        <f t="shared" ca="1" si="24"/>
        <v>11192.823334358005</v>
      </c>
      <c r="R218" s="39">
        <f t="shared" ca="1" si="23"/>
        <v>2.4133908676775895</v>
      </c>
      <c r="S218" s="11">
        <f ca="1">IF(SUM($L$2:L217)=$B$15,0,SUM(L218:M218)/R218)</f>
        <v>0</v>
      </c>
      <c r="T218" s="5"/>
    </row>
    <row r="219" spans="4:20" x14ac:dyDescent="0.2">
      <c r="D219" s="2">
        <f ca="1"/>
        <v>125432</v>
      </c>
      <c r="E219" s="2">
        <f ca="1"/>
        <v>79301</v>
      </c>
      <c r="F219" s="5">
        <f ca="1"/>
        <v>125432</v>
      </c>
      <c r="G219" s="5">
        <f ca="1"/>
        <v>55877</v>
      </c>
      <c r="I219" s="4"/>
      <c r="M219" s="121">
        <f t="shared" ca="1" si="24"/>
        <v>11192.82333435787</v>
      </c>
      <c r="R219" s="39">
        <f t="shared" ca="1" si="23"/>
        <v>2.4233899145225015</v>
      </c>
      <c r="S219" s="11">
        <f ca="1">IF(SUM($L$2:L218)=$B$15,0,SUM(L219:M219)/R219)</f>
        <v>0</v>
      </c>
      <c r="T219" s="5"/>
    </row>
    <row r="220" spans="4:20" x14ac:dyDescent="0.2">
      <c r="D220" s="2">
        <f ca="1"/>
        <v>125799</v>
      </c>
      <c r="E220" s="2">
        <f ca="1"/>
        <v>79668</v>
      </c>
      <c r="F220" s="5">
        <f ca="1"/>
        <v>125799</v>
      </c>
      <c r="G220" s="5">
        <f ca="1"/>
        <v>56138</v>
      </c>
      <c r="I220" s="4"/>
      <c r="M220" s="121">
        <f t="shared" ca="1" si="24"/>
        <v>11192.823334358005</v>
      </c>
      <c r="R220" s="39">
        <f t="shared" ca="1" si="23"/>
        <v>2.4334303889451618</v>
      </c>
      <c r="S220" s="11">
        <f ca="1">IF(SUM($L$2:L219)=$B$15,0,SUM(L220:M220)/R220)</f>
        <v>0</v>
      </c>
      <c r="T220" s="5"/>
    </row>
    <row r="221" spans="4:20" x14ac:dyDescent="0.2">
      <c r="D221" s="2">
        <f ca="1"/>
        <v>126163</v>
      </c>
      <c r="E221" s="2">
        <f ca="1"/>
        <v>80032</v>
      </c>
      <c r="F221" s="5">
        <f ca="1"/>
        <v>126163</v>
      </c>
      <c r="G221" s="5">
        <f ca="1"/>
        <v>56398</v>
      </c>
      <c r="I221" s="4"/>
      <c r="M221" s="121">
        <f t="shared" ca="1" si="24"/>
        <v>11149.151790480682</v>
      </c>
      <c r="R221" s="39">
        <f t="shared" ca="1" si="23"/>
        <v>2.4434737543464253</v>
      </c>
      <c r="S221" s="11">
        <f ca="1">IF(SUM($L$2:L220)=$B$15,0,SUM(L221:M221)/R221)</f>
        <v>0</v>
      </c>
      <c r="T221" s="5"/>
    </row>
    <row r="222" spans="4:20" x14ac:dyDescent="0.2">
      <c r="D222" s="2">
        <f ca="1"/>
        <v>126528</v>
      </c>
      <c r="E222" s="2">
        <f ca="1"/>
        <v>80397</v>
      </c>
      <c r="F222" s="5">
        <f ca="1"/>
        <v>126528</v>
      </c>
      <c r="G222" s="5">
        <f ca="1"/>
        <v>56659</v>
      </c>
      <c r="I222" s="4"/>
      <c r="M222" s="121">
        <f t="shared" ca="1" si="24"/>
        <v>11192.82333435787</v>
      </c>
      <c r="R222" s="39">
        <f t="shared" ca="1" si="23"/>
        <v>2.4535974391839068</v>
      </c>
      <c r="S222" s="11">
        <f ca="1">IF(SUM($L$2:L221)=$B$15,0,SUM(L222:M222)/R222)</f>
        <v>0</v>
      </c>
      <c r="T222" s="5"/>
    </row>
    <row r="223" spans="4:20" x14ac:dyDescent="0.2">
      <c r="D223" s="2">
        <f ca="1"/>
        <v>126893</v>
      </c>
      <c r="E223" s="2">
        <f ca="1"/>
        <v>80762</v>
      </c>
      <c r="F223" s="5">
        <f ca="1"/>
        <v>126893</v>
      </c>
      <c r="G223" s="5">
        <f ca="1"/>
        <v>56920</v>
      </c>
      <c r="I223" s="4"/>
      <c r="M223" s="121">
        <f t="shared" ca="1" si="24"/>
        <v>11192.823334358005</v>
      </c>
      <c r="R223" s="39">
        <f t="shared" ca="1" si="23"/>
        <v>2.4637630679933689</v>
      </c>
      <c r="S223" s="11">
        <f ca="1">IF(SUM($L$2:L222)=$B$15,0,SUM(L223:M223)/R223)</f>
        <v>0</v>
      </c>
      <c r="T223" s="5"/>
    </row>
    <row r="224" spans="4:20" x14ac:dyDescent="0.2">
      <c r="D224" s="2">
        <f ca="1"/>
        <v>127259</v>
      </c>
      <c r="E224" s="2">
        <f ca="1"/>
        <v>81128</v>
      </c>
      <c r="F224" s="5">
        <f ca="1"/>
        <v>127259</v>
      </c>
      <c r="G224" s="5">
        <f ca="1"/>
        <v>57182</v>
      </c>
      <c r="I224" s="4"/>
      <c r="M224" s="121">
        <f t="shared" ca="1" si="24"/>
        <v>11236.501007783329</v>
      </c>
      <c r="R224" s="39">
        <f t="shared" ca="1" si="23"/>
        <v>2.4740100059135761</v>
      </c>
      <c r="S224" s="11">
        <f ca="1">IF(SUM($L$2:L223)=$B$15,0,SUM(L224:M224)/R224)</f>
        <v>0</v>
      </c>
      <c r="T224" s="5"/>
    </row>
    <row r="225" spans="4:20" x14ac:dyDescent="0.2">
      <c r="D225" s="2">
        <f ca="1"/>
        <v>127626</v>
      </c>
      <c r="E225" s="2">
        <f ca="1"/>
        <v>81495</v>
      </c>
      <c r="F225" s="5">
        <f ca="1"/>
        <v>127626</v>
      </c>
      <c r="G225" s="5">
        <f ca="1"/>
        <v>57443</v>
      </c>
      <c r="I225" s="4"/>
      <c r="M225" s="121">
        <f t="shared" ca="1" si="24"/>
        <v>11192.823334358005</v>
      </c>
      <c r="R225" s="39">
        <f t="shared" ca="1" si="23"/>
        <v>2.4842602071036213</v>
      </c>
      <c r="S225" s="11">
        <f ca="1">IF(SUM($L$2:L224)=$B$15,0,SUM(L225:M225)/R225)</f>
        <v>0</v>
      </c>
      <c r="T225" s="5"/>
    </row>
    <row r="226" spans="4:20" x14ac:dyDescent="0.2">
      <c r="D226" s="2">
        <f ca="1"/>
        <v>127990</v>
      </c>
      <c r="E226" s="2">
        <f ca="1"/>
        <v>81859</v>
      </c>
      <c r="F226" s="5">
        <f ca="1"/>
        <v>127990</v>
      </c>
      <c r="G226" s="5">
        <f ca="1"/>
        <v>57703</v>
      </c>
      <c r="I226" s="4"/>
      <c r="M226" s="121">
        <f t="shared" ca="1" si="24"/>
        <v>11149.15179048075</v>
      </c>
      <c r="R226" s="39">
        <f t="shared" ca="1" si="23"/>
        <v>2.494513359659416</v>
      </c>
      <c r="S226" s="11">
        <f ca="1">IF(SUM($L$2:L225)=$B$15,0,SUM(L226:M226)/R226)</f>
        <v>0</v>
      </c>
      <c r="T226" s="5"/>
    </row>
    <row r="227" spans="4:20" x14ac:dyDescent="0.2">
      <c r="D227" s="2">
        <f ca="1"/>
        <v>128354</v>
      </c>
      <c r="E227" s="2">
        <f ca="1"/>
        <v>82223</v>
      </c>
      <c r="F227" s="5">
        <f ca="1"/>
        <v>128354</v>
      </c>
      <c r="G227" s="5">
        <f ca="1"/>
        <v>57963</v>
      </c>
      <c r="I227" s="4"/>
      <c r="M227" s="121">
        <f t="shared" ca="1" si="24"/>
        <v>11149.151790480682</v>
      </c>
      <c r="R227" s="39">
        <f t="shared" ca="1" si="23"/>
        <v>2.5048088294962398</v>
      </c>
      <c r="S227" s="11">
        <f ca="1">IF(SUM($L$2:L226)=$B$15,0,SUM(L227:M227)/R227)</f>
        <v>0</v>
      </c>
      <c r="T227" s="5"/>
    </row>
    <row r="228" spans="4:20" x14ac:dyDescent="0.2">
      <c r="D228" s="2">
        <f ca="1"/>
        <v>128720</v>
      </c>
      <c r="E228" s="2">
        <f ca="1"/>
        <v>82589</v>
      </c>
      <c r="F228" s="5">
        <f ca="1"/>
        <v>128720</v>
      </c>
      <c r="G228" s="5">
        <f ca="1"/>
        <v>58225</v>
      </c>
      <c r="I228" s="4"/>
      <c r="M228" s="121">
        <f t="shared" ca="1" si="24"/>
        <v>11236.501007783394</v>
      </c>
      <c r="R228" s="39">
        <f t="shared" ca="1" si="23"/>
        <v>2.5152264791928642</v>
      </c>
      <c r="S228" s="11">
        <f ca="1">IF(SUM($L$2:L227)=$B$15,0,SUM(L228:M228)/R228)</f>
        <v>0</v>
      </c>
      <c r="T228" s="5"/>
    </row>
    <row r="229" spans="4:20" x14ac:dyDescent="0.2">
      <c r="D229" s="2">
        <f ca="1"/>
        <v>129085</v>
      </c>
      <c r="E229" s="2">
        <f ca="1"/>
        <v>82954</v>
      </c>
      <c r="F229" s="5">
        <f ca="1"/>
        <v>129085</v>
      </c>
      <c r="G229" s="5">
        <f ca="1"/>
        <v>58486</v>
      </c>
      <c r="I229" s="4"/>
      <c r="M229" s="121">
        <f t="shared" ca="1" si="24"/>
        <v>11192.823334357938</v>
      </c>
      <c r="R229" s="39">
        <f t="shared" ca="1" si="23"/>
        <v>2.5256474465246974</v>
      </c>
      <c r="S229" s="11">
        <f ca="1">IF(SUM($L$2:L228)=$B$15,0,SUM(L229:M229)/R229)</f>
        <v>0</v>
      </c>
      <c r="T229" s="5"/>
    </row>
    <row r="230" spans="4:20" x14ac:dyDescent="0.2">
      <c r="D230" s="2">
        <f ca="1"/>
        <v>129450</v>
      </c>
      <c r="E230" s="2">
        <f ca="1"/>
        <v>83319</v>
      </c>
      <c r="F230" s="5">
        <f ca="1"/>
        <v>129450</v>
      </c>
      <c r="G230" s="5">
        <f ca="1"/>
        <v>58747</v>
      </c>
      <c r="I230" s="4"/>
      <c r="M230" s="121">
        <f t="shared" ca="1" si="24"/>
        <v>11192.82333435787</v>
      </c>
      <c r="R230" s="39">
        <f t="shared" ca="1" si="23"/>
        <v>2.5361115895152757</v>
      </c>
      <c r="S230" s="11">
        <f ca="1">IF(SUM($L$2:L229)=$B$15,0,SUM(L230:M230)/R230)</f>
        <v>0</v>
      </c>
      <c r="T230" s="5"/>
    </row>
    <row r="231" spans="4:20" x14ac:dyDescent="0.2">
      <c r="D231" s="2">
        <f ca="1"/>
        <v>129817</v>
      </c>
      <c r="E231" s="2">
        <f ca="1"/>
        <v>83686</v>
      </c>
      <c r="F231" s="5">
        <f ca="1"/>
        <v>129817</v>
      </c>
      <c r="G231" s="5">
        <f ca="1"/>
        <v>59008</v>
      </c>
      <c r="I231" s="4"/>
      <c r="M231" s="121">
        <f t="shared" ca="1" si="24"/>
        <v>11192.823334357938</v>
      </c>
      <c r="R231" s="39">
        <f t="shared" ca="1" si="23"/>
        <v>2.546619087047945</v>
      </c>
      <c r="S231" s="11">
        <f ca="1">IF(SUM($L$2:L230)=$B$15,0,SUM(L231:M231)/R231)</f>
        <v>0</v>
      </c>
      <c r="T231" s="5"/>
    </row>
    <row r="232" spans="4:20" x14ac:dyDescent="0.2">
      <c r="D232" s="2">
        <f ca="1"/>
        <v>130181</v>
      </c>
      <c r="E232" s="2">
        <f ca="1"/>
        <v>84050</v>
      </c>
      <c r="F232" s="5">
        <f ca="1"/>
        <v>130181</v>
      </c>
      <c r="G232" s="5">
        <f ca="1"/>
        <v>59268</v>
      </c>
      <c r="I232" s="4"/>
      <c r="M232" s="121">
        <f t="shared" ca="1" si="24"/>
        <v>11149.151790480815</v>
      </c>
      <c r="R232" s="39">
        <f t="shared" ca="1" si="23"/>
        <v>2.5571296100303358</v>
      </c>
      <c r="S232" s="11">
        <f ca="1">IF(SUM($L$2:L231)=$B$15,0,SUM(L232:M232)/R232)</f>
        <v>0</v>
      </c>
      <c r="T232" s="5"/>
    </row>
    <row r="233" spans="4:20" x14ac:dyDescent="0.2">
      <c r="D233" s="2">
        <f ca="1"/>
        <v>130546</v>
      </c>
      <c r="E233" s="2">
        <f ca="1"/>
        <v>84415</v>
      </c>
      <c r="F233" s="5">
        <f ca="1"/>
        <v>130546</v>
      </c>
      <c r="G233" s="5">
        <f ca="1"/>
        <v>59529</v>
      </c>
      <c r="I233" s="4"/>
      <c r="M233" s="121">
        <f t="shared" ca="1" si="24"/>
        <v>11192.823334357938</v>
      </c>
      <c r="R233" s="39">
        <f t="shared" ca="1" si="23"/>
        <v>2.5677241884310607</v>
      </c>
      <c r="S233" s="11">
        <f ca="1">IF(SUM($L$2:L232)=$B$15,0,SUM(L233:M233)/R233)</f>
        <v>0</v>
      </c>
      <c r="T233" s="5"/>
    </row>
    <row r="234" spans="4:20" x14ac:dyDescent="0.2">
      <c r="D234" s="2">
        <f ca="1"/>
        <v>130911</v>
      </c>
      <c r="E234" s="2">
        <f ca="1"/>
        <v>84780</v>
      </c>
      <c r="F234" s="5">
        <f ca="1"/>
        <v>130911</v>
      </c>
      <c r="G234" s="5">
        <f ca="1"/>
        <v>59790</v>
      </c>
      <c r="I234" s="4"/>
      <c r="M234" s="121">
        <f t="shared" ca="1" si="24"/>
        <v>11192.823334357805</v>
      </c>
      <c r="R234" s="39">
        <f t="shared" ca="1" si="23"/>
        <v>2.5783626617876965</v>
      </c>
      <c r="S234" s="11">
        <f ca="1">IF(SUM($L$2:L233)=$B$15,0,SUM(L234:M234)/R234)</f>
        <v>0</v>
      </c>
      <c r="T234" s="5"/>
    </row>
    <row r="235" spans="4:20" x14ac:dyDescent="0.2">
      <c r="D235" s="2">
        <f ca="1"/>
        <v>131276</v>
      </c>
      <c r="E235" s="2">
        <f ca="1"/>
        <v>85145</v>
      </c>
      <c r="F235" s="5">
        <f ca="1"/>
        <v>131276</v>
      </c>
      <c r="G235" s="5">
        <f ca="1"/>
        <v>60051</v>
      </c>
      <c r="I235" s="4"/>
      <c r="M235" s="121">
        <f t="shared" ca="1" si="24"/>
        <v>11192.823334357938</v>
      </c>
      <c r="R235" s="39">
        <f t="shared" ca="1" si="23"/>
        <v>2.589045211963747</v>
      </c>
      <c r="S235" s="11">
        <f ca="1">IF(SUM($L$2:L234)=$B$15,0,SUM(L235:M235)/R235)</f>
        <v>0</v>
      </c>
      <c r="T235" s="5"/>
    </row>
    <row r="236" spans="4:20" x14ac:dyDescent="0.2">
      <c r="D236" s="2">
        <f ca="1"/>
        <v>131644</v>
      </c>
      <c r="E236" s="2">
        <f ca="1"/>
        <v>85513</v>
      </c>
      <c r="F236" s="5">
        <f ca="1"/>
        <v>131644</v>
      </c>
      <c r="G236" s="5">
        <f ca="1"/>
        <v>60313</v>
      </c>
      <c r="I236" s="4"/>
      <c r="M236" s="121">
        <f t="shared" ca="1" si="24"/>
        <v>11236.501007783461</v>
      </c>
      <c r="R236" s="39">
        <f t="shared" ca="1" si="23"/>
        <v>2.5998132058119583</v>
      </c>
      <c r="S236" s="11">
        <f ca="1">IF(SUM($L$2:L235)=$B$15,0,SUM(L236:M236)/R236)</f>
        <v>0</v>
      </c>
      <c r="T236" s="5"/>
    </row>
    <row r="237" spans="4:20" x14ac:dyDescent="0.2">
      <c r="D237" s="2">
        <f ca="1"/>
        <v>132008</v>
      </c>
      <c r="E237" s="2">
        <f ca="1"/>
        <v>85877</v>
      </c>
      <c r="F237" s="5">
        <f ca="1"/>
        <v>132008</v>
      </c>
      <c r="G237" s="5">
        <f ca="1"/>
        <v>60573</v>
      </c>
      <c r="I237" s="4"/>
      <c r="M237" s="121">
        <f t="shared" ca="1" si="24"/>
        <v>11149.151790480615</v>
      </c>
      <c r="R237" s="39">
        <f t="shared" ca="1" si="23"/>
        <v>2.610543273998672</v>
      </c>
      <c r="S237" s="11">
        <f ca="1">IF(SUM($L$2:L236)=$B$15,0,SUM(L237:M237)/R237)</f>
        <v>0</v>
      </c>
      <c r="T237" s="5"/>
    </row>
    <row r="238" spans="4:20" x14ac:dyDescent="0.2">
      <c r="D238" s="2">
        <f ca="1"/>
        <v>132372</v>
      </c>
      <c r="E238" s="2">
        <f ca="1"/>
        <v>86241</v>
      </c>
      <c r="F238" s="5">
        <f ca="1"/>
        <v>132372</v>
      </c>
      <c r="G238" s="5">
        <f ca="1"/>
        <v>60833</v>
      </c>
      <c r="I238" s="4"/>
      <c r="M238" s="121">
        <f t="shared" ca="1" si="24"/>
        <v>11149.151790480882</v>
      </c>
      <c r="R238" s="39">
        <f t="shared" ca="1" si="23"/>
        <v>2.621317627814459</v>
      </c>
      <c r="S238" s="11">
        <f ca="1">IF(SUM($L$2:L237)=$B$15,0,SUM(L238:M238)/R238)</f>
        <v>0</v>
      </c>
      <c r="T238" s="5"/>
    </row>
    <row r="239" spans="4:20" x14ac:dyDescent="0.2">
      <c r="D239" s="2">
        <f ca="1"/>
        <v>132737</v>
      </c>
      <c r="E239" s="2">
        <f ca="1"/>
        <v>86606</v>
      </c>
      <c r="F239" s="5">
        <f ca="1"/>
        <v>132737</v>
      </c>
      <c r="G239" s="5">
        <f ca="1"/>
        <v>61094</v>
      </c>
      <c r="I239" s="4"/>
      <c r="M239" s="121">
        <f t="shared" ca="1" si="24"/>
        <v>11192.823334357938</v>
      </c>
      <c r="R239" s="39">
        <f t="shared" ca="1" si="23"/>
        <v>2.6321781469731858</v>
      </c>
      <c r="S239" s="11">
        <f ca="1">IF(SUM($L$2:L238)=$B$15,0,SUM(L239:M239)/R239)</f>
        <v>0</v>
      </c>
      <c r="T239" s="5"/>
    </row>
    <row r="240" spans="4:20" x14ac:dyDescent="0.2">
      <c r="D240" s="2">
        <f ca="1"/>
        <v>133103</v>
      </c>
      <c r="E240" s="2">
        <f ca="1"/>
        <v>86972</v>
      </c>
      <c r="F240" s="5">
        <f ca="1"/>
        <v>133103</v>
      </c>
      <c r="G240" s="5">
        <f ca="1"/>
        <v>61356</v>
      </c>
      <c r="I240" s="4"/>
      <c r="M240" s="121">
        <f t="shared" ca="1" si="24"/>
        <v>11236.501007783329</v>
      </c>
      <c r="R240" s="39">
        <f t="shared" ca="1" si="23"/>
        <v>2.6431255332772312</v>
      </c>
      <c r="S240" s="11">
        <f ca="1">IF(SUM($L$2:L239)=$B$15,0,SUM(L240:M240)/R240)</f>
        <v>0</v>
      </c>
      <c r="T240" s="5"/>
    </row>
    <row r="241" spans="4:20" x14ac:dyDescent="0.2">
      <c r="D241" s="2">
        <f ca="1"/>
        <v>133468</v>
      </c>
      <c r="E241" s="2">
        <f ca="1"/>
        <v>87337</v>
      </c>
      <c r="F241" s="5">
        <f ca="1"/>
        <v>133468</v>
      </c>
      <c r="G241" s="5">
        <f ca="1"/>
        <v>61617</v>
      </c>
      <c r="I241" s="4"/>
      <c r="M241" s="121">
        <f t="shared" ca="1" si="24"/>
        <v>11192.82333435787</v>
      </c>
      <c r="R241" s="39">
        <f t="shared" ca="1" si="23"/>
        <v>2.6540764059179542</v>
      </c>
      <c r="S241" s="11">
        <f ca="1">IF(SUM($L$2:L240)=$B$15,0,SUM(L241:M241)/R241)</f>
        <v>0</v>
      </c>
      <c r="T241" s="5"/>
    </row>
    <row r="242" spans="4:20" x14ac:dyDescent="0.2">
      <c r="D242" s="2">
        <f ca="1"/>
        <v>133835</v>
      </c>
      <c r="E242" s="2">
        <f ca="1"/>
        <v>87704</v>
      </c>
      <c r="F242" s="5">
        <f ca="1"/>
        <v>133835</v>
      </c>
      <c r="G242" s="5">
        <f ca="1"/>
        <v>61878</v>
      </c>
      <c r="I242" s="4"/>
      <c r="M242" s="121">
        <f t="shared" ca="1" si="24"/>
        <v>11192.823334358005</v>
      </c>
      <c r="R242" s="39">
        <f t="shared" ca="1" si="23"/>
        <v>2.6650726496960231</v>
      </c>
      <c r="S242" s="11">
        <f ca="1">IF(SUM($L$2:L241)=$B$15,0,SUM(L242:M242)/R242)</f>
        <v>0</v>
      </c>
      <c r="T242" s="5"/>
    </row>
    <row r="243" spans="4:20" x14ac:dyDescent="0.2">
      <c r="D243" s="2">
        <f ca="1"/>
        <v>134199</v>
      </c>
      <c r="E243" s="2">
        <f ca="1"/>
        <v>88068</v>
      </c>
      <c r="F243" s="5">
        <f ca="1"/>
        <v>134199</v>
      </c>
      <c r="G243" s="5">
        <f ca="1"/>
        <v>62138</v>
      </c>
      <c r="I243" s="4"/>
      <c r="M243" s="121">
        <f t="shared" ca="1" si="24"/>
        <v>11149.15179048075</v>
      </c>
      <c r="R243" s="39">
        <f t="shared" ca="1" si="23"/>
        <v>2.6760720596497292</v>
      </c>
      <c r="S243" s="11">
        <f ca="1">IF(SUM($L$2:L242)=$B$15,0,SUM(L243:M243)/R243)</f>
        <v>0</v>
      </c>
      <c r="T243" s="5"/>
    </row>
    <row r="244" spans="4:20" x14ac:dyDescent="0.2">
      <c r="D244" s="2">
        <f ca="1"/>
        <v>134564</v>
      </c>
      <c r="E244" s="2">
        <f ca="1"/>
        <v>88433</v>
      </c>
      <c r="F244" s="5">
        <f ca="1"/>
        <v>134564</v>
      </c>
      <c r="G244" s="5">
        <f ca="1"/>
        <v>62399</v>
      </c>
      <c r="I244" s="4"/>
      <c r="M244" s="121">
        <f t="shared" ca="1" si="24"/>
        <v>11192.823334357938</v>
      </c>
      <c r="R244" s="39">
        <f t="shared" ca="1" si="23"/>
        <v>2.6871594347795389</v>
      </c>
      <c r="S244" s="11">
        <f ca="1">IF(SUM($L$2:L243)=$B$15,0,SUM(L244:M244)/R244)</f>
        <v>0</v>
      </c>
      <c r="T244" s="5"/>
    </row>
    <row r="245" spans="4:20" x14ac:dyDescent="0.2">
      <c r="D245" s="2">
        <f ca="1"/>
        <v>134929</v>
      </c>
      <c r="E245" s="2">
        <f ca="1"/>
        <v>88798</v>
      </c>
      <c r="F245" s="5">
        <f ca="1"/>
        <v>134929</v>
      </c>
      <c r="G245" s="5">
        <f ca="1"/>
        <v>62660</v>
      </c>
      <c r="I245" s="4"/>
      <c r="M245" s="121">
        <f t="shared" ca="1" si="24"/>
        <v>11192.823334357938</v>
      </c>
      <c r="R245" s="39">
        <f t="shared" ca="1" si="23"/>
        <v>2.6982927465973474</v>
      </c>
      <c r="S245" s="11">
        <f ca="1">IF(SUM($L$2:L244)=$B$15,0,SUM(L245:M245)/R245)</f>
        <v>0</v>
      </c>
      <c r="T245" s="5"/>
    </row>
    <row r="246" spans="4:20" x14ac:dyDescent="0.2">
      <c r="D246" s="2">
        <f ca="1"/>
        <v>135294</v>
      </c>
      <c r="E246" s="2">
        <f ca="1"/>
        <v>89163</v>
      </c>
      <c r="F246" s="5">
        <f ca="1"/>
        <v>135294</v>
      </c>
      <c r="G246" s="5">
        <f ca="1"/>
        <v>62921</v>
      </c>
      <c r="I246" s="4"/>
      <c r="M246" s="121">
        <f t="shared" ca="1" si="24"/>
        <v>11192.823334357938</v>
      </c>
      <c r="R246" s="39">
        <f t="shared" ca="1" si="23"/>
        <v>2.7094721854258683</v>
      </c>
      <c r="S246" s="11">
        <f ca="1">IF(SUM($L$2:L245)=$B$15,0,SUM(L246:M246)/R246)</f>
        <v>0</v>
      </c>
      <c r="T246" s="5"/>
    </row>
    <row r="247" spans="4:20" x14ac:dyDescent="0.2">
      <c r="D247" s="2">
        <f ca="1"/>
        <v>135659</v>
      </c>
      <c r="E247" s="2">
        <f ca="1"/>
        <v>89528</v>
      </c>
      <c r="F247" s="5">
        <f ca="1"/>
        <v>135659</v>
      </c>
      <c r="G247" s="5">
        <f ca="1"/>
        <v>63182</v>
      </c>
      <c r="I247" s="4"/>
      <c r="M247" s="121">
        <f t="shared" ca="1" si="24"/>
        <v>11192.823334358005</v>
      </c>
      <c r="R247" s="39">
        <f t="shared" ca="1" si="23"/>
        <v>2.7206979423763502</v>
      </c>
      <c r="S247" s="11">
        <f ca="1">IF(SUM($L$2:L246)=$B$15,0,SUM(L247:M247)/R247)</f>
        <v>0</v>
      </c>
      <c r="T247" s="5"/>
    </row>
    <row r="248" spans="4:20" x14ac:dyDescent="0.2">
      <c r="D248" s="2">
        <f ca="1"/>
        <v>136026</v>
      </c>
      <c r="E248" s="2">
        <f ca="1"/>
        <v>89895</v>
      </c>
      <c r="F248" s="5">
        <f ca="1"/>
        <v>136026</v>
      </c>
      <c r="G248" s="5">
        <f ca="1"/>
        <v>63443</v>
      </c>
      <c r="I248" s="4"/>
      <c r="M248" s="121">
        <f t="shared" ca="1" si="24"/>
        <v>11192.823334357805</v>
      </c>
      <c r="R248" s="39">
        <f t="shared" ca="1" si="23"/>
        <v>2.7319702093518434</v>
      </c>
      <c r="S248" s="11">
        <f ca="1">IF(SUM($L$2:L247)=$B$15,0,SUM(L248:M248)/R248)</f>
        <v>0</v>
      </c>
      <c r="T248" s="5"/>
    </row>
    <row r="249" spans="4:20" x14ac:dyDescent="0.2">
      <c r="D249" s="2">
        <f ca="1"/>
        <v>136390</v>
      </c>
      <c r="E249" s="2">
        <f ca="1"/>
        <v>90259</v>
      </c>
      <c r="F249" s="5">
        <f ca="1"/>
        <v>136390</v>
      </c>
      <c r="G249" s="5">
        <f ca="1"/>
        <v>63703</v>
      </c>
      <c r="I249" s="4"/>
      <c r="M249" s="121">
        <f t="shared" ca="1" si="24"/>
        <v>11149.151790480815</v>
      </c>
      <c r="R249" s="39">
        <f t="shared" ca="1" si="23"/>
        <v>2.7432457219790121</v>
      </c>
      <c r="S249" s="11">
        <f ca="1">IF(SUM($L$2:L248)=$B$15,0,SUM(L249:M249)/R249)</f>
        <v>0</v>
      </c>
      <c r="T249" s="5"/>
    </row>
    <row r="250" spans="4:20" x14ac:dyDescent="0.2">
      <c r="D250" s="2">
        <f ca="1"/>
        <v>136755</v>
      </c>
      <c r="E250" s="2">
        <f ca="1"/>
        <v>90624</v>
      </c>
      <c r="F250" s="5">
        <f ca="1"/>
        <v>136755</v>
      </c>
      <c r="G250" s="5">
        <f ca="1"/>
        <v>63964</v>
      </c>
      <c r="I250" s="4"/>
      <c r="M250" s="121">
        <f t="shared" ca="1" si="24"/>
        <v>11192.823334357938</v>
      </c>
      <c r="R250" s="39">
        <f t="shared" ca="1" si="23"/>
        <v>2.7546114078480262</v>
      </c>
      <c r="S250" s="11">
        <f ca="1">IF(SUM($L$2:L249)=$B$15,0,SUM(L250:M250)/R250)</f>
        <v>0</v>
      </c>
      <c r="T250" s="5"/>
    </row>
    <row r="251" spans="4:20" x14ac:dyDescent="0.2">
      <c r="D251" s="2">
        <f ca="1"/>
        <v>137120</v>
      </c>
      <c r="E251" s="2">
        <f ca="1"/>
        <v>90989</v>
      </c>
      <c r="F251" s="5">
        <f ca="1"/>
        <v>137120</v>
      </c>
      <c r="G251" s="5">
        <f ca="1"/>
        <v>64225</v>
      </c>
      <c r="I251" s="4"/>
      <c r="M251" s="121">
        <f t="shared" ca="1" si="24"/>
        <v>11192.82333435787</v>
      </c>
      <c r="R251" s="39">
        <f t="shared" ca="1" si="23"/>
        <v>2.7660241834889279</v>
      </c>
      <c r="S251" s="11">
        <f ca="1">IF(SUM($L$2:L250)=$B$15,0,SUM(L251:M251)/R251)</f>
        <v>0</v>
      </c>
      <c r="T251" s="5"/>
    </row>
    <row r="252" spans="4:20" x14ac:dyDescent="0.2">
      <c r="D252" s="2">
        <f ca="1"/>
        <v>137486</v>
      </c>
      <c r="E252" s="2">
        <f ca="1"/>
        <v>91355</v>
      </c>
      <c r="F252" s="5">
        <f ca="1"/>
        <v>137486</v>
      </c>
      <c r="G252" s="5">
        <f ca="1"/>
        <v>64487</v>
      </c>
      <c r="I252" s="4"/>
      <c r="M252" s="121">
        <f t="shared" ca="1" si="24"/>
        <v>11236.501007783394</v>
      </c>
      <c r="R252" s="39">
        <f t="shared" ca="1" si="23"/>
        <v>2.7775282434621493</v>
      </c>
      <c r="S252" s="11">
        <f ca="1">IF(SUM($L$2:L251)=$B$15,0,SUM(L252:M252)/R252)</f>
        <v>0</v>
      </c>
      <c r="T252" s="5"/>
    </row>
    <row r="253" spans="4:20" x14ac:dyDescent="0.2">
      <c r="D253" s="2">
        <f ca="1"/>
        <v>137853</v>
      </c>
      <c r="E253" s="2">
        <f ca="1"/>
        <v>91722</v>
      </c>
      <c r="F253" s="5">
        <f ca="1"/>
        <v>137853</v>
      </c>
      <c r="G253" s="5">
        <f ca="1"/>
        <v>64748</v>
      </c>
      <c r="I253" s="4"/>
      <c r="M253" s="121">
        <f t="shared" ca="1" si="24"/>
        <v>11192.823334357938</v>
      </c>
      <c r="R253" s="39">
        <f t="shared" ca="1" si="23"/>
        <v>2.789035967051976</v>
      </c>
      <c r="S253" s="11">
        <f ca="1">IF(SUM($L$2:L252)=$B$15,0,SUM(L253:M253)/R253)</f>
        <v>0</v>
      </c>
      <c r="T253" s="5"/>
    </row>
    <row r="254" spans="4:20" x14ac:dyDescent="0.2">
      <c r="D254" s="2">
        <f ca="1"/>
        <v>138217</v>
      </c>
      <c r="E254" s="2">
        <f ca="1"/>
        <v>92086</v>
      </c>
      <c r="F254" s="5">
        <f ca="1"/>
        <v>138217</v>
      </c>
      <c r="G254" s="5">
        <f ca="1"/>
        <v>65008</v>
      </c>
      <c r="I254" s="4"/>
      <c r="M254" s="121">
        <f t="shared" ca="1" si="24"/>
        <v>11149.151790480815</v>
      </c>
      <c r="R254" s="39">
        <f t="shared" ca="1" si="23"/>
        <v>2.8005470040890832</v>
      </c>
      <c r="S254" s="11">
        <f ca="1">IF(SUM($L$2:L253)=$B$15,0,SUM(L254:M254)/R254)</f>
        <v>0</v>
      </c>
      <c r="T254" s="5"/>
    </row>
    <row r="255" spans="4:20" x14ac:dyDescent="0.2">
      <c r="D255" s="2">
        <f ca="1"/>
        <v>138581</v>
      </c>
      <c r="E255" s="2">
        <f ca="1"/>
        <v>92450</v>
      </c>
      <c r="F255" s="5">
        <f ca="1"/>
        <v>138581</v>
      </c>
      <c r="G255" s="5">
        <f ca="1"/>
        <v>65268</v>
      </c>
      <c r="I255" s="4"/>
      <c r="M255" s="121">
        <f t="shared" ca="1" si="24"/>
        <v>11149.151790480615</v>
      </c>
      <c r="R255" s="39">
        <f t="shared" ca="1" si="23"/>
        <v>2.8121055500056875</v>
      </c>
      <c r="S255" s="11">
        <f ca="1">IF(SUM($L$2:L254)=$B$15,0,SUM(L255:M255)/R255)</f>
        <v>0</v>
      </c>
      <c r="T255" s="5"/>
    </row>
    <row r="256" spans="4:20" x14ac:dyDescent="0.2">
      <c r="D256" s="2">
        <f ca="1"/>
        <v>138947</v>
      </c>
      <c r="E256" s="2">
        <f ca="1"/>
        <v>92816</v>
      </c>
      <c r="F256" s="5">
        <f ca="1"/>
        <v>138947</v>
      </c>
      <c r="G256" s="5">
        <f ca="1"/>
        <v>65530</v>
      </c>
      <c r="I256" s="4"/>
      <c r="M256" s="121">
        <f t="shared" ca="1" si="24"/>
        <v>11236.501007783461</v>
      </c>
      <c r="R256" s="39">
        <f t="shared" ca="1" si="23"/>
        <v>2.8238012651376829</v>
      </c>
      <c r="S256" s="11">
        <f ca="1">IF(SUM($L$2:L255)=$B$15,0,SUM(L256:M256)/R256)</f>
        <v>0</v>
      </c>
      <c r="T256" s="5"/>
    </row>
    <row r="257" spans="4:20" x14ac:dyDescent="0.2">
      <c r="D257" s="2">
        <f ca="1"/>
        <v>139312</v>
      </c>
      <c r="E257" s="2">
        <f ca="1"/>
        <v>93181</v>
      </c>
      <c r="F257" s="5">
        <f ca="1"/>
        <v>139312</v>
      </c>
      <c r="G257" s="5">
        <f ca="1"/>
        <v>65791</v>
      </c>
      <c r="I257" s="4"/>
      <c r="M257" s="121">
        <f t="shared" ca="1" si="24"/>
        <v>11192.823334358005</v>
      </c>
      <c r="R257" s="39">
        <f t="shared" ca="1" si="23"/>
        <v>2.8355007049213441</v>
      </c>
      <c r="S257" s="11">
        <f ca="1">IF(SUM($L$2:L256)=$B$15,0,SUM(L257:M257)/R257)</f>
        <v>0</v>
      </c>
      <c r="T257" s="5"/>
    </row>
    <row r="258" spans="4:20" x14ac:dyDescent="0.2">
      <c r="D258" s="2">
        <f ca="1"/>
        <v>139677</v>
      </c>
      <c r="E258" s="2">
        <f ca="1"/>
        <v>93546</v>
      </c>
      <c r="F258" s="5">
        <f ca="1"/>
        <v>139677</v>
      </c>
      <c r="G258" s="5">
        <f ca="1"/>
        <v>66052</v>
      </c>
      <c r="I258" s="4"/>
      <c r="M258" s="121">
        <f t="shared" ca="1" si="24"/>
        <v>11192.823334357805</v>
      </c>
      <c r="R258" s="39">
        <f t="shared" ref="R258:R301" ca="1" si="25">(((1+I258)^(1/252))*((1+$B$13)^(1/252)))^G258</f>
        <v>2.847248617270318</v>
      </c>
      <c r="S258" s="11">
        <f ca="1">IF(SUM($L$2:L257)=$B$15,0,SUM(L258:M258)/R258)</f>
        <v>0</v>
      </c>
      <c r="T258" s="5"/>
    </row>
    <row r="259" spans="4:20" x14ac:dyDescent="0.2">
      <c r="D259" s="2">
        <f ca="1"/>
        <v>140044</v>
      </c>
      <c r="E259" s="2">
        <f ca="1"/>
        <v>93913</v>
      </c>
      <c r="F259" s="5">
        <f ca="1"/>
        <v>140044</v>
      </c>
      <c r="G259" s="5">
        <f ca="1"/>
        <v>66313</v>
      </c>
      <c r="I259" s="4"/>
      <c r="M259" s="121">
        <f t="shared" ref="M259:M301" ca="1" si="26">(((((1+I259)^(1/252))*((1+$B$11)^(1/252)))^G259)/((((1+I258)^(1/252))*((1+$B$11)^(1/252)))^G258)-1)*$B$15</f>
        <v>11192.82333435787</v>
      </c>
      <c r="R259" s="39">
        <f t="shared" ca="1" si="25"/>
        <v>2.8590452030138418</v>
      </c>
      <c r="S259" s="11">
        <f ca="1">IF(SUM($L$2:L258)=$B$15,0,SUM(L259:M259)/R259)</f>
        <v>0</v>
      </c>
      <c r="T259" s="5"/>
    </row>
    <row r="260" spans="4:20" x14ac:dyDescent="0.2">
      <c r="D260" s="2">
        <f ca="1"/>
        <v>140408</v>
      </c>
      <c r="E260" s="2">
        <f ca="1"/>
        <v>94277</v>
      </c>
      <c r="F260" s="5">
        <f ca="1"/>
        <v>140408</v>
      </c>
      <c r="G260" s="5">
        <f ca="1"/>
        <v>66573</v>
      </c>
      <c r="I260" s="4"/>
      <c r="M260" s="121">
        <f t="shared" ca="1" si="26"/>
        <v>11149.15179048075</v>
      </c>
      <c r="R260" s="39">
        <f t="shared" ca="1" si="25"/>
        <v>2.8708451853774415</v>
      </c>
      <c r="S260" s="11">
        <f ca="1">IF(SUM($L$2:L259)=$B$15,0,SUM(L260:M260)/R260)</f>
        <v>0</v>
      </c>
      <c r="T260" s="5"/>
    </row>
    <row r="261" spans="4:20" x14ac:dyDescent="0.2">
      <c r="D261" s="2">
        <f ca="1"/>
        <v>140773</v>
      </c>
      <c r="E261" s="2">
        <f ca="1"/>
        <v>94642</v>
      </c>
      <c r="F261" s="5">
        <f ca="1"/>
        <v>140773</v>
      </c>
      <c r="G261" s="5">
        <f ca="1"/>
        <v>66834</v>
      </c>
      <c r="I261" s="4"/>
      <c r="M261" s="121">
        <f t="shared" ca="1" si="26"/>
        <v>11192.823334357938</v>
      </c>
      <c r="R261" s="39">
        <f t="shared" ca="1" si="25"/>
        <v>2.8827395353053933</v>
      </c>
      <c r="S261" s="11">
        <f ca="1">IF(SUM($L$2:L260)=$B$15,0,SUM(L261:M261)/R261)</f>
        <v>0</v>
      </c>
      <c r="T261" s="5"/>
    </row>
    <row r="262" spans="4:20" x14ac:dyDescent="0.2">
      <c r="D262" s="2">
        <f ca="1"/>
        <v>141138</v>
      </c>
      <c r="E262" s="2">
        <f ca="1"/>
        <v>95007</v>
      </c>
      <c r="F262" s="5">
        <f ca="1"/>
        <v>141138</v>
      </c>
      <c r="G262" s="5">
        <f ca="1"/>
        <v>67095</v>
      </c>
      <c r="I262" s="4"/>
      <c r="M262" s="121">
        <f t="shared" ca="1" si="26"/>
        <v>11192.823334358005</v>
      </c>
      <c r="R262" s="39">
        <f t="shared" ca="1" si="25"/>
        <v>2.8946831653411427</v>
      </c>
      <c r="S262" s="11">
        <f ca="1">IF(SUM($L$2:L261)=$B$15,0,SUM(L262:M262)/R262)</f>
        <v>0</v>
      </c>
      <c r="T262" s="5"/>
    </row>
    <row r="263" spans="4:20" x14ac:dyDescent="0.2">
      <c r="D263" s="2">
        <f ca="1"/>
        <v>141503</v>
      </c>
      <c r="E263" s="2">
        <f ca="1"/>
        <v>95372</v>
      </c>
      <c r="F263" s="5">
        <f ca="1"/>
        <v>141503</v>
      </c>
      <c r="G263" s="5">
        <f ca="1"/>
        <v>67356</v>
      </c>
      <c r="I263" s="4"/>
      <c r="M263" s="121">
        <f t="shared" ca="1" si="26"/>
        <v>11192.82333435787</v>
      </c>
      <c r="R263" s="39">
        <f t="shared" ca="1" si="25"/>
        <v>2.9066762796597021</v>
      </c>
      <c r="S263" s="11">
        <f ca="1">IF(SUM($L$2:L262)=$B$15,0,SUM(L263:M263)/R263)</f>
        <v>0</v>
      </c>
      <c r="T263" s="5"/>
    </row>
    <row r="264" spans="4:20" x14ac:dyDescent="0.2">
      <c r="D264" s="2">
        <f ca="1"/>
        <v>141871</v>
      </c>
      <c r="E264" s="2">
        <f ca="1"/>
        <v>95740</v>
      </c>
      <c r="F264" s="5">
        <f ca="1"/>
        <v>141871</v>
      </c>
      <c r="G264" s="5">
        <f ca="1"/>
        <v>67618</v>
      </c>
      <c r="I264" s="4"/>
      <c r="M264" s="121">
        <f t="shared" ca="1" si="26"/>
        <v>11236.501007783394</v>
      </c>
      <c r="R264" s="39">
        <f t="shared" ca="1" si="25"/>
        <v>2.9187653201111732</v>
      </c>
      <c r="S264" s="11">
        <f ca="1">IF(SUM($L$2:L263)=$B$15,0,SUM(L264:M264)/R264)</f>
        <v>0</v>
      </c>
      <c r="T264" s="5"/>
    </row>
    <row r="265" spans="4:20" x14ac:dyDescent="0.2">
      <c r="D265" s="2">
        <f ca="1"/>
        <v>142235</v>
      </c>
      <c r="E265" s="2">
        <f ca="1"/>
        <v>96104</v>
      </c>
      <c r="F265" s="5">
        <f ca="1"/>
        <v>142235</v>
      </c>
      <c r="G265" s="5">
        <f ca="1"/>
        <v>67878</v>
      </c>
      <c r="I265" s="4"/>
      <c r="M265" s="121">
        <f t="shared" ca="1" si="26"/>
        <v>11149.15179048075</v>
      </c>
      <c r="R265" s="39">
        <f t="shared" ca="1" si="25"/>
        <v>2.9308117820784378</v>
      </c>
      <c r="S265" s="11">
        <f ca="1">IF(SUM($L$2:L264)=$B$15,0,SUM(L265:M265)/R265)</f>
        <v>0</v>
      </c>
      <c r="T265" s="5"/>
    </row>
    <row r="266" spans="4:20" x14ac:dyDescent="0.2">
      <c r="D266" s="2">
        <f ca="1"/>
        <v>142599</v>
      </c>
      <c r="E266" s="2">
        <f ca="1"/>
        <v>96468</v>
      </c>
      <c r="F266" s="5">
        <f ca="1"/>
        <v>142599</v>
      </c>
      <c r="G266" s="5">
        <f ca="1"/>
        <v>68138</v>
      </c>
      <c r="I266" s="4"/>
      <c r="M266" s="121">
        <f t="shared" ca="1" si="26"/>
        <v>11149.151790480682</v>
      </c>
      <c r="R266" s="39">
        <f t="shared" ca="1" si="25"/>
        <v>2.9429079627555046</v>
      </c>
      <c r="S266" s="11">
        <f ca="1">IF(SUM($L$2:L265)=$B$15,0,SUM(L266:M266)/R266)</f>
        <v>0</v>
      </c>
      <c r="T266" s="5"/>
    </row>
    <row r="267" spans="4:20" x14ac:dyDescent="0.2">
      <c r="D267" s="2">
        <f ca="1"/>
        <v>142964</v>
      </c>
      <c r="E267" s="2">
        <f ca="1"/>
        <v>96833</v>
      </c>
      <c r="F267" s="5">
        <f ca="1"/>
        <v>142964</v>
      </c>
      <c r="G267" s="5">
        <f ca="1"/>
        <v>68399</v>
      </c>
      <c r="I267" s="4"/>
      <c r="M267" s="121">
        <f t="shared" ca="1" si="26"/>
        <v>11192.823334357938</v>
      </c>
      <c r="R267" s="39">
        <f t="shared" ca="1" si="25"/>
        <v>2.9551008797727869</v>
      </c>
      <c r="S267" s="11">
        <f ca="1">IF(SUM($L$2:L266)=$B$15,0,SUM(L267:M267)/R267)</f>
        <v>0</v>
      </c>
      <c r="T267" s="5"/>
    </row>
    <row r="268" spans="4:20" x14ac:dyDescent="0.2">
      <c r="D268" s="2">
        <f ca="1"/>
        <v>143330</v>
      </c>
      <c r="E268" s="2">
        <f ca="1"/>
        <v>97199</v>
      </c>
      <c r="F268" s="5">
        <f ca="1"/>
        <v>143330</v>
      </c>
      <c r="G268" s="5">
        <f ca="1"/>
        <v>68661</v>
      </c>
      <c r="I268" s="4"/>
      <c r="M268" s="121">
        <f t="shared" ca="1" si="26"/>
        <v>11236.501007783329</v>
      </c>
      <c r="R268" s="39">
        <f t="shared" ca="1" si="25"/>
        <v>2.9673913210316716</v>
      </c>
      <c r="S268" s="11">
        <f ca="1">IF(SUM($L$2:L267)=$B$15,0,SUM(L268:M268)/R268)</f>
        <v>0</v>
      </c>
      <c r="T268" s="5"/>
    </row>
    <row r="269" spans="4:20" x14ac:dyDescent="0.2">
      <c r="D269" s="2">
        <f ca="1"/>
        <v>143695</v>
      </c>
      <c r="E269" s="2">
        <f ca="1"/>
        <v>97564</v>
      </c>
      <c r="F269" s="5">
        <f ca="1"/>
        <v>143695</v>
      </c>
      <c r="G269" s="5">
        <f ca="1"/>
        <v>68922</v>
      </c>
      <c r="I269" s="4"/>
      <c r="M269" s="121">
        <f t="shared" ca="1" si="26"/>
        <v>11192.823334358005</v>
      </c>
      <c r="R269" s="39">
        <f t="shared" ca="1" si="25"/>
        <v>2.9796856763404462</v>
      </c>
      <c r="S269" s="11">
        <f ca="1">IF(SUM($L$2:L268)=$B$15,0,SUM(L269:M269)/R269)</f>
        <v>0</v>
      </c>
      <c r="T269" s="5"/>
    </row>
    <row r="270" spans="4:20" x14ac:dyDescent="0.2">
      <c r="D270" s="2">
        <f ca="1"/>
        <v>144062</v>
      </c>
      <c r="E270" s="2">
        <f ca="1"/>
        <v>97931</v>
      </c>
      <c r="F270" s="5">
        <f ca="1"/>
        <v>144062</v>
      </c>
      <c r="G270" s="5">
        <f ca="1"/>
        <v>69183</v>
      </c>
      <c r="I270" s="4"/>
      <c r="M270" s="121">
        <f t="shared" ca="1" si="26"/>
        <v>11192.82333435787</v>
      </c>
      <c r="R270" s="39">
        <f t="shared" ca="1" si="25"/>
        <v>2.9920309690403868</v>
      </c>
      <c r="S270" s="11">
        <f ca="1">IF(SUM($L$2:L269)=$B$15,0,SUM(L270:M270)/R270)</f>
        <v>0</v>
      </c>
      <c r="T270" s="5"/>
    </row>
    <row r="271" spans="4:20" x14ac:dyDescent="0.2">
      <c r="D271" s="2">
        <f ca="1"/>
        <v>144426</v>
      </c>
      <c r="E271" s="2">
        <f ca="1"/>
        <v>98295</v>
      </c>
      <c r="F271" s="5">
        <f ca="1"/>
        <v>144426</v>
      </c>
      <c r="G271" s="5">
        <f ca="1"/>
        <v>69443</v>
      </c>
      <c r="I271" s="4"/>
      <c r="M271" s="121">
        <f t="shared" ca="1" si="26"/>
        <v>11149.151790480815</v>
      </c>
      <c r="R271" s="39">
        <f t="shared" ca="1" si="25"/>
        <v>3.004379816350951</v>
      </c>
      <c r="S271" s="11">
        <f ca="1">IF(SUM($L$2:L270)=$B$15,0,SUM(L271:M271)/R271)</f>
        <v>0</v>
      </c>
      <c r="T271" s="5"/>
    </row>
    <row r="272" spans="4:20" x14ac:dyDescent="0.2">
      <c r="D272" s="2">
        <f ca="1"/>
        <v>144791</v>
      </c>
      <c r="E272" s="2">
        <f ca="1"/>
        <v>98660</v>
      </c>
      <c r="F272" s="5">
        <f ca="1"/>
        <v>144791</v>
      </c>
      <c r="G272" s="5">
        <f ca="1"/>
        <v>69704</v>
      </c>
      <c r="I272" s="4"/>
      <c r="M272" s="121">
        <f t="shared" ca="1" si="26"/>
        <v>11192.82333435787</v>
      </c>
      <c r="R272" s="39">
        <f t="shared" ca="1" si="25"/>
        <v>3.0168274206432923</v>
      </c>
      <c r="S272" s="11">
        <f ca="1">IF(SUM($L$2:L271)=$B$15,0,SUM(L272:M272)/R272)</f>
        <v>0</v>
      </c>
      <c r="T272" s="5"/>
    </row>
    <row r="273" spans="4:20" x14ac:dyDescent="0.2">
      <c r="D273" s="2">
        <f ca="1"/>
        <v>145156</v>
      </c>
      <c r="E273" s="2">
        <f ca="1"/>
        <v>99025</v>
      </c>
      <c r="F273" s="5">
        <f ca="1"/>
        <v>145156</v>
      </c>
      <c r="G273" s="5">
        <f ca="1"/>
        <v>69965</v>
      </c>
      <c r="I273" s="4"/>
      <c r="M273" s="121">
        <f t="shared" ca="1" si="26"/>
        <v>11192.823334357938</v>
      </c>
      <c r="R273" s="39">
        <f t="shared" ca="1" si="25"/>
        <v>3.0293265972607357</v>
      </c>
      <c r="S273" s="11">
        <f ca="1">IF(SUM($L$2:L272)=$B$15,0,SUM(L273:M273)/R273)</f>
        <v>0</v>
      </c>
      <c r="T273" s="5"/>
    </row>
    <row r="274" spans="4:20" x14ac:dyDescent="0.2">
      <c r="D274" s="2">
        <f ca="1"/>
        <v>145521</v>
      </c>
      <c r="E274" s="2">
        <f ca="1"/>
        <v>99390</v>
      </c>
      <c r="F274" s="5">
        <f ca="1"/>
        <v>145521</v>
      </c>
      <c r="G274" s="5">
        <f ca="1"/>
        <v>70226</v>
      </c>
      <c r="I274" s="4"/>
      <c r="M274" s="121">
        <f t="shared" ca="1" si="26"/>
        <v>11192.823334357938</v>
      </c>
      <c r="R274" s="39">
        <f t="shared" ca="1" si="25"/>
        <v>3.0418775598752985</v>
      </c>
      <c r="S274" s="11">
        <f ca="1">IF(SUM($L$2:L273)=$B$15,0,SUM(L274:M274)/R274)</f>
        <v>0</v>
      </c>
      <c r="T274" s="5"/>
    </row>
    <row r="275" spans="4:20" x14ac:dyDescent="0.2">
      <c r="D275" s="2">
        <f ca="1"/>
        <v>145886</v>
      </c>
      <c r="E275" s="2">
        <f ca="1"/>
        <v>99755</v>
      </c>
      <c r="F275" s="5">
        <f ca="1"/>
        <v>145886</v>
      </c>
      <c r="G275" s="5">
        <f ca="1"/>
        <v>70487</v>
      </c>
      <c r="I275" s="4"/>
      <c r="M275" s="121">
        <f t="shared" ca="1" si="26"/>
        <v>11192.823334357938</v>
      </c>
      <c r="R275" s="39">
        <f t="shared" ca="1" si="25"/>
        <v>3.0544805230442731</v>
      </c>
      <c r="S275" s="11">
        <f ca="1">IF(SUM($L$2:L274)=$B$15,0,SUM(L275:M275)/R275)</f>
        <v>0</v>
      </c>
      <c r="T275" s="5"/>
    </row>
    <row r="276" spans="4:20" x14ac:dyDescent="0.2">
      <c r="D276" s="2">
        <f ca="1"/>
        <v>146253</v>
      </c>
      <c r="E276" s="2">
        <f ca="1"/>
        <v>100122</v>
      </c>
      <c r="F276" s="5">
        <f ca="1"/>
        <v>146253</v>
      </c>
      <c r="G276" s="5">
        <f ca="1"/>
        <v>70748</v>
      </c>
      <c r="I276" s="4"/>
      <c r="M276" s="121">
        <f t="shared" ca="1" si="26"/>
        <v>11192.823334357938</v>
      </c>
      <c r="R276" s="39">
        <f t="shared" ca="1" si="25"/>
        <v>3.0671357022138954</v>
      </c>
      <c r="S276" s="11">
        <f ca="1">IF(SUM($L$2:L275)=$B$15,0,SUM(L276:M276)/R276)</f>
        <v>0</v>
      </c>
      <c r="T276" s="5"/>
    </row>
    <row r="277" spans="4:20" x14ac:dyDescent="0.2">
      <c r="D277" s="2">
        <f ca="1"/>
        <v>146617</v>
      </c>
      <c r="E277" s="2">
        <f ca="1"/>
        <v>100486</v>
      </c>
      <c r="F277" s="5">
        <f ca="1"/>
        <v>146617</v>
      </c>
      <c r="G277" s="5">
        <f ca="1"/>
        <v>71008</v>
      </c>
      <c r="I277" s="4"/>
      <c r="M277" s="121">
        <f t="shared" ca="1" si="26"/>
        <v>11149.15179048075</v>
      </c>
      <c r="R277" s="39">
        <f t="shared" ca="1" si="25"/>
        <v>3.0797945252205201</v>
      </c>
      <c r="S277" s="11">
        <f ca="1">IF(SUM($L$2:L276)=$B$15,0,SUM(L277:M277)/R277)</f>
        <v>0</v>
      </c>
      <c r="T277" s="5"/>
    </row>
    <row r="278" spans="4:20" x14ac:dyDescent="0.2">
      <c r="D278" s="2">
        <f ca="1"/>
        <v>146981</v>
      </c>
      <c r="E278" s="2">
        <f ca="1"/>
        <v>100850</v>
      </c>
      <c r="F278" s="5">
        <f ca="1"/>
        <v>146981</v>
      </c>
      <c r="G278" s="5">
        <f ca="1"/>
        <v>71268</v>
      </c>
      <c r="I278" s="4"/>
      <c r="M278" s="121">
        <f t="shared" ca="1" si="26"/>
        <v>11149.151790480682</v>
      </c>
      <c r="R278" s="39">
        <f t="shared" ca="1" si="25"/>
        <v>3.0925055943014867</v>
      </c>
      <c r="S278" s="11">
        <f ca="1">IF(SUM($L$2:L277)=$B$15,0,SUM(L278:M278)/R278)</f>
        <v>0</v>
      </c>
      <c r="T278" s="5"/>
    </row>
    <row r="279" spans="4:20" x14ac:dyDescent="0.2">
      <c r="D279" s="2">
        <f ca="1"/>
        <v>147346</v>
      </c>
      <c r="E279" s="2">
        <f ca="1"/>
        <v>101215</v>
      </c>
      <c r="F279" s="5">
        <f ca="1"/>
        <v>147346</v>
      </c>
      <c r="G279" s="5">
        <f ca="1"/>
        <v>71529</v>
      </c>
      <c r="I279" s="4"/>
      <c r="M279" s="121">
        <f t="shared" ca="1" si="26"/>
        <v>11192.82333435787</v>
      </c>
      <c r="R279" s="39">
        <f t="shared" ca="1" si="25"/>
        <v>3.1053183171470513</v>
      </c>
      <c r="S279" s="11">
        <f ca="1">IF(SUM($L$2:L278)=$B$15,0,SUM(L279:M279)/R279)</f>
        <v>0</v>
      </c>
      <c r="T279" s="5"/>
    </row>
    <row r="280" spans="4:20" x14ac:dyDescent="0.2">
      <c r="D280" s="2">
        <f ca="1"/>
        <v>147712</v>
      </c>
      <c r="E280" s="2">
        <f ca="1"/>
        <v>101581</v>
      </c>
      <c r="F280" s="5">
        <f ca="1"/>
        <v>147712</v>
      </c>
      <c r="G280" s="5">
        <f ca="1"/>
        <v>71791</v>
      </c>
      <c r="I280" s="4"/>
      <c r="M280" s="121">
        <f t="shared" ca="1" si="26"/>
        <v>11236.501007783394</v>
      </c>
      <c r="R280" s="39">
        <f t="shared" ca="1" si="25"/>
        <v>3.1182335217102106</v>
      </c>
      <c r="S280" s="11">
        <f ca="1">IF(SUM($L$2:L279)=$B$15,0,SUM(L280:M280)/R280)</f>
        <v>0</v>
      </c>
      <c r="T280" s="5"/>
    </row>
    <row r="281" spans="4:20" x14ac:dyDescent="0.2">
      <c r="D281" s="2">
        <f ca="1"/>
        <v>148077</v>
      </c>
      <c r="E281" s="2">
        <f ca="1"/>
        <v>101946</v>
      </c>
      <c r="F281" s="5">
        <f ca="1"/>
        <v>148077</v>
      </c>
      <c r="G281" s="5">
        <f ca="1"/>
        <v>72052</v>
      </c>
      <c r="I281" s="4"/>
      <c r="M281" s="121">
        <f t="shared" ca="1" si="26"/>
        <v>11192.82333435807</v>
      </c>
      <c r="R281" s="39">
        <f t="shared" ca="1" si="25"/>
        <v>3.1311528392872092</v>
      </c>
      <c r="S281" s="11">
        <f ca="1">IF(SUM($L$2:L280)=$B$15,0,SUM(L281:M281)/R281)</f>
        <v>0</v>
      </c>
      <c r="T281" s="5"/>
    </row>
    <row r="282" spans="4:20" x14ac:dyDescent="0.2">
      <c r="D282" s="2">
        <f ca="1"/>
        <v>148444</v>
      </c>
      <c r="E282" s="2">
        <f ca="1"/>
        <v>102313</v>
      </c>
      <c r="F282" s="5">
        <f ca="1"/>
        <v>148444</v>
      </c>
      <c r="G282" s="5">
        <f ca="1"/>
        <v>72313</v>
      </c>
      <c r="I282" s="4"/>
      <c r="M282" s="121">
        <f t="shared" ca="1" si="26"/>
        <v>11192.823334357805</v>
      </c>
      <c r="R282" s="39">
        <f t="shared" ca="1" si="25"/>
        <v>3.1441256835694706</v>
      </c>
      <c r="S282" s="11">
        <f ca="1">IF(SUM($L$2:L281)=$B$15,0,SUM(L282:M282)/R282)</f>
        <v>0</v>
      </c>
      <c r="T282" s="5"/>
    </row>
    <row r="283" spans="4:20" x14ac:dyDescent="0.2">
      <c r="D283" s="2">
        <f ca="1"/>
        <v>148808</v>
      </c>
      <c r="E283" s="2">
        <f ca="1"/>
        <v>102677</v>
      </c>
      <c r="F283" s="5">
        <f ca="1"/>
        <v>148808</v>
      </c>
      <c r="G283" s="5">
        <f ca="1"/>
        <v>72573</v>
      </c>
      <c r="I283" s="4"/>
      <c r="M283" s="121">
        <f t="shared" ca="1" si="26"/>
        <v>11149.15179048075</v>
      </c>
      <c r="R283" s="39">
        <f t="shared" ca="1" si="25"/>
        <v>3.157102263154834</v>
      </c>
      <c r="S283" s="11">
        <f ca="1">IF(SUM($L$2:L282)=$B$15,0,SUM(L283:M283)/R283)</f>
        <v>0</v>
      </c>
      <c r="T283" s="5"/>
    </row>
    <row r="284" spans="4:20" x14ac:dyDescent="0.2">
      <c r="D284" s="2">
        <f ca="1"/>
        <v>149173</v>
      </c>
      <c r="E284" s="2">
        <f ca="1"/>
        <v>103042</v>
      </c>
      <c r="F284" s="5">
        <f ca="1"/>
        <v>149173</v>
      </c>
      <c r="G284" s="5">
        <f ca="1"/>
        <v>72834</v>
      </c>
      <c r="I284" s="4"/>
      <c r="M284" s="121">
        <f t="shared" ca="1" si="26"/>
        <v>11192.82333435787</v>
      </c>
      <c r="R284" s="39">
        <f t="shared" ca="1" si="25"/>
        <v>3.1701826198621754</v>
      </c>
      <c r="S284" s="11">
        <f ca="1">IF(SUM($L$2:L283)=$B$15,0,SUM(L284:M284)/R284)</f>
        <v>0</v>
      </c>
      <c r="T284" s="5"/>
    </row>
    <row r="285" spans="4:20" x14ac:dyDescent="0.2">
      <c r="D285" s="2">
        <f ca="1"/>
        <v>149538</v>
      </c>
      <c r="E285" s="2">
        <f ca="1"/>
        <v>103407</v>
      </c>
      <c r="F285" s="5">
        <f ca="1"/>
        <v>149538</v>
      </c>
      <c r="G285" s="5">
        <f ca="1"/>
        <v>73095</v>
      </c>
      <c r="I285" s="4"/>
      <c r="M285" s="121">
        <f t="shared" ca="1" si="26"/>
        <v>11192.823334358005</v>
      </c>
      <c r="R285" s="39">
        <f t="shared" ca="1" si="25"/>
        <v>3.183317170484484</v>
      </c>
      <c r="S285" s="11">
        <f ca="1">IF(SUM($L$2:L284)=$B$15,0,SUM(L285:M285)/R285)</f>
        <v>0</v>
      </c>
      <c r="T285" s="5"/>
    </row>
    <row r="286" spans="4:20" x14ac:dyDescent="0.2">
      <c r="D286" s="2">
        <f ca="1"/>
        <v>149903</v>
      </c>
      <c r="E286" s="2">
        <f ca="1"/>
        <v>103772</v>
      </c>
      <c r="F286" s="5">
        <f ca="1"/>
        <v>149903</v>
      </c>
      <c r="G286" s="5">
        <f ca="1"/>
        <v>73356</v>
      </c>
      <c r="I286" s="4"/>
      <c r="M286" s="121">
        <f t="shared" ca="1" si="26"/>
        <v>11192.823334357805</v>
      </c>
      <c r="R286" s="39">
        <f t="shared" ca="1" si="25"/>
        <v>3.1965061395554244</v>
      </c>
      <c r="S286" s="11">
        <f ca="1">IF(SUM($L$2:L285)=$B$15,0,SUM(L286:M286)/R286)</f>
        <v>0</v>
      </c>
      <c r="T286" s="5"/>
    </row>
    <row r="287" spans="4:20" x14ac:dyDescent="0.2">
      <c r="D287" s="2">
        <f ca="1"/>
        <v>150268</v>
      </c>
      <c r="E287" s="2">
        <f ca="1"/>
        <v>104137</v>
      </c>
      <c r="F287" s="5">
        <f ca="1"/>
        <v>150268</v>
      </c>
      <c r="G287" s="5">
        <f ca="1"/>
        <v>73617</v>
      </c>
      <c r="I287" s="4"/>
      <c r="M287" s="121">
        <f t="shared" ca="1" si="26"/>
        <v>11192.823334358005</v>
      </c>
      <c r="R287" s="39">
        <f t="shared" ca="1" si="25"/>
        <v>3.2097497525389356</v>
      </c>
      <c r="S287" s="11">
        <f ca="1">IF(SUM($L$2:L286)=$B$15,0,SUM(L287:M287)/R287)</f>
        <v>0</v>
      </c>
      <c r="T287" s="5"/>
    </row>
    <row r="288" spans="4:20" x14ac:dyDescent="0.2">
      <c r="D288" s="2">
        <f ca="1"/>
        <v>150635</v>
      </c>
      <c r="E288" s="2">
        <f ca="1"/>
        <v>104504</v>
      </c>
      <c r="F288" s="5">
        <f ca="1"/>
        <v>150635</v>
      </c>
      <c r="G288" s="5">
        <f ca="1"/>
        <v>73878</v>
      </c>
      <c r="I288" s="4"/>
      <c r="M288" s="121">
        <f t="shared" ca="1" si="26"/>
        <v>11192.823334357938</v>
      </c>
      <c r="R288" s="39">
        <f t="shared" ca="1" si="25"/>
        <v>3.2230482358330916</v>
      </c>
      <c r="S288" s="11">
        <f ca="1">IF(SUM($L$2:L287)=$B$15,0,SUM(L288:M288)/R288)</f>
        <v>0</v>
      </c>
      <c r="T288" s="5"/>
    </row>
    <row r="289" spans="4:20" x14ac:dyDescent="0.2">
      <c r="D289" s="2">
        <f ca="1"/>
        <v>150999</v>
      </c>
      <c r="E289" s="2">
        <f ca="1"/>
        <v>104868</v>
      </c>
      <c r="F289" s="5">
        <f ca="1"/>
        <v>150999</v>
      </c>
      <c r="G289" s="5">
        <f ca="1"/>
        <v>74138</v>
      </c>
      <c r="I289" s="4"/>
      <c r="M289" s="121">
        <f t="shared" ca="1" si="26"/>
        <v>11149.15179048075</v>
      </c>
      <c r="R289" s="39">
        <f t="shared" ca="1" si="25"/>
        <v>3.2363505481923958</v>
      </c>
      <c r="S289" s="11">
        <f ca="1">IF(SUM($L$2:L288)=$B$15,0,SUM(L289:M289)/R289)</f>
        <v>0</v>
      </c>
      <c r="T289" s="5"/>
    </row>
    <row r="290" spans="4:20" x14ac:dyDescent="0.2">
      <c r="D290" s="2">
        <f ca="1"/>
        <v>151364</v>
      </c>
      <c r="E290" s="2">
        <f ca="1"/>
        <v>105233</v>
      </c>
      <c r="F290" s="5">
        <f ca="1"/>
        <v>151364</v>
      </c>
      <c r="G290" s="5">
        <f ca="1"/>
        <v>74399</v>
      </c>
      <c r="I290" s="4"/>
      <c r="M290" s="121">
        <f t="shared" ca="1" si="26"/>
        <v>11192.823334357938</v>
      </c>
      <c r="R290" s="39">
        <f t="shared" ca="1" si="25"/>
        <v>3.2497592426443949</v>
      </c>
      <c r="S290" s="11">
        <f ca="1">IF(SUM($L$2:L289)=$B$15,0,SUM(L290:M290)/R290)</f>
        <v>0</v>
      </c>
      <c r="T290" s="5"/>
    </row>
    <row r="291" spans="4:20" x14ac:dyDescent="0.2">
      <c r="D291" s="2">
        <f ca="1"/>
        <v>151729</v>
      </c>
      <c r="E291" s="2">
        <f ca="1"/>
        <v>105598</v>
      </c>
      <c r="F291" s="5">
        <f ca="1"/>
        <v>151729</v>
      </c>
      <c r="G291" s="5">
        <f ca="1"/>
        <v>74660</v>
      </c>
      <c r="I291" s="4"/>
      <c r="M291" s="121">
        <f t="shared" ca="1" si="26"/>
        <v>11192.82333435787</v>
      </c>
      <c r="R291" s="39">
        <f t="shared" ca="1" si="25"/>
        <v>3.2632234913647693</v>
      </c>
      <c r="S291" s="11">
        <f ca="1">IF(SUM($L$2:L290)=$B$15,0,SUM(L291:M291)/R291)</f>
        <v>0</v>
      </c>
      <c r="T291" s="5"/>
    </row>
    <row r="292" spans="4:20" x14ac:dyDescent="0.2">
      <c r="D292" s="2">
        <f ca="1"/>
        <v>152095</v>
      </c>
      <c r="E292" s="2">
        <f ca="1"/>
        <v>105964</v>
      </c>
      <c r="F292" s="5">
        <f ca="1"/>
        <v>152095</v>
      </c>
      <c r="G292" s="5">
        <f ca="1"/>
        <v>74922</v>
      </c>
      <c r="I292" s="4"/>
      <c r="M292" s="121">
        <f t="shared" ca="1" si="26"/>
        <v>11236.501007783394</v>
      </c>
      <c r="R292" s="39">
        <f t="shared" ca="1" si="25"/>
        <v>3.2767954329894193</v>
      </c>
      <c r="S292" s="11">
        <f ca="1">IF(SUM($L$2:L291)=$B$15,0,SUM(L292:M292)/R292)</f>
        <v>0</v>
      </c>
      <c r="T292" s="5"/>
    </row>
    <row r="293" spans="4:20" x14ac:dyDescent="0.2">
      <c r="D293" s="2">
        <f ca="1"/>
        <v>152462</v>
      </c>
      <c r="E293" s="2">
        <f ca="1"/>
        <v>106331</v>
      </c>
      <c r="F293" s="5">
        <f ca="1"/>
        <v>152462</v>
      </c>
      <c r="G293" s="5">
        <f ca="1"/>
        <v>75183</v>
      </c>
      <c r="I293" s="4"/>
      <c r="M293" s="121">
        <f t="shared" ca="1" si="26"/>
        <v>11192.823334357938</v>
      </c>
      <c r="R293" s="39">
        <f t="shared" ca="1" si="25"/>
        <v>3.2903716967743177</v>
      </c>
      <c r="S293" s="11">
        <f ca="1">IF(SUM($L$2:L292)=$B$15,0,SUM(L293:M293)/R293)</f>
        <v>0</v>
      </c>
      <c r="T293" s="5"/>
    </row>
    <row r="294" spans="4:20" x14ac:dyDescent="0.2">
      <c r="D294" s="2">
        <f ca="1"/>
        <v>152826</v>
      </c>
      <c r="E294" s="2">
        <f ca="1"/>
        <v>106695</v>
      </c>
      <c r="F294" s="5">
        <f ca="1"/>
        <v>152826</v>
      </c>
      <c r="G294" s="5">
        <f ca="1"/>
        <v>75443</v>
      </c>
      <c r="I294" s="4"/>
      <c r="M294" s="121">
        <f t="shared" ca="1" si="26"/>
        <v>11149.151790480682</v>
      </c>
      <c r="R294" s="39">
        <f t="shared" ca="1" si="25"/>
        <v>3.303951869606387</v>
      </c>
      <c r="S294" s="11">
        <f ca="1">IF(SUM($L$2:L293)=$B$15,0,SUM(L294:M294)/R294)</f>
        <v>0</v>
      </c>
      <c r="T294" s="5"/>
    </row>
    <row r="295" spans="4:20" x14ac:dyDescent="0.2">
      <c r="D295" s="2">
        <f ca="1"/>
        <v>153190</v>
      </c>
      <c r="E295" s="2">
        <f ca="1"/>
        <v>107059</v>
      </c>
      <c r="F295" s="5">
        <f ca="1"/>
        <v>153190</v>
      </c>
      <c r="G295" s="5">
        <f ca="1"/>
        <v>75703</v>
      </c>
      <c r="I295" s="4"/>
      <c r="M295" s="121">
        <f t="shared" ca="1" si="26"/>
        <v>11149.15179048075</v>
      </c>
      <c r="R295" s="39">
        <f t="shared" ca="1" si="25"/>
        <v>3.3175880911500117</v>
      </c>
      <c r="S295" s="11">
        <f ca="1">IF(SUM($L$2:L294)=$B$15,0,SUM(L295:M295)/R295)</f>
        <v>0</v>
      </c>
      <c r="T295" s="5"/>
    </row>
    <row r="296" spans="4:20" x14ac:dyDescent="0.2">
      <c r="D296" s="2">
        <f ca="1"/>
        <v>153556</v>
      </c>
      <c r="E296" s="2">
        <f ca="1"/>
        <v>107425</v>
      </c>
      <c r="F296" s="5">
        <f ca="1"/>
        <v>153556</v>
      </c>
      <c r="G296" s="5">
        <f ca="1"/>
        <v>75965</v>
      </c>
      <c r="I296" s="4"/>
      <c r="M296" s="121">
        <f t="shared" ca="1" si="26"/>
        <v>11236.501007783329</v>
      </c>
      <c r="R296" s="39">
        <f t="shared" ca="1" si="25"/>
        <v>3.3313861383958945</v>
      </c>
      <c r="S296" s="11">
        <f ca="1">IF(SUM($L$2:L295)=$B$15,0,SUM(L296:M296)/R296)</f>
        <v>0</v>
      </c>
      <c r="T296" s="5"/>
    </row>
    <row r="297" spans="4:20" x14ac:dyDescent="0.2">
      <c r="D297" s="2">
        <f ca="1"/>
        <v>153921</v>
      </c>
      <c r="E297" s="2">
        <f ca="1"/>
        <v>107790</v>
      </c>
      <c r="F297" s="5">
        <f ca="1"/>
        <v>153921</v>
      </c>
      <c r="G297" s="5">
        <f ca="1"/>
        <v>76226</v>
      </c>
      <c r="I297" s="4"/>
      <c r="M297" s="121">
        <f t="shared" ca="1" si="26"/>
        <v>11192.82333435807</v>
      </c>
      <c r="R297" s="39">
        <f t="shared" ca="1" si="25"/>
        <v>3.3451885798082821</v>
      </c>
      <c r="S297" s="11">
        <f ca="1">IF(SUM($L$2:L296)=$B$15,0,SUM(L297:M297)/R297)</f>
        <v>0</v>
      </c>
      <c r="T297" s="5"/>
    </row>
    <row r="298" spans="4:20" x14ac:dyDescent="0.2">
      <c r="D298" s="2">
        <f ca="1"/>
        <v>154286</v>
      </c>
      <c r="E298" s="2">
        <f ca="1"/>
        <v>108155</v>
      </c>
      <c r="F298" s="5">
        <f ca="1"/>
        <v>154286</v>
      </c>
      <c r="G298" s="5">
        <f ca="1"/>
        <v>76487</v>
      </c>
      <c r="I298" s="4"/>
      <c r="M298" s="121">
        <f t="shared" ca="1" si="26"/>
        <v>11192.823334357938</v>
      </c>
      <c r="R298" s="39">
        <f t="shared" ca="1" si="25"/>
        <v>3.3590482068428198</v>
      </c>
      <c r="S298" s="11">
        <f ca="1">IF(SUM($L$2:L297)=$B$15,0,SUM(L298:M298)/R298)</f>
        <v>0</v>
      </c>
      <c r="T298" s="5"/>
    </row>
    <row r="299" spans="4:20" x14ac:dyDescent="0.2">
      <c r="D299" s="2">
        <f ca="1"/>
        <v>154653</v>
      </c>
      <c r="E299" s="2">
        <f ca="1"/>
        <v>108522</v>
      </c>
      <c r="F299" s="5">
        <f ca="1"/>
        <v>154653</v>
      </c>
      <c r="G299" s="5">
        <f ca="1"/>
        <v>76748</v>
      </c>
      <c r="I299" s="4"/>
      <c r="M299" s="121">
        <f t="shared" ca="1" si="26"/>
        <v>11192.82333435787</v>
      </c>
      <c r="R299" s="39">
        <f t="shared" ca="1" si="25"/>
        <v>3.3729652564282691</v>
      </c>
      <c r="S299" s="11">
        <f ca="1">IF(SUM($L$2:L298)=$B$15,0,SUM(L299:M299)/R299)</f>
        <v>0</v>
      </c>
      <c r="T299" s="5"/>
    </row>
    <row r="300" spans="4:20" x14ac:dyDescent="0.2">
      <c r="D300" s="2">
        <f ca="1"/>
        <v>155017</v>
      </c>
      <c r="E300" s="2">
        <f ca="1"/>
        <v>108886</v>
      </c>
      <c r="F300" s="5">
        <f ca="1"/>
        <v>155017</v>
      </c>
      <c r="G300" s="5">
        <f ca="1"/>
        <v>77008</v>
      </c>
      <c r="I300" s="4"/>
      <c r="M300" s="121">
        <f t="shared" ca="1" si="26"/>
        <v>11149.15179048075</v>
      </c>
      <c r="R300" s="39">
        <f t="shared" ca="1" si="25"/>
        <v>3.3868863131841849</v>
      </c>
      <c r="S300" s="11">
        <f ca="1">IF(SUM($L$2:L299)=$B$15,0,SUM(L300:M300)/R300)</f>
        <v>0</v>
      </c>
      <c r="T300" s="5"/>
    </row>
    <row r="301" spans="4:20" x14ac:dyDescent="0.2">
      <c r="I301" s="4"/>
      <c r="M301" s="121">
        <f t="shared" ca="1" si="26"/>
        <v>-299993.92739481333</v>
      </c>
      <c r="R301" s="39">
        <f t="shared" si="25"/>
        <v>1</v>
      </c>
      <c r="S301" s="11">
        <f ca="1">IF(SUM($L$2:L300)=$B$15,0,SUM(L301:M301)/R301)</f>
        <v>0</v>
      </c>
      <c r="T301" s="5"/>
    </row>
  </sheetData>
  <mergeCells count="1">
    <mergeCell ref="A1:B1"/>
  </mergeCells>
  <dataValidations count="2">
    <dataValidation type="list" allowBlank="1" showInputMessage="1" showErrorMessage="1" sqref="B6" xr:uid="{91AA5F52-FBFB-402C-8AE1-407E6BE1EA47}">
      <formula1>"Anual,Semestral"</formula1>
    </dataValidation>
    <dataValidation type="list" allowBlank="1" showInputMessage="1" showErrorMessage="1" sqref="B5" xr:uid="{F829FDF8-A084-4067-AA1D-16726DBC342F}">
      <formula1>$B$30:$B$31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77118-2480-4AB3-9F79-FAD653C8EAF7}">
  <sheetPr codeName="Folha2">
    <tabColor rgb="FFFFC000"/>
  </sheetPr>
  <dimension ref="A1:AB145"/>
  <sheetViews>
    <sheetView showGridLines="0" zoomScale="200" zoomScaleNormal="130" workbookViewId="0">
      <selection activeCell="H3" sqref="H3"/>
    </sheetView>
  </sheetViews>
  <sheetFormatPr defaultColWidth="9.140625" defaultRowHeight="12.75" x14ac:dyDescent="0.2"/>
  <cols>
    <col min="1" max="1" width="17.42578125" style="2" bestFit="1" customWidth="1"/>
    <col min="2" max="2" width="16.42578125" style="2" bestFit="1" customWidth="1"/>
    <col min="3" max="3" width="1.7109375" style="2" customWidth="1"/>
    <col min="4" max="4" width="10.42578125" style="133" bestFit="1" customWidth="1"/>
    <col min="5" max="5" width="10" style="2" bestFit="1" customWidth="1"/>
    <col min="6" max="6" width="10.42578125" style="5" bestFit="1" customWidth="1"/>
    <col min="7" max="7" width="10" style="5" bestFit="1" customWidth="1"/>
    <col min="8" max="8" width="8.7109375" style="2" bestFit="1" customWidth="1"/>
    <col min="9" max="9" width="9.28515625" style="2" customWidth="1"/>
    <col min="10" max="10" width="11.42578125" style="2" bestFit="1" customWidth="1"/>
    <col min="11" max="11" width="11" style="11" bestFit="1" customWidth="1"/>
    <col min="12" max="12" width="11.7109375" style="11" bestFit="1" customWidth="1"/>
    <col min="13" max="13" width="18.140625" style="11" hidden="1" customWidth="1"/>
    <col min="14" max="15" width="18.7109375" style="2" bestFit="1" customWidth="1"/>
    <col min="16" max="16" width="11" style="11" bestFit="1" customWidth="1"/>
    <col min="17" max="18" width="14.42578125" style="2" bestFit="1" customWidth="1"/>
    <col min="19" max="19" width="15.7109375" style="2" bestFit="1" customWidth="1"/>
    <col min="20" max="20" width="9.140625" style="2"/>
    <col min="21" max="21" width="14.140625" style="2" bestFit="1" customWidth="1"/>
    <col min="22" max="22" width="15.140625" style="33" bestFit="1" customWidth="1"/>
    <col min="23" max="23" width="2" style="2" bestFit="1" customWidth="1"/>
    <col min="24" max="24" width="7.7109375" style="2" bestFit="1" customWidth="1"/>
    <col min="25" max="25" width="13.140625" style="2" bestFit="1" customWidth="1"/>
    <col min="26" max="27" width="15.140625" style="2" bestFit="1" customWidth="1"/>
    <col min="28" max="28" width="16.42578125" style="2" bestFit="1" customWidth="1"/>
    <col min="29" max="16384" width="9.140625" style="2"/>
  </cols>
  <sheetData>
    <row r="1" spans="1:28" ht="25.5" x14ac:dyDescent="0.2">
      <c r="A1" s="254" t="s">
        <v>41</v>
      </c>
      <c r="B1" s="254"/>
      <c r="D1" s="132" t="s">
        <v>42</v>
      </c>
      <c r="E1" s="90" t="s">
        <v>5</v>
      </c>
      <c r="F1" s="105" t="s">
        <v>43</v>
      </c>
      <c r="G1" s="105" t="s">
        <v>4</v>
      </c>
      <c r="H1" s="129" t="s">
        <v>125</v>
      </c>
      <c r="I1" s="129" t="s">
        <v>124</v>
      </c>
      <c r="J1" s="90" t="s">
        <v>44</v>
      </c>
      <c r="K1" s="106" t="s">
        <v>42</v>
      </c>
      <c r="L1" s="106" t="s">
        <v>45</v>
      </c>
      <c r="M1" s="130" t="s">
        <v>132</v>
      </c>
      <c r="N1" s="90" t="s">
        <v>126</v>
      </c>
      <c r="O1" s="90" t="s">
        <v>128</v>
      </c>
      <c r="P1" s="106" t="s">
        <v>47</v>
      </c>
      <c r="Q1" s="90" t="s">
        <v>127</v>
      </c>
      <c r="R1" s="90" t="s">
        <v>130</v>
      </c>
      <c r="S1" s="90" t="s">
        <v>129</v>
      </c>
      <c r="T1" s="90"/>
      <c r="Y1" s="33"/>
    </row>
    <row r="2" spans="1:28" x14ac:dyDescent="0.2">
      <c r="A2" s="14" t="s">
        <v>94</v>
      </c>
      <c r="B2" s="15">
        <v>45260</v>
      </c>
      <c r="C2" s="5"/>
      <c r="D2" s="131" cm="1">
        <f t="array" ref="D2">_xlfn.UNIQUE(_xlfn.LET(_xlpm.datas,WORKDAY(EDATE(B2,_xlfn.SEQUENCE(300,1,IF(B4="Anual",$B$6,6),IF(B4="Anual",$B$6,6)))-1,1,feriados),IF(_xlpm.datas&gt;B5,B5,_xlpm.datas)))</f>
        <v>45626</v>
      </c>
      <c r="E2" s="16" cm="1">
        <f t="array" aca="1" ref="E2" ca="1">_xlfn.ANCHORARRAY(F2)-$B$7</f>
        <v>-503</v>
      </c>
      <c r="F2" s="5" cm="1">
        <f t="array" ref="F2">WORKDAY(_xlfn.ANCHORARRAY(D2)-1,1,feriados)</f>
        <v>45628</v>
      </c>
      <c r="G2" s="16" cm="1">
        <f t="array" aca="1" ref="G2" ca="1">_xlfn.LET(_xlpm.datas,_xlfn._xlws.FILTER(_xlfn.ANCHORARRAY(F2),_xlfn.ANCHORARRAY(F2)&lt;"20/20/2060"),NETWORKDAYS($B$7,_xlpm.datas,feriados)-1)</f>
        <v>-347</v>
      </c>
      <c r="H2" s="4">
        <f ca="1">IFERROR(ROUND(FORECAST(E2,INDIRECT("DADOS!$D$"&amp;MATCH(VLOOKUP(E2,DADOS!$C:$C,1),DADOS!$C:$C,)):INDIRECT("DADOS!$d$"&amp;(MATCH(VLOOKUP(E2,DADOS!$C:$C,1),DADOS!$C:$C,)+1)),INDIRECT("DADOS!$c$"&amp;MATCH(VLOOKUP(E2,DADOS!$C:$C,1),DADOS!$C:$C,)):INDIRECT("DADOS!$c$"&amp;(MATCH(VLOOKUP(E2,DADOS!$C:$C,1),DADOS!$C:$C,)+1))),2)%,0)</f>
        <v>0</v>
      </c>
      <c r="I2" s="4" cm="1">
        <f t="array" aca="1" ref="I2" ca="1">Svensson(G2,1)</f>
        <v>0.18411876910525396</v>
      </c>
      <c r="J2" s="17">
        <f ca="1">(((1+H2)^(1/252)-1)*$B$8 +1)^G2</f>
        <v>1</v>
      </c>
      <c r="K2" s="11">
        <f ca="1">(J2*$B$18)-$B$11</f>
        <v>0</v>
      </c>
      <c r="L2" s="11">
        <f>IF(F2=$B$13,$B$11,0)</f>
        <v>300000</v>
      </c>
      <c r="M2" s="119">
        <f ca="1">(((((1+I2)^(1/252)-1)*$B$8 +1)^G2)*$B$18)-$B$11</f>
        <v>-69901.614882824448</v>
      </c>
      <c r="N2" s="17">
        <f t="shared" ref="N2:N33" ca="1" si="0">(((1+H2)^(1/252)-1)*$B$9 +1)^G2</f>
        <v>1</v>
      </c>
      <c r="O2" s="17">
        <f t="shared" ref="O2:O33" ca="1" si="1">(((1+H2)^(1/252)-1)*$B$10 +1)^G2</f>
        <v>1</v>
      </c>
      <c r="P2" s="11">
        <f ca="1">SUM(K2:L2)/N2</f>
        <v>300000</v>
      </c>
      <c r="Q2" s="11">
        <f t="shared" ref="Q2:Q10" ca="1" si="2">K2/O2</f>
        <v>0</v>
      </c>
      <c r="R2" s="76">
        <f ca="1">(((1+I2)^(1/252)-1)*$B$10 +1)^G2</f>
        <v>0.77795541466848883</v>
      </c>
      <c r="S2" s="11">
        <f>IF(SUM($L1:L$2)=$B$11,0,SUM(L2:M2)/R2)</f>
        <v>0</v>
      </c>
      <c r="T2" s="76"/>
      <c r="V2" s="4"/>
      <c r="X2" s="76"/>
      <c r="Y2" s="33"/>
      <c r="Z2" s="33"/>
      <c r="AA2" s="26"/>
      <c r="AB2" s="26"/>
    </row>
    <row r="3" spans="1:28" x14ac:dyDescent="0.2">
      <c r="A3" s="14" t="s">
        <v>91</v>
      </c>
      <c r="B3" s="100" t="s">
        <v>100</v>
      </c>
      <c r="D3" s="131"/>
      <c r="E3" s="16"/>
      <c r="G3" s="16"/>
      <c r="H3" s="4">
        <f ca="1">IFERROR(ROUND(FORECAST(E3,INDIRECT("DADOS!$D$"&amp;MATCH(VLOOKUP(E3,DADOS!$C:$C,1),DADOS!$C:$C,)):INDIRECT("DADOS!$d$"&amp;(MATCH(VLOOKUP(E3,DADOS!$C:$C,1),DADOS!$C:$C,)+1)),INDIRECT("DADOS!$c$"&amp;MATCH(VLOOKUP(E3,DADOS!$C:$C,1),DADOS!$C:$C,)):INDIRECT("DADOS!$c$"&amp;(MATCH(VLOOKUP(E3,DADOS!$C:$C,1),DADOS!$C:$C,)+1))),2)%,H2)</f>
        <v>0</v>
      </c>
      <c r="I3" s="4" t="e" cm="1">
        <f t="array" ref="I3">Svensson(G3,1)</f>
        <v>#VALUE!</v>
      </c>
      <c r="J3" s="33">
        <f t="shared" ref="J3:J34" ca="1" si="3">((((1+H3)^(1/252)-1)*$B$8 +1)^G3)/(((1+H2)^(1/252)-1)*$B$8 +1)^G2</f>
        <v>1</v>
      </c>
      <c r="K3" s="11">
        <f>IF(AND(ISNUMBER(D3),D3&lt;=$B$5),(J3-1)*$B$11,0)</f>
        <v>0</v>
      </c>
      <c r="L3" s="11">
        <f t="shared" ref="L3:L66" si="4">IF(F3=$B$13,$B$11,0)</f>
        <v>0</v>
      </c>
      <c r="M3" s="11" t="e">
        <f ca="1">(((((1+I3)^(1/252)-1)*$B$8 +1)^G3)/(((1+I2)^(1/252)-1)*$B$8 +1)^G2-1)*$B$11</f>
        <v>#VALUE!</v>
      </c>
      <c r="N3" s="17">
        <f t="shared" ca="1" si="0"/>
        <v>1</v>
      </c>
      <c r="O3" s="17">
        <f t="shared" ca="1" si="1"/>
        <v>1</v>
      </c>
      <c r="P3" s="11">
        <f t="shared" ref="P3:P66" ca="1" si="5">SUM(K3:L3)/N3</f>
        <v>0</v>
      </c>
      <c r="Q3" s="11">
        <f t="shared" ca="1" si="2"/>
        <v>0</v>
      </c>
      <c r="R3" s="76" t="e">
        <f t="shared" ref="R3:R66" si="6">(((1+I3)^(1/252)-1)*$B$10 +1)^G3</f>
        <v>#VALUE!</v>
      </c>
      <c r="S3" s="11">
        <f>IF(SUM($L2:L$2)=$B$11,0,SUM(L3:M3)/R3)</f>
        <v>0</v>
      </c>
      <c r="T3" s="76"/>
      <c r="X3" s="76"/>
      <c r="Y3" s="76"/>
      <c r="Z3" s="33"/>
      <c r="AA3" s="26"/>
      <c r="AB3" s="26"/>
    </row>
    <row r="4" spans="1:28" x14ac:dyDescent="0.2">
      <c r="A4" s="14" t="s">
        <v>97</v>
      </c>
      <c r="B4" s="92" t="s">
        <v>92</v>
      </c>
      <c r="D4" s="131"/>
      <c r="E4" s="16"/>
      <c r="G4" s="16"/>
      <c r="H4" s="4">
        <f ca="1">IFERROR(ROUND(FORECAST(E4,INDIRECT("DADOS!$D$"&amp;MATCH(VLOOKUP(E4,DADOS!$C:$C,1),DADOS!$C:$C,)):INDIRECT("DADOS!$d$"&amp;(MATCH(VLOOKUP(E4,DADOS!$C:$C,1),DADOS!$C:$C,)+1)),INDIRECT("DADOS!$c$"&amp;MATCH(VLOOKUP(E4,DADOS!$C:$C,1),DADOS!$C:$C,)):INDIRECT("DADOS!$c$"&amp;(MATCH(VLOOKUP(E4,DADOS!$C:$C,1),DADOS!$C:$C,)+1))),2)%,H3)</f>
        <v>0</v>
      </c>
      <c r="I4" s="4" t="e" cm="1">
        <f t="array" ref="I4">Svensson(G4,1)</f>
        <v>#VALUE!</v>
      </c>
      <c r="J4" s="17">
        <f t="shared" ca="1" si="3"/>
        <v>1</v>
      </c>
      <c r="K4" s="11">
        <f t="shared" ref="K4:K67" si="7">IF(AND(ISNUMBER(D4),D4&lt;=$B$5),(J4-1)*$B$11,0)</f>
        <v>0</v>
      </c>
      <c r="L4" s="11">
        <f t="shared" si="4"/>
        <v>0</v>
      </c>
      <c r="M4" s="11" t="e">
        <f t="shared" ref="M4:M67" si="8">(((((1+I4)^(1/252)-1)*$B$8 +1)^G4)/(((1+I3)^(1/252)-1)*$B$8 +1)^G3-1)*$B$11</f>
        <v>#VALUE!</v>
      </c>
      <c r="N4" s="17">
        <f t="shared" ca="1" si="0"/>
        <v>1</v>
      </c>
      <c r="O4" s="17">
        <f t="shared" ca="1" si="1"/>
        <v>1</v>
      </c>
      <c r="P4" s="11">
        <f t="shared" ca="1" si="5"/>
        <v>0</v>
      </c>
      <c r="Q4" s="11">
        <f t="shared" ca="1" si="2"/>
        <v>0</v>
      </c>
      <c r="R4" s="76" t="e">
        <f t="shared" si="6"/>
        <v>#VALUE!</v>
      </c>
      <c r="S4" s="11">
        <f>IF(SUM($L$2:L3)=$B$11,0,SUM(L4:M4)/R4)</f>
        <v>0</v>
      </c>
      <c r="U4" s="76"/>
    </row>
    <row r="5" spans="1:28" x14ac:dyDescent="0.2">
      <c r="A5" s="14" t="s">
        <v>96</v>
      </c>
      <c r="B5" s="18">
        <v>45626</v>
      </c>
      <c r="D5" s="131"/>
      <c r="E5" s="16"/>
      <c r="G5" s="16"/>
      <c r="H5" s="4">
        <f ca="1">IFERROR(ROUND(FORECAST(E5,INDIRECT("DADOS!$D$"&amp;MATCH(VLOOKUP(E5,DADOS!$C:$C,1),DADOS!$C:$C,)):INDIRECT("DADOS!$d$"&amp;(MATCH(VLOOKUP(E5,DADOS!$C:$C,1),DADOS!$C:$C,)+1)),INDIRECT("DADOS!$c$"&amp;MATCH(VLOOKUP(E5,DADOS!$C:$C,1),DADOS!$C:$C,)):INDIRECT("DADOS!$c$"&amp;(MATCH(VLOOKUP(E5,DADOS!$C:$C,1),DADOS!$C:$C,)+1))),2)%,H4)</f>
        <v>0</v>
      </c>
      <c r="I5" s="4" t="e" cm="1">
        <f t="array" ref="I5">Svensson(G5,1)</f>
        <v>#VALUE!</v>
      </c>
      <c r="J5" s="17">
        <f t="shared" ca="1" si="3"/>
        <v>1</v>
      </c>
      <c r="K5" s="11">
        <f t="shared" si="7"/>
        <v>0</v>
      </c>
      <c r="L5" s="11">
        <f t="shared" si="4"/>
        <v>0</v>
      </c>
      <c r="M5" s="11" t="e">
        <f t="shared" si="8"/>
        <v>#VALUE!</v>
      </c>
      <c r="N5" s="17">
        <f t="shared" ca="1" si="0"/>
        <v>1</v>
      </c>
      <c r="O5" s="17">
        <f t="shared" ca="1" si="1"/>
        <v>1</v>
      </c>
      <c r="P5" s="11">
        <f t="shared" ca="1" si="5"/>
        <v>0</v>
      </c>
      <c r="Q5" s="11">
        <f t="shared" ca="1" si="2"/>
        <v>0</v>
      </c>
      <c r="R5" s="76" t="e">
        <f t="shared" si="6"/>
        <v>#VALUE!</v>
      </c>
      <c r="S5" s="11">
        <f>IF(SUM($L$2:L4)=$B$11,0,SUM(L5:M5)/R5)</f>
        <v>0</v>
      </c>
      <c r="X5" s="34"/>
    </row>
    <row r="6" spans="1:28" x14ac:dyDescent="0.2">
      <c r="A6" s="14" t="s">
        <v>367</v>
      </c>
      <c r="B6" s="220">
        <v>12</v>
      </c>
      <c r="D6" s="131"/>
      <c r="E6" s="16"/>
      <c r="G6" s="16"/>
      <c r="H6" s="4">
        <f ca="1">IFERROR(ROUND(FORECAST(E6,INDIRECT("DADOS!$D$"&amp;MATCH(VLOOKUP(E6,DADOS!$C:$C,1),DADOS!$C:$C,)):INDIRECT("DADOS!$d$"&amp;(MATCH(VLOOKUP(E6,DADOS!$C:$C,1),DADOS!$C:$C,)+1)),INDIRECT("DADOS!$c$"&amp;MATCH(VLOOKUP(E6,DADOS!$C:$C,1),DADOS!$C:$C,)):INDIRECT("DADOS!$c$"&amp;(MATCH(VLOOKUP(E6,DADOS!$C:$C,1),DADOS!$C:$C,)+1))),2)%,H5)</f>
        <v>0</v>
      </c>
      <c r="I6" s="4" t="e" cm="1">
        <f t="array" ref="I6">Svensson(G6,1)</f>
        <v>#VALUE!</v>
      </c>
      <c r="J6" s="17">
        <f t="shared" ca="1" si="3"/>
        <v>1</v>
      </c>
      <c r="K6" s="11">
        <f t="shared" si="7"/>
        <v>0</v>
      </c>
      <c r="L6" s="11">
        <f t="shared" si="4"/>
        <v>0</v>
      </c>
      <c r="M6" s="11" t="e">
        <f t="shared" si="8"/>
        <v>#VALUE!</v>
      </c>
      <c r="N6" s="17">
        <f t="shared" ca="1" si="0"/>
        <v>1</v>
      </c>
      <c r="O6" s="17">
        <f t="shared" ca="1" si="1"/>
        <v>1</v>
      </c>
      <c r="P6" s="11">
        <f t="shared" ca="1" si="5"/>
        <v>0</v>
      </c>
      <c r="Q6" s="11">
        <f t="shared" ca="1" si="2"/>
        <v>0</v>
      </c>
      <c r="R6" s="76" t="e">
        <f t="shared" si="6"/>
        <v>#VALUE!</v>
      </c>
      <c r="S6" s="11">
        <f>IF(SUM($L$2:L5)=$B$11,0,SUM(L6:M6)/R6)</f>
        <v>0</v>
      </c>
    </row>
    <row r="7" spans="1:28" x14ac:dyDescent="0.2">
      <c r="A7" s="14" t="s">
        <v>10</v>
      </c>
      <c r="B7" s="18">
        <f ca="1">TODAY()</f>
        <v>46131</v>
      </c>
      <c r="D7" s="131"/>
      <c r="E7" s="16"/>
      <c r="G7" s="16"/>
      <c r="H7" s="4">
        <f ca="1">IFERROR(ROUND(FORECAST(E7,INDIRECT("DADOS!$D$"&amp;MATCH(VLOOKUP(E7,DADOS!$C:$C,1),DADOS!$C:$C,)):INDIRECT("DADOS!$d$"&amp;(MATCH(VLOOKUP(E7,DADOS!$C:$C,1),DADOS!$C:$C,)+1)),INDIRECT("DADOS!$c$"&amp;MATCH(VLOOKUP(E7,DADOS!$C:$C,1),DADOS!$C:$C,)):INDIRECT("DADOS!$c$"&amp;(MATCH(VLOOKUP(E7,DADOS!$C:$C,1),DADOS!$C:$C,)+1))),2)%,H6)</f>
        <v>0</v>
      </c>
      <c r="I7" s="4" t="e" cm="1">
        <f t="array" ref="I7">Svensson(G7,1)</f>
        <v>#VALUE!</v>
      </c>
      <c r="J7" s="17">
        <f t="shared" ca="1" si="3"/>
        <v>1</v>
      </c>
      <c r="K7" s="11">
        <f t="shared" si="7"/>
        <v>0</v>
      </c>
      <c r="L7" s="11">
        <f t="shared" si="4"/>
        <v>0</v>
      </c>
      <c r="M7" s="11" t="e">
        <f t="shared" si="8"/>
        <v>#VALUE!</v>
      </c>
      <c r="N7" s="17">
        <f t="shared" ca="1" si="0"/>
        <v>1</v>
      </c>
      <c r="O7" s="17">
        <f t="shared" ca="1" si="1"/>
        <v>1</v>
      </c>
      <c r="P7" s="11">
        <f t="shared" ca="1" si="5"/>
        <v>0</v>
      </c>
      <c r="Q7" s="11">
        <f t="shared" ca="1" si="2"/>
        <v>0</v>
      </c>
      <c r="R7" s="76" t="e">
        <f t="shared" si="6"/>
        <v>#VALUE!</v>
      </c>
      <c r="S7" s="11">
        <f>IF(SUM($L$2:L6)=$B$11,0,SUM(L7:M7)/R7)</f>
        <v>0</v>
      </c>
    </row>
    <row r="8" spans="1:28" x14ac:dyDescent="0.2">
      <c r="A8" s="14" t="s">
        <v>22</v>
      </c>
      <c r="B8" s="19">
        <v>1.1399999999999999</v>
      </c>
      <c r="D8" s="131"/>
      <c r="E8" s="16"/>
      <c r="G8" s="16"/>
      <c r="H8" s="4">
        <f ca="1">IFERROR(ROUND(FORECAST(E8,INDIRECT("DADOS!$D$"&amp;MATCH(VLOOKUP(E8,DADOS!$C:$C,1),DADOS!$C:$C,)):INDIRECT("DADOS!$d$"&amp;(MATCH(VLOOKUP(E8,DADOS!$C:$C,1),DADOS!$C:$C,)+1)),INDIRECT("DADOS!$c$"&amp;MATCH(VLOOKUP(E8,DADOS!$C:$C,1),DADOS!$C:$C,)):INDIRECT("DADOS!$c$"&amp;(MATCH(VLOOKUP(E8,DADOS!$C:$C,1),DADOS!$C:$C,)+1))),2)%,H7)</f>
        <v>0</v>
      </c>
      <c r="I8" s="4" t="e" cm="1">
        <f t="array" ref="I8">Svensson(G8,1)</f>
        <v>#VALUE!</v>
      </c>
      <c r="J8" s="17">
        <f t="shared" ca="1" si="3"/>
        <v>1</v>
      </c>
      <c r="K8" s="11">
        <f t="shared" si="7"/>
        <v>0</v>
      </c>
      <c r="L8" s="11">
        <f t="shared" si="4"/>
        <v>0</v>
      </c>
      <c r="M8" s="11" t="e">
        <f t="shared" si="8"/>
        <v>#VALUE!</v>
      </c>
      <c r="N8" s="17">
        <f t="shared" ca="1" si="0"/>
        <v>1</v>
      </c>
      <c r="O8" s="17">
        <f t="shared" ca="1" si="1"/>
        <v>1</v>
      </c>
      <c r="P8" s="11">
        <f t="shared" ca="1" si="5"/>
        <v>0</v>
      </c>
      <c r="Q8" s="11">
        <f t="shared" ca="1" si="2"/>
        <v>0</v>
      </c>
      <c r="R8" s="76" t="e">
        <f t="shared" si="6"/>
        <v>#VALUE!</v>
      </c>
      <c r="S8" s="11">
        <f>IF(SUM($L$2:L7)=$B$11,0,SUM(L8:M8)/R8)</f>
        <v>0</v>
      </c>
      <c r="U8" s="110"/>
    </row>
    <row r="9" spans="1:28" x14ac:dyDescent="0.2">
      <c r="A9" s="14" t="s">
        <v>50</v>
      </c>
      <c r="B9" s="19">
        <v>1.079</v>
      </c>
      <c r="D9" s="131"/>
      <c r="E9" s="16"/>
      <c r="G9" s="16"/>
      <c r="H9" s="4">
        <f ca="1">IFERROR(ROUND(FORECAST(E9,INDIRECT("DADOS!$D$"&amp;MATCH(VLOOKUP(E9,DADOS!$C:$C,1),DADOS!$C:$C,)):INDIRECT("DADOS!$d$"&amp;(MATCH(VLOOKUP(E9,DADOS!$C:$C,1),DADOS!$C:$C,)+1)),INDIRECT("DADOS!$c$"&amp;MATCH(VLOOKUP(E9,DADOS!$C:$C,1),DADOS!$C:$C,)):INDIRECT("DADOS!$c$"&amp;(MATCH(VLOOKUP(E9,DADOS!$C:$C,1),DADOS!$C:$C,)+1))),2)%,H8)</f>
        <v>0</v>
      </c>
      <c r="I9" s="4" t="e" cm="1">
        <f t="array" ref="I9">Svensson(G9,1)</f>
        <v>#VALUE!</v>
      </c>
      <c r="J9" s="17">
        <f t="shared" ca="1" si="3"/>
        <v>1</v>
      </c>
      <c r="K9" s="11">
        <f t="shared" si="7"/>
        <v>0</v>
      </c>
      <c r="L9" s="11">
        <f t="shared" si="4"/>
        <v>0</v>
      </c>
      <c r="M9" s="11" t="e">
        <f t="shared" si="8"/>
        <v>#VALUE!</v>
      </c>
      <c r="N9" s="17">
        <f t="shared" ca="1" si="0"/>
        <v>1</v>
      </c>
      <c r="O9" s="17">
        <f t="shared" ca="1" si="1"/>
        <v>1</v>
      </c>
      <c r="P9" s="11">
        <f t="shared" ca="1" si="5"/>
        <v>0</v>
      </c>
      <c r="Q9" s="11">
        <f t="shared" ca="1" si="2"/>
        <v>0</v>
      </c>
      <c r="R9" s="76" t="e">
        <f t="shared" si="6"/>
        <v>#VALUE!</v>
      </c>
      <c r="S9" s="11">
        <f>IF(SUM($L$2:L8)=$B$11,0,SUM(L9:M9)/R9)</f>
        <v>0</v>
      </c>
    </row>
    <row r="10" spans="1:28" x14ac:dyDescent="0.2">
      <c r="A10" s="14" t="s">
        <v>51</v>
      </c>
      <c r="B10" s="134">
        <f>B9</f>
        <v>1.079</v>
      </c>
      <c r="D10" s="131"/>
      <c r="E10" s="16"/>
      <c r="G10" s="16"/>
      <c r="H10" s="4">
        <f ca="1">IFERROR(ROUND(FORECAST(E10,INDIRECT("DADOS!$D$"&amp;MATCH(VLOOKUP(E10,DADOS!$C:$C,1),DADOS!$C:$C,)):INDIRECT("DADOS!$d$"&amp;(MATCH(VLOOKUP(E10,DADOS!$C:$C,1),DADOS!$C:$C,)+1)),INDIRECT("DADOS!$c$"&amp;MATCH(VLOOKUP(E10,DADOS!$C:$C,1),DADOS!$C:$C,)):INDIRECT("DADOS!$c$"&amp;(MATCH(VLOOKUP(E10,DADOS!$C:$C,1),DADOS!$C:$C,)+1))),2)%,H9)</f>
        <v>0</v>
      </c>
      <c r="I10" s="4" t="e" cm="1">
        <f t="array" ref="I10">Svensson(G10,1)</f>
        <v>#VALUE!</v>
      </c>
      <c r="J10" s="17">
        <f t="shared" ca="1" si="3"/>
        <v>1</v>
      </c>
      <c r="K10" s="11">
        <f t="shared" si="7"/>
        <v>0</v>
      </c>
      <c r="L10" s="11">
        <f t="shared" si="4"/>
        <v>0</v>
      </c>
      <c r="M10" s="11" t="e">
        <f t="shared" si="8"/>
        <v>#VALUE!</v>
      </c>
      <c r="N10" s="17">
        <f t="shared" ca="1" si="0"/>
        <v>1</v>
      </c>
      <c r="O10" s="17">
        <f t="shared" ca="1" si="1"/>
        <v>1</v>
      </c>
      <c r="P10" s="11">
        <f t="shared" ca="1" si="5"/>
        <v>0</v>
      </c>
      <c r="Q10" s="11">
        <f t="shared" ca="1" si="2"/>
        <v>0</v>
      </c>
      <c r="R10" s="76" t="e">
        <f t="shared" si="6"/>
        <v>#VALUE!</v>
      </c>
      <c r="S10" s="11">
        <f>IF(SUM($L$2:L9)=$B$11,0,SUM(L10:M10)/R10)</f>
        <v>0</v>
      </c>
      <c r="U10" s="26"/>
    </row>
    <row r="11" spans="1:28" x14ac:dyDescent="0.2">
      <c r="A11" s="20" t="s">
        <v>25</v>
      </c>
      <c r="B11" s="21">
        <v>300000</v>
      </c>
      <c r="D11" s="131"/>
      <c r="E11" s="16"/>
      <c r="G11" s="16"/>
      <c r="H11" s="4">
        <f ca="1">IFERROR(ROUND(FORECAST(E11,INDIRECT("DADOS!$D$"&amp;MATCH(VLOOKUP(E11,DADOS!$C:$C,1),DADOS!$C:$C,)):INDIRECT("DADOS!$d$"&amp;(MATCH(VLOOKUP(E11,DADOS!$C:$C,1),DADOS!$C:$C,)+1)),INDIRECT("DADOS!$c$"&amp;MATCH(VLOOKUP(E11,DADOS!$C:$C,1),DADOS!$C:$C,)):INDIRECT("DADOS!$c$"&amp;(MATCH(VLOOKUP(E11,DADOS!$C:$C,1),DADOS!$C:$C,)+1))),2)%,H10)</f>
        <v>0</v>
      </c>
      <c r="I11" s="4" t="e" cm="1">
        <f t="array" ref="I11">Svensson(G11,1)</f>
        <v>#VALUE!</v>
      </c>
      <c r="J11" s="17">
        <f t="shared" ca="1" si="3"/>
        <v>1</v>
      </c>
      <c r="K11" s="11">
        <f t="shared" si="7"/>
        <v>0</v>
      </c>
      <c r="L11" s="11">
        <f t="shared" si="4"/>
        <v>0</v>
      </c>
      <c r="M11" s="11" t="e">
        <f t="shared" si="8"/>
        <v>#VALUE!</v>
      </c>
      <c r="N11" s="17">
        <f t="shared" ca="1" si="0"/>
        <v>1</v>
      </c>
      <c r="O11" s="17">
        <f t="shared" ca="1" si="1"/>
        <v>1</v>
      </c>
      <c r="P11" s="11">
        <f t="shared" ca="1" si="5"/>
        <v>0</v>
      </c>
      <c r="Q11" s="11">
        <f t="shared" ref="Q11:Q35" ca="1" si="9">K11/O11</f>
        <v>0</v>
      </c>
      <c r="R11" s="76" t="e">
        <f t="shared" si="6"/>
        <v>#VALUE!</v>
      </c>
      <c r="S11" s="11">
        <f>IF(SUM($L$2:L10)=$B$11,0,SUM(L11:M11)/R11)</f>
        <v>0</v>
      </c>
      <c r="U11" s="85"/>
    </row>
    <row r="12" spans="1:28" x14ac:dyDescent="0.2">
      <c r="A12" s="94"/>
      <c r="B12" s="95"/>
      <c r="D12" s="131"/>
      <c r="E12" s="16"/>
      <c r="G12" s="16"/>
      <c r="H12" s="4">
        <f ca="1">IFERROR(ROUND(FORECAST(E12,INDIRECT("DADOS!$D$"&amp;MATCH(VLOOKUP(E12,DADOS!$C:$C,1),DADOS!$C:$C,)):INDIRECT("DADOS!$d$"&amp;(MATCH(VLOOKUP(E12,DADOS!$C:$C,1),DADOS!$C:$C,)+1)),INDIRECT("DADOS!$c$"&amp;MATCH(VLOOKUP(E12,DADOS!$C:$C,1),DADOS!$C:$C,)):INDIRECT("DADOS!$c$"&amp;(MATCH(VLOOKUP(E12,DADOS!$C:$C,1),DADOS!$C:$C,)+1))),2)%,H11)</f>
        <v>0</v>
      </c>
      <c r="I12" s="4" t="e" cm="1">
        <f t="array" ref="I12">Svensson(G12,1)</f>
        <v>#VALUE!</v>
      </c>
      <c r="J12" s="17">
        <f t="shared" ca="1" si="3"/>
        <v>1</v>
      </c>
      <c r="K12" s="11">
        <f t="shared" si="7"/>
        <v>0</v>
      </c>
      <c r="L12" s="11">
        <f t="shared" si="4"/>
        <v>0</v>
      </c>
      <c r="M12" s="11" t="e">
        <f t="shared" si="8"/>
        <v>#VALUE!</v>
      </c>
      <c r="N12" s="17">
        <f t="shared" ca="1" si="0"/>
        <v>1</v>
      </c>
      <c r="O12" s="17">
        <f t="shared" ca="1" si="1"/>
        <v>1</v>
      </c>
      <c r="P12" s="11">
        <f t="shared" ca="1" si="5"/>
        <v>0</v>
      </c>
      <c r="Q12" s="11">
        <f t="shared" ca="1" si="9"/>
        <v>0</v>
      </c>
      <c r="R12" s="76" t="e">
        <f t="shared" si="6"/>
        <v>#VALUE!</v>
      </c>
      <c r="S12" s="11">
        <f>IF(SUM($L$2:L11)=$B$11,0,SUM(L12:M12)/R12)</f>
        <v>0</v>
      </c>
    </row>
    <row r="13" spans="1:28" x14ac:dyDescent="0.2">
      <c r="A13" s="14" t="s">
        <v>95</v>
      </c>
      <c r="B13" s="5">
        <f>WORKDAY(B5-1,1,feriados)</f>
        <v>45628</v>
      </c>
      <c r="D13" s="131"/>
      <c r="E13" s="16"/>
      <c r="G13" s="16"/>
      <c r="H13" s="4">
        <f ca="1">IFERROR(ROUND(FORECAST(E13,INDIRECT("DADOS!$D$"&amp;MATCH(VLOOKUP(E13,DADOS!$C:$C,1),DADOS!$C:$C,)):INDIRECT("DADOS!$d$"&amp;(MATCH(VLOOKUP(E13,DADOS!$C:$C,1),DADOS!$C:$C,)+1)),INDIRECT("DADOS!$c$"&amp;MATCH(VLOOKUP(E13,DADOS!$C:$C,1),DADOS!$C:$C,)):INDIRECT("DADOS!$c$"&amp;(MATCH(VLOOKUP(E13,DADOS!$C:$C,1),DADOS!$C:$C,)+1))),2)%,H12)</f>
        <v>0</v>
      </c>
      <c r="I13" s="4" t="e" cm="1">
        <f t="array" ref="I13">Svensson(G13,1)</f>
        <v>#VALUE!</v>
      </c>
      <c r="J13" s="17">
        <f t="shared" ca="1" si="3"/>
        <v>1</v>
      </c>
      <c r="K13" s="11">
        <f t="shared" si="7"/>
        <v>0</v>
      </c>
      <c r="L13" s="11">
        <f t="shared" si="4"/>
        <v>0</v>
      </c>
      <c r="M13" s="11" t="e">
        <f t="shared" si="8"/>
        <v>#VALUE!</v>
      </c>
      <c r="N13" s="17">
        <f t="shared" ca="1" si="0"/>
        <v>1</v>
      </c>
      <c r="O13" s="17">
        <f t="shared" ca="1" si="1"/>
        <v>1</v>
      </c>
      <c r="P13" s="11">
        <f t="shared" ca="1" si="5"/>
        <v>0</v>
      </c>
      <c r="Q13" s="11">
        <f t="shared" ca="1" si="9"/>
        <v>0</v>
      </c>
      <c r="R13" s="76" t="e">
        <f t="shared" si="6"/>
        <v>#VALUE!</v>
      </c>
      <c r="S13" s="11">
        <f>IF(SUM($L$2:L12)=$B$11,0,SUM(L13:M13)/R13)</f>
        <v>0</v>
      </c>
      <c r="U13" s="121"/>
    </row>
    <row r="14" spans="1:28" x14ac:dyDescent="0.2">
      <c r="A14" s="22" t="s">
        <v>26</v>
      </c>
      <c r="B14" s="23">
        <f ca="1">NETWORKDAYS(B2,B7,feriados)-1</f>
        <v>598</v>
      </c>
      <c r="D14" s="131"/>
      <c r="E14" s="16"/>
      <c r="G14" s="16"/>
      <c r="H14" s="4">
        <f ca="1">IFERROR(ROUND(FORECAST(E14,INDIRECT("DADOS!$D$"&amp;MATCH(VLOOKUP(E14,DADOS!$C:$C,1),DADOS!$C:$C,)):INDIRECT("DADOS!$d$"&amp;(MATCH(VLOOKUP(E14,DADOS!$C:$C,1),DADOS!$C:$C,)+1)),INDIRECT("DADOS!$c$"&amp;MATCH(VLOOKUP(E14,DADOS!$C:$C,1),DADOS!$C:$C,)):INDIRECT("DADOS!$c$"&amp;(MATCH(VLOOKUP(E14,DADOS!$C:$C,1),DADOS!$C:$C,)+1))),2)%,H13)</f>
        <v>0</v>
      </c>
      <c r="I14" s="4" t="e" cm="1">
        <f t="array" ref="I14">Svensson(G14,1)</f>
        <v>#VALUE!</v>
      </c>
      <c r="J14" s="17">
        <f t="shared" ca="1" si="3"/>
        <v>1</v>
      </c>
      <c r="K14" s="11">
        <f t="shared" si="7"/>
        <v>0</v>
      </c>
      <c r="L14" s="11">
        <f t="shared" si="4"/>
        <v>0</v>
      </c>
      <c r="M14" s="11" t="e">
        <f t="shared" si="8"/>
        <v>#VALUE!</v>
      </c>
      <c r="N14" s="17">
        <f t="shared" ca="1" si="0"/>
        <v>1</v>
      </c>
      <c r="O14" s="17">
        <f t="shared" ca="1" si="1"/>
        <v>1</v>
      </c>
      <c r="P14" s="11">
        <f t="shared" ca="1" si="5"/>
        <v>0</v>
      </c>
      <c r="Q14" s="11">
        <f t="shared" ca="1" si="9"/>
        <v>0</v>
      </c>
      <c r="R14" s="76" t="e">
        <f t="shared" si="6"/>
        <v>#VALUE!</v>
      </c>
      <c r="S14" s="11">
        <f>IF(SUM($L$2:L13)=$B$11,0,SUM(L14:M14)/R14)</f>
        <v>0</v>
      </c>
      <c r="U14" s="121"/>
    </row>
    <row r="15" spans="1:28" x14ac:dyDescent="0.2">
      <c r="A15" s="14" t="s">
        <v>101</v>
      </c>
      <c r="B15" s="225" t="e" cm="1">
        <f t="array" aca="1" ref="B15" ca="1">_xlfn.XLOOKUP(B7,FatorAcumulado[Datas],INDIRECT("FatorAcumulado[Fator "&amp;B3&amp;"]"))/_xlfn.XLOOKUP(B2,FatorAcumulado[Datas],INDIRECT("FatorAcumulado[Fator "&amp;B3&amp;"]"))</f>
        <v>#N/A</v>
      </c>
      <c r="D15" s="131"/>
      <c r="E15" s="16"/>
      <c r="G15" s="16"/>
      <c r="H15" s="4">
        <f ca="1">IFERROR(ROUND(FORECAST(E15,INDIRECT("DADOS!$D$"&amp;MATCH(VLOOKUP(E15,DADOS!$C:$C,1),DADOS!$C:$C,)):INDIRECT("DADOS!$d$"&amp;(MATCH(VLOOKUP(E15,DADOS!$C:$C,1),DADOS!$C:$C,)+1)),INDIRECT("DADOS!$c$"&amp;MATCH(VLOOKUP(E15,DADOS!$C:$C,1),DADOS!$C:$C,)):INDIRECT("DADOS!$c$"&amp;(MATCH(VLOOKUP(E15,DADOS!$C:$C,1),DADOS!$C:$C,)+1))),2)%,H14)</f>
        <v>0</v>
      </c>
      <c r="I15" s="4" t="e" cm="1">
        <f t="array" ref="I15">Svensson(G15,1)</f>
        <v>#VALUE!</v>
      </c>
      <c r="J15" s="17">
        <f t="shared" ca="1" si="3"/>
        <v>1</v>
      </c>
      <c r="K15" s="11">
        <f t="shared" si="7"/>
        <v>0</v>
      </c>
      <c r="L15" s="11">
        <f t="shared" si="4"/>
        <v>0</v>
      </c>
      <c r="M15" s="11" t="e">
        <f t="shared" si="8"/>
        <v>#VALUE!</v>
      </c>
      <c r="N15" s="17">
        <f t="shared" ca="1" si="0"/>
        <v>1</v>
      </c>
      <c r="O15" s="17">
        <f t="shared" ca="1" si="1"/>
        <v>1</v>
      </c>
      <c r="P15" s="11">
        <f t="shared" ca="1" si="5"/>
        <v>0</v>
      </c>
      <c r="Q15" s="11">
        <f t="shared" ca="1" si="9"/>
        <v>0</v>
      </c>
      <c r="R15" s="76" t="e">
        <f t="shared" si="6"/>
        <v>#VALUE!</v>
      </c>
      <c r="S15" s="11">
        <f>IF(SUM($L$2:L14)=$B$11,0,SUM(L15:M15)/R15)</f>
        <v>0</v>
      </c>
    </row>
    <row r="16" spans="1:28" x14ac:dyDescent="0.2">
      <c r="A16" s="14" t="s">
        <v>27</v>
      </c>
      <c r="B16" s="227">
        <f ca="1">IFERROR((B15)^(1/B14) -1,0)</f>
        <v>0</v>
      </c>
      <c r="D16" s="131"/>
      <c r="E16" s="16"/>
      <c r="G16" s="16"/>
      <c r="H16" s="4">
        <f ca="1">IFERROR(ROUND(FORECAST(E16,INDIRECT("DADOS!$D$"&amp;MATCH(VLOOKUP(E16,DADOS!$C:$C,1),DADOS!$C:$C,)):INDIRECT("DADOS!$d$"&amp;(MATCH(VLOOKUP(E16,DADOS!$C:$C,1),DADOS!$C:$C,)+1)),INDIRECT("DADOS!$c$"&amp;MATCH(VLOOKUP(E16,DADOS!$C:$C,1),DADOS!$C:$C,)):INDIRECT("DADOS!$c$"&amp;(MATCH(VLOOKUP(E16,DADOS!$C:$C,1),DADOS!$C:$C,)+1))),2)%,H15)</f>
        <v>0</v>
      </c>
      <c r="I16" s="4" t="e" cm="1">
        <f t="array" ref="I16">Svensson(G16,1)</f>
        <v>#VALUE!</v>
      </c>
      <c r="J16" s="17">
        <f t="shared" ca="1" si="3"/>
        <v>1</v>
      </c>
      <c r="K16" s="11">
        <f t="shared" si="7"/>
        <v>0</v>
      </c>
      <c r="L16" s="11">
        <f t="shared" si="4"/>
        <v>0</v>
      </c>
      <c r="M16" s="11" t="e">
        <f t="shared" si="8"/>
        <v>#VALUE!</v>
      </c>
      <c r="N16" s="17">
        <f t="shared" ca="1" si="0"/>
        <v>1</v>
      </c>
      <c r="O16" s="17">
        <f t="shared" ca="1" si="1"/>
        <v>1</v>
      </c>
      <c r="P16" s="11">
        <f t="shared" ca="1" si="5"/>
        <v>0</v>
      </c>
      <c r="Q16" s="11">
        <f t="shared" ca="1" si="9"/>
        <v>0</v>
      </c>
      <c r="R16" s="76" t="e">
        <f t="shared" si="6"/>
        <v>#VALUE!</v>
      </c>
      <c r="S16" s="11">
        <f>IF(SUM($L$2:L15)=$B$11,0,SUM(L16:M16)/R16)</f>
        <v>0</v>
      </c>
    </row>
    <row r="17" spans="1:19" x14ac:dyDescent="0.2">
      <c r="A17" s="14" t="s">
        <v>31</v>
      </c>
      <c r="B17" s="226">
        <f ca="1">B16*B8</f>
        <v>0</v>
      </c>
      <c r="C17" s="99"/>
      <c r="D17" s="131"/>
      <c r="E17" s="16"/>
      <c r="G17" s="16"/>
      <c r="H17" s="4">
        <f ca="1">IFERROR(ROUND(FORECAST(E17,INDIRECT("DADOS!$D$"&amp;MATCH(VLOOKUP(E17,DADOS!$C:$C,1),DADOS!$C:$C,)):INDIRECT("DADOS!$d$"&amp;(MATCH(VLOOKUP(E17,DADOS!$C:$C,1),DADOS!$C:$C,)+1)),INDIRECT("DADOS!$c$"&amp;MATCH(VLOOKUP(E17,DADOS!$C:$C,1),DADOS!$C:$C,)):INDIRECT("DADOS!$c$"&amp;(MATCH(VLOOKUP(E17,DADOS!$C:$C,1),DADOS!$C:$C,)+1))),2)%,H16)</f>
        <v>0</v>
      </c>
      <c r="I17" s="4" t="e" cm="1">
        <f t="array" ref="I17">Svensson(G17,1)</f>
        <v>#VALUE!</v>
      </c>
      <c r="J17" s="17">
        <f t="shared" ca="1" si="3"/>
        <v>1</v>
      </c>
      <c r="K17" s="11">
        <f t="shared" si="7"/>
        <v>0</v>
      </c>
      <c r="L17" s="11">
        <f t="shared" si="4"/>
        <v>0</v>
      </c>
      <c r="M17" s="11" t="e">
        <f t="shared" si="8"/>
        <v>#VALUE!</v>
      </c>
      <c r="N17" s="17">
        <f t="shared" ca="1" si="0"/>
        <v>1</v>
      </c>
      <c r="O17" s="17">
        <f t="shared" ca="1" si="1"/>
        <v>1</v>
      </c>
      <c r="P17" s="11">
        <f t="shared" ca="1" si="5"/>
        <v>0</v>
      </c>
      <c r="Q17" s="11">
        <f t="shared" ca="1" si="9"/>
        <v>0</v>
      </c>
      <c r="R17" s="76" t="e">
        <f t="shared" si="6"/>
        <v>#VALUE!</v>
      </c>
      <c r="S17" s="11">
        <f>IF(SUM($L$2:L16)=$B$11,0,SUM(L17:M17)/R17)</f>
        <v>0</v>
      </c>
    </row>
    <row r="18" spans="1:19" x14ac:dyDescent="0.2">
      <c r="A18" s="20" t="s">
        <v>46</v>
      </c>
      <c r="B18" s="36">
        <f ca="1">TRUNC(B11*(1+B17)^B14,6)</f>
        <v>300000</v>
      </c>
      <c r="D18" s="131"/>
      <c r="E18" s="16"/>
      <c r="G18" s="16"/>
      <c r="H18" s="4">
        <f ca="1">IFERROR(ROUND(FORECAST(E18,INDIRECT("DADOS!$D$"&amp;MATCH(VLOOKUP(E18,DADOS!$C:$C,1),DADOS!$C:$C,)):INDIRECT("DADOS!$d$"&amp;(MATCH(VLOOKUP(E18,DADOS!$C:$C,1),DADOS!$C:$C,)+1)),INDIRECT("DADOS!$c$"&amp;MATCH(VLOOKUP(E18,DADOS!$C:$C,1),DADOS!$C:$C,)):INDIRECT("DADOS!$c$"&amp;(MATCH(VLOOKUP(E18,DADOS!$C:$C,1),DADOS!$C:$C,)+1))),2)%,H17)</f>
        <v>0</v>
      </c>
      <c r="I18" s="4" t="e" cm="1">
        <f t="array" ref="I18">Svensson(G18,1)</f>
        <v>#VALUE!</v>
      </c>
      <c r="J18" s="17">
        <f t="shared" ca="1" si="3"/>
        <v>1</v>
      </c>
      <c r="K18" s="11">
        <f t="shared" si="7"/>
        <v>0</v>
      </c>
      <c r="L18" s="11">
        <f t="shared" si="4"/>
        <v>0</v>
      </c>
      <c r="M18" s="11" t="e">
        <f t="shared" si="8"/>
        <v>#VALUE!</v>
      </c>
      <c r="N18" s="17">
        <f t="shared" ca="1" si="0"/>
        <v>1</v>
      </c>
      <c r="O18" s="17">
        <f t="shared" ca="1" si="1"/>
        <v>1</v>
      </c>
      <c r="P18" s="11">
        <f t="shared" ca="1" si="5"/>
        <v>0</v>
      </c>
      <c r="Q18" s="11">
        <f t="shared" ca="1" si="9"/>
        <v>0</v>
      </c>
      <c r="R18" s="76" t="e">
        <f t="shared" si="6"/>
        <v>#VALUE!</v>
      </c>
      <c r="S18" s="11">
        <f>IF(SUM($L$2:L17)=$B$11,0,SUM(L18:M18)/R18)</f>
        <v>0</v>
      </c>
    </row>
    <row r="19" spans="1:19" x14ac:dyDescent="0.2">
      <c r="D19" s="131"/>
      <c r="E19" s="16"/>
      <c r="G19" s="16"/>
      <c r="H19" s="4">
        <f ca="1">IFERROR(ROUND(FORECAST(E19,INDIRECT("DADOS!$D$"&amp;MATCH(VLOOKUP(E19,DADOS!$C:$C,1),DADOS!$C:$C,)):INDIRECT("DADOS!$d$"&amp;(MATCH(VLOOKUP(E19,DADOS!$C:$C,1),DADOS!$C:$C,)+1)),INDIRECT("DADOS!$c$"&amp;MATCH(VLOOKUP(E19,DADOS!$C:$C,1),DADOS!$C:$C,)):INDIRECT("DADOS!$c$"&amp;(MATCH(VLOOKUP(E19,DADOS!$C:$C,1),DADOS!$C:$C,)+1))),2)%,H18)</f>
        <v>0</v>
      </c>
      <c r="I19" s="4" t="e" cm="1">
        <f t="array" ref="I19">Svensson(G19,1)</f>
        <v>#VALUE!</v>
      </c>
      <c r="J19" s="17">
        <f t="shared" ca="1" si="3"/>
        <v>1</v>
      </c>
      <c r="K19" s="11">
        <f t="shared" si="7"/>
        <v>0</v>
      </c>
      <c r="L19" s="11">
        <f t="shared" si="4"/>
        <v>0</v>
      </c>
      <c r="M19" s="11" t="e">
        <f t="shared" si="8"/>
        <v>#VALUE!</v>
      </c>
      <c r="N19" s="17">
        <f t="shared" ca="1" si="0"/>
        <v>1</v>
      </c>
      <c r="O19" s="17">
        <f t="shared" ca="1" si="1"/>
        <v>1</v>
      </c>
      <c r="P19" s="11">
        <f t="shared" ca="1" si="5"/>
        <v>0</v>
      </c>
      <c r="Q19" s="11">
        <f t="shared" ca="1" si="9"/>
        <v>0</v>
      </c>
      <c r="R19" s="76" t="e">
        <f t="shared" si="6"/>
        <v>#VALUE!</v>
      </c>
      <c r="S19" s="11">
        <f>IF(SUM($L$2:L18)=$B$11,0,SUM(L19:M19)/R19)</f>
        <v>0</v>
      </c>
    </row>
    <row r="20" spans="1:19" x14ac:dyDescent="0.2">
      <c r="A20" s="25"/>
      <c r="B20" s="25"/>
      <c r="D20" s="131"/>
      <c r="E20" s="16"/>
      <c r="G20" s="16"/>
      <c r="H20" s="4">
        <f ca="1">IFERROR(ROUND(FORECAST(E20,INDIRECT("DADOS!$D$"&amp;MATCH(VLOOKUP(E20,DADOS!$C:$C,1),DADOS!$C:$C,)):INDIRECT("DADOS!$d$"&amp;(MATCH(VLOOKUP(E20,DADOS!$C:$C,1),DADOS!$C:$C,)+1)),INDIRECT("DADOS!$c$"&amp;MATCH(VLOOKUP(E20,DADOS!$C:$C,1),DADOS!$C:$C,)):INDIRECT("DADOS!$c$"&amp;(MATCH(VLOOKUP(E20,DADOS!$C:$C,1),DADOS!$C:$C,)+1))),2)%,H19)</f>
        <v>0</v>
      </c>
      <c r="I20" s="4" t="e" cm="1">
        <f t="array" ref="I20">Svensson(G20,1)</f>
        <v>#VALUE!</v>
      </c>
      <c r="J20" s="17">
        <f t="shared" ca="1" si="3"/>
        <v>1</v>
      </c>
      <c r="K20" s="11">
        <f t="shared" si="7"/>
        <v>0</v>
      </c>
      <c r="L20" s="11">
        <f t="shared" si="4"/>
        <v>0</v>
      </c>
      <c r="M20" s="11" t="e">
        <f t="shared" si="8"/>
        <v>#VALUE!</v>
      </c>
      <c r="N20" s="17">
        <f t="shared" ca="1" si="0"/>
        <v>1</v>
      </c>
      <c r="O20" s="17">
        <f t="shared" ca="1" si="1"/>
        <v>1</v>
      </c>
      <c r="P20" s="11">
        <f t="shared" ca="1" si="5"/>
        <v>0</v>
      </c>
      <c r="Q20" s="11">
        <f t="shared" ca="1" si="9"/>
        <v>0</v>
      </c>
      <c r="R20" s="76" t="e">
        <f t="shared" si="6"/>
        <v>#VALUE!</v>
      </c>
      <c r="S20" s="11">
        <f>IF(SUM($L$2:L19)=$B$11,0,SUM(L20:M20)/R20)</f>
        <v>0</v>
      </c>
    </row>
    <row r="21" spans="1:19" x14ac:dyDescent="0.2">
      <c r="A21" s="20" t="s">
        <v>103</v>
      </c>
      <c r="B21" s="173">
        <f ca="1">ROUND(SUM(P:P),6)</f>
        <v>300000</v>
      </c>
      <c r="D21" s="131"/>
      <c r="E21" s="16"/>
      <c r="G21" s="16"/>
      <c r="H21" s="4">
        <f ca="1">IFERROR(ROUND(FORECAST(E21,INDIRECT("DADOS!$D$"&amp;MATCH(VLOOKUP(E21,DADOS!$C:$C,1),DADOS!$C:$C,)):INDIRECT("DADOS!$d$"&amp;(MATCH(VLOOKUP(E21,DADOS!$C:$C,1),DADOS!$C:$C,)+1)),INDIRECT("DADOS!$c$"&amp;MATCH(VLOOKUP(E21,DADOS!$C:$C,1),DADOS!$C:$C,)):INDIRECT("DADOS!$c$"&amp;(MATCH(VLOOKUP(E21,DADOS!$C:$C,1),DADOS!$C:$C,)+1))),2)%,H20)</f>
        <v>0</v>
      </c>
      <c r="I21" s="4" t="e" cm="1">
        <f t="array" ref="I21">Svensson(G21,1)</f>
        <v>#VALUE!</v>
      </c>
      <c r="J21" s="17">
        <f t="shared" ca="1" si="3"/>
        <v>1</v>
      </c>
      <c r="K21" s="11">
        <f t="shared" si="7"/>
        <v>0</v>
      </c>
      <c r="L21" s="11">
        <f t="shared" si="4"/>
        <v>0</v>
      </c>
      <c r="M21" s="11" t="e">
        <f t="shared" si="8"/>
        <v>#VALUE!</v>
      </c>
      <c r="N21" s="17">
        <f t="shared" ca="1" si="0"/>
        <v>1</v>
      </c>
      <c r="O21" s="17">
        <f t="shared" ca="1" si="1"/>
        <v>1</v>
      </c>
      <c r="P21" s="11">
        <f t="shared" ca="1" si="5"/>
        <v>0</v>
      </c>
      <c r="Q21" s="11">
        <f t="shared" ca="1" si="9"/>
        <v>0</v>
      </c>
      <c r="R21" s="76" t="e">
        <f t="shared" si="6"/>
        <v>#VALUE!</v>
      </c>
      <c r="S21" s="11">
        <f>IF(SUM($L$2:L20)=$B$11,0,SUM(L21:M21)/R21)</f>
        <v>0</v>
      </c>
    </row>
    <row r="22" spans="1:19" x14ac:dyDescent="0.2">
      <c r="A22" s="20" t="s">
        <v>131</v>
      </c>
      <c r="B22" s="24">
        <f>ROUND(SUM(S:S),6)</f>
        <v>0</v>
      </c>
      <c r="D22" s="131"/>
      <c r="E22" s="16"/>
      <c r="G22" s="16"/>
      <c r="H22" s="4">
        <f ca="1">IFERROR(ROUND(FORECAST(E22,INDIRECT("DADOS!$D$"&amp;MATCH(VLOOKUP(E22,DADOS!$C:$C,1),DADOS!$C:$C,)):INDIRECT("DADOS!$d$"&amp;(MATCH(VLOOKUP(E22,DADOS!$C:$C,1),DADOS!$C:$C,)+1)),INDIRECT("DADOS!$c$"&amp;MATCH(VLOOKUP(E22,DADOS!$C:$C,1),DADOS!$C:$C,)):INDIRECT("DADOS!$c$"&amp;(MATCH(VLOOKUP(E22,DADOS!$C:$C,1),DADOS!$C:$C,)+1))),2)%,H21)</f>
        <v>0</v>
      </c>
      <c r="I22" s="4" t="e" cm="1">
        <f t="array" ref="I22">Svensson(G22,1)</f>
        <v>#VALUE!</v>
      </c>
      <c r="J22" s="17">
        <f t="shared" ca="1" si="3"/>
        <v>1</v>
      </c>
      <c r="K22" s="11">
        <f t="shared" si="7"/>
        <v>0</v>
      </c>
      <c r="L22" s="11">
        <f t="shared" si="4"/>
        <v>0</v>
      </c>
      <c r="M22" s="11" t="e">
        <f t="shared" si="8"/>
        <v>#VALUE!</v>
      </c>
      <c r="N22" s="17">
        <f t="shared" ca="1" si="0"/>
        <v>1</v>
      </c>
      <c r="O22" s="17">
        <f t="shared" ca="1" si="1"/>
        <v>1</v>
      </c>
      <c r="P22" s="11">
        <f t="shared" ca="1" si="5"/>
        <v>0</v>
      </c>
      <c r="Q22" s="11">
        <f t="shared" ca="1" si="9"/>
        <v>0</v>
      </c>
      <c r="R22" s="76" t="e">
        <f t="shared" si="6"/>
        <v>#VALUE!</v>
      </c>
      <c r="S22" s="11">
        <f>IF(SUM($L$2:L21)=$B$11,0,SUM(L22:M22)/R22)</f>
        <v>0</v>
      </c>
    </row>
    <row r="23" spans="1:19" x14ac:dyDescent="0.2">
      <c r="A23" s="20" t="s">
        <v>49</v>
      </c>
      <c r="B23" s="24">
        <f ca="1">SUM(Q:Q)</f>
        <v>0</v>
      </c>
      <c r="D23" s="131"/>
      <c r="E23" s="16"/>
      <c r="G23" s="16"/>
      <c r="H23" s="4">
        <f ca="1">IFERROR(ROUND(FORECAST(E23,INDIRECT("DADOS!$D$"&amp;MATCH(VLOOKUP(E23,DADOS!$C:$C,1),DADOS!$C:$C,)):INDIRECT("DADOS!$d$"&amp;(MATCH(VLOOKUP(E23,DADOS!$C:$C,1),DADOS!$C:$C,)+1)),INDIRECT("DADOS!$c$"&amp;MATCH(VLOOKUP(E23,DADOS!$C:$C,1),DADOS!$C:$C,)):INDIRECT("DADOS!$c$"&amp;(MATCH(VLOOKUP(E23,DADOS!$C:$C,1),DADOS!$C:$C,)+1))),2)%,H22)</f>
        <v>0</v>
      </c>
      <c r="I23" s="4" t="e" cm="1">
        <f t="array" ref="I23">Svensson(G23,1)</f>
        <v>#VALUE!</v>
      </c>
      <c r="J23" s="17">
        <f t="shared" ca="1" si="3"/>
        <v>1</v>
      </c>
      <c r="K23" s="11">
        <f t="shared" si="7"/>
        <v>0</v>
      </c>
      <c r="L23" s="11">
        <f t="shared" si="4"/>
        <v>0</v>
      </c>
      <c r="M23" s="11" t="e">
        <f t="shared" si="8"/>
        <v>#VALUE!</v>
      </c>
      <c r="N23" s="17">
        <f t="shared" ca="1" si="0"/>
        <v>1</v>
      </c>
      <c r="O23" s="17">
        <f t="shared" ca="1" si="1"/>
        <v>1</v>
      </c>
      <c r="P23" s="11">
        <f t="shared" ca="1" si="5"/>
        <v>0</v>
      </c>
      <c r="Q23" s="11">
        <f t="shared" ca="1" si="9"/>
        <v>0</v>
      </c>
      <c r="R23" s="76" t="e">
        <f t="shared" si="6"/>
        <v>#VALUE!</v>
      </c>
      <c r="S23" s="11">
        <f>IF(SUM($L$2:L22)=$B$11,0,SUM(L23:M23)/R23)</f>
        <v>0</v>
      </c>
    </row>
    <row r="24" spans="1:19" x14ac:dyDescent="0.2">
      <c r="A24" s="103"/>
      <c r="B24" s="104"/>
      <c r="D24" s="131"/>
      <c r="E24" s="16"/>
      <c r="G24" s="16"/>
      <c r="H24" s="4">
        <f ca="1">IFERROR(ROUND(FORECAST(E24,INDIRECT("DADOS!$D$"&amp;MATCH(VLOOKUP(E24,DADOS!$C:$C,1),DADOS!$C:$C,)):INDIRECT("DADOS!$d$"&amp;(MATCH(VLOOKUP(E24,DADOS!$C:$C,1),DADOS!$C:$C,)+1)),INDIRECT("DADOS!$c$"&amp;MATCH(VLOOKUP(E24,DADOS!$C:$C,1),DADOS!$C:$C,)):INDIRECT("DADOS!$c$"&amp;(MATCH(VLOOKUP(E24,DADOS!$C:$C,1),DADOS!$C:$C,)+1))),2)%,H23)</f>
        <v>0</v>
      </c>
      <c r="I24" s="4" t="e" cm="1">
        <f t="array" ref="I24">Svensson(G24,1)</f>
        <v>#VALUE!</v>
      </c>
      <c r="J24" s="17">
        <f t="shared" ca="1" si="3"/>
        <v>1</v>
      </c>
      <c r="K24" s="11">
        <f t="shared" si="7"/>
        <v>0</v>
      </c>
      <c r="L24" s="11">
        <f t="shared" si="4"/>
        <v>0</v>
      </c>
      <c r="M24" s="11" t="e">
        <f t="shared" si="8"/>
        <v>#VALUE!</v>
      </c>
      <c r="N24" s="17">
        <f t="shared" ca="1" si="0"/>
        <v>1</v>
      </c>
      <c r="O24" s="17">
        <f t="shared" ca="1" si="1"/>
        <v>1</v>
      </c>
      <c r="P24" s="11">
        <f t="shared" ca="1" si="5"/>
        <v>0</v>
      </c>
      <c r="Q24" s="11">
        <f t="shared" ca="1" si="9"/>
        <v>0</v>
      </c>
      <c r="R24" s="76" t="e">
        <f t="shared" si="6"/>
        <v>#VALUE!</v>
      </c>
      <c r="S24" s="11">
        <f>IF(SUM($L$2:L23)=$B$11,0,SUM(L24:M24)/R24)</f>
        <v>0</v>
      </c>
    </row>
    <row r="25" spans="1:19" x14ac:dyDescent="0.2">
      <c r="B25" s="88"/>
      <c r="C25" s="11"/>
      <c r="D25" s="131"/>
      <c r="E25" s="16"/>
      <c r="G25" s="16"/>
      <c r="H25" s="4">
        <f ca="1">IFERROR(ROUND(FORECAST(E25,INDIRECT("DADOS!$D$"&amp;MATCH(VLOOKUP(E25,DADOS!$C:$C,1),DADOS!$C:$C,)):INDIRECT("DADOS!$d$"&amp;(MATCH(VLOOKUP(E25,DADOS!$C:$C,1),DADOS!$C:$C,)+1)),INDIRECT("DADOS!$c$"&amp;MATCH(VLOOKUP(E25,DADOS!$C:$C,1),DADOS!$C:$C,)):INDIRECT("DADOS!$c$"&amp;(MATCH(VLOOKUP(E25,DADOS!$C:$C,1),DADOS!$C:$C,)+1))),2)%,H24)</f>
        <v>0</v>
      </c>
      <c r="I25" s="4" t="e" cm="1">
        <f t="array" ref="I25">Svensson(G25,1)</f>
        <v>#VALUE!</v>
      </c>
      <c r="J25" s="17">
        <f t="shared" ca="1" si="3"/>
        <v>1</v>
      </c>
      <c r="K25" s="11">
        <f t="shared" si="7"/>
        <v>0</v>
      </c>
      <c r="L25" s="11">
        <f t="shared" si="4"/>
        <v>0</v>
      </c>
      <c r="M25" s="11" t="e">
        <f t="shared" si="8"/>
        <v>#VALUE!</v>
      </c>
      <c r="N25" s="17">
        <f t="shared" ca="1" si="0"/>
        <v>1</v>
      </c>
      <c r="O25" s="17">
        <f t="shared" ca="1" si="1"/>
        <v>1</v>
      </c>
      <c r="P25" s="11">
        <f t="shared" ca="1" si="5"/>
        <v>0</v>
      </c>
      <c r="Q25" s="11">
        <f t="shared" ca="1" si="9"/>
        <v>0</v>
      </c>
      <c r="R25" s="76" t="e">
        <f t="shared" si="6"/>
        <v>#VALUE!</v>
      </c>
      <c r="S25" s="11">
        <f>IF(SUM($L$2:L24)=$B$11,0,SUM(L25:M25)/R25)</f>
        <v>0</v>
      </c>
    </row>
    <row r="26" spans="1:19" x14ac:dyDescent="0.2">
      <c r="B26" s="98"/>
      <c r="D26" s="131"/>
      <c r="E26" s="16"/>
      <c r="G26" s="16"/>
      <c r="H26" s="4">
        <f ca="1">IFERROR(ROUND(FORECAST(E26,INDIRECT("DADOS!$D$"&amp;MATCH(VLOOKUP(E26,DADOS!$C:$C,1),DADOS!$C:$C,)):INDIRECT("DADOS!$d$"&amp;(MATCH(VLOOKUP(E26,DADOS!$C:$C,1),DADOS!$C:$C,)+1)),INDIRECT("DADOS!$c$"&amp;MATCH(VLOOKUP(E26,DADOS!$C:$C,1),DADOS!$C:$C,)):INDIRECT("DADOS!$c$"&amp;(MATCH(VLOOKUP(E26,DADOS!$C:$C,1),DADOS!$C:$C,)+1))),2)%,H25)</f>
        <v>0</v>
      </c>
      <c r="I26" s="4" t="e" cm="1">
        <f t="array" ref="I26">Svensson(G26,1)</f>
        <v>#VALUE!</v>
      </c>
      <c r="J26" s="17">
        <f t="shared" ca="1" si="3"/>
        <v>1</v>
      </c>
      <c r="K26" s="11">
        <f t="shared" si="7"/>
        <v>0</v>
      </c>
      <c r="L26" s="11">
        <f t="shared" si="4"/>
        <v>0</v>
      </c>
      <c r="M26" s="11" t="e">
        <f t="shared" si="8"/>
        <v>#VALUE!</v>
      </c>
      <c r="N26" s="17">
        <f t="shared" ca="1" si="0"/>
        <v>1</v>
      </c>
      <c r="O26" s="17">
        <f t="shared" ca="1" si="1"/>
        <v>1</v>
      </c>
      <c r="P26" s="11">
        <f t="shared" ca="1" si="5"/>
        <v>0</v>
      </c>
      <c r="Q26" s="11">
        <f t="shared" ca="1" si="9"/>
        <v>0</v>
      </c>
      <c r="R26" s="76" t="e">
        <f t="shared" si="6"/>
        <v>#VALUE!</v>
      </c>
      <c r="S26" s="11">
        <f>IF(SUM($L$2:L25)=$B$11,0,SUM(L26:M26)/R26)</f>
        <v>0</v>
      </c>
    </row>
    <row r="27" spans="1:19" x14ac:dyDescent="0.2">
      <c r="A27" s="101" t="s">
        <v>99</v>
      </c>
      <c r="B27" s="102" t="s">
        <v>98</v>
      </c>
      <c r="D27" s="131"/>
      <c r="E27" s="16"/>
      <c r="G27" s="16"/>
      <c r="H27" s="4">
        <f ca="1">IFERROR(ROUND(FORECAST(E27,INDIRECT("DADOS!$D$"&amp;MATCH(VLOOKUP(E27,DADOS!$C:$C,1),DADOS!$C:$C,)):INDIRECT("DADOS!$d$"&amp;(MATCH(VLOOKUP(E27,DADOS!$C:$C,1),DADOS!$C:$C,)+1)),INDIRECT("DADOS!$c$"&amp;MATCH(VLOOKUP(E27,DADOS!$C:$C,1),DADOS!$C:$C,)):INDIRECT("DADOS!$c$"&amp;(MATCH(VLOOKUP(E27,DADOS!$C:$C,1),DADOS!$C:$C,)+1))),2)%,H26)</f>
        <v>0</v>
      </c>
      <c r="I27" s="4" t="e" cm="1">
        <f t="array" ref="I27">Svensson(G27,1)</f>
        <v>#VALUE!</v>
      </c>
      <c r="J27" s="17">
        <f t="shared" ca="1" si="3"/>
        <v>1</v>
      </c>
      <c r="K27" s="11">
        <f t="shared" si="7"/>
        <v>0</v>
      </c>
      <c r="L27" s="11">
        <f t="shared" si="4"/>
        <v>0</v>
      </c>
      <c r="M27" s="11" t="e">
        <f t="shared" si="8"/>
        <v>#VALUE!</v>
      </c>
      <c r="N27" s="17">
        <f t="shared" ca="1" si="0"/>
        <v>1</v>
      </c>
      <c r="O27" s="17">
        <f t="shared" ca="1" si="1"/>
        <v>1</v>
      </c>
      <c r="P27" s="11">
        <f t="shared" ca="1" si="5"/>
        <v>0</v>
      </c>
      <c r="Q27" s="11">
        <f t="shared" ca="1" si="9"/>
        <v>0</v>
      </c>
      <c r="R27" s="76" t="e">
        <f t="shared" si="6"/>
        <v>#VALUE!</v>
      </c>
      <c r="S27" s="11">
        <f>IF(SUM($L$2:L26)=$B$11,0,SUM(L27:M27)/R27)</f>
        <v>0</v>
      </c>
    </row>
    <row r="28" spans="1:19" x14ac:dyDescent="0.2">
      <c r="A28" s="101" t="s">
        <v>92</v>
      </c>
      <c r="B28" s="101" t="s">
        <v>100</v>
      </c>
      <c r="D28" s="131"/>
      <c r="E28" s="16"/>
      <c r="G28" s="16"/>
      <c r="H28" s="4">
        <f ca="1">IFERROR(ROUND(FORECAST(E28,INDIRECT("DADOS!$D$"&amp;MATCH(VLOOKUP(E28,DADOS!$C:$C,1),DADOS!$C:$C,)):INDIRECT("DADOS!$d$"&amp;(MATCH(VLOOKUP(E28,DADOS!$C:$C,1),DADOS!$C:$C,)+1)),INDIRECT("DADOS!$c$"&amp;MATCH(VLOOKUP(E28,DADOS!$C:$C,1),DADOS!$C:$C,)):INDIRECT("DADOS!$c$"&amp;(MATCH(VLOOKUP(E28,DADOS!$C:$C,1),DADOS!$C:$C,)+1))),2)%,H27)</f>
        <v>0</v>
      </c>
      <c r="I28" s="4" t="e" cm="1">
        <f t="array" ref="I28">Svensson(G28,1)</f>
        <v>#VALUE!</v>
      </c>
      <c r="J28" s="17">
        <f t="shared" ca="1" si="3"/>
        <v>1</v>
      </c>
      <c r="K28" s="11">
        <f t="shared" si="7"/>
        <v>0</v>
      </c>
      <c r="L28" s="11">
        <f t="shared" si="4"/>
        <v>0</v>
      </c>
      <c r="M28" s="11" t="e">
        <f t="shared" si="8"/>
        <v>#VALUE!</v>
      </c>
      <c r="N28" s="17">
        <f t="shared" ca="1" si="0"/>
        <v>1</v>
      </c>
      <c r="O28" s="17">
        <f t="shared" ca="1" si="1"/>
        <v>1</v>
      </c>
      <c r="P28" s="11">
        <f t="shared" ca="1" si="5"/>
        <v>0</v>
      </c>
      <c r="Q28" s="11">
        <f t="shared" ca="1" si="9"/>
        <v>0</v>
      </c>
      <c r="R28" s="76" t="e">
        <f t="shared" si="6"/>
        <v>#VALUE!</v>
      </c>
      <c r="S28" s="11">
        <f>IF(SUM($L$2:L27)=$B$11,0,SUM(L28:M28)/R28)</f>
        <v>0</v>
      </c>
    </row>
    <row r="29" spans="1:19" x14ac:dyDescent="0.2">
      <c r="A29" s="101" t="s">
        <v>93</v>
      </c>
      <c r="B29" s="101" t="s">
        <v>102</v>
      </c>
      <c r="D29" s="131"/>
      <c r="E29" s="16"/>
      <c r="G29" s="16"/>
      <c r="H29" s="4">
        <f ca="1">IFERROR(ROUND(FORECAST(E29,INDIRECT("DADOS!$D$"&amp;MATCH(VLOOKUP(E29,DADOS!$C:$C,1),DADOS!$C:$C,)):INDIRECT("DADOS!$d$"&amp;(MATCH(VLOOKUP(E29,DADOS!$C:$C,1),DADOS!$C:$C,)+1)),INDIRECT("DADOS!$c$"&amp;MATCH(VLOOKUP(E29,DADOS!$C:$C,1),DADOS!$C:$C,)):INDIRECT("DADOS!$c$"&amp;(MATCH(VLOOKUP(E29,DADOS!$C:$C,1),DADOS!$C:$C,)+1))),2)%,H28)</f>
        <v>0</v>
      </c>
      <c r="I29" s="4" t="e" cm="1">
        <f t="array" ref="I29">Svensson(G29,1)</f>
        <v>#VALUE!</v>
      </c>
      <c r="J29" s="17">
        <f t="shared" ca="1" si="3"/>
        <v>1</v>
      </c>
      <c r="K29" s="11">
        <f t="shared" si="7"/>
        <v>0</v>
      </c>
      <c r="L29" s="11">
        <f t="shared" si="4"/>
        <v>0</v>
      </c>
      <c r="M29" s="11" t="e">
        <f t="shared" si="8"/>
        <v>#VALUE!</v>
      </c>
      <c r="N29" s="17">
        <f t="shared" ca="1" si="0"/>
        <v>1</v>
      </c>
      <c r="O29" s="17">
        <f t="shared" ca="1" si="1"/>
        <v>1</v>
      </c>
      <c r="P29" s="11">
        <f t="shared" ca="1" si="5"/>
        <v>0</v>
      </c>
      <c r="Q29" s="11">
        <f t="shared" ca="1" si="9"/>
        <v>0</v>
      </c>
      <c r="R29" s="76" t="e">
        <f t="shared" si="6"/>
        <v>#VALUE!</v>
      </c>
      <c r="S29" s="11">
        <f>IF(SUM($L$2:L28)=$B$11,0,SUM(L29:M29)/R29)</f>
        <v>0</v>
      </c>
    </row>
    <row r="30" spans="1:19" x14ac:dyDescent="0.2">
      <c r="D30" s="131"/>
      <c r="E30" s="16"/>
      <c r="G30" s="16"/>
      <c r="H30" s="4">
        <f ca="1">IFERROR(ROUND(FORECAST(E30,INDIRECT("DADOS!$D$"&amp;MATCH(VLOOKUP(E30,DADOS!$C:$C,1),DADOS!$C:$C,)):INDIRECT("DADOS!$d$"&amp;(MATCH(VLOOKUP(E30,DADOS!$C:$C,1),DADOS!$C:$C,)+1)),INDIRECT("DADOS!$c$"&amp;MATCH(VLOOKUP(E30,DADOS!$C:$C,1),DADOS!$C:$C,)):INDIRECT("DADOS!$c$"&amp;(MATCH(VLOOKUP(E30,DADOS!$C:$C,1),DADOS!$C:$C,)+1))),2)%,H29)</f>
        <v>0</v>
      </c>
      <c r="I30" s="4" t="e" cm="1">
        <f t="array" ref="I30">Svensson(G30,1)</f>
        <v>#VALUE!</v>
      </c>
      <c r="J30" s="17">
        <f t="shared" ca="1" si="3"/>
        <v>1</v>
      </c>
      <c r="K30" s="11">
        <f t="shared" si="7"/>
        <v>0</v>
      </c>
      <c r="L30" s="11">
        <f t="shared" si="4"/>
        <v>0</v>
      </c>
      <c r="M30" s="11" t="e">
        <f t="shared" si="8"/>
        <v>#VALUE!</v>
      </c>
      <c r="N30" s="17">
        <f t="shared" ca="1" si="0"/>
        <v>1</v>
      </c>
      <c r="O30" s="17">
        <f t="shared" ca="1" si="1"/>
        <v>1</v>
      </c>
      <c r="P30" s="11">
        <f t="shared" ca="1" si="5"/>
        <v>0</v>
      </c>
      <c r="Q30" s="11">
        <f t="shared" ca="1" si="9"/>
        <v>0</v>
      </c>
      <c r="R30" s="76" t="e">
        <f t="shared" si="6"/>
        <v>#VALUE!</v>
      </c>
      <c r="S30" s="11">
        <f>IF(SUM($L$2:L29)=$B$11,0,SUM(L30:M30)/R30)</f>
        <v>0</v>
      </c>
    </row>
    <row r="31" spans="1:19" x14ac:dyDescent="0.2">
      <c r="D31" s="131"/>
      <c r="E31" s="16"/>
      <c r="G31" s="16"/>
      <c r="H31" s="4">
        <f ca="1">IFERROR(ROUND(FORECAST(E31,INDIRECT("DADOS!$D$"&amp;MATCH(VLOOKUP(E31,DADOS!$C:$C,1),DADOS!$C:$C,)):INDIRECT("DADOS!$d$"&amp;(MATCH(VLOOKUP(E31,DADOS!$C:$C,1),DADOS!$C:$C,)+1)),INDIRECT("DADOS!$c$"&amp;MATCH(VLOOKUP(E31,DADOS!$C:$C,1),DADOS!$C:$C,)):INDIRECT("DADOS!$c$"&amp;(MATCH(VLOOKUP(E31,DADOS!$C:$C,1),DADOS!$C:$C,)+1))),2)%,H30)</f>
        <v>0</v>
      </c>
      <c r="I31" s="4" t="e" cm="1">
        <f t="array" ref="I31">Svensson(G31,1)</f>
        <v>#VALUE!</v>
      </c>
      <c r="J31" s="17">
        <f t="shared" ca="1" si="3"/>
        <v>1</v>
      </c>
      <c r="K31" s="11">
        <f t="shared" si="7"/>
        <v>0</v>
      </c>
      <c r="L31" s="11">
        <f t="shared" si="4"/>
        <v>0</v>
      </c>
      <c r="M31" s="11" t="e">
        <f t="shared" si="8"/>
        <v>#VALUE!</v>
      </c>
      <c r="N31" s="17">
        <f t="shared" ca="1" si="0"/>
        <v>1</v>
      </c>
      <c r="O31" s="17">
        <f t="shared" ca="1" si="1"/>
        <v>1</v>
      </c>
      <c r="P31" s="11">
        <f t="shared" ca="1" si="5"/>
        <v>0</v>
      </c>
      <c r="Q31" s="11">
        <f t="shared" ca="1" si="9"/>
        <v>0</v>
      </c>
      <c r="R31" s="76" t="e">
        <f t="shared" si="6"/>
        <v>#VALUE!</v>
      </c>
      <c r="S31" s="11">
        <f>IF(SUM($L$2:L30)=$B$11,0,SUM(L31:M31)/R31)</f>
        <v>0</v>
      </c>
    </row>
    <row r="32" spans="1:19" x14ac:dyDescent="0.2">
      <c r="B32" s="28"/>
      <c r="D32" s="131"/>
      <c r="E32" s="16"/>
      <c r="G32" s="16"/>
      <c r="H32" s="4">
        <f ca="1">IFERROR(ROUND(FORECAST(E32,INDIRECT("DADOS!$D$"&amp;MATCH(VLOOKUP(E32,DADOS!$C:$C,1),DADOS!$C:$C,)):INDIRECT("DADOS!$d$"&amp;(MATCH(VLOOKUP(E32,DADOS!$C:$C,1),DADOS!$C:$C,)+1)),INDIRECT("DADOS!$c$"&amp;MATCH(VLOOKUP(E32,DADOS!$C:$C,1),DADOS!$C:$C,)):INDIRECT("DADOS!$c$"&amp;(MATCH(VLOOKUP(E32,DADOS!$C:$C,1),DADOS!$C:$C,)+1))),2)%,H31)</f>
        <v>0</v>
      </c>
      <c r="I32" s="4" t="e" cm="1">
        <f t="array" ref="I32">Svensson(G32,1)</f>
        <v>#VALUE!</v>
      </c>
      <c r="J32" s="17">
        <f t="shared" ca="1" si="3"/>
        <v>1</v>
      </c>
      <c r="K32" s="11">
        <f t="shared" si="7"/>
        <v>0</v>
      </c>
      <c r="L32" s="11">
        <f t="shared" si="4"/>
        <v>0</v>
      </c>
      <c r="M32" s="11" t="e">
        <f t="shared" si="8"/>
        <v>#VALUE!</v>
      </c>
      <c r="N32" s="17">
        <f t="shared" ca="1" si="0"/>
        <v>1</v>
      </c>
      <c r="O32" s="17">
        <f t="shared" ca="1" si="1"/>
        <v>1</v>
      </c>
      <c r="P32" s="11">
        <f t="shared" ca="1" si="5"/>
        <v>0</v>
      </c>
      <c r="Q32" s="11">
        <f t="shared" ca="1" si="9"/>
        <v>0</v>
      </c>
      <c r="R32" s="76" t="e">
        <f t="shared" si="6"/>
        <v>#VALUE!</v>
      </c>
      <c r="S32" s="11">
        <f>IF(SUM($L$2:L31)=$B$11,0,SUM(L32:M32)/R32)</f>
        <v>0</v>
      </c>
    </row>
    <row r="33" spans="1:19" x14ac:dyDescent="0.2">
      <c r="D33" s="131"/>
      <c r="E33" s="16"/>
      <c r="G33" s="16"/>
      <c r="H33" s="4">
        <f ca="1">IFERROR(ROUND(FORECAST(E33,INDIRECT("DADOS!$D$"&amp;MATCH(VLOOKUP(E33,DADOS!$C:$C,1),DADOS!$C:$C,)):INDIRECT("DADOS!$d$"&amp;(MATCH(VLOOKUP(E33,DADOS!$C:$C,1),DADOS!$C:$C,)+1)),INDIRECT("DADOS!$c$"&amp;MATCH(VLOOKUP(E33,DADOS!$C:$C,1),DADOS!$C:$C,)):INDIRECT("DADOS!$c$"&amp;(MATCH(VLOOKUP(E33,DADOS!$C:$C,1),DADOS!$C:$C,)+1))),2)%,H32)</f>
        <v>0</v>
      </c>
      <c r="I33" s="4" t="e" cm="1">
        <f t="array" ref="I33">Svensson(G33,1)</f>
        <v>#VALUE!</v>
      </c>
      <c r="J33" s="17">
        <f t="shared" ca="1" si="3"/>
        <v>1</v>
      </c>
      <c r="K33" s="11">
        <f t="shared" si="7"/>
        <v>0</v>
      </c>
      <c r="L33" s="11">
        <f t="shared" si="4"/>
        <v>0</v>
      </c>
      <c r="M33" s="11" t="e">
        <f t="shared" si="8"/>
        <v>#VALUE!</v>
      </c>
      <c r="N33" s="17">
        <f t="shared" ca="1" si="0"/>
        <v>1</v>
      </c>
      <c r="O33" s="17">
        <f t="shared" ca="1" si="1"/>
        <v>1</v>
      </c>
      <c r="P33" s="11">
        <f t="shared" ca="1" si="5"/>
        <v>0</v>
      </c>
      <c r="Q33" s="11">
        <f t="shared" ca="1" si="9"/>
        <v>0</v>
      </c>
      <c r="R33" s="76" t="e">
        <f t="shared" si="6"/>
        <v>#VALUE!</v>
      </c>
      <c r="S33" s="11">
        <f>IF(SUM($L$2:L32)=$B$11,0,SUM(L33:M33)/R33)</f>
        <v>0</v>
      </c>
    </row>
    <row r="34" spans="1:19" x14ac:dyDescent="0.2">
      <c r="A34" s="5"/>
      <c r="B34" s="5"/>
      <c r="D34" s="131"/>
      <c r="E34" s="16"/>
      <c r="G34" s="16"/>
      <c r="H34" s="4">
        <f ca="1">IFERROR(ROUND(FORECAST(E34,INDIRECT("DADOS!$D$"&amp;MATCH(VLOOKUP(E34,DADOS!$C:$C,1),DADOS!$C:$C,)):INDIRECT("DADOS!$d$"&amp;(MATCH(VLOOKUP(E34,DADOS!$C:$C,1),DADOS!$C:$C,)+1)),INDIRECT("DADOS!$c$"&amp;MATCH(VLOOKUP(E34,DADOS!$C:$C,1),DADOS!$C:$C,)):INDIRECT("DADOS!$c$"&amp;(MATCH(VLOOKUP(E34,DADOS!$C:$C,1),DADOS!$C:$C,)+1))),2)%,H33)</f>
        <v>0</v>
      </c>
      <c r="I34" s="4" t="e" cm="1">
        <f t="array" ref="I34">Svensson(G34,1)</f>
        <v>#VALUE!</v>
      </c>
      <c r="J34" s="17">
        <f t="shared" ca="1" si="3"/>
        <v>1</v>
      </c>
      <c r="K34" s="11">
        <f t="shared" si="7"/>
        <v>0</v>
      </c>
      <c r="L34" s="11">
        <f t="shared" si="4"/>
        <v>0</v>
      </c>
      <c r="M34" s="11" t="e">
        <f t="shared" si="8"/>
        <v>#VALUE!</v>
      </c>
      <c r="N34" s="17">
        <f t="shared" ref="N34:N65" ca="1" si="10">(((1+H34)^(1/252)-1)*$B$9 +1)^G34</f>
        <v>1</v>
      </c>
      <c r="O34" s="17">
        <f t="shared" ref="O34:O65" ca="1" si="11">(((1+H34)^(1/252)-1)*$B$10 +1)^G34</f>
        <v>1</v>
      </c>
      <c r="P34" s="11">
        <f t="shared" ca="1" si="5"/>
        <v>0</v>
      </c>
      <c r="Q34" s="11">
        <f t="shared" ca="1" si="9"/>
        <v>0</v>
      </c>
      <c r="R34" s="76" t="e">
        <f t="shared" si="6"/>
        <v>#VALUE!</v>
      </c>
      <c r="S34" s="11">
        <f>IF(SUM($L$2:L33)=$B$11,0,SUM(L34:M34)/R34)</f>
        <v>0</v>
      </c>
    </row>
    <row r="35" spans="1:19" x14ac:dyDescent="0.2">
      <c r="B35" s="5"/>
      <c r="D35" s="131"/>
      <c r="E35" s="16"/>
      <c r="G35" s="16"/>
      <c r="H35" s="4">
        <f ca="1">IFERROR(ROUND(FORECAST(E35,INDIRECT("DADOS!$D$"&amp;MATCH(VLOOKUP(E35,DADOS!$C:$C,1),DADOS!$C:$C,)):INDIRECT("DADOS!$d$"&amp;(MATCH(VLOOKUP(E35,DADOS!$C:$C,1),DADOS!$C:$C,)+1)),INDIRECT("DADOS!$c$"&amp;MATCH(VLOOKUP(E35,DADOS!$C:$C,1),DADOS!$C:$C,)):INDIRECT("DADOS!$c$"&amp;(MATCH(VLOOKUP(E35,DADOS!$C:$C,1),DADOS!$C:$C,)+1))),2)%,H34)</f>
        <v>0</v>
      </c>
      <c r="I35" s="4" t="e" cm="1">
        <f t="array" ref="I35">Svensson(G35,1)</f>
        <v>#VALUE!</v>
      </c>
      <c r="J35" s="17">
        <f t="shared" ref="J35:J66" ca="1" si="12">((((1+H35)^(1/252)-1)*$B$8 +1)^G35)/(((1+H34)^(1/252)-1)*$B$8 +1)^G34</f>
        <v>1</v>
      </c>
      <c r="K35" s="11">
        <f t="shared" si="7"/>
        <v>0</v>
      </c>
      <c r="L35" s="11">
        <f t="shared" si="4"/>
        <v>0</v>
      </c>
      <c r="M35" s="11" t="e">
        <f t="shared" si="8"/>
        <v>#VALUE!</v>
      </c>
      <c r="N35" s="17">
        <f t="shared" ca="1" si="10"/>
        <v>1</v>
      </c>
      <c r="O35" s="17">
        <f t="shared" ca="1" si="11"/>
        <v>1</v>
      </c>
      <c r="P35" s="11">
        <f t="shared" ca="1" si="5"/>
        <v>0</v>
      </c>
      <c r="Q35" s="11">
        <f t="shared" ca="1" si="9"/>
        <v>0</v>
      </c>
      <c r="R35" s="76" t="e">
        <f t="shared" si="6"/>
        <v>#VALUE!</v>
      </c>
      <c r="S35" s="11">
        <f>IF(SUM($L$2:L34)=$B$11,0,SUM(L35:M35)/R35)</f>
        <v>0</v>
      </c>
    </row>
    <row r="36" spans="1:19" x14ac:dyDescent="0.2">
      <c r="B36" s="5"/>
      <c r="D36" s="131"/>
      <c r="E36" s="16"/>
      <c r="G36" s="16"/>
      <c r="H36" s="4">
        <f ca="1">IFERROR(ROUND(FORECAST(E36,INDIRECT("DADOS!$D$"&amp;MATCH(VLOOKUP(E36,DADOS!$C:$C,1),DADOS!$C:$C,)):INDIRECT("DADOS!$d$"&amp;(MATCH(VLOOKUP(E36,DADOS!$C:$C,1),DADOS!$C:$C,)+1)),INDIRECT("DADOS!$c$"&amp;MATCH(VLOOKUP(E36,DADOS!$C:$C,1),DADOS!$C:$C,)):INDIRECT("DADOS!$c$"&amp;(MATCH(VLOOKUP(E36,DADOS!$C:$C,1),DADOS!$C:$C,)+1))),2)%,H35)</f>
        <v>0</v>
      </c>
      <c r="I36" s="4" t="e" cm="1">
        <f t="array" ref="I36">Svensson(G36,1)</f>
        <v>#VALUE!</v>
      </c>
      <c r="J36" s="17">
        <f t="shared" ca="1" si="12"/>
        <v>1</v>
      </c>
      <c r="K36" s="11">
        <f t="shared" si="7"/>
        <v>0</v>
      </c>
      <c r="L36" s="11">
        <f t="shared" si="4"/>
        <v>0</v>
      </c>
      <c r="M36" s="11" t="e">
        <f t="shared" si="8"/>
        <v>#VALUE!</v>
      </c>
      <c r="N36" s="17">
        <f t="shared" ca="1" si="10"/>
        <v>1</v>
      </c>
      <c r="O36" s="17">
        <f t="shared" ca="1" si="11"/>
        <v>1</v>
      </c>
      <c r="P36" s="11">
        <f t="shared" ca="1" si="5"/>
        <v>0</v>
      </c>
      <c r="Q36" s="11">
        <f t="shared" ref="Q36:Q99" ca="1" si="13">K36/O36</f>
        <v>0</v>
      </c>
      <c r="R36" s="76" t="e">
        <f t="shared" si="6"/>
        <v>#VALUE!</v>
      </c>
      <c r="S36" s="11">
        <f>IF(SUM($L$2:L35)=$B$11,0,SUM(L36:M36)/R36)</f>
        <v>0</v>
      </c>
    </row>
    <row r="37" spans="1:19" x14ac:dyDescent="0.2">
      <c r="B37" s="5"/>
      <c r="D37" s="131"/>
      <c r="E37" s="16"/>
      <c r="G37" s="16"/>
      <c r="H37" s="4">
        <f ca="1">IFERROR(ROUND(FORECAST(E37,INDIRECT("DADOS!$D$"&amp;MATCH(VLOOKUP(E37,DADOS!$C:$C,1),DADOS!$C:$C,)):INDIRECT("DADOS!$d$"&amp;(MATCH(VLOOKUP(E37,DADOS!$C:$C,1),DADOS!$C:$C,)+1)),INDIRECT("DADOS!$c$"&amp;MATCH(VLOOKUP(E37,DADOS!$C:$C,1),DADOS!$C:$C,)):INDIRECT("DADOS!$c$"&amp;(MATCH(VLOOKUP(E37,DADOS!$C:$C,1),DADOS!$C:$C,)+1))),2)%,H36)</f>
        <v>0</v>
      </c>
      <c r="I37" s="4" t="e" cm="1">
        <f t="array" ref="I37">Svensson(G37,1)</f>
        <v>#VALUE!</v>
      </c>
      <c r="J37" s="17">
        <f t="shared" ca="1" si="12"/>
        <v>1</v>
      </c>
      <c r="K37" s="11">
        <f t="shared" si="7"/>
        <v>0</v>
      </c>
      <c r="L37" s="11">
        <f t="shared" si="4"/>
        <v>0</v>
      </c>
      <c r="M37" s="11" t="e">
        <f t="shared" si="8"/>
        <v>#VALUE!</v>
      </c>
      <c r="N37" s="17">
        <f t="shared" ca="1" si="10"/>
        <v>1</v>
      </c>
      <c r="O37" s="17">
        <f t="shared" ca="1" si="11"/>
        <v>1</v>
      </c>
      <c r="P37" s="11">
        <f t="shared" ca="1" si="5"/>
        <v>0</v>
      </c>
      <c r="Q37" s="11">
        <f t="shared" ca="1" si="13"/>
        <v>0</v>
      </c>
      <c r="R37" s="76" t="e">
        <f t="shared" si="6"/>
        <v>#VALUE!</v>
      </c>
      <c r="S37" s="11">
        <f>IF(SUM($L$2:L36)=$B$11,0,SUM(L37:M37)/R37)</f>
        <v>0</v>
      </c>
    </row>
    <row r="38" spans="1:19" x14ac:dyDescent="0.2">
      <c r="B38" s="5"/>
      <c r="D38" s="131"/>
      <c r="E38" s="16"/>
      <c r="G38" s="16"/>
      <c r="H38" s="4">
        <f ca="1">IFERROR(ROUND(FORECAST(E38,INDIRECT("DADOS!$D$"&amp;MATCH(VLOOKUP(E38,DADOS!$C:$C,1),DADOS!$C:$C,)):INDIRECT("DADOS!$d$"&amp;(MATCH(VLOOKUP(E38,DADOS!$C:$C,1),DADOS!$C:$C,)+1)),INDIRECT("DADOS!$c$"&amp;MATCH(VLOOKUP(E38,DADOS!$C:$C,1),DADOS!$C:$C,)):INDIRECT("DADOS!$c$"&amp;(MATCH(VLOOKUP(E38,DADOS!$C:$C,1),DADOS!$C:$C,)+1))),2)%,H37)</f>
        <v>0</v>
      </c>
      <c r="I38" s="4" t="e" cm="1">
        <f t="array" ref="I38">Svensson(G38,1)</f>
        <v>#VALUE!</v>
      </c>
      <c r="J38" s="17">
        <f t="shared" ca="1" si="12"/>
        <v>1</v>
      </c>
      <c r="K38" s="11">
        <f t="shared" si="7"/>
        <v>0</v>
      </c>
      <c r="L38" s="11">
        <f t="shared" si="4"/>
        <v>0</v>
      </c>
      <c r="M38" s="11" t="e">
        <f t="shared" si="8"/>
        <v>#VALUE!</v>
      </c>
      <c r="N38" s="17">
        <f t="shared" ca="1" si="10"/>
        <v>1</v>
      </c>
      <c r="O38" s="17">
        <f t="shared" ca="1" si="11"/>
        <v>1</v>
      </c>
      <c r="P38" s="11">
        <f t="shared" ca="1" si="5"/>
        <v>0</v>
      </c>
      <c r="Q38" s="11">
        <f t="shared" ca="1" si="13"/>
        <v>0</v>
      </c>
      <c r="R38" s="76" t="e">
        <f t="shared" si="6"/>
        <v>#VALUE!</v>
      </c>
      <c r="S38" s="11">
        <f>IF(SUM($L$2:L37)=$B$11,0,SUM(L38:M38)/R38)</f>
        <v>0</v>
      </c>
    </row>
    <row r="39" spans="1:19" x14ac:dyDescent="0.2">
      <c r="B39" s="5"/>
      <c r="D39" s="131"/>
      <c r="E39" s="16"/>
      <c r="G39" s="16"/>
      <c r="H39" s="4">
        <f ca="1">IFERROR(ROUND(FORECAST(E39,INDIRECT("DADOS!$D$"&amp;MATCH(VLOOKUP(E39,DADOS!$C:$C,1),DADOS!$C:$C,)):INDIRECT("DADOS!$d$"&amp;(MATCH(VLOOKUP(E39,DADOS!$C:$C,1),DADOS!$C:$C,)+1)),INDIRECT("DADOS!$c$"&amp;MATCH(VLOOKUP(E39,DADOS!$C:$C,1),DADOS!$C:$C,)):INDIRECT("DADOS!$c$"&amp;(MATCH(VLOOKUP(E39,DADOS!$C:$C,1),DADOS!$C:$C,)+1))),2)%,H38)</f>
        <v>0</v>
      </c>
      <c r="I39" s="4" t="e" cm="1">
        <f t="array" ref="I39">Svensson(G39,1)</f>
        <v>#VALUE!</v>
      </c>
      <c r="J39" s="17">
        <f t="shared" ca="1" si="12"/>
        <v>1</v>
      </c>
      <c r="K39" s="11">
        <f t="shared" si="7"/>
        <v>0</v>
      </c>
      <c r="L39" s="11">
        <f t="shared" si="4"/>
        <v>0</v>
      </c>
      <c r="M39" s="11" t="e">
        <f t="shared" si="8"/>
        <v>#VALUE!</v>
      </c>
      <c r="N39" s="17">
        <f t="shared" ca="1" si="10"/>
        <v>1</v>
      </c>
      <c r="O39" s="17">
        <f t="shared" ca="1" si="11"/>
        <v>1</v>
      </c>
      <c r="P39" s="11">
        <f t="shared" ca="1" si="5"/>
        <v>0</v>
      </c>
      <c r="Q39" s="11">
        <f t="shared" ca="1" si="13"/>
        <v>0</v>
      </c>
      <c r="R39" s="76" t="e">
        <f t="shared" si="6"/>
        <v>#VALUE!</v>
      </c>
      <c r="S39" s="11">
        <f>IF(SUM($L$2:L38)=$B$11,0,SUM(L39:M39)/R39)</f>
        <v>0</v>
      </c>
    </row>
    <row r="40" spans="1:19" x14ac:dyDescent="0.2">
      <c r="B40" s="5"/>
      <c r="D40" s="131"/>
      <c r="E40" s="16"/>
      <c r="G40" s="16"/>
      <c r="H40" s="4">
        <f ca="1">IFERROR(ROUND(FORECAST(E40,INDIRECT("DADOS!$D$"&amp;MATCH(VLOOKUP(E40,DADOS!$C:$C,1),DADOS!$C:$C,)):INDIRECT("DADOS!$d$"&amp;(MATCH(VLOOKUP(E40,DADOS!$C:$C,1),DADOS!$C:$C,)+1)),INDIRECT("DADOS!$c$"&amp;MATCH(VLOOKUP(E40,DADOS!$C:$C,1),DADOS!$C:$C,)):INDIRECT("DADOS!$c$"&amp;(MATCH(VLOOKUP(E40,DADOS!$C:$C,1),DADOS!$C:$C,)+1))),2)%,H39)</f>
        <v>0</v>
      </c>
      <c r="I40" s="4" t="e" cm="1">
        <f t="array" ref="I40">Svensson(G40,1)</f>
        <v>#VALUE!</v>
      </c>
      <c r="J40" s="17">
        <f t="shared" ca="1" si="12"/>
        <v>1</v>
      </c>
      <c r="K40" s="11">
        <f t="shared" si="7"/>
        <v>0</v>
      </c>
      <c r="L40" s="11">
        <f t="shared" si="4"/>
        <v>0</v>
      </c>
      <c r="M40" s="11" t="e">
        <f t="shared" si="8"/>
        <v>#VALUE!</v>
      </c>
      <c r="N40" s="17">
        <f t="shared" ca="1" si="10"/>
        <v>1</v>
      </c>
      <c r="O40" s="17">
        <f t="shared" ca="1" si="11"/>
        <v>1</v>
      </c>
      <c r="P40" s="11">
        <f t="shared" ca="1" si="5"/>
        <v>0</v>
      </c>
      <c r="Q40" s="11">
        <f t="shared" ca="1" si="13"/>
        <v>0</v>
      </c>
      <c r="R40" s="76" t="e">
        <f t="shared" si="6"/>
        <v>#VALUE!</v>
      </c>
      <c r="S40" s="11">
        <f>IF(SUM($L$2:L39)=$B$11,0,SUM(L40:M40)/R40)</f>
        <v>0</v>
      </c>
    </row>
    <row r="41" spans="1:19" x14ac:dyDescent="0.2">
      <c r="B41" s="5"/>
      <c r="D41" s="131"/>
      <c r="E41" s="16"/>
      <c r="G41" s="16"/>
      <c r="H41" s="4">
        <f ca="1">IFERROR(ROUND(FORECAST(E41,INDIRECT("DADOS!$D$"&amp;MATCH(VLOOKUP(E41,DADOS!$C:$C,1),DADOS!$C:$C,)):INDIRECT("DADOS!$d$"&amp;(MATCH(VLOOKUP(E41,DADOS!$C:$C,1),DADOS!$C:$C,)+1)),INDIRECT("DADOS!$c$"&amp;MATCH(VLOOKUP(E41,DADOS!$C:$C,1),DADOS!$C:$C,)):INDIRECT("DADOS!$c$"&amp;(MATCH(VLOOKUP(E41,DADOS!$C:$C,1),DADOS!$C:$C,)+1))),2)%,H40)</f>
        <v>0</v>
      </c>
      <c r="I41" s="4" t="e" cm="1">
        <f t="array" ref="I41">Svensson(G41,1)</f>
        <v>#VALUE!</v>
      </c>
      <c r="J41" s="17">
        <f t="shared" ca="1" si="12"/>
        <v>1</v>
      </c>
      <c r="K41" s="11">
        <f t="shared" si="7"/>
        <v>0</v>
      </c>
      <c r="L41" s="11">
        <f t="shared" si="4"/>
        <v>0</v>
      </c>
      <c r="M41" s="11" t="e">
        <f t="shared" si="8"/>
        <v>#VALUE!</v>
      </c>
      <c r="N41" s="17">
        <f t="shared" ca="1" si="10"/>
        <v>1</v>
      </c>
      <c r="O41" s="17">
        <f t="shared" ca="1" si="11"/>
        <v>1</v>
      </c>
      <c r="P41" s="11">
        <f t="shared" ca="1" si="5"/>
        <v>0</v>
      </c>
      <c r="Q41" s="11">
        <f t="shared" ca="1" si="13"/>
        <v>0</v>
      </c>
      <c r="R41" s="76" t="e">
        <f t="shared" si="6"/>
        <v>#VALUE!</v>
      </c>
      <c r="S41" s="11">
        <f>IF(SUM($L$2:L40)=$B$11,0,SUM(L41:M41)/R41)</f>
        <v>0</v>
      </c>
    </row>
    <row r="42" spans="1:19" x14ac:dyDescent="0.2">
      <c r="B42" s="5"/>
      <c r="D42" s="131"/>
      <c r="E42" s="16"/>
      <c r="G42" s="16"/>
      <c r="H42" s="4">
        <f ca="1">IFERROR(ROUND(FORECAST(E42,INDIRECT("DADOS!$D$"&amp;MATCH(VLOOKUP(E42,DADOS!$C:$C,1),DADOS!$C:$C,)):INDIRECT("DADOS!$d$"&amp;(MATCH(VLOOKUP(E42,DADOS!$C:$C,1),DADOS!$C:$C,)+1)),INDIRECT("DADOS!$c$"&amp;MATCH(VLOOKUP(E42,DADOS!$C:$C,1),DADOS!$C:$C,)):INDIRECT("DADOS!$c$"&amp;(MATCH(VLOOKUP(E42,DADOS!$C:$C,1),DADOS!$C:$C,)+1))),2)%,H41)</f>
        <v>0</v>
      </c>
      <c r="I42" s="4" t="e" cm="1">
        <f t="array" ref="I42">Svensson(G42,1)</f>
        <v>#VALUE!</v>
      </c>
      <c r="J42" s="17">
        <f t="shared" ca="1" si="12"/>
        <v>1</v>
      </c>
      <c r="K42" s="11">
        <f t="shared" si="7"/>
        <v>0</v>
      </c>
      <c r="L42" s="11">
        <f t="shared" si="4"/>
        <v>0</v>
      </c>
      <c r="M42" s="11" t="e">
        <f t="shared" si="8"/>
        <v>#VALUE!</v>
      </c>
      <c r="N42" s="17">
        <f t="shared" ca="1" si="10"/>
        <v>1</v>
      </c>
      <c r="O42" s="17">
        <f t="shared" ca="1" si="11"/>
        <v>1</v>
      </c>
      <c r="P42" s="11">
        <f t="shared" ca="1" si="5"/>
        <v>0</v>
      </c>
      <c r="Q42" s="11">
        <f t="shared" ca="1" si="13"/>
        <v>0</v>
      </c>
      <c r="R42" s="76" t="e">
        <f t="shared" si="6"/>
        <v>#VALUE!</v>
      </c>
      <c r="S42" s="11">
        <f>IF(SUM($L$2:L41)=$B$11,0,SUM(L42:M42)/R42)</f>
        <v>0</v>
      </c>
    </row>
    <row r="43" spans="1:19" x14ac:dyDescent="0.2">
      <c r="B43" s="5"/>
      <c r="D43" s="131"/>
      <c r="E43" s="16"/>
      <c r="G43" s="16"/>
      <c r="H43" s="4">
        <f ca="1">IFERROR(ROUND(FORECAST(E43,INDIRECT("DADOS!$D$"&amp;MATCH(VLOOKUP(E43,DADOS!$C:$C,1),DADOS!$C:$C,)):INDIRECT("DADOS!$d$"&amp;(MATCH(VLOOKUP(E43,DADOS!$C:$C,1),DADOS!$C:$C,)+1)),INDIRECT("DADOS!$c$"&amp;MATCH(VLOOKUP(E43,DADOS!$C:$C,1),DADOS!$C:$C,)):INDIRECT("DADOS!$c$"&amp;(MATCH(VLOOKUP(E43,DADOS!$C:$C,1),DADOS!$C:$C,)+1))),2)%,H42)</f>
        <v>0</v>
      </c>
      <c r="I43" s="4" t="e" cm="1">
        <f t="array" ref="I43">Svensson(G43,1)</f>
        <v>#VALUE!</v>
      </c>
      <c r="J43" s="17">
        <f t="shared" ca="1" si="12"/>
        <v>1</v>
      </c>
      <c r="K43" s="11">
        <f t="shared" si="7"/>
        <v>0</v>
      </c>
      <c r="L43" s="11">
        <f t="shared" si="4"/>
        <v>0</v>
      </c>
      <c r="M43" s="11" t="e">
        <f t="shared" si="8"/>
        <v>#VALUE!</v>
      </c>
      <c r="N43" s="17">
        <f t="shared" ca="1" si="10"/>
        <v>1</v>
      </c>
      <c r="O43" s="17">
        <f t="shared" ca="1" si="11"/>
        <v>1</v>
      </c>
      <c r="P43" s="11">
        <f t="shared" ca="1" si="5"/>
        <v>0</v>
      </c>
      <c r="Q43" s="11">
        <f t="shared" ca="1" si="13"/>
        <v>0</v>
      </c>
      <c r="R43" s="76" t="e">
        <f t="shared" si="6"/>
        <v>#VALUE!</v>
      </c>
      <c r="S43" s="11">
        <f>IF(SUM($L$2:L42)=$B$11,0,SUM(L43:M43)/R43)</f>
        <v>0</v>
      </c>
    </row>
    <row r="44" spans="1:19" x14ac:dyDescent="0.2">
      <c r="B44" s="5"/>
      <c r="D44" s="131"/>
      <c r="E44" s="16"/>
      <c r="G44" s="16"/>
      <c r="H44" s="4">
        <f ca="1">IFERROR(ROUND(FORECAST(E44,INDIRECT("DADOS!$D$"&amp;MATCH(VLOOKUP(E44,DADOS!$C:$C,1),DADOS!$C:$C,)):INDIRECT("DADOS!$d$"&amp;(MATCH(VLOOKUP(E44,DADOS!$C:$C,1),DADOS!$C:$C,)+1)),INDIRECT("DADOS!$c$"&amp;MATCH(VLOOKUP(E44,DADOS!$C:$C,1),DADOS!$C:$C,)):INDIRECT("DADOS!$c$"&amp;(MATCH(VLOOKUP(E44,DADOS!$C:$C,1),DADOS!$C:$C,)+1))),2)%,H43)</f>
        <v>0</v>
      </c>
      <c r="I44" s="4" t="e" cm="1">
        <f t="array" ref="I44">Svensson(G44,1)</f>
        <v>#VALUE!</v>
      </c>
      <c r="J44" s="17">
        <f t="shared" ca="1" si="12"/>
        <v>1</v>
      </c>
      <c r="K44" s="11">
        <f t="shared" si="7"/>
        <v>0</v>
      </c>
      <c r="L44" s="11">
        <f t="shared" si="4"/>
        <v>0</v>
      </c>
      <c r="M44" s="11" t="e">
        <f t="shared" si="8"/>
        <v>#VALUE!</v>
      </c>
      <c r="N44" s="17">
        <f t="shared" ca="1" si="10"/>
        <v>1</v>
      </c>
      <c r="O44" s="17">
        <f t="shared" ca="1" si="11"/>
        <v>1</v>
      </c>
      <c r="P44" s="11">
        <f t="shared" ca="1" si="5"/>
        <v>0</v>
      </c>
      <c r="Q44" s="11">
        <f t="shared" ca="1" si="13"/>
        <v>0</v>
      </c>
      <c r="R44" s="76" t="e">
        <f t="shared" si="6"/>
        <v>#VALUE!</v>
      </c>
      <c r="S44" s="11">
        <f>IF(SUM($L$2:L43)=$B$11,0,SUM(L44:M44)/R44)</f>
        <v>0</v>
      </c>
    </row>
    <row r="45" spans="1:19" x14ac:dyDescent="0.2">
      <c r="B45" s="5"/>
      <c r="D45" s="131"/>
      <c r="E45" s="16"/>
      <c r="G45" s="16"/>
      <c r="H45" s="4">
        <f ca="1">IFERROR(ROUND(FORECAST(E45,INDIRECT("DADOS!$D$"&amp;MATCH(VLOOKUP(E45,DADOS!$C:$C,1),DADOS!$C:$C,)):INDIRECT("DADOS!$d$"&amp;(MATCH(VLOOKUP(E45,DADOS!$C:$C,1),DADOS!$C:$C,)+1)),INDIRECT("DADOS!$c$"&amp;MATCH(VLOOKUP(E45,DADOS!$C:$C,1),DADOS!$C:$C,)):INDIRECT("DADOS!$c$"&amp;(MATCH(VLOOKUP(E45,DADOS!$C:$C,1),DADOS!$C:$C,)+1))),2)%,H44)</f>
        <v>0</v>
      </c>
      <c r="I45" s="4" t="e" cm="1">
        <f t="array" ref="I45">Svensson(G45,1)</f>
        <v>#VALUE!</v>
      </c>
      <c r="J45" s="17">
        <f t="shared" ca="1" si="12"/>
        <v>1</v>
      </c>
      <c r="K45" s="11">
        <f t="shared" si="7"/>
        <v>0</v>
      </c>
      <c r="L45" s="11">
        <f t="shared" si="4"/>
        <v>0</v>
      </c>
      <c r="M45" s="11" t="e">
        <f t="shared" si="8"/>
        <v>#VALUE!</v>
      </c>
      <c r="N45" s="17">
        <f t="shared" ca="1" si="10"/>
        <v>1</v>
      </c>
      <c r="O45" s="17">
        <f t="shared" ca="1" si="11"/>
        <v>1</v>
      </c>
      <c r="P45" s="11">
        <f t="shared" ca="1" si="5"/>
        <v>0</v>
      </c>
      <c r="Q45" s="11">
        <f t="shared" ca="1" si="13"/>
        <v>0</v>
      </c>
      <c r="R45" s="76" t="e">
        <f t="shared" si="6"/>
        <v>#VALUE!</v>
      </c>
      <c r="S45" s="11">
        <f>IF(SUM($L$2:L44)=$B$11,0,SUM(L45:M45)/R45)</f>
        <v>0</v>
      </c>
    </row>
    <row r="46" spans="1:19" x14ac:dyDescent="0.2">
      <c r="B46" s="5"/>
      <c r="D46" s="131"/>
      <c r="E46" s="16"/>
      <c r="G46" s="16"/>
      <c r="H46" s="4">
        <f ca="1">IFERROR(ROUND(FORECAST(E46,INDIRECT("DADOS!$D$"&amp;MATCH(VLOOKUP(E46,DADOS!$C:$C,1),DADOS!$C:$C,)):INDIRECT("DADOS!$d$"&amp;(MATCH(VLOOKUP(E46,DADOS!$C:$C,1),DADOS!$C:$C,)+1)),INDIRECT("DADOS!$c$"&amp;MATCH(VLOOKUP(E46,DADOS!$C:$C,1),DADOS!$C:$C,)):INDIRECT("DADOS!$c$"&amp;(MATCH(VLOOKUP(E46,DADOS!$C:$C,1),DADOS!$C:$C,)+1))),2)%,H45)</f>
        <v>0</v>
      </c>
      <c r="I46" s="4" t="e" cm="1">
        <f t="array" ref="I46">Svensson(G46,1)</f>
        <v>#VALUE!</v>
      </c>
      <c r="J46" s="17">
        <f t="shared" ca="1" si="12"/>
        <v>1</v>
      </c>
      <c r="K46" s="11">
        <f t="shared" si="7"/>
        <v>0</v>
      </c>
      <c r="L46" s="11">
        <f t="shared" si="4"/>
        <v>0</v>
      </c>
      <c r="M46" s="11" t="e">
        <f t="shared" si="8"/>
        <v>#VALUE!</v>
      </c>
      <c r="N46" s="17">
        <f t="shared" ca="1" si="10"/>
        <v>1</v>
      </c>
      <c r="O46" s="17">
        <f t="shared" ca="1" si="11"/>
        <v>1</v>
      </c>
      <c r="P46" s="11">
        <f t="shared" ca="1" si="5"/>
        <v>0</v>
      </c>
      <c r="Q46" s="11">
        <f t="shared" ca="1" si="13"/>
        <v>0</v>
      </c>
      <c r="R46" s="76" t="e">
        <f t="shared" si="6"/>
        <v>#VALUE!</v>
      </c>
      <c r="S46" s="11">
        <f>IF(SUM($L$2:L45)=$B$11,0,SUM(L46:M46)/R46)</f>
        <v>0</v>
      </c>
    </row>
    <row r="47" spans="1:19" x14ac:dyDescent="0.2">
      <c r="B47" s="5"/>
      <c r="D47" s="131"/>
      <c r="E47" s="16"/>
      <c r="G47" s="16"/>
      <c r="H47" s="4">
        <f ca="1">IFERROR(ROUND(FORECAST(E47,INDIRECT("DADOS!$D$"&amp;MATCH(VLOOKUP(E47,DADOS!$C:$C,1),DADOS!$C:$C,)):INDIRECT("DADOS!$d$"&amp;(MATCH(VLOOKUP(E47,DADOS!$C:$C,1),DADOS!$C:$C,)+1)),INDIRECT("DADOS!$c$"&amp;MATCH(VLOOKUP(E47,DADOS!$C:$C,1),DADOS!$C:$C,)):INDIRECT("DADOS!$c$"&amp;(MATCH(VLOOKUP(E47,DADOS!$C:$C,1),DADOS!$C:$C,)+1))),2)%,H46)</f>
        <v>0</v>
      </c>
      <c r="I47" s="4" t="e" cm="1">
        <f t="array" ref="I47">Svensson(G47,1)</f>
        <v>#VALUE!</v>
      </c>
      <c r="J47" s="17">
        <f t="shared" ca="1" si="12"/>
        <v>1</v>
      </c>
      <c r="K47" s="11">
        <f t="shared" si="7"/>
        <v>0</v>
      </c>
      <c r="L47" s="11">
        <f t="shared" si="4"/>
        <v>0</v>
      </c>
      <c r="M47" s="11" t="e">
        <f t="shared" si="8"/>
        <v>#VALUE!</v>
      </c>
      <c r="N47" s="17">
        <f t="shared" ca="1" si="10"/>
        <v>1</v>
      </c>
      <c r="O47" s="17">
        <f t="shared" ca="1" si="11"/>
        <v>1</v>
      </c>
      <c r="P47" s="11">
        <f t="shared" ca="1" si="5"/>
        <v>0</v>
      </c>
      <c r="Q47" s="11">
        <f t="shared" ca="1" si="13"/>
        <v>0</v>
      </c>
      <c r="R47" s="76" t="e">
        <f t="shared" si="6"/>
        <v>#VALUE!</v>
      </c>
      <c r="S47" s="11">
        <f>IF(SUM($L$2:L46)=$B$11,0,SUM(L47:M47)/R47)</f>
        <v>0</v>
      </c>
    </row>
    <row r="48" spans="1:19" x14ac:dyDescent="0.2">
      <c r="B48" s="5"/>
      <c r="D48" s="131"/>
      <c r="E48" s="16"/>
      <c r="G48" s="16"/>
      <c r="H48" s="4">
        <f ca="1">IFERROR(ROUND(FORECAST(E48,INDIRECT("DADOS!$D$"&amp;MATCH(VLOOKUP(E48,DADOS!$C:$C,1),DADOS!$C:$C,)):INDIRECT("DADOS!$d$"&amp;(MATCH(VLOOKUP(E48,DADOS!$C:$C,1),DADOS!$C:$C,)+1)),INDIRECT("DADOS!$c$"&amp;MATCH(VLOOKUP(E48,DADOS!$C:$C,1),DADOS!$C:$C,)):INDIRECT("DADOS!$c$"&amp;(MATCH(VLOOKUP(E48,DADOS!$C:$C,1),DADOS!$C:$C,)+1))),2)%,H47)</f>
        <v>0</v>
      </c>
      <c r="I48" s="4" t="e" cm="1">
        <f t="array" ref="I48">Svensson(G48,1)</f>
        <v>#VALUE!</v>
      </c>
      <c r="J48" s="17">
        <f t="shared" ca="1" si="12"/>
        <v>1</v>
      </c>
      <c r="K48" s="11">
        <f t="shared" si="7"/>
        <v>0</v>
      </c>
      <c r="L48" s="11">
        <f t="shared" si="4"/>
        <v>0</v>
      </c>
      <c r="M48" s="11" t="e">
        <f t="shared" si="8"/>
        <v>#VALUE!</v>
      </c>
      <c r="N48" s="17">
        <f t="shared" ca="1" si="10"/>
        <v>1</v>
      </c>
      <c r="O48" s="17">
        <f t="shared" ca="1" si="11"/>
        <v>1</v>
      </c>
      <c r="P48" s="11">
        <f t="shared" ca="1" si="5"/>
        <v>0</v>
      </c>
      <c r="Q48" s="11">
        <f t="shared" ca="1" si="13"/>
        <v>0</v>
      </c>
      <c r="R48" s="76" t="e">
        <f t="shared" si="6"/>
        <v>#VALUE!</v>
      </c>
      <c r="S48" s="11">
        <f>IF(SUM($L$2:L47)=$B$11,0,SUM(L48:M48)/R48)</f>
        <v>0</v>
      </c>
    </row>
    <row r="49" spans="2:19" x14ac:dyDescent="0.2">
      <c r="B49" s="5"/>
      <c r="D49" s="131"/>
      <c r="E49" s="16"/>
      <c r="G49" s="16"/>
      <c r="H49" s="4">
        <f ca="1">IFERROR(ROUND(FORECAST(E49,INDIRECT("DADOS!$D$"&amp;MATCH(VLOOKUP(E49,DADOS!$C:$C,1),DADOS!$C:$C,)):INDIRECT("DADOS!$d$"&amp;(MATCH(VLOOKUP(E49,DADOS!$C:$C,1),DADOS!$C:$C,)+1)),INDIRECT("DADOS!$c$"&amp;MATCH(VLOOKUP(E49,DADOS!$C:$C,1),DADOS!$C:$C,)):INDIRECT("DADOS!$c$"&amp;(MATCH(VLOOKUP(E49,DADOS!$C:$C,1),DADOS!$C:$C,)+1))),2)%,H48)</f>
        <v>0</v>
      </c>
      <c r="I49" s="4" t="e" cm="1">
        <f t="array" ref="I49">Svensson(G49,1)</f>
        <v>#VALUE!</v>
      </c>
      <c r="J49" s="17">
        <f t="shared" ca="1" si="12"/>
        <v>1</v>
      </c>
      <c r="K49" s="11">
        <f t="shared" si="7"/>
        <v>0</v>
      </c>
      <c r="L49" s="11">
        <f t="shared" si="4"/>
        <v>0</v>
      </c>
      <c r="M49" s="11" t="e">
        <f t="shared" si="8"/>
        <v>#VALUE!</v>
      </c>
      <c r="N49" s="17">
        <f t="shared" ca="1" si="10"/>
        <v>1</v>
      </c>
      <c r="O49" s="17">
        <f t="shared" ca="1" si="11"/>
        <v>1</v>
      </c>
      <c r="P49" s="11">
        <f t="shared" ca="1" si="5"/>
        <v>0</v>
      </c>
      <c r="Q49" s="11">
        <f t="shared" ca="1" si="13"/>
        <v>0</v>
      </c>
      <c r="R49" s="76" t="e">
        <f t="shared" si="6"/>
        <v>#VALUE!</v>
      </c>
      <c r="S49" s="11">
        <f>IF(SUM($L$2:L48)=$B$11,0,SUM(L49:M49)/R49)</f>
        <v>0</v>
      </c>
    </row>
    <row r="50" spans="2:19" x14ac:dyDescent="0.2">
      <c r="B50" s="5"/>
      <c r="D50" s="131"/>
      <c r="E50" s="16"/>
      <c r="G50" s="16"/>
      <c r="H50" s="4">
        <f ca="1">IFERROR(ROUND(FORECAST(E50,INDIRECT("DADOS!$D$"&amp;MATCH(VLOOKUP(E50,DADOS!$C:$C,1),DADOS!$C:$C,)):INDIRECT("DADOS!$d$"&amp;(MATCH(VLOOKUP(E50,DADOS!$C:$C,1),DADOS!$C:$C,)+1)),INDIRECT("DADOS!$c$"&amp;MATCH(VLOOKUP(E50,DADOS!$C:$C,1),DADOS!$C:$C,)):INDIRECT("DADOS!$c$"&amp;(MATCH(VLOOKUP(E50,DADOS!$C:$C,1),DADOS!$C:$C,)+1))),2)%,H49)</f>
        <v>0</v>
      </c>
      <c r="I50" s="4" t="e" cm="1">
        <f t="array" ref="I50">Svensson(G50,1)</f>
        <v>#VALUE!</v>
      </c>
      <c r="J50" s="17">
        <f t="shared" ca="1" si="12"/>
        <v>1</v>
      </c>
      <c r="K50" s="11">
        <f t="shared" si="7"/>
        <v>0</v>
      </c>
      <c r="L50" s="11">
        <f t="shared" si="4"/>
        <v>0</v>
      </c>
      <c r="M50" s="11" t="e">
        <f t="shared" si="8"/>
        <v>#VALUE!</v>
      </c>
      <c r="N50" s="17">
        <f t="shared" ca="1" si="10"/>
        <v>1</v>
      </c>
      <c r="O50" s="17">
        <f t="shared" ca="1" si="11"/>
        <v>1</v>
      </c>
      <c r="P50" s="11">
        <f t="shared" ca="1" si="5"/>
        <v>0</v>
      </c>
      <c r="Q50" s="11">
        <f t="shared" ca="1" si="13"/>
        <v>0</v>
      </c>
      <c r="R50" s="76" t="e">
        <f t="shared" si="6"/>
        <v>#VALUE!</v>
      </c>
      <c r="S50" s="11">
        <f>IF(SUM($L$2:L49)=$B$11,0,SUM(L50:M50)/R50)</f>
        <v>0</v>
      </c>
    </row>
    <row r="51" spans="2:19" x14ac:dyDescent="0.2">
      <c r="B51" s="5"/>
      <c r="D51" s="131"/>
      <c r="E51" s="16"/>
      <c r="G51" s="16"/>
      <c r="H51" s="4">
        <f ca="1">IFERROR(ROUND(FORECAST(E51,INDIRECT("DADOS!$D$"&amp;MATCH(VLOOKUP(E51,DADOS!$C:$C,1),DADOS!$C:$C,)):INDIRECT("DADOS!$d$"&amp;(MATCH(VLOOKUP(E51,DADOS!$C:$C,1),DADOS!$C:$C,)+1)),INDIRECT("DADOS!$c$"&amp;MATCH(VLOOKUP(E51,DADOS!$C:$C,1),DADOS!$C:$C,)):INDIRECT("DADOS!$c$"&amp;(MATCH(VLOOKUP(E51,DADOS!$C:$C,1),DADOS!$C:$C,)+1))),2)%,H50)</f>
        <v>0</v>
      </c>
      <c r="I51" s="4" t="e" cm="1">
        <f t="array" ref="I51">Svensson(G51,1)</f>
        <v>#VALUE!</v>
      </c>
      <c r="J51" s="17">
        <f t="shared" ca="1" si="12"/>
        <v>1</v>
      </c>
      <c r="K51" s="11">
        <f t="shared" si="7"/>
        <v>0</v>
      </c>
      <c r="L51" s="11">
        <f t="shared" si="4"/>
        <v>0</v>
      </c>
      <c r="M51" s="11" t="e">
        <f t="shared" si="8"/>
        <v>#VALUE!</v>
      </c>
      <c r="N51" s="17">
        <f t="shared" ca="1" si="10"/>
        <v>1</v>
      </c>
      <c r="O51" s="17">
        <f t="shared" ca="1" si="11"/>
        <v>1</v>
      </c>
      <c r="P51" s="11">
        <f t="shared" ca="1" si="5"/>
        <v>0</v>
      </c>
      <c r="Q51" s="11">
        <f t="shared" ca="1" si="13"/>
        <v>0</v>
      </c>
      <c r="R51" s="76" t="e">
        <f t="shared" si="6"/>
        <v>#VALUE!</v>
      </c>
      <c r="S51" s="11">
        <f>IF(SUM($L$2:L50)=$B$11,0,SUM(L51:M51)/R51)</f>
        <v>0</v>
      </c>
    </row>
    <row r="52" spans="2:19" x14ac:dyDescent="0.2">
      <c r="B52" s="5"/>
      <c r="D52" s="131"/>
      <c r="E52" s="16"/>
      <c r="G52" s="16"/>
      <c r="H52" s="4">
        <f ca="1">IFERROR(ROUND(FORECAST(E52,INDIRECT("DADOS!$D$"&amp;MATCH(VLOOKUP(E52,DADOS!$C:$C,1),DADOS!$C:$C,)):INDIRECT("DADOS!$d$"&amp;(MATCH(VLOOKUP(E52,DADOS!$C:$C,1),DADOS!$C:$C,)+1)),INDIRECT("DADOS!$c$"&amp;MATCH(VLOOKUP(E52,DADOS!$C:$C,1),DADOS!$C:$C,)):INDIRECT("DADOS!$c$"&amp;(MATCH(VLOOKUP(E52,DADOS!$C:$C,1),DADOS!$C:$C,)+1))),2)%,H51)</f>
        <v>0</v>
      </c>
      <c r="I52" s="4" t="e" cm="1">
        <f t="array" ref="I52">Svensson(G52,1)</f>
        <v>#VALUE!</v>
      </c>
      <c r="J52" s="17">
        <f t="shared" ca="1" si="12"/>
        <v>1</v>
      </c>
      <c r="K52" s="11">
        <f t="shared" si="7"/>
        <v>0</v>
      </c>
      <c r="L52" s="11">
        <f t="shared" si="4"/>
        <v>0</v>
      </c>
      <c r="M52" s="11" t="e">
        <f t="shared" si="8"/>
        <v>#VALUE!</v>
      </c>
      <c r="N52" s="17">
        <f t="shared" ca="1" si="10"/>
        <v>1</v>
      </c>
      <c r="O52" s="17">
        <f t="shared" ca="1" si="11"/>
        <v>1</v>
      </c>
      <c r="P52" s="11">
        <f t="shared" ca="1" si="5"/>
        <v>0</v>
      </c>
      <c r="Q52" s="11">
        <f t="shared" ca="1" si="13"/>
        <v>0</v>
      </c>
      <c r="R52" s="76" t="e">
        <f t="shared" si="6"/>
        <v>#VALUE!</v>
      </c>
      <c r="S52" s="11">
        <f>IF(SUM($L$2:L51)=$B$11,0,SUM(L52:M52)/R52)</f>
        <v>0</v>
      </c>
    </row>
    <row r="53" spans="2:19" x14ac:dyDescent="0.2">
      <c r="B53" s="5"/>
      <c r="D53" s="131"/>
      <c r="E53" s="16"/>
      <c r="G53" s="16"/>
      <c r="H53" s="4">
        <f ca="1">IFERROR(ROUND(FORECAST(E53,INDIRECT("DADOS!$D$"&amp;MATCH(VLOOKUP(E53,DADOS!$C:$C,1),DADOS!$C:$C,)):INDIRECT("DADOS!$d$"&amp;(MATCH(VLOOKUP(E53,DADOS!$C:$C,1),DADOS!$C:$C,)+1)),INDIRECT("DADOS!$c$"&amp;MATCH(VLOOKUP(E53,DADOS!$C:$C,1),DADOS!$C:$C,)):INDIRECT("DADOS!$c$"&amp;(MATCH(VLOOKUP(E53,DADOS!$C:$C,1),DADOS!$C:$C,)+1))),2)%,H52)</f>
        <v>0</v>
      </c>
      <c r="I53" s="4" t="e" cm="1">
        <f t="array" ref="I53">Svensson(G53,1)</f>
        <v>#VALUE!</v>
      </c>
      <c r="J53" s="17">
        <f t="shared" ca="1" si="12"/>
        <v>1</v>
      </c>
      <c r="K53" s="11">
        <f t="shared" si="7"/>
        <v>0</v>
      </c>
      <c r="L53" s="11">
        <f t="shared" si="4"/>
        <v>0</v>
      </c>
      <c r="M53" s="11" t="e">
        <f t="shared" si="8"/>
        <v>#VALUE!</v>
      </c>
      <c r="N53" s="17">
        <f t="shared" ca="1" si="10"/>
        <v>1</v>
      </c>
      <c r="O53" s="17">
        <f t="shared" ca="1" si="11"/>
        <v>1</v>
      </c>
      <c r="P53" s="11">
        <f t="shared" ca="1" si="5"/>
        <v>0</v>
      </c>
      <c r="Q53" s="11">
        <f t="shared" ca="1" si="13"/>
        <v>0</v>
      </c>
      <c r="R53" s="76" t="e">
        <f t="shared" si="6"/>
        <v>#VALUE!</v>
      </c>
      <c r="S53" s="11">
        <f>IF(SUM($L$2:L52)=$B$11,0,SUM(L53:M53)/R53)</f>
        <v>0</v>
      </c>
    </row>
    <row r="54" spans="2:19" x14ac:dyDescent="0.2">
      <c r="B54" s="5"/>
      <c r="D54" s="131"/>
      <c r="E54" s="16"/>
      <c r="G54" s="16"/>
      <c r="H54" s="4">
        <f ca="1">IFERROR(ROUND(FORECAST(E54,INDIRECT("DADOS!$D$"&amp;MATCH(VLOOKUP(E54,DADOS!$C:$C,1),DADOS!$C:$C,)):INDIRECT("DADOS!$d$"&amp;(MATCH(VLOOKUP(E54,DADOS!$C:$C,1),DADOS!$C:$C,)+1)),INDIRECT("DADOS!$c$"&amp;MATCH(VLOOKUP(E54,DADOS!$C:$C,1),DADOS!$C:$C,)):INDIRECT("DADOS!$c$"&amp;(MATCH(VLOOKUP(E54,DADOS!$C:$C,1),DADOS!$C:$C,)+1))),2)%,H53)</f>
        <v>0</v>
      </c>
      <c r="I54" s="4" t="e" cm="1">
        <f t="array" ref="I54">Svensson(G54,1)</f>
        <v>#VALUE!</v>
      </c>
      <c r="J54" s="17">
        <f t="shared" ca="1" si="12"/>
        <v>1</v>
      </c>
      <c r="K54" s="11">
        <f t="shared" si="7"/>
        <v>0</v>
      </c>
      <c r="L54" s="11">
        <f t="shared" si="4"/>
        <v>0</v>
      </c>
      <c r="M54" s="11" t="e">
        <f t="shared" si="8"/>
        <v>#VALUE!</v>
      </c>
      <c r="N54" s="17">
        <f t="shared" ca="1" si="10"/>
        <v>1</v>
      </c>
      <c r="O54" s="17">
        <f t="shared" ca="1" si="11"/>
        <v>1</v>
      </c>
      <c r="P54" s="11">
        <f t="shared" ca="1" si="5"/>
        <v>0</v>
      </c>
      <c r="Q54" s="11">
        <f t="shared" ca="1" si="13"/>
        <v>0</v>
      </c>
      <c r="R54" s="76" t="e">
        <f t="shared" si="6"/>
        <v>#VALUE!</v>
      </c>
      <c r="S54" s="11">
        <f>IF(SUM($L$2:L53)=$B$11,0,SUM(L54:M54)/R54)</f>
        <v>0</v>
      </c>
    </row>
    <row r="55" spans="2:19" x14ac:dyDescent="0.2">
      <c r="B55" s="5"/>
      <c r="D55" s="131"/>
      <c r="E55" s="16"/>
      <c r="G55" s="16"/>
      <c r="H55" s="4">
        <f ca="1">IFERROR(ROUND(FORECAST(E55,INDIRECT("DADOS!$D$"&amp;MATCH(VLOOKUP(E55,DADOS!$C:$C,1),DADOS!$C:$C,)):INDIRECT("DADOS!$d$"&amp;(MATCH(VLOOKUP(E55,DADOS!$C:$C,1),DADOS!$C:$C,)+1)),INDIRECT("DADOS!$c$"&amp;MATCH(VLOOKUP(E55,DADOS!$C:$C,1),DADOS!$C:$C,)):INDIRECT("DADOS!$c$"&amp;(MATCH(VLOOKUP(E55,DADOS!$C:$C,1),DADOS!$C:$C,)+1))),2)%,H54)</f>
        <v>0</v>
      </c>
      <c r="I55" s="4" t="e" cm="1">
        <f t="array" ref="I55">Svensson(G55,1)</f>
        <v>#VALUE!</v>
      </c>
      <c r="J55" s="17">
        <f t="shared" ca="1" si="12"/>
        <v>1</v>
      </c>
      <c r="K55" s="11">
        <f t="shared" si="7"/>
        <v>0</v>
      </c>
      <c r="L55" s="11">
        <f t="shared" si="4"/>
        <v>0</v>
      </c>
      <c r="M55" s="11" t="e">
        <f t="shared" si="8"/>
        <v>#VALUE!</v>
      </c>
      <c r="N55" s="17">
        <f t="shared" ca="1" si="10"/>
        <v>1</v>
      </c>
      <c r="O55" s="17">
        <f t="shared" ca="1" si="11"/>
        <v>1</v>
      </c>
      <c r="P55" s="11">
        <f t="shared" ca="1" si="5"/>
        <v>0</v>
      </c>
      <c r="Q55" s="11">
        <f t="shared" ca="1" si="13"/>
        <v>0</v>
      </c>
      <c r="R55" s="76" t="e">
        <f t="shared" si="6"/>
        <v>#VALUE!</v>
      </c>
      <c r="S55" s="11">
        <f>IF(SUM($L$2:L54)=$B$11,0,SUM(L55:M55)/R55)</f>
        <v>0</v>
      </c>
    </row>
    <row r="56" spans="2:19" x14ac:dyDescent="0.2">
      <c r="B56" s="5"/>
      <c r="D56" s="131"/>
      <c r="E56" s="16"/>
      <c r="G56" s="16"/>
      <c r="H56" s="4">
        <f ca="1">IFERROR(ROUND(FORECAST(E56,INDIRECT("DADOS!$D$"&amp;MATCH(VLOOKUP(E56,DADOS!$C:$C,1),DADOS!$C:$C,)):INDIRECT("DADOS!$d$"&amp;(MATCH(VLOOKUP(E56,DADOS!$C:$C,1),DADOS!$C:$C,)+1)),INDIRECT("DADOS!$c$"&amp;MATCH(VLOOKUP(E56,DADOS!$C:$C,1),DADOS!$C:$C,)):INDIRECT("DADOS!$c$"&amp;(MATCH(VLOOKUP(E56,DADOS!$C:$C,1),DADOS!$C:$C,)+1))),2)%,H55)</f>
        <v>0</v>
      </c>
      <c r="I56" s="4" t="e" cm="1">
        <f t="array" ref="I56">Svensson(G56,1)</f>
        <v>#VALUE!</v>
      </c>
      <c r="J56" s="17">
        <f t="shared" ca="1" si="12"/>
        <v>1</v>
      </c>
      <c r="K56" s="11">
        <f t="shared" si="7"/>
        <v>0</v>
      </c>
      <c r="L56" s="11">
        <f t="shared" si="4"/>
        <v>0</v>
      </c>
      <c r="M56" s="11" t="e">
        <f t="shared" si="8"/>
        <v>#VALUE!</v>
      </c>
      <c r="N56" s="17">
        <f t="shared" ca="1" si="10"/>
        <v>1</v>
      </c>
      <c r="O56" s="17">
        <f t="shared" ca="1" si="11"/>
        <v>1</v>
      </c>
      <c r="P56" s="11">
        <f t="shared" ca="1" si="5"/>
        <v>0</v>
      </c>
      <c r="Q56" s="11">
        <f t="shared" ca="1" si="13"/>
        <v>0</v>
      </c>
      <c r="R56" s="76" t="e">
        <f t="shared" si="6"/>
        <v>#VALUE!</v>
      </c>
      <c r="S56" s="11">
        <f>IF(SUM($L$2:L55)=$B$11,0,SUM(L56:M56)/R56)</f>
        <v>0</v>
      </c>
    </row>
    <row r="57" spans="2:19" x14ac:dyDescent="0.2">
      <c r="B57" s="5"/>
      <c r="D57" s="131"/>
      <c r="E57" s="16"/>
      <c r="G57" s="16"/>
      <c r="H57" s="4">
        <f ca="1">IFERROR(ROUND(FORECAST(E57,INDIRECT("DADOS!$D$"&amp;MATCH(VLOOKUP(E57,DADOS!$C:$C,1),DADOS!$C:$C,)):INDIRECT("DADOS!$d$"&amp;(MATCH(VLOOKUP(E57,DADOS!$C:$C,1),DADOS!$C:$C,)+1)),INDIRECT("DADOS!$c$"&amp;MATCH(VLOOKUP(E57,DADOS!$C:$C,1),DADOS!$C:$C,)):INDIRECT("DADOS!$c$"&amp;(MATCH(VLOOKUP(E57,DADOS!$C:$C,1),DADOS!$C:$C,)+1))),2)%,H56)</f>
        <v>0</v>
      </c>
      <c r="I57" s="4" t="e" cm="1">
        <f t="array" ref="I57">Svensson(G57,1)</f>
        <v>#VALUE!</v>
      </c>
      <c r="J57" s="17">
        <f t="shared" ca="1" si="12"/>
        <v>1</v>
      </c>
      <c r="K57" s="11">
        <f t="shared" si="7"/>
        <v>0</v>
      </c>
      <c r="L57" s="11">
        <f t="shared" si="4"/>
        <v>0</v>
      </c>
      <c r="M57" s="11" t="e">
        <f t="shared" si="8"/>
        <v>#VALUE!</v>
      </c>
      <c r="N57" s="17">
        <f t="shared" ca="1" si="10"/>
        <v>1</v>
      </c>
      <c r="O57" s="17">
        <f t="shared" ca="1" si="11"/>
        <v>1</v>
      </c>
      <c r="P57" s="11">
        <f t="shared" ca="1" si="5"/>
        <v>0</v>
      </c>
      <c r="Q57" s="11">
        <f t="shared" ca="1" si="13"/>
        <v>0</v>
      </c>
      <c r="R57" s="76" t="e">
        <f t="shared" si="6"/>
        <v>#VALUE!</v>
      </c>
      <c r="S57" s="11">
        <f>IF(SUM($L$2:L56)=$B$11,0,SUM(L57:M57)/R57)</f>
        <v>0</v>
      </c>
    </row>
    <row r="58" spans="2:19" x14ac:dyDescent="0.2">
      <c r="B58" s="5"/>
      <c r="D58" s="131"/>
      <c r="E58" s="16"/>
      <c r="G58" s="16"/>
      <c r="H58" s="4">
        <f ca="1">IFERROR(ROUND(FORECAST(E58,INDIRECT("DADOS!$D$"&amp;MATCH(VLOOKUP(E58,DADOS!$C:$C,1),DADOS!$C:$C,)):INDIRECT("DADOS!$d$"&amp;(MATCH(VLOOKUP(E58,DADOS!$C:$C,1),DADOS!$C:$C,)+1)),INDIRECT("DADOS!$c$"&amp;MATCH(VLOOKUP(E58,DADOS!$C:$C,1),DADOS!$C:$C,)):INDIRECT("DADOS!$c$"&amp;(MATCH(VLOOKUP(E58,DADOS!$C:$C,1),DADOS!$C:$C,)+1))),2)%,H57)</f>
        <v>0</v>
      </c>
      <c r="I58" s="4" t="e" cm="1">
        <f t="array" ref="I58">Svensson(G58,1)</f>
        <v>#VALUE!</v>
      </c>
      <c r="J58" s="17">
        <f t="shared" ca="1" si="12"/>
        <v>1</v>
      </c>
      <c r="K58" s="11">
        <f t="shared" si="7"/>
        <v>0</v>
      </c>
      <c r="L58" s="11">
        <f t="shared" si="4"/>
        <v>0</v>
      </c>
      <c r="M58" s="11" t="e">
        <f t="shared" si="8"/>
        <v>#VALUE!</v>
      </c>
      <c r="N58" s="17">
        <f t="shared" ca="1" si="10"/>
        <v>1</v>
      </c>
      <c r="O58" s="17">
        <f t="shared" ca="1" si="11"/>
        <v>1</v>
      </c>
      <c r="P58" s="11">
        <f t="shared" ca="1" si="5"/>
        <v>0</v>
      </c>
      <c r="Q58" s="11">
        <f t="shared" ca="1" si="13"/>
        <v>0</v>
      </c>
      <c r="R58" s="76" t="e">
        <f t="shared" si="6"/>
        <v>#VALUE!</v>
      </c>
      <c r="S58" s="11">
        <f>IF(SUM($L$2:L57)=$B$11,0,SUM(L58:M58)/R58)</f>
        <v>0</v>
      </c>
    </row>
    <row r="59" spans="2:19" x14ac:dyDescent="0.2">
      <c r="D59" s="131"/>
      <c r="E59" s="16"/>
      <c r="G59" s="16"/>
      <c r="H59" s="4">
        <f ca="1">IFERROR(ROUND(FORECAST(E59,INDIRECT("DADOS!$D$"&amp;MATCH(VLOOKUP(E59,DADOS!$C:$C,1),DADOS!$C:$C,)):INDIRECT("DADOS!$d$"&amp;(MATCH(VLOOKUP(E59,DADOS!$C:$C,1),DADOS!$C:$C,)+1)),INDIRECT("DADOS!$c$"&amp;MATCH(VLOOKUP(E59,DADOS!$C:$C,1),DADOS!$C:$C,)):INDIRECT("DADOS!$c$"&amp;(MATCH(VLOOKUP(E59,DADOS!$C:$C,1),DADOS!$C:$C,)+1))),2)%,H58)</f>
        <v>0</v>
      </c>
      <c r="I59" s="4" t="e" cm="1">
        <f t="array" ref="I59">Svensson(G59,1)</f>
        <v>#VALUE!</v>
      </c>
      <c r="J59" s="17">
        <f t="shared" ca="1" si="12"/>
        <v>1</v>
      </c>
      <c r="K59" s="11">
        <f t="shared" si="7"/>
        <v>0</v>
      </c>
      <c r="L59" s="11">
        <f t="shared" si="4"/>
        <v>0</v>
      </c>
      <c r="M59" s="11" t="e">
        <f t="shared" si="8"/>
        <v>#VALUE!</v>
      </c>
      <c r="N59" s="17">
        <f t="shared" ca="1" si="10"/>
        <v>1</v>
      </c>
      <c r="O59" s="17">
        <f t="shared" ca="1" si="11"/>
        <v>1</v>
      </c>
      <c r="P59" s="11">
        <f t="shared" ca="1" si="5"/>
        <v>0</v>
      </c>
      <c r="Q59" s="11">
        <f t="shared" ca="1" si="13"/>
        <v>0</v>
      </c>
      <c r="R59" s="76" t="e">
        <f t="shared" si="6"/>
        <v>#VALUE!</v>
      </c>
      <c r="S59" s="11">
        <f>IF(SUM($L$2:L58)=$B$11,0,SUM(L59:M59)/R59)</f>
        <v>0</v>
      </c>
    </row>
    <row r="60" spans="2:19" x14ac:dyDescent="0.2">
      <c r="D60" s="131"/>
      <c r="E60" s="16"/>
      <c r="G60" s="16"/>
      <c r="H60" s="4">
        <f ca="1">IFERROR(ROUND(FORECAST(E60,INDIRECT("DADOS!$D$"&amp;MATCH(VLOOKUP(E60,DADOS!$C:$C,1),DADOS!$C:$C,)):INDIRECT("DADOS!$d$"&amp;(MATCH(VLOOKUP(E60,DADOS!$C:$C,1),DADOS!$C:$C,)+1)),INDIRECT("DADOS!$c$"&amp;MATCH(VLOOKUP(E60,DADOS!$C:$C,1),DADOS!$C:$C,)):INDIRECT("DADOS!$c$"&amp;(MATCH(VLOOKUP(E60,DADOS!$C:$C,1),DADOS!$C:$C,)+1))),2)%,H59)</f>
        <v>0</v>
      </c>
      <c r="I60" s="4" t="e" cm="1">
        <f t="array" ref="I60">Svensson(G60,1)</f>
        <v>#VALUE!</v>
      </c>
      <c r="J60" s="17">
        <f t="shared" ca="1" si="12"/>
        <v>1</v>
      </c>
      <c r="K60" s="11">
        <f t="shared" si="7"/>
        <v>0</v>
      </c>
      <c r="L60" s="11">
        <f t="shared" si="4"/>
        <v>0</v>
      </c>
      <c r="M60" s="11" t="e">
        <f t="shared" si="8"/>
        <v>#VALUE!</v>
      </c>
      <c r="N60" s="17">
        <f t="shared" ca="1" si="10"/>
        <v>1</v>
      </c>
      <c r="O60" s="17">
        <f t="shared" ca="1" si="11"/>
        <v>1</v>
      </c>
      <c r="P60" s="11">
        <f t="shared" ca="1" si="5"/>
        <v>0</v>
      </c>
      <c r="Q60" s="11">
        <f t="shared" ca="1" si="13"/>
        <v>0</v>
      </c>
      <c r="R60" s="76" t="e">
        <f t="shared" si="6"/>
        <v>#VALUE!</v>
      </c>
      <c r="S60" s="11">
        <f>IF(SUM($L$2:L59)=$B$11,0,SUM(L60:M60)/R60)</f>
        <v>0</v>
      </c>
    </row>
    <row r="61" spans="2:19" x14ac:dyDescent="0.2">
      <c r="D61" s="131"/>
      <c r="E61" s="16"/>
      <c r="G61" s="16"/>
      <c r="H61" s="4">
        <f ca="1">IFERROR(ROUND(FORECAST(E61,INDIRECT("DADOS!$D$"&amp;MATCH(VLOOKUP(E61,DADOS!$C:$C,1),DADOS!$C:$C,)):INDIRECT("DADOS!$d$"&amp;(MATCH(VLOOKUP(E61,DADOS!$C:$C,1),DADOS!$C:$C,)+1)),INDIRECT("DADOS!$c$"&amp;MATCH(VLOOKUP(E61,DADOS!$C:$C,1),DADOS!$C:$C,)):INDIRECT("DADOS!$c$"&amp;(MATCH(VLOOKUP(E61,DADOS!$C:$C,1),DADOS!$C:$C,)+1))),2)%,H60)</f>
        <v>0</v>
      </c>
      <c r="I61" s="4" t="e" cm="1">
        <f t="array" ref="I61">Svensson(G61,1)</f>
        <v>#VALUE!</v>
      </c>
      <c r="J61" s="17">
        <f t="shared" ca="1" si="12"/>
        <v>1</v>
      </c>
      <c r="K61" s="11">
        <f t="shared" si="7"/>
        <v>0</v>
      </c>
      <c r="L61" s="11">
        <f t="shared" si="4"/>
        <v>0</v>
      </c>
      <c r="M61" s="11" t="e">
        <f t="shared" si="8"/>
        <v>#VALUE!</v>
      </c>
      <c r="N61" s="17">
        <f t="shared" ca="1" si="10"/>
        <v>1</v>
      </c>
      <c r="O61" s="17">
        <f t="shared" ca="1" si="11"/>
        <v>1</v>
      </c>
      <c r="P61" s="11">
        <f t="shared" ca="1" si="5"/>
        <v>0</v>
      </c>
      <c r="Q61" s="11">
        <f t="shared" ca="1" si="13"/>
        <v>0</v>
      </c>
      <c r="R61" s="76" t="e">
        <f t="shared" si="6"/>
        <v>#VALUE!</v>
      </c>
      <c r="S61" s="11">
        <f>IF(SUM($L$2:L60)=$B$11,0,SUM(L61:M61)/R61)</f>
        <v>0</v>
      </c>
    </row>
    <row r="62" spans="2:19" x14ac:dyDescent="0.2">
      <c r="D62" s="131"/>
      <c r="E62" s="16"/>
      <c r="G62" s="16"/>
      <c r="H62" s="4">
        <f ca="1">IFERROR(ROUND(FORECAST(E62,INDIRECT("DADOS!$D$"&amp;MATCH(VLOOKUP(E62,DADOS!$C:$C,1),DADOS!$C:$C,)):INDIRECT("DADOS!$d$"&amp;(MATCH(VLOOKUP(E62,DADOS!$C:$C,1),DADOS!$C:$C,)+1)),INDIRECT("DADOS!$c$"&amp;MATCH(VLOOKUP(E62,DADOS!$C:$C,1),DADOS!$C:$C,)):INDIRECT("DADOS!$c$"&amp;(MATCH(VLOOKUP(E62,DADOS!$C:$C,1),DADOS!$C:$C,)+1))),2)%,H61)</f>
        <v>0</v>
      </c>
      <c r="I62" s="4" t="e" cm="1">
        <f t="array" ref="I62">Svensson(G62,1)</f>
        <v>#VALUE!</v>
      </c>
      <c r="J62" s="17">
        <f t="shared" ca="1" si="12"/>
        <v>1</v>
      </c>
      <c r="K62" s="11">
        <f t="shared" si="7"/>
        <v>0</v>
      </c>
      <c r="L62" s="11">
        <f t="shared" si="4"/>
        <v>0</v>
      </c>
      <c r="M62" s="11" t="e">
        <f t="shared" si="8"/>
        <v>#VALUE!</v>
      </c>
      <c r="N62" s="17">
        <f t="shared" ca="1" si="10"/>
        <v>1</v>
      </c>
      <c r="O62" s="17">
        <f t="shared" ca="1" si="11"/>
        <v>1</v>
      </c>
      <c r="P62" s="11">
        <f t="shared" ca="1" si="5"/>
        <v>0</v>
      </c>
      <c r="Q62" s="11">
        <f t="shared" ca="1" si="13"/>
        <v>0</v>
      </c>
      <c r="R62" s="76" t="e">
        <f t="shared" si="6"/>
        <v>#VALUE!</v>
      </c>
      <c r="S62" s="11">
        <f>IF(SUM($L$2:L61)=$B$11,0,SUM(L62:M62)/R62)</f>
        <v>0</v>
      </c>
    </row>
    <row r="63" spans="2:19" x14ac:dyDescent="0.2">
      <c r="D63" s="131"/>
      <c r="E63" s="16"/>
      <c r="G63" s="16"/>
      <c r="H63" s="4">
        <f ca="1">IFERROR(ROUND(FORECAST(E63,INDIRECT("DADOS!$D$"&amp;MATCH(VLOOKUP(E63,DADOS!$C:$C,1),DADOS!$C:$C,)):INDIRECT("DADOS!$d$"&amp;(MATCH(VLOOKUP(E63,DADOS!$C:$C,1),DADOS!$C:$C,)+1)),INDIRECT("DADOS!$c$"&amp;MATCH(VLOOKUP(E63,DADOS!$C:$C,1),DADOS!$C:$C,)):INDIRECT("DADOS!$c$"&amp;(MATCH(VLOOKUP(E63,DADOS!$C:$C,1),DADOS!$C:$C,)+1))),2)%,H62)</f>
        <v>0</v>
      </c>
      <c r="I63" s="4" t="e" cm="1">
        <f t="array" ref="I63">Svensson(G63,1)</f>
        <v>#VALUE!</v>
      </c>
      <c r="J63" s="17">
        <f t="shared" ca="1" si="12"/>
        <v>1</v>
      </c>
      <c r="K63" s="11">
        <f t="shared" si="7"/>
        <v>0</v>
      </c>
      <c r="L63" s="11">
        <f t="shared" si="4"/>
        <v>0</v>
      </c>
      <c r="M63" s="11" t="e">
        <f t="shared" si="8"/>
        <v>#VALUE!</v>
      </c>
      <c r="N63" s="17">
        <f t="shared" ca="1" si="10"/>
        <v>1</v>
      </c>
      <c r="O63" s="17">
        <f t="shared" ca="1" si="11"/>
        <v>1</v>
      </c>
      <c r="P63" s="11">
        <f t="shared" ca="1" si="5"/>
        <v>0</v>
      </c>
      <c r="Q63" s="11">
        <f ca="1">K63/O63</f>
        <v>0</v>
      </c>
      <c r="R63" s="76" t="e">
        <f t="shared" si="6"/>
        <v>#VALUE!</v>
      </c>
      <c r="S63" s="11">
        <f>IF(SUM($L$2:L62)=$B$11,0,SUM(L63:M63)/R63)</f>
        <v>0</v>
      </c>
    </row>
    <row r="64" spans="2:19" x14ac:dyDescent="0.2">
      <c r="D64" s="131"/>
      <c r="E64" s="16"/>
      <c r="G64" s="16"/>
      <c r="H64" s="4">
        <f ca="1">IFERROR(ROUND(FORECAST(E64,INDIRECT("DADOS!$D$"&amp;MATCH(VLOOKUP(E64,DADOS!$C:$C,1),DADOS!$C:$C,)):INDIRECT("DADOS!$d$"&amp;(MATCH(VLOOKUP(E64,DADOS!$C:$C,1),DADOS!$C:$C,)+1)),INDIRECT("DADOS!$c$"&amp;MATCH(VLOOKUP(E64,DADOS!$C:$C,1),DADOS!$C:$C,)):INDIRECT("DADOS!$c$"&amp;(MATCH(VLOOKUP(E64,DADOS!$C:$C,1),DADOS!$C:$C,)+1))),2)%,H63)</f>
        <v>0</v>
      </c>
      <c r="I64" s="4" t="e" cm="1">
        <f t="array" ref="I64">Svensson(G64,1)</f>
        <v>#VALUE!</v>
      </c>
      <c r="J64" s="17">
        <f t="shared" ca="1" si="12"/>
        <v>1</v>
      </c>
      <c r="K64" s="11">
        <f t="shared" si="7"/>
        <v>0</v>
      </c>
      <c r="L64" s="11">
        <f t="shared" si="4"/>
        <v>0</v>
      </c>
      <c r="M64" s="11" t="e">
        <f t="shared" si="8"/>
        <v>#VALUE!</v>
      </c>
      <c r="N64" s="17">
        <f t="shared" ca="1" si="10"/>
        <v>1</v>
      </c>
      <c r="O64" s="17">
        <f t="shared" ca="1" si="11"/>
        <v>1</v>
      </c>
      <c r="P64" s="11">
        <f t="shared" ca="1" si="5"/>
        <v>0</v>
      </c>
      <c r="Q64" s="11">
        <f t="shared" ca="1" si="13"/>
        <v>0</v>
      </c>
      <c r="R64" s="76" t="e">
        <f t="shared" si="6"/>
        <v>#VALUE!</v>
      </c>
      <c r="S64" s="11">
        <f>IF(SUM($L$2:L63)=$B$11,0,SUM(L64:M64)/R64)</f>
        <v>0</v>
      </c>
    </row>
    <row r="65" spans="4:19" x14ac:dyDescent="0.2">
      <c r="D65" s="131"/>
      <c r="E65" s="16"/>
      <c r="G65" s="16"/>
      <c r="H65" s="4">
        <f ca="1">IFERROR(ROUND(FORECAST(E65,INDIRECT("DADOS!$D$"&amp;MATCH(VLOOKUP(E65,DADOS!$C:$C,1),DADOS!$C:$C,)):INDIRECT("DADOS!$d$"&amp;(MATCH(VLOOKUP(E65,DADOS!$C:$C,1),DADOS!$C:$C,)+1)),INDIRECT("DADOS!$c$"&amp;MATCH(VLOOKUP(E65,DADOS!$C:$C,1),DADOS!$C:$C,)):INDIRECT("DADOS!$c$"&amp;(MATCH(VLOOKUP(E65,DADOS!$C:$C,1),DADOS!$C:$C,)+1))),2)%,H64)</f>
        <v>0</v>
      </c>
      <c r="I65" s="4" t="e" cm="1">
        <f t="array" ref="I65">Svensson(G65,1)</f>
        <v>#VALUE!</v>
      </c>
      <c r="J65" s="17">
        <f t="shared" ca="1" si="12"/>
        <v>1</v>
      </c>
      <c r="K65" s="11">
        <f t="shared" si="7"/>
        <v>0</v>
      </c>
      <c r="L65" s="11">
        <f t="shared" si="4"/>
        <v>0</v>
      </c>
      <c r="M65" s="11" t="e">
        <f t="shared" si="8"/>
        <v>#VALUE!</v>
      </c>
      <c r="N65" s="17">
        <f t="shared" ca="1" si="10"/>
        <v>1</v>
      </c>
      <c r="O65" s="17">
        <f t="shared" ca="1" si="11"/>
        <v>1</v>
      </c>
      <c r="P65" s="11">
        <f t="shared" ca="1" si="5"/>
        <v>0</v>
      </c>
      <c r="Q65" s="11">
        <f t="shared" ca="1" si="13"/>
        <v>0</v>
      </c>
      <c r="R65" s="76" t="e">
        <f t="shared" si="6"/>
        <v>#VALUE!</v>
      </c>
      <c r="S65" s="11">
        <f>IF(SUM($L$2:L64)=$B$11,0,SUM(L65:M65)/R65)</f>
        <v>0</v>
      </c>
    </row>
    <row r="66" spans="4:19" x14ac:dyDescent="0.2">
      <c r="D66" s="131"/>
      <c r="E66" s="16"/>
      <c r="G66" s="16"/>
      <c r="H66" s="4">
        <f ca="1">IFERROR(ROUND(FORECAST(E66,INDIRECT("DADOS!$D$"&amp;MATCH(VLOOKUP(E66,DADOS!$C:$C,1),DADOS!$C:$C,)):INDIRECT("DADOS!$d$"&amp;(MATCH(VLOOKUP(E66,DADOS!$C:$C,1),DADOS!$C:$C,)+1)),INDIRECT("DADOS!$c$"&amp;MATCH(VLOOKUP(E66,DADOS!$C:$C,1),DADOS!$C:$C,)):INDIRECT("DADOS!$c$"&amp;(MATCH(VLOOKUP(E66,DADOS!$C:$C,1),DADOS!$C:$C,)+1))),2)%,H65)</f>
        <v>0</v>
      </c>
      <c r="I66" s="4" t="e" cm="1">
        <f t="array" ref="I66">Svensson(G66,1)</f>
        <v>#VALUE!</v>
      </c>
      <c r="J66" s="17">
        <f t="shared" ca="1" si="12"/>
        <v>1</v>
      </c>
      <c r="K66" s="11">
        <f t="shared" si="7"/>
        <v>0</v>
      </c>
      <c r="L66" s="11">
        <f t="shared" si="4"/>
        <v>0</v>
      </c>
      <c r="M66" s="11" t="e">
        <f t="shared" si="8"/>
        <v>#VALUE!</v>
      </c>
      <c r="N66" s="17">
        <f t="shared" ref="N66:N101" ca="1" si="14">(((1+H66)^(1/252)-1)*$B$9 +1)^G66</f>
        <v>1</v>
      </c>
      <c r="O66" s="17">
        <f t="shared" ref="O66:O101" ca="1" si="15">(((1+H66)^(1/252)-1)*$B$10 +1)^G66</f>
        <v>1</v>
      </c>
      <c r="P66" s="11">
        <f t="shared" ca="1" si="5"/>
        <v>0</v>
      </c>
      <c r="Q66" s="11">
        <f t="shared" ca="1" si="13"/>
        <v>0</v>
      </c>
      <c r="R66" s="76" t="e">
        <f t="shared" si="6"/>
        <v>#VALUE!</v>
      </c>
      <c r="S66" s="11">
        <f>IF(SUM($L$2:L65)=$B$11,0,SUM(L66:M66)/R66)</f>
        <v>0</v>
      </c>
    </row>
    <row r="67" spans="4:19" x14ac:dyDescent="0.2">
      <c r="D67" s="131"/>
      <c r="E67" s="16"/>
      <c r="G67" s="16"/>
      <c r="H67" s="4">
        <f ca="1">IFERROR(ROUND(FORECAST(E67,INDIRECT("DADOS!$D$"&amp;MATCH(VLOOKUP(E67,DADOS!$C:$C,1),DADOS!$C:$C,)):INDIRECT("DADOS!$d$"&amp;(MATCH(VLOOKUP(E67,DADOS!$C:$C,1),DADOS!$C:$C,)+1)),INDIRECT("DADOS!$c$"&amp;MATCH(VLOOKUP(E67,DADOS!$C:$C,1),DADOS!$C:$C,)):INDIRECT("DADOS!$c$"&amp;(MATCH(VLOOKUP(E67,DADOS!$C:$C,1),DADOS!$C:$C,)+1))),2)%,H66)</f>
        <v>0</v>
      </c>
      <c r="I67" s="4" t="e" cm="1">
        <f t="array" ref="I67">Svensson(G67,1)</f>
        <v>#VALUE!</v>
      </c>
      <c r="J67" s="17">
        <f t="shared" ref="J67:J98" ca="1" si="16">((((1+H67)^(1/252)-1)*$B$8 +1)^G67)/(((1+H66)^(1/252)-1)*$B$8 +1)^G66</f>
        <v>1</v>
      </c>
      <c r="K67" s="11">
        <f t="shared" si="7"/>
        <v>0</v>
      </c>
      <c r="L67" s="11">
        <f t="shared" ref="L67:L101" si="17">IF(F67=$B$13,$B$11,0)</f>
        <v>0</v>
      </c>
      <c r="M67" s="11" t="e">
        <f t="shared" si="8"/>
        <v>#VALUE!</v>
      </c>
      <c r="N67" s="17">
        <f t="shared" ca="1" si="14"/>
        <v>1</v>
      </c>
      <c r="O67" s="17">
        <f t="shared" ca="1" si="15"/>
        <v>1</v>
      </c>
      <c r="P67" s="11">
        <f t="shared" ref="P67:P101" ca="1" si="18">SUM(K67:L67)/N67</f>
        <v>0</v>
      </c>
      <c r="Q67" s="11">
        <f t="shared" ca="1" si="13"/>
        <v>0</v>
      </c>
      <c r="R67" s="76" t="e">
        <f t="shared" ref="R67:R101" si="19">(((1+I67)^(1/252)-1)*$B$10 +1)^G67</f>
        <v>#VALUE!</v>
      </c>
      <c r="S67" s="11">
        <f>IF(SUM($L$2:L66)=$B$11,0,SUM(L67:M67)/R67)</f>
        <v>0</v>
      </c>
    </row>
    <row r="68" spans="4:19" x14ac:dyDescent="0.2">
      <c r="D68" s="131"/>
      <c r="E68" s="16"/>
      <c r="G68" s="16"/>
      <c r="H68" s="4">
        <f ca="1">IFERROR(ROUND(FORECAST(E68,INDIRECT("DADOS!$D$"&amp;MATCH(VLOOKUP(E68,DADOS!$C:$C,1),DADOS!$C:$C,)):INDIRECT("DADOS!$d$"&amp;(MATCH(VLOOKUP(E68,DADOS!$C:$C,1),DADOS!$C:$C,)+1)),INDIRECT("DADOS!$c$"&amp;MATCH(VLOOKUP(E68,DADOS!$C:$C,1),DADOS!$C:$C,)):INDIRECT("DADOS!$c$"&amp;(MATCH(VLOOKUP(E68,DADOS!$C:$C,1),DADOS!$C:$C,)+1))),2)%,H67)</f>
        <v>0</v>
      </c>
      <c r="I68" s="4" t="e" cm="1">
        <f t="array" ref="I68">Svensson(G68,1)</f>
        <v>#VALUE!</v>
      </c>
      <c r="J68" s="17">
        <f t="shared" ca="1" si="16"/>
        <v>1</v>
      </c>
      <c r="K68" s="11">
        <f t="shared" ref="K68:K101" si="20">IF(AND(ISNUMBER(D68),D68&lt;=$B$5),(J68-1)*$B$11,0)</f>
        <v>0</v>
      </c>
      <c r="L68" s="11">
        <f t="shared" si="17"/>
        <v>0</v>
      </c>
      <c r="M68" s="11" t="e">
        <f t="shared" ref="M68:M101" si="21">(((((1+I68)^(1/252)-1)*$B$8 +1)^G68)/(((1+I67)^(1/252)-1)*$B$8 +1)^G67-1)*$B$11</f>
        <v>#VALUE!</v>
      </c>
      <c r="N68" s="17">
        <f t="shared" ca="1" si="14"/>
        <v>1</v>
      </c>
      <c r="O68" s="17">
        <f t="shared" ca="1" si="15"/>
        <v>1</v>
      </c>
      <c r="P68" s="11">
        <f t="shared" ca="1" si="18"/>
        <v>0</v>
      </c>
      <c r="Q68" s="11">
        <f t="shared" ca="1" si="13"/>
        <v>0</v>
      </c>
      <c r="R68" s="76" t="e">
        <f t="shared" si="19"/>
        <v>#VALUE!</v>
      </c>
      <c r="S68" s="11">
        <f>IF(SUM($L$2:L67)=$B$11,0,SUM(L68:M68)/R68)</f>
        <v>0</v>
      </c>
    </row>
    <row r="69" spans="4:19" x14ac:dyDescent="0.2">
      <c r="D69" s="131"/>
      <c r="E69" s="16"/>
      <c r="G69" s="16"/>
      <c r="H69" s="4">
        <f ca="1">IFERROR(ROUND(FORECAST(E69,INDIRECT("DADOS!$D$"&amp;MATCH(VLOOKUP(E69,DADOS!$C:$C,1),DADOS!$C:$C,)):INDIRECT("DADOS!$d$"&amp;(MATCH(VLOOKUP(E69,DADOS!$C:$C,1),DADOS!$C:$C,)+1)),INDIRECT("DADOS!$c$"&amp;MATCH(VLOOKUP(E69,DADOS!$C:$C,1),DADOS!$C:$C,)):INDIRECT("DADOS!$c$"&amp;(MATCH(VLOOKUP(E69,DADOS!$C:$C,1),DADOS!$C:$C,)+1))),2)%,H68)</f>
        <v>0</v>
      </c>
      <c r="I69" s="4" t="e" cm="1">
        <f t="array" ref="I69">Svensson(G69,1)</f>
        <v>#VALUE!</v>
      </c>
      <c r="J69" s="17">
        <f t="shared" ca="1" si="16"/>
        <v>1</v>
      </c>
      <c r="K69" s="11">
        <f t="shared" si="20"/>
        <v>0</v>
      </c>
      <c r="L69" s="11">
        <f t="shared" si="17"/>
        <v>0</v>
      </c>
      <c r="M69" s="11" t="e">
        <f t="shared" si="21"/>
        <v>#VALUE!</v>
      </c>
      <c r="N69" s="17">
        <f t="shared" ca="1" si="14"/>
        <v>1</v>
      </c>
      <c r="O69" s="17">
        <f t="shared" ca="1" si="15"/>
        <v>1</v>
      </c>
      <c r="P69" s="11">
        <f t="shared" ca="1" si="18"/>
        <v>0</v>
      </c>
      <c r="Q69" s="11">
        <f t="shared" ca="1" si="13"/>
        <v>0</v>
      </c>
      <c r="R69" s="76" t="e">
        <f t="shared" si="19"/>
        <v>#VALUE!</v>
      </c>
      <c r="S69" s="11">
        <f>IF(SUM($L$2:L68)=$B$11,0,SUM(L69:M69)/R69)</f>
        <v>0</v>
      </c>
    </row>
    <row r="70" spans="4:19" x14ac:dyDescent="0.2">
      <c r="D70" s="131"/>
      <c r="E70" s="16"/>
      <c r="G70" s="16"/>
      <c r="H70" s="4">
        <f ca="1">IFERROR(ROUND(FORECAST(E70,INDIRECT("DADOS!$D$"&amp;MATCH(VLOOKUP(E70,DADOS!$C:$C,1),DADOS!$C:$C,)):INDIRECT("DADOS!$d$"&amp;(MATCH(VLOOKUP(E70,DADOS!$C:$C,1),DADOS!$C:$C,)+1)),INDIRECT("DADOS!$c$"&amp;MATCH(VLOOKUP(E70,DADOS!$C:$C,1),DADOS!$C:$C,)):INDIRECT("DADOS!$c$"&amp;(MATCH(VLOOKUP(E70,DADOS!$C:$C,1),DADOS!$C:$C,)+1))),2)%,H69)</f>
        <v>0</v>
      </c>
      <c r="I70" s="4" t="e" cm="1">
        <f t="array" ref="I70">Svensson(G70,1)</f>
        <v>#VALUE!</v>
      </c>
      <c r="J70" s="17">
        <f t="shared" ca="1" si="16"/>
        <v>1</v>
      </c>
      <c r="K70" s="11">
        <f t="shared" si="20"/>
        <v>0</v>
      </c>
      <c r="L70" s="11">
        <f t="shared" si="17"/>
        <v>0</v>
      </c>
      <c r="M70" s="11" t="e">
        <f t="shared" si="21"/>
        <v>#VALUE!</v>
      </c>
      <c r="N70" s="17">
        <f t="shared" ca="1" si="14"/>
        <v>1</v>
      </c>
      <c r="O70" s="17">
        <f t="shared" ca="1" si="15"/>
        <v>1</v>
      </c>
      <c r="P70" s="11">
        <f t="shared" ca="1" si="18"/>
        <v>0</v>
      </c>
      <c r="Q70" s="11">
        <f t="shared" ca="1" si="13"/>
        <v>0</v>
      </c>
      <c r="R70" s="76" t="e">
        <f t="shared" si="19"/>
        <v>#VALUE!</v>
      </c>
      <c r="S70" s="11">
        <f>IF(SUM($L$2:L69)=$B$11,0,SUM(L70:M70)/R70)</f>
        <v>0</v>
      </c>
    </row>
    <row r="71" spans="4:19" x14ac:dyDescent="0.2">
      <c r="D71" s="131"/>
      <c r="E71" s="16"/>
      <c r="G71" s="16"/>
      <c r="H71" s="4">
        <f ca="1">IFERROR(ROUND(FORECAST(E71,INDIRECT("DADOS!$D$"&amp;MATCH(VLOOKUP(E71,DADOS!$C:$C,1),DADOS!$C:$C,)):INDIRECT("DADOS!$d$"&amp;(MATCH(VLOOKUP(E71,DADOS!$C:$C,1),DADOS!$C:$C,)+1)),INDIRECT("DADOS!$c$"&amp;MATCH(VLOOKUP(E71,DADOS!$C:$C,1),DADOS!$C:$C,)):INDIRECT("DADOS!$c$"&amp;(MATCH(VLOOKUP(E71,DADOS!$C:$C,1),DADOS!$C:$C,)+1))),2)%,H70)</f>
        <v>0</v>
      </c>
      <c r="I71" s="4" t="e" cm="1">
        <f t="array" ref="I71">Svensson(G71,1)</f>
        <v>#VALUE!</v>
      </c>
      <c r="J71" s="17">
        <f t="shared" ca="1" si="16"/>
        <v>1</v>
      </c>
      <c r="K71" s="11">
        <f t="shared" si="20"/>
        <v>0</v>
      </c>
      <c r="L71" s="11">
        <f t="shared" si="17"/>
        <v>0</v>
      </c>
      <c r="M71" s="11" t="e">
        <f t="shared" si="21"/>
        <v>#VALUE!</v>
      </c>
      <c r="N71" s="17">
        <f t="shared" ca="1" si="14"/>
        <v>1</v>
      </c>
      <c r="O71" s="17">
        <f t="shared" ca="1" si="15"/>
        <v>1</v>
      </c>
      <c r="P71" s="11">
        <f t="shared" ca="1" si="18"/>
        <v>0</v>
      </c>
      <c r="Q71" s="11">
        <f t="shared" ca="1" si="13"/>
        <v>0</v>
      </c>
      <c r="R71" s="76" t="e">
        <f t="shared" si="19"/>
        <v>#VALUE!</v>
      </c>
      <c r="S71" s="11">
        <f>IF(SUM($L$2:L70)=$B$11,0,SUM(L71:M71)/R71)</f>
        <v>0</v>
      </c>
    </row>
    <row r="72" spans="4:19" x14ac:dyDescent="0.2">
      <c r="D72" s="131"/>
      <c r="E72" s="16"/>
      <c r="G72" s="16"/>
      <c r="H72" s="4">
        <f ca="1">IFERROR(ROUND(FORECAST(E72,INDIRECT("DADOS!$D$"&amp;MATCH(VLOOKUP(E72,DADOS!$C:$C,1),DADOS!$C:$C,)):INDIRECT("DADOS!$d$"&amp;(MATCH(VLOOKUP(E72,DADOS!$C:$C,1),DADOS!$C:$C,)+1)),INDIRECT("DADOS!$c$"&amp;MATCH(VLOOKUP(E72,DADOS!$C:$C,1),DADOS!$C:$C,)):INDIRECT("DADOS!$c$"&amp;(MATCH(VLOOKUP(E72,DADOS!$C:$C,1),DADOS!$C:$C,)+1))),2)%,H71)</f>
        <v>0</v>
      </c>
      <c r="I72" s="4" t="e" cm="1">
        <f t="array" ref="I72">Svensson(G72,1)</f>
        <v>#VALUE!</v>
      </c>
      <c r="J72" s="17">
        <f t="shared" ca="1" si="16"/>
        <v>1</v>
      </c>
      <c r="K72" s="11">
        <f t="shared" si="20"/>
        <v>0</v>
      </c>
      <c r="L72" s="11">
        <f t="shared" si="17"/>
        <v>0</v>
      </c>
      <c r="M72" s="11" t="e">
        <f t="shared" si="21"/>
        <v>#VALUE!</v>
      </c>
      <c r="N72" s="17">
        <f t="shared" ca="1" si="14"/>
        <v>1</v>
      </c>
      <c r="O72" s="17">
        <f t="shared" ca="1" si="15"/>
        <v>1</v>
      </c>
      <c r="P72" s="11">
        <f t="shared" ca="1" si="18"/>
        <v>0</v>
      </c>
      <c r="Q72" s="11">
        <f t="shared" ca="1" si="13"/>
        <v>0</v>
      </c>
      <c r="R72" s="76" t="e">
        <f t="shared" si="19"/>
        <v>#VALUE!</v>
      </c>
      <c r="S72" s="11">
        <f>IF(SUM($L$2:L71)=$B$11,0,SUM(L72:M72)/R72)</f>
        <v>0</v>
      </c>
    </row>
    <row r="73" spans="4:19" x14ac:dyDescent="0.2">
      <c r="D73" s="131"/>
      <c r="E73" s="16"/>
      <c r="G73" s="16"/>
      <c r="H73" s="4">
        <f ca="1">IFERROR(ROUND(FORECAST(E73,INDIRECT("DADOS!$D$"&amp;MATCH(VLOOKUP(E73,DADOS!$C:$C,1),DADOS!$C:$C,)):INDIRECT("DADOS!$d$"&amp;(MATCH(VLOOKUP(E73,DADOS!$C:$C,1),DADOS!$C:$C,)+1)),INDIRECT("DADOS!$c$"&amp;MATCH(VLOOKUP(E73,DADOS!$C:$C,1),DADOS!$C:$C,)):INDIRECT("DADOS!$c$"&amp;(MATCH(VLOOKUP(E73,DADOS!$C:$C,1),DADOS!$C:$C,)+1))),2)%,H72)</f>
        <v>0</v>
      </c>
      <c r="I73" s="4" t="e" cm="1">
        <f t="array" ref="I73">Svensson(G73,1)</f>
        <v>#VALUE!</v>
      </c>
      <c r="J73" s="17">
        <f t="shared" ca="1" si="16"/>
        <v>1</v>
      </c>
      <c r="K73" s="11">
        <f t="shared" si="20"/>
        <v>0</v>
      </c>
      <c r="L73" s="11">
        <f t="shared" si="17"/>
        <v>0</v>
      </c>
      <c r="M73" s="11" t="e">
        <f t="shared" si="21"/>
        <v>#VALUE!</v>
      </c>
      <c r="N73" s="17">
        <f t="shared" ca="1" si="14"/>
        <v>1</v>
      </c>
      <c r="O73" s="17">
        <f t="shared" ca="1" si="15"/>
        <v>1</v>
      </c>
      <c r="P73" s="11">
        <f t="shared" ca="1" si="18"/>
        <v>0</v>
      </c>
      <c r="Q73" s="11">
        <f t="shared" ca="1" si="13"/>
        <v>0</v>
      </c>
      <c r="R73" s="76" t="e">
        <f t="shared" si="19"/>
        <v>#VALUE!</v>
      </c>
      <c r="S73" s="11">
        <f>IF(SUM($L$2:L72)=$B$11,0,SUM(L73:M73)/R73)</f>
        <v>0</v>
      </c>
    </row>
    <row r="74" spans="4:19" x14ac:dyDescent="0.2">
      <c r="D74" s="131"/>
      <c r="E74" s="16"/>
      <c r="G74" s="16"/>
      <c r="H74" s="4">
        <f ca="1">IFERROR(ROUND(FORECAST(E74,INDIRECT("DADOS!$D$"&amp;MATCH(VLOOKUP(E74,DADOS!$C:$C,1),DADOS!$C:$C,)):INDIRECT("DADOS!$d$"&amp;(MATCH(VLOOKUP(E74,DADOS!$C:$C,1),DADOS!$C:$C,)+1)),INDIRECT("DADOS!$c$"&amp;MATCH(VLOOKUP(E74,DADOS!$C:$C,1),DADOS!$C:$C,)):INDIRECT("DADOS!$c$"&amp;(MATCH(VLOOKUP(E74,DADOS!$C:$C,1),DADOS!$C:$C,)+1))),2)%,H73)</f>
        <v>0</v>
      </c>
      <c r="I74" s="4" t="e" cm="1">
        <f t="array" ref="I74">Svensson(G74,1)</f>
        <v>#VALUE!</v>
      </c>
      <c r="J74" s="17">
        <f t="shared" ca="1" si="16"/>
        <v>1</v>
      </c>
      <c r="K74" s="11">
        <f t="shared" si="20"/>
        <v>0</v>
      </c>
      <c r="L74" s="11">
        <f t="shared" si="17"/>
        <v>0</v>
      </c>
      <c r="M74" s="11" t="e">
        <f t="shared" si="21"/>
        <v>#VALUE!</v>
      </c>
      <c r="N74" s="17">
        <f t="shared" ca="1" si="14"/>
        <v>1</v>
      </c>
      <c r="O74" s="17">
        <f t="shared" ca="1" si="15"/>
        <v>1</v>
      </c>
      <c r="P74" s="11">
        <f t="shared" ca="1" si="18"/>
        <v>0</v>
      </c>
      <c r="Q74" s="11">
        <f t="shared" ca="1" si="13"/>
        <v>0</v>
      </c>
      <c r="R74" s="76" t="e">
        <f t="shared" si="19"/>
        <v>#VALUE!</v>
      </c>
      <c r="S74" s="11">
        <f>IF(SUM($L$2:L73)=$B$11,0,SUM(L74:M74)/R74)</f>
        <v>0</v>
      </c>
    </row>
    <row r="75" spans="4:19" x14ac:dyDescent="0.2">
      <c r="D75" s="131"/>
      <c r="E75" s="16"/>
      <c r="G75" s="16"/>
      <c r="H75" s="4">
        <f ca="1">IFERROR(ROUND(FORECAST(E75,INDIRECT("DADOS!$D$"&amp;MATCH(VLOOKUP(E75,DADOS!$C:$C,1),DADOS!$C:$C,)):INDIRECT("DADOS!$d$"&amp;(MATCH(VLOOKUP(E75,DADOS!$C:$C,1),DADOS!$C:$C,)+1)),INDIRECT("DADOS!$c$"&amp;MATCH(VLOOKUP(E75,DADOS!$C:$C,1),DADOS!$C:$C,)):INDIRECT("DADOS!$c$"&amp;(MATCH(VLOOKUP(E75,DADOS!$C:$C,1),DADOS!$C:$C,)+1))),2)%,H74)</f>
        <v>0</v>
      </c>
      <c r="I75" s="4" t="e" cm="1">
        <f t="array" ref="I75">Svensson(G75,1)</f>
        <v>#VALUE!</v>
      </c>
      <c r="J75" s="17">
        <f t="shared" ca="1" si="16"/>
        <v>1</v>
      </c>
      <c r="K75" s="11">
        <f t="shared" si="20"/>
        <v>0</v>
      </c>
      <c r="L75" s="11">
        <f t="shared" si="17"/>
        <v>0</v>
      </c>
      <c r="M75" s="11" t="e">
        <f t="shared" si="21"/>
        <v>#VALUE!</v>
      </c>
      <c r="N75" s="17">
        <f t="shared" ca="1" si="14"/>
        <v>1</v>
      </c>
      <c r="O75" s="17">
        <f t="shared" ca="1" si="15"/>
        <v>1</v>
      </c>
      <c r="P75" s="11">
        <f t="shared" ca="1" si="18"/>
        <v>0</v>
      </c>
      <c r="Q75" s="11">
        <f t="shared" ca="1" si="13"/>
        <v>0</v>
      </c>
      <c r="R75" s="76" t="e">
        <f t="shared" si="19"/>
        <v>#VALUE!</v>
      </c>
      <c r="S75" s="11">
        <f>IF(SUM($L$2:L74)=$B$11,0,SUM(L75:M75)/R75)</f>
        <v>0</v>
      </c>
    </row>
    <row r="76" spans="4:19" x14ac:dyDescent="0.2">
      <c r="D76" s="131"/>
      <c r="E76" s="16"/>
      <c r="G76" s="16"/>
      <c r="H76" s="4">
        <f ca="1">IFERROR(ROUND(FORECAST(E76,INDIRECT("DADOS!$D$"&amp;MATCH(VLOOKUP(E76,DADOS!$C:$C,1),DADOS!$C:$C,)):INDIRECT("DADOS!$d$"&amp;(MATCH(VLOOKUP(E76,DADOS!$C:$C,1),DADOS!$C:$C,)+1)),INDIRECT("DADOS!$c$"&amp;MATCH(VLOOKUP(E76,DADOS!$C:$C,1),DADOS!$C:$C,)):INDIRECT("DADOS!$c$"&amp;(MATCH(VLOOKUP(E76,DADOS!$C:$C,1),DADOS!$C:$C,)+1))),2)%,H75)</f>
        <v>0</v>
      </c>
      <c r="I76" s="4" t="e" cm="1">
        <f t="array" ref="I76">Svensson(G76,1)</f>
        <v>#VALUE!</v>
      </c>
      <c r="J76" s="17">
        <f t="shared" ca="1" si="16"/>
        <v>1</v>
      </c>
      <c r="K76" s="11">
        <f t="shared" si="20"/>
        <v>0</v>
      </c>
      <c r="L76" s="11">
        <f t="shared" si="17"/>
        <v>0</v>
      </c>
      <c r="M76" s="11" t="e">
        <f t="shared" si="21"/>
        <v>#VALUE!</v>
      </c>
      <c r="N76" s="17">
        <f t="shared" ca="1" si="14"/>
        <v>1</v>
      </c>
      <c r="O76" s="17">
        <f t="shared" ca="1" si="15"/>
        <v>1</v>
      </c>
      <c r="P76" s="11">
        <f t="shared" ca="1" si="18"/>
        <v>0</v>
      </c>
      <c r="Q76" s="11">
        <f t="shared" ca="1" si="13"/>
        <v>0</v>
      </c>
      <c r="R76" s="76" t="e">
        <f t="shared" si="19"/>
        <v>#VALUE!</v>
      </c>
      <c r="S76" s="11">
        <f>IF(SUM($L$2:L75)=$B$11,0,SUM(L76:M76)/R76)</f>
        <v>0</v>
      </c>
    </row>
    <row r="77" spans="4:19" x14ac:dyDescent="0.2">
      <c r="D77" s="131"/>
      <c r="E77" s="16"/>
      <c r="G77" s="16"/>
      <c r="H77" s="4">
        <f ca="1">IFERROR(ROUND(FORECAST(E77,INDIRECT("DADOS!$D$"&amp;MATCH(VLOOKUP(E77,DADOS!$C:$C,1),DADOS!$C:$C,)):INDIRECT("DADOS!$d$"&amp;(MATCH(VLOOKUP(E77,DADOS!$C:$C,1),DADOS!$C:$C,)+1)),INDIRECT("DADOS!$c$"&amp;MATCH(VLOOKUP(E77,DADOS!$C:$C,1),DADOS!$C:$C,)):INDIRECT("DADOS!$c$"&amp;(MATCH(VLOOKUP(E77,DADOS!$C:$C,1),DADOS!$C:$C,)+1))),2)%,H76)</f>
        <v>0</v>
      </c>
      <c r="I77" s="4" t="e" cm="1">
        <f t="array" ref="I77">Svensson(G77,1)</f>
        <v>#VALUE!</v>
      </c>
      <c r="J77" s="17">
        <f t="shared" ca="1" si="16"/>
        <v>1</v>
      </c>
      <c r="K77" s="11">
        <f t="shared" si="20"/>
        <v>0</v>
      </c>
      <c r="L77" s="11">
        <f t="shared" si="17"/>
        <v>0</v>
      </c>
      <c r="M77" s="11" t="e">
        <f t="shared" si="21"/>
        <v>#VALUE!</v>
      </c>
      <c r="N77" s="17">
        <f t="shared" ca="1" si="14"/>
        <v>1</v>
      </c>
      <c r="O77" s="17">
        <f t="shared" ca="1" si="15"/>
        <v>1</v>
      </c>
      <c r="P77" s="11">
        <f t="shared" ca="1" si="18"/>
        <v>0</v>
      </c>
      <c r="Q77" s="11">
        <f t="shared" ca="1" si="13"/>
        <v>0</v>
      </c>
      <c r="R77" s="76" t="e">
        <f t="shared" si="19"/>
        <v>#VALUE!</v>
      </c>
      <c r="S77" s="11">
        <f>IF(SUM($L$2:L76)=$B$11,0,SUM(L77:M77)/R77)</f>
        <v>0</v>
      </c>
    </row>
    <row r="78" spans="4:19" x14ac:dyDescent="0.2">
      <c r="D78" s="131"/>
      <c r="E78" s="16"/>
      <c r="G78" s="16"/>
      <c r="H78" s="4">
        <f ca="1">IFERROR(ROUND(FORECAST(E78,INDIRECT("DADOS!$D$"&amp;MATCH(VLOOKUP(E78,DADOS!$C:$C,1),DADOS!$C:$C,)):INDIRECT("DADOS!$d$"&amp;(MATCH(VLOOKUP(E78,DADOS!$C:$C,1),DADOS!$C:$C,)+1)),INDIRECT("DADOS!$c$"&amp;MATCH(VLOOKUP(E78,DADOS!$C:$C,1),DADOS!$C:$C,)):INDIRECT("DADOS!$c$"&amp;(MATCH(VLOOKUP(E78,DADOS!$C:$C,1),DADOS!$C:$C,)+1))),2)%,H77)</f>
        <v>0</v>
      </c>
      <c r="I78" s="4" t="e" cm="1">
        <f t="array" ref="I78">Svensson(G78,1)</f>
        <v>#VALUE!</v>
      </c>
      <c r="J78" s="17">
        <f t="shared" ca="1" si="16"/>
        <v>1</v>
      </c>
      <c r="K78" s="11">
        <f t="shared" si="20"/>
        <v>0</v>
      </c>
      <c r="L78" s="11">
        <f t="shared" si="17"/>
        <v>0</v>
      </c>
      <c r="M78" s="11" t="e">
        <f t="shared" si="21"/>
        <v>#VALUE!</v>
      </c>
      <c r="N78" s="17">
        <f t="shared" ca="1" si="14"/>
        <v>1</v>
      </c>
      <c r="O78" s="17">
        <f t="shared" ca="1" si="15"/>
        <v>1</v>
      </c>
      <c r="P78" s="11">
        <f t="shared" ca="1" si="18"/>
        <v>0</v>
      </c>
      <c r="Q78" s="11">
        <f t="shared" ca="1" si="13"/>
        <v>0</v>
      </c>
      <c r="R78" s="76" t="e">
        <f t="shared" si="19"/>
        <v>#VALUE!</v>
      </c>
      <c r="S78" s="11">
        <f>IF(SUM($L$2:L77)=$B$11,0,SUM(L78:M78)/R78)</f>
        <v>0</v>
      </c>
    </row>
    <row r="79" spans="4:19" x14ac:dyDescent="0.2">
      <c r="D79" s="131"/>
      <c r="E79" s="16"/>
      <c r="G79" s="16"/>
      <c r="H79" s="4">
        <f ca="1">IFERROR(ROUND(FORECAST(E79,INDIRECT("DADOS!$D$"&amp;MATCH(VLOOKUP(E79,DADOS!$C:$C,1),DADOS!$C:$C,)):INDIRECT("DADOS!$d$"&amp;(MATCH(VLOOKUP(E79,DADOS!$C:$C,1),DADOS!$C:$C,)+1)),INDIRECT("DADOS!$c$"&amp;MATCH(VLOOKUP(E79,DADOS!$C:$C,1),DADOS!$C:$C,)):INDIRECT("DADOS!$c$"&amp;(MATCH(VLOOKUP(E79,DADOS!$C:$C,1),DADOS!$C:$C,)+1))),2)%,H78)</f>
        <v>0</v>
      </c>
      <c r="I79" s="4" t="e" cm="1">
        <f t="array" ref="I79">Svensson(G79,1)</f>
        <v>#VALUE!</v>
      </c>
      <c r="J79" s="17">
        <f t="shared" ca="1" si="16"/>
        <v>1</v>
      </c>
      <c r="K79" s="11">
        <f t="shared" si="20"/>
        <v>0</v>
      </c>
      <c r="L79" s="11">
        <f t="shared" si="17"/>
        <v>0</v>
      </c>
      <c r="M79" s="11" t="e">
        <f t="shared" si="21"/>
        <v>#VALUE!</v>
      </c>
      <c r="N79" s="17">
        <f t="shared" ca="1" si="14"/>
        <v>1</v>
      </c>
      <c r="O79" s="17">
        <f t="shared" ca="1" si="15"/>
        <v>1</v>
      </c>
      <c r="P79" s="11">
        <f t="shared" ca="1" si="18"/>
        <v>0</v>
      </c>
      <c r="Q79" s="11">
        <f t="shared" ca="1" si="13"/>
        <v>0</v>
      </c>
      <c r="R79" s="76" t="e">
        <f t="shared" si="19"/>
        <v>#VALUE!</v>
      </c>
      <c r="S79" s="11">
        <f>IF(SUM($L$2:L78)=$B$11,0,SUM(L79:M79)/R79)</f>
        <v>0</v>
      </c>
    </row>
    <row r="80" spans="4:19" x14ac:dyDescent="0.2">
      <c r="D80" s="131"/>
      <c r="E80" s="16"/>
      <c r="G80" s="16"/>
      <c r="H80" s="4">
        <f ca="1">IFERROR(ROUND(FORECAST(E80,INDIRECT("DADOS!$D$"&amp;MATCH(VLOOKUP(E80,DADOS!$C:$C,1),DADOS!$C:$C,)):INDIRECT("DADOS!$d$"&amp;(MATCH(VLOOKUP(E80,DADOS!$C:$C,1),DADOS!$C:$C,)+1)),INDIRECT("DADOS!$c$"&amp;MATCH(VLOOKUP(E80,DADOS!$C:$C,1),DADOS!$C:$C,)):INDIRECT("DADOS!$c$"&amp;(MATCH(VLOOKUP(E80,DADOS!$C:$C,1),DADOS!$C:$C,)+1))),2)%,H79)</f>
        <v>0</v>
      </c>
      <c r="I80" s="4" t="e" cm="1">
        <f t="array" ref="I80">Svensson(G80,1)</f>
        <v>#VALUE!</v>
      </c>
      <c r="J80" s="17">
        <f t="shared" ca="1" si="16"/>
        <v>1</v>
      </c>
      <c r="K80" s="11">
        <f t="shared" si="20"/>
        <v>0</v>
      </c>
      <c r="L80" s="11">
        <f t="shared" si="17"/>
        <v>0</v>
      </c>
      <c r="M80" s="11" t="e">
        <f t="shared" si="21"/>
        <v>#VALUE!</v>
      </c>
      <c r="N80" s="17">
        <f t="shared" ca="1" si="14"/>
        <v>1</v>
      </c>
      <c r="O80" s="17">
        <f t="shared" ca="1" si="15"/>
        <v>1</v>
      </c>
      <c r="P80" s="11">
        <f t="shared" ca="1" si="18"/>
        <v>0</v>
      </c>
      <c r="Q80" s="11">
        <f t="shared" ca="1" si="13"/>
        <v>0</v>
      </c>
      <c r="R80" s="76" t="e">
        <f t="shared" si="19"/>
        <v>#VALUE!</v>
      </c>
      <c r="S80" s="11">
        <f>IF(SUM($L$2:L79)=$B$11,0,SUM(L80:M80)/R80)</f>
        <v>0</v>
      </c>
    </row>
    <row r="81" spans="4:19" x14ac:dyDescent="0.2">
      <c r="D81" s="131"/>
      <c r="E81" s="16"/>
      <c r="G81" s="16"/>
      <c r="H81" s="4">
        <f ca="1">IFERROR(ROUND(FORECAST(E81,INDIRECT("DADOS!$D$"&amp;MATCH(VLOOKUP(E81,DADOS!$C:$C,1),DADOS!$C:$C,)):INDIRECT("DADOS!$d$"&amp;(MATCH(VLOOKUP(E81,DADOS!$C:$C,1),DADOS!$C:$C,)+1)),INDIRECT("DADOS!$c$"&amp;MATCH(VLOOKUP(E81,DADOS!$C:$C,1),DADOS!$C:$C,)):INDIRECT("DADOS!$c$"&amp;(MATCH(VLOOKUP(E81,DADOS!$C:$C,1),DADOS!$C:$C,)+1))),2)%,H80)</f>
        <v>0</v>
      </c>
      <c r="I81" s="4" t="e" cm="1">
        <f t="array" ref="I81">Svensson(G81,1)</f>
        <v>#VALUE!</v>
      </c>
      <c r="J81" s="17">
        <f t="shared" ca="1" si="16"/>
        <v>1</v>
      </c>
      <c r="K81" s="11">
        <f t="shared" si="20"/>
        <v>0</v>
      </c>
      <c r="L81" s="11">
        <f t="shared" si="17"/>
        <v>0</v>
      </c>
      <c r="M81" s="11" t="e">
        <f t="shared" si="21"/>
        <v>#VALUE!</v>
      </c>
      <c r="N81" s="17">
        <f t="shared" ca="1" si="14"/>
        <v>1</v>
      </c>
      <c r="O81" s="17">
        <f t="shared" ca="1" si="15"/>
        <v>1</v>
      </c>
      <c r="P81" s="11">
        <f t="shared" ca="1" si="18"/>
        <v>0</v>
      </c>
      <c r="Q81" s="11">
        <f t="shared" ca="1" si="13"/>
        <v>0</v>
      </c>
      <c r="R81" s="76" t="e">
        <f t="shared" si="19"/>
        <v>#VALUE!</v>
      </c>
      <c r="S81" s="11">
        <f>IF(SUM($L$2:L80)=$B$11,0,SUM(L81:M81)/R81)</f>
        <v>0</v>
      </c>
    </row>
    <row r="82" spans="4:19" x14ac:dyDescent="0.2">
      <c r="D82" s="131"/>
      <c r="E82" s="16"/>
      <c r="G82" s="16"/>
      <c r="H82" s="4">
        <f ca="1">IFERROR(ROUND(FORECAST(E82,INDIRECT("DADOS!$D$"&amp;MATCH(VLOOKUP(E82,DADOS!$C:$C,1),DADOS!$C:$C,)):INDIRECT("DADOS!$d$"&amp;(MATCH(VLOOKUP(E82,DADOS!$C:$C,1),DADOS!$C:$C,)+1)),INDIRECT("DADOS!$c$"&amp;MATCH(VLOOKUP(E82,DADOS!$C:$C,1),DADOS!$C:$C,)):INDIRECT("DADOS!$c$"&amp;(MATCH(VLOOKUP(E82,DADOS!$C:$C,1),DADOS!$C:$C,)+1))),2)%,H81)</f>
        <v>0</v>
      </c>
      <c r="I82" s="4" t="e" cm="1">
        <f t="array" ref="I82">Svensson(G82,1)</f>
        <v>#VALUE!</v>
      </c>
      <c r="J82" s="17">
        <f t="shared" ca="1" si="16"/>
        <v>1</v>
      </c>
      <c r="K82" s="11">
        <f t="shared" si="20"/>
        <v>0</v>
      </c>
      <c r="L82" s="11">
        <f t="shared" si="17"/>
        <v>0</v>
      </c>
      <c r="M82" s="11" t="e">
        <f t="shared" si="21"/>
        <v>#VALUE!</v>
      </c>
      <c r="N82" s="17">
        <f t="shared" ca="1" si="14"/>
        <v>1</v>
      </c>
      <c r="O82" s="17">
        <f t="shared" ca="1" si="15"/>
        <v>1</v>
      </c>
      <c r="P82" s="11">
        <f t="shared" ca="1" si="18"/>
        <v>0</v>
      </c>
      <c r="Q82" s="11">
        <f t="shared" ca="1" si="13"/>
        <v>0</v>
      </c>
      <c r="R82" s="76" t="e">
        <f t="shared" si="19"/>
        <v>#VALUE!</v>
      </c>
      <c r="S82" s="11">
        <f>IF(SUM($L$2:L81)=$B$11,0,SUM(L82:M82)/R82)</f>
        <v>0</v>
      </c>
    </row>
    <row r="83" spans="4:19" x14ac:dyDescent="0.2">
      <c r="D83" s="131"/>
      <c r="E83" s="16"/>
      <c r="G83" s="16"/>
      <c r="H83" s="4">
        <f ca="1">IFERROR(ROUND(FORECAST(E83,INDIRECT("DADOS!$D$"&amp;MATCH(VLOOKUP(E83,DADOS!$C:$C,1),DADOS!$C:$C,)):INDIRECT("DADOS!$d$"&amp;(MATCH(VLOOKUP(E83,DADOS!$C:$C,1),DADOS!$C:$C,)+1)),INDIRECT("DADOS!$c$"&amp;MATCH(VLOOKUP(E83,DADOS!$C:$C,1),DADOS!$C:$C,)):INDIRECT("DADOS!$c$"&amp;(MATCH(VLOOKUP(E83,DADOS!$C:$C,1),DADOS!$C:$C,)+1))),2)%,H82)</f>
        <v>0</v>
      </c>
      <c r="I83" s="4" t="e" cm="1">
        <f t="array" ref="I83">Svensson(G83,1)</f>
        <v>#VALUE!</v>
      </c>
      <c r="J83" s="17">
        <f t="shared" ca="1" si="16"/>
        <v>1</v>
      </c>
      <c r="K83" s="11">
        <f t="shared" si="20"/>
        <v>0</v>
      </c>
      <c r="L83" s="11">
        <f t="shared" si="17"/>
        <v>0</v>
      </c>
      <c r="M83" s="11" t="e">
        <f t="shared" si="21"/>
        <v>#VALUE!</v>
      </c>
      <c r="N83" s="17">
        <f t="shared" ca="1" si="14"/>
        <v>1</v>
      </c>
      <c r="O83" s="17">
        <f t="shared" ca="1" si="15"/>
        <v>1</v>
      </c>
      <c r="P83" s="11">
        <f t="shared" ca="1" si="18"/>
        <v>0</v>
      </c>
      <c r="Q83" s="11">
        <f t="shared" ca="1" si="13"/>
        <v>0</v>
      </c>
      <c r="R83" s="76" t="e">
        <f t="shared" si="19"/>
        <v>#VALUE!</v>
      </c>
      <c r="S83" s="11">
        <f>IF(SUM($L$2:L82)=$B$11,0,SUM(L83:M83)/R83)</f>
        <v>0</v>
      </c>
    </row>
    <row r="84" spans="4:19" x14ac:dyDescent="0.2">
      <c r="D84" s="131"/>
      <c r="E84" s="16"/>
      <c r="G84" s="16"/>
      <c r="H84" s="4">
        <f ca="1">IFERROR(ROUND(FORECAST(E84,INDIRECT("DADOS!$D$"&amp;MATCH(VLOOKUP(E84,DADOS!$C:$C,1),DADOS!$C:$C,)):INDIRECT("DADOS!$d$"&amp;(MATCH(VLOOKUP(E84,DADOS!$C:$C,1),DADOS!$C:$C,)+1)),INDIRECT("DADOS!$c$"&amp;MATCH(VLOOKUP(E84,DADOS!$C:$C,1),DADOS!$C:$C,)):INDIRECT("DADOS!$c$"&amp;(MATCH(VLOOKUP(E84,DADOS!$C:$C,1),DADOS!$C:$C,)+1))),2)%,H83)</f>
        <v>0</v>
      </c>
      <c r="I84" s="4" t="e" cm="1">
        <f t="array" ref="I84">Svensson(G84,1)</f>
        <v>#VALUE!</v>
      </c>
      <c r="J84" s="17">
        <f t="shared" ca="1" si="16"/>
        <v>1</v>
      </c>
      <c r="K84" s="11">
        <f t="shared" si="20"/>
        <v>0</v>
      </c>
      <c r="L84" s="11">
        <f t="shared" si="17"/>
        <v>0</v>
      </c>
      <c r="M84" s="11" t="e">
        <f t="shared" si="21"/>
        <v>#VALUE!</v>
      </c>
      <c r="N84" s="17">
        <f t="shared" ca="1" si="14"/>
        <v>1</v>
      </c>
      <c r="O84" s="17">
        <f t="shared" ca="1" si="15"/>
        <v>1</v>
      </c>
      <c r="P84" s="11">
        <f t="shared" ca="1" si="18"/>
        <v>0</v>
      </c>
      <c r="Q84" s="11">
        <f t="shared" ca="1" si="13"/>
        <v>0</v>
      </c>
      <c r="R84" s="76" t="e">
        <f t="shared" si="19"/>
        <v>#VALUE!</v>
      </c>
      <c r="S84" s="11">
        <f>IF(SUM($L$2:L83)=$B$11,0,SUM(L84:M84)/R84)</f>
        <v>0</v>
      </c>
    </row>
    <row r="85" spans="4:19" x14ac:dyDescent="0.2">
      <c r="D85" s="131"/>
      <c r="E85" s="16"/>
      <c r="G85" s="16"/>
      <c r="H85" s="4">
        <f ca="1">IFERROR(ROUND(FORECAST(E85,INDIRECT("DADOS!$D$"&amp;MATCH(VLOOKUP(E85,DADOS!$C:$C,1),DADOS!$C:$C,)):INDIRECT("DADOS!$d$"&amp;(MATCH(VLOOKUP(E85,DADOS!$C:$C,1),DADOS!$C:$C,)+1)),INDIRECT("DADOS!$c$"&amp;MATCH(VLOOKUP(E85,DADOS!$C:$C,1),DADOS!$C:$C,)):INDIRECT("DADOS!$c$"&amp;(MATCH(VLOOKUP(E85,DADOS!$C:$C,1),DADOS!$C:$C,)+1))),2)%,H84)</f>
        <v>0</v>
      </c>
      <c r="I85" s="4" t="e" cm="1">
        <f t="array" ref="I85">Svensson(G85,1)</f>
        <v>#VALUE!</v>
      </c>
      <c r="J85" s="17">
        <f t="shared" ca="1" si="16"/>
        <v>1</v>
      </c>
      <c r="K85" s="11">
        <f t="shared" si="20"/>
        <v>0</v>
      </c>
      <c r="L85" s="11">
        <f t="shared" si="17"/>
        <v>0</v>
      </c>
      <c r="M85" s="11" t="e">
        <f t="shared" si="21"/>
        <v>#VALUE!</v>
      </c>
      <c r="N85" s="17">
        <f t="shared" ca="1" si="14"/>
        <v>1</v>
      </c>
      <c r="O85" s="17">
        <f t="shared" ca="1" si="15"/>
        <v>1</v>
      </c>
      <c r="P85" s="11">
        <f t="shared" ca="1" si="18"/>
        <v>0</v>
      </c>
      <c r="Q85" s="11">
        <f t="shared" ca="1" si="13"/>
        <v>0</v>
      </c>
      <c r="R85" s="76" t="e">
        <f t="shared" si="19"/>
        <v>#VALUE!</v>
      </c>
      <c r="S85" s="11">
        <f>IF(SUM($L$2:L84)=$B$11,0,SUM(L85:M85)/R85)</f>
        <v>0</v>
      </c>
    </row>
    <row r="86" spans="4:19" x14ac:dyDescent="0.2">
      <c r="D86" s="131"/>
      <c r="E86" s="16"/>
      <c r="G86" s="16"/>
      <c r="H86" s="4">
        <f ca="1">IFERROR(ROUND(FORECAST(E86,INDIRECT("DADOS!$D$"&amp;MATCH(VLOOKUP(E86,DADOS!$C:$C,1),DADOS!$C:$C,)):INDIRECT("DADOS!$d$"&amp;(MATCH(VLOOKUP(E86,DADOS!$C:$C,1),DADOS!$C:$C,)+1)),INDIRECT("DADOS!$c$"&amp;MATCH(VLOOKUP(E86,DADOS!$C:$C,1),DADOS!$C:$C,)):INDIRECT("DADOS!$c$"&amp;(MATCH(VLOOKUP(E86,DADOS!$C:$C,1),DADOS!$C:$C,)+1))),2)%,H85)</f>
        <v>0</v>
      </c>
      <c r="I86" s="4" t="e" cm="1">
        <f t="array" ref="I86">Svensson(G86,1)</f>
        <v>#VALUE!</v>
      </c>
      <c r="J86" s="17">
        <f t="shared" ca="1" si="16"/>
        <v>1</v>
      </c>
      <c r="K86" s="11">
        <f t="shared" si="20"/>
        <v>0</v>
      </c>
      <c r="L86" s="11">
        <f t="shared" si="17"/>
        <v>0</v>
      </c>
      <c r="M86" s="11" t="e">
        <f t="shared" si="21"/>
        <v>#VALUE!</v>
      </c>
      <c r="N86" s="17">
        <f t="shared" ca="1" si="14"/>
        <v>1</v>
      </c>
      <c r="O86" s="17">
        <f t="shared" ca="1" si="15"/>
        <v>1</v>
      </c>
      <c r="P86" s="11">
        <f t="shared" ca="1" si="18"/>
        <v>0</v>
      </c>
      <c r="Q86" s="11">
        <f t="shared" ca="1" si="13"/>
        <v>0</v>
      </c>
      <c r="R86" s="76" t="e">
        <f t="shared" si="19"/>
        <v>#VALUE!</v>
      </c>
      <c r="S86" s="11">
        <f>IF(SUM($L$2:L85)=$B$11,0,SUM(L86:M86)/R86)</f>
        <v>0</v>
      </c>
    </row>
    <row r="87" spans="4:19" x14ac:dyDescent="0.2">
      <c r="D87" s="131"/>
      <c r="E87" s="16"/>
      <c r="G87" s="16"/>
      <c r="H87" s="4">
        <f ca="1">IFERROR(ROUND(FORECAST(E87,INDIRECT("DADOS!$D$"&amp;MATCH(VLOOKUP(E87,DADOS!$C:$C,1),DADOS!$C:$C,)):INDIRECT("DADOS!$d$"&amp;(MATCH(VLOOKUP(E87,DADOS!$C:$C,1),DADOS!$C:$C,)+1)),INDIRECT("DADOS!$c$"&amp;MATCH(VLOOKUP(E87,DADOS!$C:$C,1),DADOS!$C:$C,)):INDIRECT("DADOS!$c$"&amp;(MATCH(VLOOKUP(E87,DADOS!$C:$C,1),DADOS!$C:$C,)+1))),2)%,H86)</f>
        <v>0</v>
      </c>
      <c r="I87" s="4" t="e" cm="1">
        <f t="array" ref="I87">Svensson(G87,1)</f>
        <v>#VALUE!</v>
      </c>
      <c r="J87" s="17">
        <f t="shared" ca="1" si="16"/>
        <v>1</v>
      </c>
      <c r="K87" s="11">
        <f t="shared" si="20"/>
        <v>0</v>
      </c>
      <c r="L87" s="11">
        <f t="shared" si="17"/>
        <v>0</v>
      </c>
      <c r="M87" s="11" t="e">
        <f t="shared" si="21"/>
        <v>#VALUE!</v>
      </c>
      <c r="N87" s="17">
        <f t="shared" ca="1" si="14"/>
        <v>1</v>
      </c>
      <c r="O87" s="17">
        <f t="shared" ca="1" si="15"/>
        <v>1</v>
      </c>
      <c r="P87" s="11">
        <f t="shared" ca="1" si="18"/>
        <v>0</v>
      </c>
      <c r="Q87" s="11">
        <f t="shared" ca="1" si="13"/>
        <v>0</v>
      </c>
      <c r="R87" s="76" t="e">
        <f t="shared" si="19"/>
        <v>#VALUE!</v>
      </c>
      <c r="S87" s="11">
        <f>IF(SUM($L$2:L86)=$B$11,0,SUM(L87:M87)/R87)</f>
        <v>0</v>
      </c>
    </row>
    <row r="88" spans="4:19" x14ac:dyDescent="0.2">
      <c r="D88" s="131"/>
      <c r="E88" s="16"/>
      <c r="G88" s="16"/>
      <c r="H88" s="4">
        <f ca="1">IFERROR(ROUND(FORECAST(E88,INDIRECT("DADOS!$D$"&amp;MATCH(VLOOKUP(E88,DADOS!$C:$C,1),DADOS!$C:$C,)):INDIRECT("DADOS!$d$"&amp;(MATCH(VLOOKUP(E88,DADOS!$C:$C,1),DADOS!$C:$C,)+1)),INDIRECT("DADOS!$c$"&amp;MATCH(VLOOKUP(E88,DADOS!$C:$C,1),DADOS!$C:$C,)):INDIRECT("DADOS!$c$"&amp;(MATCH(VLOOKUP(E88,DADOS!$C:$C,1),DADOS!$C:$C,)+1))),2)%,H87)</f>
        <v>0</v>
      </c>
      <c r="I88" s="4" t="e" cm="1">
        <f t="array" ref="I88">Svensson(G88,1)</f>
        <v>#VALUE!</v>
      </c>
      <c r="J88" s="17">
        <f t="shared" ca="1" si="16"/>
        <v>1</v>
      </c>
      <c r="K88" s="11">
        <f t="shared" si="20"/>
        <v>0</v>
      </c>
      <c r="L88" s="11">
        <f t="shared" si="17"/>
        <v>0</v>
      </c>
      <c r="M88" s="11" t="e">
        <f t="shared" si="21"/>
        <v>#VALUE!</v>
      </c>
      <c r="N88" s="17">
        <f t="shared" ca="1" si="14"/>
        <v>1</v>
      </c>
      <c r="O88" s="17">
        <f t="shared" ca="1" si="15"/>
        <v>1</v>
      </c>
      <c r="P88" s="11">
        <f t="shared" ca="1" si="18"/>
        <v>0</v>
      </c>
      <c r="Q88" s="11">
        <f t="shared" ca="1" si="13"/>
        <v>0</v>
      </c>
      <c r="R88" s="76" t="e">
        <f t="shared" si="19"/>
        <v>#VALUE!</v>
      </c>
      <c r="S88" s="11">
        <f>IF(SUM($L$2:L87)=$B$11,0,SUM(L88:M88)/R88)</f>
        <v>0</v>
      </c>
    </row>
    <row r="89" spans="4:19" x14ac:dyDescent="0.2">
      <c r="D89" s="131"/>
      <c r="E89" s="16"/>
      <c r="G89" s="16"/>
      <c r="H89" s="4">
        <f ca="1">IFERROR(ROUND(FORECAST(E89,INDIRECT("DADOS!$D$"&amp;MATCH(VLOOKUP(E89,DADOS!$C:$C,1),DADOS!$C:$C,)):INDIRECT("DADOS!$d$"&amp;(MATCH(VLOOKUP(E89,DADOS!$C:$C,1),DADOS!$C:$C,)+1)),INDIRECT("DADOS!$c$"&amp;MATCH(VLOOKUP(E89,DADOS!$C:$C,1),DADOS!$C:$C,)):INDIRECT("DADOS!$c$"&amp;(MATCH(VLOOKUP(E89,DADOS!$C:$C,1),DADOS!$C:$C,)+1))),2)%,H88)</f>
        <v>0</v>
      </c>
      <c r="I89" s="4" t="e" cm="1">
        <f t="array" ref="I89">Svensson(G89,1)</f>
        <v>#VALUE!</v>
      </c>
      <c r="J89" s="17">
        <f t="shared" ca="1" si="16"/>
        <v>1</v>
      </c>
      <c r="K89" s="11">
        <f t="shared" si="20"/>
        <v>0</v>
      </c>
      <c r="L89" s="11">
        <f t="shared" si="17"/>
        <v>0</v>
      </c>
      <c r="M89" s="11" t="e">
        <f t="shared" si="21"/>
        <v>#VALUE!</v>
      </c>
      <c r="N89" s="17">
        <f t="shared" ca="1" si="14"/>
        <v>1</v>
      </c>
      <c r="O89" s="17">
        <f t="shared" ca="1" si="15"/>
        <v>1</v>
      </c>
      <c r="P89" s="11">
        <f t="shared" ca="1" si="18"/>
        <v>0</v>
      </c>
      <c r="Q89" s="11">
        <f t="shared" ca="1" si="13"/>
        <v>0</v>
      </c>
      <c r="R89" s="76" t="e">
        <f t="shared" si="19"/>
        <v>#VALUE!</v>
      </c>
      <c r="S89" s="11">
        <f>IF(SUM($L$2:L88)=$B$11,0,SUM(L89:M89)/R89)</f>
        <v>0</v>
      </c>
    </row>
    <row r="90" spans="4:19" x14ac:dyDescent="0.2">
      <c r="D90" s="131"/>
      <c r="E90" s="16"/>
      <c r="G90" s="16"/>
      <c r="H90" s="4">
        <f ca="1">IFERROR(ROUND(FORECAST(E90,INDIRECT("DADOS!$D$"&amp;MATCH(VLOOKUP(E90,DADOS!$C:$C,1),DADOS!$C:$C,)):INDIRECT("DADOS!$d$"&amp;(MATCH(VLOOKUP(E90,DADOS!$C:$C,1),DADOS!$C:$C,)+1)),INDIRECT("DADOS!$c$"&amp;MATCH(VLOOKUP(E90,DADOS!$C:$C,1),DADOS!$C:$C,)):INDIRECT("DADOS!$c$"&amp;(MATCH(VLOOKUP(E90,DADOS!$C:$C,1),DADOS!$C:$C,)+1))),2)%,H89)</f>
        <v>0</v>
      </c>
      <c r="I90" s="4" t="e" cm="1">
        <f t="array" ref="I90">Svensson(G90,1)</f>
        <v>#VALUE!</v>
      </c>
      <c r="J90" s="17">
        <f t="shared" ca="1" si="16"/>
        <v>1</v>
      </c>
      <c r="K90" s="11">
        <f t="shared" si="20"/>
        <v>0</v>
      </c>
      <c r="L90" s="11">
        <f t="shared" si="17"/>
        <v>0</v>
      </c>
      <c r="M90" s="11" t="e">
        <f t="shared" si="21"/>
        <v>#VALUE!</v>
      </c>
      <c r="N90" s="17">
        <f t="shared" ca="1" si="14"/>
        <v>1</v>
      </c>
      <c r="O90" s="17">
        <f t="shared" ca="1" si="15"/>
        <v>1</v>
      </c>
      <c r="P90" s="11">
        <f t="shared" ca="1" si="18"/>
        <v>0</v>
      </c>
      <c r="Q90" s="11">
        <f t="shared" ca="1" si="13"/>
        <v>0</v>
      </c>
      <c r="R90" s="76" t="e">
        <f t="shared" si="19"/>
        <v>#VALUE!</v>
      </c>
      <c r="S90" s="11">
        <f>IF(SUM($L$2:L89)=$B$11,0,SUM(L90:M90)/R90)</f>
        <v>0</v>
      </c>
    </row>
    <row r="91" spans="4:19" x14ac:dyDescent="0.2">
      <c r="D91" s="131"/>
      <c r="E91" s="16"/>
      <c r="G91" s="16"/>
      <c r="H91" s="4">
        <f ca="1">IFERROR(ROUND(FORECAST(E91,INDIRECT("DADOS!$D$"&amp;MATCH(VLOOKUP(E91,DADOS!$C:$C,1),DADOS!$C:$C,)):INDIRECT("DADOS!$d$"&amp;(MATCH(VLOOKUP(E91,DADOS!$C:$C,1),DADOS!$C:$C,)+1)),INDIRECT("DADOS!$c$"&amp;MATCH(VLOOKUP(E91,DADOS!$C:$C,1),DADOS!$C:$C,)):INDIRECT("DADOS!$c$"&amp;(MATCH(VLOOKUP(E91,DADOS!$C:$C,1),DADOS!$C:$C,)+1))),2)%,H90)</f>
        <v>0</v>
      </c>
      <c r="I91" s="4" t="e" cm="1">
        <f t="array" ref="I91">Svensson(G91,1)</f>
        <v>#VALUE!</v>
      </c>
      <c r="J91" s="17">
        <f t="shared" ca="1" si="16"/>
        <v>1</v>
      </c>
      <c r="K91" s="11">
        <f t="shared" si="20"/>
        <v>0</v>
      </c>
      <c r="L91" s="11">
        <f t="shared" si="17"/>
        <v>0</v>
      </c>
      <c r="M91" s="11" t="e">
        <f t="shared" si="21"/>
        <v>#VALUE!</v>
      </c>
      <c r="N91" s="17">
        <f t="shared" ca="1" si="14"/>
        <v>1</v>
      </c>
      <c r="O91" s="17">
        <f t="shared" ca="1" si="15"/>
        <v>1</v>
      </c>
      <c r="P91" s="11">
        <f t="shared" ca="1" si="18"/>
        <v>0</v>
      </c>
      <c r="Q91" s="11">
        <f t="shared" ca="1" si="13"/>
        <v>0</v>
      </c>
      <c r="R91" s="76" t="e">
        <f t="shared" si="19"/>
        <v>#VALUE!</v>
      </c>
      <c r="S91" s="11">
        <f>IF(SUM($L$2:L90)=$B$11,0,SUM(L91:M91)/R91)</f>
        <v>0</v>
      </c>
    </row>
    <row r="92" spans="4:19" x14ac:dyDescent="0.2">
      <c r="D92" s="131"/>
      <c r="E92" s="16"/>
      <c r="G92" s="16"/>
      <c r="H92" s="4">
        <f ca="1">IFERROR(ROUND(FORECAST(E92,INDIRECT("DADOS!$D$"&amp;MATCH(VLOOKUP(E92,DADOS!$C:$C,1),DADOS!$C:$C,)):INDIRECT("DADOS!$d$"&amp;(MATCH(VLOOKUP(E92,DADOS!$C:$C,1),DADOS!$C:$C,)+1)),INDIRECT("DADOS!$c$"&amp;MATCH(VLOOKUP(E92,DADOS!$C:$C,1),DADOS!$C:$C,)):INDIRECT("DADOS!$c$"&amp;(MATCH(VLOOKUP(E92,DADOS!$C:$C,1),DADOS!$C:$C,)+1))),2)%,H91)</f>
        <v>0</v>
      </c>
      <c r="I92" s="4" t="e" cm="1">
        <f t="array" ref="I92">Svensson(G92,1)</f>
        <v>#VALUE!</v>
      </c>
      <c r="J92" s="17">
        <f t="shared" ca="1" si="16"/>
        <v>1</v>
      </c>
      <c r="K92" s="11">
        <f t="shared" si="20"/>
        <v>0</v>
      </c>
      <c r="L92" s="11">
        <f t="shared" si="17"/>
        <v>0</v>
      </c>
      <c r="M92" s="11" t="e">
        <f t="shared" si="21"/>
        <v>#VALUE!</v>
      </c>
      <c r="N92" s="17">
        <f t="shared" ca="1" si="14"/>
        <v>1</v>
      </c>
      <c r="O92" s="17">
        <f t="shared" ca="1" si="15"/>
        <v>1</v>
      </c>
      <c r="P92" s="11">
        <f t="shared" ca="1" si="18"/>
        <v>0</v>
      </c>
      <c r="Q92" s="11">
        <f t="shared" ca="1" si="13"/>
        <v>0</v>
      </c>
      <c r="R92" s="76" t="e">
        <f t="shared" si="19"/>
        <v>#VALUE!</v>
      </c>
      <c r="S92" s="11">
        <f>IF(SUM($L$2:L91)=$B$11,0,SUM(L92:M92)/R92)</f>
        <v>0</v>
      </c>
    </row>
    <row r="93" spans="4:19" x14ac:dyDescent="0.2">
      <c r="D93" s="131"/>
      <c r="E93" s="16"/>
      <c r="G93" s="16"/>
      <c r="H93" s="4">
        <f ca="1">IFERROR(ROUND(FORECAST(E93,INDIRECT("DADOS!$D$"&amp;MATCH(VLOOKUP(E93,DADOS!$C:$C,1),DADOS!$C:$C,)):INDIRECT("DADOS!$d$"&amp;(MATCH(VLOOKUP(E93,DADOS!$C:$C,1),DADOS!$C:$C,)+1)),INDIRECT("DADOS!$c$"&amp;MATCH(VLOOKUP(E93,DADOS!$C:$C,1),DADOS!$C:$C,)):INDIRECT("DADOS!$c$"&amp;(MATCH(VLOOKUP(E93,DADOS!$C:$C,1),DADOS!$C:$C,)+1))),2)%,H92)</f>
        <v>0</v>
      </c>
      <c r="I93" s="4" t="e" cm="1">
        <f t="array" ref="I93">Svensson(G93,1)</f>
        <v>#VALUE!</v>
      </c>
      <c r="J93" s="17">
        <f t="shared" ca="1" si="16"/>
        <v>1</v>
      </c>
      <c r="K93" s="11">
        <f t="shared" si="20"/>
        <v>0</v>
      </c>
      <c r="L93" s="11">
        <f t="shared" si="17"/>
        <v>0</v>
      </c>
      <c r="M93" s="11" t="e">
        <f t="shared" si="21"/>
        <v>#VALUE!</v>
      </c>
      <c r="N93" s="17">
        <f t="shared" ca="1" si="14"/>
        <v>1</v>
      </c>
      <c r="O93" s="17">
        <f t="shared" ca="1" si="15"/>
        <v>1</v>
      </c>
      <c r="P93" s="11">
        <f t="shared" ca="1" si="18"/>
        <v>0</v>
      </c>
      <c r="Q93" s="11">
        <f t="shared" ca="1" si="13"/>
        <v>0</v>
      </c>
      <c r="R93" s="76" t="e">
        <f t="shared" si="19"/>
        <v>#VALUE!</v>
      </c>
      <c r="S93" s="11">
        <f>IF(SUM($L$2:L92)=$B$11,0,SUM(L93:M93)/R93)</f>
        <v>0</v>
      </c>
    </row>
    <row r="94" spans="4:19" x14ac:dyDescent="0.2">
      <c r="D94" s="131"/>
      <c r="E94" s="16"/>
      <c r="G94" s="16"/>
      <c r="H94" s="4">
        <f ca="1">IFERROR(ROUND(FORECAST(E94,INDIRECT("DADOS!$D$"&amp;MATCH(VLOOKUP(E94,DADOS!$C:$C,1),DADOS!$C:$C,)):INDIRECT("DADOS!$d$"&amp;(MATCH(VLOOKUP(E94,DADOS!$C:$C,1),DADOS!$C:$C,)+1)),INDIRECT("DADOS!$c$"&amp;MATCH(VLOOKUP(E94,DADOS!$C:$C,1),DADOS!$C:$C,)):INDIRECT("DADOS!$c$"&amp;(MATCH(VLOOKUP(E94,DADOS!$C:$C,1),DADOS!$C:$C,)+1))),2)%,H93)</f>
        <v>0</v>
      </c>
      <c r="I94" s="4" t="e" cm="1">
        <f t="array" ref="I94">Svensson(G94,1)</f>
        <v>#VALUE!</v>
      </c>
      <c r="J94" s="17">
        <f t="shared" ca="1" si="16"/>
        <v>1</v>
      </c>
      <c r="K94" s="11">
        <f t="shared" si="20"/>
        <v>0</v>
      </c>
      <c r="L94" s="11">
        <f t="shared" si="17"/>
        <v>0</v>
      </c>
      <c r="M94" s="11" t="e">
        <f t="shared" si="21"/>
        <v>#VALUE!</v>
      </c>
      <c r="N94" s="17">
        <f t="shared" ca="1" si="14"/>
        <v>1</v>
      </c>
      <c r="O94" s="17">
        <f t="shared" ca="1" si="15"/>
        <v>1</v>
      </c>
      <c r="P94" s="11">
        <f t="shared" ca="1" si="18"/>
        <v>0</v>
      </c>
      <c r="Q94" s="11">
        <f t="shared" ca="1" si="13"/>
        <v>0</v>
      </c>
      <c r="R94" s="76" t="e">
        <f t="shared" si="19"/>
        <v>#VALUE!</v>
      </c>
      <c r="S94" s="11">
        <f>IF(SUM($L$2:L93)=$B$11,0,SUM(L94:M94)/R94)</f>
        <v>0</v>
      </c>
    </row>
    <row r="95" spans="4:19" x14ac:dyDescent="0.2">
      <c r="D95" s="131"/>
      <c r="E95" s="16"/>
      <c r="G95" s="16"/>
      <c r="H95" s="4">
        <f ca="1">IFERROR(ROUND(FORECAST(E95,INDIRECT("DADOS!$D$"&amp;MATCH(VLOOKUP(E95,DADOS!$C:$C,1),DADOS!$C:$C,)):INDIRECT("DADOS!$d$"&amp;(MATCH(VLOOKUP(E95,DADOS!$C:$C,1),DADOS!$C:$C,)+1)),INDIRECT("DADOS!$c$"&amp;MATCH(VLOOKUP(E95,DADOS!$C:$C,1),DADOS!$C:$C,)):INDIRECT("DADOS!$c$"&amp;(MATCH(VLOOKUP(E95,DADOS!$C:$C,1),DADOS!$C:$C,)+1))),2)%,H94)</f>
        <v>0</v>
      </c>
      <c r="I95" s="4" t="e" cm="1">
        <f t="array" ref="I95">Svensson(G95,1)</f>
        <v>#VALUE!</v>
      </c>
      <c r="J95" s="17">
        <f t="shared" ca="1" si="16"/>
        <v>1</v>
      </c>
      <c r="K95" s="11">
        <f t="shared" si="20"/>
        <v>0</v>
      </c>
      <c r="L95" s="11">
        <f t="shared" si="17"/>
        <v>0</v>
      </c>
      <c r="M95" s="11" t="e">
        <f t="shared" si="21"/>
        <v>#VALUE!</v>
      </c>
      <c r="N95" s="17">
        <f t="shared" ca="1" si="14"/>
        <v>1</v>
      </c>
      <c r="O95" s="17">
        <f t="shared" ca="1" si="15"/>
        <v>1</v>
      </c>
      <c r="P95" s="11">
        <f t="shared" ca="1" si="18"/>
        <v>0</v>
      </c>
      <c r="Q95" s="11">
        <f t="shared" ca="1" si="13"/>
        <v>0</v>
      </c>
      <c r="R95" s="76" t="e">
        <f t="shared" si="19"/>
        <v>#VALUE!</v>
      </c>
      <c r="S95" s="11">
        <f>IF(SUM($L$2:L94)=$B$11,0,SUM(L95:M95)/R95)</f>
        <v>0</v>
      </c>
    </row>
    <row r="96" spans="4:19" x14ac:dyDescent="0.2">
      <c r="D96" s="131"/>
      <c r="E96" s="16"/>
      <c r="G96" s="16"/>
      <c r="H96" s="4">
        <f ca="1">IFERROR(ROUND(FORECAST(E96,INDIRECT("DADOS!$D$"&amp;MATCH(VLOOKUP(E96,DADOS!$C:$C,1),DADOS!$C:$C,)):INDIRECT("DADOS!$d$"&amp;(MATCH(VLOOKUP(E96,DADOS!$C:$C,1),DADOS!$C:$C,)+1)),INDIRECT("DADOS!$c$"&amp;MATCH(VLOOKUP(E96,DADOS!$C:$C,1),DADOS!$C:$C,)):INDIRECT("DADOS!$c$"&amp;(MATCH(VLOOKUP(E96,DADOS!$C:$C,1),DADOS!$C:$C,)+1))),2)%,H95)</f>
        <v>0</v>
      </c>
      <c r="I96" s="4" t="e" cm="1">
        <f t="array" ref="I96">Svensson(G96,1)</f>
        <v>#VALUE!</v>
      </c>
      <c r="J96" s="17">
        <f t="shared" ca="1" si="16"/>
        <v>1</v>
      </c>
      <c r="K96" s="11">
        <f t="shared" si="20"/>
        <v>0</v>
      </c>
      <c r="L96" s="11">
        <f t="shared" si="17"/>
        <v>0</v>
      </c>
      <c r="M96" s="11" t="e">
        <f t="shared" si="21"/>
        <v>#VALUE!</v>
      </c>
      <c r="N96" s="17">
        <f t="shared" ca="1" si="14"/>
        <v>1</v>
      </c>
      <c r="O96" s="17">
        <f t="shared" ca="1" si="15"/>
        <v>1</v>
      </c>
      <c r="P96" s="11">
        <f t="shared" ca="1" si="18"/>
        <v>0</v>
      </c>
      <c r="Q96" s="11">
        <f t="shared" ca="1" si="13"/>
        <v>0</v>
      </c>
      <c r="R96" s="76" t="e">
        <f t="shared" si="19"/>
        <v>#VALUE!</v>
      </c>
      <c r="S96" s="11">
        <f>IF(SUM($L$2:L95)=$B$11,0,SUM(L96:M96)/R96)</f>
        <v>0</v>
      </c>
    </row>
    <row r="97" spans="4:19" x14ac:dyDescent="0.2">
      <c r="D97" s="131"/>
      <c r="E97" s="16"/>
      <c r="G97" s="16"/>
      <c r="H97" s="4">
        <f ca="1">IFERROR(ROUND(FORECAST(E97,INDIRECT("DADOS!$D$"&amp;MATCH(VLOOKUP(E97,DADOS!$C:$C,1),DADOS!$C:$C,)):INDIRECT("DADOS!$d$"&amp;(MATCH(VLOOKUP(E97,DADOS!$C:$C,1),DADOS!$C:$C,)+1)),INDIRECT("DADOS!$c$"&amp;MATCH(VLOOKUP(E97,DADOS!$C:$C,1),DADOS!$C:$C,)):INDIRECT("DADOS!$c$"&amp;(MATCH(VLOOKUP(E97,DADOS!$C:$C,1),DADOS!$C:$C,)+1))),2)%,H96)</f>
        <v>0</v>
      </c>
      <c r="I97" s="4" t="e" cm="1">
        <f t="array" ref="I97">Svensson(G97,1)</f>
        <v>#VALUE!</v>
      </c>
      <c r="J97" s="17">
        <f t="shared" ca="1" si="16"/>
        <v>1</v>
      </c>
      <c r="K97" s="11">
        <f t="shared" si="20"/>
        <v>0</v>
      </c>
      <c r="L97" s="11">
        <f t="shared" si="17"/>
        <v>0</v>
      </c>
      <c r="M97" s="11" t="e">
        <f t="shared" si="21"/>
        <v>#VALUE!</v>
      </c>
      <c r="N97" s="17">
        <f t="shared" ca="1" si="14"/>
        <v>1</v>
      </c>
      <c r="O97" s="17">
        <f t="shared" ca="1" si="15"/>
        <v>1</v>
      </c>
      <c r="P97" s="11">
        <f t="shared" ca="1" si="18"/>
        <v>0</v>
      </c>
      <c r="Q97" s="11">
        <f t="shared" ca="1" si="13"/>
        <v>0</v>
      </c>
      <c r="R97" s="76" t="e">
        <f t="shared" si="19"/>
        <v>#VALUE!</v>
      </c>
      <c r="S97" s="11">
        <f>IF(SUM($L$2:L96)=$B$11,0,SUM(L97:M97)/R97)</f>
        <v>0</v>
      </c>
    </row>
    <row r="98" spans="4:19" x14ac:dyDescent="0.2">
      <c r="D98" s="131"/>
      <c r="E98" s="16"/>
      <c r="G98" s="16"/>
      <c r="H98" s="4">
        <f ca="1">IFERROR(ROUND(FORECAST(E98,INDIRECT("DADOS!$D$"&amp;MATCH(VLOOKUP(E98,DADOS!$C:$C,1),DADOS!$C:$C,)):INDIRECT("DADOS!$d$"&amp;(MATCH(VLOOKUP(E98,DADOS!$C:$C,1),DADOS!$C:$C,)+1)),INDIRECT("DADOS!$c$"&amp;MATCH(VLOOKUP(E98,DADOS!$C:$C,1),DADOS!$C:$C,)):INDIRECT("DADOS!$c$"&amp;(MATCH(VLOOKUP(E98,DADOS!$C:$C,1),DADOS!$C:$C,)+1))),2)%,H97)</f>
        <v>0</v>
      </c>
      <c r="I98" s="4" t="e" cm="1">
        <f t="array" ref="I98">Svensson(G98,1)</f>
        <v>#VALUE!</v>
      </c>
      <c r="J98" s="17">
        <f t="shared" ca="1" si="16"/>
        <v>1</v>
      </c>
      <c r="K98" s="11">
        <f t="shared" si="20"/>
        <v>0</v>
      </c>
      <c r="L98" s="11">
        <f t="shared" si="17"/>
        <v>0</v>
      </c>
      <c r="M98" s="11" t="e">
        <f t="shared" si="21"/>
        <v>#VALUE!</v>
      </c>
      <c r="N98" s="17">
        <f t="shared" ca="1" si="14"/>
        <v>1</v>
      </c>
      <c r="O98" s="17">
        <f t="shared" ca="1" si="15"/>
        <v>1</v>
      </c>
      <c r="P98" s="11">
        <f t="shared" ca="1" si="18"/>
        <v>0</v>
      </c>
      <c r="Q98" s="11">
        <f t="shared" ca="1" si="13"/>
        <v>0</v>
      </c>
      <c r="R98" s="76" t="e">
        <f t="shared" si="19"/>
        <v>#VALUE!</v>
      </c>
      <c r="S98" s="11">
        <f>IF(SUM($L$2:L97)=$B$11,0,SUM(L98:M98)/R98)</f>
        <v>0</v>
      </c>
    </row>
    <row r="99" spans="4:19" x14ac:dyDescent="0.2">
      <c r="D99" s="131"/>
      <c r="E99" s="16"/>
      <c r="G99" s="16"/>
      <c r="H99" s="4">
        <f ca="1">IFERROR(ROUND(FORECAST(E99,INDIRECT("DADOS!$D$"&amp;MATCH(VLOOKUP(E99,DADOS!$C:$C,1),DADOS!$C:$C,)):INDIRECT("DADOS!$d$"&amp;(MATCH(VLOOKUP(E99,DADOS!$C:$C,1),DADOS!$C:$C,)+1)),INDIRECT("DADOS!$c$"&amp;MATCH(VLOOKUP(E99,DADOS!$C:$C,1),DADOS!$C:$C,)):INDIRECT("DADOS!$c$"&amp;(MATCH(VLOOKUP(E99,DADOS!$C:$C,1),DADOS!$C:$C,)+1))),2)%,H98)</f>
        <v>0</v>
      </c>
      <c r="I99" s="4" t="e" cm="1">
        <f t="array" ref="I99">Svensson(G99,1)</f>
        <v>#VALUE!</v>
      </c>
      <c r="J99" s="17">
        <f ca="1">((((1+H99)^(1/252)-1)*$B$8 +1)^G99)/(((1+H98)^(1/252)-1)*$B$8 +1)^G98</f>
        <v>1</v>
      </c>
      <c r="K99" s="11">
        <f t="shared" si="20"/>
        <v>0</v>
      </c>
      <c r="L99" s="11">
        <f t="shared" si="17"/>
        <v>0</v>
      </c>
      <c r="M99" s="11" t="e">
        <f t="shared" si="21"/>
        <v>#VALUE!</v>
      </c>
      <c r="N99" s="17">
        <f t="shared" ca="1" si="14"/>
        <v>1</v>
      </c>
      <c r="O99" s="17">
        <f t="shared" ca="1" si="15"/>
        <v>1</v>
      </c>
      <c r="P99" s="11">
        <f t="shared" ca="1" si="18"/>
        <v>0</v>
      </c>
      <c r="Q99" s="11">
        <f t="shared" ca="1" si="13"/>
        <v>0</v>
      </c>
      <c r="R99" s="76" t="e">
        <f t="shared" si="19"/>
        <v>#VALUE!</v>
      </c>
      <c r="S99" s="11">
        <f>IF(SUM($L$2:L98)=$B$11,0,SUM(L99:M99)/R99)</f>
        <v>0</v>
      </c>
    </row>
    <row r="100" spans="4:19" x14ac:dyDescent="0.2">
      <c r="D100" s="131"/>
      <c r="E100" s="16"/>
      <c r="G100" s="16"/>
      <c r="H100" s="4">
        <f ca="1">IFERROR(ROUND(FORECAST(E100,INDIRECT("DADOS!$D$"&amp;MATCH(VLOOKUP(E100,DADOS!$C:$C,1),DADOS!$C:$C,)):INDIRECT("DADOS!$d$"&amp;(MATCH(VLOOKUP(E100,DADOS!$C:$C,1),DADOS!$C:$C,)+1)),INDIRECT("DADOS!$c$"&amp;MATCH(VLOOKUP(E100,DADOS!$C:$C,1),DADOS!$C:$C,)):INDIRECT("DADOS!$c$"&amp;(MATCH(VLOOKUP(E100,DADOS!$C:$C,1),DADOS!$C:$C,)+1))),2)%,H99)</f>
        <v>0</v>
      </c>
      <c r="I100" s="4" t="e" cm="1">
        <f t="array" ref="I100">Svensson(G100,1)</f>
        <v>#VALUE!</v>
      </c>
      <c r="J100" s="17">
        <f ca="1">((((1+H100)^(1/252)-1)*$B$8 +1)^G100)/(((1+H99)^(1/252)-1)*$B$8 +1)^G99</f>
        <v>1</v>
      </c>
      <c r="K100" s="11">
        <f t="shared" si="20"/>
        <v>0</v>
      </c>
      <c r="L100" s="11">
        <f t="shared" si="17"/>
        <v>0</v>
      </c>
      <c r="M100" s="11" t="e">
        <f t="shared" si="21"/>
        <v>#VALUE!</v>
      </c>
      <c r="N100" s="17">
        <f t="shared" ca="1" si="14"/>
        <v>1</v>
      </c>
      <c r="O100" s="17">
        <f t="shared" ca="1" si="15"/>
        <v>1</v>
      </c>
      <c r="P100" s="11">
        <f t="shared" ca="1" si="18"/>
        <v>0</v>
      </c>
      <c r="Q100" s="11">
        <f ca="1">K100/O100</f>
        <v>0</v>
      </c>
      <c r="R100" s="76" t="e">
        <f t="shared" si="19"/>
        <v>#VALUE!</v>
      </c>
      <c r="S100" s="11">
        <f>IF(SUM($L$2:L99)=$B$11,0,SUM(L100:M100)/R100)</f>
        <v>0</v>
      </c>
    </row>
    <row r="101" spans="4:19" x14ac:dyDescent="0.2">
      <c r="D101" s="131"/>
      <c r="E101" s="16"/>
      <c r="G101" s="16"/>
      <c r="H101" s="4">
        <f ca="1">IFERROR(ROUND(FORECAST(E101,INDIRECT("DADOS!$D$"&amp;MATCH(VLOOKUP(E101,DADOS!$C:$C,1),DADOS!$C:$C,)):INDIRECT("DADOS!$d$"&amp;(MATCH(VLOOKUP(E101,DADOS!$C:$C,1),DADOS!$C:$C,)+1)),INDIRECT("DADOS!$c$"&amp;MATCH(VLOOKUP(E101,DADOS!$C:$C,1),DADOS!$C:$C,)):INDIRECT("DADOS!$c$"&amp;(MATCH(VLOOKUP(E101,DADOS!$C:$C,1),DADOS!$C:$C,)+1))),2)%,H100)</f>
        <v>0</v>
      </c>
      <c r="I101" s="4" t="e" cm="1">
        <f t="array" ref="I101">Svensson(G101,1)</f>
        <v>#VALUE!</v>
      </c>
      <c r="J101" s="17">
        <f ca="1">((((1+H101)^(1/252)-1)*$B$8 +1)^G101)/(((1+H100)^(1/252)-1)*$B$8 +1)^G100</f>
        <v>1</v>
      </c>
      <c r="K101" s="11">
        <f t="shared" si="20"/>
        <v>0</v>
      </c>
      <c r="L101" s="11">
        <f t="shared" si="17"/>
        <v>0</v>
      </c>
      <c r="M101" s="11" t="e">
        <f t="shared" si="21"/>
        <v>#VALUE!</v>
      </c>
      <c r="N101" s="17">
        <f t="shared" ca="1" si="14"/>
        <v>1</v>
      </c>
      <c r="O101" s="17">
        <f t="shared" ca="1" si="15"/>
        <v>1</v>
      </c>
      <c r="P101" s="11">
        <f t="shared" ca="1" si="18"/>
        <v>0</v>
      </c>
      <c r="Q101" s="11">
        <f ca="1">K101/O101</f>
        <v>0</v>
      </c>
      <c r="R101" s="76" t="e">
        <f t="shared" si="19"/>
        <v>#VALUE!</v>
      </c>
      <c r="S101" s="11">
        <f>IF(SUM($L$2:L100)=$B$11,0,SUM(L101:M101)/R101)</f>
        <v>0</v>
      </c>
    </row>
    <row r="102" spans="4:19" x14ac:dyDescent="0.2">
      <c r="D102" s="131"/>
      <c r="E102" s="16"/>
      <c r="G102" s="16"/>
      <c r="H102" s="4"/>
      <c r="I102" s="4"/>
      <c r="J102" s="17"/>
      <c r="N102" s="17"/>
      <c r="O102" s="17"/>
      <c r="Q102" s="11"/>
    </row>
    <row r="103" spans="4:19" x14ac:dyDescent="0.2">
      <c r="D103" s="131"/>
      <c r="E103" s="16"/>
      <c r="G103" s="16"/>
      <c r="H103" s="4"/>
      <c r="I103" s="4"/>
      <c r="J103" s="17"/>
      <c r="N103" s="17"/>
      <c r="O103" s="17"/>
      <c r="Q103" s="11"/>
    </row>
    <row r="104" spans="4:19" x14ac:dyDescent="0.2">
      <c r="D104" s="131"/>
      <c r="E104" s="16"/>
      <c r="G104" s="16"/>
      <c r="H104" s="4"/>
      <c r="I104" s="4"/>
      <c r="J104" s="17"/>
      <c r="N104" s="17"/>
      <c r="O104" s="17"/>
      <c r="Q104" s="11"/>
    </row>
    <row r="105" spans="4:19" x14ac:dyDescent="0.2">
      <c r="D105" s="131"/>
      <c r="E105" s="16"/>
      <c r="G105" s="16"/>
      <c r="H105" s="4"/>
      <c r="I105" s="4"/>
      <c r="J105" s="17"/>
      <c r="N105" s="17"/>
      <c r="O105" s="17"/>
      <c r="Q105" s="11"/>
    </row>
    <row r="106" spans="4:19" x14ac:dyDescent="0.2">
      <c r="D106" s="131"/>
      <c r="E106" s="16"/>
      <c r="G106" s="16"/>
      <c r="H106" s="4"/>
      <c r="I106" s="4"/>
      <c r="J106" s="17"/>
      <c r="N106" s="17"/>
      <c r="O106" s="17"/>
      <c r="Q106" s="11"/>
    </row>
    <row r="107" spans="4:19" x14ac:dyDescent="0.2">
      <c r="D107" s="131"/>
      <c r="E107" s="16"/>
      <c r="G107" s="16"/>
      <c r="H107" s="4"/>
      <c r="I107" s="4"/>
      <c r="J107" s="17"/>
      <c r="N107" s="17"/>
      <c r="O107" s="17"/>
      <c r="Q107" s="11"/>
    </row>
    <row r="108" spans="4:19" x14ac:dyDescent="0.2">
      <c r="D108" s="131"/>
      <c r="E108" s="16"/>
      <c r="G108" s="16"/>
      <c r="H108" s="4"/>
      <c r="I108" s="4"/>
      <c r="J108" s="17"/>
      <c r="N108" s="17"/>
      <c r="O108" s="17"/>
      <c r="Q108" s="11"/>
    </row>
    <row r="109" spans="4:19" x14ac:dyDescent="0.2">
      <c r="D109" s="131"/>
      <c r="E109" s="16"/>
      <c r="G109" s="16"/>
      <c r="H109" s="4"/>
      <c r="I109" s="4"/>
      <c r="J109" s="17"/>
      <c r="N109" s="17"/>
      <c r="O109" s="17"/>
      <c r="Q109" s="11"/>
    </row>
    <row r="110" spans="4:19" x14ac:dyDescent="0.2">
      <c r="D110" s="131"/>
      <c r="E110" s="16"/>
      <c r="G110" s="16"/>
      <c r="H110" s="4"/>
      <c r="I110" s="4"/>
      <c r="J110" s="17"/>
      <c r="N110" s="17"/>
      <c r="O110" s="17"/>
      <c r="Q110" s="11"/>
    </row>
    <row r="111" spans="4:19" x14ac:dyDescent="0.2">
      <c r="D111" s="131"/>
      <c r="E111" s="16"/>
      <c r="G111" s="16"/>
      <c r="H111" s="4"/>
      <c r="I111" s="4"/>
      <c r="J111" s="17"/>
      <c r="N111" s="17"/>
      <c r="O111" s="17"/>
      <c r="Q111" s="11"/>
    </row>
    <row r="112" spans="4:19" x14ac:dyDescent="0.2">
      <c r="D112" s="131"/>
      <c r="E112" s="16"/>
      <c r="G112" s="16"/>
      <c r="H112" s="4"/>
      <c r="I112" s="4"/>
      <c r="J112" s="17"/>
      <c r="N112" s="17"/>
      <c r="O112" s="17"/>
      <c r="Q112" s="11"/>
    </row>
    <row r="113" spans="4:17" x14ac:dyDescent="0.2">
      <c r="D113" s="131"/>
      <c r="E113" s="16"/>
      <c r="G113" s="16"/>
      <c r="H113" s="4"/>
      <c r="I113" s="4"/>
      <c r="J113" s="17"/>
      <c r="N113" s="17"/>
      <c r="O113" s="17"/>
      <c r="Q113" s="11"/>
    </row>
    <row r="114" spans="4:17" x14ac:dyDescent="0.2">
      <c r="D114" s="131"/>
      <c r="E114" s="16"/>
      <c r="G114" s="16"/>
      <c r="H114" s="4"/>
      <c r="I114" s="4"/>
      <c r="J114" s="17"/>
      <c r="N114" s="17"/>
      <c r="O114" s="17"/>
      <c r="Q114" s="11"/>
    </row>
    <row r="115" spans="4:17" x14ac:dyDescent="0.2">
      <c r="D115" s="131"/>
      <c r="E115" s="16"/>
      <c r="G115" s="16"/>
      <c r="H115" s="4"/>
      <c r="I115" s="4"/>
      <c r="J115" s="17"/>
      <c r="N115" s="17"/>
      <c r="O115" s="17"/>
      <c r="Q115" s="11"/>
    </row>
    <row r="116" spans="4:17" x14ac:dyDescent="0.2">
      <c r="D116" s="131"/>
      <c r="E116" s="16"/>
      <c r="G116" s="16"/>
      <c r="H116" s="4"/>
      <c r="I116" s="4"/>
      <c r="J116" s="17"/>
      <c r="N116" s="17"/>
      <c r="O116" s="17"/>
      <c r="Q116" s="11"/>
    </row>
    <row r="117" spans="4:17" x14ac:dyDescent="0.2">
      <c r="D117" s="131"/>
      <c r="E117" s="16"/>
      <c r="G117" s="16"/>
      <c r="H117" s="4"/>
      <c r="I117" s="4"/>
      <c r="J117" s="17"/>
      <c r="N117" s="17"/>
      <c r="O117" s="17"/>
      <c r="Q117" s="11"/>
    </row>
    <row r="118" spans="4:17" x14ac:dyDescent="0.2">
      <c r="D118" s="131"/>
      <c r="E118" s="16"/>
      <c r="G118" s="16"/>
      <c r="H118" s="4"/>
      <c r="I118" s="4"/>
      <c r="J118" s="17"/>
      <c r="N118" s="17"/>
      <c r="O118" s="17"/>
      <c r="Q118" s="11"/>
    </row>
    <row r="119" spans="4:17" x14ac:dyDescent="0.2">
      <c r="D119" s="131"/>
      <c r="E119" s="16"/>
      <c r="G119" s="16"/>
      <c r="H119" s="4"/>
      <c r="I119" s="4"/>
      <c r="J119" s="17"/>
      <c r="N119" s="17"/>
      <c r="O119" s="17"/>
      <c r="Q119" s="11"/>
    </row>
    <row r="120" spans="4:17" x14ac:dyDescent="0.2">
      <c r="D120" s="131"/>
      <c r="E120" s="16"/>
      <c r="G120" s="16"/>
      <c r="H120" s="4"/>
      <c r="I120" s="4"/>
      <c r="J120" s="17"/>
      <c r="N120" s="17"/>
      <c r="O120" s="17"/>
      <c r="Q120" s="11"/>
    </row>
    <row r="121" spans="4:17" x14ac:dyDescent="0.2">
      <c r="D121" s="131"/>
      <c r="E121" s="16"/>
      <c r="G121" s="16"/>
      <c r="H121" s="4"/>
      <c r="I121" s="4"/>
      <c r="J121" s="17"/>
      <c r="N121" s="17"/>
      <c r="O121" s="17"/>
      <c r="Q121" s="11"/>
    </row>
    <row r="122" spans="4:17" x14ac:dyDescent="0.2">
      <c r="D122" s="131"/>
      <c r="E122" s="16"/>
      <c r="G122" s="16"/>
      <c r="H122" s="4"/>
      <c r="I122" s="4"/>
      <c r="J122" s="17"/>
      <c r="N122" s="17"/>
      <c r="O122" s="17"/>
      <c r="Q122" s="11"/>
    </row>
    <row r="123" spans="4:17" x14ac:dyDescent="0.2">
      <c r="D123" s="131"/>
      <c r="E123" s="16"/>
      <c r="G123" s="16"/>
      <c r="H123" s="4"/>
      <c r="I123" s="4"/>
      <c r="J123" s="17"/>
      <c r="N123" s="17"/>
      <c r="O123" s="17"/>
      <c r="Q123" s="11"/>
    </row>
    <row r="124" spans="4:17" x14ac:dyDescent="0.2">
      <c r="D124" s="131"/>
      <c r="E124" s="16"/>
      <c r="G124" s="16"/>
      <c r="H124" s="4"/>
      <c r="I124" s="4"/>
      <c r="J124" s="17"/>
      <c r="N124" s="17"/>
      <c r="O124" s="17"/>
      <c r="Q124" s="11"/>
    </row>
    <row r="125" spans="4:17" x14ac:dyDescent="0.2">
      <c r="D125" s="131"/>
      <c r="E125" s="16"/>
      <c r="G125" s="16"/>
      <c r="H125" s="4"/>
      <c r="I125" s="4"/>
      <c r="J125" s="17"/>
      <c r="N125" s="17"/>
      <c r="O125" s="17"/>
      <c r="Q125" s="11"/>
    </row>
    <row r="126" spans="4:17" x14ac:dyDescent="0.2">
      <c r="D126" s="131"/>
      <c r="E126" s="16"/>
      <c r="G126" s="16"/>
      <c r="H126" s="4"/>
      <c r="I126" s="4"/>
      <c r="J126" s="17"/>
      <c r="N126" s="17"/>
      <c r="O126" s="17"/>
      <c r="Q126" s="11"/>
    </row>
    <row r="127" spans="4:17" x14ac:dyDescent="0.2">
      <c r="D127" s="131"/>
      <c r="E127" s="16"/>
      <c r="G127" s="16"/>
      <c r="H127" s="4"/>
      <c r="I127" s="4"/>
      <c r="J127" s="17"/>
    </row>
    <row r="128" spans="4:17" x14ac:dyDescent="0.2">
      <c r="D128" s="131"/>
      <c r="E128" s="16"/>
      <c r="G128" s="16"/>
      <c r="H128" s="4"/>
      <c r="I128" s="4"/>
      <c r="J128" s="17"/>
    </row>
    <row r="129" spans="4:10" x14ac:dyDescent="0.2">
      <c r="D129" s="131"/>
      <c r="E129" s="16"/>
      <c r="G129" s="16"/>
      <c r="H129" s="4"/>
      <c r="I129" s="4"/>
      <c r="J129" s="17"/>
    </row>
    <row r="130" spans="4:10" x14ac:dyDescent="0.2">
      <c r="D130" s="131"/>
      <c r="E130" s="16"/>
      <c r="G130" s="16"/>
      <c r="H130" s="4"/>
      <c r="I130" s="4"/>
      <c r="J130" s="17"/>
    </row>
    <row r="131" spans="4:10" x14ac:dyDescent="0.2">
      <c r="D131" s="131"/>
      <c r="E131" s="16"/>
      <c r="G131" s="16"/>
      <c r="H131" s="4"/>
      <c r="I131" s="4"/>
      <c r="J131" s="17"/>
    </row>
    <row r="132" spans="4:10" x14ac:dyDescent="0.2">
      <c r="D132" s="131"/>
      <c r="E132" s="16"/>
      <c r="G132" s="16"/>
      <c r="H132" s="4"/>
      <c r="I132" s="4"/>
      <c r="J132" s="17"/>
    </row>
    <row r="133" spans="4:10" x14ac:dyDescent="0.2">
      <c r="D133" s="131"/>
      <c r="E133" s="16"/>
      <c r="G133" s="16"/>
      <c r="H133" s="4"/>
      <c r="I133" s="4"/>
      <c r="J133" s="17"/>
    </row>
    <row r="134" spans="4:10" x14ac:dyDescent="0.2">
      <c r="D134" s="131"/>
      <c r="E134" s="16"/>
      <c r="G134" s="16"/>
      <c r="H134" s="4"/>
      <c r="I134" s="4"/>
      <c r="J134" s="17"/>
    </row>
    <row r="135" spans="4:10" x14ac:dyDescent="0.2">
      <c r="D135" s="131"/>
      <c r="E135" s="16"/>
      <c r="G135" s="16"/>
      <c r="H135" s="4"/>
      <c r="I135" s="4"/>
      <c r="J135" s="17"/>
    </row>
    <row r="136" spans="4:10" x14ac:dyDescent="0.2">
      <c r="D136" s="131"/>
      <c r="E136" s="16"/>
      <c r="G136" s="16"/>
      <c r="H136" s="4"/>
      <c r="I136" s="4"/>
      <c r="J136" s="17"/>
    </row>
    <row r="137" spans="4:10" x14ac:dyDescent="0.2">
      <c r="D137" s="131"/>
      <c r="E137" s="16"/>
      <c r="G137" s="16"/>
      <c r="H137" s="4"/>
      <c r="I137" s="4"/>
      <c r="J137" s="17"/>
    </row>
    <row r="138" spans="4:10" x14ac:dyDescent="0.2">
      <c r="D138" s="131"/>
      <c r="E138" s="16"/>
      <c r="G138" s="16"/>
      <c r="H138" s="4"/>
      <c r="I138" s="4"/>
      <c r="J138" s="17"/>
    </row>
    <row r="139" spans="4:10" x14ac:dyDescent="0.2">
      <c r="D139" s="131"/>
      <c r="E139" s="16"/>
      <c r="G139" s="16"/>
      <c r="H139" s="4"/>
      <c r="I139" s="4"/>
      <c r="J139" s="17"/>
    </row>
    <row r="140" spans="4:10" x14ac:dyDescent="0.2">
      <c r="D140" s="131"/>
      <c r="E140" s="16"/>
      <c r="G140" s="16"/>
      <c r="H140" s="4"/>
      <c r="I140" s="4"/>
      <c r="J140" s="17"/>
    </row>
    <row r="141" spans="4:10" x14ac:dyDescent="0.2">
      <c r="D141" s="131"/>
      <c r="E141" s="16"/>
      <c r="G141" s="16"/>
      <c r="H141" s="4"/>
      <c r="I141" s="4"/>
      <c r="J141" s="17"/>
    </row>
    <row r="142" spans="4:10" x14ac:dyDescent="0.2">
      <c r="D142" s="131"/>
      <c r="E142" s="16"/>
      <c r="G142" s="16"/>
      <c r="H142" s="4"/>
      <c r="I142" s="4"/>
      <c r="J142" s="17"/>
    </row>
    <row r="143" spans="4:10" x14ac:dyDescent="0.2">
      <c r="D143" s="131"/>
      <c r="E143" s="16"/>
      <c r="G143" s="16"/>
      <c r="H143" s="4"/>
      <c r="I143" s="4"/>
      <c r="J143" s="17"/>
    </row>
    <row r="144" spans="4:10" x14ac:dyDescent="0.2">
      <c r="D144" s="131"/>
      <c r="E144" s="16"/>
      <c r="G144" s="16"/>
      <c r="H144" s="4"/>
      <c r="I144" s="4"/>
      <c r="J144" s="17"/>
    </row>
    <row r="145" spans="4:10" x14ac:dyDescent="0.2">
      <c r="D145" s="131"/>
      <c r="E145" s="16"/>
      <c r="G145" s="16"/>
      <c r="H145" s="4"/>
      <c r="I145" s="4"/>
      <c r="J145" s="17"/>
    </row>
  </sheetData>
  <mergeCells count="1">
    <mergeCell ref="A1:B1"/>
  </mergeCells>
  <dataValidations disablePrompts="1" count="2">
    <dataValidation type="list" allowBlank="1" showInputMessage="1" showErrorMessage="1" sqref="B4" xr:uid="{BAA5E706-59AA-45A4-9D28-E3728A6AD302}">
      <formula1>$A$28:$A$29</formula1>
    </dataValidation>
    <dataValidation type="list" allowBlank="1" showInputMessage="1" showErrorMessage="1" sqref="B3" xr:uid="{7B17B41B-5BE2-4BB7-BBD9-D2A17AED317D}">
      <formula1>$B$28:$B$29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7AD59-00EE-41E5-864B-5DB977A97AC3}">
  <sheetPr codeName="Folha4">
    <tabColor rgb="FFFFC000"/>
  </sheetPr>
  <dimension ref="A1:AB145"/>
  <sheetViews>
    <sheetView showGridLines="0" zoomScale="145" zoomScaleNormal="145" workbookViewId="0">
      <selection activeCell="D19" sqref="D19"/>
    </sheetView>
  </sheetViews>
  <sheetFormatPr defaultColWidth="9.140625" defaultRowHeight="12.75" x14ac:dyDescent="0.2"/>
  <cols>
    <col min="1" max="1" width="17.42578125" style="2" bestFit="1" customWidth="1"/>
    <col min="2" max="2" width="16.42578125" style="2" bestFit="1" customWidth="1"/>
    <col min="3" max="3" width="12" style="2" bestFit="1" customWidth="1"/>
    <col min="4" max="4" width="10.42578125" style="133" bestFit="1" customWidth="1"/>
    <col min="5" max="5" width="10" style="2" bestFit="1" customWidth="1"/>
    <col min="6" max="6" width="10.42578125" style="5" bestFit="1" customWidth="1"/>
    <col min="7" max="7" width="10" style="5" bestFit="1" customWidth="1"/>
    <col min="8" max="8" width="8.7109375" style="2" bestFit="1" customWidth="1"/>
    <col min="9" max="9" width="9.28515625" style="2" hidden="1" customWidth="1"/>
    <col min="10" max="10" width="11.42578125" style="2" bestFit="1" customWidth="1"/>
    <col min="11" max="11" width="11" style="11" bestFit="1" customWidth="1"/>
    <col min="12" max="12" width="11.7109375" style="11" bestFit="1" customWidth="1"/>
    <col min="13" max="13" width="18.140625" style="11" hidden="1" customWidth="1"/>
    <col min="14" max="15" width="18.7109375" style="2" bestFit="1" customWidth="1"/>
    <col min="16" max="16" width="11" style="11" bestFit="1" customWidth="1"/>
    <col min="17" max="18" width="14.42578125" style="2" bestFit="1" customWidth="1"/>
    <col min="19" max="19" width="15.7109375" style="2" bestFit="1" customWidth="1"/>
    <col min="20" max="20" width="9.140625" style="2"/>
    <col min="21" max="21" width="14.140625" style="2" bestFit="1" customWidth="1"/>
    <col min="22" max="22" width="15.140625" style="33" bestFit="1" customWidth="1"/>
    <col min="23" max="23" width="2" style="2" bestFit="1" customWidth="1"/>
    <col min="24" max="24" width="7.7109375" style="2" bestFit="1" customWidth="1"/>
    <col min="25" max="25" width="13.140625" style="2" bestFit="1" customWidth="1"/>
    <col min="26" max="27" width="15.140625" style="2" bestFit="1" customWidth="1"/>
    <col min="28" max="28" width="16.42578125" style="2" bestFit="1" customWidth="1"/>
    <col min="29" max="16384" width="9.140625" style="2"/>
  </cols>
  <sheetData>
    <row r="1" spans="1:28" ht="25.5" x14ac:dyDescent="0.2">
      <c r="A1" s="254" t="s">
        <v>41</v>
      </c>
      <c r="B1" s="254"/>
      <c r="D1" s="132" t="s">
        <v>42</v>
      </c>
      <c r="E1" s="90" t="s">
        <v>5</v>
      </c>
      <c r="F1" s="105" t="s">
        <v>43</v>
      </c>
      <c r="G1" s="105" t="s">
        <v>4</v>
      </c>
      <c r="H1" s="129" t="s">
        <v>125</v>
      </c>
      <c r="I1" s="129" t="s">
        <v>124</v>
      </c>
      <c r="J1" s="90" t="s">
        <v>44</v>
      </c>
      <c r="K1" s="106" t="s">
        <v>42</v>
      </c>
      <c r="L1" s="106" t="s">
        <v>45</v>
      </c>
      <c r="M1" s="130" t="s">
        <v>132</v>
      </c>
      <c r="N1" s="90" t="s">
        <v>126</v>
      </c>
      <c r="O1" s="90" t="s">
        <v>128</v>
      </c>
      <c r="P1" s="106" t="s">
        <v>47</v>
      </c>
      <c r="Q1" s="90" t="s">
        <v>127</v>
      </c>
      <c r="R1" s="90" t="s">
        <v>130</v>
      </c>
      <c r="S1" s="90" t="s">
        <v>129</v>
      </c>
      <c r="T1" s="90"/>
      <c r="Y1" s="33"/>
    </row>
    <row r="2" spans="1:28" x14ac:dyDescent="0.2">
      <c r="A2" s="14" t="s">
        <v>94</v>
      </c>
      <c r="B2" s="15">
        <v>45260</v>
      </c>
      <c r="C2" s="5"/>
      <c r="D2" s="131" cm="1">
        <f t="array" ref="D2">_xlfn.UNIQUE(_xlfn.LET(_xlpm.datas,WORKDAY(EDATE(B2,_xlfn.SEQUENCE(300,1,IF(B4="Anual",12,6),IF(B4="Anual",12,6)))-1,1,feriados),IF(_xlpm.datas&gt;B5,B5,_xlpm.datas)))</f>
        <v>45626</v>
      </c>
      <c r="E2" s="16" cm="1">
        <f t="array" aca="1" ref="E2" ca="1">_xlfn.ANCHORARRAY(F2)-$B$7</f>
        <v>-503</v>
      </c>
      <c r="F2" s="5" cm="1">
        <f t="array" ref="F2">WORKDAY(_xlfn.ANCHORARRAY(D2)-1,1,feriados)</f>
        <v>45628</v>
      </c>
      <c r="G2" s="16" cm="1">
        <f t="array" aca="1" ref="G2" ca="1">_xlfn.LET(_xlpm.datas,_xlfn._xlws.FILTER(_xlfn.ANCHORARRAY(F2),_xlfn.ANCHORARRAY(F2)&lt;"20/20/2060"),NETWORKDAYS($B$7,_xlpm.datas,feriados)-1)</f>
        <v>-347</v>
      </c>
      <c r="H2" s="4">
        <f ca="1">IFERROR(ROUND(FORECAST(E2,INDIRECT("DADOS!$D$"&amp;MATCH(VLOOKUP(E2,DADOS!$C:$C,1),DADOS!$C:$C,)):INDIRECT("DADOS!$d$"&amp;(MATCH(VLOOKUP(E2,DADOS!$C:$C,1),DADOS!$C:$C,)+1)),INDIRECT("DADOS!$c$"&amp;MATCH(VLOOKUP(E2,DADOS!$C:$C,1),DADOS!$C:$C,)):INDIRECT("DADOS!$c$"&amp;(MATCH(VLOOKUP(E2,DADOS!$C:$C,1),DADOS!$C:$C,)+1))),2)%,0)</f>
        <v>0</v>
      </c>
      <c r="I2" s="4" cm="1">
        <f t="array" aca="1" ref="I2" ca="1">Svensson(G2,1)</f>
        <v>0.18411876910525396</v>
      </c>
      <c r="J2" s="33">
        <f ca="1">(((1+H2)^(1/252)-1)*$B$8 +1)^G2</f>
        <v>1</v>
      </c>
      <c r="K2" s="11">
        <f ca="1">(J2*$B$18)-$B$11</f>
        <v>0</v>
      </c>
      <c r="L2" s="11">
        <f>IF(F2=$B$13,$B$11,0)</f>
        <v>300000</v>
      </c>
      <c r="M2" s="119">
        <f ca="1">(((((1+I2)^(1/252)-1)*$B$8 +1)^G2)*$B$18)-$B$11</f>
        <v>-69901.614882824448</v>
      </c>
      <c r="N2" s="17">
        <f t="shared" ref="N2:N65" ca="1" si="0">(((1+H2)^(1/252)-1)*$B$9 +1)^G2</f>
        <v>1</v>
      </c>
      <c r="O2" s="17">
        <f t="shared" ref="O2:O65" ca="1" si="1">(((1+H2)^(1/252)-1)*$B$10 +1)^G2</f>
        <v>1</v>
      </c>
      <c r="P2" s="11">
        <f ca="1">SUM(K2:L2)/N2</f>
        <v>300000</v>
      </c>
      <c r="Q2" s="11">
        <f t="shared" ref="Q2:Q62" ca="1" si="2">K2/O2</f>
        <v>0</v>
      </c>
      <c r="R2" s="76">
        <f ca="1">(((1+I2)^(1/252)-1)*$B$10 +1)^G2</f>
        <v>0.76690541738028106</v>
      </c>
      <c r="S2" s="11">
        <f>IF(SUM($L1:L$2)=$B$11,0,SUM(L2:M2)/R2)</f>
        <v>0</v>
      </c>
      <c r="T2" s="76"/>
      <c r="V2" s="4"/>
      <c r="X2" s="76"/>
      <c r="Y2" s="33"/>
      <c r="Z2" s="33"/>
      <c r="AA2" s="26"/>
      <c r="AB2" s="26"/>
    </row>
    <row r="3" spans="1:28" x14ac:dyDescent="0.2">
      <c r="A3" s="14" t="s">
        <v>91</v>
      </c>
      <c r="B3" s="100" t="s">
        <v>100</v>
      </c>
      <c r="D3" s="131"/>
      <c r="E3" s="16"/>
      <c r="G3" s="16"/>
      <c r="H3" s="4">
        <f ca="1">IFERROR(ROUND(FORECAST(E3,INDIRECT("DADOS!$D$"&amp;MATCH(VLOOKUP(E3,DADOS!$C:$C,1),DADOS!$C:$C,)):INDIRECT("DADOS!$d$"&amp;(MATCH(VLOOKUP(E3,DADOS!$C:$C,1),DADOS!$C:$C,)+1)),INDIRECT("DADOS!$c$"&amp;MATCH(VLOOKUP(E3,DADOS!$C:$C,1),DADOS!$C:$C,)):INDIRECT("DADOS!$c$"&amp;(MATCH(VLOOKUP(E3,DADOS!$C:$C,1),DADOS!$C:$C,)+1))),2)%,H2)</f>
        <v>0</v>
      </c>
      <c r="I3" s="4" t="e" cm="1">
        <f t="array" ref="I3">Svensson(G3,1)</f>
        <v>#VALUE!</v>
      </c>
      <c r="J3" s="33">
        <f t="shared" ref="J3:J66" ca="1" si="3">((((1+H3)^(1/252)-1)*$B$8 +1)^G3)/(((1+H2)^(1/252)-1)*$B$8 +1)^G2</f>
        <v>1</v>
      </c>
      <c r="K3" s="11">
        <f>IF(AND(ISNUMBER(D3),D3&lt;=$B$5),(J3-1)*$B$11,0)</f>
        <v>0</v>
      </c>
      <c r="L3" s="11">
        <f t="shared" ref="L3:L66" si="4">IF(F3=$B$13,$B$11,0)</f>
        <v>0</v>
      </c>
      <c r="M3" s="11" t="e">
        <f ca="1">(((((1+I3)^(1/252)-1)*$B$8 +1)^G3)/(((1+I2)^(1/252)-1)*$B$8 +1)^G2-1)*$B$11</f>
        <v>#VALUE!</v>
      </c>
      <c r="N3" s="17">
        <f t="shared" ca="1" si="0"/>
        <v>1</v>
      </c>
      <c r="O3" s="17">
        <f t="shared" ca="1" si="1"/>
        <v>1</v>
      </c>
      <c r="P3" s="11">
        <f t="shared" ref="P3:P66" ca="1" si="5">SUM(K3:L3)/N3</f>
        <v>0</v>
      </c>
      <c r="Q3" s="11">
        <f t="shared" ca="1" si="2"/>
        <v>0</v>
      </c>
      <c r="R3" s="76" t="e">
        <f t="shared" ref="R3:R66" si="6">(((1+I3)^(1/252)-1)*$B$10 +1)^G3</f>
        <v>#VALUE!</v>
      </c>
      <c r="S3" s="11">
        <f>IF(SUM($L2:L$2)=$B$11,0,SUM(L3:M3)/R3)</f>
        <v>0</v>
      </c>
      <c r="T3" s="76"/>
      <c r="X3" s="76"/>
      <c r="Y3" s="76"/>
      <c r="Z3" s="33"/>
      <c r="AA3" s="26"/>
      <c r="AB3" s="26"/>
    </row>
    <row r="4" spans="1:28" x14ac:dyDescent="0.2">
      <c r="A4" s="14" t="s">
        <v>97</v>
      </c>
      <c r="B4" s="92" t="s">
        <v>92</v>
      </c>
      <c r="D4" s="131"/>
      <c r="E4" s="16"/>
      <c r="G4" s="16"/>
      <c r="H4" s="4">
        <f ca="1">IFERROR(ROUND(FORECAST(E4,INDIRECT("DADOS!$D$"&amp;MATCH(VLOOKUP(E4,DADOS!$C:$C,1),DADOS!$C:$C,)):INDIRECT("DADOS!$d$"&amp;(MATCH(VLOOKUP(E4,DADOS!$C:$C,1),DADOS!$C:$C,)+1)),INDIRECT("DADOS!$c$"&amp;MATCH(VLOOKUP(E4,DADOS!$C:$C,1),DADOS!$C:$C,)):INDIRECT("DADOS!$c$"&amp;(MATCH(VLOOKUP(E4,DADOS!$C:$C,1),DADOS!$C:$C,)+1))),2)%,H3)</f>
        <v>0</v>
      </c>
      <c r="I4" s="4" t="e" cm="1">
        <f t="array" ref="I4">Svensson(G4,1)</f>
        <v>#VALUE!</v>
      </c>
      <c r="J4" s="17">
        <f t="shared" ca="1" si="3"/>
        <v>1</v>
      </c>
      <c r="K4" s="11">
        <f t="shared" ref="K4:K67" si="7">IF(AND(ISNUMBER(D4),D4&lt;=$B$5),(J4-1)*$B$11,0)</f>
        <v>0</v>
      </c>
      <c r="L4" s="11">
        <f t="shared" si="4"/>
        <v>0</v>
      </c>
      <c r="M4" s="11" t="e">
        <f t="shared" ref="M4:M67" si="8">(((((1+I4)^(1/252)-1)*$B$8 +1)^G4)/(((1+I3)^(1/252)-1)*$B$8 +1)^G3-1)*$B$11</f>
        <v>#VALUE!</v>
      </c>
      <c r="N4" s="17">
        <f t="shared" ca="1" si="0"/>
        <v>1</v>
      </c>
      <c r="O4" s="17">
        <f t="shared" ca="1" si="1"/>
        <v>1</v>
      </c>
      <c r="P4" s="11">
        <f t="shared" ca="1" si="5"/>
        <v>0</v>
      </c>
      <c r="Q4" s="11">
        <f t="shared" ca="1" si="2"/>
        <v>0</v>
      </c>
      <c r="R4" s="76" t="e">
        <f t="shared" si="6"/>
        <v>#VALUE!</v>
      </c>
      <c r="S4" s="11">
        <f>IF(SUM($L$2:L3)=$B$11,0,SUM(L4:M4)/R4)</f>
        <v>0</v>
      </c>
      <c r="U4" s="76"/>
    </row>
    <row r="5" spans="1:28" x14ac:dyDescent="0.2">
      <c r="A5" s="14" t="s">
        <v>96</v>
      </c>
      <c r="B5" s="18">
        <v>45626</v>
      </c>
      <c r="D5" s="131"/>
      <c r="E5" s="16"/>
      <c r="G5" s="16"/>
      <c r="H5" s="4">
        <f ca="1">IFERROR(ROUND(FORECAST(E5,INDIRECT("DADOS!$D$"&amp;MATCH(VLOOKUP(E5,DADOS!$C:$C,1),DADOS!$C:$C,)):INDIRECT("DADOS!$d$"&amp;(MATCH(VLOOKUP(E5,DADOS!$C:$C,1),DADOS!$C:$C,)+1)),INDIRECT("DADOS!$c$"&amp;MATCH(VLOOKUP(E5,DADOS!$C:$C,1),DADOS!$C:$C,)):INDIRECT("DADOS!$c$"&amp;(MATCH(VLOOKUP(E5,DADOS!$C:$C,1),DADOS!$C:$C,)+1))),2)%,H4)</f>
        <v>0</v>
      </c>
      <c r="I5" s="4" t="e" cm="1">
        <f t="array" ref="I5">Svensson(G5,1)</f>
        <v>#VALUE!</v>
      </c>
      <c r="J5" s="17">
        <f t="shared" ca="1" si="3"/>
        <v>1</v>
      </c>
      <c r="K5" s="11">
        <f t="shared" si="7"/>
        <v>0</v>
      </c>
      <c r="L5" s="11">
        <f t="shared" si="4"/>
        <v>0</v>
      </c>
      <c r="M5" s="11" t="e">
        <f t="shared" si="8"/>
        <v>#VALUE!</v>
      </c>
      <c r="N5" s="17">
        <f t="shared" ca="1" si="0"/>
        <v>1</v>
      </c>
      <c r="O5" s="17">
        <f t="shared" ca="1" si="1"/>
        <v>1</v>
      </c>
      <c r="P5" s="11">
        <f t="shared" ca="1" si="5"/>
        <v>0</v>
      </c>
      <c r="Q5" s="11">
        <f t="shared" ca="1" si="2"/>
        <v>0</v>
      </c>
      <c r="R5" s="76" t="e">
        <f t="shared" si="6"/>
        <v>#VALUE!</v>
      </c>
      <c r="S5" s="11">
        <f>IF(SUM($L$2:L4)=$B$11,0,SUM(L5:M5)/R5)</f>
        <v>0</v>
      </c>
      <c r="X5" s="34"/>
    </row>
    <row r="6" spans="1:28" x14ac:dyDescent="0.2">
      <c r="A6" s="14"/>
      <c r="B6" s="131"/>
      <c r="D6" s="131"/>
      <c r="E6" s="16"/>
      <c r="G6" s="16"/>
      <c r="H6" s="4">
        <f ca="1">IFERROR(ROUND(FORECAST(E6,INDIRECT("DADOS!$D$"&amp;MATCH(VLOOKUP(E6,DADOS!$C:$C,1),DADOS!$C:$C,)):INDIRECT("DADOS!$d$"&amp;(MATCH(VLOOKUP(E6,DADOS!$C:$C,1),DADOS!$C:$C,)+1)),INDIRECT("DADOS!$c$"&amp;MATCH(VLOOKUP(E6,DADOS!$C:$C,1),DADOS!$C:$C,)):INDIRECT("DADOS!$c$"&amp;(MATCH(VLOOKUP(E6,DADOS!$C:$C,1),DADOS!$C:$C,)+1))),2)%,H5)</f>
        <v>0</v>
      </c>
      <c r="I6" s="4" t="e" cm="1">
        <f t="array" ref="I6">Svensson(G6,1)</f>
        <v>#VALUE!</v>
      </c>
      <c r="J6" s="17">
        <f t="shared" ca="1" si="3"/>
        <v>1</v>
      </c>
      <c r="K6" s="11">
        <f t="shared" si="7"/>
        <v>0</v>
      </c>
      <c r="L6" s="11">
        <f t="shared" si="4"/>
        <v>0</v>
      </c>
      <c r="M6" s="11" t="e">
        <f t="shared" si="8"/>
        <v>#VALUE!</v>
      </c>
      <c r="N6" s="17">
        <f t="shared" ca="1" si="0"/>
        <v>1</v>
      </c>
      <c r="O6" s="17">
        <f t="shared" ca="1" si="1"/>
        <v>1</v>
      </c>
      <c r="P6" s="11">
        <f t="shared" ca="1" si="5"/>
        <v>0</v>
      </c>
      <c r="Q6" s="11">
        <f t="shared" ca="1" si="2"/>
        <v>0</v>
      </c>
      <c r="R6" s="76" t="e">
        <f t="shared" si="6"/>
        <v>#VALUE!</v>
      </c>
      <c r="S6" s="11">
        <f>IF(SUM($L$2:L5)=$B$11,0,SUM(L6:M6)/R6)</f>
        <v>0</v>
      </c>
    </row>
    <row r="7" spans="1:28" x14ac:dyDescent="0.2">
      <c r="A7" s="14" t="s">
        <v>10</v>
      </c>
      <c r="B7" s="18">
        <f ca="1">TODAY()</f>
        <v>46131</v>
      </c>
      <c r="D7" s="131"/>
      <c r="E7" s="16"/>
      <c r="G7" s="16"/>
      <c r="H7" s="4">
        <f ca="1">IFERROR(ROUND(FORECAST(E7,INDIRECT("DADOS!$D$"&amp;MATCH(VLOOKUP(E7,DADOS!$C:$C,1),DADOS!$C:$C,)):INDIRECT("DADOS!$d$"&amp;(MATCH(VLOOKUP(E7,DADOS!$C:$C,1),DADOS!$C:$C,)+1)),INDIRECT("DADOS!$c$"&amp;MATCH(VLOOKUP(E7,DADOS!$C:$C,1),DADOS!$C:$C,)):INDIRECT("DADOS!$c$"&amp;(MATCH(VLOOKUP(E7,DADOS!$C:$C,1),DADOS!$C:$C,)+1))),2)%,H6)</f>
        <v>0</v>
      </c>
      <c r="I7" s="4" t="e" cm="1">
        <f t="array" ref="I7">Svensson(G7,1)</f>
        <v>#VALUE!</v>
      </c>
      <c r="J7" s="17">
        <f t="shared" ca="1" si="3"/>
        <v>1</v>
      </c>
      <c r="K7" s="11">
        <f t="shared" si="7"/>
        <v>0</v>
      </c>
      <c r="L7" s="11">
        <f t="shared" si="4"/>
        <v>0</v>
      </c>
      <c r="M7" s="11" t="e">
        <f t="shared" si="8"/>
        <v>#VALUE!</v>
      </c>
      <c r="N7" s="17">
        <f t="shared" ca="1" si="0"/>
        <v>1</v>
      </c>
      <c r="O7" s="17">
        <f t="shared" ca="1" si="1"/>
        <v>1</v>
      </c>
      <c r="P7" s="11">
        <f t="shared" ca="1" si="5"/>
        <v>0</v>
      </c>
      <c r="Q7" s="11">
        <f t="shared" ca="1" si="2"/>
        <v>0</v>
      </c>
      <c r="R7" s="76" t="e">
        <f t="shared" si="6"/>
        <v>#VALUE!</v>
      </c>
      <c r="S7" s="11">
        <f>IF(SUM($L$2:L6)=$B$11,0,SUM(L7:M7)/R7)</f>
        <v>0</v>
      </c>
    </row>
    <row r="8" spans="1:28" x14ac:dyDescent="0.2">
      <c r="A8" s="14" t="s">
        <v>22</v>
      </c>
      <c r="B8" s="19">
        <v>1.1399999999999999</v>
      </c>
      <c r="D8" s="131"/>
      <c r="E8" s="16"/>
      <c r="G8" s="16"/>
      <c r="H8" s="4">
        <f ca="1">IFERROR(ROUND(FORECAST(E8,INDIRECT("DADOS!$D$"&amp;MATCH(VLOOKUP(E8,DADOS!$C:$C,1),DADOS!$C:$C,)):INDIRECT("DADOS!$d$"&amp;(MATCH(VLOOKUP(E8,DADOS!$C:$C,1),DADOS!$C:$C,)+1)),INDIRECT("DADOS!$c$"&amp;MATCH(VLOOKUP(E8,DADOS!$C:$C,1),DADOS!$C:$C,)):INDIRECT("DADOS!$c$"&amp;(MATCH(VLOOKUP(E8,DADOS!$C:$C,1),DADOS!$C:$C,)+1))),2)%,H7)</f>
        <v>0</v>
      </c>
      <c r="I8" s="4" t="e" cm="1">
        <f t="array" ref="I8">Svensson(G8,1)</f>
        <v>#VALUE!</v>
      </c>
      <c r="J8" s="17">
        <f t="shared" ca="1" si="3"/>
        <v>1</v>
      </c>
      <c r="K8" s="11">
        <f t="shared" si="7"/>
        <v>0</v>
      </c>
      <c r="L8" s="11">
        <f t="shared" si="4"/>
        <v>0</v>
      </c>
      <c r="M8" s="11" t="e">
        <f t="shared" si="8"/>
        <v>#VALUE!</v>
      </c>
      <c r="N8" s="17">
        <f t="shared" ca="1" si="0"/>
        <v>1</v>
      </c>
      <c r="O8" s="17">
        <f t="shared" ca="1" si="1"/>
        <v>1</v>
      </c>
      <c r="P8" s="11">
        <f t="shared" ca="1" si="5"/>
        <v>0</v>
      </c>
      <c r="Q8" s="11">
        <f t="shared" ca="1" si="2"/>
        <v>0</v>
      </c>
      <c r="R8" s="76" t="e">
        <f t="shared" si="6"/>
        <v>#VALUE!</v>
      </c>
      <c r="S8" s="11">
        <f>IF(SUM($L$2:L7)=$B$11,0,SUM(L8:M8)/R8)</f>
        <v>0</v>
      </c>
      <c r="U8" s="110"/>
    </row>
    <row r="9" spans="1:28" x14ac:dyDescent="0.2">
      <c r="A9" s="14" t="s">
        <v>50</v>
      </c>
      <c r="B9" s="19">
        <v>1.1404999999999998</v>
      </c>
      <c r="D9" s="131"/>
      <c r="E9" s="16"/>
      <c r="G9" s="16"/>
      <c r="H9" s="4">
        <f ca="1">IFERROR(ROUND(FORECAST(E9,INDIRECT("DADOS!$D$"&amp;MATCH(VLOOKUP(E9,DADOS!$C:$C,1),DADOS!$C:$C,)):INDIRECT("DADOS!$d$"&amp;(MATCH(VLOOKUP(E9,DADOS!$C:$C,1),DADOS!$C:$C,)+1)),INDIRECT("DADOS!$c$"&amp;MATCH(VLOOKUP(E9,DADOS!$C:$C,1),DADOS!$C:$C,)):INDIRECT("DADOS!$c$"&amp;(MATCH(VLOOKUP(E9,DADOS!$C:$C,1),DADOS!$C:$C,)+1))),2)%,H8)</f>
        <v>0</v>
      </c>
      <c r="I9" s="4" t="e" cm="1">
        <f t="array" ref="I9">Svensson(G9,1)</f>
        <v>#VALUE!</v>
      </c>
      <c r="J9" s="17">
        <f t="shared" ca="1" si="3"/>
        <v>1</v>
      </c>
      <c r="K9" s="11">
        <f t="shared" si="7"/>
        <v>0</v>
      </c>
      <c r="L9" s="11">
        <f t="shared" si="4"/>
        <v>0</v>
      </c>
      <c r="M9" s="11" t="e">
        <f t="shared" si="8"/>
        <v>#VALUE!</v>
      </c>
      <c r="N9" s="17">
        <f t="shared" ca="1" si="0"/>
        <v>1</v>
      </c>
      <c r="O9" s="17">
        <f t="shared" ca="1" si="1"/>
        <v>1</v>
      </c>
      <c r="P9" s="11">
        <f t="shared" ca="1" si="5"/>
        <v>0</v>
      </c>
      <c r="Q9" s="11">
        <f t="shared" ca="1" si="2"/>
        <v>0</v>
      </c>
      <c r="R9" s="76" t="e">
        <f t="shared" si="6"/>
        <v>#VALUE!</v>
      </c>
      <c r="S9" s="11">
        <f>IF(SUM($L$2:L8)=$B$11,0,SUM(L9:M9)/R9)</f>
        <v>0</v>
      </c>
    </row>
    <row r="10" spans="1:28" x14ac:dyDescent="0.2">
      <c r="A10" s="14" t="s">
        <v>51</v>
      </c>
      <c r="B10" s="134">
        <f>B9</f>
        <v>1.1404999999999998</v>
      </c>
      <c r="D10" s="131"/>
      <c r="E10" s="16"/>
      <c r="G10" s="16"/>
      <c r="H10" s="4">
        <f ca="1">IFERROR(ROUND(FORECAST(E10,INDIRECT("DADOS!$D$"&amp;MATCH(VLOOKUP(E10,DADOS!$C:$C,1),DADOS!$C:$C,)):INDIRECT("DADOS!$d$"&amp;(MATCH(VLOOKUP(E10,DADOS!$C:$C,1),DADOS!$C:$C,)+1)),INDIRECT("DADOS!$c$"&amp;MATCH(VLOOKUP(E10,DADOS!$C:$C,1),DADOS!$C:$C,)):INDIRECT("DADOS!$c$"&amp;(MATCH(VLOOKUP(E10,DADOS!$C:$C,1),DADOS!$C:$C,)+1))),2)%,H9)</f>
        <v>0</v>
      </c>
      <c r="I10" s="4" t="e" cm="1">
        <f t="array" ref="I10">Svensson(G10,1)</f>
        <v>#VALUE!</v>
      </c>
      <c r="J10" s="17">
        <f t="shared" ca="1" si="3"/>
        <v>1</v>
      </c>
      <c r="K10" s="11">
        <f t="shared" si="7"/>
        <v>0</v>
      </c>
      <c r="L10" s="11">
        <f t="shared" si="4"/>
        <v>0</v>
      </c>
      <c r="M10" s="11" t="e">
        <f t="shared" si="8"/>
        <v>#VALUE!</v>
      </c>
      <c r="N10" s="17">
        <f t="shared" ca="1" si="0"/>
        <v>1</v>
      </c>
      <c r="O10" s="17">
        <f t="shared" ca="1" si="1"/>
        <v>1</v>
      </c>
      <c r="P10" s="11">
        <f t="shared" ca="1" si="5"/>
        <v>0</v>
      </c>
      <c r="Q10" s="11">
        <f t="shared" ca="1" si="2"/>
        <v>0</v>
      </c>
      <c r="R10" s="76" t="e">
        <f t="shared" si="6"/>
        <v>#VALUE!</v>
      </c>
      <c r="S10" s="11">
        <f>IF(SUM($L$2:L9)=$B$11,0,SUM(L10:M10)/R10)</f>
        <v>0</v>
      </c>
      <c r="U10" s="26"/>
    </row>
    <row r="11" spans="1:28" x14ac:dyDescent="0.2">
      <c r="A11" s="20" t="s">
        <v>25</v>
      </c>
      <c r="B11" s="21">
        <v>300000</v>
      </c>
      <c r="D11" s="131"/>
      <c r="E11" s="16"/>
      <c r="G11" s="16"/>
      <c r="H11" s="4">
        <f ca="1">IFERROR(ROUND(FORECAST(E11,INDIRECT("DADOS!$D$"&amp;MATCH(VLOOKUP(E11,DADOS!$C:$C,1),DADOS!$C:$C,)):INDIRECT("DADOS!$d$"&amp;(MATCH(VLOOKUP(E11,DADOS!$C:$C,1),DADOS!$C:$C,)+1)),INDIRECT("DADOS!$c$"&amp;MATCH(VLOOKUP(E11,DADOS!$C:$C,1),DADOS!$C:$C,)):INDIRECT("DADOS!$c$"&amp;(MATCH(VLOOKUP(E11,DADOS!$C:$C,1),DADOS!$C:$C,)+1))),2)%,H10)</f>
        <v>0</v>
      </c>
      <c r="I11" s="4" t="e" cm="1">
        <f t="array" ref="I11">Svensson(G11,1)</f>
        <v>#VALUE!</v>
      </c>
      <c r="J11" s="17">
        <f t="shared" ca="1" si="3"/>
        <v>1</v>
      </c>
      <c r="K11" s="11">
        <f t="shared" si="7"/>
        <v>0</v>
      </c>
      <c r="L11" s="11">
        <f t="shared" si="4"/>
        <v>0</v>
      </c>
      <c r="M11" s="11" t="e">
        <f t="shared" si="8"/>
        <v>#VALUE!</v>
      </c>
      <c r="N11" s="17">
        <f t="shared" ca="1" si="0"/>
        <v>1</v>
      </c>
      <c r="O11" s="17">
        <f t="shared" ca="1" si="1"/>
        <v>1</v>
      </c>
      <c r="P11" s="11">
        <f t="shared" ca="1" si="5"/>
        <v>0</v>
      </c>
      <c r="Q11" s="11">
        <f t="shared" ca="1" si="2"/>
        <v>0</v>
      </c>
      <c r="R11" s="76" t="e">
        <f t="shared" si="6"/>
        <v>#VALUE!</v>
      </c>
      <c r="S11" s="11">
        <f>IF(SUM($L$2:L10)=$B$11,0,SUM(L11:M11)/R11)</f>
        <v>0</v>
      </c>
      <c r="U11" s="85"/>
    </row>
    <row r="12" spans="1:28" x14ac:dyDescent="0.2">
      <c r="A12" s="94"/>
      <c r="B12" s="95"/>
      <c r="D12" s="131"/>
      <c r="E12" s="16"/>
      <c r="G12" s="16"/>
      <c r="H12" s="4">
        <f ca="1">IFERROR(ROUND(FORECAST(E12,INDIRECT("DADOS!$D$"&amp;MATCH(VLOOKUP(E12,DADOS!$C:$C,1),DADOS!$C:$C,)):INDIRECT("DADOS!$d$"&amp;(MATCH(VLOOKUP(E12,DADOS!$C:$C,1),DADOS!$C:$C,)+1)),INDIRECT("DADOS!$c$"&amp;MATCH(VLOOKUP(E12,DADOS!$C:$C,1),DADOS!$C:$C,)):INDIRECT("DADOS!$c$"&amp;(MATCH(VLOOKUP(E12,DADOS!$C:$C,1),DADOS!$C:$C,)+1))),2)%,H11)</f>
        <v>0</v>
      </c>
      <c r="I12" s="4" t="e" cm="1">
        <f t="array" ref="I12">Svensson(G12,1)</f>
        <v>#VALUE!</v>
      </c>
      <c r="J12" s="17">
        <f t="shared" ca="1" si="3"/>
        <v>1</v>
      </c>
      <c r="K12" s="11">
        <f t="shared" si="7"/>
        <v>0</v>
      </c>
      <c r="L12" s="11">
        <f t="shared" si="4"/>
        <v>0</v>
      </c>
      <c r="M12" s="11" t="e">
        <f t="shared" si="8"/>
        <v>#VALUE!</v>
      </c>
      <c r="N12" s="17">
        <f t="shared" ca="1" si="0"/>
        <v>1</v>
      </c>
      <c r="O12" s="17">
        <f t="shared" ca="1" si="1"/>
        <v>1</v>
      </c>
      <c r="P12" s="11">
        <f t="shared" ca="1" si="5"/>
        <v>0</v>
      </c>
      <c r="Q12" s="11">
        <f t="shared" ca="1" si="2"/>
        <v>0</v>
      </c>
      <c r="R12" s="76" t="e">
        <f t="shared" si="6"/>
        <v>#VALUE!</v>
      </c>
      <c r="S12" s="11">
        <f>IF(SUM($L$2:L11)=$B$11,0,SUM(L12:M12)/R12)</f>
        <v>0</v>
      </c>
    </row>
    <row r="13" spans="1:28" x14ac:dyDescent="0.2">
      <c r="A13" s="14" t="s">
        <v>95</v>
      </c>
      <c r="B13" s="5">
        <f>WORKDAY(B5-1,1,feriados)</f>
        <v>45628</v>
      </c>
      <c r="D13" s="131"/>
      <c r="E13" s="16"/>
      <c r="G13" s="16"/>
      <c r="H13" s="4">
        <f ca="1">IFERROR(ROUND(FORECAST(E13,INDIRECT("DADOS!$D$"&amp;MATCH(VLOOKUP(E13,DADOS!$C:$C,1),DADOS!$C:$C,)):INDIRECT("DADOS!$d$"&amp;(MATCH(VLOOKUP(E13,DADOS!$C:$C,1),DADOS!$C:$C,)+1)),INDIRECT("DADOS!$c$"&amp;MATCH(VLOOKUP(E13,DADOS!$C:$C,1),DADOS!$C:$C,)):INDIRECT("DADOS!$c$"&amp;(MATCH(VLOOKUP(E13,DADOS!$C:$C,1),DADOS!$C:$C,)+1))),2)%,H12)</f>
        <v>0</v>
      </c>
      <c r="I13" s="4" t="e" cm="1">
        <f t="array" ref="I13">Svensson(G13,1)</f>
        <v>#VALUE!</v>
      </c>
      <c r="J13" s="17">
        <f t="shared" ca="1" si="3"/>
        <v>1</v>
      </c>
      <c r="K13" s="11">
        <f t="shared" si="7"/>
        <v>0</v>
      </c>
      <c r="L13" s="11">
        <f t="shared" si="4"/>
        <v>0</v>
      </c>
      <c r="M13" s="11" t="e">
        <f t="shared" si="8"/>
        <v>#VALUE!</v>
      </c>
      <c r="N13" s="17">
        <f t="shared" ca="1" si="0"/>
        <v>1</v>
      </c>
      <c r="O13" s="17">
        <f t="shared" ca="1" si="1"/>
        <v>1</v>
      </c>
      <c r="P13" s="11">
        <f t="shared" ca="1" si="5"/>
        <v>0</v>
      </c>
      <c r="Q13" s="11">
        <f t="shared" ca="1" si="2"/>
        <v>0</v>
      </c>
      <c r="R13" s="76" t="e">
        <f t="shared" si="6"/>
        <v>#VALUE!</v>
      </c>
      <c r="S13" s="11">
        <f>IF(SUM($L$2:L12)=$B$11,0,SUM(L13:M13)/R13)</f>
        <v>0</v>
      </c>
      <c r="U13" s="121"/>
    </row>
    <row r="14" spans="1:28" x14ac:dyDescent="0.2">
      <c r="A14" s="22" t="s">
        <v>26</v>
      </c>
      <c r="B14" s="23">
        <f ca="1">NETWORKDAYS(B2,B7,feriados)-1</f>
        <v>598</v>
      </c>
      <c r="D14" s="131"/>
      <c r="E14" s="16"/>
      <c r="G14" s="16"/>
      <c r="H14" s="4">
        <f ca="1">IFERROR(ROUND(FORECAST(E14,INDIRECT("DADOS!$D$"&amp;MATCH(VLOOKUP(E14,DADOS!$C:$C,1),DADOS!$C:$C,)):INDIRECT("DADOS!$d$"&amp;(MATCH(VLOOKUP(E14,DADOS!$C:$C,1),DADOS!$C:$C,)+1)),INDIRECT("DADOS!$c$"&amp;MATCH(VLOOKUP(E14,DADOS!$C:$C,1),DADOS!$C:$C,)):INDIRECT("DADOS!$c$"&amp;(MATCH(VLOOKUP(E14,DADOS!$C:$C,1),DADOS!$C:$C,)+1))),2)%,H13)</f>
        <v>0</v>
      </c>
      <c r="I14" s="4" t="e" cm="1">
        <f t="array" ref="I14">Svensson(G14,1)</f>
        <v>#VALUE!</v>
      </c>
      <c r="J14" s="17">
        <f t="shared" ca="1" si="3"/>
        <v>1</v>
      </c>
      <c r="K14" s="11">
        <f t="shared" si="7"/>
        <v>0</v>
      </c>
      <c r="L14" s="11">
        <f t="shared" si="4"/>
        <v>0</v>
      </c>
      <c r="M14" s="11" t="e">
        <f t="shared" si="8"/>
        <v>#VALUE!</v>
      </c>
      <c r="N14" s="17">
        <f t="shared" ca="1" si="0"/>
        <v>1</v>
      </c>
      <c r="O14" s="17">
        <f t="shared" ca="1" si="1"/>
        <v>1</v>
      </c>
      <c r="P14" s="11">
        <f t="shared" ca="1" si="5"/>
        <v>0</v>
      </c>
      <c r="Q14" s="11">
        <f t="shared" ca="1" si="2"/>
        <v>0</v>
      </c>
      <c r="R14" s="76" t="e">
        <f t="shared" si="6"/>
        <v>#VALUE!</v>
      </c>
      <c r="S14" s="11">
        <f>IF(SUM($L$2:L13)=$B$11,0,SUM(L14:M14)/R14)</f>
        <v>0</v>
      </c>
      <c r="U14" s="121"/>
    </row>
    <row r="15" spans="1:28" x14ac:dyDescent="0.2">
      <c r="A15" s="14" t="s">
        <v>101</v>
      </c>
      <c r="B15" s="99" t="e" cm="1">
        <f t="array" aca="1" ref="B15" ca="1">_xlfn.XLOOKUP(B7,FatorAcumulado[Datas],INDIRECT("FatorAcumulado[Fator "&amp;B3&amp;"]"))/_xlfn.XLOOKUP(B2,FatorAcumulado[Datas],INDIRECT("FatorAcumulado[Fator "&amp;B3&amp;"]"))</f>
        <v>#N/A</v>
      </c>
      <c r="D15" s="131"/>
      <c r="E15" s="16"/>
      <c r="G15" s="16"/>
      <c r="H15" s="4">
        <f ca="1">IFERROR(ROUND(FORECAST(E15,INDIRECT("DADOS!$D$"&amp;MATCH(VLOOKUP(E15,DADOS!$C:$C,1),DADOS!$C:$C,)):INDIRECT("DADOS!$d$"&amp;(MATCH(VLOOKUP(E15,DADOS!$C:$C,1),DADOS!$C:$C,)+1)),INDIRECT("DADOS!$c$"&amp;MATCH(VLOOKUP(E15,DADOS!$C:$C,1),DADOS!$C:$C,)):INDIRECT("DADOS!$c$"&amp;(MATCH(VLOOKUP(E15,DADOS!$C:$C,1),DADOS!$C:$C,)+1))),2)%,H14)</f>
        <v>0</v>
      </c>
      <c r="I15" s="4" t="e" cm="1">
        <f t="array" ref="I15">Svensson(G15,1)</f>
        <v>#VALUE!</v>
      </c>
      <c r="J15" s="17">
        <f t="shared" ca="1" si="3"/>
        <v>1</v>
      </c>
      <c r="K15" s="11">
        <f t="shared" si="7"/>
        <v>0</v>
      </c>
      <c r="L15" s="11">
        <f t="shared" si="4"/>
        <v>0</v>
      </c>
      <c r="M15" s="11" t="e">
        <f t="shared" si="8"/>
        <v>#VALUE!</v>
      </c>
      <c r="N15" s="17">
        <f t="shared" ca="1" si="0"/>
        <v>1</v>
      </c>
      <c r="O15" s="17">
        <f t="shared" ca="1" si="1"/>
        <v>1</v>
      </c>
      <c r="P15" s="11">
        <f t="shared" ca="1" si="5"/>
        <v>0</v>
      </c>
      <c r="Q15" s="11">
        <f t="shared" ca="1" si="2"/>
        <v>0</v>
      </c>
      <c r="R15" s="76" t="e">
        <f t="shared" si="6"/>
        <v>#VALUE!</v>
      </c>
      <c r="S15" s="11">
        <f>IF(SUM($L$2:L14)=$B$11,0,SUM(L15:M15)/R15)</f>
        <v>0</v>
      </c>
    </row>
    <row r="16" spans="1:28" x14ac:dyDescent="0.2">
      <c r="A16" s="14" t="s">
        <v>27</v>
      </c>
      <c r="B16" s="96">
        <f ca="1">IFERROR((B15)^(1/B14) -1,0)</f>
        <v>0</v>
      </c>
      <c r="D16" s="131"/>
      <c r="E16" s="16"/>
      <c r="G16" s="16"/>
      <c r="H16" s="4">
        <f ca="1">IFERROR(ROUND(FORECAST(E16,INDIRECT("DADOS!$D$"&amp;MATCH(VLOOKUP(E16,DADOS!$C:$C,1),DADOS!$C:$C,)):INDIRECT("DADOS!$d$"&amp;(MATCH(VLOOKUP(E16,DADOS!$C:$C,1),DADOS!$C:$C,)+1)),INDIRECT("DADOS!$c$"&amp;MATCH(VLOOKUP(E16,DADOS!$C:$C,1),DADOS!$C:$C,)):INDIRECT("DADOS!$c$"&amp;(MATCH(VLOOKUP(E16,DADOS!$C:$C,1),DADOS!$C:$C,)+1))),2)%,H15)</f>
        <v>0</v>
      </c>
      <c r="I16" s="4" t="e" cm="1">
        <f t="array" ref="I16">Svensson(G16,1)</f>
        <v>#VALUE!</v>
      </c>
      <c r="J16" s="17">
        <f t="shared" ca="1" si="3"/>
        <v>1</v>
      </c>
      <c r="K16" s="11">
        <f t="shared" si="7"/>
        <v>0</v>
      </c>
      <c r="L16" s="11">
        <f t="shared" si="4"/>
        <v>0</v>
      </c>
      <c r="M16" s="11" t="e">
        <f t="shared" si="8"/>
        <v>#VALUE!</v>
      </c>
      <c r="N16" s="17">
        <f t="shared" ca="1" si="0"/>
        <v>1</v>
      </c>
      <c r="O16" s="17">
        <f t="shared" ca="1" si="1"/>
        <v>1</v>
      </c>
      <c r="P16" s="11">
        <f t="shared" ca="1" si="5"/>
        <v>0</v>
      </c>
      <c r="Q16" s="11">
        <f t="shared" ca="1" si="2"/>
        <v>0</v>
      </c>
      <c r="R16" s="76" t="e">
        <f t="shared" si="6"/>
        <v>#VALUE!</v>
      </c>
      <c r="S16" s="11">
        <f>IF(SUM($L$2:L15)=$B$11,0,SUM(L16:M16)/R16)</f>
        <v>0</v>
      </c>
    </row>
    <row r="17" spans="1:19" x14ac:dyDescent="0.2">
      <c r="A17" s="14" t="s">
        <v>31</v>
      </c>
      <c r="B17" s="97">
        <f ca="1">B16*B8</f>
        <v>0</v>
      </c>
      <c r="C17" s="99"/>
      <c r="D17" s="131"/>
      <c r="E17" s="16"/>
      <c r="G17" s="16"/>
      <c r="H17" s="4">
        <f ca="1">IFERROR(ROUND(FORECAST(E17,INDIRECT("DADOS!$D$"&amp;MATCH(VLOOKUP(E17,DADOS!$C:$C,1),DADOS!$C:$C,)):INDIRECT("DADOS!$d$"&amp;(MATCH(VLOOKUP(E17,DADOS!$C:$C,1),DADOS!$C:$C,)+1)),INDIRECT("DADOS!$c$"&amp;MATCH(VLOOKUP(E17,DADOS!$C:$C,1),DADOS!$C:$C,)):INDIRECT("DADOS!$c$"&amp;(MATCH(VLOOKUP(E17,DADOS!$C:$C,1),DADOS!$C:$C,)+1))),2)%,H16)</f>
        <v>0</v>
      </c>
      <c r="I17" s="4" t="e" cm="1">
        <f t="array" ref="I17">Svensson(G17,1)</f>
        <v>#VALUE!</v>
      </c>
      <c r="J17" s="17">
        <f t="shared" ca="1" si="3"/>
        <v>1</v>
      </c>
      <c r="K17" s="11">
        <f t="shared" si="7"/>
        <v>0</v>
      </c>
      <c r="L17" s="11">
        <f t="shared" si="4"/>
        <v>0</v>
      </c>
      <c r="M17" s="11" t="e">
        <f t="shared" si="8"/>
        <v>#VALUE!</v>
      </c>
      <c r="N17" s="17">
        <f t="shared" ca="1" si="0"/>
        <v>1</v>
      </c>
      <c r="O17" s="17">
        <f t="shared" ca="1" si="1"/>
        <v>1</v>
      </c>
      <c r="P17" s="11">
        <f t="shared" ca="1" si="5"/>
        <v>0</v>
      </c>
      <c r="Q17" s="11">
        <f t="shared" ca="1" si="2"/>
        <v>0</v>
      </c>
      <c r="R17" s="76" t="e">
        <f t="shared" si="6"/>
        <v>#VALUE!</v>
      </c>
      <c r="S17" s="11">
        <f>IF(SUM($L$2:L16)=$B$11,0,SUM(L17:M17)/R17)</f>
        <v>0</v>
      </c>
    </row>
    <row r="18" spans="1:19" x14ac:dyDescent="0.2">
      <c r="A18" s="20" t="s">
        <v>46</v>
      </c>
      <c r="B18" s="36">
        <f ca="1">TRUNC(B11*(1+B17)^B14,6)</f>
        <v>300000</v>
      </c>
      <c r="D18" s="131"/>
      <c r="E18" s="16"/>
      <c r="G18" s="16"/>
      <c r="H18" s="4">
        <f ca="1">IFERROR(ROUND(FORECAST(E18,INDIRECT("DADOS!$D$"&amp;MATCH(VLOOKUP(E18,DADOS!$C:$C,1),DADOS!$C:$C,)):INDIRECT("DADOS!$d$"&amp;(MATCH(VLOOKUP(E18,DADOS!$C:$C,1),DADOS!$C:$C,)+1)),INDIRECT("DADOS!$c$"&amp;MATCH(VLOOKUP(E18,DADOS!$C:$C,1),DADOS!$C:$C,)):INDIRECT("DADOS!$c$"&amp;(MATCH(VLOOKUP(E18,DADOS!$C:$C,1),DADOS!$C:$C,)+1))),2)%,H17)</f>
        <v>0</v>
      </c>
      <c r="I18" s="4" t="e" cm="1">
        <f t="array" ref="I18">Svensson(G18,1)</f>
        <v>#VALUE!</v>
      </c>
      <c r="J18" s="17">
        <f t="shared" ca="1" si="3"/>
        <v>1</v>
      </c>
      <c r="K18" s="11">
        <f t="shared" si="7"/>
        <v>0</v>
      </c>
      <c r="L18" s="11">
        <f t="shared" si="4"/>
        <v>0</v>
      </c>
      <c r="M18" s="11" t="e">
        <f t="shared" si="8"/>
        <v>#VALUE!</v>
      </c>
      <c r="N18" s="17">
        <f t="shared" ca="1" si="0"/>
        <v>1</v>
      </c>
      <c r="O18" s="17">
        <f t="shared" ca="1" si="1"/>
        <v>1</v>
      </c>
      <c r="P18" s="11">
        <f t="shared" ca="1" si="5"/>
        <v>0</v>
      </c>
      <c r="Q18" s="11">
        <f t="shared" ca="1" si="2"/>
        <v>0</v>
      </c>
      <c r="R18" s="76" t="e">
        <f t="shared" si="6"/>
        <v>#VALUE!</v>
      </c>
      <c r="S18" s="11">
        <f>IF(SUM($L$2:L17)=$B$11,0,SUM(L18:M18)/R18)</f>
        <v>0</v>
      </c>
    </row>
    <row r="19" spans="1:19" x14ac:dyDescent="0.2">
      <c r="D19" s="131"/>
      <c r="E19" s="16"/>
      <c r="G19" s="16"/>
      <c r="H19" s="4">
        <f ca="1">IFERROR(ROUND(FORECAST(E19,INDIRECT("DADOS!$D$"&amp;MATCH(VLOOKUP(E19,DADOS!$C:$C,1),DADOS!$C:$C,)):INDIRECT("DADOS!$d$"&amp;(MATCH(VLOOKUP(E19,DADOS!$C:$C,1),DADOS!$C:$C,)+1)),INDIRECT("DADOS!$c$"&amp;MATCH(VLOOKUP(E19,DADOS!$C:$C,1),DADOS!$C:$C,)):INDIRECT("DADOS!$c$"&amp;(MATCH(VLOOKUP(E19,DADOS!$C:$C,1),DADOS!$C:$C,)+1))),2)%,H18)</f>
        <v>0</v>
      </c>
      <c r="I19" s="4" t="e" cm="1">
        <f t="array" ref="I19">Svensson(G19,1)</f>
        <v>#VALUE!</v>
      </c>
      <c r="J19" s="17">
        <f t="shared" ca="1" si="3"/>
        <v>1</v>
      </c>
      <c r="K19" s="11">
        <f t="shared" si="7"/>
        <v>0</v>
      </c>
      <c r="L19" s="11">
        <f t="shared" si="4"/>
        <v>0</v>
      </c>
      <c r="M19" s="11" t="e">
        <f t="shared" si="8"/>
        <v>#VALUE!</v>
      </c>
      <c r="N19" s="17">
        <f t="shared" ca="1" si="0"/>
        <v>1</v>
      </c>
      <c r="O19" s="17">
        <f t="shared" ca="1" si="1"/>
        <v>1</v>
      </c>
      <c r="P19" s="11">
        <f t="shared" ca="1" si="5"/>
        <v>0</v>
      </c>
      <c r="Q19" s="11">
        <f t="shared" ca="1" si="2"/>
        <v>0</v>
      </c>
      <c r="R19" s="76" t="e">
        <f t="shared" si="6"/>
        <v>#VALUE!</v>
      </c>
      <c r="S19" s="11">
        <f>IF(SUM($L$2:L18)=$B$11,0,SUM(L19:M19)/R19)</f>
        <v>0</v>
      </c>
    </row>
    <row r="20" spans="1:19" x14ac:dyDescent="0.2">
      <c r="A20" s="25"/>
      <c r="B20" s="25"/>
      <c r="D20" s="131"/>
      <c r="E20" s="16"/>
      <c r="G20" s="16"/>
      <c r="H20" s="4">
        <f ca="1">IFERROR(ROUND(FORECAST(E20,INDIRECT("DADOS!$D$"&amp;MATCH(VLOOKUP(E20,DADOS!$C:$C,1),DADOS!$C:$C,)):INDIRECT("DADOS!$d$"&amp;(MATCH(VLOOKUP(E20,DADOS!$C:$C,1),DADOS!$C:$C,)+1)),INDIRECT("DADOS!$c$"&amp;MATCH(VLOOKUP(E20,DADOS!$C:$C,1),DADOS!$C:$C,)):INDIRECT("DADOS!$c$"&amp;(MATCH(VLOOKUP(E20,DADOS!$C:$C,1),DADOS!$C:$C,)+1))),2)%,H19)</f>
        <v>0</v>
      </c>
      <c r="I20" s="4" t="e" cm="1">
        <f t="array" ref="I20">Svensson(G20,1)</f>
        <v>#VALUE!</v>
      </c>
      <c r="J20" s="17">
        <f t="shared" ca="1" si="3"/>
        <v>1</v>
      </c>
      <c r="K20" s="11">
        <f t="shared" si="7"/>
        <v>0</v>
      </c>
      <c r="L20" s="11">
        <f t="shared" si="4"/>
        <v>0</v>
      </c>
      <c r="M20" s="11" t="e">
        <f t="shared" si="8"/>
        <v>#VALUE!</v>
      </c>
      <c r="N20" s="17">
        <f t="shared" ca="1" si="0"/>
        <v>1</v>
      </c>
      <c r="O20" s="17">
        <f t="shared" ca="1" si="1"/>
        <v>1</v>
      </c>
      <c r="P20" s="11">
        <f t="shared" ca="1" si="5"/>
        <v>0</v>
      </c>
      <c r="Q20" s="11">
        <f t="shared" ca="1" si="2"/>
        <v>0</v>
      </c>
      <c r="R20" s="76" t="e">
        <f t="shared" si="6"/>
        <v>#VALUE!</v>
      </c>
      <c r="S20" s="11">
        <f>IF(SUM($L$2:L19)=$B$11,0,SUM(L20:M20)/R20)</f>
        <v>0</v>
      </c>
    </row>
    <row r="21" spans="1:19" x14ac:dyDescent="0.2">
      <c r="A21" s="20" t="s">
        <v>103</v>
      </c>
      <c r="B21" s="173">
        <f ca="1">ROUND(SUM(P:P),6)</f>
        <v>300000</v>
      </c>
      <c r="D21" s="131"/>
      <c r="E21" s="16"/>
      <c r="G21" s="16"/>
      <c r="H21" s="4">
        <f ca="1">IFERROR(ROUND(FORECAST(E21,INDIRECT("DADOS!$D$"&amp;MATCH(VLOOKUP(E21,DADOS!$C:$C,1),DADOS!$C:$C,)):INDIRECT("DADOS!$d$"&amp;(MATCH(VLOOKUP(E21,DADOS!$C:$C,1),DADOS!$C:$C,)+1)),INDIRECT("DADOS!$c$"&amp;MATCH(VLOOKUP(E21,DADOS!$C:$C,1),DADOS!$C:$C,)):INDIRECT("DADOS!$c$"&amp;(MATCH(VLOOKUP(E21,DADOS!$C:$C,1),DADOS!$C:$C,)+1))),2)%,H20)</f>
        <v>0</v>
      </c>
      <c r="I21" s="4" t="e" cm="1">
        <f t="array" ref="I21">Svensson(G21,1)</f>
        <v>#VALUE!</v>
      </c>
      <c r="J21" s="17">
        <f t="shared" ca="1" si="3"/>
        <v>1</v>
      </c>
      <c r="K21" s="11">
        <f t="shared" si="7"/>
        <v>0</v>
      </c>
      <c r="L21" s="11">
        <f t="shared" si="4"/>
        <v>0</v>
      </c>
      <c r="M21" s="11" t="e">
        <f t="shared" si="8"/>
        <v>#VALUE!</v>
      </c>
      <c r="N21" s="17">
        <f t="shared" ca="1" si="0"/>
        <v>1</v>
      </c>
      <c r="O21" s="17">
        <f t="shared" ca="1" si="1"/>
        <v>1</v>
      </c>
      <c r="P21" s="11">
        <f t="shared" ca="1" si="5"/>
        <v>0</v>
      </c>
      <c r="Q21" s="11">
        <f t="shared" ca="1" si="2"/>
        <v>0</v>
      </c>
      <c r="R21" s="76" t="e">
        <f t="shared" si="6"/>
        <v>#VALUE!</v>
      </c>
      <c r="S21" s="11">
        <f>IF(SUM($L$2:L20)=$B$11,0,SUM(L21:M21)/R21)</f>
        <v>0</v>
      </c>
    </row>
    <row r="22" spans="1:19" x14ac:dyDescent="0.2">
      <c r="A22" s="20" t="s">
        <v>131</v>
      </c>
      <c r="B22" s="24">
        <f>ROUND(SUM(S:S),6)</f>
        <v>0</v>
      </c>
      <c r="D22" s="131"/>
      <c r="E22" s="16"/>
      <c r="G22" s="16"/>
      <c r="H22" s="4">
        <f ca="1">IFERROR(ROUND(FORECAST(E22,INDIRECT("DADOS!$D$"&amp;MATCH(VLOOKUP(E22,DADOS!$C:$C,1),DADOS!$C:$C,)):INDIRECT("DADOS!$d$"&amp;(MATCH(VLOOKUP(E22,DADOS!$C:$C,1),DADOS!$C:$C,)+1)),INDIRECT("DADOS!$c$"&amp;MATCH(VLOOKUP(E22,DADOS!$C:$C,1),DADOS!$C:$C,)):INDIRECT("DADOS!$c$"&amp;(MATCH(VLOOKUP(E22,DADOS!$C:$C,1),DADOS!$C:$C,)+1))),2)%,H21)</f>
        <v>0</v>
      </c>
      <c r="I22" s="4" t="e" cm="1">
        <f t="array" ref="I22">Svensson(G22,1)</f>
        <v>#VALUE!</v>
      </c>
      <c r="J22" s="17">
        <f t="shared" ca="1" si="3"/>
        <v>1</v>
      </c>
      <c r="K22" s="11">
        <f t="shared" si="7"/>
        <v>0</v>
      </c>
      <c r="L22" s="11">
        <f t="shared" si="4"/>
        <v>0</v>
      </c>
      <c r="M22" s="11" t="e">
        <f t="shared" si="8"/>
        <v>#VALUE!</v>
      </c>
      <c r="N22" s="17">
        <f t="shared" ca="1" si="0"/>
        <v>1</v>
      </c>
      <c r="O22" s="17">
        <f t="shared" ca="1" si="1"/>
        <v>1</v>
      </c>
      <c r="P22" s="11">
        <f t="shared" ca="1" si="5"/>
        <v>0</v>
      </c>
      <c r="Q22" s="11">
        <f t="shared" ca="1" si="2"/>
        <v>0</v>
      </c>
      <c r="R22" s="76" t="e">
        <f t="shared" si="6"/>
        <v>#VALUE!</v>
      </c>
      <c r="S22" s="11">
        <f>IF(SUM($L$2:L21)=$B$11,0,SUM(L22:M22)/R22)</f>
        <v>0</v>
      </c>
    </row>
    <row r="23" spans="1:19" x14ac:dyDescent="0.2">
      <c r="A23" s="20" t="s">
        <v>49</v>
      </c>
      <c r="B23" s="24">
        <f ca="1">SUM(Q:Q)</f>
        <v>0</v>
      </c>
      <c r="D23" s="131"/>
      <c r="E23" s="16"/>
      <c r="G23" s="16"/>
      <c r="H23" s="4">
        <f ca="1">IFERROR(ROUND(FORECAST(E23,INDIRECT("DADOS!$D$"&amp;MATCH(VLOOKUP(E23,DADOS!$C:$C,1),DADOS!$C:$C,)):INDIRECT("DADOS!$d$"&amp;(MATCH(VLOOKUP(E23,DADOS!$C:$C,1),DADOS!$C:$C,)+1)),INDIRECT("DADOS!$c$"&amp;MATCH(VLOOKUP(E23,DADOS!$C:$C,1),DADOS!$C:$C,)):INDIRECT("DADOS!$c$"&amp;(MATCH(VLOOKUP(E23,DADOS!$C:$C,1),DADOS!$C:$C,)+1))),2)%,H22)</f>
        <v>0</v>
      </c>
      <c r="I23" s="4" t="e" cm="1">
        <f t="array" ref="I23">Svensson(G23,1)</f>
        <v>#VALUE!</v>
      </c>
      <c r="J23" s="17">
        <f t="shared" ca="1" si="3"/>
        <v>1</v>
      </c>
      <c r="K23" s="11">
        <f t="shared" si="7"/>
        <v>0</v>
      </c>
      <c r="L23" s="11">
        <f t="shared" si="4"/>
        <v>0</v>
      </c>
      <c r="M23" s="11" t="e">
        <f t="shared" si="8"/>
        <v>#VALUE!</v>
      </c>
      <c r="N23" s="17">
        <f t="shared" ca="1" si="0"/>
        <v>1</v>
      </c>
      <c r="O23" s="17">
        <f t="shared" ca="1" si="1"/>
        <v>1</v>
      </c>
      <c r="P23" s="11">
        <f t="shared" ca="1" si="5"/>
        <v>0</v>
      </c>
      <c r="Q23" s="11">
        <f t="shared" ca="1" si="2"/>
        <v>0</v>
      </c>
      <c r="R23" s="76" t="e">
        <f t="shared" si="6"/>
        <v>#VALUE!</v>
      </c>
      <c r="S23" s="11">
        <f>IF(SUM($L$2:L22)=$B$11,0,SUM(L23:M23)/R23)</f>
        <v>0</v>
      </c>
    </row>
    <row r="24" spans="1:19" x14ac:dyDescent="0.2">
      <c r="A24" s="103"/>
      <c r="B24" s="104"/>
      <c r="D24" s="131"/>
      <c r="E24" s="16"/>
      <c r="G24" s="16"/>
      <c r="H24" s="4">
        <f ca="1">IFERROR(ROUND(FORECAST(E24,INDIRECT("DADOS!$D$"&amp;MATCH(VLOOKUP(E24,DADOS!$C:$C,1),DADOS!$C:$C,)):INDIRECT("DADOS!$d$"&amp;(MATCH(VLOOKUP(E24,DADOS!$C:$C,1),DADOS!$C:$C,)+1)),INDIRECT("DADOS!$c$"&amp;MATCH(VLOOKUP(E24,DADOS!$C:$C,1),DADOS!$C:$C,)):INDIRECT("DADOS!$c$"&amp;(MATCH(VLOOKUP(E24,DADOS!$C:$C,1),DADOS!$C:$C,)+1))),2)%,H23)</f>
        <v>0</v>
      </c>
      <c r="I24" s="4" t="e" cm="1">
        <f t="array" ref="I24">Svensson(G24,1)</f>
        <v>#VALUE!</v>
      </c>
      <c r="J24" s="17">
        <f t="shared" ca="1" si="3"/>
        <v>1</v>
      </c>
      <c r="K24" s="11">
        <f t="shared" si="7"/>
        <v>0</v>
      </c>
      <c r="L24" s="11">
        <f t="shared" si="4"/>
        <v>0</v>
      </c>
      <c r="M24" s="11" t="e">
        <f t="shared" si="8"/>
        <v>#VALUE!</v>
      </c>
      <c r="N24" s="17">
        <f t="shared" ca="1" si="0"/>
        <v>1</v>
      </c>
      <c r="O24" s="17">
        <f t="shared" ca="1" si="1"/>
        <v>1</v>
      </c>
      <c r="P24" s="11">
        <f t="shared" ca="1" si="5"/>
        <v>0</v>
      </c>
      <c r="Q24" s="11">
        <f t="shared" ca="1" si="2"/>
        <v>0</v>
      </c>
      <c r="R24" s="76" t="e">
        <f t="shared" si="6"/>
        <v>#VALUE!</v>
      </c>
      <c r="S24" s="11">
        <f>IF(SUM($L$2:L23)=$B$11,0,SUM(L24:M24)/R24)</f>
        <v>0</v>
      </c>
    </row>
    <row r="25" spans="1:19" x14ac:dyDescent="0.2">
      <c r="B25" s="88"/>
      <c r="C25" s="11"/>
      <c r="D25" s="131"/>
      <c r="E25" s="16"/>
      <c r="G25" s="16"/>
      <c r="H25" s="4">
        <f ca="1">IFERROR(ROUND(FORECAST(E25,INDIRECT("DADOS!$D$"&amp;MATCH(VLOOKUP(E25,DADOS!$C:$C,1),DADOS!$C:$C,)):INDIRECT("DADOS!$d$"&amp;(MATCH(VLOOKUP(E25,DADOS!$C:$C,1),DADOS!$C:$C,)+1)),INDIRECT("DADOS!$c$"&amp;MATCH(VLOOKUP(E25,DADOS!$C:$C,1),DADOS!$C:$C,)):INDIRECT("DADOS!$c$"&amp;(MATCH(VLOOKUP(E25,DADOS!$C:$C,1),DADOS!$C:$C,)+1))),2)%,H24)</f>
        <v>0</v>
      </c>
      <c r="I25" s="4" t="e" cm="1">
        <f t="array" ref="I25">Svensson(G25,1)</f>
        <v>#VALUE!</v>
      </c>
      <c r="J25" s="17">
        <f t="shared" ca="1" si="3"/>
        <v>1</v>
      </c>
      <c r="K25" s="11">
        <f t="shared" si="7"/>
        <v>0</v>
      </c>
      <c r="L25" s="11">
        <f t="shared" si="4"/>
        <v>0</v>
      </c>
      <c r="M25" s="11" t="e">
        <f t="shared" si="8"/>
        <v>#VALUE!</v>
      </c>
      <c r="N25" s="17">
        <f t="shared" ca="1" si="0"/>
        <v>1</v>
      </c>
      <c r="O25" s="17">
        <f t="shared" ca="1" si="1"/>
        <v>1</v>
      </c>
      <c r="P25" s="11">
        <f t="shared" ca="1" si="5"/>
        <v>0</v>
      </c>
      <c r="Q25" s="11">
        <f t="shared" ca="1" si="2"/>
        <v>0</v>
      </c>
      <c r="R25" s="76" t="e">
        <f t="shared" si="6"/>
        <v>#VALUE!</v>
      </c>
      <c r="S25" s="11">
        <f>IF(SUM($L$2:L24)=$B$11,0,SUM(L25:M25)/R25)</f>
        <v>0</v>
      </c>
    </row>
    <row r="26" spans="1:19" x14ac:dyDescent="0.2">
      <c r="B26" s="98"/>
      <c r="D26" s="131"/>
      <c r="E26" s="16"/>
      <c r="G26" s="16"/>
      <c r="H26" s="4">
        <f ca="1">IFERROR(ROUND(FORECAST(E26,INDIRECT("DADOS!$D$"&amp;MATCH(VLOOKUP(E26,DADOS!$C:$C,1),DADOS!$C:$C,)):INDIRECT("DADOS!$d$"&amp;(MATCH(VLOOKUP(E26,DADOS!$C:$C,1),DADOS!$C:$C,)+1)),INDIRECT("DADOS!$c$"&amp;MATCH(VLOOKUP(E26,DADOS!$C:$C,1),DADOS!$C:$C,)):INDIRECT("DADOS!$c$"&amp;(MATCH(VLOOKUP(E26,DADOS!$C:$C,1),DADOS!$C:$C,)+1))),2)%,H25)</f>
        <v>0</v>
      </c>
      <c r="I26" s="4" t="e" cm="1">
        <f t="array" ref="I26">Svensson(G26,1)</f>
        <v>#VALUE!</v>
      </c>
      <c r="J26" s="17">
        <f t="shared" ca="1" si="3"/>
        <v>1</v>
      </c>
      <c r="K26" s="11">
        <f t="shared" si="7"/>
        <v>0</v>
      </c>
      <c r="L26" s="11">
        <f t="shared" si="4"/>
        <v>0</v>
      </c>
      <c r="M26" s="11" t="e">
        <f t="shared" si="8"/>
        <v>#VALUE!</v>
      </c>
      <c r="N26" s="17">
        <f t="shared" ca="1" si="0"/>
        <v>1</v>
      </c>
      <c r="O26" s="17">
        <f t="shared" ca="1" si="1"/>
        <v>1</v>
      </c>
      <c r="P26" s="11">
        <f t="shared" ca="1" si="5"/>
        <v>0</v>
      </c>
      <c r="Q26" s="11">
        <f t="shared" ca="1" si="2"/>
        <v>0</v>
      </c>
      <c r="R26" s="76" t="e">
        <f t="shared" si="6"/>
        <v>#VALUE!</v>
      </c>
      <c r="S26" s="11">
        <f>IF(SUM($L$2:L25)=$B$11,0,SUM(L26:M26)/R26)</f>
        <v>0</v>
      </c>
    </row>
    <row r="27" spans="1:19" x14ac:dyDescent="0.2">
      <c r="A27" s="101" t="s">
        <v>99</v>
      </c>
      <c r="B27" s="102" t="s">
        <v>98</v>
      </c>
      <c r="D27" s="131"/>
      <c r="E27" s="16"/>
      <c r="G27" s="16"/>
      <c r="H27" s="4">
        <f ca="1">IFERROR(ROUND(FORECAST(E27,INDIRECT("DADOS!$D$"&amp;MATCH(VLOOKUP(E27,DADOS!$C:$C,1),DADOS!$C:$C,)):INDIRECT("DADOS!$d$"&amp;(MATCH(VLOOKUP(E27,DADOS!$C:$C,1),DADOS!$C:$C,)+1)),INDIRECT("DADOS!$c$"&amp;MATCH(VLOOKUP(E27,DADOS!$C:$C,1),DADOS!$C:$C,)):INDIRECT("DADOS!$c$"&amp;(MATCH(VLOOKUP(E27,DADOS!$C:$C,1),DADOS!$C:$C,)+1))),2)%,H26)</f>
        <v>0</v>
      </c>
      <c r="I27" s="4" t="e" cm="1">
        <f t="array" ref="I27">Svensson(G27,1)</f>
        <v>#VALUE!</v>
      </c>
      <c r="J27" s="17">
        <f t="shared" ca="1" si="3"/>
        <v>1</v>
      </c>
      <c r="K27" s="11">
        <f t="shared" si="7"/>
        <v>0</v>
      </c>
      <c r="L27" s="11">
        <f t="shared" si="4"/>
        <v>0</v>
      </c>
      <c r="M27" s="11" t="e">
        <f t="shared" si="8"/>
        <v>#VALUE!</v>
      </c>
      <c r="N27" s="17">
        <f t="shared" ca="1" si="0"/>
        <v>1</v>
      </c>
      <c r="O27" s="17">
        <f t="shared" ca="1" si="1"/>
        <v>1</v>
      </c>
      <c r="P27" s="11">
        <f t="shared" ca="1" si="5"/>
        <v>0</v>
      </c>
      <c r="Q27" s="11">
        <f t="shared" ca="1" si="2"/>
        <v>0</v>
      </c>
      <c r="R27" s="76" t="e">
        <f t="shared" si="6"/>
        <v>#VALUE!</v>
      </c>
      <c r="S27" s="11">
        <f>IF(SUM($L$2:L26)=$B$11,0,SUM(L27:M27)/R27)</f>
        <v>0</v>
      </c>
    </row>
    <row r="28" spans="1:19" x14ac:dyDescent="0.2">
      <c r="A28" s="101" t="s">
        <v>92</v>
      </c>
      <c r="B28" s="101" t="s">
        <v>100</v>
      </c>
      <c r="D28" s="131"/>
      <c r="E28" s="16"/>
      <c r="G28" s="16"/>
      <c r="H28" s="4">
        <f ca="1">IFERROR(ROUND(FORECAST(E28,INDIRECT("DADOS!$D$"&amp;MATCH(VLOOKUP(E28,DADOS!$C:$C,1),DADOS!$C:$C,)):INDIRECT("DADOS!$d$"&amp;(MATCH(VLOOKUP(E28,DADOS!$C:$C,1),DADOS!$C:$C,)+1)),INDIRECT("DADOS!$c$"&amp;MATCH(VLOOKUP(E28,DADOS!$C:$C,1),DADOS!$C:$C,)):INDIRECT("DADOS!$c$"&amp;(MATCH(VLOOKUP(E28,DADOS!$C:$C,1),DADOS!$C:$C,)+1))),2)%,H27)</f>
        <v>0</v>
      </c>
      <c r="I28" s="4" t="e" cm="1">
        <f t="array" ref="I28">Svensson(G28,1)</f>
        <v>#VALUE!</v>
      </c>
      <c r="J28" s="17">
        <f t="shared" ca="1" si="3"/>
        <v>1</v>
      </c>
      <c r="K28" s="11">
        <f t="shared" si="7"/>
        <v>0</v>
      </c>
      <c r="L28" s="11">
        <f t="shared" si="4"/>
        <v>0</v>
      </c>
      <c r="M28" s="11" t="e">
        <f t="shared" si="8"/>
        <v>#VALUE!</v>
      </c>
      <c r="N28" s="17">
        <f t="shared" ca="1" si="0"/>
        <v>1</v>
      </c>
      <c r="O28" s="17">
        <f t="shared" ca="1" si="1"/>
        <v>1</v>
      </c>
      <c r="P28" s="11">
        <f t="shared" ca="1" si="5"/>
        <v>0</v>
      </c>
      <c r="Q28" s="11">
        <f t="shared" ca="1" si="2"/>
        <v>0</v>
      </c>
      <c r="R28" s="76" t="e">
        <f t="shared" si="6"/>
        <v>#VALUE!</v>
      </c>
      <c r="S28" s="11">
        <f>IF(SUM($L$2:L27)=$B$11,0,SUM(L28:M28)/R28)</f>
        <v>0</v>
      </c>
    </row>
    <row r="29" spans="1:19" x14ac:dyDescent="0.2">
      <c r="A29" s="101" t="s">
        <v>93</v>
      </c>
      <c r="B29" s="101" t="s">
        <v>102</v>
      </c>
      <c r="D29" s="131"/>
      <c r="E29" s="16"/>
      <c r="G29" s="16"/>
      <c r="H29" s="4">
        <f ca="1">IFERROR(ROUND(FORECAST(E29,INDIRECT("DADOS!$D$"&amp;MATCH(VLOOKUP(E29,DADOS!$C:$C,1),DADOS!$C:$C,)):INDIRECT("DADOS!$d$"&amp;(MATCH(VLOOKUP(E29,DADOS!$C:$C,1),DADOS!$C:$C,)+1)),INDIRECT("DADOS!$c$"&amp;MATCH(VLOOKUP(E29,DADOS!$C:$C,1),DADOS!$C:$C,)):INDIRECT("DADOS!$c$"&amp;(MATCH(VLOOKUP(E29,DADOS!$C:$C,1),DADOS!$C:$C,)+1))),2)%,H28)</f>
        <v>0</v>
      </c>
      <c r="I29" s="4" t="e" cm="1">
        <f t="array" ref="I29">Svensson(G29,1)</f>
        <v>#VALUE!</v>
      </c>
      <c r="J29" s="17">
        <f t="shared" ca="1" si="3"/>
        <v>1</v>
      </c>
      <c r="K29" s="11">
        <f t="shared" si="7"/>
        <v>0</v>
      </c>
      <c r="L29" s="11">
        <f t="shared" si="4"/>
        <v>0</v>
      </c>
      <c r="M29" s="11" t="e">
        <f t="shared" si="8"/>
        <v>#VALUE!</v>
      </c>
      <c r="N29" s="17">
        <f t="shared" ca="1" si="0"/>
        <v>1</v>
      </c>
      <c r="O29" s="17">
        <f t="shared" ca="1" si="1"/>
        <v>1</v>
      </c>
      <c r="P29" s="11">
        <f t="shared" ca="1" si="5"/>
        <v>0</v>
      </c>
      <c r="Q29" s="11">
        <f t="shared" ca="1" si="2"/>
        <v>0</v>
      </c>
      <c r="R29" s="76" t="e">
        <f t="shared" si="6"/>
        <v>#VALUE!</v>
      </c>
      <c r="S29" s="11">
        <f>IF(SUM($L$2:L28)=$B$11,0,SUM(L29:M29)/R29)</f>
        <v>0</v>
      </c>
    </row>
    <row r="30" spans="1:19" x14ac:dyDescent="0.2">
      <c r="D30" s="131"/>
      <c r="E30" s="16"/>
      <c r="G30" s="16"/>
      <c r="H30" s="4">
        <f ca="1">IFERROR(ROUND(FORECAST(E30,INDIRECT("DADOS!$D$"&amp;MATCH(VLOOKUP(E30,DADOS!$C:$C,1),DADOS!$C:$C,)):INDIRECT("DADOS!$d$"&amp;(MATCH(VLOOKUP(E30,DADOS!$C:$C,1),DADOS!$C:$C,)+1)),INDIRECT("DADOS!$c$"&amp;MATCH(VLOOKUP(E30,DADOS!$C:$C,1),DADOS!$C:$C,)):INDIRECT("DADOS!$c$"&amp;(MATCH(VLOOKUP(E30,DADOS!$C:$C,1),DADOS!$C:$C,)+1))),2)%,H29)</f>
        <v>0</v>
      </c>
      <c r="I30" s="4" t="e" cm="1">
        <f t="array" ref="I30">Svensson(G30,1)</f>
        <v>#VALUE!</v>
      </c>
      <c r="J30" s="17">
        <f t="shared" ca="1" si="3"/>
        <v>1</v>
      </c>
      <c r="K30" s="11">
        <f t="shared" si="7"/>
        <v>0</v>
      </c>
      <c r="L30" s="11">
        <f t="shared" si="4"/>
        <v>0</v>
      </c>
      <c r="M30" s="11" t="e">
        <f t="shared" si="8"/>
        <v>#VALUE!</v>
      </c>
      <c r="N30" s="17">
        <f t="shared" ca="1" si="0"/>
        <v>1</v>
      </c>
      <c r="O30" s="17">
        <f t="shared" ca="1" si="1"/>
        <v>1</v>
      </c>
      <c r="P30" s="11">
        <f t="shared" ca="1" si="5"/>
        <v>0</v>
      </c>
      <c r="Q30" s="11">
        <f t="shared" ca="1" si="2"/>
        <v>0</v>
      </c>
      <c r="R30" s="76" t="e">
        <f t="shared" si="6"/>
        <v>#VALUE!</v>
      </c>
      <c r="S30" s="11">
        <f>IF(SUM($L$2:L29)=$B$11,0,SUM(L30:M30)/R30)</f>
        <v>0</v>
      </c>
    </row>
    <row r="31" spans="1:19" x14ac:dyDescent="0.2">
      <c r="D31" s="131"/>
      <c r="E31" s="16"/>
      <c r="G31" s="16"/>
      <c r="H31" s="4">
        <f ca="1">IFERROR(ROUND(FORECAST(E31,INDIRECT("DADOS!$D$"&amp;MATCH(VLOOKUP(E31,DADOS!$C:$C,1),DADOS!$C:$C,)):INDIRECT("DADOS!$d$"&amp;(MATCH(VLOOKUP(E31,DADOS!$C:$C,1),DADOS!$C:$C,)+1)),INDIRECT("DADOS!$c$"&amp;MATCH(VLOOKUP(E31,DADOS!$C:$C,1),DADOS!$C:$C,)):INDIRECT("DADOS!$c$"&amp;(MATCH(VLOOKUP(E31,DADOS!$C:$C,1),DADOS!$C:$C,)+1))),2)%,H30)</f>
        <v>0</v>
      </c>
      <c r="I31" s="4" t="e" cm="1">
        <f t="array" ref="I31">Svensson(G31,1)</f>
        <v>#VALUE!</v>
      </c>
      <c r="J31" s="17">
        <f t="shared" ca="1" si="3"/>
        <v>1</v>
      </c>
      <c r="K31" s="11">
        <f t="shared" si="7"/>
        <v>0</v>
      </c>
      <c r="L31" s="11">
        <f t="shared" si="4"/>
        <v>0</v>
      </c>
      <c r="M31" s="11" t="e">
        <f t="shared" si="8"/>
        <v>#VALUE!</v>
      </c>
      <c r="N31" s="17">
        <f t="shared" ca="1" si="0"/>
        <v>1</v>
      </c>
      <c r="O31" s="17">
        <f t="shared" ca="1" si="1"/>
        <v>1</v>
      </c>
      <c r="P31" s="11">
        <f t="shared" ca="1" si="5"/>
        <v>0</v>
      </c>
      <c r="Q31" s="11">
        <f t="shared" ca="1" si="2"/>
        <v>0</v>
      </c>
      <c r="R31" s="76" t="e">
        <f t="shared" si="6"/>
        <v>#VALUE!</v>
      </c>
      <c r="S31" s="11">
        <f>IF(SUM($L$2:L30)=$B$11,0,SUM(L31:M31)/R31)</f>
        <v>0</v>
      </c>
    </row>
    <row r="32" spans="1:19" x14ac:dyDescent="0.2">
      <c r="B32" s="28"/>
      <c r="D32" s="131"/>
      <c r="E32" s="16"/>
      <c r="G32" s="16"/>
      <c r="H32" s="4">
        <f ca="1">IFERROR(ROUND(FORECAST(E32,INDIRECT("DADOS!$D$"&amp;MATCH(VLOOKUP(E32,DADOS!$C:$C,1),DADOS!$C:$C,)):INDIRECT("DADOS!$d$"&amp;(MATCH(VLOOKUP(E32,DADOS!$C:$C,1),DADOS!$C:$C,)+1)),INDIRECT("DADOS!$c$"&amp;MATCH(VLOOKUP(E32,DADOS!$C:$C,1),DADOS!$C:$C,)):INDIRECT("DADOS!$c$"&amp;(MATCH(VLOOKUP(E32,DADOS!$C:$C,1),DADOS!$C:$C,)+1))),2)%,H31)</f>
        <v>0</v>
      </c>
      <c r="I32" s="4" t="e" cm="1">
        <f t="array" ref="I32">Svensson(G32,1)</f>
        <v>#VALUE!</v>
      </c>
      <c r="J32" s="17">
        <f t="shared" ca="1" si="3"/>
        <v>1</v>
      </c>
      <c r="K32" s="11">
        <f t="shared" si="7"/>
        <v>0</v>
      </c>
      <c r="L32" s="11">
        <f t="shared" si="4"/>
        <v>0</v>
      </c>
      <c r="M32" s="11" t="e">
        <f t="shared" si="8"/>
        <v>#VALUE!</v>
      </c>
      <c r="N32" s="17">
        <f t="shared" ca="1" si="0"/>
        <v>1</v>
      </c>
      <c r="O32" s="17">
        <f t="shared" ca="1" si="1"/>
        <v>1</v>
      </c>
      <c r="P32" s="11">
        <f t="shared" ca="1" si="5"/>
        <v>0</v>
      </c>
      <c r="Q32" s="11">
        <f t="shared" ca="1" si="2"/>
        <v>0</v>
      </c>
      <c r="R32" s="76" t="e">
        <f t="shared" si="6"/>
        <v>#VALUE!</v>
      </c>
      <c r="S32" s="11">
        <f>IF(SUM($L$2:L31)=$B$11,0,SUM(L32:M32)/R32)</f>
        <v>0</v>
      </c>
    </row>
    <row r="33" spans="1:19" x14ac:dyDescent="0.2">
      <c r="D33" s="131"/>
      <c r="E33" s="16"/>
      <c r="G33" s="16"/>
      <c r="H33" s="4">
        <f ca="1">IFERROR(ROUND(FORECAST(E33,INDIRECT("DADOS!$D$"&amp;MATCH(VLOOKUP(E33,DADOS!$C:$C,1),DADOS!$C:$C,)):INDIRECT("DADOS!$d$"&amp;(MATCH(VLOOKUP(E33,DADOS!$C:$C,1),DADOS!$C:$C,)+1)),INDIRECT("DADOS!$c$"&amp;MATCH(VLOOKUP(E33,DADOS!$C:$C,1),DADOS!$C:$C,)):INDIRECT("DADOS!$c$"&amp;(MATCH(VLOOKUP(E33,DADOS!$C:$C,1),DADOS!$C:$C,)+1))),2)%,H32)</f>
        <v>0</v>
      </c>
      <c r="I33" s="4" t="e" cm="1">
        <f t="array" ref="I33">Svensson(G33,1)</f>
        <v>#VALUE!</v>
      </c>
      <c r="J33" s="17">
        <f t="shared" ca="1" si="3"/>
        <v>1</v>
      </c>
      <c r="K33" s="11">
        <f t="shared" si="7"/>
        <v>0</v>
      </c>
      <c r="L33" s="11">
        <f t="shared" si="4"/>
        <v>0</v>
      </c>
      <c r="M33" s="11" t="e">
        <f t="shared" si="8"/>
        <v>#VALUE!</v>
      </c>
      <c r="N33" s="17">
        <f t="shared" ca="1" si="0"/>
        <v>1</v>
      </c>
      <c r="O33" s="17">
        <f t="shared" ca="1" si="1"/>
        <v>1</v>
      </c>
      <c r="P33" s="11">
        <f t="shared" ca="1" si="5"/>
        <v>0</v>
      </c>
      <c r="Q33" s="11">
        <f t="shared" ca="1" si="2"/>
        <v>0</v>
      </c>
      <c r="R33" s="76" t="e">
        <f t="shared" si="6"/>
        <v>#VALUE!</v>
      </c>
      <c r="S33" s="11">
        <f>IF(SUM($L$2:L32)=$B$11,0,SUM(L33:M33)/R33)</f>
        <v>0</v>
      </c>
    </row>
    <row r="34" spans="1:19" x14ac:dyDescent="0.2">
      <c r="A34" s="5"/>
      <c r="B34" s="5"/>
      <c r="D34" s="131"/>
      <c r="E34" s="16"/>
      <c r="G34" s="16"/>
      <c r="H34" s="4">
        <f ca="1">IFERROR(ROUND(FORECAST(E34,INDIRECT("DADOS!$D$"&amp;MATCH(VLOOKUP(E34,DADOS!$C:$C,1),DADOS!$C:$C,)):INDIRECT("DADOS!$d$"&amp;(MATCH(VLOOKUP(E34,DADOS!$C:$C,1),DADOS!$C:$C,)+1)),INDIRECT("DADOS!$c$"&amp;MATCH(VLOOKUP(E34,DADOS!$C:$C,1),DADOS!$C:$C,)):INDIRECT("DADOS!$c$"&amp;(MATCH(VLOOKUP(E34,DADOS!$C:$C,1),DADOS!$C:$C,)+1))),2)%,H33)</f>
        <v>0</v>
      </c>
      <c r="I34" s="4" t="e" cm="1">
        <f t="array" ref="I34">Svensson(G34,1)</f>
        <v>#VALUE!</v>
      </c>
      <c r="J34" s="17">
        <f t="shared" ca="1" si="3"/>
        <v>1</v>
      </c>
      <c r="K34" s="11">
        <f t="shared" si="7"/>
        <v>0</v>
      </c>
      <c r="L34" s="11">
        <f t="shared" si="4"/>
        <v>0</v>
      </c>
      <c r="M34" s="11" t="e">
        <f t="shared" si="8"/>
        <v>#VALUE!</v>
      </c>
      <c r="N34" s="17">
        <f t="shared" ca="1" si="0"/>
        <v>1</v>
      </c>
      <c r="O34" s="17">
        <f t="shared" ca="1" si="1"/>
        <v>1</v>
      </c>
      <c r="P34" s="11">
        <f t="shared" ca="1" si="5"/>
        <v>0</v>
      </c>
      <c r="Q34" s="11">
        <f t="shared" ca="1" si="2"/>
        <v>0</v>
      </c>
      <c r="R34" s="76" t="e">
        <f t="shared" si="6"/>
        <v>#VALUE!</v>
      </c>
      <c r="S34" s="11">
        <f>IF(SUM($L$2:L33)=$B$11,0,SUM(L34:M34)/R34)</f>
        <v>0</v>
      </c>
    </row>
    <row r="35" spans="1:19" x14ac:dyDescent="0.2">
      <c r="B35" s="5"/>
      <c r="D35" s="131"/>
      <c r="E35" s="16"/>
      <c r="G35" s="16"/>
      <c r="H35" s="4">
        <f ca="1">IFERROR(ROUND(FORECAST(E35,INDIRECT("DADOS!$D$"&amp;MATCH(VLOOKUP(E35,DADOS!$C:$C,1),DADOS!$C:$C,)):INDIRECT("DADOS!$d$"&amp;(MATCH(VLOOKUP(E35,DADOS!$C:$C,1),DADOS!$C:$C,)+1)),INDIRECT("DADOS!$c$"&amp;MATCH(VLOOKUP(E35,DADOS!$C:$C,1),DADOS!$C:$C,)):INDIRECT("DADOS!$c$"&amp;(MATCH(VLOOKUP(E35,DADOS!$C:$C,1),DADOS!$C:$C,)+1))),2)%,H34)</f>
        <v>0</v>
      </c>
      <c r="I35" s="4" t="e" cm="1">
        <f t="array" ref="I35">Svensson(G35,1)</f>
        <v>#VALUE!</v>
      </c>
      <c r="J35" s="17">
        <f t="shared" ca="1" si="3"/>
        <v>1</v>
      </c>
      <c r="K35" s="11">
        <f t="shared" si="7"/>
        <v>0</v>
      </c>
      <c r="L35" s="11">
        <f t="shared" si="4"/>
        <v>0</v>
      </c>
      <c r="M35" s="11" t="e">
        <f t="shared" si="8"/>
        <v>#VALUE!</v>
      </c>
      <c r="N35" s="17">
        <f t="shared" ca="1" si="0"/>
        <v>1</v>
      </c>
      <c r="O35" s="17">
        <f t="shared" ca="1" si="1"/>
        <v>1</v>
      </c>
      <c r="P35" s="11">
        <f t="shared" ca="1" si="5"/>
        <v>0</v>
      </c>
      <c r="Q35" s="11">
        <f t="shared" ca="1" si="2"/>
        <v>0</v>
      </c>
      <c r="R35" s="76" t="e">
        <f t="shared" si="6"/>
        <v>#VALUE!</v>
      </c>
      <c r="S35" s="11">
        <f>IF(SUM($L$2:L34)=$B$11,0,SUM(L35:M35)/R35)</f>
        <v>0</v>
      </c>
    </row>
    <row r="36" spans="1:19" x14ac:dyDescent="0.2">
      <c r="B36" s="5"/>
      <c r="D36" s="131"/>
      <c r="E36" s="16"/>
      <c r="G36" s="16"/>
      <c r="H36" s="4">
        <f ca="1">IFERROR(ROUND(FORECAST(E36,INDIRECT("DADOS!$D$"&amp;MATCH(VLOOKUP(E36,DADOS!$C:$C,1),DADOS!$C:$C,)):INDIRECT("DADOS!$d$"&amp;(MATCH(VLOOKUP(E36,DADOS!$C:$C,1),DADOS!$C:$C,)+1)),INDIRECT("DADOS!$c$"&amp;MATCH(VLOOKUP(E36,DADOS!$C:$C,1),DADOS!$C:$C,)):INDIRECT("DADOS!$c$"&amp;(MATCH(VLOOKUP(E36,DADOS!$C:$C,1),DADOS!$C:$C,)+1))),2)%,H35)</f>
        <v>0</v>
      </c>
      <c r="I36" s="4" t="e" cm="1">
        <f t="array" ref="I36">Svensson(G36,1)</f>
        <v>#VALUE!</v>
      </c>
      <c r="J36" s="17">
        <f t="shared" ca="1" si="3"/>
        <v>1</v>
      </c>
      <c r="K36" s="11">
        <f t="shared" si="7"/>
        <v>0</v>
      </c>
      <c r="L36" s="11">
        <f t="shared" si="4"/>
        <v>0</v>
      </c>
      <c r="M36" s="11" t="e">
        <f t="shared" si="8"/>
        <v>#VALUE!</v>
      </c>
      <c r="N36" s="17">
        <f t="shared" ca="1" si="0"/>
        <v>1</v>
      </c>
      <c r="O36" s="17">
        <f t="shared" ca="1" si="1"/>
        <v>1</v>
      </c>
      <c r="P36" s="11">
        <f t="shared" ca="1" si="5"/>
        <v>0</v>
      </c>
      <c r="Q36" s="11">
        <f t="shared" ca="1" si="2"/>
        <v>0</v>
      </c>
      <c r="R36" s="76" t="e">
        <f t="shared" si="6"/>
        <v>#VALUE!</v>
      </c>
      <c r="S36" s="11">
        <f>IF(SUM($L$2:L35)=$B$11,0,SUM(L36:M36)/R36)</f>
        <v>0</v>
      </c>
    </row>
    <row r="37" spans="1:19" x14ac:dyDescent="0.2">
      <c r="B37" s="5"/>
      <c r="D37" s="131"/>
      <c r="E37" s="16"/>
      <c r="G37" s="16"/>
      <c r="H37" s="4">
        <f ca="1">IFERROR(ROUND(FORECAST(E37,INDIRECT("DADOS!$D$"&amp;MATCH(VLOOKUP(E37,DADOS!$C:$C,1),DADOS!$C:$C,)):INDIRECT("DADOS!$d$"&amp;(MATCH(VLOOKUP(E37,DADOS!$C:$C,1),DADOS!$C:$C,)+1)),INDIRECT("DADOS!$c$"&amp;MATCH(VLOOKUP(E37,DADOS!$C:$C,1),DADOS!$C:$C,)):INDIRECT("DADOS!$c$"&amp;(MATCH(VLOOKUP(E37,DADOS!$C:$C,1),DADOS!$C:$C,)+1))),2)%,H36)</f>
        <v>0</v>
      </c>
      <c r="I37" s="4" t="e" cm="1">
        <f t="array" ref="I37">Svensson(G37,1)</f>
        <v>#VALUE!</v>
      </c>
      <c r="J37" s="17">
        <f t="shared" ca="1" si="3"/>
        <v>1</v>
      </c>
      <c r="K37" s="11">
        <f t="shared" si="7"/>
        <v>0</v>
      </c>
      <c r="L37" s="11">
        <f t="shared" si="4"/>
        <v>0</v>
      </c>
      <c r="M37" s="11" t="e">
        <f t="shared" si="8"/>
        <v>#VALUE!</v>
      </c>
      <c r="N37" s="17">
        <f t="shared" ca="1" si="0"/>
        <v>1</v>
      </c>
      <c r="O37" s="17">
        <f t="shared" ca="1" si="1"/>
        <v>1</v>
      </c>
      <c r="P37" s="11">
        <f t="shared" ca="1" si="5"/>
        <v>0</v>
      </c>
      <c r="Q37" s="11">
        <f t="shared" ca="1" si="2"/>
        <v>0</v>
      </c>
      <c r="R37" s="76" t="e">
        <f t="shared" si="6"/>
        <v>#VALUE!</v>
      </c>
      <c r="S37" s="11">
        <f>IF(SUM($L$2:L36)=$B$11,0,SUM(L37:M37)/R37)</f>
        <v>0</v>
      </c>
    </row>
    <row r="38" spans="1:19" x14ac:dyDescent="0.2">
      <c r="B38" s="5"/>
      <c r="D38" s="131"/>
      <c r="E38" s="16"/>
      <c r="G38" s="16"/>
      <c r="H38" s="4">
        <f ca="1">IFERROR(ROUND(FORECAST(E38,INDIRECT("DADOS!$D$"&amp;MATCH(VLOOKUP(E38,DADOS!$C:$C,1),DADOS!$C:$C,)):INDIRECT("DADOS!$d$"&amp;(MATCH(VLOOKUP(E38,DADOS!$C:$C,1),DADOS!$C:$C,)+1)),INDIRECT("DADOS!$c$"&amp;MATCH(VLOOKUP(E38,DADOS!$C:$C,1),DADOS!$C:$C,)):INDIRECT("DADOS!$c$"&amp;(MATCH(VLOOKUP(E38,DADOS!$C:$C,1),DADOS!$C:$C,)+1))),2)%,H37)</f>
        <v>0</v>
      </c>
      <c r="I38" s="4" t="e" cm="1">
        <f t="array" ref="I38">Svensson(G38,1)</f>
        <v>#VALUE!</v>
      </c>
      <c r="J38" s="17">
        <f t="shared" ca="1" si="3"/>
        <v>1</v>
      </c>
      <c r="K38" s="11">
        <f t="shared" si="7"/>
        <v>0</v>
      </c>
      <c r="L38" s="11">
        <f t="shared" si="4"/>
        <v>0</v>
      </c>
      <c r="M38" s="11" t="e">
        <f t="shared" si="8"/>
        <v>#VALUE!</v>
      </c>
      <c r="N38" s="17">
        <f t="shared" ca="1" si="0"/>
        <v>1</v>
      </c>
      <c r="O38" s="17">
        <f t="shared" ca="1" si="1"/>
        <v>1</v>
      </c>
      <c r="P38" s="11">
        <f t="shared" ca="1" si="5"/>
        <v>0</v>
      </c>
      <c r="Q38" s="11">
        <f t="shared" ca="1" si="2"/>
        <v>0</v>
      </c>
      <c r="R38" s="76" t="e">
        <f t="shared" si="6"/>
        <v>#VALUE!</v>
      </c>
      <c r="S38" s="11">
        <f>IF(SUM($L$2:L37)=$B$11,0,SUM(L38:M38)/R38)</f>
        <v>0</v>
      </c>
    </row>
    <row r="39" spans="1:19" x14ac:dyDescent="0.2">
      <c r="B39" s="5"/>
      <c r="D39" s="131"/>
      <c r="E39" s="16"/>
      <c r="G39" s="16"/>
      <c r="H39" s="4">
        <f ca="1">IFERROR(ROUND(FORECAST(E39,INDIRECT("DADOS!$D$"&amp;MATCH(VLOOKUP(E39,DADOS!$C:$C,1),DADOS!$C:$C,)):INDIRECT("DADOS!$d$"&amp;(MATCH(VLOOKUP(E39,DADOS!$C:$C,1),DADOS!$C:$C,)+1)),INDIRECT("DADOS!$c$"&amp;MATCH(VLOOKUP(E39,DADOS!$C:$C,1),DADOS!$C:$C,)):INDIRECT("DADOS!$c$"&amp;(MATCH(VLOOKUP(E39,DADOS!$C:$C,1),DADOS!$C:$C,)+1))),2)%,H38)</f>
        <v>0</v>
      </c>
      <c r="I39" s="4" t="e" cm="1">
        <f t="array" ref="I39">Svensson(G39,1)</f>
        <v>#VALUE!</v>
      </c>
      <c r="J39" s="17">
        <f t="shared" ca="1" si="3"/>
        <v>1</v>
      </c>
      <c r="K39" s="11">
        <f t="shared" si="7"/>
        <v>0</v>
      </c>
      <c r="L39" s="11">
        <f t="shared" si="4"/>
        <v>0</v>
      </c>
      <c r="M39" s="11" t="e">
        <f t="shared" si="8"/>
        <v>#VALUE!</v>
      </c>
      <c r="N39" s="17">
        <f t="shared" ca="1" si="0"/>
        <v>1</v>
      </c>
      <c r="O39" s="17">
        <f t="shared" ca="1" si="1"/>
        <v>1</v>
      </c>
      <c r="P39" s="11">
        <f t="shared" ca="1" si="5"/>
        <v>0</v>
      </c>
      <c r="Q39" s="11">
        <f t="shared" ca="1" si="2"/>
        <v>0</v>
      </c>
      <c r="R39" s="76" t="e">
        <f t="shared" si="6"/>
        <v>#VALUE!</v>
      </c>
      <c r="S39" s="11">
        <f>IF(SUM($L$2:L38)=$B$11,0,SUM(L39:M39)/R39)</f>
        <v>0</v>
      </c>
    </row>
    <row r="40" spans="1:19" x14ac:dyDescent="0.2">
      <c r="B40" s="5"/>
      <c r="D40" s="131"/>
      <c r="E40" s="16"/>
      <c r="G40" s="16"/>
      <c r="H40" s="4">
        <f ca="1">IFERROR(ROUND(FORECAST(E40,INDIRECT("DADOS!$D$"&amp;MATCH(VLOOKUP(E40,DADOS!$C:$C,1),DADOS!$C:$C,)):INDIRECT("DADOS!$d$"&amp;(MATCH(VLOOKUP(E40,DADOS!$C:$C,1),DADOS!$C:$C,)+1)),INDIRECT("DADOS!$c$"&amp;MATCH(VLOOKUP(E40,DADOS!$C:$C,1),DADOS!$C:$C,)):INDIRECT("DADOS!$c$"&amp;(MATCH(VLOOKUP(E40,DADOS!$C:$C,1),DADOS!$C:$C,)+1))),2)%,H39)</f>
        <v>0</v>
      </c>
      <c r="I40" s="4" t="e" cm="1">
        <f t="array" ref="I40">Svensson(G40,1)</f>
        <v>#VALUE!</v>
      </c>
      <c r="J40" s="17">
        <f t="shared" ca="1" si="3"/>
        <v>1</v>
      </c>
      <c r="K40" s="11">
        <f t="shared" si="7"/>
        <v>0</v>
      </c>
      <c r="L40" s="11">
        <f t="shared" si="4"/>
        <v>0</v>
      </c>
      <c r="M40" s="11" t="e">
        <f t="shared" si="8"/>
        <v>#VALUE!</v>
      </c>
      <c r="N40" s="17">
        <f t="shared" ca="1" si="0"/>
        <v>1</v>
      </c>
      <c r="O40" s="17">
        <f t="shared" ca="1" si="1"/>
        <v>1</v>
      </c>
      <c r="P40" s="11">
        <f t="shared" ca="1" si="5"/>
        <v>0</v>
      </c>
      <c r="Q40" s="11">
        <f t="shared" ca="1" si="2"/>
        <v>0</v>
      </c>
      <c r="R40" s="76" t="e">
        <f t="shared" si="6"/>
        <v>#VALUE!</v>
      </c>
      <c r="S40" s="11">
        <f>IF(SUM($L$2:L39)=$B$11,0,SUM(L40:M40)/R40)</f>
        <v>0</v>
      </c>
    </row>
    <row r="41" spans="1:19" x14ac:dyDescent="0.2">
      <c r="B41" s="5"/>
      <c r="D41" s="131"/>
      <c r="E41" s="16"/>
      <c r="G41" s="16"/>
      <c r="H41" s="4">
        <f ca="1">IFERROR(ROUND(FORECAST(E41,INDIRECT("DADOS!$D$"&amp;MATCH(VLOOKUP(E41,DADOS!$C:$C,1),DADOS!$C:$C,)):INDIRECT("DADOS!$d$"&amp;(MATCH(VLOOKUP(E41,DADOS!$C:$C,1),DADOS!$C:$C,)+1)),INDIRECT("DADOS!$c$"&amp;MATCH(VLOOKUP(E41,DADOS!$C:$C,1),DADOS!$C:$C,)):INDIRECT("DADOS!$c$"&amp;(MATCH(VLOOKUP(E41,DADOS!$C:$C,1),DADOS!$C:$C,)+1))),2)%,H40)</f>
        <v>0</v>
      </c>
      <c r="I41" s="4" t="e" cm="1">
        <f t="array" ref="I41">Svensson(G41,1)</f>
        <v>#VALUE!</v>
      </c>
      <c r="J41" s="17">
        <f t="shared" ca="1" si="3"/>
        <v>1</v>
      </c>
      <c r="K41" s="11">
        <f t="shared" si="7"/>
        <v>0</v>
      </c>
      <c r="L41" s="11">
        <f t="shared" si="4"/>
        <v>0</v>
      </c>
      <c r="M41" s="11" t="e">
        <f t="shared" si="8"/>
        <v>#VALUE!</v>
      </c>
      <c r="N41" s="17">
        <f t="shared" ca="1" si="0"/>
        <v>1</v>
      </c>
      <c r="O41" s="17">
        <f t="shared" ca="1" si="1"/>
        <v>1</v>
      </c>
      <c r="P41" s="11">
        <f t="shared" ca="1" si="5"/>
        <v>0</v>
      </c>
      <c r="Q41" s="11">
        <f t="shared" ca="1" si="2"/>
        <v>0</v>
      </c>
      <c r="R41" s="76" t="e">
        <f t="shared" si="6"/>
        <v>#VALUE!</v>
      </c>
      <c r="S41" s="11">
        <f>IF(SUM($L$2:L40)=$B$11,0,SUM(L41:M41)/R41)</f>
        <v>0</v>
      </c>
    </row>
    <row r="42" spans="1:19" x14ac:dyDescent="0.2">
      <c r="B42" s="5"/>
      <c r="D42" s="131"/>
      <c r="E42" s="16"/>
      <c r="G42" s="16"/>
      <c r="H42" s="4">
        <f ca="1">IFERROR(ROUND(FORECAST(E42,INDIRECT("DADOS!$D$"&amp;MATCH(VLOOKUP(E42,DADOS!$C:$C,1),DADOS!$C:$C,)):INDIRECT("DADOS!$d$"&amp;(MATCH(VLOOKUP(E42,DADOS!$C:$C,1),DADOS!$C:$C,)+1)),INDIRECT("DADOS!$c$"&amp;MATCH(VLOOKUP(E42,DADOS!$C:$C,1),DADOS!$C:$C,)):INDIRECT("DADOS!$c$"&amp;(MATCH(VLOOKUP(E42,DADOS!$C:$C,1),DADOS!$C:$C,)+1))),2)%,H41)</f>
        <v>0</v>
      </c>
      <c r="I42" s="4" t="e" cm="1">
        <f t="array" ref="I42">Svensson(G42,1)</f>
        <v>#VALUE!</v>
      </c>
      <c r="J42" s="17">
        <f t="shared" ca="1" si="3"/>
        <v>1</v>
      </c>
      <c r="K42" s="11">
        <f t="shared" si="7"/>
        <v>0</v>
      </c>
      <c r="L42" s="11">
        <f t="shared" si="4"/>
        <v>0</v>
      </c>
      <c r="M42" s="11" t="e">
        <f t="shared" si="8"/>
        <v>#VALUE!</v>
      </c>
      <c r="N42" s="17">
        <f t="shared" ca="1" si="0"/>
        <v>1</v>
      </c>
      <c r="O42" s="17">
        <f t="shared" ca="1" si="1"/>
        <v>1</v>
      </c>
      <c r="P42" s="11">
        <f t="shared" ca="1" si="5"/>
        <v>0</v>
      </c>
      <c r="Q42" s="11">
        <f t="shared" ca="1" si="2"/>
        <v>0</v>
      </c>
      <c r="R42" s="76" t="e">
        <f t="shared" si="6"/>
        <v>#VALUE!</v>
      </c>
      <c r="S42" s="11">
        <f>IF(SUM($L$2:L41)=$B$11,0,SUM(L42:M42)/R42)</f>
        <v>0</v>
      </c>
    </row>
    <row r="43" spans="1:19" x14ac:dyDescent="0.2">
      <c r="B43" s="5"/>
      <c r="D43" s="131"/>
      <c r="E43" s="16"/>
      <c r="G43" s="16"/>
      <c r="H43" s="4">
        <f ca="1">IFERROR(ROUND(FORECAST(E43,INDIRECT("DADOS!$D$"&amp;MATCH(VLOOKUP(E43,DADOS!$C:$C,1),DADOS!$C:$C,)):INDIRECT("DADOS!$d$"&amp;(MATCH(VLOOKUP(E43,DADOS!$C:$C,1),DADOS!$C:$C,)+1)),INDIRECT("DADOS!$c$"&amp;MATCH(VLOOKUP(E43,DADOS!$C:$C,1),DADOS!$C:$C,)):INDIRECT("DADOS!$c$"&amp;(MATCH(VLOOKUP(E43,DADOS!$C:$C,1),DADOS!$C:$C,)+1))),2)%,H42)</f>
        <v>0</v>
      </c>
      <c r="I43" s="4" t="e" cm="1">
        <f t="array" ref="I43">Svensson(G43,1)</f>
        <v>#VALUE!</v>
      </c>
      <c r="J43" s="17">
        <f t="shared" ca="1" si="3"/>
        <v>1</v>
      </c>
      <c r="K43" s="11">
        <f t="shared" si="7"/>
        <v>0</v>
      </c>
      <c r="L43" s="11">
        <f t="shared" si="4"/>
        <v>0</v>
      </c>
      <c r="M43" s="11" t="e">
        <f t="shared" si="8"/>
        <v>#VALUE!</v>
      </c>
      <c r="N43" s="17">
        <f t="shared" ca="1" si="0"/>
        <v>1</v>
      </c>
      <c r="O43" s="17">
        <f t="shared" ca="1" si="1"/>
        <v>1</v>
      </c>
      <c r="P43" s="11">
        <f t="shared" ca="1" si="5"/>
        <v>0</v>
      </c>
      <c r="Q43" s="11">
        <f t="shared" ca="1" si="2"/>
        <v>0</v>
      </c>
      <c r="R43" s="76" t="e">
        <f t="shared" si="6"/>
        <v>#VALUE!</v>
      </c>
      <c r="S43" s="11">
        <f>IF(SUM($L$2:L42)=$B$11,0,SUM(L43:M43)/R43)</f>
        <v>0</v>
      </c>
    </row>
    <row r="44" spans="1:19" x14ac:dyDescent="0.2">
      <c r="B44" s="5"/>
      <c r="D44" s="131"/>
      <c r="E44" s="16"/>
      <c r="G44" s="16"/>
      <c r="H44" s="4">
        <f ca="1">IFERROR(ROUND(FORECAST(E44,INDIRECT("DADOS!$D$"&amp;MATCH(VLOOKUP(E44,DADOS!$C:$C,1),DADOS!$C:$C,)):INDIRECT("DADOS!$d$"&amp;(MATCH(VLOOKUP(E44,DADOS!$C:$C,1),DADOS!$C:$C,)+1)),INDIRECT("DADOS!$c$"&amp;MATCH(VLOOKUP(E44,DADOS!$C:$C,1),DADOS!$C:$C,)):INDIRECT("DADOS!$c$"&amp;(MATCH(VLOOKUP(E44,DADOS!$C:$C,1),DADOS!$C:$C,)+1))),2)%,H43)</f>
        <v>0</v>
      </c>
      <c r="I44" s="4" t="e" cm="1">
        <f t="array" ref="I44">Svensson(G44,1)</f>
        <v>#VALUE!</v>
      </c>
      <c r="J44" s="17">
        <f t="shared" ca="1" si="3"/>
        <v>1</v>
      </c>
      <c r="K44" s="11">
        <f t="shared" si="7"/>
        <v>0</v>
      </c>
      <c r="L44" s="11">
        <f t="shared" si="4"/>
        <v>0</v>
      </c>
      <c r="M44" s="11" t="e">
        <f t="shared" si="8"/>
        <v>#VALUE!</v>
      </c>
      <c r="N44" s="17">
        <f t="shared" ca="1" si="0"/>
        <v>1</v>
      </c>
      <c r="O44" s="17">
        <f t="shared" ca="1" si="1"/>
        <v>1</v>
      </c>
      <c r="P44" s="11">
        <f t="shared" ca="1" si="5"/>
        <v>0</v>
      </c>
      <c r="Q44" s="11">
        <f t="shared" ca="1" si="2"/>
        <v>0</v>
      </c>
      <c r="R44" s="76" t="e">
        <f t="shared" si="6"/>
        <v>#VALUE!</v>
      </c>
      <c r="S44" s="11">
        <f>IF(SUM($L$2:L43)=$B$11,0,SUM(L44:M44)/R44)</f>
        <v>0</v>
      </c>
    </row>
    <row r="45" spans="1:19" x14ac:dyDescent="0.2">
      <c r="B45" s="5"/>
      <c r="D45" s="131"/>
      <c r="E45" s="16"/>
      <c r="G45" s="16"/>
      <c r="H45" s="4">
        <f ca="1">IFERROR(ROUND(FORECAST(E45,INDIRECT("DADOS!$D$"&amp;MATCH(VLOOKUP(E45,DADOS!$C:$C,1),DADOS!$C:$C,)):INDIRECT("DADOS!$d$"&amp;(MATCH(VLOOKUP(E45,DADOS!$C:$C,1),DADOS!$C:$C,)+1)),INDIRECT("DADOS!$c$"&amp;MATCH(VLOOKUP(E45,DADOS!$C:$C,1),DADOS!$C:$C,)):INDIRECT("DADOS!$c$"&amp;(MATCH(VLOOKUP(E45,DADOS!$C:$C,1),DADOS!$C:$C,)+1))),2)%,H44)</f>
        <v>0</v>
      </c>
      <c r="I45" s="4" t="e" cm="1">
        <f t="array" ref="I45">Svensson(G45,1)</f>
        <v>#VALUE!</v>
      </c>
      <c r="J45" s="17">
        <f t="shared" ca="1" si="3"/>
        <v>1</v>
      </c>
      <c r="K45" s="11">
        <f t="shared" si="7"/>
        <v>0</v>
      </c>
      <c r="L45" s="11">
        <f t="shared" si="4"/>
        <v>0</v>
      </c>
      <c r="M45" s="11" t="e">
        <f t="shared" si="8"/>
        <v>#VALUE!</v>
      </c>
      <c r="N45" s="17">
        <f t="shared" ca="1" si="0"/>
        <v>1</v>
      </c>
      <c r="O45" s="17">
        <f t="shared" ca="1" si="1"/>
        <v>1</v>
      </c>
      <c r="P45" s="11">
        <f t="shared" ca="1" si="5"/>
        <v>0</v>
      </c>
      <c r="Q45" s="11">
        <f t="shared" ca="1" si="2"/>
        <v>0</v>
      </c>
      <c r="R45" s="76" t="e">
        <f t="shared" si="6"/>
        <v>#VALUE!</v>
      </c>
      <c r="S45" s="11">
        <f>IF(SUM($L$2:L44)=$B$11,0,SUM(L45:M45)/R45)</f>
        <v>0</v>
      </c>
    </row>
    <row r="46" spans="1:19" x14ac:dyDescent="0.2">
      <c r="B46" s="5"/>
      <c r="D46" s="131"/>
      <c r="E46" s="16"/>
      <c r="G46" s="16"/>
      <c r="H46" s="4">
        <f ca="1">IFERROR(ROUND(FORECAST(E46,INDIRECT("DADOS!$D$"&amp;MATCH(VLOOKUP(E46,DADOS!$C:$C,1),DADOS!$C:$C,)):INDIRECT("DADOS!$d$"&amp;(MATCH(VLOOKUP(E46,DADOS!$C:$C,1),DADOS!$C:$C,)+1)),INDIRECT("DADOS!$c$"&amp;MATCH(VLOOKUP(E46,DADOS!$C:$C,1),DADOS!$C:$C,)):INDIRECT("DADOS!$c$"&amp;(MATCH(VLOOKUP(E46,DADOS!$C:$C,1),DADOS!$C:$C,)+1))),2)%,H45)</f>
        <v>0</v>
      </c>
      <c r="I46" s="4" t="e" cm="1">
        <f t="array" ref="I46">Svensson(G46,1)</f>
        <v>#VALUE!</v>
      </c>
      <c r="J46" s="17">
        <f t="shared" ca="1" si="3"/>
        <v>1</v>
      </c>
      <c r="K46" s="11">
        <f t="shared" si="7"/>
        <v>0</v>
      </c>
      <c r="L46" s="11">
        <f t="shared" si="4"/>
        <v>0</v>
      </c>
      <c r="M46" s="11" t="e">
        <f t="shared" si="8"/>
        <v>#VALUE!</v>
      </c>
      <c r="N46" s="17">
        <f t="shared" ca="1" si="0"/>
        <v>1</v>
      </c>
      <c r="O46" s="17">
        <f t="shared" ca="1" si="1"/>
        <v>1</v>
      </c>
      <c r="P46" s="11">
        <f t="shared" ca="1" si="5"/>
        <v>0</v>
      </c>
      <c r="Q46" s="11">
        <f t="shared" ca="1" si="2"/>
        <v>0</v>
      </c>
      <c r="R46" s="76" t="e">
        <f t="shared" si="6"/>
        <v>#VALUE!</v>
      </c>
      <c r="S46" s="11">
        <f>IF(SUM($L$2:L45)=$B$11,0,SUM(L46:M46)/R46)</f>
        <v>0</v>
      </c>
    </row>
    <row r="47" spans="1:19" x14ac:dyDescent="0.2">
      <c r="B47" s="5"/>
      <c r="D47" s="131"/>
      <c r="E47" s="16"/>
      <c r="G47" s="16"/>
      <c r="H47" s="4">
        <f ca="1">IFERROR(ROUND(FORECAST(E47,INDIRECT("DADOS!$D$"&amp;MATCH(VLOOKUP(E47,DADOS!$C:$C,1),DADOS!$C:$C,)):INDIRECT("DADOS!$d$"&amp;(MATCH(VLOOKUP(E47,DADOS!$C:$C,1),DADOS!$C:$C,)+1)),INDIRECT("DADOS!$c$"&amp;MATCH(VLOOKUP(E47,DADOS!$C:$C,1),DADOS!$C:$C,)):INDIRECT("DADOS!$c$"&amp;(MATCH(VLOOKUP(E47,DADOS!$C:$C,1),DADOS!$C:$C,)+1))),2)%,H46)</f>
        <v>0</v>
      </c>
      <c r="I47" s="4" t="e" cm="1">
        <f t="array" ref="I47">Svensson(G47,1)</f>
        <v>#VALUE!</v>
      </c>
      <c r="J47" s="17">
        <f t="shared" ca="1" si="3"/>
        <v>1</v>
      </c>
      <c r="K47" s="11">
        <f t="shared" si="7"/>
        <v>0</v>
      </c>
      <c r="L47" s="11">
        <f t="shared" si="4"/>
        <v>0</v>
      </c>
      <c r="M47" s="11" t="e">
        <f t="shared" si="8"/>
        <v>#VALUE!</v>
      </c>
      <c r="N47" s="17">
        <f t="shared" ca="1" si="0"/>
        <v>1</v>
      </c>
      <c r="O47" s="17">
        <f t="shared" ca="1" si="1"/>
        <v>1</v>
      </c>
      <c r="P47" s="11">
        <f t="shared" ca="1" si="5"/>
        <v>0</v>
      </c>
      <c r="Q47" s="11">
        <f t="shared" ca="1" si="2"/>
        <v>0</v>
      </c>
      <c r="R47" s="76" t="e">
        <f t="shared" si="6"/>
        <v>#VALUE!</v>
      </c>
      <c r="S47" s="11">
        <f>IF(SUM($L$2:L46)=$B$11,0,SUM(L47:M47)/R47)</f>
        <v>0</v>
      </c>
    </row>
    <row r="48" spans="1:19" x14ac:dyDescent="0.2">
      <c r="B48" s="5"/>
      <c r="D48" s="131"/>
      <c r="E48" s="16"/>
      <c r="G48" s="16"/>
      <c r="H48" s="4">
        <f ca="1">IFERROR(ROUND(FORECAST(E48,INDIRECT("DADOS!$D$"&amp;MATCH(VLOOKUP(E48,DADOS!$C:$C,1),DADOS!$C:$C,)):INDIRECT("DADOS!$d$"&amp;(MATCH(VLOOKUP(E48,DADOS!$C:$C,1),DADOS!$C:$C,)+1)),INDIRECT("DADOS!$c$"&amp;MATCH(VLOOKUP(E48,DADOS!$C:$C,1),DADOS!$C:$C,)):INDIRECT("DADOS!$c$"&amp;(MATCH(VLOOKUP(E48,DADOS!$C:$C,1),DADOS!$C:$C,)+1))),2)%,H47)</f>
        <v>0</v>
      </c>
      <c r="I48" s="4" t="e" cm="1">
        <f t="array" ref="I48">Svensson(G48,1)</f>
        <v>#VALUE!</v>
      </c>
      <c r="J48" s="17">
        <f t="shared" ca="1" si="3"/>
        <v>1</v>
      </c>
      <c r="K48" s="11">
        <f t="shared" si="7"/>
        <v>0</v>
      </c>
      <c r="L48" s="11">
        <f t="shared" si="4"/>
        <v>0</v>
      </c>
      <c r="M48" s="11" t="e">
        <f t="shared" si="8"/>
        <v>#VALUE!</v>
      </c>
      <c r="N48" s="17">
        <f t="shared" ca="1" si="0"/>
        <v>1</v>
      </c>
      <c r="O48" s="17">
        <f t="shared" ca="1" si="1"/>
        <v>1</v>
      </c>
      <c r="P48" s="11">
        <f t="shared" ca="1" si="5"/>
        <v>0</v>
      </c>
      <c r="Q48" s="11">
        <f t="shared" ca="1" si="2"/>
        <v>0</v>
      </c>
      <c r="R48" s="76" t="e">
        <f t="shared" si="6"/>
        <v>#VALUE!</v>
      </c>
      <c r="S48" s="11">
        <f>IF(SUM($L$2:L47)=$B$11,0,SUM(L48:M48)/R48)</f>
        <v>0</v>
      </c>
    </row>
    <row r="49" spans="2:19" x14ac:dyDescent="0.2">
      <c r="B49" s="5"/>
      <c r="D49" s="131"/>
      <c r="E49" s="16"/>
      <c r="G49" s="16"/>
      <c r="H49" s="4">
        <f ca="1">IFERROR(ROUND(FORECAST(E49,INDIRECT("DADOS!$D$"&amp;MATCH(VLOOKUP(E49,DADOS!$C:$C,1),DADOS!$C:$C,)):INDIRECT("DADOS!$d$"&amp;(MATCH(VLOOKUP(E49,DADOS!$C:$C,1),DADOS!$C:$C,)+1)),INDIRECT("DADOS!$c$"&amp;MATCH(VLOOKUP(E49,DADOS!$C:$C,1),DADOS!$C:$C,)):INDIRECT("DADOS!$c$"&amp;(MATCH(VLOOKUP(E49,DADOS!$C:$C,1),DADOS!$C:$C,)+1))),2)%,H48)</f>
        <v>0</v>
      </c>
      <c r="I49" s="4" t="e" cm="1">
        <f t="array" ref="I49">Svensson(G49,1)</f>
        <v>#VALUE!</v>
      </c>
      <c r="J49" s="17">
        <f t="shared" ca="1" si="3"/>
        <v>1</v>
      </c>
      <c r="K49" s="11">
        <f t="shared" si="7"/>
        <v>0</v>
      </c>
      <c r="L49" s="11">
        <f t="shared" si="4"/>
        <v>0</v>
      </c>
      <c r="M49" s="11" t="e">
        <f t="shared" si="8"/>
        <v>#VALUE!</v>
      </c>
      <c r="N49" s="17">
        <f t="shared" ca="1" si="0"/>
        <v>1</v>
      </c>
      <c r="O49" s="17">
        <f t="shared" ca="1" si="1"/>
        <v>1</v>
      </c>
      <c r="P49" s="11">
        <f t="shared" ca="1" si="5"/>
        <v>0</v>
      </c>
      <c r="Q49" s="11">
        <f t="shared" ca="1" si="2"/>
        <v>0</v>
      </c>
      <c r="R49" s="76" t="e">
        <f t="shared" si="6"/>
        <v>#VALUE!</v>
      </c>
      <c r="S49" s="11">
        <f>IF(SUM($L$2:L48)=$B$11,0,SUM(L49:M49)/R49)</f>
        <v>0</v>
      </c>
    </row>
    <row r="50" spans="2:19" x14ac:dyDescent="0.2">
      <c r="B50" s="5"/>
      <c r="D50" s="131"/>
      <c r="E50" s="16"/>
      <c r="G50" s="16"/>
      <c r="H50" s="4">
        <f ca="1">IFERROR(ROUND(FORECAST(E50,INDIRECT("DADOS!$D$"&amp;MATCH(VLOOKUP(E50,DADOS!$C:$C,1),DADOS!$C:$C,)):INDIRECT("DADOS!$d$"&amp;(MATCH(VLOOKUP(E50,DADOS!$C:$C,1),DADOS!$C:$C,)+1)),INDIRECT("DADOS!$c$"&amp;MATCH(VLOOKUP(E50,DADOS!$C:$C,1),DADOS!$C:$C,)):INDIRECT("DADOS!$c$"&amp;(MATCH(VLOOKUP(E50,DADOS!$C:$C,1),DADOS!$C:$C,)+1))),2)%,H49)</f>
        <v>0</v>
      </c>
      <c r="I50" s="4" t="e" cm="1">
        <f t="array" ref="I50">Svensson(G50,1)</f>
        <v>#VALUE!</v>
      </c>
      <c r="J50" s="17">
        <f t="shared" ca="1" si="3"/>
        <v>1</v>
      </c>
      <c r="K50" s="11">
        <f t="shared" si="7"/>
        <v>0</v>
      </c>
      <c r="L50" s="11">
        <f t="shared" si="4"/>
        <v>0</v>
      </c>
      <c r="M50" s="11" t="e">
        <f t="shared" si="8"/>
        <v>#VALUE!</v>
      </c>
      <c r="N50" s="17">
        <f t="shared" ca="1" si="0"/>
        <v>1</v>
      </c>
      <c r="O50" s="17">
        <f t="shared" ca="1" si="1"/>
        <v>1</v>
      </c>
      <c r="P50" s="11">
        <f t="shared" ca="1" si="5"/>
        <v>0</v>
      </c>
      <c r="Q50" s="11">
        <f t="shared" ca="1" si="2"/>
        <v>0</v>
      </c>
      <c r="R50" s="76" t="e">
        <f t="shared" si="6"/>
        <v>#VALUE!</v>
      </c>
      <c r="S50" s="11">
        <f>IF(SUM($L$2:L49)=$B$11,0,SUM(L50:M50)/R50)</f>
        <v>0</v>
      </c>
    </row>
    <row r="51" spans="2:19" x14ac:dyDescent="0.2">
      <c r="B51" s="5"/>
      <c r="D51" s="131"/>
      <c r="E51" s="16"/>
      <c r="G51" s="16"/>
      <c r="H51" s="4">
        <f ca="1">IFERROR(ROUND(FORECAST(E51,INDIRECT("DADOS!$D$"&amp;MATCH(VLOOKUP(E51,DADOS!$C:$C,1),DADOS!$C:$C,)):INDIRECT("DADOS!$d$"&amp;(MATCH(VLOOKUP(E51,DADOS!$C:$C,1),DADOS!$C:$C,)+1)),INDIRECT("DADOS!$c$"&amp;MATCH(VLOOKUP(E51,DADOS!$C:$C,1),DADOS!$C:$C,)):INDIRECT("DADOS!$c$"&amp;(MATCH(VLOOKUP(E51,DADOS!$C:$C,1),DADOS!$C:$C,)+1))),2)%,H50)</f>
        <v>0</v>
      </c>
      <c r="I51" s="4" t="e" cm="1">
        <f t="array" ref="I51">Svensson(G51,1)</f>
        <v>#VALUE!</v>
      </c>
      <c r="J51" s="17">
        <f t="shared" ca="1" si="3"/>
        <v>1</v>
      </c>
      <c r="K51" s="11">
        <f t="shared" si="7"/>
        <v>0</v>
      </c>
      <c r="L51" s="11">
        <f t="shared" si="4"/>
        <v>0</v>
      </c>
      <c r="M51" s="11" t="e">
        <f t="shared" si="8"/>
        <v>#VALUE!</v>
      </c>
      <c r="N51" s="17">
        <f t="shared" ca="1" si="0"/>
        <v>1</v>
      </c>
      <c r="O51" s="17">
        <f t="shared" ca="1" si="1"/>
        <v>1</v>
      </c>
      <c r="P51" s="11">
        <f t="shared" ca="1" si="5"/>
        <v>0</v>
      </c>
      <c r="Q51" s="11">
        <f t="shared" ca="1" si="2"/>
        <v>0</v>
      </c>
      <c r="R51" s="76" t="e">
        <f t="shared" si="6"/>
        <v>#VALUE!</v>
      </c>
      <c r="S51" s="11">
        <f>IF(SUM($L$2:L50)=$B$11,0,SUM(L51:M51)/R51)</f>
        <v>0</v>
      </c>
    </row>
    <row r="52" spans="2:19" x14ac:dyDescent="0.2">
      <c r="B52" s="5"/>
      <c r="D52" s="131"/>
      <c r="E52" s="16"/>
      <c r="G52" s="16"/>
      <c r="H52" s="4">
        <f ca="1">IFERROR(ROUND(FORECAST(E52,INDIRECT("DADOS!$D$"&amp;MATCH(VLOOKUP(E52,DADOS!$C:$C,1),DADOS!$C:$C,)):INDIRECT("DADOS!$d$"&amp;(MATCH(VLOOKUP(E52,DADOS!$C:$C,1),DADOS!$C:$C,)+1)),INDIRECT("DADOS!$c$"&amp;MATCH(VLOOKUP(E52,DADOS!$C:$C,1),DADOS!$C:$C,)):INDIRECT("DADOS!$c$"&amp;(MATCH(VLOOKUP(E52,DADOS!$C:$C,1),DADOS!$C:$C,)+1))),2)%,H51)</f>
        <v>0</v>
      </c>
      <c r="I52" s="4" t="e" cm="1">
        <f t="array" ref="I52">Svensson(G52,1)</f>
        <v>#VALUE!</v>
      </c>
      <c r="J52" s="17">
        <f t="shared" ca="1" si="3"/>
        <v>1</v>
      </c>
      <c r="K52" s="11">
        <f t="shared" si="7"/>
        <v>0</v>
      </c>
      <c r="L52" s="11">
        <f t="shared" si="4"/>
        <v>0</v>
      </c>
      <c r="M52" s="11" t="e">
        <f t="shared" si="8"/>
        <v>#VALUE!</v>
      </c>
      <c r="N52" s="17">
        <f t="shared" ca="1" si="0"/>
        <v>1</v>
      </c>
      <c r="O52" s="17">
        <f t="shared" ca="1" si="1"/>
        <v>1</v>
      </c>
      <c r="P52" s="11">
        <f t="shared" ca="1" si="5"/>
        <v>0</v>
      </c>
      <c r="Q52" s="11">
        <f t="shared" ca="1" si="2"/>
        <v>0</v>
      </c>
      <c r="R52" s="76" t="e">
        <f t="shared" si="6"/>
        <v>#VALUE!</v>
      </c>
      <c r="S52" s="11">
        <f>IF(SUM($L$2:L51)=$B$11,0,SUM(L52:M52)/R52)</f>
        <v>0</v>
      </c>
    </row>
    <row r="53" spans="2:19" x14ac:dyDescent="0.2">
      <c r="B53" s="5"/>
      <c r="D53" s="131"/>
      <c r="E53" s="16"/>
      <c r="G53" s="16"/>
      <c r="H53" s="4">
        <f ca="1">IFERROR(ROUND(FORECAST(E53,INDIRECT("DADOS!$D$"&amp;MATCH(VLOOKUP(E53,DADOS!$C:$C,1),DADOS!$C:$C,)):INDIRECT("DADOS!$d$"&amp;(MATCH(VLOOKUP(E53,DADOS!$C:$C,1),DADOS!$C:$C,)+1)),INDIRECT("DADOS!$c$"&amp;MATCH(VLOOKUP(E53,DADOS!$C:$C,1),DADOS!$C:$C,)):INDIRECT("DADOS!$c$"&amp;(MATCH(VLOOKUP(E53,DADOS!$C:$C,1),DADOS!$C:$C,)+1))),2)%,H52)</f>
        <v>0</v>
      </c>
      <c r="I53" s="4" t="e" cm="1">
        <f t="array" ref="I53">Svensson(G53,1)</f>
        <v>#VALUE!</v>
      </c>
      <c r="J53" s="17">
        <f t="shared" ca="1" si="3"/>
        <v>1</v>
      </c>
      <c r="K53" s="11">
        <f t="shared" si="7"/>
        <v>0</v>
      </c>
      <c r="L53" s="11">
        <f t="shared" si="4"/>
        <v>0</v>
      </c>
      <c r="M53" s="11" t="e">
        <f t="shared" si="8"/>
        <v>#VALUE!</v>
      </c>
      <c r="N53" s="17">
        <f t="shared" ca="1" si="0"/>
        <v>1</v>
      </c>
      <c r="O53" s="17">
        <f t="shared" ca="1" si="1"/>
        <v>1</v>
      </c>
      <c r="P53" s="11">
        <f t="shared" ca="1" si="5"/>
        <v>0</v>
      </c>
      <c r="Q53" s="11">
        <f t="shared" ca="1" si="2"/>
        <v>0</v>
      </c>
      <c r="R53" s="76" t="e">
        <f t="shared" si="6"/>
        <v>#VALUE!</v>
      </c>
      <c r="S53" s="11">
        <f>IF(SUM($L$2:L52)=$B$11,0,SUM(L53:M53)/R53)</f>
        <v>0</v>
      </c>
    </row>
    <row r="54" spans="2:19" x14ac:dyDescent="0.2">
      <c r="B54" s="5"/>
      <c r="D54" s="131"/>
      <c r="E54" s="16"/>
      <c r="G54" s="16"/>
      <c r="H54" s="4">
        <f ca="1">IFERROR(ROUND(FORECAST(E54,INDIRECT("DADOS!$D$"&amp;MATCH(VLOOKUP(E54,DADOS!$C:$C,1),DADOS!$C:$C,)):INDIRECT("DADOS!$d$"&amp;(MATCH(VLOOKUP(E54,DADOS!$C:$C,1),DADOS!$C:$C,)+1)),INDIRECT("DADOS!$c$"&amp;MATCH(VLOOKUP(E54,DADOS!$C:$C,1),DADOS!$C:$C,)):INDIRECT("DADOS!$c$"&amp;(MATCH(VLOOKUP(E54,DADOS!$C:$C,1),DADOS!$C:$C,)+1))),2)%,H53)</f>
        <v>0</v>
      </c>
      <c r="I54" s="4" t="e" cm="1">
        <f t="array" ref="I54">Svensson(G54,1)</f>
        <v>#VALUE!</v>
      </c>
      <c r="J54" s="17">
        <f t="shared" ca="1" si="3"/>
        <v>1</v>
      </c>
      <c r="K54" s="11">
        <f t="shared" si="7"/>
        <v>0</v>
      </c>
      <c r="L54" s="11">
        <f t="shared" si="4"/>
        <v>0</v>
      </c>
      <c r="M54" s="11" t="e">
        <f t="shared" si="8"/>
        <v>#VALUE!</v>
      </c>
      <c r="N54" s="17">
        <f t="shared" ca="1" si="0"/>
        <v>1</v>
      </c>
      <c r="O54" s="17">
        <f t="shared" ca="1" si="1"/>
        <v>1</v>
      </c>
      <c r="P54" s="11">
        <f t="shared" ca="1" si="5"/>
        <v>0</v>
      </c>
      <c r="Q54" s="11">
        <f t="shared" ca="1" si="2"/>
        <v>0</v>
      </c>
      <c r="R54" s="76" t="e">
        <f t="shared" si="6"/>
        <v>#VALUE!</v>
      </c>
      <c r="S54" s="11">
        <f>IF(SUM($L$2:L53)=$B$11,0,SUM(L54:M54)/R54)</f>
        <v>0</v>
      </c>
    </row>
    <row r="55" spans="2:19" x14ac:dyDescent="0.2">
      <c r="B55" s="5"/>
      <c r="D55" s="131"/>
      <c r="E55" s="16"/>
      <c r="G55" s="16"/>
      <c r="H55" s="4">
        <f ca="1">IFERROR(ROUND(FORECAST(E55,INDIRECT("DADOS!$D$"&amp;MATCH(VLOOKUP(E55,DADOS!$C:$C,1),DADOS!$C:$C,)):INDIRECT("DADOS!$d$"&amp;(MATCH(VLOOKUP(E55,DADOS!$C:$C,1),DADOS!$C:$C,)+1)),INDIRECT("DADOS!$c$"&amp;MATCH(VLOOKUP(E55,DADOS!$C:$C,1),DADOS!$C:$C,)):INDIRECT("DADOS!$c$"&amp;(MATCH(VLOOKUP(E55,DADOS!$C:$C,1),DADOS!$C:$C,)+1))),2)%,H54)</f>
        <v>0</v>
      </c>
      <c r="I55" s="4" t="e" cm="1">
        <f t="array" ref="I55">Svensson(G55,1)</f>
        <v>#VALUE!</v>
      </c>
      <c r="J55" s="17">
        <f t="shared" ca="1" si="3"/>
        <v>1</v>
      </c>
      <c r="K55" s="11">
        <f t="shared" si="7"/>
        <v>0</v>
      </c>
      <c r="L55" s="11">
        <f t="shared" si="4"/>
        <v>0</v>
      </c>
      <c r="M55" s="11" t="e">
        <f t="shared" si="8"/>
        <v>#VALUE!</v>
      </c>
      <c r="N55" s="17">
        <f t="shared" ca="1" si="0"/>
        <v>1</v>
      </c>
      <c r="O55" s="17">
        <f t="shared" ca="1" si="1"/>
        <v>1</v>
      </c>
      <c r="P55" s="11">
        <f t="shared" ca="1" si="5"/>
        <v>0</v>
      </c>
      <c r="Q55" s="11">
        <f t="shared" ca="1" si="2"/>
        <v>0</v>
      </c>
      <c r="R55" s="76" t="e">
        <f t="shared" si="6"/>
        <v>#VALUE!</v>
      </c>
      <c r="S55" s="11">
        <f>IF(SUM($L$2:L54)=$B$11,0,SUM(L55:M55)/R55)</f>
        <v>0</v>
      </c>
    </row>
    <row r="56" spans="2:19" x14ac:dyDescent="0.2">
      <c r="B56" s="5"/>
      <c r="D56" s="131"/>
      <c r="E56" s="16"/>
      <c r="G56" s="16"/>
      <c r="H56" s="4">
        <f ca="1">IFERROR(ROUND(FORECAST(E56,INDIRECT("DADOS!$D$"&amp;MATCH(VLOOKUP(E56,DADOS!$C:$C,1),DADOS!$C:$C,)):INDIRECT("DADOS!$d$"&amp;(MATCH(VLOOKUP(E56,DADOS!$C:$C,1),DADOS!$C:$C,)+1)),INDIRECT("DADOS!$c$"&amp;MATCH(VLOOKUP(E56,DADOS!$C:$C,1),DADOS!$C:$C,)):INDIRECT("DADOS!$c$"&amp;(MATCH(VLOOKUP(E56,DADOS!$C:$C,1),DADOS!$C:$C,)+1))),2)%,H55)</f>
        <v>0</v>
      </c>
      <c r="I56" s="4" t="e" cm="1">
        <f t="array" ref="I56">Svensson(G56,1)</f>
        <v>#VALUE!</v>
      </c>
      <c r="J56" s="17">
        <f t="shared" ca="1" si="3"/>
        <v>1</v>
      </c>
      <c r="K56" s="11">
        <f t="shared" si="7"/>
        <v>0</v>
      </c>
      <c r="L56" s="11">
        <f t="shared" si="4"/>
        <v>0</v>
      </c>
      <c r="M56" s="11" t="e">
        <f t="shared" si="8"/>
        <v>#VALUE!</v>
      </c>
      <c r="N56" s="17">
        <f t="shared" ca="1" si="0"/>
        <v>1</v>
      </c>
      <c r="O56" s="17">
        <f t="shared" ca="1" si="1"/>
        <v>1</v>
      </c>
      <c r="P56" s="11">
        <f t="shared" ca="1" si="5"/>
        <v>0</v>
      </c>
      <c r="Q56" s="11">
        <f t="shared" ca="1" si="2"/>
        <v>0</v>
      </c>
      <c r="R56" s="76" t="e">
        <f t="shared" si="6"/>
        <v>#VALUE!</v>
      </c>
      <c r="S56" s="11">
        <f>IF(SUM($L$2:L55)=$B$11,0,SUM(L56:M56)/R56)</f>
        <v>0</v>
      </c>
    </row>
    <row r="57" spans="2:19" x14ac:dyDescent="0.2">
      <c r="B57" s="5"/>
      <c r="D57" s="131"/>
      <c r="E57" s="16"/>
      <c r="G57" s="16"/>
      <c r="H57" s="4">
        <f ca="1">IFERROR(ROUND(FORECAST(E57,INDIRECT("DADOS!$D$"&amp;MATCH(VLOOKUP(E57,DADOS!$C:$C,1),DADOS!$C:$C,)):INDIRECT("DADOS!$d$"&amp;(MATCH(VLOOKUP(E57,DADOS!$C:$C,1),DADOS!$C:$C,)+1)),INDIRECT("DADOS!$c$"&amp;MATCH(VLOOKUP(E57,DADOS!$C:$C,1),DADOS!$C:$C,)):INDIRECT("DADOS!$c$"&amp;(MATCH(VLOOKUP(E57,DADOS!$C:$C,1),DADOS!$C:$C,)+1))),2)%,H56)</f>
        <v>0</v>
      </c>
      <c r="I57" s="4" t="e" cm="1">
        <f t="array" ref="I57">Svensson(G57,1)</f>
        <v>#VALUE!</v>
      </c>
      <c r="J57" s="17">
        <f t="shared" ca="1" si="3"/>
        <v>1</v>
      </c>
      <c r="K57" s="11">
        <f t="shared" si="7"/>
        <v>0</v>
      </c>
      <c r="L57" s="11">
        <f t="shared" si="4"/>
        <v>0</v>
      </c>
      <c r="M57" s="11" t="e">
        <f t="shared" si="8"/>
        <v>#VALUE!</v>
      </c>
      <c r="N57" s="17">
        <f t="shared" ca="1" si="0"/>
        <v>1</v>
      </c>
      <c r="O57" s="17">
        <f t="shared" ca="1" si="1"/>
        <v>1</v>
      </c>
      <c r="P57" s="11">
        <f t="shared" ca="1" si="5"/>
        <v>0</v>
      </c>
      <c r="Q57" s="11">
        <f t="shared" ca="1" si="2"/>
        <v>0</v>
      </c>
      <c r="R57" s="76" t="e">
        <f t="shared" si="6"/>
        <v>#VALUE!</v>
      </c>
      <c r="S57" s="11">
        <f>IF(SUM($L$2:L56)=$B$11,0,SUM(L57:M57)/R57)</f>
        <v>0</v>
      </c>
    </row>
    <row r="58" spans="2:19" x14ac:dyDescent="0.2">
      <c r="B58" s="5"/>
      <c r="D58" s="131"/>
      <c r="E58" s="16"/>
      <c r="G58" s="16"/>
      <c r="H58" s="4">
        <f ca="1">IFERROR(ROUND(FORECAST(E58,INDIRECT("DADOS!$D$"&amp;MATCH(VLOOKUP(E58,DADOS!$C:$C,1),DADOS!$C:$C,)):INDIRECT("DADOS!$d$"&amp;(MATCH(VLOOKUP(E58,DADOS!$C:$C,1),DADOS!$C:$C,)+1)),INDIRECT("DADOS!$c$"&amp;MATCH(VLOOKUP(E58,DADOS!$C:$C,1),DADOS!$C:$C,)):INDIRECT("DADOS!$c$"&amp;(MATCH(VLOOKUP(E58,DADOS!$C:$C,1),DADOS!$C:$C,)+1))),2)%,H57)</f>
        <v>0</v>
      </c>
      <c r="I58" s="4" t="e" cm="1">
        <f t="array" ref="I58">Svensson(G58,1)</f>
        <v>#VALUE!</v>
      </c>
      <c r="J58" s="17">
        <f t="shared" ca="1" si="3"/>
        <v>1</v>
      </c>
      <c r="K58" s="11">
        <f t="shared" si="7"/>
        <v>0</v>
      </c>
      <c r="L58" s="11">
        <f t="shared" si="4"/>
        <v>0</v>
      </c>
      <c r="M58" s="11" t="e">
        <f t="shared" si="8"/>
        <v>#VALUE!</v>
      </c>
      <c r="N58" s="17">
        <f t="shared" ca="1" si="0"/>
        <v>1</v>
      </c>
      <c r="O58" s="17">
        <f t="shared" ca="1" si="1"/>
        <v>1</v>
      </c>
      <c r="P58" s="11">
        <f t="shared" ca="1" si="5"/>
        <v>0</v>
      </c>
      <c r="Q58" s="11">
        <f t="shared" ca="1" si="2"/>
        <v>0</v>
      </c>
      <c r="R58" s="76" t="e">
        <f t="shared" si="6"/>
        <v>#VALUE!</v>
      </c>
      <c r="S58" s="11">
        <f>IF(SUM($L$2:L57)=$B$11,0,SUM(L58:M58)/R58)</f>
        <v>0</v>
      </c>
    </row>
    <row r="59" spans="2:19" x14ac:dyDescent="0.2">
      <c r="D59" s="131"/>
      <c r="E59" s="16"/>
      <c r="G59" s="16"/>
      <c r="H59" s="4">
        <f ca="1">IFERROR(ROUND(FORECAST(E59,INDIRECT("DADOS!$D$"&amp;MATCH(VLOOKUP(E59,DADOS!$C:$C,1),DADOS!$C:$C,)):INDIRECT("DADOS!$d$"&amp;(MATCH(VLOOKUP(E59,DADOS!$C:$C,1),DADOS!$C:$C,)+1)),INDIRECT("DADOS!$c$"&amp;MATCH(VLOOKUP(E59,DADOS!$C:$C,1),DADOS!$C:$C,)):INDIRECT("DADOS!$c$"&amp;(MATCH(VLOOKUP(E59,DADOS!$C:$C,1),DADOS!$C:$C,)+1))),2)%,H58)</f>
        <v>0</v>
      </c>
      <c r="I59" s="4" t="e" cm="1">
        <f t="array" ref="I59">Svensson(G59,1)</f>
        <v>#VALUE!</v>
      </c>
      <c r="J59" s="17">
        <f t="shared" ca="1" si="3"/>
        <v>1</v>
      </c>
      <c r="K59" s="11">
        <f t="shared" si="7"/>
        <v>0</v>
      </c>
      <c r="L59" s="11">
        <f t="shared" si="4"/>
        <v>0</v>
      </c>
      <c r="M59" s="11" t="e">
        <f t="shared" si="8"/>
        <v>#VALUE!</v>
      </c>
      <c r="N59" s="17">
        <f t="shared" ca="1" si="0"/>
        <v>1</v>
      </c>
      <c r="O59" s="17">
        <f t="shared" ca="1" si="1"/>
        <v>1</v>
      </c>
      <c r="P59" s="11">
        <f t="shared" ca="1" si="5"/>
        <v>0</v>
      </c>
      <c r="Q59" s="11">
        <f t="shared" ca="1" si="2"/>
        <v>0</v>
      </c>
      <c r="R59" s="76" t="e">
        <f t="shared" si="6"/>
        <v>#VALUE!</v>
      </c>
      <c r="S59" s="11">
        <f>IF(SUM($L$2:L58)=$B$11,0,SUM(L59:M59)/R59)</f>
        <v>0</v>
      </c>
    </row>
    <row r="60" spans="2:19" x14ac:dyDescent="0.2">
      <c r="D60" s="131"/>
      <c r="E60" s="16"/>
      <c r="G60" s="16"/>
      <c r="H60" s="4">
        <f ca="1">IFERROR(ROUND(FORECAST(E60,INDIRECT("DADOS!$D$"&amp;MATCH(VLOOKUP(E60,DADOS!$C:$C,1),DADOS!$C:$C,)):INDIRECT("DADOS!$d$"&amp;(MATCH(VLOOKUP(E60,DADOS!$C:$C,1),DADOS!$C:$C,)+1)),INDIRECT("DADOS!$c$"&amp;MATCH(VLOOKUP(E60,DADOS!$C:$C,1),DADOS!$C:$C,)):INDIRECT("DADOS!$c$"&amp;(MATCH(VLOOKUP(E60,DADOS!$C:$C,1),DADOS!$C:$C,)+1))),2)%,H59)</f>
        <v>0</v>
      </c>
      <c r="I60" s="4" t="e" cm="1">
        <f t="array" ref="I60">Svensson(G60,1)</f>
        <v>#VALUE!</v>
      </c>
      <c r="J60" s="17">
        <f t="shared" ca="1" si="3"/>
        <v>1</v>
      </c>
      <c r="K60" s="11">
        <f t="shared" si="7"/>
        <v>0</v>
      </c>
      <c r="L60" s="11">
        <f t="shared" si="4"/>
        <v>0</v>
      </c>
      <c r="M60" s="11" t="e">
        <f t="shared" si="8"/>
        <v>#VALUE!</v>
      </c>
      <c r="N60" s="17">
        <f t="shared" ca="1" si="0"/>
        <v>1</v>
      </c>
      <c r="O60" s="17">
        <f t="shared" ca="1" si="1"/>
        <v>1</v>
      </c>
      <c r="P60" s="11">
        <f t="shared" ca="1" si="5"/>
        <v>0</v>
      </c>
      <c r="Q60" s="11">
        <f t="shared" ca="1" si="2"/>
        <v>0</v>
      </c>
      <c r="R60" s="76" t="e">
        <f t="shared" si="6"/>
        <v>#VALUE!</v>
      </c>
      <c r="S60" s="11">
        <f>IF(SUM($L$2:L59)=$B$11,0,SUM(L60:M60)/R60)</f>
        <v>0</v>
      </c>
    </row>
    <row r="61" spans="2:19" x14ac:dyDescent="0.2">
      <c r="D61" s="131"/>
      <c r="E61" s="16"/>
      <c r="G61" s="16"/>
      <c r="H61" s="4">
        <f ca="1">IFERROR(ROUND(FORECAST(E61,INDIRECT("DADOS!$D$"&amp;MATCH(VLOOKUP(E61,DADOS!$C:$C,1),DADOS!$C:$C,)):INDIRECT("DADOS!$d$"&amp;(MATCH(VLOOKUP(E61,DADOS!$C:$C,1),DADOS!$C:$C,)+1)),INDIRECT("DADOS!$c$"&amp;MATCH(VLOOKUP(E61,DADOS!$C:$C,1),DADOS!$C:$C,)):INDIRECT("DADOS!$c$"&amp;(MATCH(VLOOKUP(E61,DADOS!$C:$C,1),DADOS!$C:$C,)+1))),2)%,H60)</f>
        <v>0</v>
      </c>
      <c r="I61" s="4" t="e" cm="1">
        <f t="array" ref="I61">Svensson(G61,1)</f>
        <v>#VALUE!</v>
      </c>
      <c r="J61" s="17">
        <f t="shared" ca="1" si="3"/>
        <v>1</v>
      </c>
      <c r="K61" s="11">
        <f t="shared" si="7"/>
        <v>0</v>
      </c>
      <c r="L61" s="11">
        <f t="shared" si="4"/>
        <v>0</v>
      </c>
      <c r="M61" s="11" t="e">
        <f t="shared" si="8"/>
        <v>#VALUE!</v>
      </c>
      <c r="N61" s="17">
        <f t="shared" ca="1" si="0"/>
        <v>1</v>
      </c>
      <c r="O61" s="17">
        <f t="shared" ca="1" si="1"/>
        <v>1</v>
      </c>
      <c r="P61" s="11">
        <f t="shared" ca="1" si="5"/>
        <v>0</v>
      </c>
      <c r="Q61" s="11">
        <f t="shared" ca="1" si="2"/>
        <v>0</v>
      </c>
      <c r="R61" s="76" t="e">
        <f t="shared" si="6"/>
        <v>#VALUE!</v>
      </c>
      <c r="S61" s="11">
        <f>IF(SUM($L$2:L60)=$B$11,0,SUM(L61:M61)/R61)</f>
        <v>0</v>
      </c>
    </row>
    <row r="62" spans="2:19" x14ac:dyDescent="0.2">
      <c r="D62" s="131"/>
      <c r="E62" s="16"/>
      <c r="G62" s="16"/>
      <c r="H62" s="4">
        <f ca="1">IFERROR(ROUND(FORECAST(E62,INDIRECT("DADOS!$D$"&amp;MATCH(VLOOKUP(E62,DADOS!$C:$C,1),DADOS!$C:$C,)):INDIRECT("DADOS!$d$"&amp;(MATCH(VLOOKUP(E62,DADOS!$C:$C,1),DADOS!$C:$C,)+1)),INDIRECT("DADOS!$c$"&amp;MATCH(VLOOKUP(E62,DADOS!$C:$C,1),DADOS!$C:$C,)):INDIRECT("DADOS!$c$"&amp;(MATCH(VLOOKUP(E62,DADOS!$C:$C,1),DADOS!$C:$C,)+1))),2)%,H61)</f>
        <v>0</v>
      </c>
      <c r="I62" s="4" t="e" cm="1">
        <f t="array" ref="I62">Svensson(G62,1)</f>
        <v>#VALUE!</v>
      </c>
      <c r="J62" s="17">
        <f t="shared" ca="1" si="3"/>
        <v>1</v>
      </c>
      <c r="K62" s="11">
        <f t="shared" si="7"/>
        <v>0</v>
      </c>
      <c r="L62" s="11">
        <f t="shared" si="4"/>
        <v>0</v>
      </c>
      <c r="M62" s="11" t="e">
        <f t="shared" si="8"/>
        <v>#VALUE!</v>
      </c>
      <c r="N62" s="17">
        <f t="shared" ca="1" si="0"/>
        <v>1</v>
      </c>
      <c r="O62" s="17">
        <f t="shared" ca="1" si="1"/>
        <v>1</v>
      </c>
      <c r="P62" s="11">
        <f t="shared" ca="1" si="5"/>
        <v>0</v>
      </c>
      <c r="Q62" s="11">
        <f t="shared" ca="1" si="2"/>
        <v>0</v>
      </c>
      <c r="R62" s="76" t="e">
        <f t="shared" si="6"/>
        <v>#VALUE!</v>
      </c>
      <c r="S62" s="11">
        <f>IF(SUM($L$2:L61)=$B$11,0,SUM(L62:M62)/R62)</f>
        <v>0</v>
      </c>
    </row>
    <row r="63" spans="2:19" x14ac:dyDescent="0.2">
      <c r="D63" s="131"/>
      <c r="E63" s="16"/>
      <c r="G63" s="16"/>
      <c r="H63" s="4">
        <f ca="1">IFERROR(ROUND(FORECAST(E63,INDIRECT("DADOS!$D$"&amp;MATCH(VLOOKUP(E63,DADOS!$C:$C,1),DADOS!$C:$C,)):INDIRECT("DADOS!$d$"&amp;(MATCH(VLOOKUP(E63,DADOS!$C:$C,1),DADOS!$C:$C,)+1)),INDIRECT("DADOS!$c$"&amp;MATCH(VLOOKUP(E63,DADOS!$C:$C,1),DADOS!$C:$C,)):INDIRECT("DADOS!$c$"&amp;(MATCH(VLOOKUP(E63,DADOS!$C:$C,1),DADOS!$C:$C,)+1))),2)%,H62)</f>
        <v>0</v>
      </c>
      <c r="I63" s="4" t="e" cm="1">
        <f t="array" ref="I63">Svensson(G63,1)</f>
        <v>#VALUE!</v>
      </c>
      <c r="J63" s="17">
        <f t="shared" ca="1" si="3"/>
        <v>1</v>
      </c>
      <c r="K63" s="11">
        <f t="shared" si="7"/>
        <v>0</v>
      </c>
      <c r="L63" s="11">
        <f t="shared" si="4"/>
        <v>0</v>
      </c>
      <c r="M63" s="11" t="e">
        <f t="shared" si="8"/>
        <v>#VALUE!</v>
      </c>
      <c r="N63" s="17">
        <f t="shared" ca="1" si="0"/>
        <v>1</v>
      </c>
      <c r="O63" s="17">
        <f t="shared" ca="1" si="1"/>
        <v>1</v>
      </c>
      <c r="P63" s="11">
        <f t="shared" ca="1" si="5"/>
        <v>0</v>
      </c>
      <c r="Q63" s="11">
        <f ca="1">K63/O63</f>
        <v>0</v>
      </c>
      <c r="R63" s="76" t="e">
        <f t="shared" si="6"/>
        <v>#VALUE!</v>
      </c>
      <c r="S63" s="11">
        <f>IF(SUM($L$2:L62)=$B$11,0,SUM(L63:M63)/R63)</f>
        <v>0</v>
      </c>
    </row>
    <row r="64" spans="2:19" x14ac:dyDescent="0.2">
      <c r="D64" s="131"/>
      <c r="E64" s="16"/>
      <c r="G64" s="16"/>
      <c r="H64" s="4">
        <f ca="1">IFERROR(ROUND(FORECAST(E64,INDIRECT("DADOS!$D$"&amp;MATCH(VLOOKUP(E64,DADOS!$C:$C,1),DADOS!$C:$C,)):INDIRECT("DADOS!$d$"&amp;(MATCH(VLOOKUP(E64,DADOS!$C:$C,1),DADOS!$C:$C,)+1)),INDIRECT("DADOS!$c$"&amp;MATCH(VLOOKUP(E64,DADOS!$C:$C,1),DADOS!$C:$C,)):INDIRECT("DADOS!$c$"&amp;(MATCH(VLOOKUP(E64,DADOS!$C:$C,1),DADOS!$C:$C,)+1))),2)%,H63)</f>
        <v>0</v>
      </c>
      <c r="I64" s="4" t="e" cm="1">
        <f t="array" ref="I64">Svensson(G64,1)</f>
        <v>#VALUE!</v>
      </c>
      <c r="J64" s="17">
        <f t="shared" ca="1" si="3"/>
        <v>1</v>
      </c>
      <c r="K64" s="11">
        <f t="shared" si="7"/>
        <v>0</v>
      </c>
      <c r="L64" s="11">
        <f t="shared" si="4"/>
        <v>0</v>
      </c>
      <c r="M64" s="11" t="e">
        <f t="shared" si="8"/>
        <v>#VALUE!</v>
      </c>
      <c r="N64" s="17">
        <f t="shared" ca="1" si="0"/>
        <v>1</v>
      </c>
      <c r="O64" s="17">
        <f t="shared" ca="1" si="1"/>
        <v>1</v>
      </c>
      <c r="P64" s="11">
        <f t="shared" ca="1" si="5"/>
        <v>0</v>
      </c>
      <c r="Q64" s="11">
        <f t="shared" ref="Q64:Q99" ca="1" si="9">K64/O64</f>
        <v>0</v>
      </c>
      <c r="R64" s="76" t="e">
        <f t="shared" si="6"/>
        <v>#VALUE!</v>
      </c>
      <c r="S64" s="11">
        <f>IF(SUM($L$2:L63)=$B$11,0,SUM(L64:M64)/R64)</f>
        <v>0</v>
      </c>
    </row>
    <row r="65" spans="4:19" x14ac:dyDescent="0.2">
      <c r="D65" s="131"/>
      <c r="E65" s="16"/>
      <c r="G65" s="16"/>
      <c r="H65" s="4">
        <f ca="1">IFERROR(ROUND(FORECAST(E65,INDIRECT("DADOS!$D$"&amp;MATCH(VLOOKUP(E65,DADOS!$C:$C,1),DADOS!$C:$C,)):INDIRECT("DADOS!$d$"&amp;(MATCH(VLOOKUP(E65,DADOS!$C:$C,1),DADOS!$C:$C,)+1)),INDIRECT("DADOS!$c$"&amp;MATCH(VLOOKUP(E65,DADOS!$C:$C,1),DADOS!$C:$C,)):INDIRECT("DADOS!$c$"&amp;(MATCH(VLOOKUP(E65,DADOS!$C:$C,1),DADOS!$C:$C,)+1))),2)%,H64)</f>
        <v>0</v>
      </c>
      <c r="I65" s="4" t="e" cm="1">
        <f t="array" ref="I65">Svensson(G65,1)</f>
        <v>#VALUE!</v>
      </c>
      <c r="J65" s="17">
        <f t="shared" ca="1" si="3"/>
        <v>1</v>
      </c>
      <c r="K65" s="11">
        <f t="shared" si="7"/>
        <v>0</v>
      </c>
      <c r="L65" s="11">
        <f t="shared" si="4"/>
        <v>0</v>
      </c>
      <c r="M65" s="11" t="e">
        <f t="shared" si="8"/>
        <v>#VALUE!</v>
      </c>
      <c r="N65" s="17">
        <f t="shared" ca="1" si="0"/>
        <v>1</v>
      </c>
      <c r="O65" s="17">
        <f t="shared" ca="1" si="1"/>
        <v>1</v>
      </c>
      <c r="P65" s="11">
        <f t="shared" ca="1" si="5"/>
        <v>0</v>
      </c>
      <c r="Q65" s="11">
        <f t="shared" ca="1" si="9"/>
        <v>0</v>
      </c>
      <c r="R65" s="76" t="e">
        <f t="shared" si="6"/>
        <v>#VALUE!</v>
      </c>
      <c r="S65" s="11">
        <f>IF(SUM($L$2:L64)=$B$11,0,SUM(L65:M65)/R65)</f>
        <v>0</v>
      </c>
    </row>
    <row r="66" spans="4:19" x14ac:dyDescent="0.2">
      <c r="D66" s="131"/>
      <c r="E66" s="16"/>
      <c r="G66" s="16"/>
      <c r="H66" s="4">
        <f ca="1">IFERROR(ROUND(FORECAST(E66,INDIRECT("DADOS!$D$"&amp;MATCH(VLOOKUP(E66,DADOS!$C:$C,1),DADOS!$C:$C,)):INDIRECT("DADOS!$d$"&amp;(MATCH(VLOOKUP(E66,DADOS!$C:$C,1),DADOS!$C:$C,)+1)),INDIRECT("DADOS!$c$"&amp;MATCH(VLOOKUP(E66,DADOS!$C:$C,1),DADOS!$C:$C,)):INDIRECT("DADOS!$c$"&amp;(MATCH(VLOOKUP(E66,DADOS!$C:$C,1),DADOS!$C:$C,)+1))),2)%,H65)</f>
        <v>0</v>
      </c>
      <c r="I66" s="4" t="e" cm="1">
        <f t="array" ref="I66">Svensson(G66,1)</f>
        <v>#VALUE!</v>
      </c>
      <c r="J66" s="17">
        <f t="shared" ca="1" si="3"/>
        <v>1</v>
      </c>
      <c r="K66" s="11">
        <f t="shared" si="7"/>
        <v>0</v>
      </c>
      <c r="L66" s="11">
        <f t="shared" si="4"/>
        <v>0</v>
      </c>
      <c r="M66" s="11" t="e">
        <f t="shared" si="8"/>
        <v>#VALUE!</v>
      </c>
      <c r="N66" s="17">
        <f t="shared" ref="N66:N101" ca="1" si="10">(((1+H66)^(1/252)-1)*$B$9 +1)^G66</f>
        <v>1</v>
      </c>
      <c r="O66" s="17">
        <f t="shared" ref="O66:O101" ca="1" si="11">(((1+H66)^(1/252)-1)*$B$10 +1)^G66</f>
        <v>1</v>
      </c>
      <c r="P66" s="11">
        <f t="shared" ca="1" si="5"/>
        <v>0</v>
      </c>
      <c r="Q66" s="11">
        <f t="shared" ca="1" si="9"/>
        <v>0</v>
      </c>
      <c r="R66" s="76" t="e">
        <f t="shared" si="6"/>
        <v>#VALUE!</v>
      </c>
      <c r="S66" s="11">
        <f>IF(SUM($L$2:L65)=$B$11,0,SUM(L66:M66)/R66)</f>
        <v>0</v>
      </c>
    </row>
    <row r="67" spans="4:19" x14ac:dyDescent="0.2">
      <c r="D67" s="131"/>
      <c r="E67" s="16"/>
      <c r="G67" s="16"/>
      <c r="H67" s="4">
        <f ca="1">IFERROR(ROUND(FORECAST(E67,INDIRECT("DADOS!$D$"&amp;MATCH(VLOOKUP(E67,DADOS!$C:$C,1),DADOS!$C:$C,)):INDIRECT("DADOS!$d$"&amp;(MATCH(VLOOKUP(E67,DADOS!$C:$C,1),DADOS!$C:$C,)+1)),INDIRECT("DADOS!$c$"&amp;MATCH(VLOOKUP(E67,DADOS!$C:$C,1),DADOS!$C:$C,)):INDIRECT("DADOS!$c$"&amp;(MATCH(VLOOKUP(E67,DADOS!$C:$C,1),DADOS!$C:$C,)+1))),2)%,H66)</f>
        <v>0</v>
      </c>
      <c r="I67" s="4" t="e" cm="1">
        <f t="array" ref="I67">Svensson(G67,1)</f>
        <v>#VALUE!</v>
      </c>
      <c r="J67" s="17">
        <f t="shared" ref="J67:J101" ca="1" si="12">((((1+H67)^(1/252)-1)*$B$8 +1)^G67)/(((1+H66)^(1/252)-1)*$B$8 +1)^G66</f>
        <v>1</v>
      </c>
      <c r="K67" s="11">
        <f t="shared" si="7"/>
        <v>0</v>
      </c>
      <c r="L67" s="11">
        <f t="shared" ref="L67:L101" si="13">IF(F67=$B$13,$B$11,0)</f>
        <v>0</v>
      </c>
      <c r="M67" s="11" t="e">
        <f t="shared" si="8"/>
        <v>#VALUE!</v>
      </c>
      <c r="N67" s="17">
        <f t="shared" ca="1" si="10"/>
        <v>1</v>
      </c>
      <c r="O67" s="17">
        <f t="shared" ca="1" si="11"/>
        <v>1</v>
      </c>
      <c r="P67" s="11">
        <f t="shared" ref="P67:P101" ca="1" si="14">SUM(K67:L67)/N67</f>
        <v>0</v>
      </c>
      <c r="Q67" s="11">
        <f t="shared" ca="1" si="9"/>
        <v>0</v>
      </c>
      <c r="R67" s="76" t="e">
        <f t="shared" ref="R67:R101" si="15">(((1+I67)^(1/252)-1)*$B$10 +1)^G67</f>
        <v>#VALUE!</v>
      </c>
      <c r="S67" s="11">
        <f>IF(SUM($L$2:L66)=$B$11,0,SUM(L67:M67)/R67)</f>
        <v>0</v>
      </c>
    </row>
    <row r="68" spans="4:19" x14ac:dyDescent="0.2">
      <c r="D68" s="131"/>
      <c r="E68" s="16"/>
      <c r="G68" s="16"/>
      <c r="H68" s="4">
        <f ca="1">IFERROR(ROUND(FORECAST(E68,INDIRECT("DADOS!$D$"&amp;MATCH(VLOOKUP(E68,DADOS!$C:$C,1),DADOS!$C:$C,)):INDIRECT("DADOS!$d$"&amp;(MATCH(VLOOKUP(E68,DADOS!$C:$C,1),DADOS!$C:$C,)+1)),INDIRECT("DADOS!$c$"&amp;MATCH(VLOOKUP(E68,DADOS!$C:$C,1),DADOS!$C:$C,)):INDIRECT("DADOS!$c$"&amp;(MATCH(VLOOKUP(E68,DADOS!$C:$C,1),DADOS!$C:$C,)+1))),2)%,H67)</f>
        <v>0</v>
      </c>
      <c r="I68" s="4" t="e" cm="1">
        <f t="array" ref="I68">Svensson(G68,1)</f>
        <v>#VALUE!</v>
      </c>
      <c r="J68" s="17">
        <f t="shared" ca="1" si="12"/>
        <v>1</v>
      </c>
      <c r="K68" s="11">
        <f t="shared" ref="K68:K101" si="16">IF(AND(ISNUMBER(D68),D68&lt;=$B$5),(J68-1)*$B$11,0)</f>
        <v>0</v>
      </c>
      <c r="L68" s="11">
        <f t="shared" si="13"/>
        <v>0</v>
      </c>
      <c r="M68" s="11" t="e">
        <f t="shared" ref="M68:M101" si="17">(((((1+I68)^(1/252)-1)*$B$8 +1)^G68)/(((1+I67)^(1/252)-1)*$B$8 +1)^G67-1)*$B$11</f>
        <v>#VALUE!</v>
      </c>
      <c r="N68" s="17">
        <f t="shared" ca="1" si="10"/>
        <v>1</v>
      </c>
      <c r="O68" s="17">
        <f t="shared" ca="1" si="11"/>
        <v>1</v>
      </c>
      <c r="P68" s="11">
        <f t="shared" ca="1" si="14"/>
        <v>0</v>
      </c>
      <c r="Q68" s="11">
        <f t="shared" ca="1" si="9"/>
        <v>0</v>
      </c>
      <c r="R68" s="76" t="e">
        <f t="shared" si="15"/>
        <v>#VALUE!</v>
      </c>
      <c r="S68" s="11">
        <f>IF(SUM($L$2:L67)=$B$11,0,SUM(L68:M68)/R68)</f>
        <v>0</v>
      </c>
    </row>
    <row r="69" spans="4:19" x14ac:dyDescent="0.2">
      <c r="D69" s="131"/>
      <c r="E69" s="16"/>
      <c r="G69" s="16"/>
      <c r="H69" s="4">
        <f ca="1">IFERROR(ROUND(FORECAST(E69,INDIRECT("DADOS!$D$"&amp;MATCH(VLOOKUP(E69,DADOS!$C:$C,1),DADOS!$C:$C,)):INDIRECT("DADOS!$d$"&amp;(MATCH(VLOOKUP(E69,DADOS!$C:$C,1),DADOS!$C:$C,)+1)),INDIRECT("DADOS!$c$"&amp;MATCH(VLOOKUP(E69,DADOS!$C:$C,1),DADOS!$C:$C,)):INDIRECT("DADOS!$c$"&amp;(MATCH(VLOOKUP(E69,DADOS!$C:$C,1),DADOS!$C:$C,)+1))),2)%,H68)</f>
        <v>0</v>
      </c>
      <c r="I69" s="4" t="e" cm="1">
        <f t="array" ref="I69">Svensson(G69,1)</f>
        <v>#VALUE!</v>
      </c>
      <c r="J69" s="17">
        <f t="shared" ca="1" si="12"/>
        <v>1</v>
      </c>
      <c r="K69" s="11">
        <f t="shared" si="16"/>
        <v>0</v>
      </c>
      <c r="L69" s="11">
        <f t="shared" si="13"/>
        <v>0</v>
      </c>
      <c r="M69" s="11" t="e">
        <f t="shared" si="17"/>
        <v>#VALUE!</v>
      </c>
      <c r="N69" s="17">
        <f t="shared" ca="1" si="10"/>
        <v>1</v>
      </c>
      <c r="O69" s="17">
        <f t="shared" ca="1" si="11"/>
        <v>1</v>
      </c>
      <c r="P69" s="11">
        <f t="shared" ca="1" si="14"/>
        <v>0</v>
      </c>
      <c r="Q69" s="11">
        <f t="shared" ca="1" si="9"/>
        <v>0</v>
      </c>
      <c r="R69" s="76" t="e">
        <f t="shared" si="15"/>
        <v>#VALUE!</v>
      </c>
      <c r="S69" s="11">
        <f>IF(SUM($L$2:L68)=$B$11,0,SUM(L69:M69)/R69)</f>
        <v>0</v>
      </c>
    </row>
    <row r="70" spans="4:19" x14ac:dyDescent="0.2">
      <c r="D70" s="131"/>
      <c r="E70" s="16"/>
      <c r="G70" s="16"/>
      <c r="H70" s="4">
        <f ca="1">IFERROR(ROUND(FORECAST(E70,INDIRECT("DADOS!$D$"&amp;MATCH(VLOOKUP(E70,DADOS!$C:$C,1),DADOS!$C:$C,)):INDIRECT("DADOS!$d$"&amp;(MATCH(VLOOKUP(E70,DADOS!$C:$C,1),DADOS!$C:$C,)+1)),INDIRECT("DADOS!$c$"&amp;MATCH(VLOOKUP(E70,DADOS!$C:$C,1),DADOS!$C:$C,)):INDIRECT("DADOS!$c$"&amp;(MATCH(VLOOKUP(E70,DADOS!$C:$C,1),DADOS!$C:$C,)+1))),2)%,H69)</f>
        <v>0</v>
      </c>
      <c r="I70" s="4" t="e" cm="1">
        <f t="array" ref="I70">Svensson(G70,1)</f>
        <v>#VALUE!</v>
      </c>
      <c r="J70" s="17">
        <f t="shared" ca="1" si="12"/>
        <v>1</v>
      </c>
      <c r="K70" s="11">
        <f t="shared" si="16"/>
        <v>0</v>
      </c>
      <c r="L70" s="11">
        <f t="shared" si="13"/>
        <v>0</v>
      </c>
      <c r="M70" s="11" t="e">
        <f t="shared" si="17"/>
        <v>#VALUE!</v>
      </c>
      <c r="N70" s="17">
        <f t="shared" ca="1" si="10"/>
        <v>1</v>
      </c>
      <c r="O70" s="17">
        <f t="shared" ca="1" si="11"/>
        <v>1</v>
      </c>
      <c r="P70" s="11">
        <f t="shared" ca="1" si="14"/>
        <v>0</v>
      </c>
      <c r="Q70" s="11">
        <f t="shared" ca="1" si="9"/>
        <v>0</v>
      </c>
      <c r="R70" s="76" t="e">
        <f t="shared" si="15"/>
        <v>#VALUE!</v>
      </c>
      <c r="S70" s="11">
        <f>IF(SUM($L$2:L69)=$B$11,0,SUM(L70:M70)/R70)</f>
        <v>0</v>
      </c>
    </row>
    <row r="71" spans="4:19" x14ac:dyDescent="0.2">
      <c r="D71" s="131"/>
      <c r="E71" s="16"/>
      <c r="G71" s="16"/>
      <c r="H71" s="4">
        <f ca="1">IFERROR(ROUND(FORECAST(E71,INDIRECT("DADOS!$D$"&amp;MATCH(VLOOKUP(E71,DADOS!$C:$C,1),DADOS!$C:$C,)):INDIRECT("DADOS!$d$"&amp;(MATCH(VLOOKUP(E71,DADOS!$C:$C,1),DADOS!$C:$C,)+1)),INDIRECT("DADOS!$c$"&amp;MATCH(VLOOKUP(E71,DADOS!$C:$C,1),DADOS!$C:$C,)):INDIRECT("DADOS!$c$"&amp;(MATCH(VLOOKUP(E71,DADOS!$C:$C,1),DADOS!$C:$C,)+1))),2)%,H70)</f>
        <v>0</v>
      </c>
      <c r="I71" s="4" t="e" cm="1">
        <f t="array" ref="I71">Svensson(G71,1)</f>
        <v>#VALUE!</v>
      </c>
      <c r="J71" s="17">
        <f t="shared" ca="1" si="12"/>
        <v>1</v>
      </c>
      <c r="K71" s="11">
        <f t="shared" si="16"/>
        <v>0</v>
      </c>
      <c r="L71" s="11">
        <f t="shared" si="13"/>
        <v>0</v>
      </c>
      <c r="M71" s="11" t="e">
        <f t="shared" si="17"/>
        <v>#VALUE!</v>
      </c>
      <c r="N71" s="17">
        <f t="shared" ca="1" si="10"/>
        <v>1</v>
      </c>
      <c r="O71" s="17">
        <f t="shared" ca="1" si="11"/>
        <v>1</v>
      </c>
      <c r="P71" s="11">
        <f t="shared" ca="1" si="14"/>
        <v>0</v>
      </c>
      <c r="Q71" s="11">
        <f t="shared" ca="1" si="9"/>
        <v>0</v>
      </c>
      <c r="R71" s="76" t="e">
        <f t="shared" si="15"/>
        <v>#VALUE!</v>
      </c>
      <c r="S71" s="11">
        <f>IF(SUM($L$2:L70)=$B$11,0,SUM(L71:M71)/R71)</f>
        <v>0</v>
      </c>
    </row>
    <row r="72" spans="4:19" x14ac:dyDescent="0.2">
      <c r="D72" s="131"/>
      <c r="E72" s="16"/>
      <c r="G72" s="16"/>
      <c r="H72" s="4">
        <f ca="1">IFERROR(ROUND(FORECAST(E72,INDIRECT("DADOS!$D$"&amp;MATCH(VLOOKUP(E72,DADOS!$C:$C,1),DADOS!$C:$C,)):INDIRECT("DADOS!$d$"&amp;(MATCH(VLOOKUP(E72,DADOS!$C:$C,1),DADOS!$C:$C,)+1)),INDIRECT("DADOS!$c$"&amp;MATCH(VLOOKUP(E72,DADOS!$C:$C,1),DADOS!$C:$C,)):INDIRECT("DADOS!$c$"&amp;(MATCH(VLOOKUP(E72,DADOS!$C:$C,1),DADOS!$C:$C,)+1))),2)%,H71)</f>
        <v>0</v>
      </c>
      <c r="I72" s="4" t="e" cm="1">
        <f t="array" ref="I72">Svensson(G72,1)</f>
        <v>#VALUE!</v>
      </c>
      <c r="J72" s="17">
        <f t="shared" ca="1" si="12"/>
        <v>1</v>
      </c>
      <c r="K72" s="11">
        <f t="shared" si="16"/>
        <v>0</v>
      </c>
      <c r="L72" s="11">
        <f t="shared" si="13"/>
        <v>0</v>
      </c>
      <c r="M72" s="11" t="e">
        <f t="shared" si="17"/>
        <v>#VALUE!</v>
      </c>
      <c r="N72" s="17">
        <f t="shared" ca="1" si="10"/>
        <v>1</v>
      </c>
      <c r="O72" s="17">
        <f t="shared" ca="1" si="11"/>
        <v>1</v>
      </c>
      <c r="P72" s="11">
        <f t="shared" ca="1" si="14"/>
        <v>0</v>
      </c>
      <c r="Q72" s="11">
        <f t="shared" ca="1" si="9"/>
        <v>0</v>
      </c>
      <c r="R72" s="76" t="e">
        <f t="shared" si="15"/>
        <v>#VALUE!</v>
      </c>
      <c r="S72" s="11">
        <f>IF(SUM($L$2:L71)=$B$11,0,SUM(L72:M72)/R72)</f>
        <v>0</v>
      </c>
    </row>
    <row r="73" spans="4:19" x14ac:dyDescent="0.2">
      <c r="D73" s="131"/>
      <c r="E73" s="16"/>
      <c r="G73" s="16"/>
      <c r="H73" s="4">
        <f ca="1">IFERROR(ROUND(FORECAST(E73,INDIRECT("DADOS!$D$"&amp;MATCH(VLOOKUP(E73,DADOS!$C:$C,1),DADOS!$C:$C,)):INDIRECT("DADOS!$d$"&amp;(MATCH(VLOOKUP(E73,DADOS!$C:$C,1),DADOS!$C:$C,)+1)),INDIRECT("DADOS!$c$"&amp;MATCH(VLOOKUP(E73,DADOS!$C:$C,1),DADOS!$C:$C,)):INDIRECT("DADOS!$c$"&amp;(MATCH(VLOOKUP(E73,DADOS!$C:$C,1),DADOS!$C:$C,)+1))),2)%,H72)</f>
        <v>0</v>
      </c>
      <c r="I73" s="4" t="e" cm="1">
        <f t="array" ref="I73">Svensson(G73,1)</f>
        <v>#VALUE!</v>
      </c>
      <c r="J73" s="17">
        <f t="shared" ca="1" si="12"/>
        <v>1</v>
      </c>
      <c r="K73" s="11">
        <f t="shared" si="16"/>
        <v>0</v>
      </c>
      <c r="L73" s="11">
        <f t="shared" si="13"/>
        <v>0</v>
      </c>
      <c r="M73" s="11" t="e">
        <f t="shared" si="17"/>
        <v>#VALUE!</v>
      </c>
      <c r="N73" s="17">
        <f t="shared" ca="1" si="10"/>
        <v>1</v>
      </c>
      <c r="O73" s="17">
        <f t="shared" ca="1" si="11"/>
        <v>1</v>
      </c>
      <c r="P73" s="11">
        <f t="shared" ca="1" si="14"/>
        <v>0</v>
      </c>
      <c r="Q73" s="11">
        <f t="shared" ca="1" si="9"/>
        <v>0</v>
      </c>
      <c r="R73" s="76" t="e">
        <f t="shared" si="15"/>
        <v>#VALUE!</v>
      </c>
      <c r="S73" s="11">
        <f>IF(SUM($L$2:L72)=$B$11,0,SUM(L73:M73)/R73)</f>
        <v>0</v>
      </c>
    </row>
    <row r="74" spans="4:19" x14ac:dyDescent="0.2">
      <c r="D74" s="131"/>
      <c r="E74" s="16"/>
      <c r="G74" s="16"/>
      <c r="H74" s="4">
        <f ca="1">IFERROR(ROUND(FORECAST(E74,INDIRECT("DADOS!$D$"&amp;MATCH(VLOOKUP(E74,DADOS!$C:$C,1),DADOS!$C:$C,)):INDIRECT("DADOS!$d$"&amp;(MATCH(VLOOKUP(E74,DADOS!$C:$C,1),DADOS!$C:$C,)+1)),INDIRECT("DADOS!$c$"&amp;MATCH(VLOOKUP(E74,DADOS!$C:$C,1),DADOS!$C:$C,)):INDIRECT("DADOS!$c$"&amp;(MATCH(VLOOKUP(E74,DADOS!$C:$C,1),DADOS!$C:$C,)+1))),2)%,H73)</f>
        <v>0</v>
      </c>
      <c r="I74" s="4" t="e" cm="1">
        <f t="array" ref="I74">Svensson(G74,1)</f>
        <v>#VALUE!</v>
      </c>
      <c r="J74" s="17">
        <f t="shared" ca="1" si="12"/>
        <v>1</v>
      </c>
      <c r="K74" s="11">
        <f t="shared" si="16"/>
        <v>0</v>
      </c>
      <c r="L74" s="11">
        <f t="shared" si="13"/>
        <v>0</v>
      </c>
      <c r="M74" s="11" t="e">
        <f t="shared" si="17"/>
        <v>#VALUE!</v>
      </c>
      <c r="N74" s="17">
        <f t="shared" ca="1" si="10"/>
        <v>1</v>
      </c>
      <c r="O74" s="17">
        <f t="shared" ca="1" si="11"/>
        <v>1</v>
      </c>
      <c r="P74" s="11">
        <f t="shared" ca="1" si="14"/>
        <v>0</v>
      </c>
      <c r="Q74" s="11">
        <f t="shared" ca="1" si="9"/>
        <v>0</v>
      </c>
      <c r="R74" s="76" t="e">
        <f t="shared" si="15"/>
        <v>#VALUE!</v>
      </c>
      <c r="S74" s="11">
        <f>IF(SUM($L$2:L73)=$B$11,0,SUM(L74:M74)/R74)</f>
        <v>0</v>
      </c>
    </row>
    <row r="75" spans="4:19" x14ac:dyDescent="0.2">
      <c r="D75" s="131"/>
      <c r="E75" s="16"/>
      <c r="G75" s="16"/>
      <c r="H75" s="4">
        <f ca="1">IFERROR(ROUND(FORECAST(E75,INDIRECT("DADOS!$D$"&amp;MATCH(VLOOKUP(E75,DADOS!$C:$C,1),DADOS!$C:$C,)):INDIRECT("DADOS!$d$"&amp;(MATCH(VLOOKUP(E75,DADOS!$C:$C,1),DADOS!$C:$C,)+1)),INDIRECT("DADOS!$c$"&amp;MATCH(VLOOKUP(E75,DADOS!$C:$C,1),DADOS!$C:$C,)):INDIRECT("DADOS!$c$"&amp;(MATCH(VLOOKUP(E75,DADOS!$C:$C,1),DADOS!$C:$C,)+1))),2)%,H74)</f>
        <v>0</v>
      </c>
      <c r="I75" s="4" t="e" cm="1">
        <f t="array" ref="I75">Svensson(G75,1)</f>
        <v>#VALUE!</v>
      </c>
      <c r="J75" s="17">
        <f t="shared" ca="1" si="12"/>
        <v>1</v>
      </c>
      <c r="K75" s="11">
        <f t="shared" si="16"/>
        <v>0</v>
      </c>
      <c r="L75" s="11">
        <f t="shared" si="13"/>
        <v>0</v>
      </c>
      <c r="M75" s="11" t="e">
        <f t="shared" si="17"/>
        <v>#VALUE!</v>
      </c>
      <c r="N75" s="17">
        <f t="shared" ca="1" si="10"/>
        <v>1</v>
      </c>
      <c r="O75" s="17">
        <f t="shared" ca="1" si="11"/>
        <v>1</v>
      </c>
      <c r="P75" s="11">
        <f t="shared" ca="1" si="14"/>
        <v>0</v>
      </c>
      <c r="Q75" s="11">
        <f t="shared" ca="1" si="9"/>
        <v>0</v>
      </c>
      <c r="R75" s="76" t="e">
        <f t="shared" si="15"/>
        <v>#VALUE!</v>
      </c>
      <c r="S75" s="11">
        <f>IF(SUM($L$2:L74)=$B$11,0,SUM(L75:M75)/R75)</f>
        <v>0</v>
      </c>
    </row>
    <row r="76" spans="4:19" x14ac:dyDescent="0.2">
      <c r="D76" s="131"/>
      <c r="E76" s="16"/>
      <c r="G76" s="16"/>
      <c r="H76" s="4">
        <f ca="1">IFERROR(ROUND(FORECAST(E76,INDIRECT("DADOS!$D$"&amp;MATCH(VLOOKUP(E76,DADOS!$C:$C,1),DADOS!$C:$C,)):INDIRECT("DADOS!$d$"&amp;(MATCH(VLOOKUP(E76,DADOS!$C:$C,1),DADOS!$C:$C,)+1)),INDIRECT("DADOS!$c$"&amp;MATCH(VLOOKUP(E76,DADOS!$C:$C,1),DADOS!$C:$C,)):INDIRECT("DADOS!$c$"&amp;(MATCH(VLOOKUP(E76,DADOS!$C:$C,1),DADOS!$C:$C,)+1))),2)%,H75)</f>
        <v>0</v>
      </c>
      <c r="I76" s="4" t="e" cm="1">
        <f t="array" ref="I76">Svensson(G76,1)</f>
        <v>#VALUE!</v>
      </c>
      <c r="J76" s="17">
        <f t="shared" ca="1" si="12"/>
        <v>1</v>
      </c>
      <c r="K76" s="11">
        <f t="shared" si="16"/>
        <v>0</v>
      </c>
      <c r="L76" s="11">
        <f t="shared" si="13"/>
        <v>0</v>
      </c>
      <c r="M76" s="11" t="e">
        <f t="shared" si="17"/>
        <v>#VALUE!</v>
      </c>
      <c r="N76" s="17">
        <f t="shared" ca="1" si="10"/>
        <v>1</v>
      </c>
      <c r="O76" s="17">
        <f t="shared" ca="1" si="11"/>
        <v>1</v>
      </c>
      <c r="P76" s="11">
        <f t="shared" ca="1" si="14"/>
        <v>0</v>
      </c>
      <c r="Q76" s="11">
        <f t="shared" ca="1" si="9"/>
        <v>0</v>
      </c>
      <c r="R76" s="76" t="e">
        <f t="shared" si="15"/>
        <v>#VALUE!</v>
      </c>
      <c r="S76" s="11">
        <f>IF(SUM($L$2:L75)=$B$11,0,SUM(L76:M76)/R76)</f>
        <v>0</v>
      </c>
    </row>
    <row r="77" spans="4:19" x14ac:dyDescent="0.2">
      <c r="D77" s="131"/>
      <c r="E77" s="16"/>
      <c r="G77" s="16"/>
      <c r="H77" s="4">
        <f ca="1">IFERROR(ROUND(FORECAST(E77,INDIRECT("DADOS!$D$"&amp;MATCH(VLOOKUP(E77,DADOS!$C:$C,1),DADOS!$C:$C,)):INDIRECT("DADOS!$d$"&amp;(MATCH(VLOOKUP(E77,DADOS!$C:$C,1),DADOS!$C:$C,)+1)),INDIRECT("DADOS!$c$"&amp;MATCH(VLOOKUP(E77,DADOS!$C:$C,1),DADOS!$C:$C,)):INDIRECT("DADOS!$c$"&amp;(MATCH(VLOOKUP(E77,DADOS!$C:$C,1),DADOS!$C:$C,)+1))),2)%,H76)</f>
        <v>0</v>
      </c>
      <c r="I77" s="4" t="e" cm="1">
        <f t="array" ref="I77">Svensson(G77,1)</f>
        <v>#VALUE!</v>
      </c>
      <c r="J77" s="17">
        <f t="shared" ca="1" si="12"/>
        <v>1</v>
      </c>
      <c r="K77" s="11">
        <f t="shared" si="16"/>
        <v>0</v>
      </c>
      <c r="L77" s="11">
        <f t="shared" si="13"/>
        <v>0</v>
      </c>
      <c r="M77" s="11" t="e">
        <f t="shared" si="17"/>
        <v>#VALUE!</v>
      </c>
      <c r="N77" s="17">
        <f t="shared" ca="1" si="10"/>
        <v>1</v>
      </c>
      <c r="O77" s="17">
        <f t="shared" ca="1" si="11"/>
        <v>1</v>
      </c>
      <c r="P77" s="11">
        <f t="shared" ca="1" si="14"/>
        <v>0</v>
      </c>
      <c r="Q77" s="11">
        <f t="shared" ca="1" si="9"/>
        <v>0</v>
      </c>
      <c r="R77" s="76" t="e">
        <f t="shared" si="15"/>
        <v>#VALUE!</v>
      </c>
      <c r="S77" s="11">
        <f>IF(SUM($L$2:L76)=$B$11,0,SUM(L77:M77)/R77)</f>
        <v>0</v>
      </c>
    </row>
    <row r="78" spans="4:19" x14ac:dyDescent="0.2">
      <c r="D78" s="131"/>
      <c r="E78" s="16"/>
      <c r="G78" s="16"/>
      <c r="H78" s="4">
        <f ca="1">IFERROR(ROUND(FORECAST(E78,INDIRECT("DADOS!$D$"&amp;MATCH(VLOOKUP(E78,DADOS!$C:$C,1),DADOS!$C:$C,)):INDIRECT("DADOS!$d$"&amp;(MATCH(VLOOKUP(E78,DADOS!$C:$C,1),DADOS!$C:$C,)+1)),INDIRECT("DADOS!$c$"&amp;MATCH(VLOOKUP(E78,DADOS!$C:$C,1),DADOS!$C:$C,)):INDIRECT("DADOS!$c$"&amp;(MATCH(VLOOKUP(E78,DADOS!$C:$C,1),DADOS!$C:$C,)+1))),2)%,H77)</f>
        <v>0</v>
      </c>
      <c r="I78" s="4" t="e" cm="1">
        <f t="array" ref="I78">Svensson(G78,1)</f>
        <v>#VALUE!</v>
      </c>
      <c r="J78" s="17">
        <f t="shared" ca="1" si="12"/>
        <v>1</v>
      </c>
      <c r="K78" s="11">
        <f t="shared" si="16"/>
        <v>0</v>
      </c>
      <c r="L78" s="11">
        <f t="shared" si="13"/>
        <v>0</v>
      </c>
      <c r="M78" s="11" t="e">
        <f t="shared" si="17"/>
        <v>#VALUE!</v>
      </c>
      <c r="N78" s="17">
        <f t="shared" ca="1" si="10"/>
        <v>1</v>
      </c>
      <c r="O78" s="17">
        <f t="shared" ca="1" si="11"/>
        <v>1</v>
      </c>
      <c r="P78" s="11">
        <f t="shared" ca="1" si="14"/>
        <v>0</v>
      </c>
      <c r="Q78" s="11">
        <f t="shared" ca="1" si="9"/>
        <v>0</v>
      </c>
      <c r="R78" s="76" t="e">
        <f t="shared" si="15"/>
        <v>#VALUE!</v>
      </c>
      <c r="S78" s="11">
        <f>IF(SUM($L$2:L77)=$B$11,0,SUM(L78:M78)/R78)</f>
        <v>0</v>
      </c>
    </row>
    <row r="79" spans="4:19" x14ac:dyDescent="0.2">
      <c r="D79" s="131"/>
      <c r="E79" s="16"/>
      <c r="G79" s="16"/>
      <c r="H79" s="4">
        <f ca="1">IFERROR(ROUND(FORECAST(E79,INDIRECT("DADOS!$D$"&amp;MATCH(VLOOKUP(E79,DADOS!$C:$C,1),DADOS!$C:$C,)):INDIRECT("DADOS!$d$"&amp;(MATCH(VLOOKUP(E79,DADOS!$C:$C,1),DADOS!$C:$C,)+1)),INDIRECT("DADOS!$c$"&amp;MATCH(VLOOKUP(E79,DADOS!$C:$C,1),DADOS!$C:$C,)):INDIRECT("DADOS!$c$"&amp;(MATCH(VLOOKUP(E79,DADOS!$C:$C,1),DADOS!$C:$C,)+1))),2)%,H78)</f>
        <v>0</v>
      </c>
      <c r="I79" s="4" t="e" cm="1">
        <f t="array" ref="I79">Svensson(G79,1)</f>
        <v>#VALUE!</v>
      </c>
      <c r="J79" s="17">
        <f t="shared" ca="1" si="12"/>
        <v>1</v>
      </c>
      <c r="K79" s="11">
        <f t="shared" si="16"/>
        <v>0</v>
      </c>
      <c r="L79" s="11">
        <f t="shared" si="13"/>
        <v>0</v>
      </c>
      <c r="M79" s="11" t="e">
        <f t="shared" si="17"/>
        <v>#VALUE!</v>
      </c>
      <c r="N79" s="17">
        <f t="shared" ca="1" si="10"/>
        <v>1</v>
      </c>
      <c r="O79" s="17">
        <f t="shared" ca="1" si="11"/>
        <v>1</v>
      </c>
      <c r="P79" s="11">
        <f t="shared" ca="1" si="14"/>
        <v>0</v>
      </c>
      <c r="Q79" s="11">
        <f t="shared" ca="1" si="9"/>
        <v>0</v>
      </c>
      <c r="R79" s="76" t="e">
        <f t="shared" si="15"/>
        <v>#VALUE!</v>
      </c>
      <c r="S79" s="11">
        <f>IF(SUM($L$2:L78)=$B$11,0,SUM(L79:M79)/R79)</f>
        <v>0</v>
      </c>
    </row>
    <row r="80" spans="4:19" x14ac:dyDescent="0.2">
      <c r="D80" s="131"/>
      <c r="E80" s="16"/>
      <c r="G80" s="16"/>
      <c r="H80" s="4">
        <f ca="1">IFERROR(ROUND(FORECAST(E80,INDIRECT("DADOS!$D$"&amp;MATCH(VLOOKUP(E80,DADOS!$C:$C,1),DADOS!$C:$C,)):INDIRECT("DADOS!$d$"&amp;(MATCH(VLOOKUP(E80,DADOS!$C:$C,1),DADOS!$C:$C,)+1)),INDIRECT("DADOS!$c$"&amp;MATCH(VLOOKUP(E80,DADOS!$C:$C,1),DADOS!$C:$C,)):INDIRECT("DADOS!$c$"&amp;(MATCH(VLOOKUP(E80,DADOS!$C:$C,1),DADOS!$C:$C,)+1))),2)%,H79)</f>
        <v>0</v>
      </c>
      <c r="I80" s="4" t="e" cm="1">
        <f t="array" ref="I80">Svensson(G80,1)</f>
        <v>#VALUE!</v>
      </c>
      <c r="J80" s="17">
        <f t="shared" ca="1" si="12"/>
        <v>1</v>
      </c>
      <c r="K80" s="11">
        <f t="shared" si="16"/>
        <v>0</v>
      </c>
      <c r="L80" s="11">
        <f t="shared" si="13"/>
        <v>0</v>
      </c>
      <c r="M80" s="11" t="e">
        <f t="shared" si="17"/>
        <v>#VALUE!</v>
      </c>
      <c r="N80" s="17">
        <f t="shared" ca="1" si="10"/>
        <v>1</v>
      </c>
      <c r="O80" s="17">
        <f t="shared" ca="1" si="11"/>
        <v>1</v>
      </c>
      <c r="P80" s="11">
        <f t="shared" ca="1" si="14"/>
        <v>0</v>
      </c>
      <c r="Q80" s="11">
        <f t="shared" ca="1" si="9"/>
        <v>0</v>
      </c>
      <c r="R80" s="76" t="e">
        <f t="shared" si="15"/>
        <v>#VALUE!</v>
      </c>
      <c r="S80" s="11">
        <f>IF(SUM($L$2:L79)=$B$11,0,SUM(L80:M80)/R80)</f>
        <v>0</v>
      </c>
    </row>
    <row r="81" spans="4:19" x14ac:dyDescent="0.2">
      <c r="D81" s="131"/>
      <c r="E81" s="16"/>
      <c r="G81" s="16"/>
      <c r="H81" s="4">
        <f ca="1">IFERROR(ROUND(FORECAST(E81,INDIRECT("DADOS!$D$"&amp;MATCH(VLOOKUP(E81,DADOS!$C:$C,1),DADOS!$C:$C,)):INDIRECT("DADOS!$d$"&amp;(MATCH(VLOOKUP(E81,DADOS!$C:$C,1),DADOS!$C:$C,)+1)),INDIRECT("DADOS!$c$"&amp;MATCH(VLOOKUP(E81,DADOS!$C:$C,1),DADOS!$C:$C,)):INDIRECT("DADOS!$c$"&amp;(MATCH(VLOOKUP(E81,DADOS!$C:$C,1),DADOS!$C:$C,)+1))),2)%,H80)</f>
        <v>0</v>
      </c>
      <c r="I81" s="4" t="e" cm="1">
        <f t="array" ref="I81">Svensson(G81,1)</f>
        <v>#VALUE!</v>
      </c>
      <c r="J81" s="17">
        <f t="shared" ca="1" si="12"/>
        <v>1</v>
      </c>
      <c r="K81" s="11">
        <f t="shared" si="16"/>
        <v>0</v>
      </c>
      <c r="L81" s="11">
        <f t="shared" si="13"/>
        <v>0</v>
      </c>
      <c r="M81" s="11" t="e">
        <f t="shared" si="17"/>
        <v>#VALUE!</v>
      </c>
      <c r="N81" s="17">
        <f t="shared" ca="1" si="10"/>
        <v>1</v>
      </c>
      <c r="O81" s="17">
        <f t="shared" ca="1" si="11"/>
        <v>1</v>
      </c>
      <c r="P81" s="11">
        <f t="shared" ca="1" si="14"/>
        <v>0</v>
      </c>
      <c r="Q81" s="11">
        <f t="shared" ca="1" si="9"/>
        <v>0</v>
      </c>
      <c r="R81" s="76" t="e">
        <f t="shared" si="15"/>
        <v>#VALUE!</v>
      </c>
      <c r="S81" s="11">
        <f>IF(SUM($L$2:L80)=$B$11,0,SUM(L81:M81)/R81)</f>
        <v>0</v>
      </c>
    </row>
    <row r="82" spans="4:19" x14ac:dyDescent="0.2">
      <c r="D82" s="131"/>
      <c r="E82" s="16"/>
      <c r="G82" s="16"/>
      <c r="H82" s="4">
        <f ca="1">IFERROR(ROUND(FORECAST(E82,INDIRECT("DADOS!$D$"&amp;MATCH(VLOOKUP(E82,DADOS!$C:$C,1),DADOS!$C:$C,)):INDIRECT("DADOS!$d$"&amp;(MATCH(VLOOKUP(E82,DADOS!$C:$C,1),DADOS!$C:$C,)+1)),INDIRECT("DADOS!$c$"&amp;MATCH(VLOOKUP(E82,DADOS!$C:$C,1),DADOS!$C:$C,)):INDIRECT("DADOS!$c$"&amp;(MATCH(VLOOKUP(E82,DADOS!$C:$C,1),DADOS!$C:$C,)+1))),2)%,H81)</f>
        <v>0</v>
      </c>
      <c r="I82" s="4" t="e" cm="1">
        <f t="array" ref="I82">Svensson(G82,1)</f>
        <v>#VALUE!</v>
      </c>
      <c r="J82" s="17">
        <f t="shared" ca="1" si="12"/>
        <v>1</v>
      </c>
      <c r="K82" s="11">
        <f t="shared" si="16"/>
        <v>0</v>
      </c>
      <c r="L82" s="11">
        <f t="shared" si="13"/>
        <v>0</v>
      </c>
      <c r="M82" s="11" t="e">
        <f t="shared" si="17"/>
        <v>#VALUE!</v>
      </c>
      <c r="N82" s="17">
        <f t="shared" ca="1" si="10"/>
        <v>1</v>
      </c>
      <c r="O82" s="17">
        <f t="shared" ca="1" si="11"/>
        <v>1</v>
      </c>
      <c r="P82" s="11">
        <f t="shared" ca="1" si="14"/>
        <v>0</v>
      </c>
      <c r="Q82" s="11">
        <f t="shared" ca="1" si="9"/>
        <v>0</v>
      </c>
      <c r="R82" s="76" t="e">
        <f t="shared" si="15"/>
        <v>#VALUE!</v>
      </c>
      <c r="S82" s="11">
        <f>IF(SUM($L$2:L81)=$B$11,0,SUM(L82:M82)/R82)</f>
        <v>0</v>
      </c>
    </row>
    <row r="83" spans="4:19" x14ac:dyDescent="0.2">
      <c r="D83" s="131"/>
      <c r="E83" s="16"/>
      <c r="G83" s="16"/>
      <c r="H83" s="4">
        <f ca="1">IFERROR(ROUND(FORECAST(E83,INDIRECT("DADOS!$D$"&amp;MATCH(VLOOKUP(E83,DADOS!$C:$C,1),DADOS!$C:$C,)):INDIRECT("DADOS!$d$"&amp;(MATCH(VLOOKUP(E83,DADOS!$C:$C,1),DADOS!$C:$C,)+1)),INDIRECT("DADOS!$c$"&amp;MATCH(VLOOKUP(E83,DADOS!$C:$C,1),DADOS!$C:$C,)):INDIRECT("DADOS!$c$"&amp;(MATCH(VLOOKUP(E83,DADOS!$C:$C,1),DADOS!$C:$C,)+1))),2)%,H82)</f>
        <v>0</v>
      </c>
      <c r="I83" s="4" t="e" cm="1">
        <f t="array" ref="I83">Svensson(G83,1)</f>
        <v>#VALUE!</v>
      </c>
      <c r="J83" s="17">
        <f t="shared" ca="1" si="12"/>
        <v>1</v>
      </c>
      <c r="K83" s="11">
        <f t="shared" si="16"/>
        <v>0</v>
      </c>
      <c r="L83" s="11">
        <f t="shared" si="13"/>
        <v>0</v>
      </c>
      <c r="M83" s="11" t="e">
        <f t="shared" si="17"/>
        <v>#VALUE!</v>
      </c>
      <c r="N83" s="17">
        <f t="shared" ca="1" si="10"/>
        <v>1</v>
      </c>
      <c r="O83" s="17">
        <f t="shared" ca="1" si="11"/>
        <v>1</v>
      </c>
      <c r="P83" s="11">
        <f t="shared" ca="1" si="14"/>
        <v>0</v>
      </c>
      <c r="Q83" s="11">
        <f t="shared" ca="1" si="9"/>
        <v>0</v>
      </c>
      <c r="R83" s="76" t="e">
        <f t="shared" si="15"/>
        <v>#VALUE!</v>
      </c>
      <c r="S83" s="11">
        <f>IF(SUM($L$2:L82)=$B$11,0,SUM(L83:M83)/R83)</f>
        <v>0</v>
      </c>
    </row>
    <row r="84" spans="4:19" x14ac:dyDescent="0.2">
      <c r="D84" s="131"/>
      <c r="E84" s="16"/>
      <c r="G84" s="16"/>
      <c r="H84" s="4">
        <f ca="1">IFERROR(ROUND(FORECAST(E84,INDIRECT("DADOS!$D$"&amp;MATCH(VLOOKUP(E84,DADOS!$C:$C,1),DADOS!$C:$C,)):INDIRECT("DADOS!$d$"&amp;(MATCH(VLOOKUP(E84,DADOS!$C:$C,1),DADOS!$C:$C,)+1)),INDIRECT("DADOS!$c$"&amp;MATCH(VLOOKUP(E84,DADOS!$C:$C,1),DADOS!$C:$C,)):INDIRECT("DADOS!$c$"&amp;(MATCH(VLOOKUP(E84,DADOS!$C:$C,1),DADOS!$C:$C,)+1))),2)%,H83)</f>
        <v>0</v>
      </c>
      <c r="I84" s="4" t="e" cm="1">
        <f t="array" ref="I84">Svensson(G84,1)</f>
        <v>#VALUE!</v>
      </c>
      <c r="J84" s="17">
        <f t="shared" ca="1" si="12"/>
        <v>1</v>
      </c>
      <c r="K84" s="11">
        <f t="shared" si="16"/>
        <v>0</v>
      </c>
      <c r="L84" s="11">
        <f t="shared" si="13"/>
        <v>0</v>
      </c>
      <c r="M84" s="11" t="e">
        <f t="shared" si="17"/>
        <v>#VALUE!</v>
      </c>
      <c r="N84" s="17">
        <f t="shared" ca="1" si="10"/>
        <v>1</v>
      </c>
      <c r="O84" s="17">
        <f t="shared" ca="1" si="11"/>
        <v>1</v>
      </c>
      <c r="P84" s="11">
        <f t="shared" ca="1" si="14"/>
        <v>0</v>
      </c>
      <c r="Q84" s="11">
        <f t="shared" ca="1" si="9"/>
        <v>0</v>
      </c>
      <c r="R84" s="76" t="e">
        <f t="shared" si="15"/>
        <v>#VALUE!</v>
      </c>
      <c r="S84" s="11">
        <f>IF(SUM($L$2:L83)=$B$11,0,SUM(L84:M84)/R84)</f>
        <v>0</v>
      </c>
    </row>
    <row r="85" spans="4:19" x14ac:dyDescent="0.2">
      <c r="D85" s="131"/>
      <c r="E85" s="16"/>
      <c r="G85" s="16"/>
      <c r="H85" s="4">
        <f ca="1">IFERROR(ROUND(FORECAST(E85,INDIRECT("DADOS!$D$"&amp;MATCH(VLOOKUP(E85,DADOS!$C:$C,1),DADOS!$C:$C,)):INDIRECT("DADOS!$d$"&amp;(MATCH(VLOOKUP(E85,DADOS!$C:$C,1),DADOS!$C:$C,)+1)),INDIRECT("DADOS!$c$"&amp;MATCH(VLOOKUP(E85,DADOS!$C:$C,1),DADOS!$C:$C,)):INDIRECT("DADOS!$c$"&amp;(MATCH(VLOOKUP(E85,DADOS!$C:$C,1),DADOS!$C:$C,)+1))),2)%,H84)</f>
        <v>0</v>
      </c>
      <c r="I85" s="4" t="e" cm="1">
        <f t="array" ref="I85">Svensson(G85,1)</f>
        <v>#VALUE!</v>
      </c>
      <c r="J85" s="17">
        <f t="shared" ca="1" si="12"/>
        <v>1</v>
      </c>
      <c r="K85" s="11">
        <f t="shared" si="16"/>
        <v>0</v>
      </c>
      <c r="L85" s="11">
        <f t="shared" si="13"/>
        <v>0</v>
      </c>
      <c r="M85" s="11" t="e">
        <f t="shared" si="17"/>
        <v>#VALUE!</v>
      </c>
      <c r="N85" s="17">
        <f t="shared" ca="1" si="10"/>
        <v>1</v>
      </c>
      <c r="O85" s="17">
        <f t="shared" ca="1" si="11"/>
        <v>1</v>
      </c>
      <c r="P85" s="11">
        <f t="shared" ca="1" si="14"/>
        <v>0</v>
      </c>
      <c r="Q85" s="11">
        <f t="shared" ca="1" si="9"/>
        <v>0</v>
      </c>
      <c r="R85" s="76" t="e">
        <f t="shared" si="15"/>
        <v>#VALUE!</v>
      </c>
      <c r="S85" s="11">
        <f>IF(SUM($L$2:L84)=$B$11,0,SUM(L85:M85)/R85)</f>
        <v>0</v>
      </c>
    </row>
    <row r="86" spans="4:19" x14ac:dyDescent="0.2">
      <c r="D86" s="131"/>
      <c r="E86" s="16"/>
      <c r="G86" s="16"/>
      <c r="H86" s="4">
        <f ca="1">IFERROR(ROUND(FORECAST(E86,INDIRECT("DADOS!$D$"&amp;MATCH(VLOOKUP(E86,DADOS!$C:$C,1),DADOS!$C:$C,)):INDIRECT("DADOS!$d$"&amp;(MATCH(VLOOKUP(E86,DADOS!$C:$C,1),DADOS!$C:$C,)+1)),INDIRECT("DADOS!$c$"&amp;MATCH(VLOOKUP(E86,DADOS!$C:$C,1),DADOS!$C:$C,)):INDIRECT("DADOS!$c$"&amp;(MATCH(VLOOKUP(E86,DADOS!$C:$C,1),DADOS!$C:$C,)+1))),2)%,H85)</f>
        <v>0</v>
      </c>
      <c r="I86" s="4" t="e" cm="1">
        <f t="array" ref="I86">Svensson(G86,1)</f>
        <v>#VALUE!</v>
      </c>
      <c r="J86" s="17">
        <f t="shared" ca="1" si="12"/>
        <v>1</v>
      </c>
      <c r="K86" s="11">
        <f t="shared" si="16"/>
        <v>0</v>
      </c>
      <c r="L86" s="11">
        <f t="shared" si="13"/>
        <v>0</v>
      </c>
      <c r="M86" s="11" t="e">
        <f t="shared" si="17"/>
        <v>#VALUE!</v>
      </c>
      <c r="N86" s="17">
        <f t="shared" ca="1" si="10"/>
        <v>1</v>
      </c>
      <c r="O86" s="17">
        <f t="shared" ca="1" si="11"/>
        <v>1</v>
      </c>
      <c r="P86" s="11">
        <f t="shared" ca="1" si="14"/>
        <v>0</v>
      </c>
      <c r="Q86" s="11">
        <f t="shared" ca="1" si="9"/>
        <v>0</v>
      </c>
      <c r="R86" s="76" t="e">
        <f t="shared" si="15"/>
        <v>#VALUE!</v>
      </c>
      <c r="S86" s="11">
        <f>IF(SUM($L$2:L85)=$B$11,0,SUM(L86:M86)/R86)</f>
        <v>0</v>
      </c>
    </row>
    <row r="87" spans="4:19" x14ac:dyDescent="0.2">
      <c r="D87" s="131"/>
      <c r="E87" s="16"/>
      <c r="G87" s="16"/>
      <c r="H87" s="4">
        <f ca="1">IFERROR(ROUND(FORECAST(E87,INDIRECT("DADOS!$D$"&amp;MATCH(VLOOKUP(E87,DADOS!$C:$C,1),DADOS!$C:$C,)):INDIRECT("DADOS!$d$"&amp;(MATCH(VLOOKUP(E87,DADOS!$C:$C,1),DADOS!$C:$C,)+1)),INDIRECT("DADOS!$c$"&amp;MATCH(VLOOKUP(E87,DADOS!$C:$C,1),DADOS!$C:$C,)):INDIRECT("DADOS!$c$"&amp;(MATCH(VLOOKUP(E87,DADOS!$C:$C,1),DADOS!$C:$C,)+1))),2)%,H86)</f>
        <v>0</v>
      </c>
      <c r="I87" s="4" t="e" cm="1">
        <f t="array" ref="I87">Svensson(G87,1)</f>
        <v>#VALUE!</v>
      </c>
      <c r="J87" s="17">
        <f t="shared" ca="1" si="12"/>
        <v>1</v>
      </c>
      <c r="K87" s="11">
        <f t="shared" si="16"/>
        <v>0</v>
      </c>
      <c r="L87" s="11">
        <f t="shared" si="13"/>
        <v>0</v>
      </c>
      <c r="M87" s="11" t="e">
        <f t="shared" si="17"/>
        <v>#VALUE!</v>
      </c>
      <c r="N87" s="17">
        <f t="shared" ca="1" si="10"/>
        <v>1</v>
      </c>
      <c r="O87" s="17">
        <f t="shared" ca="1" si="11"/>
        <v>1</v>
      </c>
      <c r="P87" s="11">
        <f t="shared" ca="1" si="14"/>
        <v>0</v>
      </c>
      <c r="Q87" s="11">
        <f t="shared" ca="1" si="9"/>
        <v>0</v>
      </c>
      <c r="R87" s="76" t="e">
        <f t="shared" si="15"/>
        <v>#VALUE!</v>
      </c>
      <c r="S87" s="11">
        <f>IF(SUM($L$2:L86)=$B$11,0,SUM(L87:M87)/R87)</f>
        <v>0</v>
      </c>
    </row>
    <row r="88" spans="4:19" x14ac:dyDescent="0.2">
      <c r="D88" s="131"/>
      <c r="E88" s="16"/>
      <c r="G88" s="16"/>
      <c r="H88" s="4">
        <f ca="1">IFERROR(ROUND(FORECAST(E88,INDIRECT("DADOS!$D$"&amp;MATCH(VLOOKUP(E88,DADOS!$C:$C,1),DADOS!$C:$C,)):INDIRECT("DADOS!$d$"&amp;(MATCH(VLOOKUP(E88,DADOS!$C:$C,1),DADOS!$C:$C,)+1)),INDIRECT("DADOS!$c$"&amp;MATCH(VLOOKUP(E88,DADOS!$C:$C,1),DADOS!$C:$C,)):INDIRECT("DADOS!$c$"&amp;(MATCH(VLOOKUP(E88,DADOS!$C:$C,1),DADOS!$C:$C,)+1))),2)%,H87)</f>
        <v>0</v>
      </c>
      <c r="I88" s="4" t="e" cm="1">
        <f t="array" ref="I88">Svensson(G88,1)</f>
        <v>#VALUE!</v>
      </c>
      <c r="J88" s="17">
        <f t="shared" ca="1" si="12"/>
        <v>1</v>
      </c>
      <c r="K88" s="11">
        <f t="shared" si="16"/>
        <v>0</v>
      </c>
      <c r="L88" s="11">
        <f t="shared" si="13"/>
        <v>0</v>
      </c>
      <c r="M88" s="11" t="e">
        <f t="shared" si="17"/>
        <v>#VALUE!</v>
      </c>
      <c r="N88" s="17">
        <f t="shared" ca="1" si="10"/>
        <v>1</v>
      </c>
      <c r="O88" s="17">
        <f t="shared" ca="1" si="11"/>
        <v>1</v>
      </c>
      <c r="P88" s="11">
        <f t="shared" ca="1" si="14"/>
        <v>0</v>
      </c>
      <c r="Q88" s="11">
        <f t="shared" ca="1" si="9"/>
        <v>0</v>
      </c>
      <c r="R88" s="76" t="e">
        <f t="shared" si="15"/>
        <v>#VALUE!</v>
      </c>
      <c r="S88" s="11">
        <f>IF(SUM($L$2:L87)=$B$11,0,SUM(L88:M88)/R88)</f>
        <v>0</v>
      </c>
    </row>
    <row r="89" spans="4:19" x14ac:dyDescent="0.2">
      <c r="D89" s="131"/>
      <c r="E89" s="16"/>
      <c r="G89" s="16"/>
      <c r="H89" s="4">
        <f ca="1">IFERROR(ROUND(FORECAST(E89,INDIRECT("DADOS!$D$"&amp;MATCH(VLOOKUP(E89,DADOS!$C:$C,1),DADOS!$C:$C,)):INDIRECT("DADOS!$d$"&amp;(MATCH(VLOOKUP(E89,DADOS!$C:$C,1),DADOS!$C:$C,)+1)),INDIRECT("DADOS!$c$"&amp;MATCH(VLOOKUP(E89,DADOS!$C:$C,1),DADOS!$C:$C,)):INDIRECT("DADOS!$c$"&amp;(MATCH(VLOOKUP(E89,DADOS!$C:$C,1),DADOS!$C:$C,)+1))),2)%,H88)</f>
        <v>0</v>
      </c>
      <c r="I89" s="4" t="e" cm="1">
        <f t="array" ref="I89">Svensson(G89,1)</f>
        <v>#VALUE!</v>
      </c>
      <c r="J89" s="17">
        <f t="shared" ca="1" si="12"/>
        <v>1</v>
      </c>
      <c r="K89" s="11">
        <f t="shared" si="16"/>
        <v>0</v>
      </c>
      <c r="L89" s="11">
        <f t="shared" si="13"/>
        <v>0</v>
      </c>
      <c r="M89" s="11" t="e">
        <f t="shared" si="17"/>
        <v>#VALUE!</v>
      </c>
      <c r="N89" s="17">
        <f t="shared" ca="1" si="10"/>
        <v>1</v>
      </c>
      <c r="O89" s="17">
        <f t="shared" ca="1" si="11"/>
        <v>1</v>
      </c>
      <c r="P89" s="11">
        <f t="shared" ca="1" si="14"/>
        <v>0</v>
      </c>
      <c r="Q89" s="11">
        <f t="shared" ca="1" si="9"/>
        <v>0</v>
      </c>
      <c r="R89" s="76" t="e">
        <f t="shared" si="15"/>
        <v>#VALUE!</v>
      </c>
      <c r="S89" s="11">
        <f>IF(SUM($L$2:L88)=$B$11,0,SUM(L89:M89)/R89)</f>
        <v>0</v>
      </c>
    </row>
    <row r="90" spans="4:19" x14ac:dyDescent="0.2">
      <c r="D90" s="131"/>
      <c r="E90" s="16"/>
      <c r="G90" s="16"/>
      <c r="H90" s="4">
        <f ca="1">IFERROR(ROUND(FORECAST(E90,INDIRECT("DADOS!$D$"&amp;MATCH(VLOOKUP(E90,DADOS!$C:$C,1),DADOS!$C:$C,)):INDIRECT("DADOS!$d$"&amp;(MATCH(VLOOKUP(E90,DADOS!$C:$C,1),DADOS!$C:$C,)+1)),INDIRECT("DADOS!$c$"&amp;MATCH(VLOOKUP(E90,DADOS!$C:$C,1),DADOS!$C:$C,)):INDIRECT("DADOS!$c$"&amp;(MATCH(VLOOKUP(E90,DADOS!$C:$C,1),DADOS!$C:$C,)+1))),2)%,H89)</f>
        <v>0</v>
      </c>
      <c r="I90" s="4" t="e" cm="1">
        <f t="array" ref="I90">Svensson(G90,1)</f>
        <v>#VALUE!</v>
      </c>
      <c r="J90" s="17">
        <f t="shared" ca="1" si="12"/>
        <v>1</v>
      </c>
      <c r="K90" s="11">
        <f t="shared" si="16"/>
        <v>0</v>
      </c>
      <c r="L90" s="11">
        <f t="shared" si="13"/>
        <v>0</v>
      </c>
      <c r="M90" s="11" t="e">
        <f t="shared" si="17"/>
        <v>#VALUE!</v>
      </c>
      <c r="N90" s="17">
        <f t="shared" ca="1" si="10"/>
        <v>1</v>
      </c>
      <c r="O90" s="17">
        <f t="shared" ca="1" si="11"/>
        <v>1</v>
      </c>
      <c r="P90" s="11">
        <f t="shared" ca="1" si="14"/>
        <v>0</v>
      </c>
      <c r="Q90" s="11">
        <f t="shared" ca="1" si="9"/>
        <v>0</v>
      </c>
      <c r="R90" s="76" t="e">
        <f t="shared" si="15"/>
        <v>#VALUE!</v>
      </c>
      <c r="S90" s="11">
        <f>IF(SUM($L$2:L89)=$B$11,0,SUM(L90:M90)/R90)</f>
        <v>0</v>
      </c>
    </row>
    <row r="91" spans="4:19" x14ac:dyDescent="0.2">
      <c r="D91" s="131"/>
      <c r="E91" s="16"/>
      <c r="G91" s="16"/>
      <c r="H91" s="4">
        <f ca="1">IFERROR(ROUND(FORECAST(E91,INDIRECT("DADOS!$D$"&amp;MATCH(VLOOKUP(E91,DADOS!$C:$C,1),DADOS!$C:$C,)):INDIRECT("DADOS!$d$"&amp;(MATCH(VLOOKUP(E91,DADOS!$C:$C,1),DADOS!$C:$C,)+1)),INDIRECT("DADOS!$c$"&amp;MATCH(VLOOKUP(E91,DADOS!$C:$C,1),DADOS!$C:$C,)):INDIRECT("DADOS!$c$"&amp;(MATCH(VLOOKUP(E91,DADOS!$C:$C,1),DADOS!$C:$C,)+1))),2)%,H90)</f>
        <v>0</v>
      </c>
      <c r="I91" s="4" t="e" cm="1">
        <f t="array" ref="I91">Svensson(G91,1)</f>
        <v>#VALUE!</v>
      </c>
      <c r="J91" s="17">
        <f t="shared" ca="1" si="12"/>
        <v>1</v>
      </c>
      <c r="K91" s="11">
        <f t="shared" si="16"/>
        <v>0</v>
      </c>
      <c r="L91" s="11">
        <f t="shared" si="13"/>
        <v>0</v>
      </c>
      <c r="M91" s="11" t="e">
        <f t="shared" si="17"/>
        <v>#VALUE!</v>
      </c>
      <c r="N91" s="17">
        <f t="shared" ca="1" si="10"/>
        <v>1</v>
      </c>
      <c r="O91" s="17">
        <f t="shared" ca="1" si="11"/>
        <v>1</v>
      </c>
      <c r="P91" s="11">
        <f t="shared" ca="1" si="14"/>
        <v>0</v>
      </c>
      <c r="Q91" s="11">
        <f t="shared" ca="1" si="9"/>
        <v>0</v>
      </c>
      <c r="R91" s="76" t="e">
        <f t="shared" si="15"/>
        <v>#VALUE!</v>
      </c>
      <c r="S91" s="11">
        <f>IF(SUM($L$2:L90)=$B$11,0,SUM(L91:M91)/R91)</f>
        <v>0</v>
      </c>
    </row>
    <row r="92" spans="4:19" x14ac:dyDescent="0.2">
      <c r="D92" s="131"/>
      <c r="E92" s="16"/>
      <c r="G92" s="16"/>
      <c r="H92" s="4">
        <f ca="1">IFERROR(ROUND(FORECAST(E92,INDIRECT("DADOS!$D$"&amp;MATCH(VLOOKUP(E92,DADOS!$C:$C,1),DADOS!$C:$C,)):INDIRECT("DADOS!$d$"&amp;(MATCH(VLOOKUP(E92,DADOS!$C:$C,1),DADOS!$C:$C,)+1)),INDIRECT("DADOS!$c$"&amp;MATCH(VLOOKUP(E92,DADOS!$C:$C,1),DADOS!$C:$C,)):INDIRECT("DADOS!$c$"&amp;(MATCH(VLOOKUP(E92,DADOS!$C:$C,1),DADOS!$C:$C,)+1))),2)%,H91)</f>
        <v>0</v>
      </c>
      <c r="I92" s="4" t="e" cm="1">
        <f t="array" ref="I92">Svensson(G92,1)</f>
        <v>#VALUE!</v>
      </c>
      <c r="J92" s="17">
        <f t="shared" ca="1" si="12"/>
        <v>1</v>
      </c>
      <c r="K92" s="11">
        <f t="shared" si="16"/>
        <v>0</v>
      </c>
      <c r="L92" s="11">
        <f t="shared" si="13"/>
        <v>0</v>
      </c>
      <c r="M92" s="11" t="e">
        <f t="shared" si="17"/>
        <v>#VALUE!</v>
      </c>
      <c r="N92" s="17">
        <f t="shared" ca="1" si="10"/>
        <v>1</v>
      </c>
      <c r="O92" s="17">
        <f t="shared" ca="1" si="11"/>
        <v>1</v>
      </c>
      <c r="P92" s="11">
        <f t="shared" ca="1" si="14"/>
        <v>0</v>
      </c>
      <c r="Q92" s="11">
        <f t="shared" ca="1" si="9"/>
        <v>0</v>
      </c>
      <c r="R92" s="76" t="e">
        <f t="shared" si="15"/>
        <v>#VALUE!</v>
      </c>
      <c r="S92" s="11">
        <f>IF(SUM($L$2:L91)=$B$11,0,SUM(L92:M92)/R92)</f>
        <v>0</v>
      </c>
    </row>
    <row r="93" spans="4:19" x14ac:dyDescent="0.2">
      <c r="D93" s="131"/>
      <c r="E93" s="16"/>
      <c r="G93" s="16"/>
      <c r="H93" s="4">
        <f ca="1">IFERROR(ROUND(FORECAST(E93,INDIRECT("DADOS!$D$"&amp;MATCH(VLOOKUP(E93,DADOS!$C:$C,1),DADOS!$C:$C,)):INDIRECT("DADOS!$d$"&amp;(MATCH(VLOOKUP(E93,DADOS!$C:$C,1),DADOS!$C:$C,)+1)),INDIRECT("DADOS!$c$"&amp;MATCH(VLOOKUP(E93,DADOS!$C:$C,1),DADOS!$C:$C,)):INDIRECT("DADOS!$c$"&amp;(MATCH(VLOOKUP(E93,DADOS!$C:$C,1),DADOS!$C:$C,)+1))),2)%,H92)</f>
        <v>0</v>
      </c>
      <c r="I93" s="4" t="e" cm="1">
        <f t="array" ref="I93">Svensson(G93,1)</f>
        <v>#VALUE!</v>
      </c>
      <c r="J93" s="17">
        <f t="shared" ca="1" si="12"/>
        <v>1</v>
      </c>
      <c r="K93" s="11">
        <f t="shared" si="16"/>
        <v>0</v>
      </c>
      <c r="L93" s="11">
        <f t="shared" si="13"/>
        <v>0</v>
      </c>
      <c r="M93" s="11" t="e">
        <f t="shared" si="17"/>
        <v>#VALUE!</v>
      </c>
      <c r="N93" s="17">
        <f t="shared" ca="1" si="10"/>
        <v>1</v>
      </c>
      <c r="O93" s="17">
        <f t="shared" ca="1" si="11"/>
        <v>1</v>
      </c>
      <c r="P93" s="11">
        <f t="shared" ca="1" si="14"/>
        <v>0</v>
      </c>
      <c r="Q93" s="11">
        <f t="shared" ca="1" si="9"/>
        <v>0</v>
      </c>
      <c r="R93" s="76" t="e">
        <f t="shared" si="15"/>
        <v>#VALUE!</v>
      </c>
      <c r="S93" s="11">
        <f>IF(SUM($L$2:L92)=$B$11,0,SUM(L93:M93)/R93)</f>
        <v>0</v>
      </c>
    </row>
    <row r="94" spans="4:19" x14ac:dyDescent="0.2">
      <c r="D94" s="131"/>
      <c r="E94" s="16"/>
      <c r="G94" s="16"/>
      <c r="H94" s="4">
        <f ca="1">IFERROR(ROUND(FORECAST(E94,INDIRECT("DADOS!$D$"&amp;MATCH(VLOOKUP(E94,DADOS!$C:$C,1),DADOS!$C:$C,)):INDIRECT("DADOS!$d$"&amp;(MATCH(VLOOKUP(E94,DADOS!$C:$C,1),DADOS!$C:$C,)+1)),INDIRECT("DADOS!$c$"&amp;MATCH(VLOOKUP(E94,DADOS!$C:$C,1),DADOS!$C:$C,)):INDIRECT("DADOS!$c$"&amp;(MATCH(VLOOKUP(E94,DADOS!$C:$C,1),DADOS!$C:$C,)+1))),2)%,H93)</f>
        <v>0</v>
      </c>
      <c r="I94" s="4" t="e" cm="1">
        <f t="array" ref="I94">Svensson(G94,1)</f>
        <v>#VALUE!</v>
      </c>
      <c r="J94" s="17">
        <f t="shared" ca="1" si="12"/>
        <v>1</v>
      </c>
      <c r="K94" s="11">
        <f t="shared" si="16"/>
        <v>0</v>
      </c>
      <c r="L94" s="11">
        <f t="shared" si="13"/>
        <v>0</v>
      </c>
      <c r="M94" s="11" t="e">
        <f t="shared" si="17"/>
        <v>#VALUE!</v>
      </c>
      <c r="N94" s="17">
        <f t="shared" ca="1" si="10"/>
        <v>1</v>
      </c>
      <c r="O94" s="17">
        <f t="shared" ca="1" si="11"/>
        <v>1</v>
      </c>
      <c r="P94" s="11">
        <f t="shared" ca="1" si="14"/>
        <v>0</v>
      </c>
      <c r="Q94" s="11">
        <f t="shared" ca="1" si="9"/>
        <v>0</v>
      </c>
      <c r="R94" s="76" t="e">
        <f t="shared" si="15"/>
        <v>#VALUE!</v>
      </c>
      <c r="S94" s="11">
        <f>IF(SUM($L$2:L93)=$B$11,0,SUM(L94:M94)/R94)</f>
        <v>0</v>
      </c>
    </row>
    <row r="95" spans="4:19" x14ac:dyDescent="0.2">
      <c r="D95" s="131"/>
      <c r="E95" s="16"/>
      <c r="G95" s="16"/>
      <c r="H95" s="4">
        <f ca="1">IFERROR(ROUND(FORECAST(E95,INDIRECT("DADOS!$D$"&amp;MATCH(VLOOKUP(E95,DADOS!$C:$C,1),DADOS!$C:$C,)):INDIRECT("DADOS!$d$"&amp;(MATCH(VLOOKUP(E95,DADOS!$C:$C,1),DADOS!$C:$C,)+1)),INDIRECT("DADOS!$c$"&amp;MATCH(VLOOKUP(E95,DADOS!$C:$C,1),DADOS!$C:$C,)):INDIRECT("DADOS!$c$"&amp;(MATCH(VLOOKUP(E95,DADOS!$C:$C,1),DADOS!$C:$C,)+1))),2)%,H94)</f>
        <v>0</v>
      </c>
      <c r="I95" s="4" t="e" cm="1">
        <f t="array" ref="I95">Svensson(G95,1)</f>
        <v>#VALUE!</v>
      </c>
      <c r="J95" s="17">
        <f t="shared" ca="1" si="12"/>
        <v>1</v>
      </c>
      <c r="K95" s="11">
        <f t="shared" si="16"/>
        <v>0</v>
      </c>
      <c r="L95" s="11">
        <f t="shared" si="13"/>
        <v>0</v>
      </c>
      <c r="M95" s="11" t="e">
        <f t="shared" si="17"/>
        <v>#VALUE!</v>
      </c>
      <c r="N95" s="17">
        <f t="shared" ca="1" si="10"/>
        <v>1</v>
      </c>
      <c r="O95" s="17">
        <f t="shared" ca="1" si="11"/>
        <v>1</v>
      </c>
      <c r="P95" s="11">
        <f t="shared" ca="1" si="14"/>
        <v>0</v>
      </c>
      <c r="Q95" s="11">
        <f t="shared" ca="1" si="9"/>
        <v>0</v>
      </c>
      <c r="R95" s="76" t="e">
        <f t="shared" si="15"/>
        <v>#VALUE!</v>
      </c>
      <c r="S95" s="11">
        <f>IF(SUM($L$2:L94)=$B$11,0,SUM(L95:M95)/R95)</f>
        <v>0</v>
      </c>
    </row>
    <row r="96" spans="4:19" x14ac:dyDescent="0.2">
      <c r="D96" s="131"/>
      <c r="E96" s="16"/>
      <c r="G96" s="16"/>
      <c r="H96" s="4">
        <f ca="1">IFERROR(ROUND(FORECAST(E96,INDIRECT("DADOS!$D$"&amp;MATCH(VLOOKUP(E96,DADOS!$C:$C,1),DADOS!$C:$C,)):INDIRECT("DADOS!$d$"&amp;(MATCH(VLOOKUP(E96,DADOS!$C:$C,1),DADOS!$C:$C,)+1)),INDIRECT("DADOS!$c$"&amp;MATCH(VLOOKUP(E96,DADOS!$C:$C,1),DADOS!$C:$C,)):INDIRECT("DADOS!$c$"&amp;(MATCH(VLOOKUP(E96,DADOS!$C:$C,1),DADOS!$C:$C,)+1))),2)%,H95)</f>
        <v>0</v>
      </c>
      <c r="I96" s="4" t="e" cm="1">
        <f t="array" ref="I96">Svensson(G96,1)</f>
        <v>#VALUE!</v>
      </c>
      <c r="J96" s="17">
        <f t="shared" ca="1" si="12"/>
        <v>1</v>
      </c>
      <c r="K96" s="11">
        <f t="shared" si="16"/>
        <v>0</v>
      </c>
      <c r="L96" s="11">
        <f t="shared" si="13"/>
        <v>0</v>
      </c>
      <c r="M96" s="11" t="e">
        <f t="shared" si="17"/>
        <v>#VALUE!</v>
      </c>
      <c r="N96" s="17">
        <f t="shared" ca="1" si="10"/>
        <v>1</v>
      </c>
      <c r="O96" s="17">
        <f t="shared" ca="1" si="11"/>
        <v>1</v>
      </c>
      <c r="P96" s="11">
        <f t="shared" ca="1" si="14"/>
        <v>0</v>
      </c>
      <c r="Q96" s="11">
        <f t="shared" ca="1" si="9"/>
        <v>0</v>
      </c>
      <c r="R96" s="76" t="e">
        <f t="shared" si="15"/>
        <v>#VALUE!</v>
      </c>
      <c r="S96" s="11">
        <f>IF(SUM($L$2:L95)=$B$11,0,SUM(L96:M96)/R96)</f>
        <v>0</v>
      </c>
    </row>
    <row r="97" spans="4:19" x14ac:dyDescent="0.2">
      <c r="D97" s="131"/>
      <c r="E97" s="16"/>
      <c r="G97" s="16"/>
      <c r="H97" s="4">
        <f ca="1">IFERROR(ROUND(FORECAST(E97,INDIRECT("DADOS!$D$"&amp;MATCH(VLOOKUP(E97,DADOS!$C:$C,1),DADOS!$C:$C,)):INDIRECT("DADOS!$d$"&amp;(MATCH(VLOOKUP(E97,DADOS!$C:$C,1),DADOS!$C:$C,)+1)),INDIRECT("DADOS!$c$"&amp;MATCH(VLOOKUP(E97,DADOS!$C:$C,1),DADOS!$C:$C,)):INDIRECT("DADOS!$c$"&amp;(MATCH(VLOOKUP(E97,DADOS!$C:$C,1),DADOS!$C:$C,)+1))),2)%,H96)</f>
        <v>0</v>
      </c>
      <c r="I97" s="4" t="e" cm="1">
        <f t="array" ref="I97">Svensson(G97,1)</f>
        <v>#VALUE!</v>
      </c>
      <c r="J97" s="17">
        <f t="shared" ca="1" si="12"/>
        <v>1</v>
      </c>
      <c r="K97" s="11">
        <f t="shared" si="16"/>
        <v>0</v>
      </c>
      <c r="L97" s="11">
        <f t="shared" si="13"/>
        <v>0</v>
      </c>
      <c r="M97" s="11" t="e">
        <f t="shared" si="17"/>
        <v>#VALUE!</v>
      </c>
      <c r="N97" s="17">
        <f t="shared" ca="1" si="10"/>
        <v>1</v>
      </c>
      <c r="O97" s="17">
        <f t="shared" ca="1" si="11"/>
        <v>1</v>
      </c>
      <c r="P97" s="11">
        <f t="shared" ca="1" si="14"/>
        <v>0</v>
      </c>
      <c r="Q97" s="11">
        <f t="shared" ca="1" si="9"/>
        <v>0</v>
      </c>
      <c r="R97" s="76" t="e">
        <f t="shared" si="15"/>
        <v>#VALUE!</v>
      </c>
      <c r="S97" s="11">
        <f>IF(SUM($L$2:L96)=$B$11,0,SUM(L97:M97)/R97)</f>
        <v>0</v>
      </c>
    </row>
    <row r="98" spans="4:19" x14ac:dyDescent="0.2">
      <c r="D98" s="131"/>
      <c r="E98" s="16"/>
      <c r="G98" s="16"/>
      <c r="H98" s="4">
        <f ca="1">IFERROR(ROUND(FORECAST(E98,INDIRECT("DADOS!$D$"&amp;MATCH(VLOOKUP(E98,DADOS!$C:$C,1),DADOS!$C:$C,)):INDIRECT("DADOS!$d$"&amp;(MATCH(VLOOKUP(E98,DADOS!$C:$C,1),DADOS!$C:$C,)+1)),INDIRECT("DADOS!$c$"&amp;MATCH(VLOOKUP(E98,DADOS!$C:$C,1),DADOS!$C:$C,)):INDIRECT("DADOS!$c$"&amp;(MATCH(VLOOKUP(E98,DADOS!$C:$C,1),DADOS!$C:$C,)+1))),2)%,H97)</f>
        <v>0</v>
      </c>
      <c r="I98" s="4" t="e" cm="1">
        <f t="array" ref="I98">Svensson(G98,1)</f>
        <v>#VALUE!</v>
      </c>
      <c r="J98" s="17">
        <f t="shared" ca="1" si="12"/>
        <v>1</v>
      </c>
      <c r="K98" s="11">
        <f t="shared" si="16"/>
        <v>0</v>
      </c>
      <c r="L98" s="11">
        <f t="shared" si="13"/>
        <v>0</v>
      </c>
      <c r="M98" s="11" t="e">
        <f t="shared" si="17"/>
        <v>#VALUE!</v>
      </c>
      <c r="N98" s="17">
        <f t="shared" ca="1" si="10"/>
        <v>1</v>
      </c>
      <c r="O98" s="17">
        <f t="shared" ca="1" si="11"/>
        <v>1</v>
      </c>
      <c r="P98" s="11">
        <f t="shared" ca="1" si="14"/>
        <v>0</v>
      </c>
      <c r="Q98" s="11">
        <f t="shared" ca="1" si="9"/>
        <v>0</v>
      </c>
      <c r="R98" s="76" t="e">
        <f t="shared" si="15"/>
        <v>#VALUE!</v>
      </c>
      <c r="S98" s="11">
        <f>IF(SUM($L$2:L97)=$B$11,0,SUM(L98:M98)/R98)</f>
        <v>0</v>
      </c>
    </row>
    <row r="99" spans="4:19" x14ac:dyDescent="0.2">
      <c r="D99" s="131"/>
      <c r="E99" s="16"/>
      <c r="G99" s="16"/>
      <c r="H99" s="4">
        <f ca="1">IFERROR(ROUND(FORECAST(E99,INDIRECT("DADOS!$D$"&amp;MATCH(VLOOKUP(E99,DADOS!$C:$C,1),DADOS!$C:$C,)):INDIRECT("DADOS!$d$"&amp;(MATCH(VLOOKUP(E99,DADOS!$C:$C,1),DADOS!$C:$C,)+1)),INDIRECT("DADOS!$c$"&amp;MATCH(VLOOKUP(E99,DADOS!$C:$C,1),DADOS!$C:$C,)):INDIRECT("DADOS!$c$"&amp;(MATCH(VLOOKUP(E99,DADOS!$C:$C,1),DADOS!$C:$C,)+1))),2)%,H98)</f>
        <v>0</v>
      </c>
      <c r="I99" s="4" t="e" cm="1">
        <f t="array" ref="I99">Svensson(G99,1)</f>
        <v>#VALUE!</v>
      </c>
      <c r="J99" s="17">
        <f t="shared" ca="1" si="12"/>
        <v>1</v>
      </c>
      <c r="K99" s="11">
        <f t="shared" si="16"/>
        <v>0</v>
      </c>
      <c r="L99" s="11">
        <f t="shared" si="13"/>
        <v>0</v>
      </c>
      <c r="M99" s="11" t="e">
        <f t="shared" si="17"/>
        <v>#VALUE!</v>
      </c>
      <c r="N99" s="17">
        <f t="shared" ca="1" si="10"/>
        <v>1</v>
      </c>
      <c r="O99" s="17">
        <f t="shared" ca="1" si="11"/>
        <v>1</v>
      </c>
      <c r="P99" s="11">
        <f t="shared" ca="1" si="14"/>
        <v>0</v>
      </c>
      <c r="Q99" s="11">
        <f t="shared" ca="1" si="9"/>
        <v>0</v>
      </c>
      <c r="R99" s="76" t="e">
        <f t="shared" si="15"/>
        <v>#VALUE!</v>
      </c>
      <c r="S99" s="11">
        <f>IF(SUM($L$2:L98)=$B$11,0,SUM(L99:M99)/R99)</f>
        <v>0</v>
      </c>
    </row>
    <row r="100" spans="4:19" x14ac:dyDescent="0.2">
      <c r="D100" s="131"/>
      <c r="E100" s="16"/>
      <c r="G100" s="16"/>
      <c r="H100" s="4">
        <f ca="1">IFERROR(ROUND(FORECAST(E100,INDIRECT("DADOS!$D$"&amp;MATCH(VLOOKUP(E100,DADOS!$C:$C,1),DADOS!$C:$C,)):INDIRECT("DADOS!$d$"&amp;(MATCH(VLOOKUP(E100,DADOS!$C:$C,1),DADOS!$C:$C,)+1)),INDIRECT("DADOS!$c$"&amp;MATCH(VLOOKUP(E100,DADOS!$C:$C,1),DADOS!$C:$C,)):INDIRECT("DADOS!$c$"&amp;(MATCH(VLOOKUP(E100,DADOS!$C:$C,1),DADOS!$C:$C,)+1))),2)%,H99)</f>
        <v>0</v>
      </c>
      <c r="I100" s="4" t="e" cm="1">
        <f t="array" ref="I100">Svensson(G100,1)</f>
        <v>#VALUE!</v>
      </c>
      <c r="J100" s="17">
        <f t="shared" ca="1" si="12"/>
        <v>1</v>
      </c>
      <c r="K100" s="11">
        <f t="shared" si="16"/>
        <v>0</v>
      </c>
      <c r="L100" s="11">
        <f t="shared" si="13"/>
        <v>0</v>
      </c>
      <c r="M100" s="11" t="e">
        <f t="shared" si="17"/>
        <v>#VALUE!</v>
      </c>
      <c r="N100" s="17">
        <f t="shared" ca="1" si="10"/>
        <v>1</v>
      </c>
      <c r="O100" s="17">
        <f t="shared" ca="1" si="11"/>
        <v>1</v>
      </c>
      <c r="P100" s="11">
        <f t="shared" ca="1" si="14"/>
        <v>0</v>
      </c>
      <c r="Q100" s="11">
        <f ca="1">K100/O100</f>
        <v>0</v>
      </c>
      <c r="R100" s="76" t="e">
        <f t="shared" si="15"/>
        <v>#VALUE!</v>
      </c>
      <c r="S100" s="11">
        <f>IF(SUM($L$2:L99)=$B$11,0,SUM(L100:M100)/R100)</f>
        <v>0</v>
      </c>
    </row>
    <row r="101" spans="4:19" x14ac:dyDescent="0.2">
      <c r="D101" s="131"/>
      <c r="E101" s="16"/>
      <c r="G101" s="16"/>
      <c r="H101" s="4">
        <f ca="1">IFERROR(ROUND(FORECAST(E101,INDIRECT("DADOS!$D$"&amp;MATCH(VLOOKUP(E101,DADOS!$C:$C,1),DADOS!$C:$C,)):INDIRECT("DADOS!$d$"&amp;(MATCH(VLOOKUP(E101,DADOS!$C:$C,1),DADOS!$C:$C,)+1)),INDIRECT("DADOS!$c$"&amp;MATCH(VLOOKUP(E101,DADOS!$C:$C,1),DADOS!$C:$C,)):INDIRECT("DADOS!$c$"&amp;(MATCH(VLOOKUP(E101,DADOS!$C:$C,1),DADOS!$C:$C,)+1))),2)%,H100)</f>
        <v>0</v>
      </c>
      <c r="I101" s="4" t="e" cm="1">
        <f t="array" ref="I101">Svensson(G101,1)</f>
        <v>#VALUE!</v>
      </c>
      <c r="J101" s="17">
        <f t="shared" ca="1" si="12"/>
        <v>1</v>
      </c>
      <c r="K101" s="11">
        <f t="shared" si="16"/>
        <v>0</v>
      </c>
      <c r="L101" s="11">
        <f t="shared" si="13"/>
        <v>0</v>
      </c>
      <c r="M101" s="11" t="e">
        <f t="shared" si="17"/>
        <v>#VALUE!</v>
      </c>
      <c r="N101" s="17">
        <f t="shared" ca="1" si="10"/>
        <v>1</v>
      </c>
      <c r="O101" s="17">
        <f t="shared" ca="1" si="11"/>
        <v>1</v>
      </c>
      <c r="P101" s="11">
        <f t="shared" ca="1" si="14"/>
        <v>0</v>
      </c>
      <c r="Q101" s="11">
        <f ca="1">K101/O101</f>
        <v>0</v>
      </c>
      <c r="R101" s="76" t="e">
        <f t="shared" si="15"/>
        <v>#VALUE!</v>
      </c>
      <c r="S101" s="11">
        <f>IF(SUM($L$2:L100)=$B$11,0,SUM(L101:M101)/R101)</f>
        <v>0</v>
      </c>
    </row>
    <row r="102" spans="4:19" x14ac:dyDescent="0.2">
      <c r="D102" s="131"/>
      <c r="E102" s="16"/>
      <c r="G102" s="16"/>
      <c r="H102" s="4"/>
      <c r="I102" s="4"/>
      <c r="J102" s="17"/>
      <c r="N102" s="17"/>
      <c r="O102" s="17"/>
      <c r="Q102" s="11"/>
    </row>
    <row r="103" spans="4:19" x14ac:dyDescent="0.2">
      <c r="D103" s="131"/>
      <c r="E103" s="16"/>
      <c r="G103" s="16"/>
      <c r="H103" s="4"/>
      <c r="I103" s="4"/>
      <c r="J103" s="17"/>
      <c r="N103" s="17"/>
      <c r="O103" s="17"/>
      <c r="Q103" s="11"/>
    </row>
    <row r="104" spans="4:19" x14ac:dyDescent="0.2">
      <c r="D104" s="131"/>
      <c r="E104" s="16"/>
      <c r="G104" s="16"/>
      <c r="H104" s="4"/>
      <c r="I104" s="4"/>
      <c r="J104" s="17"/>
      <c r="N104" s="17"/>
      <c r="O104" s="17"/>
      <c r="Q104" s="11"/>
    </row>
    <row r="105" spans="4:19" x14ac:dyDescent="0.2">
      <c r="D105" s="131"/>
      <c r="E105" s="16"/>
      <c r="G105" s="16"/>
      <c r="H105" s="4"/>
      <c r="I105" s="4"/>
      <c r="J105" s="17"/>
      <c r="N105" s="17"/>
      <c r="O105" s="17"/>
      <c r="Q105" s="11"/>
    </row>
    <row r="106" spans="4:19" x14ac:dyDescent="0.2">
      <c r="D106" s="131"/>
      <c r="E106" s="16"/>
      <c r="G106" s="16"/>
      <c r="H106" s="4"/>
      <c r="I106" s="4"/>
      <c r="J106" s="17"/>
      <c r="N106" s="17"/>
      <c r="O106" s="17"/>
      <c r="Q106" s="11"/>
    </row>
    <row r="107" spans="4:19" x14ac:dyDescent="0.2">
      <c r="D107" s="131"/>
      <c r="E107" s="16"/>
      <c r="G107" s="16"/>
      <c r="H107" s="4"/>
      <c r="I107" s="4"/>
      <c r="J107" s="17"/>
      <c r="N107" s="17"/>
      <c r="O107" s="17"/>
      <c r="Q107" s="11"/>
    </row>
    <row r="108" spans="4:19" x14ac:dyDescent="0.2">
      <c r="D108" s="131"/>
      <c r="E108" s="16"/>
      <c r="G108" s="16"/>
      <c r="H108" s="4"/>
      <c r="I108" s="4"/>
      <c r="J108" s="17"/>
      <c r="N108" s="17"/>
      <c r="O108" s="17"/>
      <c r="Q108" s="11"/>
    </row>
    <row r="109" spans="4:19" x14ac:dyDescent="0.2">
      <c r="D109" s="131"/>
      <c r="E109" s="16"/>
      <c r="G109" s="16"/>
      <c r="H109" s="4"/>
      <c r="I109" s="4"/>
      <c r="J109" s="17"/>
      <c r="N109" s="17"/>
      <c r="O109" s="17"/>
      <c r="Q109" s="11"/>
    </row>
    <row r="110" spans="4:19" x14ac:dyDescent="0.2">
      <c r="D110" s="131"/>
      <c r="E110" s="16"/>
      <c r="G110" s="16"/>
      <c r="H110" s="4"/>
      <c r="I110" s="4"/>
      <c r="J110" s="17"/>
      <c r="N110" s="17"/>
      <c r="O110" s="17"/>
      <c r="Q110" s="11"/>
    </row>
    <row r="111" spans="4:19" x14ac:dyDescent="0.2">
      <c r="D111" s="131"/>
      <c r="E111" s="16"/>
      <c r="G111" s="16"/>
      <c r="H111" s="4"/>
      <c r="I111" s="4"/>
      <c r="J111" s="17"/>
      <c r="N111" s="17"/>
      <c r="O111" s="17"/>
      <c r="Q111" s="11"/>
    </row>
    <row r="112" spans="4:19" x14ac:dyDescent="0.2">
      <c r="D112" s="131"/>
      <c r="E112" s="16"/>
      <c r="G112" s="16"/>
      <c r="H112" s="4"/>
      <c r="I112" s="4"/>
      <c r="J112" s="17"/>
      <c r="N112" s="17"/>
      <c r="O112" s="17"/>
      <c r="Q112" s="11"/>
    </row>
    <row r="113" spans="4:17" x14ac:dyDescent="0.2">
      <c r="D113" s="131"/>
      <c r="E113" s="16"/>
      <c r="G113" s="16"/>
      <c r="H113" s="4"/>
      <c r="I113" s="4"/>
      <c r="J113" s="17"/>
      <c r="N113" s="17"/>
      <c r="O113" s="17"/>
      <c r="Q113" s="11"/>
    </row>
    <row r="114" spans="4:17" x14ac:dyDescent="0.2">
      <c r="D114" s="131"/>
      <c r="E114" s="16"/>
      <c r="G114" s="16"/>
      <c r="H114" s="4"/>
      <c r="I114" s="4"/>
      <c r="J114" s="17"/>
      <c r="N114" s="17"/>
      <c r="O114" s="17"/>
      <c r="Q114" s="11"/>
    </row>
    <row r="115" spans="4:17" x14ac:dyDescent="0.2">
      <c r="D115" s="131"/>
      <c r="E115" s="16"/>
      <c r="G115" s="16"/>
      <c r="H115" s="4"/>
      <c r="I115" s="4"/>
      <c r="J115" s="17"/>
      <c r="N115" s="17"/>
      <c r="O115" s="17"/>
      <c r="Q115" s="11"/>
    </row>
    <row r="116" spans="4:17" x14ac:dyDescent="0.2">
      <c r="D116" s="131"/>
      <c r="E116" s="16"/>
      <c r="G116" s="16"/>
      <c r="H116" s="4"/>
      <c r="I116" s="4"/>
      <c r="J116" s="17"/>
      <c r="N116" s="17"/>
      <c r="O116" s="17"/>
      <c r="Q116" s="11"/>
    </row>
    <row r="117" spans="4:17" x14ac:dyDescent="0.2">
      <c r="D117" s="131"/>
      <c r="E117" s="16"/>
      <c r="G117" s="16"/>
      <c r="H117" s="4"/>
      <c r="I117" s="4"/>
      <c r="J117" s="17"/>
      <c r="N117" s="17"/>
      <c r="O117" s="17"/>
      <c r="Q117" s="11"/>
    </row>
    <row r="118" spans="4:17" x14ac:dyDescent="0.2">
      <c r="D118" s="131"/>
      <c r="E118" s="16"/>
      <c r="G118" s="16"/>
      <c r="H118" s="4"/>
      <c r="I118" s="4"/>
      <c r="J118" s="17"/>
      <c r="N118" s="17"/>
      <c r="O118" s="17"/>
      <c r="Q118" s="11"/>
    </row>
    <row r="119" spans="4:17" x14ac:dyDescent="0.2">
      <c r="D119" s="131"/>
      <c r="E119" s="16"/>
      <c r="G119" s="16"/>
      <c r="H119" s="4"/>
      <c r="I119" s="4"/>
      <c r="J119" s="17"/>
      <c r="N119" s="17"/>
      <c r="O119" s="17"/>
      <c r="Q119" s="11"/>
    </row>
    <row r="120" spans="4:17" x14ac:dyDescent="0.2">
      <c r="D120" s="131"/>
      <c r="E120" s="16"/>
      <c r="G120" s="16"/>
      <c r="H120" s="4"/>
      <c r="I120" s="4"/>
      <c r="J120" s="17"/>
      <c r="N120" s="17"/>
      <c r="O120" s="17"/>
      <c r="Q120" s="11"/>
    </row>
    <row r="121" spans="4:17" x14ac:dyDescent="0.2">
      <c r="D121" s="131"/>
      <c r="E121" s="16"/>
      <c r="G121" s="16"/>
      <c r="H121" s="4"/>
      <c r="I121" s="4"/>
      <c r="J121" s="17"/>
      <c r="N121" s="17"/>
      <c r="O121" s="17"/>
      <c r="Q121" s="11"/>
    </row>
    <row r="122" spans="4:17" x14ac:dyDescent="0.2">
      <c r="D122" s="131"/>
      <c r="E122" s="16"/>
      <c r="G122" s="16"/>
      <c r="H122" s="4"/>
      <c r="I122" s="4"/>
      <c r="J122" s="17"/>
      <c r="N122" s="17"/>
      <c r="O122" s="17"/>
      <c r="Q122" s="11"/>
    </row>
    <row r="123" spans="4:17" x14ac:dyDescent="0.2">
      <c r="D123" s="131"/>
      <c r="E123" s="16"/>
      <c r="G123" s="16"/>
      <c r="H123" s="4"/>
      <c r="I123" s="4"/>
      <c r="J123" s="17"/>
      <c r="N123" s="17"/>
      <c r="O123" s="17"/>
      <c r="Q123" s="11"/>
    </row>
    <row r="124" spans="4:17" x14ac:dyDescent="0.2">
      <c r="D124" s="131"/>
      <c r="E124" s="16"/>
      <c r="G124" s="16"/>
      <c r="H124" s="4"/>
      <c r="I124" s="4"/>
      <c r="J124" s="17"/>
      <c r="N124" s="17"/>
      <c r="O124" s="17"/>
      <c r="Q124" s="11"/>
    </row>
    <row r="125" spans="4:17" x14ac:dyDescent="0.2">
      <c r="D125" s="131"/>
      <c r="E125" s="16"/>
      <c r="G125" s="16"/>
      <c r="H125" s="4"/>
      <c r="I125" s="4"/>
      <c r="J125" s="17"/>
      <c r="N125" s="17"/>
      <c r="O125" s="17"/>
      <c r="Q125" s="11"/>
    </row>
    <row r="126" spans="4:17" x14ac:dyDescent="0.2">
      <c r="D126" s="131"/>
      <c r="E126" s="16"/>
      <c r="G126" s="16"/>
      <c r="H126" s="4"/>
      <c r="I126" s="4"/>
      <c r="J126" s="17"/>
      <c r="N126" s="17"/>
      <c r="O126" s="17"/>
      <c r="Q126" s="11"/>
    </row>
    <row r="127" spans="4:17" x14ac:dyDescent="0.2">
      <c r="D127" s="131"/>
      <c r="E127" s="16"/>
      <c r="G127" s="16"/>
      <c r="H127" s="4"/>
      <c r="I127" s="4"/>
      <c r="J127" s="17"/>
    </row>
    <row r="128" spans="4:17" x14ac:dyDescent="0.2">
      <c r="D128" s="131"/>
      <c r="E128" s="16"/>
      <c r="G128" s="16"/>
      <c r="H128" s="4"/>
      <c r="I128" s="4"/>
      <c r="J128" s="17"/>
    </row>
    <row r="129" spans="4:10" x14ac:dyDescent="0.2">
      <c r="D129" s="131"/>
      <c r="E129" s="16"/>
      <c r="G129" s="16"/>
      <c r="H129" s="4"/>
      <c r="I129" s="4"/>
      <c r="J129" s="17"/>
    </row>
    <row r="130" spans="4:10" x14ac:dyDescent="0.2">
      <c r="D130" s="131"/>
      <c r="E130" s="16"/>
      <c r="G130" s="16"/>
      <c r="H130" s="4"/>
      <c r="I130" s="4"/>
      <c r="J130" s="17"/>
    </row>
    <row r="131" spans="4:10" x14ac:dyDescent="0.2">
      <c r="D131" s="131"/>
      <c r="E131" s="16"/>
      <c r="G131" s="16"/>
      <c r="H131" s="4"/>
      <c r="I131" s="4"/>
      <c r="J131" s="17"/>
    </row>
    <row r="132" spans="4:10" x14ac:dyDescent="0.2">
      <c r="D132" s="131"/>
      <c r="E132" s="16"/>
      <c r="G132" s="16"/>
      <c r="H132" s="4"/>
      <c r="I132" s="4"/>
      <c r="J132" s="17"/>
    </row>
    <row r="133" spans="4:10" x14ac:dyDescent="0.2">
      <c r="D133" s="131"/>
      <c r="E133" s="16"/>
      <c r="G133" s="16"/>
      <c r="H133" s="4"/>
      <c r="I133" s="4"/>
      <c r="J133" s="17"/>
    </row>
    <row r="134" spans="4:10" x14ac:dyDescent="0.2">
      <c r="D134" s="131"/>
      <c r="E134" s="16"/>
      <c r="G134" s="16"/>
      <c r="H134" s="4"/>
      <c r="I134" s="4"/>
      <c r="J134" s="17"/>
    </row>
    <row r="135" spans="4:10" x14ac:dyDescent="0.2">
      <c r="D135" s="131"/>
      <c r="E135" s="16"/>
      <c r="G135" s="16"/>
      <c r="H135" s="4"/>
      <c r="I135" s="4"/>
      <c r="J135" s="17"/>
    </row>
    <row r="136" spans="4:10" x14ac:dyDescent="0.2">
      <c r="D136" s="131"/>
      <c r="E136" s="16"/>
      <c r="G136" s="16"/>
      <c r="H136" s="4"/>
      <c r="I136" s="4"/>
      <c r="J136" s="17"/>
    </row>
    <row r="137" spans="4:10" x14ac:dyDescent="0.2">
      <c r="D137" s="131"/>
      <c r="E137" s="16"/>
      <c r="G137" s="16"/>
      <c r="H137" s="4"/>
      <c r="I137" s="4"/>
      <c r="J137" s="17"/>
    </row>
    <row r="138" spans="4:10" x14ac:dyDescent="0.2">
      <c r="D138" s="131"/>
      <c r="E138" s="16"/>
      <c r="G138" s="16"/>
      <c r="H138" s="4"/>
      <c r="I138" s="4"/>
      <c r="J138" s="17"/>
    </row>
    <row r="139" spans="4:10" x14ac:dyDescent="0.2">
      <c r="D139" s="131"/>
      <c r="E139" s="16"/>
      <c r="G139" s="16"/>
      <c r="H139" s="4"/>
      <c r="I139" s="4"/>
      <c r="J139" s="17"/>
    </row>
    <row r="140" spans="4:10" x14ac:dyDescent="0.2">
      <c r="D140" s="131"/>
      <c r="E140" s="16"/>
      <c r="G140" s="16"/>
      <c r="H140" s="4"/>
      <c r="I140" s="4"/>
      <c r="J140" s="17"/>
    </row>
    <row r="141" spans="4:10" x14ac:dyDescent="0.2">
      <c r="D141" s="131"/>
      <c r="E141" s="16"/>
      <c r="G141" s="16"/>
      <c r="H141" s="4"/>
      <c r="I141" s="4"/>
      <c r="J141" s="17"/>
    </row>
    <row r="142" spans="4:10" x14ac:dyDescent="0.2">
      <c r="D142" s="131"/>
      <c r="E142" s="16"/>
      <c r="G142" s="16"/>
      <c r="H142" s="4"/>
      <c r="I142" s="4"/>
      <c r="J142" s="17"/>
    </row>
    <row r="143" spans="4:10" x14ac:dyDescent="0.2">
      <c r="D143" s="131"/>
      <c r="E143" s="16"/>
      <c r="G143" s="16"/>
      <c r="H143" s="4"/>
      <c r="I143" s="4"/>
      <c r="J143" s="17"/>
    </row>
    <row r="144" spans="4:10" x14ac:dyDescent="0.2">
      <c r="D144" s="131"/>
      <c r="E144" s="16"/>
      <c r="G144" s="16"/>
      <c r="H144" s="4"/>
      <c r="I144" s="4"/>
      <c r="J144" s="17"/>
    </row>
    <row r="145" spans="4:10" x14ac:dyDescent="0.2">
      <c r="D145" s="131"/>
      <c r="E145" s="16"/>
      <c r="G145" s="16"/>
      <c r="H145" s="4"/>
      <c r="I145" s="4"/>
      <c r="J145" s="17"/>
    </row>
  </sheetData>
  <mergeCells count="1">
    <mergeCell ref="A1:B1"/>
  </mergeCells>
  <dataValidations count="2">
    <dataValidation type="list" allowBlank="1" showInputMessage="1" showErrorMessage="1" sqref="B3" xr:uid="{1336C0AC-8712-4688-AB71-D3B0E949F4C6}">
      <formula1>$B$28:$B$29</formula1>
    </dataValidation>
    <dataValidation type="list" allowBlank="1" showInputMessage="1" showErrorMessage="1" sqref="B4" xr:uid="{BB1F34E1-7648-4089-B656-831D21F61095}">
      <formula1>$A$28:$A$29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4800B-5C6E-4326-91CC-56020B3C562C}">
  <sheetPr codeName="Folha7">
    <tabColor theme="9" tint="0.39997558519241921"/>
  </sheetPr>
  <dimension ref="A1:AS9089"/>
  <sheetViews>
    <sheetView showGridLines="0" topLeftCell="S1" zoomScale="115" zoomScaleNormal="115" workbookViewId="0">
      <selection activeCell="AD6273" sqref="AD6273:AD6275"/>
    </sheetView>
  </sheetViews>
  <sheetFormatPr defaultColWidth="9.140625" defaultRowHeight="15" x14ac:dyDescent="0.25"/>
  <cols>
    <col min="1" max="1" width="10.42578125" style="5" bestFit="1" customWidth="1"/>
    <col min="2" max="2" width="7.42578125" style="2" customWidth="1"/>
    <col min="3" max="3" width="10" style="16" bestFit="1" customWidth="1"/>
    <col min="4" max="4" width="9.42578125" style="11" bestFit="1" customWidth="1"/>
    <col min="5" max="5" width="7.42578125" style="11" bestFit="1" customWidth="1"/>
    <col min="6" max="12" width="3.42578125" style="2" customWidth="1"/>
    <col min="13" max="13" width="6.140625" bestFit="1" customWidth="1"/>
    <col min="14" max="15" width="9" bestFit="1" customWidth="1"/>
    <col min="16" max="16" width="11.42578125" style="2" bestFit="1" customWidth="1"/>
    <col min="17" max="17" width="28.28515625" style="2" customWidth="1"/>
    <col min="18" max="19" width="10.42578125" style="5" bestFit="1" customWidth="1"/>
    <col min="20" max="20" width="9.140625" style="11" bestFit="1" customWidth="1"/>
    <col min="21" max="21" width="8.42578125" style="9" bestFit="1" customWidth="1"/>
    <col min="22" max="22" width="10.42578125" style="2" bestFit="1" customWidth="1"/>
    <col min="23" max="23" width="9.140625" style="2"/>
    <col min="24" max="24" width="10.7109375" style="2" bestFit="1" customWidth="1"/>
    <col min="25" max="25" width="11" style="34" bestFit="1" customWidth="1"/>
    <col min="26" max="26" width="9" style="2" bestFit="1" customWidth="1"/>
    <col min="27" max="27" width="10.42578125" style="2" bestFit="1" customWidth="1"/>
    <col min="28" max="28" width="9" style="34" bestFit="1" customWidth="1"/>
    <col min="29" max="29" width="9" style="2" customWidth="1"/>
    <col min="30" max="30" width="15.140625" style="2" bestFit="1" customWidth="1"/>
    <col min="31" max="31" width="15.7109375" style="5" bestFit="1" customWidth="1"/>
    <col min="32" max="32" width="15.7109375" style="5" customWidth="1"/>
    <col min="33" max="34" width="14.7109375" style="2" bestFit="1" customWidth="1"/>
    <col min="35" max="35" width="12" style="2" bestFit="1" customWidth="1"/>
    <col min="36" max="36" width="9.140625" style="2"/>
    <col min="37" max="37" width="6.7109375" style="2" bestFit="1" customWidth="1"/>
    <col min="38" max="38" width="7.28515625" style="2" bestFit="1" customWidth="1"/>
    <col min="39" max="39" width="15.7109375" style="2" bestFit="1" customWidth="1"/>
    <col min="40" max="40" width="11.28515625" style="2" bestFit="1" customWidth="1"/>
    <col min="41" max="41" width="10.7109375" style="2" bestFit="1" customWidth="1"/>
    <col min="42" max="43" width="9.140625" style="2"/>
    <col min="44" max="45" width="10.42578125" style="2" bestFit="1" customWidth="1"/>
    <col min="46" max="16384" width="9.140625" style="2"/>
  </cols>
  <sheetData>
    <row r="1" spans="3:45" ht="26.25" x14ac:dyDescent="0.25">
      <c r="C1" s="118" t="s">
        <v>38</v>
      </c>
      <c r="D1" s="12" t="s">
        <v>37</v>
      </c>
      <c r="E1" s="12"/>
      <c r="F1" s="3"/>
      <c r="G1" s="3"/>
      <c r="H1" s="3"/>
      <c r="I1" s="3"/>
      <c r="J1" s="3"/>
      <c r="K1" s="3"/>
      <c r="L1" s="3"/>
      <c r="S1" s="50" t="s">
        <v>0</v>
      </c>
      <c r="T1" s="51" t="s">
        <v>1</v>
      </c>
      <c r="U1" s="91" t="s">
        <v>56</v>
      </c>
      <c r="V1" s="14" t="s">
        <v>0</v>
      </c>
      <c r="Z1"/>
      <c r="AD1" t="s">
        <v>111</v>
      </c>
      <c r="AE1" t="s">
        <v>112</v>
      </c>
      <c r="AF1" t="s">
        <v>113</v>
      </c>
      <c r="AG1" t="s">
        <v>14</v>
      </c>
      <c r="AH1" t="s">
        <v>116</v>
      </c>
      <c r="AI1" t="s">
        <v>114</v>
      </c>
      <c r="AK1" t="s">
        <v>133</v>
      </c>
      <c r="AL1" t="s">
        <v>134</v>
      </c>
      <c r="AM1" t="s">
        <v>135</v>
      </c>
      <c r="AN1" t="s">
        <v>0</v>
      </c>
      <c r="AO1" s="2" t="s">
        <v>105</v>
      </c>
      <c r="AR1" s="18">
        <v>40224</v>
      </c>
      <c r="AS1" s="5" cm="1">
        <f t="array" ref="AS1:AS500">WORKDAY(EDATE(AR1,_xlfn.SEQUENCE(500,1,3,3))-1,1,feriados)</f>
        <v>40315</v>
      </c>
    </row>
    <row r="2" spans="3:45" hidden="1" x14ac:dyDescent="0.25">
      <c r="C2" s="118"/>
      <c r="D2" s="12" t="s">
        <v>39</v>
      </c>
      <c r="E2" s="13" t="s">
        <v>40</v>
      </c>
      <c r="F2" s="10"/>
      <c r="G2" s="10"/>
      <c r="H2" s="10"/>
      <c r="I2" s="10"/>
      <c r="J2" s="10"/>
      <c r="K2" s="10"/>
      <c r="L2" s="10"/>
      <c r="R2" s="5">
        <f t="shared" ref="R2:R65" si="0">WORKDAY(S3-1,1,feriados)</f>
        <v>36542</v>
      </c>
      <c r="S2" s="5">
        <v>36509</v>
      </c>
      <c r="T2" s="11">
        <v>1588.56</v>
      </c>
      <c r="V2" s="5">
        <f>S2</f>
        <v>36509</v>
      </c>
      <c r="Z2"/>
      <c r="AD2" s="5">
        <v>36710</v>
      </c>
      <c r="AE2" s="124">
        <v>0</v>
      </c>
      <c r="AF2" s="121">
        <v>1</v>
      </c>
      <c r="AG2" s="123">
        <v>1000</v>
      </c>
      <c r="AH2" s="117">
        <v>0</v>
      </c>
      <c r="AI2" s="2">
        <v>1</v>
      </c>
      <c r="AK2">
        <v>1979</v>
      </c>
      <c r="AL2">
        <v>12</v>
      </c>
      <c r="AM2">
        <v>7.6183000000000005E-9</v>
      </c>
      <c r="AN2" s="93">
        <f>DATE(IpeaDataIPCA[[#This Row],[Ano]],IpeaDataIPCA[[#This Row],[Mês]],15)</f>
        <v>29204</v>
      </c>
      <c r="AO2" s="5">
        <f>WORKDAY(IpeaDataIPCA[[#This Row],[Data]]-1,1,feriados)</f>
        <v>29206</v>
      </c>
      <c r="AS2" s="5">
        <v>40406</v>
      </c>
    </row>
    <row r="3" spans="3:45" hidden="1" x14ac:dyDescent="0.25">
      <c r="C3" s="31" cm="1">
        <f t="array" ref="C3:E279">ETTJ[]</f>
        <v>1</v>
      </c>
      <c r="D3" s="108">
        <v>14.65</v>
      </c>
      <c r="E3" s="119">
        <v>14.65</v>
      </c>
      <c r="F3" s="10"/>
      <c r="G3" s="10"/>
      <c r="H3" s="10"/>
      <c r="I3" s="10"/>
      <c r="J3" s="10"/>
      <c r="K3" s="10"/>
      <c r="L3" s="10"/>
      <c r="R3" s="5">
        <f t="shared" si="0"/>
        <v>36571</v>
      </c>
      <c r="S3" s="5">
        <v>36540</v>
      </c>
      <c r="T3" s="11">
        <v>1598.41</v>
      </c>
      <c r="U3" s="8">
        <f>T3/T2 -1</f>
        <v>6.200584176864643E-3</v>
      </c>
      <c r="V3" s="5">
        <f t="shared" ref="V3:V66" si="1">S3</f>
        <v>36540</v>
      </c>
      <c r="Z3"/>
      <c r="AD3" s="5">
        <f t="shared" ref="AD3:AD211" si="2">WORKDAY(AD2,1,feriados)</f>
        <v>36711</v>
      </c>
      <c r="AE3" s="96" cm="1">
        <f t="array" ref="AE3">_xlfn.XLOOKUP(AD2,SELICHistorico[Data],SELICHistorico[SELIC dia]/100,AE2,0)</f>
        <v>0</v>
      </c>
      <c r="AF3" s="80">
        <f>AF2*(1+AE3)</f>
        <v>1</v>
      </c>
      <c r="AG3" s="123">
        <f>TRUNC(1000*AF3,6)</f>
        <v>1000</v>
      </c>
      <c r="AH3" s="126" cm="1">
        <f t="array" ref="AH3">_xlfn.XLOOKUP(AD2,CDIHistorico_[Data],CDIHistorico_[CDI dia]/100,AH2,0)</f>
        <v>0</v>
      </c>
      <c r="AI3" s="2">
        <f>AI2*(1+AH3)</f>
        <v>1</v>
      </c>
      <c r="AK3">
        <v>1980</v>
      </c>
      <c r="AL3">
        <v>1</v>
      </c>
      <c r="AM3">
        <v>8.1222999999999995E-9</v>
      </c>
      <c r="AN3" s="93">
        <f>DATE(IpeaDataIPCA[[#This Row],[Ano]],IpeaDataIPCA[[#This Row],[Mês]],15)</f>
        <v>29235</v>
      </c>
      <c r="AO3" s="5">
        <f>WORKDAY(IpeaDataIPCA[[#This Row],[Data]]-1,1,feriados)</f>
        <v>29235</v>
      </c>
      <c r="AS3" s="5">
        <v>40498</v>
      </c>
    </row>
    <row r="4" spans="3:45" hidden="1" x14ac:dyDescent="0.25">
      <c r="C4" s="31">
        <v>7</v>
      </c>
      <c r="D4" s="108">
        <v>14.63</v>
      </c>
      <c r="E4" s="119">
        <v>14.63</v>
      </c>
      <c r="F4" s="10"/>
      <c r="G4" s="10"/>
      <c r="H4" s="10"/>
      <c r="I4" s="10"/>
      <c r="J4" s="10"/>
      <c r="K4" s="10"/>
      <c r="L4" s="10"/>
      <c r="R4" s="5">
        <f t="shared" si="0"/>
        <v>36600</v>
      </c>
      <c r="S4" s="5">
        <v>36571</v>
      </c>
      <c r="T4" s="11">
        <v>1600.49</v>
      </c>
      <c r="U4" s="8">
        <f t="shared" ref="U4:U67" si="3">T4/T3 -1</f>
        <v>1.3012931600777655E-3</v>
      </c>
      <c r="V4" s="5">
        <f t="shared" si="1"/>
        <v>36571</v>
      </c>
      <c r="Z4"/>
      <c r="AD4" s="5">
        <f t="shared" si="2"/>
        <v>36712</v>
      </c>
      <c r="AE4" s="96" cm="1">
        <f t="array" ref="AE4">_xlfn.XLOOKUP(AD3,SELICHistorico[Data],SELICHistorico[SELIC dia]/100,AE3,0)</f>
        <v>0</v>
      </c>
      <c r="AF4" s="80">
        <f t="shared" ref="AF4:AF67" si="4">AF3*(1+AE4)</f>
        <v>1</v>
      </c>
      <c r="AG4" s="123">
        <f t="shared" ref="AG4:AG67" si="5">TRUNC(1000*AF4,6)</f>
        <v>1000</v>
      </c>
      <c r="AH4" s="126" cm="1">
        <f t="array" ref="AH4">_xlfn.XLOOKUP(AD3,CDIHistorico_[Data],CDIHistorico_[CDI dia]/100,AH3,0)</f>
        <v>0</v>
      </c>
      <c r="AI4" s="2">
        <f t="shared" ref="AI4:AI67" si="6">AI3*(1+AH4)</f>
        <v>1</v>
      </c>
      <c r="AK4">
        <v>1980</v>
      </c>
      <c r="AL4">
        <v>2</v>
      </c>
      <c r="AM4">
        <v>8.4972999999999996E-9</v>
      </c>
      <c r="AN4" s="93">
        <f>DATE(IpeaDataIPCA[[#This Row],[Ano]],IpeaDataIPCA[[#This Row],[Mês]],15)</f>
        <v>29266</v>
      </c>
      <c r="AO4" s="5">
        <f>WORKDAY(IpeaDataIPCA[[#This Row],[Data]]-1,1,feriados)</f>
        <v>29266</v>
      </c>
      <c r="AS4" s="5">
        <v>40589</v>
      </c>
    </row>
    <row r="5" spans="3:45" hidden="1" x14ac:dyDescent="0.25">
      <c r="C5" s="31">
        <v>8</v>
      </c>
      <c r="D5" s="108">
        <v>14.63</v>
      </c>
      <c r="E5" s="119">
        <v>14.63</v>
      </c>
      <c r="F5" s="10"/>
      <c r="G5" s="10"/>
      <c r="H5" s="10"/>
      <c r="I5" s="10"/>
      <c r="J5" s="10"/>
      <c r="K5" s="10"/>
      <c r="L5" s="10"/>
      <c r="Q5" s="5"/>
      <c r="R5" s="5">
        <f t="shared" si="0"/>
        <v>36633</v>
      </c>
      <c r="S5" s="5">
        <v>36600</v>
      </c>
      <c r="T5" s="11">
        <v>1604.01</v>
      </c>
      <c r="U5" s="8">
        <f t="shared" si="3"/>
        <v>2.1993264562727433E-3</v>
      </c>
      <c r="V5" s="5">
        <f t="shared" si="1"/>
        <v>36600</v>
      </c>
      <c r="Z5"/>
      <c r="AD5" s="5">
        <f t="shared" si="2"/>
        <v>36713</v>
      </c>
      <c r="AE5" s="96" cm="1">
        <f t="array" ref="AE5">_xlfn.XLOOKUP(AD4,SELICHistorico[Data],SELICHistorico[SELIC dia]/100,AE4,0)</f>
        <v>0</v>
      </c>
      <c r="AF5" s="80">
        <f t="shared" si="4"/>
        <v>1</v>
      </c>
      <c r="AG5" s="123">
        <f t="shared" si="5"/>
        <v>1000</v>
      </c>
      <c r="AH5" s="126" cm="1">
        <f t="array" ref="AH5">_xlfn.XLOOKUP(AD4,CDIHistorico_[Data],CDIHistorico_[CDI dia]/100,AH4,0)</f>
        <v>0</v>
      </c>
      <c r="AI5" s="2">
        <f t="shared" si="6"/>
        <v>1</v>
      </c>
      <c r="AK5">
        <v>1980</v>
      </c>
      <c r="AL5">
        <v>3</v>
      </c>
      <c r="AM5">
        <v>9.0103999999999994E-9</v>
      </c>
      <c r="AN5" s="93">
        <f>DATE(IpeaDataIPCA[[#This Row],[Ano]],IpeaDataIPCA[[#This Row],[Mês]],15)</f>
        <v>29295</v>
      </c>
      <c r="AO5" s="5">
        <f>WORKDAY(IpeaDataIPCA[[#This Row],[Data]]-1,1,feriados)</f>
        <v>29297</v>
      </c>
      <c r="AS5" s="5">
        <v>40679</v>
      </c>
    </row>
    <row r="6" spans="3:45" hidden="1" x14ac:dyDescent="0.25">
      <c r="C6" s="31">
        <v>12</v>
      </c>
      <c r="D6" s="108">
        <v>14.63</v>
      </c>
      <c r="E6" s="119">
        <v>14.63</v>
      </c>
      <c r="F6" s="10"/>
      <c r="G6" s="10"/>
      <c r="H6" s="10"/>
      <c r="I6" s="10"/>
      <c r="J6" s="10"/>
      <c r="K6" s="10"/>
      <c r="L6" s="10"/>
      <c r="Q6" s="11"/>
      <c r="R6" s="5">
        <f t="shared" si="0"/>
        <v>36661</v>
      </c>
      <c r="S6" s="5">
        <v>36631</v>
      </c>
      <c r="T6" s="11">
        <v>1610.75</v>
      </c>
      <c r="U6" s="8">
        <f t="shared" si="3"/>
        <v>4.201968815655821E-3</v>
      </c>
      <c r="V6" s="5">
        <f t="shared" si="1"/>
        <v>36631</v>
      </c>
      <c r="Z6"/>
      <c r="AD6" s="5">
        <f t="shared" si="2"/>
        <v>36714</v>
      </c>
      <c r="AE6" s="96" cm="1">
        <f t="array" ref="AE6">_xlfn.XLOOKUP(AD5,SELICHistorico[Data],SELICHistorico[SELIC dia]/100,AE5,0)</f>
        <v>0</v>
      </c>
      <c r="AF6" s="80">
        <f t="shared" si="4"/>
        <v>1</v>
      </c>
      <c r="AG6" s="123">
        <f t="shared" si="5"/>
        <v>1000</v>
      </c>
      <c r="AH6" s="126" cm="1">
        <f t="array" ref="AH6">_xlfn.XLOOKUP(AD5,CDIHistorico_[Data],CDIHistorico_[CDI dia]/100,AH5,0)</f>
        <v>0</v>
      </c>
      <c r="AI6" s="2">
        <f t="shared" si="6"/>
        <v>1</v>
      </c>
      <c r="AK6">
        <v>1980</v>
      </c>
      <c r="AL6">
        <v>4</v>
      </c>
      <c r="AM6">
        <v>9.4866999999999995E-9</v>
      </c>
      <c r="AN6" s="93">
        <f>DATE(IpeaDataIPCA[[#This Row],[Ano]],IpeaDataIPCA[[#This Row],[Mês]],15)</f>
        <v>29326</v>
      </c>
      <c r="AO6" s="5">
        <f>WORKDAY(IpeaDataIPCA[[#This Row],[Data]]-1,1,feriados)</f>
        <v>29326</v>
      </c>
      <c r="AS6" s="5">
        <v>40770</v>
      </c>
    </row>
    <row r="7" spans="3:45" hidden="1" x14ac:dyDescent="0.25">
      <c r="C7" s="31">
        <v>13</v>
      </c>
      <c r="D7" s="108">
        <v>14.63</v>
      </c>
      <c r="E7" s="119">
        <v>14.63</v>
      </c>
      <c r="F7" s="10"/>
      <c r="G7" s="10"/>
      <c r="H7" s="10"/>
      <c r="I7" s="10"/>
      <c r="J7" s="10"/>
      <c r="K7" s="10"/>
      <c r="L7" s="10"/>
      <c r="R7" s="5">
        <f t="shared" si="0"/>
        <v>36692</v>
      </c>
      <c r="S7" s="5">
        <v>36661</v>
      </c>
      <c r="T7" s="11">
        <v>1610.91</v>
      </c>
      <c r="U7" s="8">
        <f t="shared" si="3"/>
        <v>9.9332609033053743E-5</v>
      </c>
      <c r="V7" s="5">
        <f t="shared" si="1"/>
        <v>36661</v>
      </c>
      <c r="Z7"/>
      <c r="AD7" s="5">
        <f t="shared" si="2"/>
        <v>36717</v>
      </c>
      <c r="AE7" s="96" cm="1">
        <f t="array" ref="AE7">_xlfn.XLOOKUP(AD6,SELICHistorico[Data],SELICHistorico[SELIC dia]/100,AE6,0)</f>
        <v>0</v>
      </c>
      <c r="AF7" s="80">
        <f t="shared" si="4"/>
        <v>1</v>
      </c>
      <c r="AG7" s="123">
        <f t="shared" si="5"/>
        <v>1000</v>
      </c>
      <c r="AH7" s="126" cm="1">
        <f t="array" ref="AH7">_xlfn.XLOOKUP(AD6,CDIHistorico_[Data],CDIHistorico_[CDI dia]/100,AH6,0)</f>
        <v>0</v>
      </c>
      <c r="AI7" s="2">
        <f t="shared" si="6"/>
        <v>1</v>
      </c>
      <c r="AK7">
        <v>1980</v>
      </c>
      <c r="AL7">
        <v>5</v>
      </c>
      <c r="AM7">
        <v>1.0028000000000001E-8</v>
      </c>
      <c r="AN7" s="93">
        <f>DATE(IpeaDataIPCA[[#This Row],[Ano]],IpeaDataIPCA[[#This Row],[Mês]],15)</f>
        <v>29356</v>
      </c>
      <c r="AO7" s="5">
        <f>WORKDAY(IpeaDataIPCA[[#This Row],[Data]]-1,1,feriados)</f>
        <v>29356</v>
      </c>
      <c r="AS7" s="5">
        <v>40863</v>
      </c>
    </row>
    <row r="8" spans="3:45" hidden="1" x14ac:dyDescent="0.25">
      <c r="C8" s="31">
        <v>14</v>
      </c>
      <c r="D8" s="108">
        <v>14.63</v>
      </c>
      <c r="E8" s="119">
        <v>14.63</v>
      </c>
      <c r="F8" s="10"/>
      <c r="G8" s="10"/>
      <c r="H8" s="10"/>
      <c r="I8" s="10"/>
      <c r="J8" s="10"/>
      <c r="K8" s="10"/>
      <c r="L8" s="10"/>
      <c r="R8" s="5">
        <f t="shared" si="0"/>
        <v>36724</v>
      </c>
      <c r="S8" s="5">
        <v>36692</v>
      </c>
      <c r="T8" s="11">
        <v>1614.62</v>
      </c>
      <c r="U8" s="8">
        <f t="shared" si="3"/>
        <v>2.3030461043755945E-3</v>
      </c>
      <c r="V8" s="5">
        <f t="shared" si="1"/>
        <v>36692</v>
      </c>
      <c r="Z8"/>
      <c r="AD8" s="5">
        <f t="shared" si="2"/>
        <v>36718</v>
      </c>
      <c r="AE8" s="96" cm="1">
        <f t="array" ref="AE8">_xlfn.XLOOKUP(AD7,SELICHistorico[Data],SELICHistorico[SELIC dia]/100,AE7,0)</f>
        <v>0</v>
      </c>
      <c r="AF8" s="80">
        <f t="shared" si="4"/>
        <v>1</v>
      </c>
      <c r="AG8" s="123">
        <f t="shared" si="5"/>
        <v>1000</v>
      </c>
      <c r="AH8" s="126" cm="1">
        <f t="array" ref="AH8">_xlfn.XLOOKUP(AD7,CDIHistorico_[Data],CDIHistorico_[CDI dia]/100,AH7,0)</f>
        <v>0</v>
      </c>
      <c r="AI8" s="2">
        <f t="shared" si="6"/>
        <v>1</v>
      </c>
      <c r="AK8">
        <v>1980</v>
      </c>
      <c r="AL8">
        <v>6</v>
      </c>
      <c r="AM8">
        <v>1.056E-8</v>
      </c>
      <c r="AN8" s="93">
        <f>DATE(IpeaDataIPCA[[#This Row],[Ano]],IpeaDataIPCA[[#This Row],[Mês]],15)</f>
        <v>29387</v>
      </c>
      <c r="AO8" s="5">
        <f>WORKDAY(IpeaDataIPCA[[#This Row],[Data]]-1,1,feriados)</f>
        <v>29388</v>
      </c>
      <c r="AS8" s="5">
        <v>40954</v>
      </c>
    </row>
    <row r="9" spans="3:45" hidden="1" x14ac:dyDescent="0.25">
      <c r="C9" s="31">
        <v>18</v>
      </c>
      <c r="D9" s="108">
        <v>14.63</v>
      </c>
      <c r="E9" s="119">
        <v>14.63</v>
      </c>
      <c r="F9" s="10"/>
      <c r="G9" s="10"/>
      <c r="H9" s="10"/>
      <c r="I9" s="10"/>
      <c r="J9" s="10"/>
      <c r="K9" s="10"/>
      <c r="L9" s="10"/>
      <c r="R9" s="5">
        <f t="shared" si="0"/>
        <v>36753</v>
      </c>
      <c r="S9" s="5">
        <v>36722</v>
      </c>
      <c r="T9" s="11">
        <v>1640.62</v>
      </c>
      <c r="U9" s="8">
        <f t="shared" si="3"/>
        <v>1.6102860115692952E-2</v>
      </c>
      <c r="V9" s="5">
        <f t="shared" si="1"/>
        <v>36722</v>
      </c>
      <c r="Z9"/>
      <c r="AD9" s="5">
        <f t="shared" si="2"/>
        <v>36719</v>
      </c>
      <c r="AE9" s="96" cm="1">
        <f t="array" ref="AE9">_xlfn.XLOOKUP(AD8,SELICHistorico[Data],SELICHistorico[SELIC dia]/100,AE8,0)</f>
        <v>0</v>
      </c>
      <c r="AF9" s="80">
        <f t="shared" si="4"/>
        <v>1</v>
      </c>
      <c r="AG9" s="123">
        <f t="shared" si="5"/>
        <v>1000</v>
      </c>
      <c r="AH9" s="126" cm="1">
        <f t="array" ref="AH9">_xlfn.XLOOKUP(AD8,CDIHistorico_[Data],CDIHistorico_[CDI dia]/100,AH8,0)</f>
        <v>0</v>
      </c>
      <c r="AI9" s="2">
        <f t="shared" si="6"/>
        <v>1</v>
      </c>
      <c r="AK9">
        <v>1980</v>
      </c>
      <c r="AL9">
        <v>7</v>
      </c>
      <c r="AM9">
        <v>1.1145E-8</v>
      </c>
      <c r="AN9" s="93">
        <f>DATE(IpeaDataIPCA[[#This Row],[Ano]],IpeaDataIPCA[[#This Row],[Mês]],15)</f>
        <v>29417</v>
      </c>
      <c r="AO9" s="5">
        <f>WORKDAY(IpeaDataIPCA[[#This Row],[Data]]-1,1,feriados)</f>
        <v>29417</v>
      </c>
      <c r="AS9" s="5">
        <v>41044</v>
      </c>
    </row>
    <row r="10" spans="3:45" hidden="1" x14ac:dyDescent="0.25">
      <c r="C10" s="31">
        <v>21</v>
      </c>
      <c r="D10" s="108">
        <v>14.58</v>
      </c>
      <c r="E10" s="119">
        <v>14.58</v>
      </c>
      <c r="F10" s="10"/>
      <c r="G10" s="10"/>
      <c r="H10" s="10"/>
      <c r="I10" s="10"/>
      <c r="J10" s="10"/>
      <c r="K10" s="10"/>
      <c r="L10" s="10"/>
      <c r="R10" s="5">
        <f t="shared" si="0"/>
        <v>36784</v>
      </c>
      <c r="S10" s="5">
        <v>36753</v>
      </c>
      <c r="T10" s="11">
        <v>1662.11</v>
      </c>
      <c r="U10" s="8">
        <f t="shared" si="3"/>
        <v>1.3098706586534448E-2</v>
      </c>
      <c r="V10" s="5">
        <f t="shared" si="1"/>
        <v>36753</v>
      </c>
      <c r="Z10"/>
      <c r="AD10" s="5">
        <f t="shared" si="2"/>
        <v>36720</v>
      </c>
      <c r="AE10" s="96" cm="1">
        <f t="array" ref="AE10">_xlfn.XLOOKUP(AD9,SELICHistorico[Data],SELICHistorico[SELIC dia]/100,AE9,0)</f>
        <v>0</v>
      </c>
      <c r="AF10" s="80">
        <f t="shared" si="4"/>
        <v>1</v>
      </c>
      <c r="AG10" s="123">
        <f t="shared" si="5"/>
        <v>1000</v>
      </c>
      <c r="AH10" s="126" cm="1">
        <f t="array" ref="AH10">_xlfn.XLOOKUP(AD9,CDIHistorico_[Data],CDIHistorico_[CDI dia]/100,AH9,0)</f>
        <v>0</v>
      </c>
      <c r="AI10" s="2">
        <f t="shared" si="6"/>
        <v>1</v>
      </c>
      <c r="AK10">
        <v>1980</v>
      </c>
      <c r="AL10">
        <v>8</v>
      </c>
      <c r="AM10">
        <v>1.1697E-8</v>
      </c>
      <c r="AN10" s="93">
        <f>DATE(IpeaDataIPCA[[#This Row],[Ano]],IpeaDataIPCA[[#This Row],[Mês]],15)</f>
        <v>29448</v>
      </c>
      <c r="AO10" s="5">
        <f>WORKDAY(IpeaDataIPCA[[#This Row],[Data]]-1,1,feriados)</f>
        <v>29448</v>
      </c>
      <c r="AS10" s="5">
        <v>41136</v>
      </c>
    </row>
    <row r="11" spans="3:45" hidden="1" x14ac:dyDescent="0.25">
      <c r="C11" s="31">
        <v>27</v>
      </c>
      <c r="D11" s="108">
        <v>14.53</v>
      </c>
      <c r="E11" s="119">
        <v>14.53</v>
      </c>
      <c r="F11" s="10"/>
      <c r="G11" s="10"/>
      <c r="H11" s="10"/>
      <c r="I11" s="10"/>
      <c r="J11" s="10"/>
      <c r="K11" s="10"/>
      <c r="L11" s="10"/>
      <c r="R11" s="5">
        <f t="shared" si="0"/>
        <v>36815</v>
      </c>
      <c r="S11" s="5">
        <v>36784</v>
      </c>
      <c r="T11" s="11">
        <v>1665.93</v>
      </c>
      <c r="U11" s="8">
        <f t="shared" si="3"/>
        <v>2.2982835071085894E-3</v>
      </c>
      <c r="V11" s="5">
        <f t="shared" si="1"/>
        <v>36784</v>
      </c>
      <c r="Z11"/>
      <c r="AD11" s="5">
        <f t="shared" si="2"/>
        <v>36721</v>
      </c>
      <c r="AE11" s="96" cm="1">
        <f t="array" ref="AE11">_xlfn.XLOOKUP(AD10,SELICHistorico[Data],SELICHistorico[SELIC dia]/100,AE10,0)</f>
        <v>0</v>
      </c>
      <c r="AF11" s="80">
        <f t="shared" si="4"/>
        <v>1</v>
      </c>
      <c r="AG11" s="123">
        <f t="shared" si="5"/>
        <v>1000</v>
      </c>
      <c r="AH11" s="126" cm="1">
        <f t="array" ref="AH11">_xlfn.XLOOKUP(AD10,CDIHistorico_[Data],CDIHistorico_[CDI dia]/100,AH10,0)</f>
        <v>0</v>
      </c>
      <c r="AI11" s="2">
        <f t="shared" si="6"/>
        <v>1</v>
      </c>
      <c r="AK11">
        <v>1980</v>
      </c>
      <c r="AL11">
        <v>9</v>
      </c>
      <c r="AM11">
        <v>1.2191E-8</v>
      </c>
      <c r="AN11" s="93">
        <f>DATE(IpeaDataIPCA[[#This Row],[Ano]],IpeaDataIPCA[[#This Row],[Mês]],15)</f>
        <v>29479</v>
      </c>
      <c r="AO11" s="5">
        <f>WORKDAY(IpeaDataIPCA[[#This Row],[Data]]-1,1,feriados)</f>
        <v>29479</v>
      </c>
      <c r="AS11" s="5">
        <v>41229</v>
      </c>
    </row>
    <row r="12" spans="3:45" hidden="1" x14ac:dyDescent="0.25">
      <c r="C12" s="31">
        <v>29</v>
      </c>
      <c r="D12" s="108">
        <v>14.52</v>
      </c>
      <c r="E12" s="119">
        <v>14.52</v>
      </c>
      <c r="F12" s="10"/>
      <c r="G12" s="10"/>
      <c r="H12" s="10"/>
      <c r="I12" s="10"/>
      <c r="J12" s="10"/>
      <c r="K12" s="10"/>
      <c r="L12" s="10"/>
      <c r="R12" s="5">
        <f t="shared" si="0"/>
        <v>36845</v>
      </c>
      <c r="S12" s="5">
        <v>36814</v>
      </c>
      <c r="T12" s="11">
        <v>1668.26</v>
      </c>
      <c r="U12" s="8">
        <f t="shared" si="3"/>
        <v>1.3986181892395866E-3</v>
      </c>
      <c r="V12" s="5">
        <f t="shared" si="1"/>
        <v>36814</v>
      </c>
      <c r="Z12"/>
      <c r="AD12" s="5">
        <f t="shared" si="2"/>
        <v>36724</v>
      </c>
      <c r="AE12" s="96" cm="1">
        <f t="array" ref="AE12">_xlfn.XLOOKUP(AD11,SELICHistorico[Data],SELICHistorico[SELIC dia]/100,AE11,0)</f>
        <v>0</v>
      </c>
      <c r="AF12" s="80">
        <f t="shared" si="4"/>
        <v>1</v>
      </c>
      <c r="AG12" s="123">
        <f t="shared" si="5"/>
        <v>1000</v>
      </c>
      <c r="AH12" s="126" cm="1">
        <f t="array" ref="AH12">_xlfn.XLOOKUP(AD11,CDIHistorico_[Data],CDIHistorico_[CDI dia]/100,AH11,0)</f>
        <v>0</v>
      </c>
      <c r="AI12" s="2">
        <f t="shared" si="6"/>
        <v>1</v>
      </c>
      <c r="AK12">
        <v>1980</v>
      </c>
      <c r="AL12">
        <v>10</v>
      </c>
      <c r="AM12">
        <v>1.3347E-8</v>
      </c>
      <c r="AN12" s="93">
        <f>DATE(IpeaDataIPCA[[#This Row],[Ano]],IpeaDataIPCA[[#This Row],[Mês]],15)</f>
        <v>29509</v>
      </c>
      <c r="AO12" s="5">
        <f>WORKDAY(IpeaDataIPCA[[#This Row],[Data]]-1,1,feriados)</f>
        <v>29509</v>
      </c>
      <c r="AS12" s="5">
        <v>41320</v>
      </c>
    </row>
    <row r="13" spans="3:45" hidden="1" x14ac:dyDescent="0.25">
      <c r="C13" s="31">
        <v>32</v>
      </c>
      <c r="D13" s="108">
        <v>14.51</v>
      </c>
      <c r="E13" s="119">
        <v>14.51</v>
      </c>
      <c r="F13" s="10"/>
      <c r="G13" s="10"/>
      <c r="H13" s="10"/>
      <c r="I13" s="10"/>
      <c r="J13" s="10"/>
      <c r="K13" s="10"/>
      <c r="L13" s="10"/>
      <c r="R13" s="5">
        <f t="shared" si="0"/>
        <v>36875</v>
      </c>
      <c r="S13" s="5">
        <v>36845</v>
      </c>
      <c r="T13" s="11">
        <v>1673.6</v>
      </c>
      <c r="U13" s="8">
        <f t="shared" si="3"/>
        <v>3.2009399014540918E-3</v>
      </c>
      <c r="V13" s="5">
        <f t="shared" si="1"/>
        <v>36845</v>
      </c>
      <c r="Z13"/>
      <c r="AD13" s="5">
        <f t="shared" si="2"/>
        <v>36725</v>
      </c>
      <c r="AE13" s="96" cm="1">
        <f t="array" ref="AE13">_xlfn.XLOOKUP(AD12,SELICHistorico[Data],SELICHistorico[SELIC dia]/100,AE12,0)</f>
        <v>0</v>
      </c>
      <c r="AF13" s="80">
        <f t="shared" si="4"/>
        <v>1</v>
      </c>
      <c r="AG13" s="123">
        <f t="shared" si="5"/>
        <v>1000</v>
      </c>
      <c r="AH13" s="126" cm="1">
        <f t="array" ref="AH13">_xlfn.XLOOKUP(AD12,CDIHistorico_[Data],CDIHistorico_[CDI dia]/100,AH12,0)</f>
        <v>0</v>
      </c>
      <c r="AI13" s="2">
        <f t="shared" si="6"/>
        <v>1</v>
      </c>
      <c r="AK13">
        <v>1980</v>
      </c>
      <c r="AL13">
        <v>11</v>
      </c>
      <c r="AM13">
        <v>1.4238E-8</v>
      </c>
      <c r="AN13" s="93">
        <f>DATE(IpeaDataIPCA[[#This Row],[Ano]],IpeaDataIPCA[[#This Row],[Mês]],15)</f>
        <v>29540</v>
      </c>
      <c r="AO13" s="5">
        <f>WORKDAY(IpeaDataIPCA[[#This Row],[Data]]-1,1,feriados)</f>
        <v>29542</v>
      </c>
      <c r="AS13" s="5">
        <v>41409</v>
      </c>
    </row>
    <row r="14" spans="3:45" hidden="1" x14ac:dyDescent="0.25">
      <c r="C14" s="31">
        <v>33</v>
      </c>
      <c r="D14" s="108">
        <v>14.51</v>
      </c>
      <c r="E14" s="119">
        <v>14.51</v>
      </c>
      <c r="F14" s="10"/>
      <c r="G14" s="10"/>
      <c r="H14" s="10"/>
      <c r="I14" s="10"/>
      <c r="J14" s="10"/>
      <c r="K14" s="10"/>
      <c r="L14" s="10"/>
      <c r="P14" s="27"/>
      <c r="Q14" s="11"/>
      <c r="R14" s="5">
        <f t="shared" si="0"/>
        <v>36906</v>
      </c>
      <c r="S14" s="5">
        <v>36875</v>
      </c>
      <c r="T14" s="11">
        <v>1683.47</v>
      </c>
      <c r="U14" s="8">
        <f t="shared" si="3"/>
        <v>5.8974665391970937E-3</v>
      </c>
      <c r="V14" s="5">
        <f t="shared" si="1"/>
        <v>36875</v>
      </c>
      <c r="Z14"/>
      <c r="AD14" s="5">
        <f t="shared" si="2"/>
        <v>36726</v>
      </c>
      <c r="AE14" s="96" cm="1">
        <f t="array" ref="AE14">_xlfn.XLOOKUP(AD13,SELICHistorico[Data],SELICHistorico[SELIC dia]/100,AE13,0)</f>
        <v>0</v>
      </c>
      <c r="AF14" s="80">
        <f t="shared" si="4"/>
        <v>1</v>
      </c>
      <c r="AG14" s="123">
        <f t="shared" si="5"/>
        <v>1000</v>
      </c>
      <c r="AH14" s="126" cm="1">
        <f t="array" ref="AH14">_xlfn.XLOOKUP(AD13,CDIHistorico_[Data],CDIHistorico_[CDI dia]/100,AH13,0)</f>
        <v>0</v>
      </c>
      <c r="AI14" s="2">
        <f t="shared" si="6"/>
        <v>1</v>
      </c>
      <c r="AK14">
        <v>1980</v>
      </c>
      <c r="AL14">
        <v>12</v>
      </c>
      <c r="AM14">
        <v>1.5180000000000001E-8</v>
      </c>
      <c r="AN14" s="93">
        <f>DATE(IpeaDataIPCA[[#This Row],[Ano]],IpeaDataIPCA[[#This Row],[Mês]],15)</f>
        <v>29570</v>
      </c>
      <c r="AO14" s="5">
        <f>WORKDAY(IpeaDataIPCA[[#This Row],[Data]]-1,1,feriados)</f>
        <v>29570</v>
      </c>
      <c r="AS14" s="5">
        <v>41501</v>
      </c>
    </row>
    <row r="15" spans="3:45" hidden="1" x14ac:dyDescent="0.25">
      <c r="C15" s="31">
        <v>34</v>
      </c>
      <c r="D15" s="108">
        <v>14.5</v>
      </c>
      <c r="E15" s="119">
        <v>14.5</v>
      </c>
      <c r="F15" s="10"/>
      <c r="G15" s="10"/>
      <c r="H15" s="10"/>
      <c r="I15" s="10"/>
      <c r="J15" s="10"/>
      <c r="K15" s="10"/>
      <c r="L15" s="10"/>
      <c r="P15" s="27"/>
      <c r="Q15" s="11"/>
      <c r="R15" s="5">
        <f t="shared" si="0"/>
        <v>36937</v>
      </c>
      <c r="S15" s="5">
        <v>36906</v>
      </c>
      <c r="T15" s="11">
        <v>1693.07</v>
      </c>
      <c r="U15" s="8">
        <f t="shared" si="3"/>
        <v>5.7025073211878219E-3</v>
      </c>
      <c r="V15" s="5">
        <f t="shared" si="1"/>
        <v>36906</v>
      </c>
      <c r="Z15"/>
      <c r="AD15" s="5">
        <f t="shared" si="2"/>
        <v>36727</v>
      </c>
      <c r="AE15" s="96" cm="1">
        <f t="array" ref="AE15">_xlfn.XLOOKUP(AD14,SELICHistorico[Data],SELICHistorico[SELIC dia]/100,AE14,0)</f>
        <v>0</v>
      </c>
      <c r="AF15" s="80">
        <f t="shared" si="4"/>
        <v>1</v>
      </c>
      <c r="AG15" s="123">
        <f t="shared" si="5"/>
        <v>1000</v>
      </c>
      <c r="AH15" s="126" cm="1">
        <f t="array" ref="AH15">_xlfn.XLOOKUP(AD14,CDIHistorico_[Data],CDIHistorico_[CDI dia]/100,AH14,0)</f>
        <v>0</v>
      </c>
      <c r="AI15" s="2">
        <f t="shared" si="6"/>
        <v>1</v>
      </c>
      <c r="AK15">
        <v>1981</v>
      </c>
      <c r="AL15">
        <v>1</v>
      </c>
      <c r="AM15">
        <v>1.6216999999999999E-8</v>
      </c>
      <c r="AN15" s="93">
        <f>DATE(IpeaDataIPCA[[#This Row],[Ano]],IpeaDataIPCA[[#This Row],[Mês]],15)</f>
        <v>29601</v>
      </c>
      <c r="AO15" s="5">
        <f>WORKDAY(IpeaDataIPCA[[#This Row],[Data]]-1,1,feriados)</f>
        <v>29601</v>
      </c>
      <c r="AS15" s="5">
        <v>41596</v>
      </c>
    </row>
    <row r="16" spans="3:45" hidden="1" x14ac:dyDescent="0.25">
      <c r="C16" s="31">
        <v>35</v>
      </c>
      <c r="D16" s="108">
        <v>14.5</v>
      </c>
      <c r="E16" s="119">
        <v>14.5</v>
      </c>
      <c r="F16" s="10"/>
      <c r="G16" s="10"/>
      <c r="H16" s="10"/>
      <c r="I16" s="10"/>
      <c r="J16" s="10"/>
      <c r="K16" s="10"/>
      <c r="L16" s="10"/>
      <c r="P16" s="28"/>
      <c r="Q16" s="28"/>
      <c r="R16" s="5">
        <f t="shared" si="0"/>
        <v>36965</v>
      </c>
      <c r="S16" s="5">
        <v>36937</v>
      </c>
      <c r="T16" s="11">
        <v>1700.86</v>
      </c>
      <c r="U16" s="8">
        <f t="shared" si="3"/>
        <v>4.6011092276161403E-3</v>
      </c>
      <c r="V16" s="5">
        <f t="shared" si="1"/>
        <v>36937</v>
      </c>
      <c r="Z16"/>
      <c r="AD16" s="5">
        <f t="shared" si="2"/>
        <v>36728</v>
      </c>
      <c r="AE16" s="96" cm="1">
        <f t="array" ref="AE16">_xlfn.XLOOKUP(AD15,SELICHistorico[Data],SELICHistorico[SELIC dia]/100,AE15,0)</f>
        <v>0</v>
      </c>
      <c r="AF16" s="80">
        <f t="shared" si="4"/>
        <v>1</v>
      </c>
      <c r="AG16" s="123">
        <f t="shared" si="5"/>
        <v>1000</v>
      </c>
      <c r="AH16" s="126" cm="1">
        <f t="array" ref="AH16">_xlfn.XLOOKUP(AD15,CDIHistorico_[Data],CDIHistorico_[CDI dia]/100,AH15,0)</f>
        <v>0</v>
      </c>
      <c r="AI16" s="2">
        <f t="shared" si="6"/>
        <v>1</v>
      </c>
      <c r="AK16">
        <v>1981</v>
      </c>
      <c r="AL16">
        <v>2</v>
      </c>
      <c r="AM16">
        <v>1.7255999999999999E-8</v>
      </c>
      <c r="AN16" s="93">
        <f>DATE(IpeaDataIPCA[[#This Row],[Ano]],IpeaDataIPCA[[#This Row],[Mês]],15)</f>
        <v>29632</v>
      </c>
      <c r="AO16" s="5">
        <f>WORKDAY(IpeaDataIPCA[[#This Row],[Data]]-1,1,feriados)</f>
        <v>29633</v>
      </c>
      <c r="AS16" s="5">
        <v>41687</v>
      </c>
    </row>
    <row r="17" spans="3:45" hidden="1" x14ac:dyDescent="0.25">
      <c r="C17" s="31">
        <v>41</v>
      </c>
      <c r="D17" s="108">
        <v>14.48</v>
      </c>
      <c r="E17" s="119">
        <v>14.48</v>
      </c>
      <c r="F17" s="10"/>
      <c r="G17" s="10"/>
      <c r="H17" s="10"/>
      <c r="I17" s="10"/>
      <c r="J17" s="10"/>
      <c r="K17" s="10"/>
      <c r="L17" s="10"/>
      <c r="R17" s="5">
        <f t="shared" si="0"/>
        <v>36997</v>
      </c>
      <c r="S17" s="5">
        <v>36965</v>
      </c>
      <c r="T17" s="11">
        <v>1707.32</v>
      </c>
      <c r="U17" s="8">
        <f t="shared" si="3"/>
        <v>3.7980786190514593E-3</v>
      </c>
      <c r="V17" s="5">
        <f t="shared" si="1"/>
        <v>36965</v>
      </c>
      <c r="Z17"/>
      <c r="AD17" s="5">
        <f t="shared" si="2"/>
        <v>36731</v>
      </c>
      <c r="AE17" s="96" cm="1">
        <f t="array" ref="AE17">_xlfn.XLOOKUP(AD16,SELICHistorico[Data],SELICHistorico[SELIC dia]/100,AE16,0)</f>
        <v>0</v>
      </c>
      <c r="AF17" s="80">
        <f t="shared" si="4"/>
        <v>1</v>
      </c>
      <c r="AG17" s="123">
        <f t="shared" si="5"/>
        <v>1000</v>
      </c>
      <c r="AH17" s="126" cm="1">
        <f t="array" ref="AH17">_xlfn.XLOOKUP(AD16,CDIHistorico_[Data],CDIHistorico_[CDI dia]/100,AH16,0)</f>
        <v>0</v>
      </c>
      <c r="AI17" s="2">
        <f t="shared" si="6"/>
        <v>1</v>
      </c>
      <c r="AK17">
        <v>1981</v>
      </c>
      <c r="AL17">
        <v>3</v>
      </c>
      <c r="AM17">
        <v>1.8113000000000001E-8</v>
      </c>
      <c r="AN17" s="93">
        <f>DATE(IpeaDataIPCA[[#This Row],[Ano]],IpeaDataIPCA[[#This Row],[Mês]],15)</f>
        <v>29660</v>
      </c>
      <c r="AO17" s="5">
        <f>WORKDAY(IpeaDataIPCA[[#This Row],[Data]]-1,1,feriados)</f>
        <v>29661</v>
      </c>
      <c r="AS17" s="5">
        <v>41774</v>
      </c>
    </row>
    <row r="18" spans="3:45" hidden="1" x14ac:dyDescent="0.25">
      <c r="C18" s="31">
        <v>43</v>
      </c>
      <c r="D18" s="108">
        <v>14.48</v>
      </c>
      <c r="E18" s="119">
        <v>14.48</v>
      </c>
      <c r="F18" s="10"/>
      <c r="G18" s="10"/>
      <c r="H18" s="10"/>
      <c r="I18" s="10"/>
      <c r="J18" s="10"/>
      <c r="K18" s="10"/>
      <c r="L18" s="10"/>
      <c r="R18" s="5">
        <f t="shared" si="0"/>
        <v>37026</v>
      </c>
      <c r="S18" s="5">
        <v>36996</v>
      </c>
      <c r="T18" s="11">
        <v>1717.22</v>
      </c>
      <c r="U18" s="8">
        <f t="shared" si="3"/>
        <v>5.7985614881803649E-3</v>
      </c>
      <c r="V18" s="5">
        <f t="shared" si="1"/>
        <v>36996</v>
      </c>
      <c r="Z18"/>
      <c r="AD18" s="5">
        <f t="shared" si="2"/>
        <v>36732</v>
      </c>
      <c r="AE18" s="96" cm="1">
        <f t="array" ref="AE18">_xlfn.XLOOKUP(AD17,SELICHistorico[Data],SELICHistorico[SELIC dia]/100,AE17,0)</f>
        <v>0</v>
      </c>
      <c r="AF18" s="80">
        <f>AF17*(1+AE18)</f>
        <v>1</v>
      </c>
      <c r="AG18" s="123">
        <f t="shared" si="5"/>
        <v>1000</v>
      </c>
      <c r="AH18" s="126" cm="1">
        <f t="array" ref="AH18">_xlfn.XLOOKUP(AD17,CDIHistorico_[Data],CDIHistorico_[CDI dia]/100,AH17,0)</f>
        <v>0</v>
      </c>
      <c r="AI18" s="2">
        <f t="shared" si="6"/>
        <v>1</v>
      </c>
      <c r="AK18">
        <v>1981</v>
      </c>
      <c r="AL18">
        <v>4</v>
      </c>
      <c r="AM18">
        <v>1.9283999999999999E-8</v>
      </c>
      <c r="AN18" s="93">
        <f>DATE(IpeaDataIPCA[[#This Row],[Ano]],IpeaDataIPCA[[#This Row],[Mês]],15)</f>
        <v>29691</v>
      </c>
      <c r="AO18" s="5">
        <f>WORKDAY(IpeaDataIPCA[[#This Row],[Data]]-1,1,feriados)</f>
        <v>29691</v>
      </c>
      <c r="AS18" s="5">
        <v>41866</v>
      </c>
    </row>
    <row r="19" spans="3:45" hidden="1" x14ac:dyDescent="0.25">
      <c r="C19" s="31">
        <v>46</v>
      </c>
      <c r="D19" s="108">
        <v>14.48</v>
      </c>
      <c r="E19" s="119">
        <v>14.48</v>
      </c>
      <c r="F19" s="10"/>
      <c r="G19" s="10"/>
      <c r="H19" s="10"/>
      <c r="I19" s="10"/>
      <c r="J19" s="10"/>
      <c r="K19" s="10"/>
      <c r="L19" s="10"/>
      <c r="R19" s="5">
        <f t="shared" si="0"/>
        <v>37057</v>
      </c>
      <c r="S19" s="5">
        <v>37026</v>
      </c>
      <c r="T19" s="11">
        <v>1724.26</v>
      </c>
      <c r="U19" s="8">
        <f t="shared" si="3"/>
        <v>4.0996494333864764E-3</v>
      </c>
      <c r="V19" s="5">
        <f t="shared" si="1"/>
        <v>37026</v>
      </c>
      <c r="Z19"/>
      <c r="AD19" s="5">
        <f t="shared" si="2"/>
        <v>36733</v>
      </c>
      <c r="AE19" s="96" cm="1">
        <f t="array" ref="AE19">_xlfn.XLOOKUP(AD18,SELICHistorico[Data],SELICHistorico[SELIC dia]/100,AE18,0)</f>
        <v>0</v>
      </c>
      <c r="AF19" s="80">
        <f t="shared" si="4"/>
        <v>1</v>
      </c>
      <c r="AG19" s="123">
        <f t="shared" si="5"/>
        <v>1000</v>
      </c>
      <c r="AH19" s="126" cm="1">
        <f t="array" ref="AH19">_xlfn.XLOOKUP(AD18,CDIHistorico_[Data],CDIHistorico_[CDI dia]/100,AH18,0)</f>
        <v>0</v>
      </c>
      <c r="AI19" s="2">
        <f t="shared" si="6"/>
        <v>1</v>
      </c>
      <c r="AK19">
        <v>1981</v>
      </c>
      <c r="AL19">
        <v>5</v>
      </c>
      <c r="AM19">
        <v>2.0356E-8</v>
      </c>
      <c r="AN19" s="93">
        <f>DATE(IpeaDataIPCA[[#This Row],[Ano]],IpeaDataIPCA[[#This Row],[Mês]],15)</f>
        <v>29721</v>
      </c>
      <c r="AO19" s="5">
        <f>WORKDAY(IpeaDataIPCA[[#This Row],[Data]]-1,1,feriados)</f>
        <v>29721</v>
      </c>
      <c r="AS19" s="5">
        <v>41960</v>
      </c>
    </row>
    <row r="20" spans="3:45" hidden="1" x14ac:dyDescent="0.25">
      <c r="C20" s="31">
        <v>60</v>
      </c>
      <c r="D20" s="108">
        <v>14.44</v>
      </c>
      <c r="E20" s="119">
        <v>14.44</v>
      </c>
      <c r="F20" s="10"/>
      <c r="G20" s="10"/>
      <c r="H20" s="10"/>
      <c r="I20" s="10"/>
      <c r="J20" s="10"/>
      <c r="K20" s="10"/>
      <c r="L20" s="10"/>
      <c r="R20" s="5">
        <f t="shared" si="0"/>
        <v>37088</v>
      </c>
      <c r="S20" s="5">
        <v>37057</v>
      </c>
      <c r="T20" s="11">
        <v>1733.23</v>
      </c>
      <c r="U20" s="8">
        <f t="shared" si="3"/>
        <v>5.2022316819968495E-3</v>
      </c>
      <c r="V20" s="5">
        <f t="shared" si="1"/>
        <v>37057</v>
      </c>
      <c r="Z20"/>
      <c r="AD20" s="5">
        <f t="shared" si="2"/>
        <v>36734</v>
      </c>
      <c r="AE20" s="96" cm="1">
        <f t="array" ref="AE20">_xlfn.XLOOKUP(AD19,SELICHistorico[Data],SELICHistorico[SELIC dia]/100,AE19,0)</f>
        <v>0</v>
      </c>
      <c r="AF20" s="80">
        <f t="shared" si="4"/>
        <v>1</v>
      </c>
      <c r="AG20" s="123">
        <f t="shared" si="5"/>
        <v>1000</v>
      </c>
      <c r="AH20" s="126" cm="1">
        <f t="array" ref="AH20">_xlfn.XLOOKUP(AD19,CDIHistorico_[Data],CDIHistorico_[CDI dia]/100,AH19,0)</f>
        <v>0</v>
      </c>
      <c r="AI20" s="2">
        <f t="shared" si="6"/>
        <v>1</v>
      </c>
      <c r="AK20">
        <v>1981</v>
      </c>
      <c r="AL20">
        <v>6</v>
      </c>
      <c r="AM20">
        <v>2.1479E-8</v>
      </c>
      <c r="AN20" s="93">
        <f>DATE(IpeaDataIPCA[[#This Row],[Ano]],IpeaDataIPCA[[#This Row],[Mês]],15)</f>
        <v>29752</v>
      </c>
      <c r="AO20" s="5">
        <f>WORKDAY(IpeaDataIPCA[[#This Row],[Data]]-1,1,feriados)</f>
        <v>29752</v>
      </c>
      <c r="AS20" s="5">
        <v>42053</v>
      </c>
    </row>
    <row r="21" spans="3:45" hidden="1" x14ac:dyDescent="0.25">
      <c r="C21" s="31">
        <v>61</v>
      </c>
      <c r="D21" s="108">
        <v>14.43</v>
      </c>
      <c r="E21" s="119">
        <v>14.43</v>
      </c>
      <c r="F21" s="10"/>
      <c r="G21" s="10"/>
      <c r="H21" s="10"/>
      <c r="I21" s="10"/>
      <c r="J21" s="10"/>
      <c r="K21" s="10"/>
      <c r="L21" s="10"/>
      <c r="R21" s="5">
        <f t="shared" si="0"/>
        <v>37118</v>
      </c>
      <c r="S21" s="5">
        <v>37087</v>
      </c>
      <c r="T21" s="11">
        <v>1756.28</v>
      </c>
      <c r="U21" s="8">
        <f t="shared" si="3"/>
        <v>1.3298869740311359E-2</v>
      </c>
      <c r="V21" s="5">
        <f t="shared" si="1"/>
        <v>37087</v>
      </c>
      <c r="Z21"/>
      <c r="AD21" s="5">
        <f t="shared" si="2"/>
        <v>36735</v>
      </c>
      <c r="AE21" s="96" cm="1">
        <f t="array" ref="AE21">_xlfn.XLOOKUP(AD20,SELICHistorico[Data],SELICHistorico[SELIC dia]/100,AE20,0)</f>
        <v>0</v>
      </c>
      <c r="AF21" s="80">
        <f t="shared" si="4"/>
        <v>1</v>
      </c>
      <c r="AG21" s="123">
        <f t="shared" si="5"/>
        <v>1000</v>
      </c>
      <c r="AH21" s="126" cm="1">
        <f t="array" ref="AH21">_xlfn.XLOOKUP(AD20,CDIHistorico_[Data],CDIHistorico_[CDI dia]/100,AH20,0)</f>
        <v>0</v>
      </c>
      <c r="AI21" s="2">
        <f t="shared" si="6"/>
        <v>1</v>
      </c>
      <c r="AK21">
        <v>1981</v>
      </c>
      <c r="AL21">
        <v>7</v>
      </c>
      <c r="AM21">
        <v>2.2822999999999999E-8</v>
      </c>
      <c r="AN21" s="93">
        <f>DATE(IpeaDataIPCA[[#This Row],[Ano]],IpeaDataIPCA[[#This Row],[Mês]],15)</f>
        <v>29782</v>
      </c>
      <c r="AO21" s="5">
        <f>WORKDAY(IpeaDataIPCA[[#This Row],[Data]]-1,1,feriados)</f>
        <v>29782</v>
      </c>
      <c r="AS21" s="5">
        <v>42139</v>
      </c>
    </row>
    <row r="22" spans="3:45" hidden="1" x14ac:dyDescent="0.25">
      <c r="C22" s="31">
        <v>62</v>
      </c>
      <c r="D22" s="108">
        <v>14.43</v>
      </c>
      <c r="E22" s="119">
        <v>14.43</v>
      </c>
      <c r="F22" s="10"/>
      <c r="G22" s="10"/>
      <c r="H22" s="10"/>
      <c r="I22" s="10"/>
      <c r="J22" s="10"/>
      <c r="K22" s="10"/>
      <c r="L22" s="10"/>
      <c r="R22" s="5">
        <f t="shared" si="0"/>
        <v>37151</v>
      </c>
      <c r="S22" s="5">
        <v>37118</v>
      </c>
      <c r="T22" s="11">
        <v>1768.57</v>
      </c>
      <c r="U22" s="8">
        <f t="shared" si="3"/>
        <v>6.997745234245123E-3</v>
      </c>
      <c r="V22" s="5">
        <f t="shared" si="1"/>
        <v>37118</v>
      </c>
      <c r="Z22"/>
      <c r="AD22" s="5">
        <f t="shared" si="2"/>
        <v>36738</v>
      </c>
      <c r="AE22" s="96" cm="1">
        <f t="array" ref="AE22">_xlfn.XLOOKUP(AD21,SELICHistorico[Data],SELICHistorico[SELIC dia]/100,AE21,0)</f>
        <v>0</v>
      </c>
      <c r="AF22" s="80">
        <f t="shared" si="4"/>
        <v>1</v>
      </c>
      <c r="AG22" s="123">
        <f t="shared" si="5"/>
        <v>1000</v>
      </c>
      <c r="AH22" s="126" cm="1">
        <f t="array" ref="AH22">_xlfn.XLOOKUP(AD21,CDIHistorico_[Data],CDIHistorico_[CDI dia]/100,AH21,0)</f>
        <v>0</v>
      </c>
      <c r="AI22" s="2">
        <f t="shared" si="6"/>
        <v>1</v>
      </c>
      <c r="AK22">
        <v>1981</v>
      </c>
      <c r="AL22">
        <v>8</v>
      </c>
      <c r="AM22">
        <v>2.4077000000000001E-8</v>
      </c>
      <c r="AN22" s="93">
        <f>DATE(IpeaDataIPCA[[#This Row],[Ano]],IpeaDataIPCA[[#This Row],[Mês]],15)</f>
        <v>29813</v>
      </c>
      <c r="AO22" s="5">
        <f>WORKDAY(IpeaDataIPCA[[#This Row],[Data]]-1,1,feriados)</f>
        <v>29815</v>
      </c>
      <c r="AS22" s="5">
        <v>42233</v>
      </c>
    </row>
    <row r="23" spans="3:45" hidden="1" x14ac:dyDescent="0.25">
      <c r="C23" s="31">
        <v>63</v>
      </c>
      <c r="D23" s="108">
        <v>14.43</v>
      </c>
      <c r="E23" s="119">
        <v>14.43</v>
      </c>
      <c r="F23" s="10"/>
      <c r="G23" s="10"/>
      <c r="H23" s="10"/>
      <c r="I23" s="10"/>
      <c r="J23" s="10"/>
      <c r="K23" s="10"/>
      <c r="L23" s="10"/>
      <c r="R23" s="5">
        <f t="shared" si="0"/>
        <v>37179</v>
      </c>
      <c r="S23" s="5">
        <v>37149</v>
      </c>
      <c r="T23" s="11">
        <v>1773.52</v>
      </c>
      <c r="U23" s="8">
        <f t="shared" si="3"/>
        <v>2.798871404581238E-3</v>
      </c>
      <c r="V23" s="5">
        <f t="shared" si="1"/>
        <v>37149</v>
      </c>
      <c r="Z23"/>
      <c r="AD23" s="5">
        <f t="shared" si="2"/>
        <v>36739</v>
      </c>
      <c r="AE23" s="96" cm="1">
        <f t="array" ref="AE23">_xlfn.XLOOKUP(AD22,SELICHistorico[Data],SELICHistorico[SELIC dia]/100,AE22,0)</f>
        <v>0</v>
      </c>
      <c r="AF23" s="80">
        <f t="shared" si="4"/>
        <v>1</v>
      </c>
      <c r="AG23" s="123">
        <f t="shared" si="5"/>
        <v>1000</v>
      </c>
      <c r="AH23" s="126" cm="1">
        <f t="array" ref="AH23">_xlfn.XLOOKUP(AD22,CDIHistorico_[Data],CDIHistorico_[CDI dia]/100,AH22,0)</f>
        <v>0</v>
      </c>
      <c r="AI23" s="2">
        <f t="shared" si="6"/>
        <v>1</v>
      </c>
      <c r="AK23">
        <v>1981</v>
      </c>
      <c r="AL23">
        <v>9</v>
      </c>
      <c r="AM23">
        <v>2.5343000000000001E-8</v>
      </c>
      <c r="AN23" s="93">
        <f>DATE(IpeaDataIPCA[[#This Row],[Ano]],IpeaDataIPCA[[#This Row],[Mês]],15)</f>
        <v>29844</v>
      </c>
      <c r="AO23" s="5">
        <f>WORKDAY(IpeaDataIPCA[[#This Row],[Data]]-1,1,feriados)</f>
        <v>29844</v>
      </c>
      <c r="AS23" s="5">
        <v>42324</v>
      </c>
    </row>
    <row r="24" spans="3:45" hidden="1" x14ac:dyDescent="0.25">
      <c r="C24" s="31">
        <v>64</v>
      </c>
      <c r="D24" s="108">
        <v>14.43</v>
      </c>
      <c r="E24" s="119">
        <v>14.43</v>
      </c>
      <c r="F24" s="10"/>
      <c r="G24" s="10"/>
      <c r="H24" s="10"/>
      <c r="I24" s="10"/>
      <c r="J24" s="10"/>
      <c r="K24" s="10"/>
      <c r="L24" s="10"/>
      <c r="R24" s="5">
        <f t="shared" si="0"/>
        <v>37211</v>
      </c>
      <c r="S24" s="5">
        <v>37179</v>
      </c>
      <c r="T24" s="11">
        <v>1788.24</v>
      </c>
      <c r="U24" s="8">
        <f t="shared" si="3"/>
        <v>8.2998782083090195E-3</v>
      </c>
      <c r="V24" s="5">
        <f t="shared" si="1"/>
        <v>37179</v>
      </c>
      <c r="Z24"/>
      <c r="AD24" s="5">
        <f t="shared" si="2"/>
        <v>36740</v>
      </c>
      <c r="AE24" s="96" cm="1">
        <f t="array" ref="AE24">_xlfn.XLOOKUP(AD23,SELICHistorico[Data],SELICHistorico[SELIC dia]/100,AE23,0)</f>
        <v>0</v>
      </c>
      <c r="AF24" s="80">
        <f t="shared" si="4"/>
        <v>1</v>
      </c>
      <c r="AG24" s="123">
        <f t="shared" si="5"/>
        <v>1000</v>
      </c>
      <c r="AH24" s="126" cm="1">
        <f t="array" ref="AH24">_xlfn.XLOOKUP(AD23,CDIHistorico_[Data],CDIHistorico_[CDI dia]/100,AH23,0)</f>
        <v>0</v>
      </c>
      <c r="AI24" s="2">
        <f t="shared" si="6"/>
        <v>1</v>
      </c>
      <c r="AK24">
        <v>1981</v>
      </c>
      <c r="AL24">
        <v>10</v>
      </c>
      <c r="AM24">
        <v>2.6630000000000001E-8</v>
      </c>
      <c r="AN24" s="93">
        <f>DATE(IpeaDataIPCA[[#This Row],[Ano]],IpeaDataIPCA[[#This Row],[Mês]],15)</f>
        <v>29874</v>
      </c>
      <c r="AO24" s="5">
        <f>WORKDAY(IpeaDataIPCA[[#This Row],[Data]]-1,1,feriados)</f>
        <v>29874</v>
      </c>
      <c r="AS24" s="5">
        <v>42415</v>
      </c>
    </row>
    <row r="25" spans="3:45" hidden="1" x14ac:dyDescent="0.25">
      <c r="C25" s="31">
        <v>71</v>
      </c>
      <c r="D25" s="108">
        <v>14.41</v>
      </c>
      <c r="E25" s="119">
        <v>14.41</v>
      </c>
      <c r="F25" s="10"/>
      <c r="G25" s="10"/>
      <c r="H25" s="10"/>
      <c r="I25" s="10"/>
      <c r="J25" s="10"/>
      <c r="K25" s="10"/>
      <c r="L25" s="10"/>
      <c r="R25" s="5">
        <f t="shared" si="0"/>
        <v>37242</v>
      </c>
      <c r="S25" s="5">
        <v>37210</v>
      </c>
      <c r="T25" s="11">
        <v>1800.94</v>
      </c>
      <c r="U25" s="8">
        <f t="shared" si="3"/>
        <v>7.1019549948552196E-3</v>
      </c>
      <c r="V25" s="5">
        <f t="shared" si="1"/>
        <v>37210</v>
      </c>
      <c r="Z25"/>
      <c r="AD25" s="5">
        <f t="shared" si="2"/>
        <v>36741</v>
      </c>
      <c r="AE25" s="96" cm="1">
        <f t="array" ref="AE25">_xlfn.XLOOKUP(AD24,SELICHistorico[Data],SELICHistorico[SELIC dia]/100,AE24,0)</f>
        <v>0</v>
      </c>
      <c r="AF25" s="80">
        <f t="shared" si="4"/>
        <v>1</v>
      </c>
      <c r="AG25" s="123">
        <f t="shared" si="5"/>
        <v>1000</v>
      </c>
      <c r="AH25" s="126" cm="1">
        <f t="array" ref="AH25">_xlfn.XLOOKUP(AD24,CDIHistorico_[Data],CDIHistorico_[CDI dia]/100,AH24,0)</f>
        <v>0</v>
      </c>
      <c r="AI25" s="2">
        <f t="shared" si="6"/>
        <v>1</v>
      </c>
      <c r="AK25">
        <v>1981</v>
      </c>
      <c r="AL25">
        <v>11</v>
      </c>
      <c r="AM25">
        <v>2.8034000000000001E-8</v>
      </c>
      <c r="AN25" s="93">
        <f>DATE(IpeaDataIPCA[[#This Row],[Ano]],IpeaDataIPCA[[#This Row],[Mês]],15)</f>
        <v>29905</v>
      </c>
      <c r="AO25" s="5">
        <f>WORKDAY(IpeaDataIPCA[[#This Row],[Data]]-1,1,feriados)</f>
        <v>29906</v>
      </c>
      <c r="AS25" s="5">
        <v>42506</v>
      </c>
    </row>
    <row r="26" spans="3:45" hidden="1" x14ac:dyDescent="0.25">
      <c r="C26" s="31">
        <v>74</v>
      </c>
      <c r="D26" s="108">
        <v>14.41</v>
      </c>
      <c r="E26" s="119">
        <v>14.41</v>
      </c>
      <c r="F26" s="10"/>
      <c r="G26" s="10"/>
      <c r="H26" s="10"/>
      <c r="I26" s="10"/>
      <c r="J26" s="10"/>
      <c r="K26" s="10"/>
      <c r="L26" s="10"/>
      <c r="R26" s="5">
        <f t="shared" si="0"/>
        <v>37271</v>
      </c>
      <c r="S26" s="5">
        <v>37240</v>
      </c>
      <c r="T26" s="11">
        <v>1812.65</v>
      </c>
      <c r="U26" s="8">
        <f t="shared" si="3"/>
        <v>6.5021599831198706E-3</v>
      </c>
      <c r="V26" s="5">
        <f t="shared" si="1"/>
        <v>37240</v>
      </c>
      <c r="Z26"/>
      <c r="AD26" s="5">
        <f t="shared" si="2"/>
        <v>36742</v>
      </c>
      <c r="AE26" s="96" cm="1">
        <f t="array" ref="AE26">_xlfn.XLOOKUP(AD25,SELICHistorico[Data],SELICHistorico[SELIC dia]/100,AE25,0)</f>
        <v>0</v>
      </c>
      <c r="AF26" s="80">
        <f t="shared" si="4"/>
        <v>1</v>
      </c>
      <c r="AG26" s="123">
        <f t="shared" si="5"/>
        <v>1000</v>
      </c>
      <c r="AH26" s="126" cm="1">
        <f t="array" ref="AH26">_xlfn.XLOOKUP(AD25,CDIHistorico_[Data],CDIHistorico_[CDI dia]/100,AH25,0)</f>
        <v>0</v>
      </c>
      <c r="AI26" s="2">
        <f t="shared" si="6"/>
        <v>1</v>
      </c>
      <c r="AK26">
        <v>1981</v>
      </c>
      <c r="AL26">
        <v>12</v>
      </c>
      <c r="AM26">
        <v>2.9694999999999999E-8</v>
      </c>
      <c r="AN26" s="93">
        <f>DATE(IpeaDataIPCA[[#This Row],[Ano]],IpeaDataIPCA[[#This Row],[Mês]],15)</f>
        <v>29935</v>
      </c>
      <c r="AO26" s="5">
        <f>WORKDAY(IpeaDataIPCA[[#This Row],[Data]]-1,1,feriados)</f>
        <v>29935</v>
      </c>
      <c r="AS26" s="5">
        <v>42597</v>
      </c>
    </row>
    <row r="27" spans="3:45" hidden="1" x14ac:dyDescent="0.25">
      <c r="C27" s="31">
        <v>75</v>
      </c>
      <c r="D27" s="108">
        <v>14.41</v>
      </c>
      <c r="E27" s="119">
        <v>14.41</v>
      </c>
      <c r="F27" s="10"/>
      <c r="G27" s="10"/>
      <c r="H27" s="10"/>
      <c r="I27" s="10"/>
      <c r="J27" s="10"/>
      <c r="K27" s="10"/>
      <c r="L27" s="10"/>
      <c r="R27" s="5">
        <f t="shared" si="0"/>
        <v>37302</v>
      </c>
      <c r="S27" s="5">
        <v>37271</v>
      </c>
      <c r="T27" s="11">
        <v>1822.08</v>
      </c>
      <c r="U27" s="8">
        <f t="shared" si="3"/>
        <v>5.2023280831929863E-3</v>
      </c>
      <c r="V27" s="5">
        <f t="shared" si="1"/>
        <v>37271</v>
      </c>
      <c r="Z27"/>
      <c r="AD27" s="5">
        <f t="shared" si="2"/>
        <v>36745</v>
      </c>
      <c r="AE27" s="96" cm="1">
        <f t="array" ref="AE27">_xlfn.XLOOKUP(AD26,SELICHistorico[Data],SELICHistorico[SELIC dia]/100,AE26,0)</f>
        <v>0</v>
      </c>
      <c r="AF27" s="80">
        <f t="shared" si="4"/>
        <v>1</v>
      </c>
      <c r="AG27" s="123">
        <f t="shared" si="5"/>
        <v>1000</v>
      </c>
      <c r="AH27" s="126" cm="1">
        <f t="array" ref="AH27">_xlfn.XLOOKUP(AD26,CDIHistorico_[Data],CDIHistorico_[CDI dia]/100,AH26,0)</f>
        <v>0</v>
      </c>
      <c r="AI27" s="2">
        <f t="shared" si="6"/>
        <v>1</v>
      </c>
      <c r="AK27">
        <v>1982</v>
      </c>
      <c r="AL27">
        <v>1</v>
      </c>
      <c r="AM27">
        <v>3.1762999999999998E-8</v>
      </c>
      <c r="AN27" s="93">
        <f>DATE(IpeaDataIPCA[[#This Row],[Ano]],IpeaDataIPCA[[#This Row],[Mês]],15)</f>
        <v>29966</v>
      </c>
      <c r="AO27" s="5">
        <f>WORKDAY(IpeaDataIPCA[[#This Row],[Data]]-1,1,feriados)</f>
        <v>29966</v>
      </c>
      <c r="AS27" s="5">
        <v>42690</v>
      </c>
    </row>
    <row r="28" spans="3:45" hidden="1" x14ac:dyDescent="0.25">
      <c r="C28" s="31">
        <v>76</v>
      </c>
      <c r="D28" s="108">
        <v>14.41</v>
      </c>
      <c r="E28" s="119">
        <v>14.41</v>
      </c>
      <c r="F28" s="10"/>
      <c r="G28" s="10"/>
      <c r="H28" s="10"/>
      <c r="I28" s="10"/>
      <c r="J28" s="10"/>
      <c r="K28" s="10"/>
      <c r="L28" s="10"/>
      <c r="R28" s="5">
        <f t="shared" si="0"/>
        <v>37330</v>
      </c>
      <c r="S28" s="5">
        <v>37302</v>
      </c>
      <c r="T28" s="11">
        <v>1828.64</v>
      </c>
      <c r="U28" s="8">
        <f t="shared" si="3"/>
        <v>3.6002809975412831E-3</v>
      </c>
      <c r="V28" s="5">
        <f t="shared" si="1"/>
        <v>37302</v>
      </c>
      <c r="Z28"/>
      <c r="AD28" s="5">
        <f t="shared" si="2"/>
        <v>36746</v>
      </c>
      <c r="AE28" s="96" cm="1">
        <f t="array" ref="AE28">_xlfn.XLOOKUP(AD27,SELICHistorico[Data],SELICHistorico[SELIC dia]/100,AE27,0)</f>
        <v>0</v>
      </c>
      <c r="AF28" s="80">
        <f t="shared" si="4"/>
        <v>1</v>
      </c>
      <c r="AG28" s="123">
        <f t="shared" si="5"/>
        <v>1000</v>
      </c>
      <c r="AH28" s="126" cm="1">
        <f t="array" ref="AH28">_xlfn.XLOOKUP(AD27,CDIHistorico_[Data],CDIHistorico_[CDI dia]/100,AH27,0)</f>
        <v>0</v>
      </c>
      <c r="AI28" s="2">
        <f t="shared" si="6"/>
        <v>1</v>
      </c>
      <c r="AK28">
        <v>1982</v>
      </c>
      <c r="AL28">
        <v>2</v>
      </c>
      <c r="AM28">
        <v>3.3870999999999999E-8</v>
      </c>
      <c r="AN28" s="93">
        <f>DATE(IpeaDataIPCA[[#This Row],[Ano]],IpeaDataIPCA[[#This Row],[Mês]],15)</f>
        <v>29997</v>
      </c>
      <c r="AO28" s="5">
        <f>WORKDAY(IpeaDataIPCA[[#This Row],[Data]]-1,1,feriados)</f>
        <v>29997</v>
      </c>
      <c r="AS28" s="5">
        <v>42781</v>
      </c>
    </row>
    <row r="29" spans="3:45" hidden="1" x14ac:dyDescent="0.25">
      <c r="C29" s="31">
        <v>89</v>
      </c>
      <c r="D29" s="108">
        <v>14.37</v>
      </c>
      <c r="E29" s="119">
        <v>14.37</v>
      </c>
      <c r="F29" s="10"/>
      <c r="G29" s="10"/>
      <c r="H29" s="10"/>
      <c r="I29" s="10"/>
      <c r="J29" s="10"/>
      <c r="K29" s="10"/>
      <c r="L29" s="10"/>
      <c r="R29" s="5">
        <f t="shared" si="0"/>
        <v>37361</v>
      </c>
      <c r="S29" s="5">
        <v>37330</v>
      </c>
      <c r="T29" s="11">
        <v>1839.61</v>
      </c>
      <c r="U29" s="8">
        <f t="shared" si="3"/>
        <v>5.9989937877329425E-3</v>
      </c>
      <c r="V29" s="5">
        <f t="shared" si="1"/>
        <v>37330</v>
      </c>
      <c r="Z29"/>
      <c r="AD29" s="5">
        <f t="shared" si="2"/>
        <v>36747</v>
      </c>
      <c r="AE29" s="96" cm="1">
        <f t="array" ref="AE29">_xlfn.XLOOKUP(AD28,SELICHistorico[Data],SELICHistorico[SELIC dia]/100,AE28,0)</f>
        <v>0</v>
      </c>
      <c r="AF29" s="80">
        <f t="shared" si="4"/>
        <v>1</v>
      </c>
      <c r="AG29" s="123">
        <f t="shared" si="5"/>
        <v>1000</v>
      </c>
      <c r="AH29" s="126" cm="1">
        <f t="array" ref="AH29">_xlfn.XLOOKUP(AD28,CDIHistorico_[Data],CDIHistorico_[CDI dia]/100,AH28,0)</f>
        <v>0</v>
      </c>
      <c r="AI29" s="2">
        <f t="shared" si="6"/>
        <v>1</v>
      </c>
      <c r="AK29">
        <v>1982</v>
      </c>
      <c r="AL29">
        <v>3</v>
      </c>
      <c r="AM29">
        <v>3.5806000000000003E-8</v>
      </c>
      <c r="AN29" s="93">
        <f>DATE(IpeaDataIPCA[[#This Row],[Ano]],IpeaDataIPCA[[#This Row],[Mês]],15)</f>
        <v>30025</v>
      </c>
      <c r="AO29" s="5">
        <f>WORKDAY(IpeaDataIPCA[[#This Row],[Data]]-1,1,feriados)</f>
        <v>30025</v>
      </c>
      <c r="AS29" s="5">
        <v>42870</v>
      </c>
    </row>
    <row r="30" spans="3:45" hidden="1" x14ac:dyDescent="0.25">
      <c r="C30" s="31">
        <v>90</v>
      </c>
      <c r="D30" s="108">
        <v>14.37</v>
      </c>
      <c r="E30" s="119">
        <v>14.37</v>
      </c>
      <c r="F30" s="10"/>
      <c r="G30" s="10"/>
      <c r="H30" s="10"/>
      <c r="I30" s="10"/>
      <c r="J30" s="10"/>
      <c r="K30" s="10"/>
      <c r="L30" s="10"/>
      <c r="R30" s="5">
        <f t="shared" si="0"/>
        <v>37391</v>
      </c>
      <c r="S30" s="5">
        <v>37361</v>
      </c>
      <c r="T30" s="11">
        <v>1854.33</v>
      </c>
      <c r="U30" s="8">
        <f t="shared" si="3"/>
        <v>8.0016960116546798E-3</v>
      </c>
      <c r="V30" s="5">
        <f t="shared" si="1"/>
        <v>37361</v>
      </c>
      <c r="Z30"/>
      <c r="AD30" s="5">
        <f t="shared" si="2"/>
        <v>36748</v>
      </c>
      <c r="AE30" s="96" cm="1">
        <f t="array" ref="AE30">_xlfn.XLOOKUP(AD29,SELICHistorico[Data],SELICHistorico[SELIC dia]/100,AE29,0)</f>
        <v>0</v>
      </c>
      <c r="AF30" s="80">
        <f t="shared" si="4"/>
        <v>1</v>
      </c>
      <c r="AG30" s="123">
        <f t="shared" si="5"/>
        <v>1000</v>
      </c>
      <c r="AH30" s="126" cm="1">
        <f t="array" ref="AH30">_xlfn.XLOOKUP(AD29,CDIHistorico_[Data],CDIHistorico_[CDI dia]/100,AH29,0)</f>
        <v>0</v>
      </c>
      <c r="AI30" s="2">
        <f t="shared" si="6"/>
        <v>1</v>
      </c>
      <c r="AK30">
        <v>1982</v>
      </c>
      <c r="AL30">
        <v>4</v>
      </c>
      <c r="AM30">
        <v>3.7913999999999998E-8</v>
      </c>
      <c r="AN30" s="93">
        <f>DATE(IpeaDataIPCA[[#This Row],[Ano]],IpeaDataIPCA[[#This Row],[Mês]],15)</f>
        <v>30056</v>
      </c>
      <c r="AO30" s="5">
        <f>WORKDAY(IpeaDataIPCA[[#This Row],[Data]]-1,1,feriados)</f>
        <v>30056</v>
      </c>
      <c r="AS30" s="5">
        <v>42962</v>
      </c>
    </row>
    <row r="31" spans="3:45" hidden="1" x14ac:dyDescent="0.25">
      <c r="C31" s="31">
        <v>98</v>
      </c>
      <c r="D31" s="108">
        <v>14.35</v>
      </c>
      <c r="E31" s="119">
        <v>14.35</v>
      </c>
      <c r="F31" s="10"/>
      <c r="G31" s="10"/>
      <c r="H31" s="10"/>
      <c r="I31" s="10"/>
      <c r="J31" s="10"/>
      <c r="K31" s="10"/>
      <c r="L31" s="10"/>
      <c r="Q31" s="7"/>
      <c r="R31" s="5">
        <f t="shared" si="0"/>
        <v>37424</v>
      </c>
      <c r="S31" s="5">
        <v>37391</v>
      </c>
      <c r="T31" s="11">
        <v>1858.22</v>
      </c>
      <c r="U31" s="8">
        <f t="shared" si="3"/>
        <v>2.0977927337637592E-3</v>
      </c>
      <c r="V31" s="5">
        <f t="shared" si="1"/>
        <v>37391</v>
      </c>
      <c r="Z31"/>
      <c r="AD31" s="5">
        <f t="shared" si="2"/>
        <v>36749</v>
      </c>
      <c r="AE31" s="96" cm="1">
        <f t="array" ref="AE31">_xlfn.XLOOKUP(AD30,SELICHistorico[Data],SELICHistorico[SELIC dia]/100,AE30,0)</f>
        <v>0</v>
      </c>
      <c r="AF31" s="80">
        <f t="shared" si="4"/>
        <v>1</v>
      </c>
      <c r="AG31" s="123">
        <f t="shared" si="5"/>
        <v>1000</v>
      </c>
      <c r="AH31" s="126" cm="1">
        <f t="array" ref="AH31">_xlfn.XLOOKUP(AD30,CDIHistorico_[Data],CDIHistorico_[CDI dia]/100,AH30,0)</f>
        <v>0</v>
      </c>
      <c r="AI31" s="2">
        <f t="shared" si="6"/>
        <v>1</v>
      </c>
      <c r="AK31">
        <v>1982</v>
      </c>
      <c r="AL31">
        <v>5</v>
      </c>
      <c r="AM31">
        <v>4.0438000000000001E-8</v>
      </c>
      <c r="AN31" s="93">
        <f>DATE(IpeaDataIPCA[[#This Row],[Ano]],IpeaDataIPCA[[#This Row],[Mês]],15)</f>
        <v>30086</v>
      </c>
      <c r="AO31" s="5">
        <f>WORKDAY(IpeaDataIPCA[[#This Row],[Data]]-1,1,feriados)</f>
        <v>30088</v>
      </c>
      <c r="AS31" s="5">
        <v>43055</v>
      </c>
    </row>
    <row r="32" spans="3:45" hidden="1" x14ac:dyDescent="0.25">
      <c r="C32" s="31">
        <v>105</v>
      </c>
      <c r="D32" s="108">
        <v>14.34</v>
      </c>
      <c r="E32" s="119">
        <v>14.34</v>
      </c>
      <c r="F32" s="10"/>
      <c r="G32" s="10"/>
      <c r="H32" s="10"/>
      <c r="I32" s="10"/>
      <c r="J32" s="10"/>
      <c r="K32" s="10"/>
      <c r="L32" s="10"/>
      <c r="Q32" s="4"/>
      <c r="R32" s="5">
        <f t="shared" si="0"/>
        <v>37452</v>
      </c>
      <c r="S32" s="5">
        <v>37422</v>
      </c>
      <c r="T32" s="11">
        <v>1866.02</v>
      </c>
      <c r="U32" s="8">
        <f t="shared" si="3"/>
        <v>4.1975654120609551E-3</v>
      </c>
      <c r="V32" s="5">
        <f t="shared" si="1"/>
        <v>37422</v>
      </c>
      <c r="Z32"/>
      <c r="AD32" s="5">
        <f t="shared" si="2"/>
        <v>36752</v>
      </c>
      <c r="AE32" s="96" cm="1">
        <f t="array" ref="AE32">_xlfn.XLOOKUP(AD31,SELICHistorico[Data],SELICHistorico[SELIC dia]/100,AE31,0)</f>
        <v>0</v>
      </c>
      <c r="AF32" s="80">
        <f t="shared" si="4"/>
        <v>1</v>
      </c>
      <c r="AG32" s="123">
        <f t="shared" si="5"/>
        <v>1000</v>
      </c>
      <c r="AH32" s="126" cm="1">
        <f t="array" ref="AH32">_xlfn.XLOOKUP(AD31,CDIHistorico_[Data],CDIHistorico_[CDI dia]/100,AH31,0)</f>
        <v>0</v>
      </c>
      <c r="AI32" s="2">
        <f t="shared" si="6"/>
        <v>1</v>
      </c>
      <c r="AK32">
        <v>1982</v>
      </c>
      <c r="AL32">
        <v>6</v>
      </c>
      <c r="AM32">
        <v>4.3311000000000003E-8</v>
      </c>
      <c r="AN32" s="93">
        <f>DATE(IpeaDataIPCA[[#This Row],[Ano]],IpeaDataIPCA[[#This Row],[Mês]],15)</f>
        <v>30117</v>
      </c>
      <c r="AO32" s="5">
        <f>WORKDAY(IpeaDataIPCA[[#This Row],[Data]]-1,1,feriados)</f>
        <v>30117</v>
      </c>
      <c r="AS32" s="5">
        <v>43146</v>
      </c>
    </row>
    <row r="33" spans="3:45" hidden="1" x14ac:dyDescent="0.25">
      <c r="C33" s="31">
        <v>106</v>
      </c>
      <c r="D33" s="108">
        <v>14.33</v>
      </c>
      <c r="E33" s="119">
        <v>14.33</v>
      </c>
      <c r="F33" s="10"/>
      <c r="G33" s="10"/>
      <c r="H33" s="10"/>
      <c r="I33" s="10"/>
      <c r="J33" s="10"/>
      <c r="K33" s="10"/>
      <c r="L33" s="10"/>
      <c r="R33" s="5">
        <f t="shared" si="0"/>
        <v>37483</v>
      </c>
      <c r="S33" s="5">
        <v>37452</v>
      </c>
      <c r="T33" s="11">
        <v>1888.23</v>
      </c>
      <c r="U33" s="8">
        <f t="shared" si="3"/>
        <v>1.1902337595524282E-2</v>
      </c>
      <c r="V33" s="5">
        <f t="shared" si="1"/>
        <v>37452</v>
      </c>
      <c r="Z33"/>
      <c r="AD33" s="5">
        <f t="shared" si="2"/>
        <v>36753</v>
      </c>
      <c r="AE33" s="96" cm="1">
        <f t="array" ref="AE33">_xlfn.XLOOKUP(AD32,SELICHistorico[Data],SELICHistorico[SELIC dia]/100,AE32,0)</f>
        <v>0</v>
      </c>
      <c r="AF33" s="80">
        <f t="shared" si="4"/>
        <v>1</v>
      </c>
      <c r="AG33" s="123">
        <f t="shared" si="5"/>
        <v>1000</v>
      </c>
      <c r="AH33" s="126" cm="1">
        <f t="array" ref="AH33">_xlfn.XLOOKUP(AD32,CDIHistorico_[Data],CDIHistorico_[CDI dia]/100,AH32,0)</f>
        <v>0</v>
      </c>
      <c r="AI33" s="2">
        <f t="shared" si="6"/>
        <v>1</v>
      </c>
      <c r="AK33">
        <v>1982</v>
      </c>
      <c r="AL33">
        <v>7</v>
      </c>
      <c r="AM33">
        <v>4.6065000000000003E-8</v>
      </c>
      <c r="AN33" s="93">
        <f>DATE(IpeaDataIPCA[[#This Row],[Ano]],IpeaDataIPCA[[#This Row],[Mês]],15)</f>
        <v>30147</v>
      </c>
      <c r="AO33" s="5">
        <f>WORKDAY(IpeaDataIPCA[[#This Row],[Data]]-1,1,feriados)</f>
        <v>30147</v>
      </c>
      <c r="AS33" s="5">
        <v>43235</v>
      </c>
    </row>
    <row r="34" spans="3:45" hidden="1" x14ac:dyDescent="0.25">
      <c r="C34" s="31">
        <v>109</v>
      </c>
      <c r="D34" s="108">
        <v>14.33</v>
      </c>
      <c r="E34" s="119">
        <v>14.33</v>
      </c>
      <c r="F34" s="10"/>
      <c r="G34" s="10"/>
      <c r="H34" s="10"/>
      <c r="I34" s="10"/>
      <c r="J34" s="10"/>
      <c r="K34" s="10"/>
      <c r="L34" s="10"/>
      <c r="R34" s="5">
        <f t="shared" si="0"/>
        <v>37515</v>
      </c>
      <c r="S34" s="5">
        <v>37483</v>
      </c>
      <c r="T34" s="11">
        <v>1900.5</v>
      </c>
      <c r="U34" s="8">
        <f t="shared" si="3"/>
        <v>6.49814906023094E-3</v>
      </c>
      <c r="V34" s="5">
        <f t="shared" si="1"/>
        <v>37483</v>
      </c>
      <c r="Z34"/>
      <c r="AD34" s="5">
        <f t="shared" si="2"/>
        <v>36754</v>
      </c>
      <c r="AE34" s="96" cm="1">
        <f t="array" ref="AE34">_xlfn.XLOOKUP(AD33,SELICHistorico[Data],SELICHistorico[SELIC dia]/100,AE33,0)</f>
        <v>0</v>
      </c>
      <c r="AF34" s="80">
        <f t="shared" si="4"/>
        <v>1</v>
      </c>
      <c r="AG34" s="123">
        <f t="shared" si="5"/>
        <v>1000</v>
      </c>
      <c r="AH34" s="126" cm="1">
        <f t="array" ref="AH34">_xlfn.XLOOKUP(AD33,CDIHistorico_[Data],CDIHistorico_[CDI dia]/100,AH33,0)</f>
        <v>0</v>
      </c>
      <c r="AI34" s="2">
        <f t="shared" si="6"/>
        <v>1</v>
      </c>
      <c r="AK34">
        <v>1982</v>
      </c>
      <c r="AL34">
        <v>8</v>
      </c>
      <c r="AM34">
        <v>4.8815999999999999E-8</v>
      </c>
      <c r="AN34" s="93">
        <f>DATE(IpeaDataIPCA[[#This Row],[Ano]],IpeaDataIPCA[[#This Row],[Mês]],15)</f>
        <v>30178</v>
      </c>
      <c r="AO34" s="5">
        <f>WORKDAY(IpeaDataIPCA[[#This Row],[Data]]-1,1,feriados)</f>
        <v>30179</v>
      </c>
      <c r="AS34" s="5">
        <v>43327</v>
      </c>
    </row>
    <row r="35" spans="3:45" hidden="1" x14ac:dyDescent="0.25">
      <c r="C35" s="31">
        <v>118</v>
      </c>
      <c r="D35" s="108">
        <v>14.3</v>
      </c>
      <c r="E35" s="119">
        <v>14.3</v>
      </c>
      <c r="F35" s="10"/>
      <c r="G35" s="10"/>
      <c r="H35" s="10"/>
      <c r="I35" s="10"/>
      <c r="J35" s="10"/>
      <c r="K35" s="10"/>
      <c r="L35" s="10"/>
      <c r="R35" s="5">
        <f t="shared" si="0"/>
        <v>37544</v>
      </c>
      <c r="S35" s="5">
        <v>37514</v>
      </c>
      <c r="T35" s="11">
        <v>1914.18</v>
      </c>
      <c r="U35" s="8">
        <f t="shared" si="3"/>
        <v>7.1981057616417043E-3</v>
      </c>
      <c r="V35" s="5">
        <f t="shared" si="1"/>
        <v>37514</v>
      </c>
      <c r="Z35"/>
      <c r="AD35" s="5">
        <f t="shared" si="2"/>
        <v>36755</v>
      </c>
      <c r="AE35" s="96" cm="1">
        <f t="array" ref="AE35">_xlfn.XLOOKUP(AD34,SELICHistorico[Data],SELICHistorico[SELIC dia]/100,AE34,0)</f>
        <v>0</v>
      </c>
      <c r="AF35" s="80">
        <f t="shared" si="4"/>
        <v>1</v>
      </c>
      <c r="AG35" s="123">
        <f t="shared" si="5"/>
        <v>1000</v>
      </c>
      <c r="AH35" s="126" cm="1">
        <f t="array" ref="AH35">_xlfn.XLOOKUP(AD34,CDIHistorico_[Data],CDIHistorico_[CDI dia]/100,AH34,0)</f>
        <v>0</v>
      </c>
      <c r="AI35" s="2">
        <f t="shared" si="6"/>
        <v>1</v>
      </c>
      <c r="AK35">
        <v>1982</v>
      </c>
      <c r="AL35">
        <v>9</v>
      </c>
      <c r="AM35">
        <v>5.1295999999999998E-8</v>
      </c>
      <c r="AN35" s="93">
        <f>DATE(IpeaDataIPCA[[#This Row],[Ano]],IpeaDataIPCA[[#This Row],[Mês]],15)</f>
        <v>30209</v>
      </c>
      <c r="AO35" s="5">
        <f>WORKDAY(IpeaDataIPCA[[#This Row],[Data]]-1,1,feriados)</f>
        <v>30209</v>
      </c>
      <c r="AS35" s="5">
        <v>43420</v>
      </c>
    </row>
    <row r="36" spans="3:45" hidden="1" x14ac:dyDescent="0.25">
      <c r="C36" s="31">
        <v>120</v>
      </c>
      <c r="D36" s="108">
        <v>14.29</v>
      </c>
      <c r="E36" s="119">
        <v>14.29</v>
      </c>
      <c r="F36" s="10"/>
      <c r="G36" s="10"/>
      <c r="H36" s="10"/>
      <c r="I36" s="10"/>
      <c r="J36" s="10"/>
      <c r="K36" s="10"/>
      <c r="L36" s="10"/>
      <c r="R36" s="5">
        <f t="shared" si="0"/>
        <v>37578</v>
      </c>
      <c r="S36" s="5">
        <v>37544</v>
      </c>
      <c r="T36" s="11">
        <v>1939.26</v>
      </c>
      <c r="U36" s="8">
        <f t="shared" si="3"/>
        <v>1.3102216092530483E-2</v>
      </c>
      <c r="V36" s="5">
        <f t="shared" si="1"/>
        <v>37544</v>
      </c>
      <c r="Z36"/>
      <c r="AD36" s="5">
        <f t="shared" si="2"/>
        <v>36756</v>
      </c>
      <c r="AE36" s="96" cm="1">
        <f t="array" ref="AE36">_xlfn.XLOOKUP(AD35,SELICHistorico[Data],SELICHistorico[SELIC dia]/100,AE35,0)</f>
        <v>0</v>
      </c>
      <c r="AF36" s="80">
        <f t="shared" si="4"/>
        <v>1</v>
      </c>
      <c r="AG36" s="123">
        <f t="shared" si="5"/>
        <v>1000</v>
      </c>
      <c r="AH36" s="126" cm="1">
        <f t="array" ref="AH36">_xlfn.XLOOKUP(AD35,CDIHistorico_[Data],CDIHistorico_[CDI dia]/100,AH35,0)</f>
        <v>0</v>
      </c>
      <c r="AI36" s="2">
        <f t="shared" si="6"/>
        <v>1</v>
      </c>
      <c r="AK36">
        <v>1982</v>
      </c>
      <c r="AL36">
        <v>10</v>
      </c>
      <c r="AM36">
        <v>5.3575000000000002E-8</v>
      </c>
      <c r="AN36" s="93">
        <f>DATE(IpeaDataIPCA[[#This Row],[Ano]],IpeaDataIPCA[[#This Row],[Mês]],15)</f>
        <v>30239</v>
      </c>
      <c r="AO36" s="5">
        <f>WORKDAY(IpeaDataIPCA[[#This Row],[Data]]-1,1,feriados)</f>
        <v>30239</v>
      </c>
      <c r="AS36" s="5">
        <v>43511</v>
      </c>
    </row>
    <row r="37" spans="3:45" hidden="1" x14ac:dyDescent="0.25">
      <c r="C37" s="31">
        <v>123</v>
      </c>
      <c r="D37" s="108">
        <v>14.29</v>
      </c>
      <c r="E37" s="119">
        <v>14.29</v>
      </c>
      <c r="F37" s="10"/>
      <c r="G37" s="10"/>
      <c r="H37" s="10"/>
      <c r="I37" s="10"/>
      <c r="J37" s="10"/>
      <c r="K37" s="10"/>
      <c r="L37" s="10"/>
      <c r="R37" s="5">
        <f t="shared" si="0"/>
        <v>37606</v>
      </c>
      <c r="S37" s="5">
        <v>37575</v>
      </c>
      <c r="T37" s="11">
        <v>1997.83</v>
      </c>
      <c r="U37" s="8">
        <f t="shared" si="3"/>
        <v>3.0202242092344456E-2</v>
      </c>
      <c r="V37" s="5">
        <f t="shared" si="1"/>
        <v>37575</v>
      </c>
      <c r="Z37"/>
      <c r="AD37" s="5">
        <f t="shared" si="2"/>
        <v>36759</v>
      </c>
      <c r="AE37" s="96" cm="1">
        <f t="array" ref="AE37">_xlfn.XLOOKUP(AD36,SELICHistorico[Data],SELICHistorico[SELIC dia]/100,AE36,0)</f>
        <v>0</v>
      </c>
      <c r="AF37" s="80">
        <f t="shared" si="4"/>
        <v>1</v>
      </c>
      <c r="AG37" s="123">
        <f t="shared" si="5"/>
        <v>1000</v>
      </c>
      <c r="AH37" s="126" cm="1">
        <f t="array" ref="AH37">_xlfn.XLOOKUP(AD36,CDIHistorico_[Data],CDIHistorico_[CDI dia]/100,AH36,0)</f>
        <v>0</v>
      </c>
      <c r="AI37" s="2">
        <f t="shared" si="6"/>
        <v>1</v>
      </c>
      <c r="AK37">
        <v>1982</v>
      </c>
      <c r="AL37">
        <v>11</v>
      </c>
      <c r="AM37">
        <v>5.6408999999999999E-8</v>
      </c>
      <c r="AN37" s="93">
        <f>DATE(IpeaDataIPCA[[#This Row],[Ano]],IpeaDataIPCA[[#This Row],[Mês]],15)</f>
        <v>30270</v>
      </c>
      <c r="AO37" s="5">
        <f>WORKDAY(IpeaDataIPCA[[#This Row],[Data]]-1,1,feriados)</f>
        <v>30270</v>
      </c>
      <c r="AS37" s="5">
        <v>43600</v>
      </c>
    </row>
    <row r="38" spans="3:45" hidden="1" x14ac:dyDescent="0.25">
      <c r="C38" s="31">
        <v>124</v>
      </c>
      <c r="D38" s="108">
        <v>14.29</v>
      </c>
      <c r="E38" s="119">
        <v>14.29</v>
      </c>
      <c r="F38" s="10"/>
      <c r="G38" s="10"/>
      <c r="H38" s="10"/>
      <c r="I38" s="10"/>
      <c r="J38" s="10"/>
      <c r="K38" s="10"/>
      <c r="L38" s="10"/>
      <c r="R38" s="5">
        <f t="shared" si="0"/>
        <v>37636</v>
      </c>
      <c r="S38" s="5">
        <v>37605</v>
      </c>
      <c r="T38" s="11">
        <v>2039.78</v>
      </c>
      <c r="U38" s="8">
        <f t="shared" si="3"/>
        <v>2.0997782594114556E-2</v>
      </c>
      <c r="V38" s="5">
        <f t="shared" si="1"/>
        <v>37605</v>
      </c>
      <c r="Z38"/>
      <c r="AD38" s="5">
        <f t="shared" si="2"/>
        <v>36760</v>
      </c>
      <c r="AE38" s="96" cm="1">
        <f t="array" ref="AE38">_xlfn.XLOOKUP(AD37,SELICHistorico[Data],SELICHistorico[SELIC dia]/100,AE37,0)</f>
        <v>0</v>
      </c>
      <c r="AF38" s="80">
        <f t="shared" si="4"/>
        <v>1</v>
      </c>
      <c r="AG38" s="123">
        <f t="shared" si="5"/>
        <v>1000</v>
      </c>
      <c r="AH38" s="126" cm="1">
        <f t="array" ref="AH38">_xlfn.XLOOKUP(AD37,CDIHistorico_[Data],CDIHistorico_[CDI dia]/100,AH37,0)</f>
        <v>0</v>
      </c>
      <c r="AI38" s="2">
        <f t="shared" si="6"/>
        <v>1</v>
      </c>
      <c r="AK38">
        <v>1982</v>
      </c>
      <c r="AL38">
        <v>12</v>
      </c>
      <c r="AM38">
        <v>6.0812000000000002E-8</v>
      </c>
      <c r="AN38" s="93">
        <f>DATE(IpeaDataIPCA[[#This Row],[Ano]],IpeaDataIPCA[[#This Row],[Mês]],15)</f>
        <v>30300</v>
      </c>
      <c r="AO38" s="5">
        <f>WORKDAY(IpeaDataIPCA[[#This Row],[Data]]-1,1,feriados)</f>
        <v>30300</v>
      </c>
      <c r="AS38" s="5">
        <v>43692</v>
      </c>
    </row>
    <row r="39" spans="3:45" hidden="1" x14ac:dyDescent="0.25">
      <c r="C39" s="31">
        <v>125</v>
      </c>
      <c r="D39" s="108">
        <v>14.28</v>
      </c>
      <c r="E39" s="119">
        <v>14.28</v>
      </c>
      <c r="F39" s="10"/>
      <c r="G39" s="10"/>
      <c r="H39" s="10"/>
      <c r="I39" s="10"/>
      <c r="J39" s="10"/>
      <c r="K39" s="10"/>
      <c r="L39" s="10"/>
      <c r="R39" s="5">
        <f t="shared" si="0"/>
        <v>37669</v>
      </c>
      <c r="S39" s="5">
        <v>37636</v>
      </c>
      <c r="T39" s="11">
        <v>2085.6799999999998</v>
      </c>
      <c r="U39" s="8">
        <f t="shared" si="3"/>
        <v>2.2502426732294634E-2</v>
      </c>
      <c r="V39" s="5">
        <f t="shared" si="1"/>
        <v>37636</v>
      </c>
      <c r="Z39"/>
      <c r="AD39" s="5">
        <f t="shared" si="2"/>
        <v>36761</v>
      </c>
      <c r="AE39" s="96" cm="1">
        <f t="array" ref="AE39">_xlfn.XLOOKUP(AD38,SELICHistorico[Data],SELICHistorico[SELIC dia]/100,AE38,0)</f>
        <v>0</v>
      </c>
      <c r="AF39" s="80">
        <f t="shared" si="4"/>
        <v>1</v>
      </c>
      <c r="AG39" s="123">
        <f t="shared" si="5"/>
        <v>1000</v>
      </c>
      <c r="AH39" s="126" cm="1">
        <f t="array" ref="AH39">_xlfn.XLOOKUP(AD38,CDIHistorico_[Data],CDIHistorico_[CDI dia]/100,AH38,0)</f>
        <v>0</v>
      </c>
      <c r="AI39" s="2">
        <f t="shared" si="6"/>
        <v>1</v>
      </c>
      <c r="AK39">
        <v>1983</v>
      </c>
      <c r="AL39">
        <v>1</v>
      </c>
      <c r="AM39">
        <v>6.6067000000000005E-8</v>
      </c>
      <c r="AN39" s="93">
        <f>DATE(IpeaDataIPCA[[#This Row],[Ano]],IpeaDataIPCA[[#This Row],[Mês]],15)</f>
        <v>30331</v>
      </c>
      <c r="AO39" s="5">
        <f>WORKDAY(IpeaDataIPCA[[#This Row],[Data]]-1,1,feriados)</f>
        <v>30333</v>
      </c>
      <c r="AS39" s="5">
        <v>43787</v>
      </c>
    </row>
    <row r="40" spans="3:45" hidden="1" x14ac:dyDescent="0.25">
      <c r="C40" s="31">
        <v>127</v>
      </c>
      <c r="D40" s="108">
        <v>14.28</v>
      </c>
      <c r="E40" s="119">
        <v>14.28</v>
      </c>
      <c r="F40" s="10"/>
      <c r="G40" s="10"/>
      <c r="H40" s="10"/>
      <c r="I40" s="10"/>
      <c r="J40" s="10"/>
      <c r="K40" s="10"/>
      <c r="L40" s="10"/>
      <c r="R40" s="5">
        <f t="shared" si="0"/>
        <v>37697</v>
      </c>
      <c r="S40" s="5">
        <v>37667</v>
      </c>
      <c r="T40" s="11">
        <v>2118.4299999999998</v>
      </c>
      <c r="U40" s="8">
        <f t="shared" si="3"/>
        <v>1.5702312914732897E-2</v>
      </c>
      <c r="V40" s="5">
        <f t="shared" si="1"/>
        <v>37667</v>
      </c>
      <c r="Z40"/>
      <c r="AD40" s="5">
        <f t="shared" si="2"/>
        <v>36762</v>
      </c>
      <c r="AE40" s="96" cm="1">
        <f t="array" ref="AE40">_xlfn.XLOOKUP(AD39,SELICHistorico[Data],SELICHistorico[SELIC dia]/100,AE39,0)</f>
        <v>0</v>
      </c>
      <c r="AF40" s="80">
        <f t="shared" si="4"/>
        <v>1</v>
      </c>
      <c r="AG40" s="123">
        <f t="shared" si="5"/>
        <v>1000</v>
      </c>
      <c r="AH40" s="126" cm="1">
        <f t="array" ref="AH40">_xlfn.XLOOKUP(AD39,CDIHistorico_[Data],CDIHistorico_[CDI dia]/100,AH39,0)</f>
        <v>0</v>
      </c>
      <c r="AI40" s="2">
        <f t="shared" si="6"/>
        <v>1</v>
      </c>
      <c r="AK40">
        <v>1983</v>
      </c>
      <c r="AL40">
        <v>2</v>
      </c>
      <c r="AM40">
        <v>7.1258000000000002E-8</v>
      </c>
      <c r="AN40" s="93">
        <f>DATE(IpeaDataIPCA[[#This Row],[Ano]],IpeaDataIPCA[[#This Row],[Mês]],15)</f>
        <v>30362</v>
      </c>
      <c r="AO40" s="5">
        <f>WORKDAY(IpeaDataIPCA[[#This Row],[Data]]-1,1,feriados)</f>
        <v>30362</v>
      </c>
      <c r="AS40" s="5">
        <v>43878</v>
      </c>
    </row>
    <row r="41" spans="3:45" hidden="1" x14ac:dyDescent="0.25">
      <c r="C41" s="31">
        <v>133</v>
      </c>
      <c r="D41" s="108">
        <v>14.27</v>
      </c>
      <c r="E41" s="119">
        <v>14.27</v>
      </c>
      <c r="F41" s="10"/>
      <c r="G41" s="10"/>
      <c r="H41" s="10"/>
      <c r="I41" s="10"/>
      <c r="J41" s="10"/>
      <c r="K41" s="10"/>
      <c r="L41" s="10"/>
      <c r="R41" s="5">
        <f t="shared" si="0"/>
        <v>37726</v>
      </c>
      <c r="S41" s="5">
        <v>37695</v>
      </c>
      <c r="T41" s="11">
        <v>2144.4899999999998</v>
      </c>
      <c r="U41" s="8">
        <f t="shared" si="3"/>
        <v>1.2301562949920353E-2</v>
      </c>
      <c r="V41" s="5">
        <f t="shared" si="1"/>
        <v>37695</v>
      </c>
      <c r="Z41"/>
      <c r="AD41" s="5">
        <f t="shared" si="2"/>
        <v>36763</v>
      </c>
      <c r="AE41" s="96" cm="1">
        <f t="array" ref="AE41">_xlfn.XLOOKUP(AD40,SELICHistorico[Data],SELICHistorico[SELIC dia]/100,AE40,0)</f>
        <v>0</v>
      </c>
      <c r="AF41" s="80">
        <f t="shared" si="4"/>
        <v>1</v>
      </c>
      <c r="AG41" s="123">
        <f t="shared" si="5"/>
        <v>1000</v>
      </c>
      <c r="AH41" s="126" cm="1">
        <f t="array" ref="AH41">_xlfn.XLOOKUP(AD40,CDIHistorico_[Data],CDIHistorico_[CDI dia]/100,AH40,0)</f>
        <v>0</v>
      </c>
      <c r="AI41" s="2">
        <f t="shared" si="6"/>
        <v>1</v>
      </c>
      <c r="AK41">
        <v>1983</v>
      </c>
      <c r="AL41">
        <v>3</v>
      </c>
      <c r="AM41">
        <v>7.6491999999999994E-8</v>
      </c>
      <c r="AN41" s="93">
        <f>DATE(IpeaDataIPCA[[#This Row],[Ano]],IpeaDataIPCA[[#This Row],[Mês]],15)</f>
        <v>30390</v>
      </c>
      <c r="AO41" s="5">
        <f>WORKDAY(IpeaDataIPCA[[#This Row],[Data]]-1,1,feriados)</f>
        <v>30390</v>
      </c>
      <c r="AS41" s="5">
        <v>43966</v>
      </c>
    </row>
    <row r="42" spans="3:45" hidden="1" x14ac:dyDescent="0.25">
      <c r="C42" s="31">
        <v>134</v>
      </c>
      <c r="D42" s="108">
        <v>14.26</v>
      </c>
      <c r="E42" s="119">
        <v>14.26</v>
      </c>
      <c r="F42" s="10"/>
      <c r="G42" s="10"/>
      <c r="H42" s="10"/>
      <c r="I42" s="10"/>
      <c r="J42" s="10"/>
      <c r="K42" s="10"/>
      <c r="L42" s="10"/>
      <c r="R42" s="5">
        <f t="shared" si="0"/>
        <v>37756</v>
      </c>
      <c r="S42" s="5">
        <v>37726</v>
      </c>
      <c r="T42" s="11">
        <v>2165.29</v>
      </c>
      <c r="U42" s="8">
        <f t="shared" si="3"/>
        <v>9.6992758184930583E-3</v>
      </c>
      <c r="V42" s="5">
        <f t="shared" si="1"/>
        <v>37726</v>
      </c>
      <c r="Z42"/>
      <c r="AD42" s="5">
        <f t="shared" si="2"/>
        <v>36766</v>
      </c>
      <c r="AE42" s="96" cm="1">
        <f t="array" ref="AE42">_xlfn.XLOOKUP(AD41,SELICHistorico[Data],SELICHistorico[SELIC dia]/100,AE41,0)</f>
        <v>0</v>
      </c>
      <c r="AF42" s="80">
        <f t="shared" si="4"/>
        <v>1</v>
      </c>
      <c r="AG42" s="123">
        <f t="shared" si="5"/>
        <v>1000</v>
      </c>
      <c r="AH42" s="126" cm="1">
        <f t="array" ref="AH42">_xlfn.XLOOKUP(AD41,CDIHistorico_[Data],CDIHistorico_[CDI dia]/100,AH41,0)</f>
        <v>0</v>
      </c>
      <c r="AI42" s="2">
        <f t="shared" si="6"/>
        <v>1</v>
      </c>
      <c r="AK42">
        <v>1983</v>
      </c>
      <c r="AL42">
        <v>4</v>
      </c>
      <c r="AM42">
        <v>8.1524999999999997E-8</v>
      </c>
      <c r="AN42" s="93">
        <f>DATE(IpeaDataIPCA[[#This Row],[Ano]],IpeaDataIPCA[[#This Row],[Mês]],15)</f>
        <v>30421</v>
      </c>
      <c r="AO42" s="5">
        <f>WORKDAY(IpeaDataIPCA[[#This Row],[Data]]-1,1,feriados)</f>
        <v>30421</v>
      </c>
      <c r="AS42" s="5">
        <v>44060</v>
      </c>
    </row>
    <row r="43" spans="3:45" hidden="1" x14ac:dyDescent="0.25">
      <c r="C43" s="31">
        <v>137</v>
      </c>
      <c r="D43" s="108">
        <v>14.26</v>
      </c>
      <c r="E43" s="119">
        <v>14.26</v>
      </c>
      <c r="F43" s="10"/>
      <c r="G43" s="10"/>
      <c r="H43" s="10"/>
      <c r="I43" s="10"/>
      <c r="J43" s="10"/>
      <c r="K43" s="10"/>
      <c r="L43" s="10"/>
      <c r="R43" s="5">
        <f t="shared" si="0"/>
        <v>37788</v>
      </c>
      <c r="S43" s="5">
        <v>37756</v>
      </c>
      <c r="T43" s="11">
        <v>2178.5</v>
      </c>
      <c r="U43" s="8">
        <f t="shared" si="3"/>
        <v>6.1007994310231517E-3</v>
      </c>
      <c r="V43" s="5">
        <f t="shared" si="1"/>
        <v>37756</v>
      </c>
      <c r="Z43"/>
      <c r="AD43" s="5">
        <f t="shared" si="2"/>
        <v>36767</v>
      </c>
      <c r="AE43" s="96" cm="1">
        <f t="array" ref="AE43">_xlfn.XLOOKUP(AD42,SELICHistorico[Data],SELICHistorico[SELIC dia]/100,AE42,0)</f>
        <v>0</v>
      </c>
      <c r="AF43" s="80">
        <f t="shared" si="4"/>
        <v>1</v>
      </c>
      <c r="AG43" s="123">
        <f t="shared" si="5"/>
        <v>1000</v>
      </c>
      <c r="AH43" s="126" cm="1">
        <f t="array" ref="AH43">_xlfn.XLOOKUP(AD42,CDIHistorico_[Data],CDIHistorico_[CDI dia]/100,AH42,0)</f>
        <v>0</v>
      </c>
      <c r="AI43" s="2">
        <f t="shared" si="6"/>
        <v>1</v>
      </c>
      <c r="AK43">
        <v>1983</v>
      </c>
      <c r="AL43">
        <v>5</v>
      </c>
      <c r="AM43">
        <v>8.6809999999999994E-8</v>
      </c>
      <c r="AN43" s="93">
        <f>DATE(IpeaDataIPCA[[#This Row],[Ano]],IpeaDataIPCA[[#This Row],[Mês]],15)</f>
        <v>30451</v>
      </c>
      <c r="AO43" s="5">
        <f>WORKDAY(IpeaDataIPCA[[#This Row],[Data]]-1,1,feriados)</f>
        <v>30452</v>
      </c>
      <c r="AS43" s="5">
        <v>44151</v>
      </c>
    </row>
    <row r="44" spans="3:45" hidden="1" x14ac:dyDescent="0.25">
      <c r="C44" s="31">
        <v>138</v>
      </c>
      <c r="D44" s="108">
        <v>14.26</v>
      </c>
      <c r="E44" s="119">
        <v>14.26</v>
      </c>
      <c r="F44" s="10"/>
      <c r="G44" s="10"/>
      <c r="H44" s="10"/>
      <c r="I44" s="10"/>
      <c r="J44" s="10"/>
      <c r="K44" s="10"/>
      <c r="L44" s="10"/>
      <c r="R44" s="5">
        <f t="shared" si="0"/>
        <v>37817</v>
      </c>
      <c r="S44" s="5">
        <v>37787</v>
      </c>
      <c r="T44" s="11">
        <v>2175.23</v>
      </c>
      <c r="U44" s="8">
        <f t="shared" si="3"/>
        <v>-1.5010328207482049E-3</v>
      </c>
      <c r="V44" s="5">
        <f t="shared" si="1"/>
        <v>37787</v>
      </c>
      <c r="Z44"/>
      <c r="AD44" s="5">
        <f t="shared" si="2"/>
        <v>36768</v>
      </c>
      <c r="AE44" s="96" cm="1">
        <f t="array" ref="AE44">_xlfn.XLOOKUP(AD43,SELICHistorico[Data],SELICHistorico[SELIC dia]/100,AE43,0)</f>
        <v>0</v>
      </c>
      <c r="AF44" s="80">
        <f t="shared" si="4"/>
        <v>1</v>
      </c>
      <c r="AG44" s="123">
        <f t="shared" si="5"/>
        <v>1000</v>
      </c>
      <c r="AH44" s="126" cm="1">
        <f t="array" ref="AH44">_xlfn.XLOOKUP(AD43,CDIHistorico_[Data],CDIHistorico_[CDI dia]/100,AH43,0)</f>
        <v>0</v>
      </c>
      <c r="AI44" s="2">
        <f t="shared" si="6"/>
        <v>1</v>
      </c>
      <c r="AK44">
        <v>1983</v>
      </c>
      <c r="AL44">
        <v>6</v>
      </c>
      <c r="AM44">
        <v>9.5387000000000006E-8</v>
      </c>
      <c r="AN44" s="93">
        <f>DATE(IpeaDataIPCA[[#This Row],[Ano]],IpeaDataIPCA[[#This Row],[Mês]],15)</f>
        <v>30482</v>
      </c>
      <c r="AO44" s="5">
        <f>WORKDAY(IpeaDataIPCA[[#This Row],[Data]]-1,1,feriados)</f>
        <v>30482</v>
      </c>
      <c r="AS44" s="5">
        <v>44244</v>
      </c>
    </row>
    <row r="45" spans="3:45" hidden="1" x14ac:dyDescent="0.25">
      <c r="C45" s="31">
        <v>151</v>
      </c>
      <c r="D45" s="108">
        <v>14.24</v>
      </c>
      <c r="E45" s="119">
        <v>14.24</v>
      </c>
      <c r="F45" s="10"/>
      <c r="G45" s="10"/>
      <c r="H45" s="10"/>
      <c r="I45" s="10"/>
      <c r="J45" s="10"/>
      <c r="K45" s="10"/>
      <c r="L45" s="10"/>
      <c r="R45" s="5">
        <f t="shared" si="0"/>
        <v>37848</v>
      </c>
      <c r="S45" s="5">
        <v>37817</v>
      </c>
      <c r="T45" s="11">
        <v>2179.58</v>
      </c>
      <c r="U45" s="8">
        <f t="shared" si="3"/>
        <v>1.9997885281095584E-3</v>
      </c>
      <c r="V45" s="5">
        <f t="shared" si="1"/>
        <v>37817</v>
      </c>
      <c r="Z45"/>
      <c r="AD45" s="5">
        <f t="shared" si="2"/>
        <v>36769</v>
      </c>
      <c r="AE45" s="96" cm="1">
        <f t="array" ref="AE45">_xlfn.XLOOKUP(AD44,SELICHistorico[Data],SELICHistorico[SELIC dia]/100,AE44,0)</f>
        <v>0</v>
      </c>
      <c r="AF45" s="80">
        <f t="shared" si="4"/>
        <v>1</v>
      </c>
      <c r="AG45" s="123">
        <f t="shared" si="5"/>
        <v>1000</v>
      </c>
      <c r="AH45" s="126" cm="1">
        <f t="array" ref="AH45">_xlfn.XLOOKUP(AD44,CDIHistorico_[Data],CDIHistorico_[CDI dia]/100,AH44,0)</f>
        <v>0</v>
      </c>
      <c r="AI45" s="2">
        <f t="shared" si="6"/>
        <v>1</v>
      </c>
      <c r="AK45">
        <v>1983</v>
      </c>
      <c r="AL45">
        <v>7</v>
      </c>
      <c r="AM45">
        <v>1.05E-7</v>
      </c>
      <c r="AN45" s="93">
        <f>DATE(IpeaDataIPCA[[#This Row],[Ano]],IpeaDataIPCA[[#This Row],[Mês]],15)</f>
        <v>30512</v>
      </c>
      <c r="AO45" s="5">
        <f>WORKDAY(IpeaDataIPCA[[#This Row],[Data]]-1,1,feriados)</f>
        <v>30512</v>
      </c>
      <c r="AS45" s="5">
        <v>44333</v>
      </c>
    </row>
    <row r="46" spans="3:45" hidden="1" x14ac:dyDescent="0.25">
      <c r="C46" s="31">
        <v>152</v>
      </c>
      <c r="D46" s="108">
        <v>14.24</v>
      </c>
      <c r="E46" s="119">
        <v>14.24</v>
      </c>
      <c r="F46" s="10"/>
      <c r="G46" s="10"/>
      <c r="H46" s="10"/>
      <c r="I46" s="10"/>
      <c r="J46" s="10"/>
      <c r="K46" s="10"/>
      <c r="L46" s="10"/>
      <c r="R46" s="5">
        <f t="shared" si="0"/>
        <v>37879</v>
      </c>
      <c r="S46" s="5">
        <v>37848</v>
      </c>
      <c r="T46" s="11">
        <v>2186.9899999999998</v>
      </c>
      <c r="U46" s="8">
        <f t="shared" si="3"/>
        <v>3.3997375641177108E-3</v>
      </c>
      <c r="V46" s="5">
        <f t="shared" si="1"/>
        <v>37848</v>
      </c>
      <c r="Z46"/>
      <c r="AD46" s="5">
        <f t="shared" si="2"/>
        <v>36770</v>
      </c>
      <c r="AE46" s="96" cm="1">
        <f t="array" ref="AE46">_xlfn.XLOOKUP(AD45,SELICHistorico[Data],SELICHistorico[SELIC dia]/100,AE45,0)</f>
        <v>0</v>
      </c>
      <c r="AF46" s="80">
        <f t="shared" si="4"/>
        <v>1</v>
      </c>
      <c r="AG46" s="123">
        <f t="shared" si="5"/>
        <v>1000</v>
      </c>
      <c r="AH46" s="126" cm="1">
        <f t="array" ref="AH46">_xlfn.XLOOKUP(AD45,CDIHistorico_[Data],CDIHistorico_[CDI dia]/100,AH45,0)</f>
        <v>0</v>
      </c>
      <c r="AI46" s="2">
        <f t="shared" si="6"/>
        <v>1</v>
      </c>
      <c r="AK46">
        <v>1983</v>
      </c>
      <c r="AL46">
        <v>8</v>
      </c>
      <c r="AM46">
        <v>1.1457E-7</v>
      </c>
      <c r="AN46" s="93">
        <f>DATE(IpeaDataIPCA[[#This Row],[Ano]],IpeaDataIPCA[[#This Row],[Mês]],15)</f>
        <v>30543</v>
      </c>
      <c r="AO46" s="5">
        <f>WORKDAY(IpeaDataIPCA[[#This Row],[Data]]-1,1,feriados)</f>
        <v>30543</v>
      </c>
      <c r="AS46" s="5">
        <v>44424</v>
      </c>
    </row>
    <row r="47" spans="3:45" hidden="1" x14ac:dyDescent="0.25">
      <c r="C47" s="31">
        <v>153</v>
      </c>
      <c r="D47" s="108">
        <v>14.23</v>
      </c>
      <c r="E47" s="119">
        <v>14.23</v>
      </c>
      <c r="F47" s="10"/>
      <c r="G47" s="10"/>
      <c r="H47" s="10"/>
      <c r="I47" s="10"/>
      <c r="J47" s="10"/>
      <c r="K47" s="10"/>
      <c r="L47" s="10"/>
      <c r="R47" s="5">
        <f t="shared" si="0"/>
        <v>37909</v>
      </c>
      <c r="S47" s="5">
        <v>37879</v>
      </c>
      <c r="T47" s="11">
        <v>2204.0500000000002</v>
      </c>
      <c r="U47" s="8">
        <f t="shared" si="3"/>
        <v>7.8006758147044497E-3</v>
      </c>
      <c r="V47" s="5">
        <f t="shared" si="1"/>
        <v>37879</v>
      </c>
      <c r="Z47"/>
      <c r="AD47" s="5">
        <f t="shared" si="2"/>
        <v>36773</v>
      </c>
      <c r="AE47" s="96" cm="1">
        <f t="array" ref="AE47">_xlfn.XLOOKUP(AD46,SELICHistorico[Data],SELICHistorico[SELIC dia]/100,AE46,0)</f>
        <v>0</v>
      </c>
      <c r="AF47" s="80">
        <f t="shared" si="4"/>
        <v>1</v>
      </c>
      <c r="AG47" s="123">
        <f t="shared" si="5"/>
        <v>1000</v>
      </c>
      <c r="AH47" s="126" cm="1">
        <f t="array" ref="AH47">_xlfn.XLOOKUP(AD46,CDIHistorico_[Data],CDIHistorico_[CDI dia]/100,AH46,0)</f>
        <v>0</v>
      </c>
      <c r="AI47" s="2">
        <f t="shared" si="6"/>
        <v>1</v>
      </c>
      <c r="AK47">
        <v>1983</v>
      </c>
      <c r="AL47">
        <v>9</v>
      </c>
      <c r="AM47">
        <v>1.2637000000000001E-7</v>
      </c>
      <c r="AN47" s="93">
        <f>DATE(IpeaDataIPCA[[#This Row],[Ano]],IpeaDataIPCA[[#This Row],[Mês]],15)</f>
        <v>30574</v>
      </c>
      <c r="AO47" s="5">
        <f>WORKDAY(IpeaDataIPCA[[#This Row],[Data]]-1,1,feriados)</f>
        <v>30574</v>
      </c>
      <c r="AS47" s="5">
        <v>44516</v>
      </c>
    </row>
    <row r="48" spans="3:45" hidden="1" x14ac:dyDescent="0.25">
      <c r="C48" s="31">
        <v>154</v>
      </c>
      <c r="D48" s="108">
        <v>14.23</v>
      </c>
      <c r="E48" s="119">
        <v>14.23</v>
      </c>
      <c r="F48" s="10"/>
      <c r="G48" s="10"/>
      <c r="H48" s="10"/>
      <c r="I48" s="10"/>
      <c r="J48" s="10"/>
      <c r="K48" s="10"/>
      <c r="L48" s="10"/>
      <c r="R48" s="5">
        <f t="shared" si="0"/>
        <v>37942</v>
      </c>
      <c r="S48" s="5">
        <v>37909</v>
      </c>
      <c r="T48" s="11">
        <v>2210.44</v>
      </c>
      <c r="U48" s="8">
        <f t="shared" si="3"/>
        <v>2.8992082756742477E-3</v>
      </c>
      <c r="V48" s="5">
        <f t="shared" si="1"/>
        <v>37909</v>
      </c>
      <c r="Z48"/>
      <c r="AD48" s="5">
        <f t="shared" si="2"/>
        <v>36774</v>
      </c>
      <c r="AE48" s="96" cm="1">
        <f t="array" ref="AE48">_xlfn.XLOOKUP(AD47,SELICHistorico[Data],SELICHistorico[SELIC dia]/100,AE47,0)</f>
        <v>0</v>
      </c>
      <c r="AF48" s="80">
        <f t="shared" si="4"/>
        <v>1</v>
      </c>
      <c r="AG48" s="123">
        <f t="shared" si="5"/>
        <v>1000</v>
      </c>
      <c r="AH48" s="126" cm="1">
        <f t="array" ref="AH48">_xlfn.XLOOKUP(AD47,CDIHistorico_[Data],CDIHistorico_[CDI dia]/100,AH47,0)</f>
        <v>0</v>
      </c>
      <c r="AI48" s="2">
        <f t="shared" si="6"/>
        <v>1</v>
      </c>
      <c r="AK48">
        <v>1983</v>
      </c>
      <c r="AL48">
        <v>10</v>
      </c>
      <c r="AM48">
        <v>1.3757000000000001E-7</v>
      </c>
      <c r="AN48" s="93">
        <f>DATE(IpeaDataIPCA[[#This Row],[Ano]],IpeaDataIPCA[[#This Row],[Mês]],15)</f>
        <v>30604</v>
      </c>
      <c r="AO48" s="5">
        <f>WORKDAY(IpeaDataIPCA[[#This Row],[Data]]-1,1,feriados)</f>
        <v>30606</v>
      </c>
      <c r="AS48" s="5">
        <v>44607</v>
      </c>
    </row>
    <row r="49" spans="3:45" hidden="1" x14ac:dyDescent="0.25">
      <c r="C49" s="31">
        <v>155</v>
      </c>
      <c r="D49" s="108">
        <v>14.23</v>
      </c>
      <c r="E49" s="119">
        <v>14.23</v>
      </c>
      <c r="F49" s="10"/>
      <c r="G49" s="10"/>
      <c r="H49" s="10"/>
      <c r="I49" s="10"/>
      <c r="J49" s="10"/>
      <c r="K49" s="10"/>
      <c r="L49" s="10"/>
      <c r="R49" s="5">
        <f t="shared" si="0"/>
        <v>37970</v>
      </c>
      <c r="S49" s="5">
        <v>37940</v>
      </c>
      <c r="T49" s="11">
        <v>2217.96</v>
      </c>
      <c r="U49" s="8">
        <f t="shared" si="3"/>
        <v>3.4020376033729871E-3</v>
      </c>
      <c r="V49" s="5">
        <f t="shared" si="1"/>
        <v>37940</v>
      </c>
      <c r="Z49"/>
      <c r="AD49" s="5">
        <f t="shared" si="2"/>
        <v>36775</v>
      </c>
      <c r="AE49" s="96" cm="1">
        <f t="array" ref="AE49">_xlfn.XLOOKUP(AD48,SELICHistorico[Data],SELICHistorico[SELIC dia]/100,AE48,0)</f>
        <v>0</v>
      </c>
      <c r="AF49" s="80">
        <f t="shared" si="4"/>
        <v>1</v>
      </c>
      <c r="AG49" s="123">
        <f t="shared" si="5"/>
        <v>1000</v>
      </c>
      <c r="AH49" s="126" cm="1">
        <f t="array" ref="AH49">_xlfn.XLOOKUP(AD48,CDIHistorico_[Data],CDIHistorico_[CDI dia]/100,AH48,0)</f>
        <v>0</v>
      </c>
      <c r="AI49" s="2">
        <f t="shared" si="6"/>
        <v>1</v>
      </c>
      <c r="AK49">
        <v>1983</v>
      </c>
      <c r="AL49">
        <v>11</v>
      </c>
      <c r="AM49">
        <v>1.4773000000000001E-7</v>
      </c>
      <c r="AN49" s="93">
        <f>DATE(IpeaDataIPCA[[#This Row],[Ano]],IpeaDataIPCA[[#This Row],[Mês]],15)</f>
        <v>30635</v>
      </c>
      <c r="AO49" s="5">
        <f>WORKDAY(IpeaDataIPCA[[#This Row],[Data]]-1,1,feriados)</f>
        <v>30635</v>
      </c>
      <c r="AS49" s="5">
        <v>44697</v>
      </c>
    </row>
    <row r="50" spans="3:45" hidden="1" x14ac:dyDescent="0.25">
      <c r="C50" s="31">
        <v>159</v>
      </c>
      <c r="D50" s="108">
        <v>14.22</v>
      </c>
      <c r="E50" s="119">
        <v>14.22</v>
      </c>
      <c r="F50" s="10"/>
      <c r="G50" s="10"/>
      <c r="H50" s="10"/>
      <c r="I50" s="10"/>
      <c r="J50" s="10"/>
      <c r="K50" s="10"/>
      <c r="L50" s="10"/>
      <c r="R50" s="5">
        <f t="shared" si="0"/>
        <v>38001</v>
      </c>
      <c r="S50" s="5">
        <v>37970</v>
      </c>
      <c r="T50" s="11">
        <v>2229.4899999999998</v>
      </c>
      <c r="U50" s="8">
        <f t="shared" si="3"/>
        <v>5.1984706667387304E-3</v>
      </c>
      <c r="V50" s="5">
        <f t="shared" si="1"/>
        <v>37970</v>
      </c>
      <c r="Z50"/>
      <c r="AD50" s="5">
        <f t="shared" si="2"/>
        <v>36776</v>
      </c>
      <c r="AE50" s="96" cm="1">
        <f t="array" ref="AE50">_xlfn.XLOOKUP(AD49,SELICHistorico[Data],SELICHistorico[SELIC dia]/100,AE49,0)</f>
        <v>0</v>
      </c>
      <c r="AF50" s="80">
        <f t="shared" si="4"/>
        <v>1</v>
      </c>
      <c r="AG50" s="123">
        <f t="shared" si="5"/>
        <v>1000</v>
      </c>
      <c r="AH50" s="126" cm="1">
        <f t="array" ref="AH50">_xlfn.XLOOKUP(AD49,CDIHistorico_[Data],CDIHistorico_[CDI dia]/100,AH49,0)</f>
        <v>0</v>
      </c>
      <c r="AI50" s="2">
        <f t="shared" si="6"/>
        <v>1</v>
      </c>
      <c r="AK50">
        <v>1983</v>
      </c>
      <c r="AL50">
        <v>12</v>
      </c>
      <c r="AM50">
        <v>1.6054999999999999E-7</v>
      </c>
      <c r="AN50" s="93">
        <f>DATE(IpeaDataIPCA[[#This Row],[Ano]],IpeaDataIPCA[[#This Row],[Mês]],15)</f>
        <v>30665</v>
      </c>
      <c r="AO50" s="5">
        <f>WORKDAY(IpeaDataIPCA[[#This Row],[Data]]-1,1,feriados)</f>
        <v>30665</v>
      </c>
      <c r="AS50" s="5">
        <v>44788</v>
      </c>
    </row>
    <row r="51" spans="3:45" hidden="1" x14ac:dyDescent="0.25">
      <c r="C51" s="31">
        <v>167</v>
      </c>
      <c r="D51" s="108">
        <v>14.21</v>
      </c>
      <c r="E51" s="119">
        <v>14.21</v>
      </c>
      <c r="F51" s="10"/>
      <c r="G51" s="10"/>
      <c r="H51" s="10"/>
      <c r="I51" s="10"/>
      <c r="J51" s="10"/>
      <c r="K51" s="10"/>
      <c r="L51" s="10"/>
      <c r="R51" s="5">
        <f t="shared" si="0"/>
        <v>38033</v>
      </c>
      <c r="S51" s="5">
        <v>38001</v>
      </c>
      <c r="T51" s="11">
        <v>2246.4299999999998</v>
      </c>
      <c r="U51" s="8">
        <f t="shared" si="3"/>
        <v>7.5981502496087483E-3</v>
      </c>
      <c r="V51" s="5">
        <f t="shared" si="1"/>
        <v>38001</v>
      </c>
      <c r="Z51"/>
      <c r="AD51" s="5">
        <f t="shared" si="2"/>
        <v>36777</v>
      </c>
      <c r="AE51" s="96" cm="1">
        <f t="array" ref="AE51">_xlfn.XLOOKUP(AD50,SELICHistorico[Data],SELICHistorico[SELIC dia]/100,AE50,0)</f>
        <v>0</v>
      </c>
      <c r="AF51" s="80">
        <f t="shared" si="4"/>
        <v>1</v>
      </c>
      <c r="AG51" s="123">
        <f t="shared" si="5"/>
        <v>1000</v>
      </c>
      <c r="AH51" s="126" cm="1">
        <f t="array" ref="AH51">_xlfn.XLOOKUP(AD50,CDIHistorico_[Data],CDIHistorico_[CDI dia]/100,AH50,0)</f>
        <v>0</v>
      </c>
      <c r="AI51" s="2">
        <f t="shared" si="6"/>
        <v>1</v>
      </c>
      <c r="AK51">
        <v>1984</v>
      </c>
      <c r="AL51">
        <v>1</v>
      </c>
      <c r="AM51">
        <v>1.7606999999999999E-7</v>
      </c>
      <c r="AN51" s="93">
        <f>DATE(IpeaDataIPCA[[#This Row],[Ano]],IpeaDataIPCA[[#This Row],[Mês]],15)</f>
        <v>30696</v>
      </c>
      <c r="AO51" s="5">
        <f>WORKDAY(IpeaDataIPCA[[#This Row],[Data]]-1,1,feriados)</f>
        <v>30697</v>
      </c>
      <c r="AS51" s="5">
        <v>44881</v>
      </c>
    </row>
    <row r="52" spans="3:45" hidden="1" x14ac:dyDescent="0.25">
      <c r="C52" s="31">
        <v>168</v>
      </c>
      <c r="D52" s="108">
        <v>14.21</v>
      </c>
      <c r="E52" s="119">
        <v>14.21</v>
      </c>
      <c r="F52" s="10"/>
      <c r="G52" s="10"/>
      <c r="H52" s="10"/>
      <c r="I52" s="10"/>
      <c r="J52" s="10"/>
      <c r="K52" s="10"/>
      <c r="L52" s="10"/>
      <c r="R52" s="5">
        <f t="shared" si="0"/>
        <v>38061</v>
      </c>
      <c r="S52" s="5">
        <v>38032</v>
      </c>
      <c r="T52" s="11">
        <v>2260.13</v>
      </c>
      <c r="U52" s="8">
        <f t="shared" si="3"/>
        <v>6.0985652791318845E-3</v>
      </c>
      <c r="V52" s="5">
        <f t="shared" si="1"/>
        <v>38032</v>
      </c>
      <c r="Z52"/>
      <c r="AD52" s="5">
        <f t="shared" si="2"/>
        <v>36780</v>
      </c>
      <c r="AE52" s="96" cm="1">
        <f t="array" ref="AE52">_xlfn.XLOOKUP(AD51,SELICHistorico[Data],SELICHistorico[SELIC dia]/100,AE51,0)</f>
        <v>0</v>
      </c>
      <c r="AF52" s="80">
        <f t="shared" si="4"/>
        <v>1</v>
      </c>
      <c r="AG52" s="123">
        <f t="shared" si="5"/>
        <v>1000</v>
      </c>
      <c r="AH52" s="126" cm="1">
        <f t="array" ref="AH52">_xlfn.XLOOKUP(AD51,CDIHistorico_[Data],CDIHistorico_[CDI dia]/100,AH51,0)</f>
        <v>0</v>
      </c>
      <c r="AI52" s="2">
        <f t="shared" si="6"/>
        <v>1</v>
      </c>
      <c r="AK52">
        <v>1984</v>
      </c>
      <c r="AL52">
        <v>2</v>
      </c>
      <c r="AM52">
        <v>1.9280000000000001E-7</v>
      </c>
      <c r="AN52" s="93">
        <f>DATE(IpeaDataIPCA[[#This Row],[Ano]],IpeaDataIPCA[[#This Row],[Mês]],15)</f>
        <v>30727</v>
      </c>
      <c r="AO52" s="5">
        <f>WORKDAY(IpeaDataIPCA[[#This Row],[Data]]-1,1,feriados)</f>
        <v>30727</v>
      </c>
      <c r="AS52" s="5">
        <v>44972</v>
      </c>
    </row>
    <row r="53" spans="3:45" hidden="1" x14ac:dyDescent="0.25">
      <c r="C53" s="31">
        <v>180</v>
      </c>
      <c r="D53" s="108">
        <v>14.19</v>
      </c>
      <c r="E53" s="119">
        <v>14.19</v>
      </c>
      <c r="F53" s="10"/>
      <c r="G53" s="10"/>
      <c r="H53" s="10"/>
      <c r="I53" s="10"/>
      <c r="J53" s="10"/>
      <c r="K53" s="10"/>
      <c r="L53" s="10"/>
      <c r="R53" s="5">
        <f t="shared" si="0"/>
        <v>38092</v>
      </c>
      <c r="S53" s="5">
        <v>38061</v>
      </c>
      <c r="T53" s="11">
        <v>2270.75</v>
      </c>
      <c r="U53" s="8">
        <f t="shared" si="3"/>
        <v>4.6988447567175573E-3</v>
      </c>
      <c r="V53" s="5">
        <f t="shared" si="1"/>
        <v>38061</v>
      </c>
      <c r="Z53"/>
      <c r="AD53" s="5">
        <f t="shared" si="2"/>
        <v>36781</v>
      </c>
      <c r="AE53" s="96" cm="1">
        <f t="array" ref="AE53">_xlfn.XLOOKUP(AD52,SELICHistorico[Data],SELICHistorico[SELIC dia]/100,AE52,0)</f>
        <v>0</v>
      </c>
      <c r="AF53" s="80">
        <f t="shared" si="4"/>
        <v>1</v>
      </c>
      <c r="AG53" s="123">
        <f t="shared" si="5"/>
        <v>1000</v>
      </c>
      <c r="AH53" s="126" cm="1">
        <f t="array" ref="AH53">_xlfn.XLOOKUP(AD52,CDIHistorico_[Data],CDIHistorico_[CDI dia]/100,AH52,0)</f>
        <v>0</v>
      </c>
      <c r="AI53" s="2">
        <f t="shared" si="6"/>
        <v>1</v>
      </c>
      <c r="AK53">
        <v>1984</v>
      </c>
      <c r="AL53">
        <v>3</v>
      </c>
      <c r="AM53">
        <v>2.1003999999999999E-7</v>
      </c>
      <c r="AN53" s="93">
        <f>DATE(IpeaDataIPCA[[#This Row],[Ano]],IpeaDataIPCA[[#This Row],[Mês]],15)</f>
        <v>30756</v>
      </c>
      <c r="AO53" s="5">
        <f>WORKDAY(IpeaDataIPCA[[#This Row],[Data]]-1,1,feriados)</f>
        <v>30756</v>
      </c>
      <c r="AS53" s="5">
        <v>45061</v>
      </c>
    </row>
    <row r="54" spans="3:45" hidden="1" x14ac:dyDescent="0.25">
      <c r="C54" s="31">
        <v>181</v>
      </c>
      <c r="D54" s="108">
        <v>14.19</v>
      </c>
      <c r="E54" s="119">
        <v>14.19</v>
      </c>
      <c r="F54" s="10"/>
      <c r="G54" s="10"/>
      <c r="H54" s="10"/>
      <c r="I54" s="10"/>
      <c r="J54" s="10"/>
      <c r="K54" s="10"/>
      <c r="L54" s="10"/>
      <c r="R54" s="5">
        <f t="shared" si="0"/>
        <v>38124</v>
      </c>
      <c r="S54" s="5">
        <v>38092</v>
      </c>
      <c r="T54" s="11">
        <v>2279.15</v>
      </c>
      <c r="U54" s="8">
        <f t="shared" si="3"/>
        <v>3.6992183199384687E-3</v>
      </c>
      <c r="V54" s="5">
        <f t="shared" si="1"/>
        <v>38092</v>
      </c>
      <c r="Z54"/>
      <c r="AD54" s="5">
        <f t="shared" si="2"/>
        <v>36782</v>
      </c>
      <c r="AE54" s="96" cm="1">
        <f t="array" ref="AE54">_xlfn.XLOOKUP(AD53,SELICHistorico[Data],SELICHistorico[SELIC dia]/100,AE53,0)</f>
        <v>0</v>
      </c>
      <c r="AF54" s="80">
        <f t="shared" si="4"/>
        <v>1</v>
      </c>
      <c r="AG54" s="123">
        <f t="shared" si="5"/>
        <v>1000</v>
      </c>
      <c r="AH54" s="126" cm="1">
        <f t="array" ref="AH54">_xlfn.XLOOKUP(AD53,CDIHistorico_[Data],CDIHistorico_[CDI dia]/100,AH53,0)</f>
        <v>0</v>
      </c>
      <c r="AI54" s="2">
        <f t="shared" si="6"/>
        <v>1</v>
      </c>
      <c r="AK54">
        <v>1984</v>
      </c>
      <c r="AL54">
        <v>4</v>
      </c>
      <c r="AM54">
        <v>2.3008000000000001E-7</v>
      </c>
      <c r="AN54" s="93">
        <f>DATE(IpeaDataIPCA[[#This Row],[Ano]],IpeaDataIPCA[[#This Row],[Mês]],15)</f>
        <v>30787</v>
      </c>
      <c r="AO54" s="5">
        <f>WORKDAY(IpeaDataIPCA[[#This Row],[Data]]-1,1,feriados)</f>
        <v>30788</v>
      </c>
      <c r="AS54" s="5">
        <v>45153</v>
      </c>
    </row>
    <row r="55" spans="3:45" hidden="1" x14ac:dyDescent="0.25">
      <c r="C55" s="31">
        <v>182</v>
      </c>
      <c r="D55" s="108">
        <v>14.18</v>
      </c>
      <c r="E55" s="119">
        <v>14.18</v>
      </c>
      <c r="F55" s="10"/>
      <c r="G55" s="10"/>
      <c r="H55" s="10"/>
      <c r="I55" s="10"/>
      <c r="J55" s="10"/>
      <c r="K55" s="10"/>
      <c r="L55" s="10"/>
      <c r="R55" s="5">
        <f t="shared" si="0"/>
        <v>38153</v>
      </c>
      <c r="S55" s="5">
        <v>38122</v>
      </c>
      <c r="T55" s="11">
        <v>2290.77</v>
      </c>
      <c r="U55" s="8">
        <f t="shared" si="3"/>
        <v>5.0983919443652326E-3</v>
      </c>
      <c r="V55" s="5">
        <f t="shared" si="1"/>
        <v>38122</v>
      </c>
      <c r="Z55"/>
      <c r="AD55" s="5">
        <f t="shared" si="2"/>
        <v>36783</v>
      </c>
      <c r="AE55" s="96" cm="1">
        <f t="array" ref="AE55">_xlfn.XLOOKUP(AD54,SELICHistorico[Data],SELICHistorico[SELIC dia]/100,AE54,0)</f>
        <v>0</v>
      </c>
      <c r="AF55" s="80">
        <f t="shared" si="4"/>
        <v>1</v>
      </c>
      <c r="AG55" s="123">
        <f t="shared" si="5"/>
        <v>1000</v>
      </c>
      <c r="AH55" s="126" cm="1">
        <f t="array" ref="AH55">_xlfn.XLOOKUP(AD54,CDIHistorico_[Data],CDIHistorico_[CDI dia]/100,AH54,0)</f>
        <v>0</v>
      </c>
      <c r="AI55" s="2">
        <f t="shared" si="6"/>
        <v>1</v>
      </c>
      <c r="AK55">
        <v>1984</v>
      </c>
      <c r="AL55">
        <v>5</v>
      </c>
      <c r="AM55">
        <v>2.509E-7</v>
      </c>
      <c r="AN55" s="93">
        <f>DATE(IpeaDataIPCA[[#This Row],[Ano]],IpeaDataIPCA[[#This Row],[Mês]],15)</f>
        <v>30817</v>
      </c>
      <c r="AO55" s="5">
        <f>WORKDAY(IpeaDataIPCA[[#This Row],[Data]]-1,1,feriados)</f>
        <v>30817</v>
      </c>
      <c r="AS55" s="5">
        <v>45246</v>
      </c>
    </row>
    <row r="56" spans="3:45" hidden="1" x14ac:dyDescent="0.25">
      <c r="C56" s="31">
        <v>183</v>
      </c>
      <c r="D56" s="108">
        <v>14.18</v>
      </c>
      <c r="E56" s="119">
        <v>14.18</v>
      </c>
      <c r="F56" s="10"/>
      <c r="G56" s="10"/>
      <c r="H56" s="10"/>
      <c r="I56" s="10"/>
      <c r="J56" s="10"/>
      <c r="K56" s="10"/>
      <c r="L56" s="10"/>
      <c r="R56" s="5">
        <f t="shared" si="0"/>
        <v>38183</v>
      </c>
      <c r="S56" s="5">
        <v>38153</v>
      </c>
      <c r="T56" s="11">
        <v>2307.0300000000002</v>
      </c>
      <c r="U56" s="8">
        <f t="shared" si="3"/>
        <v>7.0980500006549985E-3</v>
      </c>
      <c r="V56" s="5">
        <f t="shared" si="1"/>
        <v>38153</v>
      </c>
      <c r="Z56"/>
      <c r="AD56" s="5">
        <f t="shared" si="2"/>
        <v>36784</v>
      </c>
      <c r="AE56" s="96" cm="1">
        <f t="array" ref="AE56">_xlfn.XLOOKUP(AD55,SELICHistorico[Data],SELICHistorico[SELIC dia]/100,AE55,0)</f>
        <v>0</v>
      </c>
      <c r="AF56" s="80">
        <f t="shared" si="4"/>
        <v>1</v>
      </c>
      <c r="AG56" s="123">
        <f t="shared" si="5"/>
        <v>1000</v>
      </c>
      <c r="AH56" s="126" cm="1">
        <f t="array" ref="AH56">_xlfn.XLOOKUP(AD55,CDIHistorico_[Data],CDIHistorico_[CDI dia]/100,AH55,0)</f>
        <v>0</v>
      </c>
      <c r="AI56" s="2">
        <f t="shared" si="6"/>
        <v>1</v>
      </c>
      <c r="AK56">
        <v>1984</v>
      </c>
      <c r="AL56">
        <v>6</v>
      </c>
      <c r="AM56">
        <v>2.7618999999999999E-7</v>
      </c>
      <c r="AN56" s="93">
        <f>DATE(IpeaDataIPCA[[#This Row],[Ano]],IpeaDataIPCA[[#This Row],[Mês]],15)</f>
        <v>30848</v>
      </c>
      <c r="AO56" s="5">
        <f>WORKDAY(IpeaDataIPCA[[#This Row],[Data]]-1,1,feriados)</f>
        <v>30848</v>
      </c>
      <c r="AS56" s="5">
        <v>45337</v>
      </c>
    </row>
    <row r="57" spans="3:45" hidden="1" x14ac:dyDescent="0.25">
      <c r="C57" s="31">
        <v>187</v>
      </c>
      <c r="D57" s="108">
        <v>14.18</v>
      </c>
      <c r="E57" s="119">
        <v>14.18</v>
      </c>
      <c r="F57" s="10"/>
      <c r="G57" s="10"/>
      <c r="H57" s="10"/>
      <c r="I57" s="10"/>
      <c r="J57" s="10"/>
      <c r="K57" s="10"/>
      <c r="L57" s="10"/>
      <c r="R57" s="5">
        <f t="shared" si="0"/>
        <v>38215</v>
      </c>
      <c r="S57" s="5">
        <v>38183</v>
      </c>
      <c r="T57" s="11">
        <v>2328.02</v>
      </c>
      <c r="U57" s="8">
        <f t="shared" si="3"/>
        <v>9.0982778724160163E-3</v>
      </c>
      <c r="V57" s="5">
        <f t="shared" si="1"/>
        <v>38183</v>
      </c>
      <c r="Z57"/>
      <c r="AD57" s="5">
        <f t="shared" si="2"/>
        <v>36787</v>
      </c>
      <c r="AE57" s="96" cm="1">
        <f t="array" ref="AE57">_xlfn.XLOOKUP(AD56,SELICHistorico[Data],SELICHistorico[SELIC dia]/100,AE56,0)</f>
        <v>0</v>
      </c>
      <c r="AF57" s="80">
        <f t="shared" si="4"/>
        <v>1</v>
      </c>
      <c r="AG57" s="123">
        <f t="shared" si="5"/>
        <v>1000</v>
      </c>
      <c r="AH57" s="126" cm="1">
        <f t="array" ref="AH57">_xlfn.XLOOKUP(AD56,CDIHistorico_[Data],CDIHistorico_[CDI dia]/100,AH56,0)</f>
        <v>0</v>
      </c>
      <c r="AI57" s="2">
        <f t="shared" si="6"/>
        <v>1</v>
      </c>
      <c r="AK57">
        <v>1984</v>
      </c>
      <c r="AL57">
        <v>7</v>
      </c>
      <c r="AM57">
        <v>3.0305E-7</v>
      </c>
      <c r="AN57" s="93">
        <f>DATE(IpeaDataIPCA[[#This Row],[Ano]],IpeaDataIPCA[[#This Row],[Mês]],15)</f>
        <v>30878</v>
      </c>
      <c r="AO57" s="5">
        <f>WORKDAY(IpeaDataIPCA[[#This Row],[Data]]-1,1,feriados)</f>
        <v>30879</v>
      </c>
      <c r="AS57" s="5">
        <v>45427</v>
      </c>
    </row>
    <row r="58" spans="3:45" hidden="1" x14ac:dyDescent="0.25">
      <c r="C58" s="31">
        <v>195</v>
      </c>
      <c r="D58" s="108">
        <v>14.16</v>
      </c>
      <c r="E58" s="119">
        <v>14.16</v>
      </c>
      <c r="F58" s="10"/>
      <c r="G58" s="10"/>
      <c r="H58" s="10"/>
      <c r="I58" s="10"/>
      <c r="J58" s="10"/>
      <c r="K58" s="10"/>
      <c r="L58" s="10"/>
      <c r="R58" s="5">
        <f t="shared" si="0"/>
        <v>38245</v>
      </c>
      <c r="S58" s="5">
        <v>38214</v>
      </c>
      <c r="T58" s="11">
        <v>2344.08</v>
      </c>
      <c r="U58" s="8">
        <f t="shared" si="3"/>
        <v>6.8985661635208029E-3</v>
      </c>
      <c r="V58" s="5">
        <f t="shared" si="1"/>
        <v>38214</v>
      </c>
      <c r="Z58"/>
      <c r="AD58" s="5">
        <f t="shared" si="2"/>
        <v>36788</v>
      </c>
      <c r="AE58" s="96" cm="1">
        <f t="array" ref="AE58">_xlfn.XLOOKUP(AD57,SELICHistorico[Data],SELICHistorico[SELIC dia]/100,AE57,0)</f>
        <v>0</v>
      </c>
      <c r="AF58" s="80">
        <f t="shared" si="4"/>
        <v>1</v>
      </c>
      <c r="AG58" s="123">
        <f t="shared" si="5"/>
        <v>1000</v>
      </c>
      <c r="AH58" s="126" cm="1">
        <f t="array" ref="AH58">_xlfn.XLOOKUP(AD57,CDIHistorico_[Data],CDIHistorico_[CDI dia]/100,AH57,0)</f>
        <v>0</v>
      </c>
      <c r="AI58" s="2">
        <f t="shared" si="6"/>
        <v>1</v>
      </c>
      <c r="AK58">
        <v>1984</v>
      </c>
      <c r="AL58">
        <v>8</v>
      </c>
      <c r="AM58">
        <v>3.3139E-7</v>
      </c>
      <c r="AN58" s="93">
        <f>DATE(IpeaDataIPCA[[#This Row],[Ano]],IpeaDataIPCA[[#This Row],[Mês]],15)</f>
        <v>30909</v>
      </c>
      <c r="AO58" s="5">
        <f>WORKDAY(IpeaDataIPCA[[#This Row],[Data]]-1,1,feriados)</f>
        <v>30909</v>
      </c>
      <c r="AS58" s="5">
        <v>45519</v>
      </c>
    </row>
    <row r="59" spans="3:45" hidden="1" x14ac:dyDescent="0.25">
      <c r="C59" s="31">
        <v>197</v>
      </c>
      <c r="D59" s="108">
        <v>14.16</v>
      </c>
      <c r="E59" s="119">
        <v>14.16</v>
      </c>
      <c r="F59" s="10"/>
      <c r="G59" s="10"/>
      <c r="H59" s="10"/>
      <c r="I59" s="10"/>
      <c r="J59" s="10"/>
      <c r="K59" s="10"/>
      <c r="L59" s="10"/>
      <c r="R59" s="5">
        <f t="shared" si="0"/>
        <v>38275</v>
      </c>
      <c r="S59" s="5">
        <v>38245</v>
      </c>
      <c r="T59" s="11">
        <v>2351.8200000000002</v>
      </c>
      <c r="U59" s="8">
        <f t="shared" si="3"/>
        <v>3.3019350875398423E-3</v>
      </c>
      <c r="V59" s="5">
        <f t="shared" si="1"/>
        <v>38245</v>
      </c>
      <c r="Z59"/>
      <c r="AD59" s="5">
        <f t="shared" si="2"/>
        <v>36789</v>
      </c>
      <c r="AE59" s="96" cm="1">
        <f t="array" ref="AE59">_xlfn.XLOOKUP(AD58,SELICHistorico[Data],SELICHistorico[SELIC dia]/100,AE58,0)</f>
        <v>0</v>
      </c>
      <c r="AF59" s="80">
        <f t="shared" si="4"/>
        <v>1</v>
      </c>
      <c r="AG59" s="123">
        <f t="shared" si="5"/>
        <v>1000</v>
      </c>
      <c r="AH59" s="126" cm="1">
        <f t="array" ref="AH59">_xlfn.XLOOKUP(AD58,CDIHistorico_[Data],CDIHistorico_[CDI dia]/100,AH58,0)</f>
        <v>0</v>
      </c>
      <c r="AI59" s="2">
        <f t="shared" si="6"/>
        <v>1</v>
      </c>
      <c r="AK59">
        <v>1984</v>
      </c>
      <c r="AL59">
        <v>9</v>
      </c>
      <c r="AM59">
        <v>3.7032E-7</v>
      </c>
      <c r="AN59" s="93">
        <f>DATE(IpeaDataIPCA[[#This Row],[Ano]],IpeaDataIPCA[[#This Row],[Mês]],15)</f>
        <v>30940</v>
      </c>
      <c r="AO59" s="5">
        <f>WORKDAY(IpeaDataIPCA[[#This Row],[Data]]-1,1,feriados)</f>
        <v>30942</v>
      </c>
      <c r="AS59" s="5">
        <v>45614</v>
      </c>
    </row>
    <row r="60" spans="3:45" hidden="1" x14ac:dyDescent="0.25">
      <c r="C60" s="31">
        <v>201</v>
      </c>
      <c r="D60" s="108">
        <v>14.16</v>
      </c>
      <c r="E60" s="119">
        <v>14.16</v>
      </c>
      <c r="F60" s="10"/>
      <c r="G60" s="10"/>
      <c r="H60" s="10"/>
      <c r="I60" s="10"/>
      <c r="J60" s="10"/>
      <c r="K60" s="10"/>
      <c r="L60" s="10"/>
      <c r="R60" s="5">
        <f t="shared" si="0"/>
        <v>38307</v>
      </c>
      <c r="S60" s="5">
        <v>38275</v>
      </c>
      <c r="T60" s="11">
        <v>2362.17</v>
      </c>
      <c r="U60" s="8">
        <f t="shared" si="3"/>
        <v>4.4008470035972191E-3</v>
      </c>
      <c r="V60" s="5">
        <f t="shared" si="1"/>
        <v>38275</v>
      </c>
      <c r="Z60"/>
      <c r="AD60" s="5">
        <f t="shared" si="2"/>
        <v>36790</v>
      </c>
      <c r="AE60" s="96" cm="1">
        <f t="array" ref="AE60">_xlfn.XLOOKUP(AD59,SELICHistorico[Data],SELICHistorico[SELIC dia]/100,AE59,0)</f>
        <v>0</v>
      </c>
      <c r="AF60" s="80">
        <f t="shared" si="4"/>
        <v>1</v>
      </c>
      <c r="AG60" s="123">
        <f t="shared" si="5"/>
        <v>1000</v>
      </c>
      <c r="AH60" s="126" cm="1">
        <f t="array" ref="AH60">_xlfn.XLOOKUP(AD59,CDIHistorico_[Data],CDIHistorico_[CDI dia]/100,AH59,0)</f>
        <v>0</v>
      </c>
      <c r="AI60" s="2">
        <f t="shared" si="6"/>
        <v>1</v>
      </c>
      <c r="AK60">
        <v>1984</v>
      </c>
      <c r="AL60">
        <v>10</v>
      </c>
      <c r="AM60">
        <v>4.0896999999999999E-7</v>
      </c>
      <c r="AN60" s="93">
        <f>DATE(IpeaDataIPCA[[#This Row],[Ano]],IpeaDataIPCA[[#This Row],[Mês]],15)</f>
        <v>30970</v>
      </c>
      <c r="AO60" s="5">
        <f>WORKDAY(IpeaDataIPCA[[#This Row],[Data]]-1,1,feriados)</f>
        <v>30970</v>
      </c>
      <c r="AS60" s="5">
        <v>45705</v>
      </c>
    </row>
    <row r="61" spans="3:45" hidden="1" x14ac:dyDescent="0.25">
      <c r="C61" s="31">
        <v>210</v>
      </c>
      <c r="D61" s="108">
        <v>14.14</v>
      </c>
      <c r="E61" s="119">
        <v>14.14</v>
      </c>
      <c r="F61" s="10"/>
      <c r="G61" s="10"/>
      <c r="H61" s="10"/>
      <c r="I61" s="10"/>
      <c r="J61" s="10"/>
      <c r="K61" s="10"/>
      <c r="L61" s="10"/>
      <c r="R61" s="5">
        <f t="shared" si="0"/>
        <v>38336</v>
      </c>
      <c r="S61" s="5">
        <v>38306</v>
      </c>
      <c r="T61" s="11">
        <v>2378.4699999999998</v>
      </c>
      <c r="U61" s="8">
        <f t="shared" si="3"/>
        <v>6.9004347697243507E-3</v>
      </c>
      <c r="V61" s="5">
        <f t="shared" si="1"/>
        <v>38306</v>
      </c>
      <c r="Z61"/>
      <c r="AD61" s="5">
        <f t="shared" si="2"/>
        <v>36791</v>
      </c>
      <c r="AE61" s="96" cm="1">
        <f t="array" ref="AE61">_xlfn.XLOOKUP(AD60,SELICHistorico[Data],SELICHistorico[SELIC dia]/100,AE60,0)</f>
        <v>0</v>
      </c>
      <c r="AF61" s="80">
        <f t="shared" si="4"/>
        <v>1</v>
      </c>
      <c r="AG61" s="123">
        <f t="shared" si="5"/>
        <v>1000</v>
      </c>
      <c r="AH61" s="126" cm="1">
        <f t="array" ref="AH61">_xlfn.XLOOKUP(AD60,CDIHistorico_[Data],CDIHistorico_[CDI dia]/100,AH60,0)</f>
        <v>0</v>
      </c>
      <c r="AI61" s="2">
        <f t="shared" si="6"/>
        <v>1</v>
      </c>
      <c r="AK61">
        <v>1984</v>
      </c>
      <c r="AL61">
        <v>11</v>
      </c>
      <c r="AM61">
        <v>4.5201999999999999E-7</v>
      </c>
      <c r="AN61" s="93">
        <f>DATE(IpeaDataIPCA[[#This Row],[Ano]],IpeaDataIPCA[[#This Row],[Mês]],15)</f>
        <v>31001</v>
      </c>
      <c r="AO61" s="5">
        <f>WORKDAY(IpeaDataIPCA[[#This Row],[Data]]-1,1,feriados)</f>
        <v>31001</v>
      </c>
      <c r="AS61" s="5">
        <v>45792</v>
      </c>
    </row>
    <row r="62" spans="3:45" hidden="1" x14ac:dyDescent="0.25">
      <c r="C62" s="31">
        <v>214</v>
      </c>
      <c r="D62" s="108">
        <v>14.14</v>
      </c>
      <c r="E62" s="119">
        <v>14.14</v>
      </c>
      <c r="F62" s="10"/>
      <c r="G62" s="10"/>
      <c r="H62" s="10"/>
      <c r="I62" s="10"/>
      <c r="J62" s="10"/>
      <c r="K62" s="10"/>
      <c r="L62" s="10"/>
      <c r="R62" s="5">
        <f t="shared" si="0"/>
        <v>38369</v>
      </c>
      <c r="S62" s="5">
        <v>38336</v>
      </c>
      <c r="T62" s="11">
        <v>2398.92</v>
      </c>
      <c r="U62" s="8">
        <f t="shared" si="3"/>
        <v>8.597964237514244E-3</v>
      </c>
      <c r="V62" s="5">
        <f t="shared" si="1"/>
        <v>38336</v>
      </c>
      <c r="Z62"/>
      <c r="AD62" s="5">
        <f t="shared" si="2"/>
        <v>36794</v>
      </c>
      <c r="AE62" s="96" cm="1">
        <f t="array" ref="AE62">_xlfn.XLOOKUP(AD61,SELICHistorico[Data],SELICHistorico[SELIC dia]/100,AE61,0)</f>
        <v>0</v>
      </c>
      <c r="AF62" s="80">
        <f t="shared" si="4"/>
        <v>1</v>
      </c>
      <c r="AG62" s="123">
        <f t="shared" si="5"/>
        <v>1000</v>
      </c>
      <c r="AH62" s="126" cm="1">
        <f t="array" ref="AH62">_xlfn.XLOOKUP(AD61,CDIHistorico_[Data],CDIHistorico_[CDI dia]/100,AH61,0)</f>
        <v>0</v>
      </c>
      <c r="AI62" s="2">
        <f t="shared" si="6"/>
        <v>1</v>
      </c>
      <c r="AK62">
        <v>1984</v>
      </c>
      <c r="AL62">
        <v>12</v>
      </c>
      <c r="AM62">
        <v>5.0615999999999997E-7</v>
      </c>
      <c r="AN62" s="93">
        <f>DATE(IpeaDataIPCA[[#This Row],[Ano]],IpeaDataIPCA[[#This Row],[Mês]],15)</f>
        <v>31031</v>
      </c>
      <c r="AO62" s="5">
        <f>WORKDAY(IpeaDataIPCA[[#This Row],[Data]]-1,1,feriados)</f>
        <v>31033</v>
      </c>
      <c r="AS62" s="5">
        <v>45884</v>
      </c>
    </row>
    <row r="63" spans="3:45" hidden="1" x14ac:dyDescent="0.25">
      <c r="C63" s="31">
        <v>216</v>
      </c>
      <c r="D63" s="108">
        <v>14.13</v>
      </c>
      <c r="E63" s="119">
        <v>14.13</v>
      </c>
      <c r="F63" s="10"/>
      <c r="G63" s="10"/>
      <c r="H63" s="10"/>
      <c r="I63" s="10"/>
      <c r="J63" s="10"/>
      <c r="K63" s="10"/>
      <c r="L63" s="10"/>
      <c r="R63" s="5">
        <f t="shared" si="0"/>
        <v>38398</v>
      </c>
      <c r="S63" s="5">
        <v>38367</v>
      </c>
      <c r="T63" s="11">
        <v>2412.83</v>
      </c>
      <c r="U63" s="8">
        <f t="shared" si="3"/>
        <v>5.7984426325179417E-3</v>
      </c>
      <c r="V63" s="5">
        <f t="shared" si="1"/>
        <v>38367</v>
      </c>
      <c r="Z63"/>
      <c r="AD63" s="5">
        <f t="shared" si="2"/>
        <v>36795</v>
      </c>
      <c r="AE63" s="96" cm="1">
        <f t="array" ref="AE63">_xlfn.XLOOKUP(AD62,SELICHistorico[Data],SELICHistorico[SELIC dia]/100,AE62,0)</f>
        <v>0</v>
      </c>
      <c r="AF63" s="80">
        <f t="shared" si="4"/>
        <v>1</v>
      </c>
      <c r="AG63" s="123">
        <f t="shared" si="5"/>
        <v>1000</v>
      </c>
      <c r="AH63" s="126" cm="1">
        <f t="array" ref="AH63">_xlfn.XLOOKUP(AD62,CDIHistorico_[Data],CDIHistorico_[CDI dia]/100,AH62,0)</f>
        <v>0</v>
      </c>
      <c r="AI63" s="2">
        <f t="shared" si="6"/>
        <v>1</v>
      </c>
      <c r="AK63">
        <v>1985</v>
      </c>
      <c r="AL63">
        <v>1</v>
      </c>
      <c r="AM63">
        <v>5.6568000000000002E-7</v>
      </c>
      <c r="AN63" s="93">
        <f>DATE(IpeaDataIPCA[[#This Row],[Ano]],IpeaDataIPCA[[#This Row],[Mês]],15)</f>
        <v>31062</v>
      </c>
      <c r="AO63" s="5">
        <f>WORKDAY(IpeaDataIPCA[[#This Row],[Data]]-1,1,feriados)</f>
        <v>31062</v>
      </c>
      <c r="AS63" s="5">
        <v>45978</v>
      </c>
    </row>
    <row r="64" spans="3:45" hidden="1" x14ac:dyDescent="0.25">
      <c r="C64" s="31">
        <v>217</v>
      </c>
      <c r="D64" s="108">
        <v>14.13</v>
      </c>
      <c r="E64" s="119">
        <v>14.13</v>
      </c>
      <c r="F64" s="10"/>
      <c r="G64" s="10"/>
      <c r="H64" s="10"/>
      <c r="I64" s="10"/>
      <c r="J64" s="10"/>
      <c r="K64" s="10"/>
      <c r="L64" s="10"/>
      <c r="R64" s="5">
        <f t="shared" si="0"/>
        <v>38426</v>
      </c>
      <c r="S64" s="5">
        <v>38398</v>
      </c>
      <c r="T64" s="11">
        <v>2427.0700000000002</v>
      </c>
      <c r="U64" s="8">
        <f t="shared" si="3"/>
        <v>5.9017833829984045E-3</v>
      </c>
      <c r="V64" s="5">
        <f t="shared" si="1"/>
        <v>38398</v>
      </c>
      <c r="Z64"/>
      <c r="AD64" s="5">
        <f t="shared" si="2"/>
        <v>36796</v>
      </c>
      <c r="AE64" s="96" cm="1">
        <f t="array" ref="AE64">_xlfn.XLOOKUP(AD63,SELICHistorico[Data],SELICHistorico[SELIC dia]/100,AE63,0)</f>
        <v>0</v>
      </c>
      <c r="AF64" s="80">
        <f t="shared" si="4"/>
        <v>1</v>
      </c>
      <c r="AG64" s="123">
        <f t="shared" si="5"/>
        <v>1000</v>
      </c>
      <c r="AH64" s="126" cm="1">
        <f t="array" ref="AH64">_xlfn.XLOOKUP(AD63,CDIHistorico_[Data],CDIHistorico_[CDI dia]/100,AH63,0)</f>
        <v>0</v>
      </c>
      <c r="AI64" s="2">
        <f t="shared" si="6"/>
        <v>1</v>
      </c>
      <c r="AK64">
        <v>1985</v>
      </c>
      <c r="AL64">
        <v>2</v>
      </c>
      <c r="AM64">
        <v>6.2714000000000004E-7</v>
      </c>
      <c r="AN64" s="93">
        <f>DATE(IpeaDataIPCA[[#This Row],[Ano]],IpeaDataIPCA[[#This Row],[Mês]],15)</f>
        <v>31093</v>
      </c>
      <c r="AO64" s="5">
        <f>WORKDAY(IpeaDataIPCA[[#This Row],[Data]]-1,1,feriados)</f>
        <v>31093</v>
      </c>
      <c r="AS64" s="5">
        <v>46071</v>
      </c>
    </row>
    <row r="65" spans="3:45" hidden="1" x14ac:dyDescent="0.25">
      <c r="C65" s="31">
        <v>228</v>
      </c>
      <c r="D65" s="108">
        <v>14.12</v>
      </c>
      <c r="E65" s="119">
        <v>14.12</v>
      </c>
      <c r="F65" s="10"/>
      <c r="G65" s="10"/>
      <c r="H65" s="10"/>
      <c r="I65" s="10"/>
      <c r="J65" s="10"/>
      <c r="K65" s="10"/>
      <c r="L65" s="10"/>
      <c r="R65" s="5">
        <f t="shared" si="0"/>
        <v>38457</v>
      </c>
      <c r="S65" s="5">
        <v>38426</v>
      </c>
      <c r="T65" s="11">
        <v>2441.87</v>
      </c>
      <c r="U65" s="8">
        <f t="shared" si="3"/>
        <v>6.0978875763779694E-3</v>
      </c>
      <c r="V65" s="5">
        <f t="shared" si="1"/>
        <v>38426</v>
      </c>
      <c r="Z65"/>
      <c r="AD65" s="5">
        <f t="shared" si="2"/>
        <v>36797</v>
      </c>
      <c r="AE65" s="96" cm="1">
        <f t="array" ref="AE65">_xlfn.XLOOKUP(AD64,SELICHistorico[Data],SELICHistorico[SELIC dia]/100,AE64,0)</f>
        <v>0</v>
      </c>
      <c r="AF65" s="80">
        <f t="shared" si="4"/>
        <v>1</v>
      </c>
      <c r="AG65" s="123">
        <f t="shared" si="5"/>
        <v>1000</v>
      </c>
      <c r="AH65" s="126" cm="1">
        <f t="array" ref="AH65">_xlfn.XLOOKUP(AD64,CDIHistorico_[Data],CDIHistorico_[CDI dia]/100,AH64,0)</f>
        <v>0</v>
      </c>
      <c r="AI65" s="2">
        <f t="shared" si="6"/>
        <v>1</v>
      </c>
      <c r="AK65">
        <v>1985</v>
      </c>
      <c r="AL65">
        <v>3</v>
      </c>
      <c r="AM65">
        <v>6.9087000000000004E-7</v>
      </c>
      <c r="AN65" s="93">
        <f>DATE(IpeaDataIPCA[[#This Row],[Ano]],IpeaDataIPCA[[#This Row],[Mês]],15)</f>
        <v>31121</v>
      </c>
      <c r="AO65" s="5">
        <f>WORKDAY(IpeaDataIPCA[[#This Row],[Data]]-1,1,feriados)</f>
        <v>31121</v>
      </c>
      <c r="AS65" s="5">
        <v>46157</v>
      </c>
    </row>
    <row r="66" spans="3:45" hidden="1" x14ac:dyDescent="0.25">
      <c r="C66" s="31">
        <v>229</v>
      </c>
      <c r="D66" s="108">
        <v>14.12</v>
      </c>
      <c r="E66" s="119">
        <v>14.12</v>
      </c>
      <c r="F66" s="10"/>
      <c r="G66" s="10"/>
      <c r="H66" s="10"/>
      <c r="I66" s="10"/>
      <c r="J66" s="10"/>
      <c r="K66" s="10"/>
      <c r="L66" s="10"/>
      <c r="R66" s="5">
        <f t="shared" ref="R66:R129" si="7">WORKDAY(S67-1,1,feriados)</f>
        <v>38488</v>
      </c>
      <c r="S66" s="5">
        <v>38457</v>
      </c>
      <c r="T66" s="11">
        <v>2463.11</v>
      </c>
      <c r="U66" s="8">
        <f t="shared" si="3"/>
        <v>8.6982517496836387E-3</v>
      </c>
      <c r="V66" s="5">
        <f t="shared" si="1"/>
        <v>38457</v>
      </c>
      <c r="Z66"/>
      <c r="AD66" s="5">
        <f t="shared" si="2"/>
        <v>36798</v>
      </c>
      <c r="AE66" s="96" cm="1">
        <f t="array" ref="AE66">_xlfn.XLOOKUP(AD65,SELICHistorico[Data],SELICHistorico[SELIC dia]/100,AE65,0)</f>
        <v>0</v>
      </c>
      <c r="AF66" s="80">
        <f t="shared" si="4"/>
        <v>1</v>
      </c>
      <c r="AG66" s="123">
        <f t="shared" si="5"/>
        <v>1000</v>
      </c>
      <c r="AH66" s="126" cm="1">
        <f t="array" ref="AH66">_xlfn.XLOOKUP(AD65,CDIHistorico_[Data],CDIHistorico_[CDI dia]/100,AH65,0)</f>
        <v>0</v>
      </c>
      <c r="AI66" s="2">
        <f t="shared" si="6"/>
        <v>1</v>
      </c>
      <c r="AK66">
        <v>1985</v>
      </c>
      <c r="AL66">
        <v>4</v>
      </c>
      <c r="AM66">
        <v>7.4748999999999998E-7</v>
      </c>
      <c r="AN66" s="93">
        <f>DATE(IpeaDataIPCA[[#This Row],[Ano]],IpeaDataIPCA[[#This Row],[Mês]],15)</f>
        <v>31152</v>
      </c>
      <c r="AO66" s="5">
        <f>WORKDAY(IpeaDataIPCA[[#This Row],[Data]]-1,1,feriados)</f>
        <v>31152</v>
      </c>
      <c r="AS66" s="5">
        <v>46251</v>
      </c>
    </row>
    <row r="67" spans="3:45" hidden="1" x14ac:dyDescent="0.25">
      <c r="C67" s="31">
        <v>242</v>
      </c>
      <c r="D67" s="108">
        <v>14.09</v>
      </c>
      <c r="E67" s="119">
        <v>14.09</v>
      </c>
      <c r="F67" s="10"/>
      <c r="G67" s="10"/>
      <c r="H67" s="10"/>
      <c r="I67" s="10"/>
      <c r="J67" s="10"/>
      <c r="K67" s="10"/>
      <c r="L67" s="10"/>
      <c r="R67" s="5">
        <f t="shared" si="7"/>
        <v>38518</v>
      </c>
      <c r="S67" s="5">
        <v>38487</v>
      </c>
      <c r="T67" s="11">
        <v>2475.1799999999998</v>
      </c>
      <c r="U67" s="8">
        <f t="shared" si="3"/>
        <v>4.9003089589989557E-3</v>
      </c>
      <c r="V67" s="5">
        <f t="shared" ref="V67:V130" si="8">S67</f>
        <v>38487</v>
      </c>
      <c r="Z67"/>
      <c r="AD67" s="5">
        <f t="shared" si="2"/>
        <v>36801</v>
      </c>
      <c r="AE67" s="96" cm="1">
        <f t="array" ref="AE67">_xlfn.XLOOKUP(AD66,SELICHistorico[Data],SELICHistorico[SELIC dia]/100,AE66,0)</f>
        <v>0</v>
      </c>
      <c r="AF67" s="80">
        <f t="shared" si="4"/>
        <v>1</v>
      </c>
      <c r="AG67" s="123">
        <f t="shared" si="5"/>
        <v>1000</v>
      </c>
      <c r="AH67" s="126" cm="1">
        <f t="array" ref="AH67">_xlfn.XLOOKUP(AD66,CDIHistorico_[Data],CDIHistorico_[CDI dia]/100,AH66,0)</f>
        <v>0</v>
      </c>
      <c r="AI67" s="2">
        <f t="shared" si="6"/>
        <v>1</v>
      </c>
      <c r="AK67">
        <v>1985</v>
      </c>
      <c r="AL67">
        <v>5</v>
      </c>
      <c r="AM67">
        <v>8.0128000000000004E-7</v>
      </c>
      <c r="AN67" s="93">
        <f>DATE(IpeaDataIPCA[[#This Row],[Ano]],IpeaDataIPCA[[#This Row],[Mês]],15)</f>
        <v>31182</v>
      </c>
      <c r="AO67" s="5">
        <f>WORKDAY(IpeaDataIPCA[[#This Row],[Data]]-1,1,feriados)</f>
        <v>31182</v>
      </c>
      <c r="AS67" s="5">
        <v>46342</v>
      </c>
    </row>
    <row r="68" spans="3:45" hidden="1" x14ac:dyDescent="0.25">
      <c r="C68" s="31">
        <v>243</v>
      </c>
      <c r="D68" s="108">
        <v>14.09</v>
      </c>
      <c r="E68" s="119">
        <v>14.09</v>
      </c>
      <c r="F68" s="10"/>
      <c r="G68" s="10"/>
      <c r="H68" s="10"/>
      <c r="I68" s="10"/>
      <c r="J68" s="10"/>
      <c r="K68" s="10"/>
      <c r="L68" s="10"/>
      <c r="R68" s="5">
        <f t="shared" si="7"/>
        <v>38548</v>
      </c>
      <c r="S68" s="5">
        <v>38518</v>
      </c>
      <c r="T68" s="11">
        <v>2474.6799999999998</v>
      </c>
      <c r="U68" s="8">
        <f t="shared" ref="U68:U131" si="9">T68/T67 -1</f>
        <v>-2.0200551071036799E-4</v>
      </c>
      <c r="V68" s="5">
        <f t="shared" si="8"/>
        <v>38518</v>
      </c>
      <c r="Z68"/>
      <c r="AD68" s="5">
        <f t="shared" si="2"/>
        <v>36802</v>
      </c>
      <c r="AE68" s="96" cm="1">
        <f t="array" ref="AE68">_xlfn.XLOOKUP(AD67,SELICHistorico[Data],SELICHistorico[SELIC dia]/100,AE67,0)</f>
        <v>0</v>
      </c>
      <c r="AF68" s="80">
        <f t="shared" ref="AF68:AF131" si="10">AF67*(1+AE68)</f>
        <v>1</v>
      </c>
      <c r="AG68" s="123">
        <f t="shared" ref="AG68:AG131" si="11">TRUNC(1000*AF68,6)</f>
        <v>1000</v>
      </c>
      <c r="AH68" s="126" cm="1">
        <f t="array" ref="AH68">_xlfn.XLOOKUP(AD67,CDIHistorico_[Data],CDIHistorico_[CDI dia]/100,AH67,0)</f>
        <v>0</v>
      </c>
      <c r="AI68" s="2">
        <f t="shared" ref="AI68:AI131" si="12">AI67*(1+AH68)</f>
        <v>1</v>
      </c>
      <c r="AK68">
        <v>1985</v>
      </c>
      <c r="AL68">
        <v>6</v>
      </c>
      <c r="AM68">
        <v>8.6934000000000003E-7</v>
      </c>
      <c r="AN68" s="93">
        <f>DATE(IpeaDataIPCA[[#This Row],[Ano]],IpeaDataIPCA[[#This Row],[Mês]],15)</f>
        <v>31213</v>
      </c>
      <c r="AO68" s="5">
        <f>WORKDAY(IpeaDataIPCA[[#This Row],[Data]]-1,1,feriados)</f>
        <v>31215</v>
      </c>
      <c r="AS68" s="5">
        <v>46433</v>
      </c>
    </row>
    <row r="69" spans="3:45" hidden="1" x14ac:dyDescent="0.25">
      <c r="C69" s="31">
        <v>244</v>
      </c>
      <c r="D69" s="108">
        <v>14.08</v>
      </c>
      <c r="E69" s="119">
        <v>14.08</v>
      </c>
      <c r="F69" s="10"/>
      <c r="G69" s="10"/>
      <c r="H69" s="10"/>
      <c r="I69" s="10"/>
      <c r="J69" s="10"/>
      <c r="K69" s="10"/>
      <c r="L69" s="10"/>
      <c r="R69" s="5">
        <f t="shared" si="7"/>
        <v>38579</v>
      </c>
      <c r="S69" s="5">
        <v>38548</v>
      </c>
      <c r="T69" s="11">
        <v>2480.87</v>
      </c>
      <c r="U69" s="8">
        <f t="shared" si="9"/>
        <v>2.5013335057462172E-3</v>
      </c>
      <c r="V69" s="5">
        <f t="shared" si="8"/>
        <v>38548</v>
      </c>
      <c r="Z69"/>
      <c r="AD69" s="5">
        <f t="shared" si="2"/>
        <v>36803</v>
      </c>
      <c r="AE69" s="96" cm="1">
        <f t="array" ref="AE69">_xlfn.XLOOKUP(AD68,SELICHistorico[Data],SELICHistorico[SELIC dia]/100,AE68,0)</f>
        <v>0</v>
      </c>
      <c r="AF69" s="80">
        <f t="shared" si="10"/>
        <v>1</v>
      </c>
      <c r="AG69" s="123">
        <f t="shared" si="11"/>
        <v>1000</v>
      </c>
      <c r="AH69" s="126" cm="1">
        <f t="array" ref="AH69">_xlfn.XLOOKUP(AD68,CDIHistorico_[Data],CDIHistorico_[CDI dia]/100,AH68,0)</f>
        <v>0</v>
      </c>
      <c r="AI69" s="2">
        <f t="shared" si="12"/>
        <v>1</v>
      </c>
      <c r="AK69">
        <v>1985</v>
      </c>
      <c r="AL69">
        <v>7</v>
      </c>
      <c r="AM69">
        <v>9.5898999999999999E-7</v>
      </c>
      <c r="AN69" s="93">
        <f>DATE(IpeaDataIPCA[[#This Row],[Ano]],IpeaDataIPCA[[#This Row],[Mês]],15)</f>
        <v>31243</v>
      </c>
      <c r="AO69" s="5">
        <f>WORKDAY(IpeaDataIPCA[[#This Row],[Data]]-1,1,feriados)</f>
        <v>31243</v>
      </c>
      <c r="AS69" s="5">
        <v>46524</v>
      </c>
    </row>
    <row r="70" spans="3:45" hidden="1" x14ac:dyDescent="0.25">
      <c r="C70" s="31">
        <v>246</v>
      </c>
      <c r="D70" s="108">
        <v>14.08</v>
      </c>
      <c r="E70" s="119">
        <v>14.08</v>
      </c>
      <c r="F70" s="10"/>
      <c r="G70" s="10"/>
      <c r="H70" s="10"/>
      <c r="I70" s="10"/>
      <c r="J70" s="10"/>
      <c r="K70" s="10"/>
      <c r="L70" s="10"/>
      <c r="R70" s="5">
        <f t="shared" si="7"/>
        <v>38610</v>
      </c>
      <c r="S70" s="5">
        <v>38579</v>
      </c>
      <c r="T70" s="11">
        <v>2485.09</v>
      </c>
      <c r="U70" s="8">
        <f t="shared" si="9"/>
        <v>1.7010161757771147E-3</v>
      </c>
      <c r="V70" s="5">
        <f t="shared" si="8"/>
        <v>38579</v>
      </c>
      <c r="Z70"/>
      <c r="AD70" s="5">
        <f t="shared" si="2"/>
        <v>36804</v>
      </c>
      <c r="AE70" s="96" cm="1">
        <f t="array" ref="AE70">_xlfn.XLOOKUP(AD69,SELICHistorico[Data],SELICHistorico[SELIC dia]/100,AE69,0)</f>
        <v>0</v>
      </c>
      <c r="AF70" s="80">
        <f t="shared" si="10"/>
        <v>1</v>
      </c>
      <c r="AG70" s="123">
        <f t="shared" si="11"/>
        <v>1000</v>
      </c>
      <c r="AH70" s="126" cm="1">
        <f t="array" ref="AH70">_xlfn.XLOOKUP(AD69,CDIHistorico_[Data],CDIHistorico_[CDI dia]/100,AH69,0)</f>
        <v>0</v>
      </c>
      <c r="AI70" s="2">
        <f t="shared" si="12"/>
        <v>1</v>
      </c>
      <c r="AK70">
        <v>1985</v>
      </c>
      <c r="AL70">
        <v>8</v>
      </c>
      <c r="AM70">
        <v>1.0745E-6</v>
      </c>
      <c r="AN70" s="93">
        <f>DATE(IpeaDataIPCA[[#This Row],[Ano]],IpeaDataIPCA[[#This Row],[Mês]],15)</f>
        <v>31274</v>
      </c>
      <c r="AO70" s="5">
        <f>WORKDAY(IpeaDataIPCA[[#This Row],[Data]]-1,1,feriados)</f>
        <v>31274</v>
      </c>
      <c r="AS70" s="5">
        <v>46615</v>
      </c>
    </row>
    <row r="71" spans="3:45" hidden="1" x14ac:dyDescent="0.25">
      <c r="C71" s="31">
        <v>256</v>
      </c>
      <c r="D71" s="108">
        <v>14.06</v>
      </c>
      <c r="E71" s="119">
        <v>14.06</v>
      </c>
      <c r="F71" s="10"/>
      <c r="G71" s="10"/>
      <c r="H71" s="10"/>
      <c r="I71" s="10"/>
      <c r="J71" s="10"/>
      <c r="K71" s="10"/>
      <c r="L71" s="10"/>
      <c r="R71" s="5">
        <f t="shared" si="7"/>
        <v>38642</v>
      </c>
      <c r="S71" s="5">
        <v>38610</v>
      </c>
      <c r="T71" s="11">
        <v>2493.79</v>
      </c>
      <c r="U71" s="8">
        <f t="shared" si="9"/>
        <v>3.50087924381004E-3</v>
      </c>
      <c r="V71" s="5">
        <f t="shared" si="8"/>
        <v>38610</v>
      </c>
      <c r="Z71"/>
      <c r="AD71" s="5">
        <f t="shared" si="2"/>
        <v>36805</v>
      </c>
      <c r="AE71" s="96" cm="1">
        <f t="array" ref="AE71">_xlfn.XLOOKUP(AD70,SELICHistorico[Data],SELICHistorico[SELIC dia]/100,AE70,0)</f>
        <v>0</v>
      </c>
      <c r="AF71" s="80">
        <f t="shared" si="10"/>
        <v>1</v>
      </c>
      <c r="AG71" s="123">
        <f t="shared" si="11"/>
        <v>1000</v>
      </c>
      <c r="AH71" s="126" cm="1">
        <f t="array" ref="AH71">_xlfn.XLOOKUP(AD70,CDIHistorico_[Data],CDIHistorico_[CDI dia]/100,AH70,0)</f>
        <v>0</v>
      </c>
      <c r="AI71" s="2">
        <f t="shared" si="12"/>
        <v>1</v>
      </c>
      <c r="AK71">
        <v>1985</v>
      </c>
      <c r="AL71">
        <v>9</v>
      </c>
      <c r="AM71">
        <v>1.1939999999999999E-6</v>
      </c>
      <c r="AN71" s="93">
        <f>DATE(IpeaDataIPCA[[#This Row],[Ano]],IpeaDataIPCA[[#This Row],[Mês]],15)</f>
        <v>31305</v>
      </c>
      <c r="AO71" s="5">
        <f>WORKDAY(IpeaDataIPCA[[#This Row],[Data]]-1,1,feriados)</f>
        <v>31306</v>
      </c>
      <c r="AS71" s="5">
        <v>46707</v>
      </c>
    </row>
    <row r="72" spans="3:45" hidden="1" x14ac:dyDescent="0.25">
      <c r="C72" s="31">
        <v>257</v>
      </c>
      <c r="D72" s="108">
        <v>14.06</v>
      </c>
      <c r="E72" s="119">
        <v>14.06</v>
      </c>
      <c r="F72" s="10"/>
      <c r="G72" s="10"/>
      <c r="H72" s="10"/>
      <c r="I72" s="10"/>
      <c r="J72" s="10"/>
      <c r="K72" s="10"/>
      <c r="L72" s="10"/>
      <c r="R72" s="5">
        <f t="shared" si="7"/>
        <v>38672</v>
      </c>
      <c r="S72" s="5">
        <v>38640</v>
      </c>
      <c r="T72" s="11">
        <v>2512.4899999999998</v>
      </c>
      <c r="U72" s="8">
        <f t="shared" si="9"/>
        <v>7.4986265884455783E-3</v>
      </c>
      <c r="V72" s="5">
        <f t="shared" si="8"/>
        <v>38640</v>
      </c>
      <c r="Z72"/>
      <c r="AD72" s="5">
        <f t="shared" si="2"/>
        <v>36808</v>
      </c>
      <c r="AE72" s="96" cm="1">
        <f t="array" ref="AE72">_xlfn.XLOOKUP(AD71,SELICHistorico[Data],SELICHistorico[SELIC dia]/100,AE71,0)</f>
        <v>0</v>
      </c>
      <c r="AF72" s="80">
        <f t="shared" si="10"/>
        <v>1</v>
      </c>
      <c r="AG72" s="123">
        <f t="shared" si="11"/>
        <v>1000</v>
      </c>
      <c r="AH72" s="126" cm="1">
        <f t="array" ref="AH72">_xlfn.XLOOKUP(AD71,CDIHistorico_[Data],CDIHistorico_[CDI dia]/100,AH71,0)</f>
        <v>0</v>
      </c>
      <c r="AI72" s="2">
        <f t="shared" si="12"/>
        <v>1</v>
      </c>
      <c r="AK72">
        <v>1985</v>
      </c>
      <c r="AL72">
        <v>10</v>
      </c>
      <c r="AM72">
        <v>1.3207999999999999E-6</v>
      </c>
      <c r="AN72" s="93">
        <f>DATE(IpeaDataIPCA[[#This Row],[Ano]],IpeaDataIPCA[[#This Row],[Mês]],15)</f>
        <v>31335</v>
      </c>
      <c r="AO72" s="5">
        <f>WORKDAY(IpeaDataIPCA[[#This Row],[Data]]-1,1,feriados)</f>
        <v>31335</v>
      </c>
      <c r="AS72" s="5">
        <v>46798</v>
      </c>
    </row>
    <row r="73" spans="3:45" hidden="1" x14ac:dyDescent="0.25">
      <c r="C73" s="31">
        <v>258</v>
      </c>
      <c r="D73" s="108">
        <v>14.06</v>
      </c>
      <c r="E73" s="119">
        <v>14.06</v>
      </c>
      <c r="F73" s="10"/>
      <c r="G73" s="10"/>
      <c r="H73" s="10"/>
      <c r="I73" s="10"/>
      <c r="J73" s="10"/>
      <c r="K73" s="10"/>
      <c r="L73" s="10"/>
      <c r="R73" s="5">
        <f t="shared" si="7"/>
        <v>38701</v>
      </c>
      <c r="S73" s="5">
        <v>38671</v>
      </c>
      <c r="T73" s="11">
        <v>2526.31</v>
      </c>
      <c r="U73" s="8">
        <f t="shared" si="9"/>
        <v>5.500519405052362E-3</v>
      </c>
      <c r="V73" s="5">
        <f t="shared" si="8"/>
        <v>38671</v>
      </c>
      <c r="Z73"/>
      <c r="AD73" s="5">
        <f t="shared" si="2"/>
        <v>36809</v>
      </c>
      <c r="AE73" s="96" cm="1">
        <f t="array" ref="AE73">_xlfn.XLOOKUP(AD72,SELICHistorico[Data],SELICHistorico[SELIC dia]/100,AE72,0)</f>
        <v>0</v>
      </c>
      <c r="AF73" s="80">
        <f t="shared" si="10"/>
        <v>1</v>
      </c>
      <c r="AG73" s="123">
        <f t="shared" si="11"/>
        <v>1000</v>
      </c>
      <c r="AH73" s="126" cm="1">
        <f t="array" ref="AH73">_xlfn.XLOOKUP(AD72,CDIHistorico_[Data],CDIHistorico_[CDI dia]/100,AH72,0)</f>
        <v>0</v>
      </c>
      <c r="AI73" s="2">
        <f t="shared" si="12"/>
        <v>1</v>
      </c>
      <c r="AK73">
        <v>1985</v>
      </c>
      <c r="AL73">
        <v>11</v>
      </c>
      <c r="AM73">
        <v>1.5053E-6</v>
      </c>
      <c r="AN73" s="93">
        <f>DATE(IpeaDataIPCA[[#This Row],[Ano]],IpeaDataIPCA[[#This Row],[Mês]],15)</f>
        <v>31366</v>
      </c>
      <c r="AO73" s="5">
        <f>WORKDAY(IpeaDataIPCA[[#This Row],[Data]]-1,1,feriados)</f>
        <v>31366</v>
      </c>
      <c r="AS73" s="5">
        <v>46888</v>
      </c>
    </row>
    <row r="74" spans="3:45" hidden="1" x14ac:dyDescent="0.25">
      <c r="C74" s="31">
        <v>263</v>
      </c>
      <c r="D74" s="108">
        <v>14.05</v>
      </c>
      <c r="E74" s="119">
        <v>14.05</v>
      </c>
      <c r="F74" s="10"/>
      <c r="G74" s="10"/>
      <c r="H74" s="10"/>
      <c r="I74" s="10"/>
      <c r="J74" s="10"/>
      <c r="K74" s="10"/>
      <c r="L74" s="10"/>
      <c r="R74" s="5">
        <f t="shared" si="7"/>
        <v>38733</v>
      </c>
      <c r="S74" s="5">
        <v>38701</v>
      </c>
      <c r="T74" s="11">
        <v>2535.4</v>
      </c>
      <c r="U74" s="8">
        <f t="shared" si="9"/>
        <v>3.5981332457220017E-3</v>
      </c>
      <c r="V74" s="5">
        <f t="shared" si="8"/>
        <v>38701</v>
      </c>
      <c r="Z74"/>
      <c r="AD74" s="5">
        <f t="shared" si="2"/>
        <v>36810</v>
      </c>
      <c r="AE74" s="96" cm="1">
        <f t="array" ref="AE74">_xlfn.XLOOKUP(AD73,SELICHistorico[Data],SELICHistorico[SELIC dia]/100,AE73,0)</f>
        <v>0</v>
      </c>
      <c r="AF74" s="80">
        <f t="shared" si="10"/>
        <v>1</v>
      </c>
      <c r="AG74" s="123">
        <f t="shared" si="11"/>
        <v>1000</v>
      </c>
      <c r="AH74" s="126" cm="1">
        <f t="array" ref="AH74">_xlfn.XLOOKUP(AD73,CDIHistorico_[Data],CDIHistorico_[CDI dia]/100,AH73,0)</f>
        <v>0</v>
      </c>
      <c r="AI74" s="2">
        <f t="shared" si="12"/>
        <v>1</v>
      </c>
      <c r="AK74">
        <v>1985</v>
      </c>
      <c r="AL74">
        <v>12</v>
      </c>
      <c r="AM74">
        <v>1.7321999999999999E-6</v>
      </c>
      <c r="AN74" s="93">
        <f>DATE(IpeaDataIPCA[[#This Row],[Ano]],IpeaDataIPCA[[#This Row],[Mês]],15)</f>
        <v>31396</v>
      </c>
      <c r="AO74" s="5">
        <f>WORKDAY(IpeaDataIPCA[[#This Row],[Data]]-1,1,feriados)</f>
        <v>31397</v>
      </c>
      <c r="AS74" s="5">
        <v>46980</v>
      </c>
    </row>
    <row r="75" spans="3:45" hidden="1" x14ac:dyDescent="0.25">
      <c r="C75" s="31">
        <v>270</v>
      </c>
      <c r="D75" s="108">
        <v>14.04</v>
      </c>
      <c r="E75" s="119">
        <v>14.04</v>
      </c>
      <c r="F75" s="10"/>
      <c r="G75" s="10"/>
      <c r="H75" s="10"/>
      <c r="I75" s="10"/>
      <c r="J75" s="10"/>
      <c r="K75" s="10"/>
      <c r="L75" s="10"/>
      <c r="R75" s="5">
        <f t="shared" si="7"/>
        <v>38763</v>
      </c>
      <c r="S75" s="5">
        <v>38732</v>
      </c>
      <c r="T75" s="11">
        <v>2550.36</v>
      </c>
      <c r="U75" s="8">
        <f t="shared" si="9"/>
        <v>5.900449633194027E-3</v>
      </c>
      <c r="V75" s="5">
        <f t="shared" si="8"/>
        <v>38732</v>
      </c>
      <c r="Z75"/>
      <c r="AD75" s="5">
        <f t="shared" si="2"/>
        <v>36811</v>
      </c>
      <c r="AE75" s="96" cm="1">
        <f t="array" ref="AE75">_xlfn.XLOOKUP(AD74,SELICHistorico[Data],SELICHistorico[SELIC dia]/100,AE74,0)</f>
        <v>0</v>
      </c>
      <c r="AF75" s="80">
        <f t="shared" si="10"/>
        <v>1</v>
      </c>
      <c r="AG75" s="123">
        <f t="shared" si="11"/>
        <v>1000</v>
      </c>
      <c r="AH75" s="126" cm="1">
        <f t="array" ref="AH75">_xlfn.XLOOKUP(AD74,CDIHistorico_[Data],CDIHistorico_[CDI dia]/100,AH74,0)</f>
        <v>0</v>
      </c>
      <c r="AI75" s="2">
        <f t="shared" si="12"/>
        <v>1</v>
      </c>
      <c r="AK75">
        <v>1986</v>
      </c>
      <c r="AL75">
        <v>1</v>
      </c>
      <c r="AM75">
        <v>1.9812000000000002E-6</v>
      </c>
      <c r="AN75" s="93">
        <f>DATE(IpeaDataIPCA[[#This Row],[Ano]],IpeaDataIPCA[[#This Row],[Mês]],15)</f>
        <v>31427</v>
      </c>
      <c r="AO75" s="5">
        <f>WORKDAY(IpeaDataIPCA[[#This Row],[Data]]-1,1,feriados)</f>
        <v>31427</v>
      </c>
      <c r="AS75" s="5">
        <v>47073</v>
      </c>
    </row>
    <row r="76" spans="3:45" hidden="1" x14ac:dyDescent="0.25">
      <c r="C76" s="31">
        <v>274</v>
      </c>
      <c r="D76" s="108">
        <v>14.03</v>
      </c>
      <c r="E76" s="119">
        <v>14.03</v>
      </c>
      <c r="F76" s="10"/>
      <c r="G76" s="10"/>
      <c r="H76" s="10"/>
      <c r="I76" s="10"/>
      <c r="J76" s="10"/>
      <c r="K76" s="10"/>
      <c r="L76" s="10"/>
      <c r="R76" s="5">
        <f t="shared" si="7"/>
        <v>38791</v>
      </c>
      <c r="S76" s="5">
        <v>38763</v>
      </c>
      <c r="T76" s="11">
        <v>2560.8200000000002</v>
      </c>
      <c r="U76" s="8">
        <f t="shared" si="9"/>
        <v>4.1013817657116203E-3</v>
      </c>
      <c r="V76" s="5">
        <f t="shared" si="8"/>
        <v>38763</v>
      </c>
      <c r="Z76"/>
      <c r="AD76" s="5">
        <f t="shared" si="2"/>
        <v>36812</v>
      </c>
      <c r="AE76" s="96" cm="1">
        <f t="array" ref="AE76">_xlfn.XLOOKUP(AD75,SELICHistorico[Data],SELICHistorico[SELIC dia]/100,AE75,0)</f>
        <v>0</v>
      </c>
      <c r="AF76" s="80">
        <f t="shared" si="10"/>
        <v>1</v>
      </c>
      <c r="AG76" s="123">
        <f t="shared" si="11"/>
        <v>1000</v>
      </c>
      <c r="AH76" s="126" cm="1">
        <f t="array" ref="AH76">_xlfn.XLOOKUP(AD75,CDIHistorico_[Data],CDIHistorico_[CDI dia]/100,AH75,0)</f>
        <v>0</v>
      </c>
      <c r="AI76" s="2">
        <f t="shared" si="12"/>
        <v>1</v>
      </c>
      <c r="AK76">
        <v>1986</v>
      </c>
      <c r="AL76">
        <v>2</v>
      </c>
      <c r="AM76">
        <v>2.2330999999999998E-6</v>
      </c>
      <c r="AN76" s="93">
        <f>DATE(IpeaDataIPCA[[#This Row],[Ano]],IpeaDataIPCA[[#This Row],[Mês]],15)</f>
        <v>31458</v>
      </c>
      <c r="AO76" s="5">
        <f>WORKDAY(IpeaDataIPCA[[#This Row],[Data]]-1,1,feriados)</f>
        <v>31460</v>
      </c>
      <c r="AS76" s="5">
        <v>47164</v>
      </c>
    </row>
    <row r="77" spans="3:45" hidden="1" x14ac:dyDescent="0.25">
      <c r="C77" s="31">
        <v>288</v>
      </c>
      <c r="D77" s="108">
        <v>14.01</v>
      </c>
      <c r="E77" s="119">
        <v>14.01</v>
      </c>
      <c r="F77" s="10"/>
      <c r="G77" s="10"/>
      <c r="H77" s="10"/>
      <c r="I77" s="10"/>
      <c r="J77" s="10"/>
      <c r="K77" s="10"/>
      <c r="L77" s="10"/>
      <c r="R77" s="5">
        <f t="shared" si="7"/>
        <v>38824</v>
      </c>
      <c r="S77" s="5">
        <v>38791</v>
      </c>
      <c r="T77" s="11">
        <v>2571.83</v>
      </c>
      <c r="U77" s="8">
        <f t="shared" si="9"/>
        <v>4.2994040971251479E-3</v>
      </c>
      <c r="V77" s="5">
        <f t="shared" si="8"/>
        <v>38791</v>
      </c>
      <c r="Z77"/>
      <c r="AD77" s="5">
        <f t="shared" si="2"/>
        <v>36815</v>
      </c>
      <c r="AE77" s="96" cm="1">
        <f t="array" ref="AE77">_xlfn.XLOOKUP(AD76,SELICHistorico[Data],SELICHistorico[SELIC dia]/100,AE76,0)</f>
        <v>0</v>
      </c>
      <c r="AF77" s="80">
        <f t="shared" si="10"/>
        <v>1</v>
      </c>
      <c r="AG77" s="123">
        <f t="shared" si="11"/>
        <v>1000</v>
      </c>
      <c r="AH77" s="126" cm="1">
        <f t="array" ref="AH77">_xlfn.XLOOKUP(AD76,CDIHistorico_[Data],CDIHistorico_[CDI dia]/100,AH76,0)</f>
        <v>0</v>
      </c>
      <c r="AI77" s="2">
        <f t="shared" si="12"/>
        <v>1</v>
      </c>
      <c r="AK77">
        <v>1986</v>
      </c>
      <c r="AL77">
        <v>3</v>
      </c>
      <c r="AM77">
        <v>2.3396E-6</v>
      </c>
      <c r="AN77" s="93">
        <f>DATE(IpeaDataIPCA[[#This Row],[Ano]],IpeaDataIPCA[[#This Row],[Mês]],15)</f>
        <v>31486</v>
      </c>
      <c r="AO77" s="5">
        <f>WORKDAY(IpeaDataIPCA[[#This Row],[Data]]-1,1,feriados)</f>
        <v>31488</v>
      </c>
      <c r="AS77" s="5">
        <v>47253</v>
      </c>
    </row>
    <row r="78" spans="3:45" hidden="1" x14ac:dyDescent="0.25">
      <c r="C78" s="31">
        <v>291</v>
      </c>
      <c r="D78" s="108">
        <v>14</v>
      </c>
      <c r="E78" s="119">
        <v>14</v>
      </c>
      <c r="F78" s="10"/>
      <c r="G78" s="10"/>
      <c r="H78" s="10"/>
      <c r="I78" s="10"/>
      <c r="J78" s="10"/>
      <c r="K78" s="10"/>
      <c r="L78" s="10"/>
      <c r="R78" s="5">
        <f t="shared" si="7"/>
        <v>38852</v>
      </c>
      <c r="S78" s="5">
        <v>38822</v>
      </c>
      <c r="T78" s="11">
        <v>2577.23</v>
      </c>
      <c r="U78" s="8">
        <f t="shared" si="9"/>
        <v>2.0996722178372451E-3</v>
      </c>
      <c r="V78" s="5">
        <f t="shared" si="8"/>
        <v>38822</v>
      </c>
      <c r="Z78"/>
      <c r="AD78" s="5">
        <f t="shared" si="2"/>
        <v>36816</v>
      </c>
      <c r="AE78" s="96" cm="1">
        <f t="array" ref="AE78">_xlfn.XLOOKUP(AD77,SELICHistorico[Data],SELICHistorico[SELIC dia]/100,AE77,0)</f>
        <v>0</v>
      </c>
      <c r="AF78" s="80">
        <f t="shared" si="10"/>
        <v>1</v>
      </c>
      <c r="AG78" s="123">
        <f t="shared" si="11"/>
        <v>1000</v>
      </c>
      <c r="AH78" s="126" cm="1">
        <f t="array" ref="AH78">_xlfn.XLOOKUP(AD77,CDIHistorico_[Data],CDIHistorico_[CDI dia]/100,AH77,0)</f>
        <v>0</v>
      </c>
      <c r="AI78" s="2">
        <f t="shared" si="12"/>
        <v>1</v>
      </c>
      <c r="AK78">
        <v>1986</v>
      </c>
      <c r="AL78">
        <v>4</v>
      </c>
      <c r="AM78">
        <v>2.3578999999999999E-6</v>
      </c>
      <c r="AN78" s="93">
        <f>DATE(IpeaDataIPCA[[#This Row],[Ano]],IpeaDataIPCA[[#This Row],[Mês]],15)</f>
        <v>31517</v>
      </c>
      <c r="AO78" s="5">
        <f>WORKDAY(IpeaDataIPCA[[#This Row],[Data]]-1,1,feriados)</f>
        <v>31517</v>
      </c>
      <c r="AS78" s="5">
        <v>47345</v>
      </c>
    </row>
    <row r="79" spans="3:45" hidden="1" x14ac:dyDescent="0.25">
      <c r="C79" s="31">
        <v>300</v>
      </c>
      <c r="D79" s="108">
        <v>13.99</v>
      </c>
      <c r="E79" s="119">
        <v>13.99</v>
      </c>
      <c r="F79" s="10"/>
      <c r="G79" s="10"/>
      <c r="H79" s="10"/>
      <c r="I79" s="10"/>
      <c r="J79" s="10"/>
      <c r="K79" s="10"/>
      <c r="L79" s="10"/>
      <c r="R79" s="5">
        <f t="shared" si="7"/>
        <v>38884</v>
      </c>
      <c r="S79" s="5">
        <v>38852</v>
      </c>
      <c r="T79" s="11">
        <v>2579.81</v>
      </c>
      <c r="U79" s="8">
        <f t="shared" si="9"/>
        <v>1.001074797359891E-3</v>
      </c>
      <c r="V79" s="5">
        <f t="shared" si="8"/>
        <v>38852</v>
      </c>
      <c r="Z79"/>
      <c r="AD79" s="5">
        <f t="shared" si="2"/>
        <v>36817</v>
      </c>
      <c r="AE79" s="96" cm="1">
        <f t="array" ref="AE79">_xlfn.XLOOKUP(AD78,SELICHistorico[Data],SELICHistorico[SELIC dia]/100,AE78,0)</f>
        <v>0</v>
      </c>
      <c r="AF79" s="80">
        <f t="shared" si="10"/>
        <v>1</v>
      </c>
      <c r="AG79" s="123">
        <f t="shared" si="11"/>
        <v>1000</v>
      </c>
      <c r="AH79" s="126" cm="1">
        <f t="array" ref="AH79">_xlfn.XLOOKUP(AD78,CDIHistorico_[Data],CDIHistorico_[CDI dia]/100,AH78,0)</f>
        <v>0</v>
      </c>
      <c r="AI79" s="2">
        <f t="shared" si="12"/>
        <v>1</v>
      </c>
      <c r="AK79">
        <v>1986</v>
      </c>
      <c r="AL79">
        <v>5</v>
      </c>
      <c r="AM79">
        <v>2.3908999999999998E-6</v>
      </c>
      <c r="AN79" s="93">
        <f>DATE(IpeaDataIPCA[[#This Row],[Ano]],IpeaDataIPCA[[#This Row],[Mês]],15)</f>
        <v>31547</v>
      </c>
      <c r="AO79" s="5">
        <f>WORKDAY(IpeaDataIPCA[[#This Row],[Data]]-1,1,feriados)</f>
        <v>31547</v>
      </c>
      <c r="AS79" s="5">
        <v>47438</v>
      </c>
    </row>
    <row r="80" spans="3:45" hidden="1" x14ac:dyDescent="0.25">
      <c r="C80" s="31">
        <v>305</v>
      </c>
      <c r="D80" s="108">
        <v>13.99</v>
      </c>
      <c r="E80" s="119">
        <v>13.99</v>
      </c>
      <c r="F80" s="10"/>
      <c r="G80" s="10"/>
      <c r="H80" s="10"/>
      <c r="I80" s="10"/>
      <c r="J80" s="10"/>
      <c r="K80" s="10"/>
      <c r="L80" s="10"/>
      <c r="R80" s="5">
        <f t="shared" si="7"/>
        <v>38915</v>
      </c>
      <c r="S80" s="5">
        <v>38883</v>
      </c>
      <c r="T80" s="11">
        <v>2574.39</v>
      </c>
      <c r="U80" s="8">
        <f t="shared" si="9"/>
        <v>-2.1009299134432391E-3</v>
      </c>
      <c r="V80" s="5">
        <f t="shared" si="8"/>
        <v>38883</v>
      </c>
      <c r="Z80"/>
      <c r="AD80" s="5">
        <f t="shared" si="2"/>
        <v>36818</v>
      </c>
      <c r="AE80" s="96" cm="1">
        <f t="array" ref="AE80">_xlfn.XLOOKUP(AD79,SELICHistorico[Data],SELICHistorico[SELIC dia]/100,AE79,0)</f>
        <v>0</v>
      </c>
      <c r="AF80" s="80">
        <f t="shared" si="10"/>
        <v>1</v>
      </c>
      <c r="AG80" s="123">
        <f t="shared" si="11"/>
        <v>1000</v>
      </c>
      <c r="AH80" s="126" cm="1">
        <f t="array" ref="AH80">_xlfn.XLOOKUP(AD79,CDIHistorico_[Data],CDIHistorico_[CDI dia]/100,AH79,0)</f>
        <v>0</v>
      </c>
      <c r="AI80" s="2">
        <f t="shared" si="12"/>
        <v>1</v>
      </c>
      <c r="AK80">
        <v>1986</v>
      </c>
      <c r="AL80">
        <v>6</v>
      </c>
      <c r="AM80">
        <v>2.4213E-6</v>
      </c>
      <c r="AN80" s="93">
        <f>DATE(IpeaDataIPCA[[#This Row],[Ano]],IpeaDataIPCA[[#This Row],[Mês]],15)</f>
        <v>31578</v>
      </c>
      <c r="AO80" s="5">
        <f>WORKDAY(IpeaDataIPCA[[#This Row],[Data]]-1,1,feriados)</f>
        <v>31579</v>
      </c>
      <c r="AS80" s="5">
        <v>47529</v>
      </c>
    </row>
    <row r="81" spans="3:45" hidden="1" x14ac:dyDescent="0.25">
      <c r="C81" s="31">
        <v>306</v>
      </c>
      <c r="D81" s="108">
        <v>13.98</v>
      </c>
      <c r="E81" s="119">
        <v>13.98</v>
      </c>
      <c r="F81" s="10"/>
      <c r="G81" s="10"/>
      <c r="H81" s="10"/>
      <c r="I81" s="10"/>
      <c r="J81" s="10"/>
      <c r="K81" s="10"/>
      <c r="L81" s="10"/>
      <c r="R81" s="5">
        <f t="shared" si="7"/>
        <v>38944</v>
      </c>
      <c r="S81" s="5">
        <v>38913</v>
      </c>
      <c r="T81" s="11">
        <v>2579.2800000000002</v>
      </c>
      <c r="U81" s="8">
        <f t="shared" si="9"/>
        <v>1.8994790999034006E-3</v>
      </c>
      <c r="V81" s="5">
        <f t="shared" si="8"/>
        <v>38913</v>
      </c>
      <c r="Z81"/>
      <c r="AD81" s="5">
        <f t="shared" si="2"/>
        <v>36819</v>
      </c>
      <c r="AE81" s="96" cm="1">
        <f t="array" ref="AE81">_xlfn.XLOOKUP(AD80,SELICHistorico[Data],SELICHistorico[SELIC dia]/100,AE80,0)</f>
        <v>0</v>
      </c>
      <c r="AF81" s="80">
        <f t="shared" si="10"/>
        <v>1</v>
      </c>
      <c r="AG81" s="123">
        <f t="shared" si="11"/>
        <v>1000</v>
      </c>
      <c r="AH81" s="126" cm="1">
        <f t="array" ref="AH81">_xlfn.XLOOKUP(AD80,CDIHistorico_[Data],CDIHistorico_[CDI dia]/100,AH80,0)</f>
        <v>0</v>
      </c>
      <c r="AI81" s="2">
        <f t="shared" si="12"/>
        <v>1</v>
      </c>
      <c r="AK81">
        <v>1986</v>
      </c>
      <c r="AL81">
        <v>7</v>
      </c>
      <c r="AM81">
        <v>2.4627000000000002E-6</v>
      </c>
      <c r="AN81" s="93">
        <f>DATE(IpeaDataIPCA[[#This Row],[Ano]],IpeaDataIPCA[[#This Row],[Mês]],15)</f>
        <v>31608</v>
      </c>
      <c r="AO81" s="5">
        <f>WORKDAY(IpeaDataIPCA[[#This Row],[Data]]-1,1,feriados)</f>
        <v>31608</v>
      </c>
      <c r="AS81" s="5">
        <v>47618</v>
      </c>
    </row>
    <row r="82" spans="3:45" hidden="1" x14ac:dyDescent="0.25">
      <c r="C82" s="31">
        <v>307</v>
      </c>
      <c r="D82" s="108">
        <v>13.98</v>
      </c>
      <c r="E82" s="119">
        <v>13.98</v>
      </c>
      <c r="F82" s="10"/>
      <c r="G82" s="10"/>
      <c r="H82" s="10"/>
      <c r="I82" s="10"/>
      <c r="J82" s="10"/>
      <c r="K82" s="10"/>
      <c r="L82" s="10"/>
      <c r="R82" s="5">
        <f t="shared" si="7"/>
        <v>38975</v>
      </c>
      <c r="S82" s="5">
        <v>38944</v>
      </c>
      <c r="T82" s="11">
        <v>2580.5700000000002</v>
      </c>
      <c r="U82" s="8">
        <f t="shared" si="9"/>
        <v>5.0013957383443497E-4</v>
      </c>
      <c r="V82" s="5">
        <f t="shared" si="8"/>
        <v>38944</v>
      </c>
      <c r="Z82"/>
      <c r="AD82" s="5">
        <f t="shared" si="2"/>
        <v>36822</v>
      </c>
      <c r="AE82" s="96" cm="1">
        <f t="array" ref="AE82">_xlfn.XLOOKUP(AD81,SELICHistorico[Data],SELICHistorico[SELIC dia]/100,AE81,0)</f>
        <v>0</v>
      </c>
      <c r="AF82" s="80">
        <f t="shared" si="10"/>
        <v>1</v>
      </c>
      <c r="AG82" s="123">
        <f t="shared" si="11"/>
        <v>1000</v>
      </c>
      <c r="AH82" s="126" cm="1">
        <f t="array" ref="AH82">_xlfn.XLOOKUP(AD81,CDIHistorico_[Data],CDIHistorico_[CDI dia]/100,AH81,0)</f>
        <v>0</v>
      </c>
      <c r="AI82" s="2">
        <f t="shared" si="12"/>
        <v>1</v>
      </c>
      <c r="AK82">
        <v>1986</v>
      </c>
      <c r="AL82">
        <v>8</v>
      </c>
      <c r="AM82">
        <v>2.5502000000000002E-6</v>
      </c>
      <c r="AN82" s="93">
        <f>DATE(IpeaDataIPCA[[#This Row],[Ano]],IpeaDataIPCA[[#This Row],[Mês]],15)</f>
        <v>31639</v>
      </c>
      <c r="AO82" s="5">
        <f>WORKDAY(IpeaDataIPCA[[#This Row],[Data]]-1,1,feriados)</f>
        <v>31639</v>
      </c>
      <c r="AS82" s="5">
        <v>47710</v>
      </c>
    </row>
    <row r="83" spans="3:45" hidden="1" x14ac:dyDescent="0.25">
      <c r="C83" s="31">
        <v>314</v>
      </c>
      <c r="D83" s="108">
        <v>13.97</v>
      </c>
      <c r="E83" s="119">
        <v>13.97</v>
      </c>
      <c r="F83" s="10"/>
      <c r="G83" s="10"/>
      <c r="H83" s="10"/>
      <c r="I83" s="10"/>
      <c r="J83" s="10"/>
      <c r="K83" s="10"/>
      <c r="L83" s="10"/>
      <c r="R83" s="5">
        <f t="shared" si="7"/>
        <v>39006</v>
      </c>
      <c r="S83" s="5">
        <v>38975</v>
      </c>
      <c r="T83" s="11">
        <v>2585.9899999999998</v>
      </c>
      <c r="U83" s="8">
        <f t="shared" si="9"/>
        <v>2.1003111715627298E-3</v>
      </c>
      <c r="V83" s="5">
        <f t="shared" si="8"/>
        <v>38975</v>
      </c>
      <c r="Z83"/>
      <c r="AD83" s="5">
        <f t="shared" si="2"/>
        <v>36823</v>
      </c>
      <c r="AE83" s="96" cm="1">
        <f t="array" ref="AE83">_xlfn.XLOOKUP(AD82,SELICHistorico[Data],SELICHistorico[SELIC dia]/100,AE82,0)</f>
        <v>0</v>
      </c>
      <c r="AF83" s="80">
        <f t="shared" si="10"/>
        <v>1</v>
      </c>
      <c r="AG83" s="123">
        <f t="shared" si="11"/>
        <v>1000</v>
      </c>
      <c r="AH83" s="126" cm="1">
        <f t="array" ref="AH83">_xlfn.XLOOKUP(AD82,CDIHistorico_[Data],CDIHistorico_[CDI dia]/100,AH82,0)</f>
        <v>0</v>
      </c>
      <c r="AI83" s="2">
        <f t="shared" si="12"/>
        <v>1</v>
      </c>
      <c r="AK83">
        <v>1986</v>
      </c>
      <c r="AL83">
        <v>9</v>
      </c>
      <c r="AM83">
        <v>2.5938999999999998E-6</v>
      </c>
      <c r="AN83" s="93">
        <f>DATE(IpeaDataIPCA[[#This Row],[Ano]],IpeaDataIPCA[[#This Row],[Mês]],15)</f>
        <v>31670</v>
      </c>
      <c r="AO83" s="5">
        <f>WORKDAY(IpeaDataIPCA[[#This Row],[Data]]-1,1,feriados)</f>
        <v>31670</v>
      </c>
      <c r="AS83" s="5">
        <v>47805</v>
      </c>
    </row>
    <row r="84" spans="3:45" hidden="1" x14ac:dyDescent="0.25">
      <c r="C84" s="31">
        <v>315</v>
      </c>
      <c r="D84" s="108">
        <v>13.97</v>
      </c>
      <c r="E84" s="119">
        <v>13.97</v>
      </c>
      <c r="F84" s="10"/>
      <c r="G84" s="10"/>
      <c r="H84" s="10"/>
      <c r="I84" s="10"/>
      <c r="J84" s="10"/>
      <c r="K84" s="10"/>
      <c r="L84" s="10"/>
      <c r="R84" s="5">
        <f t="shared" si="7"/>
        <v>39037</v>
      </c>
      <c r="S84" s="5">
        <v>39005</v>
      </c>
      <c r="T84" s="11">
        <v>2594.52</v>
      </c>
      <c r="U84" s="8">
        <f t="shared" si="9"/>
        <v>3.2985433044985246E-3</v>
      </c>
      <c r="V84" s="5">
        <f t="shared" si="8"/>
        <v>39005</v>
      </c>
      <c r="Z84"/>
      <c r="AD84" s="5">
        <f t="shared" si="2"/>
        <v>36824</v>
      </c>
      <c r="AE84" s="96" cm="1">
        <f t="array" ref="AE84">_xlfn.XLOOKUP(AD83,SELICHistorico[Data],SELICHistorico[SELIC dia]/100,AE83,0)</f>
        <v>0</v>
      </c>
      <c r="AF84" s="80">
        <f t="shared" si="10"/>
        <v>1</v>
      </c>
      <c r="AG84" s="123">
        <f t="shared" si="11"/>
        <v>1000</v>
      </c>
      <c r="AH84" s="126" cm="1">
        <f t="array" ref="AH84">_xlfn.XLOOKUP(AD83,CDIHistorico_[Data],CDIHistorico_[CDI dia]/100,AH83,0)</f>
        <v>0</v>
      </c>
      <c r="AI84" s="2">
        <f t="shared" si="12"/>
        <v>1</v>
      </c>
      <c r="AK84">
        <v>1986</v>
      </c>
      <c r="AL84">
        <v>10</v>
      </c>
      <c r="AM84">
        <v>2.6433000000000002E-6</v>
      </c>
      <c r="AN84" s="93">
        <f>DATE(IpeaDataIPCA[[#This Row],[Ano]],IpeaDataIPCA[[#This Row],[Mês]],15)</f>
        <v>31700</v>
      </c>
      <c r="AO84" s="5">
        <f>WORKDAY(IpeaDataIPCA[[#This Row],[Data]]-1,1,feriados)</f>
        <v>31700</v>
      </c>
      <c r="AS84" s="5">
        <v>47896</v>
      </c>
    </row>
    <row r="85" spans="3:45" hidden="1" x14ac:dyDescent="0.25">
      <c r="C85" s="31">
        <v>316</v>
      </c>
      <c r="D85" s="108">
        <v>13.97</v>
      </c>
      <c r="E85" s="119">
        <v>13.97</v>
      </c>
      <c r="F85" s="10"/>
      <c r="G85" s="10"/>
      <c r="H85" s="10"/>
      <c r="I85" s="10"/>
      <c r="J85" s="10"/>
      <c r="K85" s="10"/>
      <c r="L85" s="10"/>
      <c r="R85" s="5">
        <f t="shared" si="7"/>
        <v>39066</v>
      </c>
      <c r="S85" s="5">
        <v>39036</v>
      </c>
      <c r="T85" s="11">
        <v>2602.56</v>
      </c>
      <c r="U85" s="8">
        <f t="shared" si="9"/>
        <v>3.098839091623784E-3</v>
      </c>
      <c r="V85" s="5">
        <f t="shared" si="8"/>
        <v>39036</v>
      </c>
      <c r="Z85"/>
      <c r="AD85" s="5">
        <f t="shared" si="2"/>
        <v>36825</v>
      </c>
      <c r="AE85" s="96" cm="1">
        <f t="array" ref="AE85">_xlfn.XLOOKUP(AD84,SELICHistorico[Data],SELICHistorico[SELIC dia]/100,AE84,0)</f>
        <v>0</v>
      </c>
      <c r="AF85" s="80">
        <f t="shared" si="10"/>
        <v>1</v>
      </c>
      <c r="AG85" s="123">
        <f t="shared" si="11"/>
        <v>1000</v>
      </c>
      <c r="AH85" s="126" cm="1">
        <f t="array" ref="AH85">_xlfn.XLOOKUP(AD84,CDIHistorico_[Data],CDIHistorico_[CDI dia]/100,AH84,0)</f>
        <v>0</v>
      </c>
      <c r="AI85" s="2">
        <f t="shared" si="12"/>
        <v>1</v>
      </c>
      <c r="AK85">
        <v>1986</v>
      </c>
      <c r="AL85">
        <v>11</v>
      </c>
      <c r="AM85">
        <v>2.7874000000000002E-6</v>
      </c>
      <c r="AN85" s="93">
        <f>DATE(IpeaDataIPCA[[#This Row],[Ano]],IpeaDataIPCA[[#This Row],[Mês]],15)</f>
        <v>31731</v>
      </c>
      <c r="AO85" s="5">
        <f>WORKDAY(IpeaDataIPCA[[#This Row],[Data]]-1,1,feriados)</f>
        <v>31733</v>
      </c>
      <c r="AS85" s="5">
        <v>47983</v>
      </c>
    </row>
    <row r="86" spans="3:45" hidden="1" x14ac:dyDescent="0.25">
      <c r="C86" s="31">
        <v>319</v>
      </c>
      <c r="D86" s="108">
        <v>13.97</v>
      </c>
      <c r="E86" s="119">
        <v>13.97</v>
      </c>
      <c r="F86" s="10"/>
      <c r="G86" s="10"/>
      <c r="H86" s="10"/>
      <c r="I86" s="10"/>
      <c r="J86" s="10"/>
      <c r="K86" s="10"/>
      <c r="L86" s="10"/>
      <c r="R86" s="5">
        <f t="shared" si="7"/>
        <v>39097</v>
      </c>
      <c r="S86" s="5">
        <v>39066</v>
      </c>
      <c r="T86" s="11">
        <v>2615.0500000000002</v>
      </c>
      <c r="U86" s="8">
        <f t="shared" si="9"/>
        <v>4.7991208656092965E-3</v>
      </c>
      <c r="V86" s="5">
        <f t="shared" si="8"/>
        <v>39066</v>
      </c>
      <c r="Z86"/>
      <c r="AD86" s="5">
        <f t="shared" si="2"/>
        <v>36826</v>
      </c>
      <c r="AE86" s="96" cm="1">
        <f t="array" ref="AE86">_xlfn.XLOOKUP(AD85,SELICHistorico[Data],SELICHistorico[SELIC dia]/100,AE85,0)</f>
        <v>0</v>
      </c>
      <c r="AF86" s="80">
        <f t="shared" si="10"/>
        <v>1</v>
      </c>
      <c r="AG86" s="123">
        <f t="shared" si="11"/>
        <v>1000</v>
      </c>
      <c r="AH86" s="126" cm="1">
        <f t="array" ref="AH86">_xlfn.XLOOKUP(AD85,CDIHistorico_[Data],CDIHistorico_[CDI dia]/100,AH85,0)</f>
        <v>0</v>
      </c>
      <c r="AI86" s="2">
        <f t="shared" si="12"/>
        <v>1</v>
      </c>
      <c r="AK86">
        <v>1986</v>
      </c>
      <c r="AL86">
        <v>12</v>
      </c>
      <c r="AM86">
        <v>3.1122E-6</v>
      </c>
      <c r="AN86" s="93">
        <f>DATE(IpeaDataIPCA[[#This Row],[Ano]],IpeaDataIPCA[[#This Row],[Mês]],15)</f>
        <v>31761</v>
      </c>
      <c r="AO86" s="5">
        <f>WORKDAY(IpeaDataIPCA[[#This Row],[Data]]-1,1,feriados)</f>
        <v>31761</v>
      </c>
      <c r="AS86" s="5">
        <v>48075</v>
      </c>
    </row>
    <row r="87" spans="3:45" hidden="1" x14ac:dyDescent="0.25">
      <c r="C87" s="31">
        <v>330</v>
      </c>
      <c r="D87" s="108">
        <v>13.94</v>
      </c>
      <c r="E87" s="119">
        <v>13.94</v>
      </c>
      <c r="F87" s="10"/>
      <c r="G87" s="10"/>
      <c r="H87" s="10"/>
      <c r="I87" s="10"/>
      <c r="J87" s="10"/>
      <c r="K87" s="10"/>
      <c r="L87" s="10"/>
      <c r="R87" s="5">
        <f t="shared" si="7"/>
        <v>39128</v>
      </c>
      <c r="S87" s="5">
        <v>39097</v>
      </c>
      <c r="T87" s="11">
        <v>2626.56</v>
      </c>
      <c r="U87" s="8">
        <f t="shared" si="9"/>
        <v>4.4014454790537449E-3</v>
      </c>
      <c r="V87" s="5">
        <f t="shared" si="8"/>
        <v>39097</v>
      </c>
      <c r="Z87"/>
      <c r="AD87" s="5">
        <f t="shared" si="2"/>
        <v>36829</v>
      </c>
      <c r="AE87" s="96" cm="1">
        <f t="array" ref="AE87">_xlfn.XLOOKUP(AD86,SELICHistorico[Data],SELICHistorico[SELIC dia]/100,AE86,0)</f>
        <v>0</v>
      </c>
      <c r="AF87" s="80">
        <f t="shared" si="10"/>
        <v>1</v>
      </c>
      <c r="AG87" s="123">
        <f t="shared" si="11"/>
        <v>1000</v>
      </c>
      <c r="AH87" s="126" cm="1">
        <f t="array" ref="AH87">_xlfn.XLOOKUP(AD86,CDIHistorico_[Data],CDIHistorico_[CDI dia]/100,AH86,0)</f>
        <v>0</v>
      </c>
      <c r="AI87" s="2">
        <f t="shared" si="12"/>
        <v>1</v>
      </c>
      <c r="AK87">
        <v>1987</v>
      </c>
      <c r="AL87">
        <v>1</v>
      </c>
      <c r="AM87">
        <v>3.5232999999999998E-6</v>
      </c>
      <c r="AN87" s="93">
        <f>DATE(IpeaDataIPCA[[#This Row],[Ano]],IpeaDataIPCA[[#This Row],[Mês]],15)</f>
        <v>31792</v>
      </c>
      <c r="AO87" s="5">
        <f>WORKDAY(IpeaDataIPCA[[#This Row],[Data]]-1,1,feriados)</f>
        <v>31792</v>
      </c>
      <c r="AS87" s="5">
        <v>48169</v>
      </c>
    </row>
    <row r="88" spans="3:45" hidden="1" x14ac:dyDescent="0.25">
      <c r="C88" s="31">
        <v>333</v>
      </c>
      <c r="D88" s="108">
        <v>13.94</v>
      </c>
      <c r="E88" s="119">
        <v>13.94</v>
      </c>
      <c r="F88" s="10"/>
      <c r="G88" s="10"/>
      <c r="H88" s="10"/>
      <c r="I88" s="10"/>
      <c r="J88" s="10"/>
      <c r="K88" s="10"/>
      <c r="L88" s="10"/>
      <c r="R88" s="5">
        <f t="shared" si="7"/>
        <v>39156</v>
      </c>
      <c r="S88" s="5">
        <v>39128</v>
      </c>
      <c r="T88" s="11">
        <v>2638.12</v>
      </c>
      <c r="U88" s="8">
        <f t="shared" si="9"/>
        <v>4.4011939571149128E-3</v>
      </c>
      <c r="V88" s="5">
        <f t="shared" si="8"/>
        <v>39128</v>
      </c>
      <c r="Z88"/>
      <c r="AD88" s="5">
        <f t="shared" si="2"/>
        <v>36830</v>
      </c>
      <c r="AE88" s="96" cm="1">
        <f t="array" ref="AE88">_xlfn.XLOOKUP(AD87,SELICHistorico[Data],SELICHistorico[SELIC dia]/100,AE87,0)</f>
        <v>0</v>
      </c>
      <c r="AF88" s="80">
        <f t="shared" si="10"/>
        <v>1</v>
      </c>
      <c r="AG88" s="123">
        <f t="shared" si="11"/>
        <v>1000</v>
      </c>
      <c r="AH88" s="126" cm="1">
        <f t="array" ref="AH88">_xlfn.XLOOKUP(AD87,CDIHistorico_[Data],CDIHistorico_[CDI dia]/100,AH87,0)</f>
        <v>0</v>
      </c>
      <c r="AI88" s="2">
        <f t="shared" si="12"/>
        <v>1</v>
      </c>
      <c r="AK88">
        <v>1987</v>
      </c>
      <c r="AL88">
        <v>2</v>
      </c>
      <c r="AM88">
        <v>3.9685000000000002E-6</v>
      </c>
      <c r="AN88" s="93">
        <f>DATE(IpeaDataIPCA[[#This Row],[Ano]],IpeaDataIPCA[[#This Row],[Mês]],15)</f>
        <v>31823</v>
      </c>
      <c r="AO88" s="5">
        <f>WORKDAY(IpeaDataIPCA[[#This Row],[Data]]-1,1,feriados)</f>
        <v>31824</v>
      </c>
      <c r="AS88" s="5">
        <v>48260</v>
      </c>
    </row>
    <row r="89" spans="3:45" hidden="1" x14ac:dyDescent="0.25">
      <c r="C89" s="31">
        <v>337</v>
      </c>
      <c r="D89" s="108">
        <v>13.93</v>
      </c>
      <c r="E89" s="119">
        <v>13.93</v>
      </c>
      <c r="F89" s="10"/>
      <c r="G89" s="10"/>
      <c r="H89" s="10"/>
      <c r="I89" s="10"/>
      <c r="J89" s="10"/>
      <c r="K89" s="10"/>
      <c r="L89" s="10"/>
      <c r="R89" s="5">
        <f t="shared" si="7"/>
        <v>39188</v>
      </c>
      <c r="S89" s="5">
        <v>39156</v>
      </c>
      <c r="T89" s="11">
        <v>2647.88</v>
      </c>
      <c r="U89" s="8">
        <f t="shared" si="9"/>
        <v>3.6996042636423532E-3</v>
      </c>
      <c r="V89" s="5">
        <f t="shared" si="8"/>
        <v>39156</v>
      </c>
      <c r="Z89"/>
      <c r="AD89" s="5">
        <f t="shared" si="2"/>
        <v>36831</v>
      </c>
      <c r="AE89" s="96" cm="1">
        <f t="array" ref="AE89">_xlfn.XLOOKUP(AD88,SELICHistorico[Data],SELICHistorico[SELIC dia]/100,AE88,0)</f>
        <v>0</v>
      </c>
      <c r="AF89" s="80">
        <f t="shared" si="10"/>
        <v>1</v>
      </c>
      <c r="AG89" s="123">
        <f t="shared" si="11"/>
        <v>1000</v>
      </c>
      <c r="AH89" s="126" cm="1">
        <f t="array" ref="AH89">_xlfn.XLOOKUP(AD88,CDIHistorico_[Data],CDIHistorico_[CDI dia]/100,AH88,0)</f>
        <v>0</v>
      </c>
      <c r="AI89" s="2">
        <f t="shared" si="12"/>
        <v>1</v>
      </c>
      <c r="AK89">
        <v>1987</v>
      </c>
      <c r="AL89">
        <v>3</v>
      </c>
      <c r="AM89">
        <v>4.6182000000000001E-6</v>
      </c>
      <c r="AN89" s="93">
        <f>DATE(IpeaDataIPCA[[#This Row],[Ano]],IpeaDataIPCA[[#This Row],[Mês]],15)</f>
        <v>31851</v>
      </c>
      <c r="AO89" s="5">
        <f>WORKDAY(IpeaDataIPCA[[#This Row],[Data]]-1,1,feriados)</f>
        <v>31852</v>
      </c>
      <c r="AS89" s="5">
        <v>48351</v>
      </c>
    </row>
    <row r="90" spans="3:45" hidden="1" x14ac:dyDescent="0.25">
      <c r="C90" s="31">
        <v>340</v>
      </c>
      <c r="D90" s="108">
        <v>13.93</v>
      </c>
      <c r="E90" s="119">
        <v>13.93</v>
      </c>
      <c r="F90" s="10"/>
      <c r="G90" s="10"/>
      <c r="H90" s="10"/>
      <c r="I90" s="10"/>
      <c r="J90" s="10"/>
      <c r="K90" s="10"/>
      <c r="L90" s="10"/>
      <c r="R90" s="5">
        <f t="shared" si="7"/>
        <v>39217</v>
      </c>
      <c r="S90" s="5">
        <v>39187</v>
      </c>
      <c r="T90" s="11">
        <v>2654.5</v>
      </c>
      <c r="U90" s="8">
        <f t="shared" si="9"/>
        <v>2.5001132981856689E-3</v>
      </c>
      <c r="V90" s="5">
        <f t="shared" si="8"/>
        <v>39187</v>
      </c>
      <c r="Z90"/>
      <c r="AD90" s="5">
        <f t="shared" si="2"/>
        <v>36832</v>
      </c>
      <c r="AE90" s="96" cm="1">
        <f t="array" ref="AE90">_xlfn.XLOOKUP(AD89,SELICHistorico[Data],SELICHistorico[SELIC dia]/100,AE89,0)</f>
        <v>0</v>
      </c>
      <c r="AF90" s="80">
        <f t="shared" si="10"/>
        <v>1</v>
      </c>
      <c r="AG90" s="123">
        <f t="shared" si="11"/>
        <v>1000</v>
      </c>
      <c r="AH90" s="126" cm="1">
        <f t="array" ref="AH90">_xlfn.XLOOKUP(AD89,CDIHistorico_[Data],CDIHistorico_[CDI dia]/100,AH89,0)</f>
        <v>0</v>
      </c>
      <c r="AI90" s="2">
        <f t="shared" si="12"/>
        <v>1</v>
      </c>
      <c r="AK90">
        <v>1987</v>
      </c>
      <c r="AL90">
        <v>4</v>
      </c>
      <c r="AM90">
        <v>5.5002000000000003E-6</v>
      </c>
      <c r="AN90" s="93">
        <f>DATE(IpeaDataIPCA[[#This Row],[Ano]],IpeaDataIPCA[[#This Row],[Mês]],15)</f>
        <v>31882</v>
      </c>
      <c r="AO90" s="5">
        <f>WORKDAY(IpeaDataIPCA[[#This Row],[Data]]-1,1,feriados)</f>
        <v>31882</v>
      </c>
      <c r="AS90" s="5">
        <v>48442</v>
      </c>
    </row>
    <row r="91" spans="3:45" hidden="1" x14ac:dyDescent="0.25">
      <c r="C91" s="31">
        <v>349</v>
      </c>
      <c r="D91" s="108">
        <v>13.91</v>
      </c>
      <c r="E91" s="119">
        <v>13.91</v>
      </c>
      <c r="F91" s="10"/>
      <c r="G91" s="10"/>
      <c r="H91" s="10"/>
      <c r="I91" s="10"/>
      <c r="J91" s="10"/>
      <c r="K91" s="10"/>
      <c r="L91" s="10"/>
      <c r="R91" s="5">
        <f t="shared" si="7"/>
        <v>39248</v>
      </c>
      <c r="S91" s="5">
        <v>39217</v>
      </c>
      <c r="T91" s="11">
        <v>2661.93</v>
      </c>
      <c r="U91" s="8">
        <f t="shared" si="9"/>
        <v>2.799020531173424E-3</v>
      </c>
      <c r="V91" s="5">
        <f t="shared" si="8"/>
        <v>39217</v>
      </c>
      <c r="Z91"/>
      <c r="AD91" s="5">
        <f t="shared" si="2"/>
        <v>36833</v>
      </c>
      <c r="AE91" s="96" cm="1">
        <f t="array" ref="AE91">_xlfn.XLOOKUP(AD90,SELICHistorico[Data],SELICHistorico[SELIC dia]/100,AE90,0)</f>
        <v>0</v>
      </c>
      <c r="AF91" s="80">
        <f t="shared" si="10"/>
        <v>1</v>
      </c>
      <c r="AG91" s="123">
        <f t="shared" si="11"/>
        <v>1000</v>
      </c>
      <c r="AH91" s="126" cm="1">
        <f t="array" ref="AH91">_xlfn.XLOOKUP(AD90,CDIHistorico_[Data],CDIHistorico_[CDI dia]/100,AH90,0)</f>
        <v>0</v>
      </c>
      <c r="AI91" s="2">
        <f t="shared" si="12"/>
        <v>1</v>
      </c>
      <c r="AK91">
        <v>1987</v>
      </c>
      <c r="AL91">
        <v>5</v>
      </c>
      <c r="AM91">
        <v>6.6800999999999998E-6</v>
      </c>
      <c r="AN91" s="93">
        <f>DATE(IpeaDataIPCA[[#This Row],[Ano]],IpeaDataIPCA[[#This Row],[Mês]],15)</f>
        <v>31912</v>
      </c>
      <c r="AO91" s="5">
        <f>WORKDAY(IpeaDataIPCA[[#This Row],[Data]]-1,1,feriados)</f>
        <v>31912</v>
      </c>
      <c r="AS91" s="5">
        <v>48534</v>
      </c>
    </row>
    <row r="92" spans="3:45" hidden="1" x14ac:dyDescent="0.25">
      <c r="C92" s="31">
        <v>350</v>
      </c>
      <c r="D92" s="108">
        <v>13.91</v>
      </c>
      <c r="E92" s="119">
        <v>13.91</v>
      </c>
      <c r="F92" s="10"/>
      <c r="G92" s="10"/>
      <c r="H92" s="10"/>
      <c r="I92" s="10"/>
      <c r="J92" s="10"/>
      <c r="K92" s="10"/>
      <c r="L92" s="10"/>
      <c r="R92" s="5">
        <f t="shared" si="7"/>
        <v>39279</v>
      </c>
      <c r="S92" s="5">
        <v>39248</v>
      </c>
      <c r="T92" s="11">
        <v>2669.38</v>
      </c>
      <c r="U92" s="8">
        <f t="shared" si="9"/>
        <v>2.7987212285822682E-3</v>
      </c>
      <c r="V92" s="5">
        <f t="shared" si="8"/>
        <v>39248</v>
      </c>
      <c r="Z92"/>
      <c r="AD92" s="5">
        <f t="shared" si="2"/>
        <v>36836</v>
      </c>
      <c r="AE92" s="96" cm="1">
        <f t="array" ref="AE92">_xlfn.XLOOKUP(AD91,SELICHistorico[Data],SELICHistorico[SELIC dia]/100,AE91,0)</f>
        <v>0</v>
      </c>
      <c r="AF92" s="80">
        <f t="shared" si="10"/>
        <v>1</v>
      </c>
      <c r="AG92" s="123">
        <f t="shared" si="11"/>
        <v>1000</v>
      </c>
      <c r="AH92" s="126" cm="1">
        <f t="array" ref="AH92">_xlfn.XLOOKUP(AD91,CDIHistorico_[Data],CDIHistorico_[CDI dia]/100,AH91,0)</f>
        <v>0</v>
      </c>
      <c r="AI92" s="2">
        <f t="shared" si="12"/>
        <v>1</v>
      </c>
      <c r="AK92">
        <v>1987</v>
      </c>
      <c r="AL92">
        <v>6</v>
      </c>
      <c r="AM92">
        <v>7.9968999999999996E-6</v>
      </c>
      <c r="AN92" s="93">
        <f>DATE(IpeaDataIPCA[[#This Row],[Ano]],IpeaDataIPCA[[#This Row],[Mês]],15)</f>
        <v>31943</v>
      </c>
      <c r="AO92" s="5">
        <f>WORKDAY(IpeaDataIPCA[[#This Row],[Data]]-1,1,feriados)</f>
        <v>31943</v>
      </c>
      <c r="AS92" s="5">
        <v>48625</v>
      </c>
    </row>
    <row r="93" spans="3:45" hidden="1" x14ac:dyDescent="0.25">
      <c r="C93" s="31">
        <v>361</v>
      </c>
      <c r="D93" s="108">
        <v>13.89</v>
      </c>
      <c r="E93" s="119">
        <v>13.89</v>
      </c>
      <c r="F93" s="10"/>
      <c r="G93" s="10"/>
      <c r="H93" s="10"/>
      <c r="I93" s="10"/>
      <c r="J93" s="10"/>
      <c r="K93" s="10"/>
      <c r="L93" s="10"/>
      <c r="R93" s="5">
        <f t="shared" si="7"/>
        <v>39309</v>
      </c>
      <c r="S93" s="5">
        <v>39278</v>
      </c>
      <c r="T93" s="11">
        <v>2675.79</v>
      </c>
      <c r="U93" s="8">
        <f t="shared" si="9"/>
        <v>2.4013066704626773E-3</v>
      </c>
      <c r="V93" s="5">
        <f t="shared" si="8"/>
        <v>39278</v>
      </c>
      <c r="Z93"/>
      <c r="AD93" s="5">
        <f t="shared" si="2"/>
        <v>36837</v>
      </c>
      <c r="AE93" s="96" cm="1">
        <f t="array" ref="AE93">_xlfn.XLOOKUP(AD92,SELICHistorico[Data],SELICHistorico[SELIC dia]/100,AE92,0)</f>
        <v>0</v>
      </c>
      <c r="AF93" s="80">
        <f t="shared" si="10"/>
        <v>1</v>
      </c>
      <c r="AG93" s="123">
        <f t="shared" si="11"/>
        <v>1000</v>
      </c>
      <c r="AH93" s="126" cm="1">
        <f t="array" ref="AH93">_xlfn.XLOOKUP(AD92,CDIHistorico_[Data],CDIHistorico_[CDI dia]/100,AH92,0)</f>
        <v>0</v>
      </c>
      <c r="AI93" s="2">
        <f t="shared" si="12"/>
        <v>1</v>
      </c>
      <c r="AK93">
        <v>1987</v>
      </c>
      <c r="AL93">
        <v>7</v>
      </c>
      <c r="AM93">
        <v>8.7334000000000001E-6</v>
      </c>
      <c r="AN93" s="93">
        <f>DATE(IpeaDataIPCA[[#This Row],[Ano]],IpeaDataIPCA[[#This Row],[Mês]],15)</f>
        <v>31973</v>
      </c>
      <c r="AO93" s="5">
        <f>WORKDAY(IpeaDataIPCA[[#This Row],[Data]]-1,1,feriados)</f>
        <v>31973</v>
      </c>
      <c r="AS93" s="5">
        <v>48715</v>
      </c>
    </row>
    <row r="94" spans="3:45" hidden="1" x14ac:dyDescent="0.25">
      <c r="C94" s="31">
        <v>363</v>
      </c>
      <c r="D94" s="108">
        <v>13.88</v>
      </c>
      <c r="E94" s="119">
        <v>13.88</v>
      </c>
      <c r="F94" s="10"/>
      <c r="G94" s="10"/>
      <c r="H94" s="10"/>
      <c r="I94" s="10"/>
      <c r="J94" s="10"/>
      <c r="K94" s="10"/>
      <c r="L94" s="10"/>
      <c r="R94" s="5">
        <f t="shared" si="7"/>
        <v>39342</v>
      </c>
      <c r="S94" s="5">
        <v>39309</v>
      </c>
      <c r="T94" s="11">
        <v>2688.37</v>
      </c>
      <c r="U94" s="8">
        <f t="shared" si="9"/>
        <v>4.701415282963195E-3</v>
      </c>
      <c r="V94" s="5">
        <f t="shared" si="8"/>
        <v>39309</v>
      </c>
      <c r="Z94"/>
      <c r="AD94" s="5">
        <f t="shared" si="2"/>
        <v>36838</v>
      </c>
      <c r="AE94" s="96" cm="1">
        <f t="array" ref="AE94">_xlfn.XLOOKUP(AD93,SELICHistorico[Data],SELICHistorico[SELIC dia]/100,AE93,0)</f>
        <v>0</v>
      </c>
      <c r="AF94" s="80">
        <f t="shared" si="10"/>
        <v>1</v>
      </c>
      <c r="AG94" s="123">
        <f t="shared" si="11"/>
        <v>1000</v>
      </c>
      <c r="AH94" s="126" cm="1">
        <f t="array" ref="AH94">_xlfn.XLOOKUP(AD93,CDIHistorico_[Data],CDIHistorico_[CDI dia]/100,AH93,0)</f>
        <v>0</v>
      </c>
      <c r="AI94" s="2">
        <f t="shared" si="12"/>
        <v>1</v>
      </c>
      <c r="AK94">
        <v>1987</v>
      </c>
      <c r="AL94">
        <v>8</v>
      </c>
      <c r="AM94">
        <v>9.1586999999999992E-6</v>
      </c>
      <c r="AN94" s="93">
        <f>DATE(IpeaDataIPCA[[#This Row],[Ano]],IpeaDataIPCA[[#This Row],[Mês]],15)</f>
        <v>32004</v>
      </c>
      <c r="AO94" s="5">
        <f>WORKDAY(IpeaDataIPCA[[#This Row],[Data]]-1,1,feriados)</f>
        <v>32006</v>
      </c>
      <c r="AS94" s="5">
        <v>48806</v>
      </c>
    </row>
    <row r="95" spans="3:45" hidden="1" x14ac:dyDescent="0.25">
      <c r="C95" s="31">
        <v>365</v>
      </c>
      <c r="D95" s="108">
        <v>13.88</v>
      </c>
      <c r="E95" s="119">
        <v>13.88</v>
      </c>
      <c r="F95" s="10"/>
      <c r="G95" s="10"/>
      <c r="H95" s="10"/>
      <c r="I95" s="10"/>
      <c r="J95" s="10"/>
      <c r="K95" s="10"/>
      <c r="L95" s="10"/>
      <c r="R95" s="5">
        <f t="shared" si="7"/>
        <v>39370</v>
      </c>
      <c r="S95" s="5">
        <v>39340</v>
      </c>
      <c r="T95" s="11">
        <v>2693.21</v>
      </c>
      <c r="U95" s="8">
        <f t="shared" si="9"/>
        <v>1.800347422415971E-3</v>
      </c>
      <c r="V95" s="5">
        <f t="shared" si="8"/>
        <v>39340</v>
      </c>
      <c r="Z95"/>
      <c r="AD95" s="5">
        <f t="shared" si="2"/>
        <v>36839</v>
      </c>
      <c r="AE95" s="96" cm="1">
        <f t="array" ref="AE95">_xlfn.XLOOKUP(AD94,SELICHistorico[Data],SELICHistorico[SELIC dia]/100,AE94,0)</f>
        <v>0</v>
      </c>
      <c r="AF95" s="80">
        <f t="shared" si="10"/>
        <v>1</v>
      </c>
      <c r="AG95" s="123">
        <f t="shared" si="11"/>
        <v>1000</v>
      </c>
      <c r="AH95" s="126" cm="1">
        <f t="array" ref="AH95">_xlfn.XLOOKUP(AD94,CDIHistorico_[Data],CDIHistorico_[CDI dia]/100,AH94,0)</f>
        <v>0</v>
      </c>
      <c r="AI95" s="2">
        <f t="shared" si="12"/>
        <v>1</v>
      </c>
      <c r="AK95">
        <v>1987</v>
      </c>
      <c r="AL95">
        <v>9</v>
      </c>
      <c r="AM95">
        <v>9.8714000000000001E-6</v>
      </c>
      <c r="AN95" s="93">
        <f>DATE(IpeaDataIPCA[[#This Row],[Ano]],IpeaDataIPCA[[#This Row],[Mês]],15)</f>
        <v>32035</v>
      </c>
      <c r="AO95" s="5">
        <f>WORKDAY(IpeaDataIPCA[[#This Row],[Data]]-1,1,feriados)</f>
        <v>32035</v>
      </c>
      <c r="AS95" s="5">
        <v>48899</v>
      </c>
    </row>
    <row r="96" spans="3:45" hidden="1" x14ac:dyDescent="0.25">
      <c r="C96" s="31">
        <v>378</v>
      </c>
      <c r="D96" s="108">
        <v>13.85</v>
      </c>
      <c r="E96" s="119">
        <v>13.85</v>
      </c>
      <c r="F96" s="10"/>
      <c r="G96" s="10"/>
      <c r="H96" s="10"/>
      <c r="I96" s="10"/>
      <c r="J96" s="10"/>
      <c r="K96" s="10"/>
      <c r="L96" s="10"/>
      <c r="R96" s="5">
        <f t="shared" si="7"/>
        <v>39402</v>
      </c>
      <c r="S96" s="5">
        <v>39370</v>
      </c>
      <c r="T96" s="11">
        <v>2701.29</v>
      </c>
      <c r="U96" s="8">
        <f t="shared" si="9"/>
        <v>3.0001373825285782E-3</v>
      </c>
      <c r="V96" s="5">
        <f t="shared" si="8"/>
        <v>39370</v>
      </c>
      <c r="Z96"/>
      <c r="AD96" s="5">
        <f t="shared" si="2"/>
        <v>36840</v>
      </c>
      <c r="AE96" s="96" cm="1">
        <f t="array" ref="AE96">_xlfn.XLOOKUP(AD95,SELICHistorico[Data],SELICHistorico[SELIC dia]/100,AE95,0)</f>
        <v>0</v>
      </c>
      <c r="AF96" s="80">
        <f t="shared" si="10"/>
        <v>1</v>
      </c>
      <c r="AG96" s="123">
        <f t="shared" si="11"/>
        <v>1000</v>
      </c>
      <c r="AH96" s="126" cm="1">
        <f t="array" ref="AH96">_xlfn.XLOOKUP(AD95,CDIHistorico_[Data],CDIHistorico_[CDI dia]/100,AH95,0)</f>
        <v>0</v>
      </c>
      <c r="AI96" s="2">
        <f t="shared" si="12"/>
        <v>1</v>
      </c>
      <c r="AK96">
        <v>1987</v>
      </c>
      <c r="AL96">
        <v>10</v>
      </c>
      <c r="AM96">
        <v>1.0978999999999999E-5</v>
      </c>
      <c r="AN96" s="93">
        <f>DATE(IpeaDataIPCA[[#This Row],[Ano]],IpeaDataIPCA[[#This Row],[Mês]],15)</f>
        <v>32065</v>
      </c>
      <c r="AO96" s="5">
        <f>WORKDAY(IpeaDataIPCA[[#This Row],[Data]]-1,1,feriados)</f>
        <v>32065</v>
      </c>
      <c r="AS96" s="5">
        <v>48990</v>
      </c>
    </row>
    <row r="97" spans="3:45" hidden="1" x14ac:dyDescent="0.25">
      <c r="C97" s="31">
        <v>390</v>
      </c>
      <c r="D97" s="108">
        <v>13.83</v>
      </c>
      <c r="E97" s="119">
        <v>13.83</v>
      </c>
      <c r="F97" s="10"/>
      <c r="G97" s="10"/>
      <c r="H97" s="10"/>
      <c r="I97" s="10"/>
      <c r="J97" s="10"/>
      <c r="K97" s="10"/>
      <c r="L97" s="10"/>
      <c r="R97" s="5">
        <f t="shared" si="7"/>
        <v>39433</v>
      </c>
      <c r="S97" s="5">
        <v>39401</v>
      </c>
      <c r="T97" s="11">
        <v>2711.55</v>
      </c>
      <c r="U97" s="8">
        <f t="shared" si="9"/>
        <v>3.7981853114623654E-3</v>
      </c>
      <c r="V97" s="5">
        <f t="shared" si="8"/>
        <v>39401</v>
      </c>
      <c r="Z97"/>
      <c r="AD97" s="5">
        <f t="shared" si="2"/>
        <v>36843</v>
      </c>
      <c r="AE97" s="96" cm="1">
        <f t="array" ref="AE97">_xlfn.XLOOKUP(AD96,SELICHistorico[Data],SELICHistorico[SELIC dia]/100,AE96,0)</f>
        <v>0</v>
      </c>
      <c r="AF97" s="80">
        <f t="shared" si="10"/>
        <v>1</v>
      </c>
      <c r="AG97" s="123">
        <f t="shared" si="11"/>
        <v>1000</v>
      </c>
      <c r="AH97" s="126" cm="1">
        <f t="array" ref="AH97">_xlfn.XLOOKUP(AD96,CDIHistorico_[Data],CDIHistorico_[CDI dia]/100,AH96,0)</f>
        <v>0</v>
      </c>
      <c r="AI97" s="2">
        <f t="shared" si="12"/>
        <v>1</v>
      </c>
      <c r="AK97">
        <v>1987</v>
      </c>
      <c r="AL97">
        <v>11</v>
      </c>
      <c r="AM97">
        <v>1.2634E-5</v>
      </c>
      <c r="AN97" s="93">
        <f>DATE(IpeaDataIPCA[[#This Row],[Ano]],IpeaDataIPCA[[#This Row],[Mês]],15)</f>
        <v>32096</v>
      </c>
      <c r="AO97" s="5">
        <f>WORKDAY(IpeaDataIPCA[[#This Row],[Data]]-1,1,feriados)</f>
        <v>32097</v>
      </c>
      <c r="AS97" s="5">
        <v>49079</v>
      </c>
    </row>
    <row r="98" spans="3:45" hidden="1" x14ac:dyDescent="0.25">
      <c r="C98" s="31">
        <v>396</v>
      </c>
      <c r="D98" s="108">
        <v>13.82</v>
      </c>
      <c r="E98" s="119">
        <v>13.82</v>
      </c>
      <c r="F98" s="10"/>
      <c r="G98" s="10"/>
      <c r="H98" s="10"/>
      <c r="I98" s="10"/>
      <c r="J98" s="10"/>
      <c r="K98" s="10"/>
      <c r="L98" s="10"/>
      <c r="R98" s="5">
        <f t="shared" si="7"/>
        <v>39462</v>
      </c>
      <c r="S98" s="5">
        <v>39431</v>
      </c>
      <c r="T98" s="11">
        <v>2731.62</v>
      </c>
      <c r="U98" s="8">
        <f t="shared" si="9"/>
        <v>7.4016706311887948E-3</v>
      </c>
      <c r="V98" s="5">
        <f t="shared" si="8"/>
        <v>39431</v>
      </c>
      <c r="Z98"/>
      <c r="AD98" s="5">
        <f t="shared" si="2"/>
        <v>36844</v>
      </c>
      <c r="AE98" s="96" cm="1">
        <f t="array" ref="AE98">_xlfn.XLOOKUP(AD97,SELICHistorico[Data],SELICHistorico[SELIC dia]/100,AE97,0)</f>
        <v>0</v>
      </c>
      <c r="AF98" s="80">
        <f t="shared" si="10"/>
        <v>1</v>
      </c>
      <c r="AG98" s="123">
        <f t="shared" si="11"/>
        <v>1000</v>
      </c>
      <c r="AH98" s="126" cm="1">
        <f t="array" ref="AH98">_xlfn.XLOOKUP(AD97,CDIHistorico_[Data],CDIHistorico_[CDI dia]/100,AH97,0)</f>
        <v>0</v>
      </c>
      <c r="AI98" s="2">
        <f t="shared" si="12"/>
        <v>1</v>
      </c>
      <c r="AK98">
        <v>1987</v>
      </c>
      <c r="AL98">
        <v>12</v>
      </c>
      <c r="AM98">
        <v>1.4422E-5</v>
      </c>
      <c r="AN98" s="93">
        <f>DATE(IpeaDataIPCA[[#This Row],[Ano]],IpeaDataIPCA[[#This Row],[Mês]],15)</f>
        <v>32126</v>
      </c>
      <c r="AO98" s="5">
        <f>WORKDAY(IpeaDataIPCA[[#This Row],[Data]]-1,1,feriados)</f>
        <v>32126</v>
      </c>
      <c r="AS98" s="5">
        <v>49171</v>
      </c>
    </row>
    <row r="99" spans="3:45" hidden="1" x14ac:dyDescent="0.25">
      <c r="C99" s="31">
        <v>410</v>
      </c>
      <c r="D99" s="108">
        <v>13.8</v>
      </c>
      <c r="E99" s="119">
        <v>13.8</v>
      </c>
      <c r="F99" s="10"/>
      <c r="G99" s="10"/>
      <c r="H99" s="10"/>
      <c r="I99" s="10"/>
      <c r="J99" s="10"/>
      <c r="K99" s="10"/>
      <c r="L99" s="10"/>
      <c r="R99" s="5">
        <f t="shared" si="7"/>
        <v>39493</v>
      </c>
      <c r="S99" s="5">
        <v>39462</v>
      </c>
      <c r="T99" s="11">
        <v>2746.37</v>
      </c>
      <c r="U99" s="8">
        <f t="shared" si="9"/>
        <v>5.3997261698186527E-3</v>
      </c>
      <c r="V99" s="5">
        <f t="shared" si="8"/>
        <v>39462</v>
      </c>
      <c r="Z99"/>
      <c r="AD99" s="5">
        <f t="shared" si="2"/>
        <v>36845</v>
      </c>
      <c r="AE99" s="96" cm="1">
        <f t="array" ref="AE99">_xlfn.XLOOKUP(AD98,SELICHistorico[Data],SELICHistorico[SELIC dia]/100,AE98,0)</f>
        <v>0</v>
      </c>
      <c r="AF99" s="80">
        <f t="shared" si="10"/>
        <v>1</v>
      </c>
      <c r="AG99" s="123">
        <f t="shared" si="11"/>
        <v>1000</v>
      </c>
      <c r="AH99" s="126" cm="1">
        <f t="array" ref="AH99">_xlfn.XLOOKUP(AD98,CDIHistorico_[Data],CDIHistorico_[CDI dia]/100,AH98,0)</f>
        <v>0</v>
      </c>
      <c r="AI99" s="2">
        <f t="shared" si="12"/>
        <v>1</v>
      </c>
      <c r="AK99">
        <v>1988</v>
      </c>
      <c r="AL99">
        <v>1</v>
      </c>
      <c r="AM99">
        <v>1.7146000000000002E-5</v>
      </c>
      <c r="AN99" s="93">
        <f>DATE(IpeaDataIPCA[[#This Row],[Ano]],IpeaDataIPCA[[#This Row],[Mês]],15)</f>
        <v>32157</v>
      </c>
      <c r="AO99" s="5">
        <f>WORKDAY(IpeaDataIPCA[[#This Row],[Data]]-1,1,feriados)</f>
        <v>32157</v>
      </c>
      <c r="AS99" s="5">
        <v>49264</v>
      </c>
    </row>
    <row r="100" spans="3:45" hidden="1" x14ac:dyDescent="0.25">
      <c r="C100" s="31">
        <v>420</v>
      </c>
      <c r="D100" s="108">
        <v>13.78</v>
      </c>
      <c r="E100" s="119">
        <v>13.78</v>
      </c>
      <c r="F100" s="10"/>
      <c r="G100" s="10"/>
      <c r="H100" s="10"/>
      <c r="I100" s="10"/>
      <c r="J100" s="10"/>
      <c r="K100" s="10"/>
      <c r="L100" s="10"/>
      <c r="R100" s="5">
        <f t="shared" si="7"/>
        <v>39524</v>
      </c>
      <c r="S100" s="5">
        <v>39493</v>
      </c>
      <c r="T100" s="11">
        <v>2759.83</v>
      </c>
      <c r="U100" s="8">
        <f t="shared" si="9"/>
        <v>4.901014794073566E-3</v>
      </c>
      <c r="V100" s="5">
        <f t="shared" si="8"/>
        <v>39493</v>
      </c>
      <c r="Z100"/>
      <c r="AD100" s="5">
        <f t="shared" si="2"/>
        <v>36846</v>
      </c>
      <c r="AE100" s="96" cm="1">
        <f t="array" ref="AE100">_xlfn.XLOOKUP(AD99,SELICHistorico[Data],SELICHistorico[SELIC dia]/100,AE99,0)</f>
        <v>0</v>
      </c>
      <c r="AF100" s="80">
        <f t="shared" si="10"/>
        <v>1</v>
      </c>
      <c r="AG100" s="123">
        <f t="shared" si="11"/>
        <v>1000</v>
      </c>
      <c r="AH100" s="126" cm="1">
        <f t="array" ref="AH100">_xlfn.XLOOKUP(AD99,CDIHistorico_[Data],CDIHistorico_[CDI dia]/100,AH99,0)</f>
        <v>0</v>
      </c>
      <c r="AI100" s="2">
        <f t="shared" si="12"/>
        <v>1</v>
      </c>
      <c r="AK100">
        <v>1988</v>
      </c>
      <c r="AL100">
        <v>2</v>
      </c>
      <c r="AM100">
        <v>1.9837999999999999E-5</v>
      </c>
      <c r="AN100" s="93">
        <f>DATE(IpeaDataIPCA[[#This Row],[Ano]],IpeaDataIPCA[[#This Row],[Mês]],15)</f>
        <v>32188</v>
      </c>
      <c r="AO100" s="5">
        <f>WORKDAY(IpeaDataIPCA[[#This Row],[Data]]-1,1,feriados)</f>
        <v>32188</v>
      </c>
      <c r="AS100" s="5">
        <v>49355</v>
      </c>
    </row>
    <row r="101" spans="3:45" hidden="1" x14ac:dyDescent="0.25">
      <c r="C101" s="31">
        <v>426</v>
      </c>
      <c r="D101" s="108">
        <v>13.77</v>
      </c>
      <c r="E101" s="119">
        <v>13.77</v>
      </c>
      <c r="F101" s="10"/>
      <c r="G101" s="10"/>
      <c r="H101" s="10"/>
      <c r="I101" s="10"/>
      <c r="J101" s="10"/>
      <c r="K101" s="10"/>
      <c r="L101" s="10"/>
      <c r="R101" s="5">
        <f t="shared" si="7"/>
        <v>39553</v>
      </c>
      <c r="S101" s="5">
        <v>39522</v>
      </c>
      <c r="T101" s="11">
        <v>2773.08</v>
      </c>
      <c r="U101" s="8">
        <f t="shared" si="9"/>
        <v>4.8010203527029116E-3</v>
      </c>
      <c r="V101" s="5">
        <f t="shared" si="8"/>
        <v>39522</v>
      </c>
      <c r="Z101"/>
      <c r="AD101" s="5">
        <f t="shared" si="2"/>
        <v>36847</v>
      </c>
      <c r="AE101" s="96" cm="1">
        <f t="array" ref="AE101">_xlfn.XLOOKUP(AD100,SELICHistorico[Data],SELICHistorico[SELIC dia]/100,AE100,0)</f>
        <v>0</v>
      </c>
      <c r="AF101" s="80">
        <f t="shared" si="10"/>
        <v>1</v>
      </c>
      <c r="AG101" s="123">
        <f t="shared" si="11"/>
        <v>1000</v>
      </c>
      <c r="AH101" s="126" cm="1">
        <f t="array" ref="AH101">_xlfn.XLOOKUP(AD100,CDIHistorico_[Data],CDIHistorico_[CDI dia]/100,AH100,0)</f>
        <v>0</v>
      </c>
      <c r="AI101" s="2">
        <f t="shared" si="12"/>
        <v>1</v>
      </c>
      <c r="AK101">
        <v>1988</v>
      </c>
      <c r="AL101">
        <v>3</v>
      </c>
      <c r="AM101">
        <v>2.3329999999999999E-5</v>
      </c>
      <c r="AN101" s="93">
        <f>DATE(IpeaDataIPCA[[#This Row],[Ano]],IpeaDataIPCA[[#This Row],[Mês]],15)</f>
        <v>32217</v>
      </c>
      <c r="AO101" s="5">
        <f>WORKDAY(IpeaDataIPCA[[#This Row],[Data]]-1,1,feriados)</f>
        <v>32217</v>
      </c>
      <c r="AS101" s="5">
        <v>49444</v>
      </c>
    </row>
    <row r="102" spans="3:45" hidden="1" x14ac:dyDescent="0.25">
      <c r="C102" s="31">
        <v>441</v>
      </c>
      <c r="D102" s="108">
        <v>13.74</v>
      </c>
      <c r="E102" s="119">
        <v>13.74</v>
      </c>
      <c r="F102" s="10"/>
      <c r="G102" s="10"/>
      <c r="H102" s="10"/>
      <c r="I102" s="10"/>
      <c r="J102" s="10"/>
      <c r="K102" s="10"/>
      <c r="L102" s="10"/>
      <c r="R102" s="5">
        <f t="shared" si="7"/>
        <v>39583</v>
      </c>
      <c r="S102" s="5">
        <v>39553</v>
      </c>
      <c r="T102" s="11">
        <v>2788.33</v>
      </c>
      <c r="U102" s="8">
        <f t="shared" si="9"/>
        <v>5.4993004168650828E-3</v>
      </c>
      <c r="V102" s="5">
        <f t="shared" si="8"/>
        <v>39553</v>
      </c>
      <c r="Z102"/>
      <c r="AD102" s="5">
        <f t="shared" si="2"/>
        <v>36850</v>
      </c>
      <c r="AE102" s="96" cm="1">
        <f t="array" ref="AE102">_xlfn.XLOOKUP(AD101,SELICHistorico[Data],SELICHistorico[SELIC dia]/100,AE101,0)</f>
        <v>0</v>
      </c>
      <c r="AF102" s="80">
        <f t="shared" si="10"/>
        <v>1</v>
      </c>
      <c r="AG102" s="123">
        <f t="shared" si="11"/>
        <v>1000</v>
      </c>
      <c r="AH102" s="126" cm="1">
        <f t="array" ref="AH102">_xlfn.XLOOKUP(AD101,CDIHistorico_[Data],CDIHistorico_[CDI dia]/100,AH101,0)</f>
        <v>0</v>
      </c>
      <c r="AI102" s="2">
        <f t="shared" si="12"/>
        <v>1</v>
      </c>
      <c r="AK102">
        <v>1988</v>
      </c>
      <c r="AL102">
        <v>4</v>
      </c>
      <c r="AM102">
        <v>2.783E-5</v>
      </c>
      <c r="AN102" s="93">
        <f>DATE(IpeaDataIPCA[[#This Row],[Ano]],IpeaDataIPCA[[#This Row],[Mês]],15)</f>
        <v>32248</v>
      </c>
      <c r="AO102" s="5">
        <f>WORKDAY(IpeaDataIPCA[[#This Row],[Data]]-1,1,feriados)</f>
        <v>32248</v>
      </c>
      <c r="AS102" s="5">
        <v>49536</v>
      </c>
    </row>
    <row r="103" spans="3:45" hidden="1" x14ac:dyDescent="0.25">
      <c r="C103" s="31">
        <v>452</v>
      </c>
      <c r="D103" s="108">
        <v>13.72</v>
      </c>
      <c r="E103" s="119">
        <v>13.72</v>
      </c>
      <c r="F103" s="10"/>
      <c r="G103" s="10"/>
      <c r="H103" s="10"/>
      <c r="I103" s="10"/>
      <c r="J103" s="10"/>
      <c r="K103" s="10"/>
      <c r="L103" s="10"/>
      <c r="R103" s="5">
        <f t="shared" si="7"/>
        <v>39615</v>
      </c>
      <c r="S103" s="5">
        <v>39583</v>
      </c>
      <c r="T103" s="11">
        <v>2810.36</v>
      </c>
      <c r="U103" s="8">
        <f t="shared" si="9"/>
        <v>7.9007864922733262E-3</v>
      </c>
      <c r="V103" s="5">
        <f t="shared" si="8"/>
        <v>39583</v>
      </c>
      <c r="Z103"/>
      <c r="AD103" s="5">
        <f t="shared" si="2"/>
        <v>36851</v>
      </c>
      <c r="AE103" s="96" cm="1">
        <f t="array" ref="AE103">_xlfn.XLOOKUP(AD102,SELICHistorico[Data],SELICHistorico[SELIC dia]/100,AE102,0)</f>
        <v>0</v>
      </c>
      <c r="AF103" s="80">
        <f t="shared" si="10"/>
        <v>1</v>
      </c>
      <c r="AG103" s="123">
        <f t="shared" si="11"/>
        <v>1000</v>
      </c>
      <c r="AH103" s="126" cm="1">
        <f t="array" ref="AH103">_xlfn.XLOOKUP(AD102,CDIHistorico_[Data],CDIHistorico_[CDI dia]/100,AH102,0)</f>
        <v>0</v>
      </c>
      <c r="AI103" s="2">
        <f t="shared" si="12"/>
        <v>1</v>
      </c>
      <c r="AK103">
        <v>1988</v>
      </c>
      <c r="AL103">
        <v>5</v>
      </c>
      <c r="AM103">
        <v>3.2678000000000001E-5</v>
      </c>
      <c r="AN103" s="93">
        <f>DATE(IpeaDataIPCA[[#This Row],[Ano]],IpeaDataIPCA[[#This Row],[Mês]],15)</f>
        <v>32278</v>
      </c>
      <c r="AO103" s="5">
        <f>WORKDAY(IpeaDataIPCA[[#This Row],[Data]]-1,1,feriados)</f>
        <v>32279</v>
      </c>
      <c r="AS103" s="5">
        <v>49629</v>
      </c>
    </row>
    <row r="104" spans="3:45" hidden="1" x14ac:dyDescent="0.25">
      <c r="C104" s="31">
        <v>455</v>
      </c>
      <c r="D104" s="108">
        <v>13.72</v>
      </c>
      <c r="E104" s="119">
        <v>13.72</v>
      </c>
      <c r="F104" s="10"/>
      <c r="G104" s="10"/>
      <c r="H104" s="10"/>
      <c r="I104" s="10"/>
      <c r="J104" s="10"/>
      <c r="K104" s="10"/>
      <c r="L104" s="10"/>
      <c r="R104" s="5">
        <f t="shared" si="7"/>
        <v>39644</v>
      </c>
      <c r="S104" s="5">
        <v>39614</v>
      </c>
      <c r="T104" s="11">
        <v>2831.16</v>
      </c>
      <c r="U104" s="8">
        <f t="shared" si="9"/>
        <v>7.4011870365362498E-3</v>
      </c>
      <c r="V104" s="5">
        <f t="shared" si="8"/>
        <v>39614</v>
      </c>
      <c r="Z104"/>
      <c r="AD104" s="5">
        <f t="shared" si="2"/>
        <v>36852</v>
      </c>
      <c r="AE104" s="96" cm="1">
        <f t="array" ref="AE104">_xlfn.XLOOKUP(AD103,SELICHistorico[Data],SELICHistorico[SELIC dia]/100,AE103,0)</f>
        <v>0</v>
      </c>
      <c r="AF104" s="80">
        <f t="shared" si="10"/>
        <v>1</v>
      </c>
      <c r="AG104" s="123">
        <f t="shared" si="11"/>
        <v>1000</v>
      </c>
      <c r="AH104" s="126" cm="1">
        <f t="array" ref="AH104">_xlfn.XLOOKUP(AD103,CDIHistorico_[Data],CDIHistorico_[CDI dia]/100,AH103,0)</f>
        <v>0</v>
      </c>
      <c r="AI104" s="2">
        <f t="shared" si="12"/>
        <v>1</v>
      </c>
      <c r="AK104">
        <v>1988</v>
      </c>
      <c r="AL104">
        <v>6</v>
      </c>
      <c r="AM104">
        <v>3.9867999999999998E-5</v>
      </c>
      <c r="AN104" s="93">
        <f>DATE(IpeaDataIPCA[[#This Row],[Ano]],IpeaDataIPCA[[#This Row],[Mês]],15)</f>
        <v>32309</v>
      </c>
      <c r="AO104" s="5">
        <f>WORKDAY(IpeaDataIPCA[[#This Row],[Data]]-1,1,feriados)</f>
        <v>32309</v>
      </c>
      <c r="AS104" s="5">
        <v>49720</v>
      </c>
    </row>
    <row r="105" spans="3:45" hidden="1" x14ac:dyDescent="0.25">
      <c r="C105" s="31">
        <v>473</v>
      </c>
      <c r="D105" s="108">
        <v>13.69</v>
      </c>
      <c r="E105" s="119">
        <v>13.69</v>
      </c>
      <c r="F105" s="10"/>
      <c r="G105" s="10"/>
      <c r="H105" s="10"/>
      <c r="I105" s="10"/>
      <c r="J105" s="10"/>
      <c r="K105" s="10"/>
      <c r="L105" s="10"/>
      <c r="R105" s="5">
        <f t="shared" si="7"/>
        <v>39675</v>
      </c>
      <c r="S105" s="5">
        <v>39644</v>
      </c>
      <c r="T105" s="11">
        <v>2846.16</v>
      </c>
      <c r="U105" s="8">
        <f t="shared" si="9"/>
        <v>5.2981816640529367E-3</v>
      </c>
      <c r="V105" s="5">
        <f t="shared" si="8"/>
        <v>39644</v>
      </c>
      <c r="Z105"/>
      <c r="AD105" s="5">
        <f t="shared" si="2"/>
        <v>36853</v>
      </c>
      <c r="AE105" s="96" cm="1">
        <f t="array" ref="AE105">_xlfn.XLOOKUP(AD104,SELICHistorico[Data],SELICHistorico[SELIC dia]/100,AE104,0)</f>
        <v>0</v>
      </c>
      <c r="AF105" s="80">
        <f t="shared" si="10"/>
        <v>1</v>
      </c>
      <c r="AG105" s="123">
        <f t="shared" si="11"/>
        <v>1000</v>
      </c>
      <c r="AH105" s="126" cm="1">
        <f t="array" ref="AH105">_xlfn.XLOOKUP(AD104,CDIHistorico_[Data],CDIHistorico_[CDI dia]/100,AH104,0)</f>
        <v>0</v>
      </c>
      <c r="AI105" s="2">
        <f t="shared" si="12"/>
        <v>1</v>
      </c>
      <c r="AK105">
        <v>1988</v>
      </c>
      <c r="AL105">
        <v>7</v>
      </c>
      <c r="AM105">
        <v>4.8603000000000002E-5</v>
      </c>
      <c r="AN105" s="93">
        <f>DATE(IpeaDataIPCA[[#This Row],[Ano]],IpeaDataIPCA[[#This Row],[Mês]],15)</f>
        <v>32339</v>
      </c>
      <c r="AO105" s="5">
        <f>WORKDAY(IpeaDataIPCA[[#This Row],[Data]]-1,1,feriados)</f>
        <v>32339</v>
      </c>
      <c r="AS105" s="5">
        <v>49810</v>
      </c>
    </row>
    <row r="106" spans="3:45" hidden="1" x14ac:dyDescent="0.25">
      <c r="C106" s="31">
        <v>480</v>
      </c>
      <c r="D106" s="108">
        <v>13.68</v>
      </c>
      <c r="E106" s="119">
        <v>13.68</v>
      </c>
      <c r="F106" s="10"/>
      <c r="G106" s="10"/>
      <c r="H106" s="10"/>
      <c r="I106" s="10"/>
      <c r="J106" s="10"/>
      <c r="K106" s="10"/>
      <c r="L106" s="10"/>
      <c r="R106" s="5">
        <f t="shared" si="7"/>
        <v>39706</v>
      </c>
      <c r="S106" s="5">
        <v>39675</v>
      </c>
      <c r="T106" s="11">
        <v>2854.13</v>
      </c>
      <c r="U106" s="8">
        <f t="shared" si="9"/>
        <v>2.8002642156450541E-3</v>
      </c>
      <c r="V106" s="5">
        <f t="shared" si="8"/>
        <v>39675</v>
      </c>
      <c r="Z106"/>
      <c r="AD106" s="5">
        <f t="shared" si="2"/>
        <v>36854</v>
      </c>
      <c r="AE106" s="96" cm="1">
        <f t="array" ref="AE106">_xlfn.XLOOKUP(AD105,SELICHistorico[Data],SELICHistorico[SELIC dia]/100,AE105,0)</f>
        <v>0</v>
      </c>
      <c r="AF106" s="80">
        <f t="shared" si="10"/>
        <v>1</v>
      </c>
      <c r="AG106" s="123">
        <f t="shared" si="11"/>
        <v>1000</v>
      </c>
      <c r="AH106" s="126" cm="1">
        <f t="array" ref="AH106">_xlfn.XLOOKUP(AD105,CDIHistorico_[Data],CDIHistorico_[CDI dia]/100,AH105,0)</f>
        <v>0</v>
      </c>
      <c r="AI106" s="2">
        <f t="shared" si="12"/>
        <v>1</v>
      </c>
      <c r="AK106">
        <v>1988</v>
      </c>
      <c r="AL106">
        <v>8</v>
      </c>
      <c r="AM106">
        <v>1E-4</v>
      </c>
      <c r="AN106" s="93">
        <f>DATE(IpeaDataIPCA[[#This Row],[Ano]],IpeaDataIPCA[[#This Row],[Mês]],15)</f>
        <v>32370</v>
      </c>
      <c r="AO106" s="5">
        <f>WORKDAY(IpeaDataIPCA[[#This Row],[Data]]-1,1,feriados)</f>
        <v>32370</v>
      </c>
      <c r="AS106" s="5">
        <v>49902</v>
      </c>
    </row>
    <row r="107" spans="3:45" hidden="1" x14ac:dyDescent="0.25">
      <c r="C107" s="31">
        <v>487</v>
      </c>
      <c r="D107" s="108">
        <v>13.67</v>
      </c>
      <c r="E107" s="119">
        <v>13.67</v>
      </c>
      <c r="F107" s="10"/>
      <c r="G107" s="10"/>
      <c r="H107" s="10"/>
      <c r="I107" s="10"/>
      <c r="J107" s="10"/>
      <c r="K107" s="10"/>
      <c r="L107" s="10"/>
      <c r="R107" s="5">
        <f t="shared" si="7"/>
        <v>39736</v>
      </c>
      <c r="S107" s="5">
        <v>39706</v>
      </c>
      <c r="T107" s="11">
        <v>2861.55</v>
      </c>
      <c r="U107" s="8">
        <f t="shared" si="9"/>
        <v>2.5997414273351005E-3</v>
      </c>
      <c r="V107" s="5">
        <f t="shared" si="8"/>
        <v>39706</v>
      </c>
      <c r="Z107"/>
      <c r="AD107" s="5">
        <f t="shared" si="2"/>
        <v>36857</v>
      </c>
      <c r="AE107" s="96" cm="1">
        <f t="array" ref="AE107">_xlfn.XLOOKUP(AD106,SELICHistorico[Data],SELICHistorico[SELIC dia]/100,AE106,0)</f>
        <v>0</v>
      </c>
      <c r="AF107" s="80">
        <f t="shared" si="10"/>
        <v>1</v>
      </c>
      <c r="AG107" s="123">
        <f t="shared" si="11"/>
        <v>1000</v>
      </c>
      <c r="AH107" s="126" cm="1">
        <f t="array" ref="AH107">_xlfn.XLOOKUP(AD106,CDIHistorico_[Data],CDIHistorico_[CDI dia]/100,AH106,0)</f>
        <v>0</v>
      </c>
      <c r="AI107" s="2">
        <f t="shared" si="12"/>
        <v>1</v>
      </c>
      <c r="AK107">
        <v>1988</v>
      </c>
      <c r="AL107">
        <v>9</v>
      </c>
      <c r="AM107">
        <v>1E-4</v>
      </c>
      <c r="AN107" s="93">
        <f>DATE(IpeaDataIPCA[[#This Row],[Ano]],IpeaDataIPCA[[#This Row],[Mês]],15)</f>
        <v>32401</v>
      </c>
      <c r="AO107" s="5">
        <f>WORKDAY(IpeaDataIPCA[[#This Row],[Data]]-1,1,feriados)</f>
        <v>32401</v>
      </c>
      <c r="AS107" s="5">
        <v>49996</v>
      </c>
    </row>
    <row r="108" spans="3:45" hidden="1" x14ac:dyDescent="0.25">
      <c r="C108" s="31">
        <v>489</v>
      </c>
      <c r="D108" s="108">
        <v>13.66</v>
      </c>
      <c r="E108" s="119">
        <v>13.66</v>
      </c>
      <c r="F108" s="10"/>
      <c r="G108" s="10"/>
      <c r="H108" s="10"/>
      <c r="I108" s="10"/>
      <c r="J108" s="10"/>
      <c r="K108" s="10"/>
      <c r="L108" s="10"/>
      <c r="R108" s="5">
        <f t="shared" si="7"/>
        <v>39769</v>
      </c>
      <c r="S108" s="5">
        <v>39736</v>
      </c>
      <c r="T108" s="11">
        <v>2874.43</v>
      </c>
      <c r="U108" s="8">
        <f t="shared" si="9"/>
        <v>4.5010571193933036E-3</v>
      </c>
      <c r="V108" s="5">
        <f t="shared" si="8"/>
        <v>39736</v>
      </c>
      <c r="Z108"/>
      <c r="AD108" s="5">
        <f t="shared" si="2"/>
        <v>36858</v>
      </c>
      <c r="AE108" s="96" cm="1">
        <f t="array" ref="AE108">_xlfn.XLOOKUP(AD107,SELICHistorico[Data],SELICHistorico[SELIC dia]/100,AE107,0)</f>
        <v>0</v>
      </c>
      <c r="AF108" s="80">
        <f t="shared" si="10"/>
        <v>1</v>
      </c>
      <c r="AG108" s="123">
        <f t="shared" si="11"/>
        <v>1000</v>
      </c>
      <c r="AH108" s="126" cm="1">
        <f t="array" ref="AH108">_xlfn.XLOOKUP(AD107,CDIHistorico_[Data],CDIHistorico_[CDI dia]/100,AH107,0)</f>
        <v>0</v>
      </c>
      <c r="AI108" s="2">
        <f t="shared" si="12"/>
        <v>1</v>
      </c>
      <c r="AK108">
        <v>1988</v>
      </c>
      <c r="AL108">
        <v>10</v>
      </c>
      <c r="AM108">
        <v>1E-4</v>
      </c>
      <c r="AN108" s="93">
        <f>DATE(IpeaDataIPCA[[#This Row],[Ano]],IpeaDataIPCA[[#This Row],[Mês]],15)</f>
        <v>32431</v>
      </c>
      <c r="AO108" s="5">
        <f>WORKDAY(IpeaDataIPCA[[#This Row],[Data]]-1,1,feriados)</f>
        <v>32433</v>
      </c>
      <c r="AS108" s="5">
        <v>50089</v>
      </c>
    </row>
    <row r="109" spans="3:45" hidden="1" x14ac:dyDescent="0.25">
      <c r="C109" s="31">
        <v>510</v>
      </c>
      <c r="D109" s="108">
        <v>13.64</v>
      </c>
      <c r="E109" s="119">
        <v>13.64</v>
      </c>
      <c r="F109" s="10"/>
      <c r="G109" s="10"/>
      <c r="H109" s="10"/>
      <c r="I109" s="10"/>
      <c r="J109" s="10"/>
      <c r="K109" s="10"/>
      <c r="L109" s="10"/>
      <c r="R109" s="5">
        <f t="shared" si="7"/>
        <v>39797</v>
      </c>
      <c r="S109" s="5">
        <v>39767</v>
      </c>
      <c r="T109" s="11">
        <v>2884.78</v>
      </c>
      <c r="U109" s="8">
        <f t="shared" si="9"/>
        <v>3.600713880665074E-3</v>
      </c>
      <c r="V109" s="5">
        <f t="shared" si="8"/>
        <v>39767</v>
      </c>
      <c r="Z109"/>
      <c r="AD109" s="5">
        <f t="shared" si="2"/>
        <v>36859</v>
      </c>
      <c r="AE109" s="96" cm="1">
        <f t="array" ref="AE109">_xlfn.XLOOKUP(AD108,SELICHistorico[Data],SELICHistorico[SELIC dia]/100,AE108,0)</f>
        <v>0</v>
      </c>
      <c r="AF109" s="80">
        <f t="shared" si="10"/>
        <v>1</v>
      </c>
      <c r="AG109" s="123">
        <f t="shared" si="11"/>
        <v>1000</v>
      </c>
      <c r="AH109" s="126" cm="1">
        <f t="array" ref="AH109">_xlfn.XLOOKUP(AD108,CDIHistorico_[Data],CDIHistorico_[CDI dia]/100,AH108,0)</f>
        <v>0</v>
      </c>
      <c r="AI109" s="2">
        <f t="shared" si="12"/>
        <v>1</v>
      </c>
      <c r="AK109">
        <v>1988</v>
      </c>
      <c r="AL109">
        <v>11</v>
      </c>
      <c r="AM109">
        <v>1E-4</v>
      </c>
      <c r="AN109" s="93">
        <f>DATE(IpeaDataIPCA[[#This Row],[Ano]],IpeaDataIPCA[[#This Row],[Mês]],15)</f>
        <v>32462</v>
      </c>
      <c r="AO109" s="5">
        <f>WORKDAY(IpeaDataIPCA[[#This Row],[Data]]-1,1,feriados)</f>
        <v>32462</v>
      </c>
      <c r="AS109" s="5">
        <v>50175</v>
      </c>
    </row>
    <row r="110" spans="3:45" hidden="1" x14ac:dyDescent="0.25">
      <c r="C110" s="31">
        <v>517</v>
      </c>
      <c r="D110" s="108">
        <v>13.63</v>
      </c>
      <c r="E110" s="119">
        <v>13.63</v>
      </c>
      <c r="F110" s="10"/>
      <c r="G110" s="10"/>
      <c r="H110" s="10"/>
      <c r="I110" s="10"/>
      <c r="J110" s="10"/>
      <c r="K110" s="10"/>
      <c r="L110" s="10"/>
      <c r="R110" s="5">
        <f t="shared" si="7"/>
        <v>39828</v>
      </c>
      <c r="S110" s="5">
        <v>39797</v>
      </c>
      <c r="T110" s="11">
        <v>2892.86</v>
      </c>
      <c r="U110" s="8">
        <f t="shared" si="9"/>
        <v>2.8009068282504046E-3</v>
      </c>
      <c r="V110" s="5">
        <f t="shared" si="8"/>
        <v>39797</v>
      </c>
      <c r="Z110"/>
      <c r="AD110" s="5">
        <f t="shared" si="2"/>
        <v>36860</v>
      </c>
      <c r="AE110" s="96" cm="1">
        <f t="array" ref="AE110">_xlfn.XLOOKUP(AD109,SELICHistorico[Data],SELICHistorico[SELIC dia]/100,AE109,0)</f>
        <v>0</v>
      </c>
      <c r="AF110" s="80">
        <f t="shared" si="10"/>
        <v>1</v>
      </c>
      <c r="AG110" s="123">
        <f t="shared" si="11"/>
        <v>1000</v>
      </c>
      <c r="AH110" s="126" cm="1">
        <f t="array" ref="AH110">_xlfn.XLOOKUP(AD109,CDIHistorico_[Data],CDIHistorico_[CDI dia]/100,AH109,0)</f>
        <v>0</v>
      </c>
      <c r="AI110" s="2">
        <f t="shared" si="12"/>
        <v>1</v>
      </c>
      <c r="AK110">
        <v>1988</v>
      </c>
      <c r="AL110">
        <v>12</v>
      </c>
      <c r="AM110">
        <v>2.0000000000000001E-4</v>
      </c>
      <c r="AN110" s="93">
        <f>DATE(IpeaDataIPCA[[#This Row],[Ano]],IpeaDataIPCA[[#This Row],[Mês]],15)</f>
        <v>32492</v>
      </c>
      <c r="AO110" s="5">
        <f>WORKDAY(IpeaDataIPCA[[#This Row],[Data]]-1,1,feriados)</f>
        <v>32492</v>
      </c>
      <c r="AS110" s="5">
        <v>50269</v>
      </c>
    </row>
    <row r="111" spans="3:45" hidden="1" x14ac:dyDescent="0.25">
      <c r="C111" s="31">
        <v>524</v>
      </c>
      <c r="D111" s="108">
        <v>13.62</v>
      </c>
      <c r="E111" s="119">
        <v>13.62</v>
      </c>
      <c r="F111" s="10"/>
      <c r="G111" s="10"/>
      <c r="H111" s="10"/>
      <c r="I111" s="10"/>
      <c r="J111" s="10"/>
      <c r="K111" s="10"/>
      <c r="L111" s="10"/>
      <c r="R111" s="5">
        <f t="shared" si="7"/>
        <v>39860</v>
      </c>
      <c r="S111" s="5">
        <v>39828</v>
      </c>
      <c r="T111" s="11">
        <v>2906.74</v>
      </c>
      <c r="U111" s="8">
        <f t="shared" si="9"/>
        <v>4.7980199525727851E-3</v>
      </c>
      <c r="V111" s="5">
        <f t="shared" si="8"/>
        <v>39828</v>
      </c>
      <c r="Z111"/>
      <c r="AD111" s="5">
        <f t="shared" si="2"/>
        <v>36861</v>
      </c>
      <c r="AE111" s="96" cm="1">
        <f t="array" ref="AE111">_xlfn.XLOOKUP(AD110,SELICHistorico[Data],SELICHistorico[SELIC dia]/100,AE110,0)</f>
        <v>0</v>
      </c>
      <c r="AF111" s="80">
        <f t="shared" si="10"/>
        <v>1</v>
      </c>
      <c r="AG111" s="123">
        <f t="shared" si="11"/>
        <v>1000</v>
      </c>
      <c r="AH111" s="126" cm="1">
        <f t="array" ref="AH111">_xlfn.XLOOKUP(AD110,CDIHistorico_[Data],CDIHistorico_[CDI dia]/100,AH110,0)</f>
        <v>0</v>
      </c>
      <c r="AI111" s="2">
        <f t="shared" si="12"/>
        <v>1</v>
      </c>
      <c r="AK111">
        <v>1989</v>
      </c>
      <c r="AL111">
        <v>1</v>
      </c>
      <c r="AM111">
        <v>2.0000000000000001E-4</v>
      </c>
      <c r="AN111" s="93">
        <f>DATE(IpeaDataIPCA[[#This Row],[Ano]],IpeaDataIPCA[[#This Row],[Mês]],15)</f>
        <v>32523</v>
      </c>
      <c r="AO111" s="5">
        <f>WORKDAY(IpeaDataIPCA[[#This Row],[Data]]-1,1,feriados)</f>
        <v>32524</v>
      </c>
      <c r="AS111" s="5">
        <v>50360</v>
      </c>
    </row>
    <row r="112" spans="3:45" hidden="1" x14ac:dyDescent="0.25">
      <c r="C112" s="31">
        <v>533</v>
      </c>
      <c r="D112" s="108">
        <v>13.61</v>
      </c>
      <c r="E112" s="119">
        <v>13.61</v>
      </c>
      <c r="F112" s="10"/>
      <c r="G112" s="10"/>
      <c r="H112" s="10"/>
      <c r="I112" s="10"/>
      <c r="J112" s="10"/>
      <c r="K112" s="10"/>
      <c r="L112" s="10"/>
      <c r="R112" s="5">
        <f t="shared" si="7"/>
        <v>39888</v>
      </c>
      <c r="S112" s="5">
        <v>39859</v>
      </c>
      <c r="T112" s="11">
        <v>2922.73</v>
      </c>
      <c r="U112" s="8">
        <f t="shared" si="9"/>
        <v>5.5010080020918561E-3</v>
      </c>
      <c r="V112" s="5">
        <f t="shared" si="8"/>
        <v>39859</v>
      </c>
      <c r="Z112"/>
      <c r="AD112" s="5">
        <f t="shared" si="2"/>
        <v>36864</v>
      </c>
      <c r="AE112" s="96" cm="1">
        <f t="array" ref="AE112">_xlfn.XLOOKUP(AD111,SELICHistorico[Data],SELICHistorico[SELIC dia]/100,AE111,0)</f>
        <v>0</v>
      </c>
      <c r="AF112" s="80">
        <f t="shared" si="10"/>
        <v>1</v>
      </c>
      <c r="AG112" s="123">
        <f t="shared" si="11"/>
        <v>1000</v>
      </c>
      <c r="AH112" s="126" cm="1">
        <f t="array" ref="AH112">_xlfn.XLOOKUP(AD111,CDIHistorico_[Data],CDIHistorico_[CDI dia]/100,AH111,0)</f>
        <v>0</v>
      </c>
      <c r="AI112" s="2">
        <f t="shared" si="12"/>
        <v>1</v>
      </c>
      <c r="AK112">
        <v>1989</v>
      </c>
      <c r="AL112">
        <v>2</v>
      </c>
      <c r="AM112">
        <v>2.9999999999999997E-4</v>
      </c>
      <c r="AN112" s="93">
        <f>DATE(IpeaDataIPCA[[#This Row],[Ano]],IpeaDataIPCA[[#This Row],[Mês]],15)</f>
        <v>32554</v>
      </c>
      <c r="AO112" s="5">
        <f>WORKDAY(IpeaDataIPCA[[#This Row],[Data]]-1,1,feriados)</f>
        <v>32554</v>
      </c>
      <c r="AS112" s="5">
        <v>50451</v>
      </c>
    </row>
    <row r="113" spans="3:45" hidden="1" x14ac:dyDescent="0.25">
      <c r="C113" s="31">
        <v>540</v>
      </c>
      <c r="D113" s="108">
        <v>13.6</v>
      </c>
      <c r="E113" s="119">
        <v>13.6</v>
      </c>
      <c r="F113" s="10"/>
      <c r="G113" s="10"/>
      <c r="H113" s="10"/>
      <c r="I113" s="10"/>
      <c r="J113" s="10"/>
      <c r="K113" s="10"/>
      <c r="L113" s="10"/>
      <c r="R113" s="5">
        <f t="shared" si="7"/>
        <v>39918</v>
      </c>
      <c r="S113" s="5">
        <v>39887</v>
      </c>
      <c r="T113" s="11">
        <v>2928.57</v>
      </c>
      <c r="U113" s="8">
        <f t="shared" si="9"/>
        <v>1.9981318835473605E-3</v>
      </c>
      <c r="V113" s="5">
        <f t="shared" si="8"/>
        <v>39887</v>
      </c>
      <c r="Z113"/>
      <c r="AD113" s="5">
        <f t="shared" si="2"/>
        <v>36865</v>
      </c>
      <c r="AE113" s="96" cm="1">
        <f t="array" ref="AE113">_xlfn.XLOOKUP(AD112,SELICHistorico[Data],SELICHistorico[SELIC dia]/100,AE112,0)</f>
        <v>0</v>
      </c>
      <c r="AF113" s="80">
        <f t="shared" si="10"/>
        <v>1</v>
      </c>
      <c r="AG113" s="123">
        <f t="shared" si="11"/>
        <v>1000</v>
      </c>
      <c r="AH113" s="126" cm="1">
        <f t="array" ref="AH113">_xlfn.XLOOKUP(AD112,CDIHistorico_[Data],CDIHistorico_[CDI dia]/100,AH112,0)</f>
        <v>0</v>
      </c>
      <c r="AI113" s="2">
        <f t="shared" si="12"/>
        <v>1</v>
      </c>
      <c r="AK113">
        <v>1989</v>
      </c>
      <c r="AL113">
        <v>3</v>
      </c>
      <c r="AM113">
        <v>2.9999999999999997E-4</v>
      </c>
      <c r="AN113" s="93">
        <f>DATE(IpeaDataIPCA[[#This Row],[Ano]],IpeaDataIPCA[[#This Row],[Mês]],15)</f>
        <v>32582</v>
      </c>
      <c r="AO113" s="5">
        <f>WORKDAY(IpeaDataIPCA[[#This Row],[Data]]-1,1,feriados)</f>
        <v>32582</v>
      </c>
      <c r="AS113" s="5">
        <v>50542</v>
      </c>
    </row>
    <row r="114" spans="3:45" hidden="1" x14ac:dyDescent="0.25">
      <c r="C114" s="31">
        <v>545</v>
      </c>
      <c r="D114" s="108">
        <v>13.6</v>
      </c>
      <c r="E114" s="119">
        <v>13.6</v>
      </c>
      <c r="F114" s="10"/>
      <c r="G114" s="10"/>
      <c r="H114" s="10"/>
      <c r="I114" s="10"/>
      <c r="J114" s="10"/>
      <c r="K114" s="10"/>
      <c r="L114" s="10"/>
      <c r="R114" s="5">
        <f t="shared" si="7"/>
        <v>39948</v>
      </c>
      <c r="S114" s="5">
        <v>39918</v>
      </c>
      <c r="T114" s="11">
        <v>2942.63</v>
      </c>
      <c r="U114" s="8">
        <f t="shared" si="9"/>
        <v>4.80097795169665E-3</v>
      </c>
      <c r="V114" s="5">
        <f t="shared" si="8"/>
        <v>39918</v>
      </c>
      <c r="Z114"/>
      <c r="AD114" s="5">
        <f t="shared" si="2"/>
        <v>36866</v>
      </c>
      <c r="AE114" s="96" cm="1">
        <f t="array" ref="AE114">_xlfn.XLOOKUP(AD113,SELICHistorico[Data],SELICHistorico[SELIC dia]/100,AE113,0)</f>
        <v>0</v>
      </c>
      <c r="AF114" s="80">
        <f t="shared" si="10"/>
        <v>1</v>
      </c>
      <c r="AG114" s="123">
        <f t="shared" si="11"/>
        <v>1000</v>
      </c>
      <c r="AH114" s="126" cm="1">
        <f t="array" ref="AH114">_xlfn.XLOOKUP(AD113,CDIHistorico_[Data],CDIHistorico_[CDI dia]/100,AH113,0)</f>
        <v>0</v>
      </c>
      <c r="AI114" s="2">
        <f t="shared" si="12"/>
        <v>1</v>
      </c>
      <c r="AK114">
        <v>1989</v>
      </c>
      <c r="AL114">
        <v>4</v>
      </c>
      <c r="AM114">
        <v>2.9999999999999997E-4</v>
      </c>
      <c r="AN114" s="93">
        <f>DATE(IpeaDataIPCA[[#This Row],[Ano]],IpeaDataIPCA[[#This Row],[Mês]],15)</f>
        <v>32613</v>
      </c>
      <c r="AO114" s="5">
        <f>WORKDAY(IpeaDataIPCA[[#This Row],[Data]]-1,1,feriados)</f>
        <v>32615</v>
      </c>
      <c r="AS114" s="5">
        <v>50633</v>
      </c>
    </row>
    <row r="115" spans="3:45" hidden="1" x14ac:dyDescent="0.25">
      <c r="C115" s="31">
        <v>564</v>
      </c>
      <c r="D115" s="108">
        <v>13.56</v>
      </c>
      <c r="E115" s="119">
        <v>13.56</v>
      </c>
      <c r="F115" s="10"/>
      <c r="G115" s="10"/>
      <c r="H115" s="10"/>
      <c r="I115" s="10"/>
      <c r="J115" s="10"/>
      <c r="K115" s="10"/>
      <c r="L115" s="10"/>
      <c r="R115" s="5">
        <f t="shared" si="7"/>
        <v>39979</v>
      </c>
      <c r="S115" s="5">
        <v>39948</v>
      </c>
      <c r="T115" s="11">
        <v>2956.46</v>
      </c>
      <c r="U115" s="8">
        <f t="shared" si="9"/>
        <v>4.6998773206281541E-3</v>
      </c>
      <c r="V115" s="5">
        <f t="shared" si="8"/>
        <v>39948</v>
      </c>
      <c r="Z115"/>
      <c r="AD115" s="5">
        <f t="shared" si="2"/>
        <v>36867</v>
      </c>
      <c r="AE115" s="96" cm="1">
        <f t="array" ref="AE115">_xlfn.XLOOKUP(AD114,SELICHistorico[Data],SELICHistorico[SELIC dia]/100,AE114,0)</f>
        <v>0</v>
      </c>
      <c r="AF115" s="80">
        <f t="shared" si="10"/>
        <v>1</v>
      </c>
      <c r="AG115" s="123">
        <f t="shared" si="11"/>
        <v>1000</v>
      </c>
      <c r="AH115" s="126" cm="1">
        <f t="array" ref="AH115">_xlfn.XLOOKUP(AD114,CDIHistorico_[Data],CDIHistorico_[CDI dia]/100,AH114,0)</f>
        <v>0</v>
      </c>
      <c r="AI115" s="2">
        <f t="shared" si="12"/>
        <v>1</v>
      </c>
      <c r="AK115">
        <v>1989</v>
      </c>
      <c r="AL115">
        <v>5</v>
      </c>
      <c r="AM115">
        <v>2.9999999999999997E-4</v>
      </c>
      <c r="AN115" s="93">
        <f>DATE(IpeaDataIPCA[[#This Row],[Ano]],IpeaDataIPCA[[#This Row],[Mês]],15)</f>
        <v>32643</v>
      </c>
      <c r="AO115" s="5">
        <f>WORKDAY(IpeaDataIPCA[[#This Row],[Data]]-1,1,feriados)</f>
        <v>32643</v>
      </c>
      <c r="AS115" s="5">
        <v>50725</v>
      </c>
    </row>
    <row r="116" spans="3:45" hidden="1" x14ac:dyDescent="0.25">
      <c r="C116" s="31">
        <v>571</v>
      </c>
      <c r="D116" s="108">
        <v>13.56</v>
      </c>
      <c r="E116" s="119">
        <v>13.56</v>
      </c>
      <c r="F116" s="10"/>
      <c r="G116" s="10"/>
      <c r="H116" s="10"/>
      <c r="I116" s="10"/>
      <c r="J116" s="10"/>
      <c r="K116" s="10"/>
      <c r="L116" s="10"/>
      <c r="R116" s="5">
        <f t="shared" si="7"/>
        <v>40009</v>
      </c>
      <c r="S116" s="5">
        <v>39979</v>
      </c>
      <c r="T116" s="11">
        <v>2967.1</v>
      </c>
      <c r="U116" s="8">
        <f t="shared" si="9"/>
        <v>3.5988986828843217E-3</v>
      </c>
      <c r="V116" s="5">
        <f t="shared" si="8"/>
        <v>39979</v>
      </c>
      <c r="Z116"/>
      <c r="AD116" s="5">
        <f t="shared" si="2"/>
        <v>36868</v>
      </c>
      <c r="AE116" s="96" cm="1">
        <f t="array" ref="AE116">_xlfn.XLOOKUP(AD115,SELICHistorico[Data],SELICHistorico[SELIC dia]/100,AE115,0)</f>
        <v>0</v>
      </c>
      <c r="AF116" s="80">
        <f t="shared" si="10"/>
        <v>1</v>
      </c>
      <c r="AG116" s="123">
        <f t="shared" si="11"/>
        <v>1000</v>
      </c>
      <c r="AH116" s="126" cm="1">
        <f t="array" ref="AH116">_xlfn.XLOOKUP(AD115,CDIHistorico_[Data],CDIHistorico_[CDI dia]/100,AH115,0)</f>
        <v>0</v>
      </c>
      <c r="AI116" s="2">
        <f t="shared" si="12"/>
        <v>1</v>
      </c>
      <c r="AK116">
        <v>1989</v>
      </c>
      <c r="AL116">
        <v>6</v>
      </c>
      <c r="AM116">
        <v>4.0000000000000002E-4</v>
      </c>
      <c r="AN116" s="93">
        <f>DATE(IpeaDataIPCA[[#This Row],[Ano]],IpeaDataIPCA[[#This Row],[Mês]],15)</f>
        <v>32674</v>
      </c>
      <c r="AO116" s="5">
        <f>WORKDAY(IpeaDataIPCA[[#This Row],[Data]]-1,1,feriados)</f>
        <v>32674</v>
      </c>
      <c r="AS116" s="5">
        <v>50816</v>
      </c>
    </row>
    <row r="117" spans="3:45" hidden="1" x14ac:dyDescent="0.25">
      <c r="C117" s="31">
        <v>579</v>
      </c>
      <c r="D117" s="108">
        <v>13.54</v>
      </c>
      <c r="E117" s="119">
        <v>13.54</v>
      </c>
      <c r="F117" s="10"/>
      <c r="G117" s="10"/>
      <c r="H117" s="10"/>
      <c r="I117" s="10"/>
      <c r="J117" s="10"/>
      <c r="K117" s="10"/>
      <c r="L117" s="10"/>
      <c r="R117" s="5">
        <f t="shared" si="7"/>
        <v>40042</v>
      </c>
      <c r="S117" s="5">
        <v>40009</v>
      </c>
      <c r="T117" s="11">
        <v>2974.22</v>
      </c>
      <c r="U117" s="8">
        <f t="shared" si="9"/>
        <v>2.3996494894003018E-3</v>
      </c>
      <c r="V117" s="5">
        <f t="shared" si="8"/>
        <v>40009</v>
      </c>
      <c r="Z117"/>
      <c r="AD117" s="5">
        <f t="shared" si="2"/>
        <v>36871</v>
      </c>
      <c r="AE117" s="96" cm="1">
        <f t="array" ref="AE117">_xlfn.XLOOKUP(AD116,SELICHistorico[Data],SELICHistorico[SELIC dia]/100,AE116,0)</f>
        <v>0</v>
      </c>
      <c r="AF117" s="80">
        <f t="shared" si="10"/>
        <v>1</v>
      </c>
      <c r="AG117" s="123">
        <f t="shared" si="11"/>
        <v>1000</v>
      </c>
      <c r="AH117" s="126" cm="1">
        <f t="array" ref="AH117">_xlfn.XLOOKUP(AD116,CDIHistorico_[Data],CDIHistorico_[CDI dia]/100,AH116,0)</f>
        <v>0</v>
      </c>
      <c r="AI117" s="2">
        <f t="shared" si="12"/>
        <v>1</v>
      </c>
      <c r="AK117">
        <v>1989</v>
      </c>
      <c r="AL117">
        <v>7</v>
      </c>
      <c r="AM117">
        <v>5.9999999999999995E-4</v>
      </c>
      <c r="AN117" s="93">
        <f>DATE(IpeaDataIPCA[[#This Row],[Ano]],IpeaDataIPCA[[#This Row],[Mês]],15)</f>
        <v>32704</v>
      </c>
      <c r="AO117" s="5">
        <f>WORKDAY(IpeaDataIPCA[[#This Row],[Data]]-1,1,feriados)</f>
        <v>32706</v>
      </c>
      <c r="AS117" s="5">
        <v>50906</v>
      </c>
    </row>
    <row r="118" spans="3:45" hidden="1" x14ac:dyDescent="0.25">
      <c r="C118" s="31">
        <v>594</v>
      </c>
      <c r="D118" s="108">
        <v>13.52</v>
      </c>
      <c r="E118" s="119">
        <v>13.52</v>
      </c>
      <c r="F118" s="10"/>
      <c r="G118" s="10"/>
      <c r="H118" s="10"/>
      <c r="I118" s="10"/>
      <c r="J118" s="10"/>
      <c r="K118" s="10"/>
      <c r="L118" s="10"/>
      <c r="R118" s="5">
        <f t="shared" si="7"/>
        <v>40071</v>
      </c>
      <c r="S118" s="5">
        <v>40040</v>
      </c>
      <c r="T118" s="11">
        <v>2978.68</v>
      </c>
      <c r="U118" s="8">
        <f t="shared" si="9"/>
        <v>1.4995528239336586E-3</v>
      </c>
      <c r="V118" s="5">
        <f t="shared" si="8"/>
        <v>40040</v>
      </c>
      <c r="Z118"/>
      <c r="AD118" s="5">
        <f t="shared" si="2"/>
        <v>36872</v>
      </c>
      <c r="AE118" s="96" cm="1">
        <f t="array" ref="AE118">_xlfn.XLOOKUP(AD117,SELICHistorico[Data],SELICHistorico[SELIC dia]/100,AE117,0)</f>
        <v>0</v>
      </c>
      <c r="AF118" s="80">
        <f t="shared" si="10"/>
        <v>1</v>
      </c>
      <c r="AG118" s="123">
        <f t="shared" si="11"/>
        <v>1000</v>
      </c>
      <c r="AH118" s="126" cm="1">
        <f t="array" ref="AH118">_xlfn.XLOOKUP(AD117,CDIHistorico_[Data],CDIHistorico_[CDI dia]/100,AH117,0)</f>
        <v>0</v>
      </c>
      <c r="AI118" s="2">
        <f t="shared" si="12"/>
        <v>1</v>
      </c>
      <c r="AK118">
        <v>1989</v>
      </c>
      <c r="AL118">
        <v>8</v>
      </c>
      <c r="AM118">
        <v>8.0000000000000004E-4</v>
      </c>
      <c r="AN118" s="93">
        <f>DATE(IpeaDataIPCA[[#This Row],[Ano]],IpeaDataIPCA[[#This Row],[Mês]],15)</f>
        <v>32735</v>
      </c>
      <c r="AO118" s="5">
        <f>WORKDAY(IpeaDataIPCA[[#This Row],[Data]]-1,1,feriados)</f>
        <v>32735</v>
      </c>
      <c r="AS118" s="5">
        <v>50997</v>
      </c>
    </row>
    <row r="119" spans="3:45" hidden="1" x14ac:dyDescent="0.25">
      <c r="C119" s="31">
        <v>600</v>
      </c>
      <c r="D119" s="108">
        <v>13.52</v>
      </c>
      <c r="E119" s="119">
        <v>13.52</v>
      </c>
      <c r="F119" s="10"/>
      <c r="G119" s="10"/>
      <c r="H119" s="10"/>
      <c r="I119" s="10"/>
      <c r="J119" s="10"/>
      <c r="K119" s="10"/>
      <c r="L119" s="10"/>
      <c r="R119" s="5">
        <f t="shared" si="7"/>
        <v>40101</v>
      </c>
      <c r="S119" s="5">
        <v>40071</v>
      </c>
      <c r="T119" s="11">
        <v>2985.83</v>
      </c>
      <c r="U119" s="8">
        <f t="shared" si="9"/>
        <v>2.4003921199995393E-3</v>
      </c>
      <c r="V119" s="5">
        <f t="shared" si="8"/>
        <v>40071</v>
      </c>
      <c r="Z119"/>
      <c r="AD119" s="5">
        <f t="shared" si="2"/>
        <v>36873</v>
      </c>
      <c r="AE119" s="96" cm="1">
        <f t="array" ref="AE119">_xlfn.XLOOKUP(AD118,SELICHistorico[Data],SELICHistorico[SELIC dia]/100,AE118,0)</f>
        <v>0</v>
      </c>
      <c r="AF119" s="80">
        <f t="shared" si="10"/>
        <v>1</v>
      </c>
      <c r="AG119" s="123">
        <f t="shared" si="11"/>
        <v>1000</v>
      </c>
      <c r="AH119" s="126" cm="1">
        <f t="array" ref="AH119">_xlfn.XLOOKUP(AD118,CDIHistorico_[Data],CDIHistorico_[CDI dia]/100,AH118,0)</f>
        <v>0</v>
      </c>
      <c r="AI119" s="2">
        <f t="shared" si="12"/>
        <v>1</v>
      </c>
      <c r="AK119">
        <v>1989</v>
      </c>
      <c r="AL119">
        <v>9</v>
      </c>
      <c r="AM119">
        <v>1E-3</v>
      </c>
      <c r="AN119" s="93">
        <f>DATE(IpeaDataIPCA[[#This Row],[Ano]],IpeaDataIPCA[[#This Row],[Mês]],15)</f>
        <v>32766</v>
      </c>
      <c r="AO119" s="5">
        <f>WORKDAY(IpeaDataIPCA[[#This Row],[Data]]-1,1,feriados)</f>
        <v>32766</v>
      </c>
      <c r="AS119" s="5">
        <v>51090</v>
      </c>
    </row>
    <row r="120" spans="3:45" hidden="1" x14ac:dyDescent="0.25">
      <c r="C120" s="31">
        <v>608</v>
      </c>
      <c r="D120" s="108">
        <v>13.51</v>
      </c>
      <c r="E120" s="119">
        <v>13.51</v>
      </c>
      <c r="F120" s="10"/>
      <c r="G120" s="10"/>
      <c r="H120" s="10"/>
      <c r="I120" s="10"/>
      <c r="J120" s="10"/>
      <c r="K120" s="10"/>
      <c r="L120" s="10"/>
      <c r="R120" s="5">
        <f t="shared" si="7"/>
        <v>40133</v>
      </c>
      <c r="S120" s="5">
        <v>40101</v>
      </c>
      <c r="T120" s="11">
        <v>2994.19</v>
      </c>
      <c r="U120" s="8">
        <f t="shared" si="9"/>
        <v>2.7998914874591829E-3</v>
      </c>
      <c r="V120" s="5">
        <f t="shared" si="8"/>
        <v>40101</v>
      </c>
      <c r="Z120"/>
      <c r="AD120" s="5">
        <f t="shared" si="2"/>
        <v>36874</v>
      </c>
      <c r="AE120" s="96" cm="1">
        <f t="array" ref="AE120">_xlfn.XLOOKUP(AD119,SELICHistorico[Data],SELICHistorico[SELIC dia]/100,AE119,0)</f>
        <v>0</v>
      </c>
      <c r="AF120" s="80">
        <f t="shared" si="10"/>
        <v>1</v>
      </c>
      <c r="AG120" s="123">
        <f t="shared" si="11"/>
        <v>1000</v>
      </c>
      <c r="AH120" s="126" cm="1">
        <f t="array" ref="AH120">_xlfn.XLOOKUP(AD119,CDIHistorico_[Data],CDIHistorico_[CDI dia]/100,AH119,0)</f>
        <v>0</v>
      </c>
      <c r="AI120" s="2">
        <f t="shared" si="12"/>
        <v>1</v>
      </c>
      <c r="AK120">
        <v>1989</v>
      </c>
      <c r="AL120">
        <v>10</v>
      </c>
      <c r="AM120">
        <v>1.4E-3</v>
      </c>
      <c r="AN120" s="93">
        <f>DATE(IpeaDataIPCA[[#This Row],[Ano]],IpeaDataIPCA[[#This Row],[Mês]],15)</f>
        <v>32796</v>
      </c>
      <c r="AO120" s="5">
        <f>WORKDAY(IpeaDataIPCA[[#This Row],[Data]]-1,1,feriados)</f>
        <v>32797</v>
      </c>
      <c r="AS120" s="5">
        <v>51181</v>
      </c>
    </row>
    <row r="121" spans="3:45" hidden="1" x14ac:dyDescent="0.25">
      <c r="C121" s="31">
        <v>627</v>
      </c>
      <c r="D121" s="108">
        <v>13.49</v>
      </c>
      <c r="E121" s="119">
        <v>13.49</v>
      </c>
      <c r="F121" s="10"/>
      <c r="G121" s="10"/>
      <c r="H121" s="10"/>
      <c r="I121" s="10"/>
      <c r="J121" s="10"/>
      <c r="K121" s="10"/>
      <c r="L121" s="10"/>
      <c r="R121" s="5">
        <f t="shared" si="7"/>
        <v>40162</v>
      </c>
      <c r="S121" s="5">
        <v>40132</v>
      </c>
      <c r="T121" s="11">
        <v>3006.47</v>
      </c>
      <c r="U121" s="8">
        <f t="shared" si="9"/>
        <v>4.1012761381207241E-3</v>
      </c>
      <c r="V121" s="5">
        <f t="shared" si="8"/>
        <v>40132</v>
      </c>
      <c r="Z121"/>
      <c r="AD121" s="5">
        <f t="shared" si="2"/>
        <v>36875</v>
      </c>
      <c r="AE121" s="96" cm="1">
        <f t="array" ref="AE121">_xlfn.XLOOKUP(AD120,SELICHistorico[Data],SELICHistorico[SELIC dia]/100,AE120,0)</f>
        <v>0</v>
      </c>
      <c r="AF121" s="80">
        <f t="shared" si="10"/>
        <v>1</v>
      </c>
      <c r="AG121" s="123">
        <f t="shared" si="11"/>
        <v>1000</v>
      </c>
      <c r="AH121" s="126" cm="1">
        <f t="array" ref="AH121">_xlfn.XLOOKUP(AD120,CDIHistorico_[Data],CDIHistorico_[CDI dia]/100,AH120,0)</f>
        <v>0</v>
      </c>
      <c r="AI121" s="2">
        <f t="shared" si="12"/>
        <v>1</v>
      </c>
      <c r="AK121">
        <v>1989</v>
      </c>
      <c r="AL121">
        <v>11</v>
      </c>
      <c r="AM121">
        <v>2.0999999999999999E-3</v>
      </c>
      <c r="AN121" s="93">
        <f>DATE(IpeaDataIPCA[[#This Row],[Ano]],IpeaDataIPCA[[#This Row],[Mês]],15)</f>
        <v>32827</v>
      </c>
      <c r="AO121" s="5">
        <f>WORKDAY(IpeaDataIPCA[[#This Row],[Data]]-1,1,feriados)</f>
        <v>32827</v>
      </c>
      <c r="AS121" s="5">
        <v>51271</v>
      </c>
    </row>
    <row r="122" spans="3:45" hidden="1" x14ac:dyDescent="0.25">
      <c r="C122" s="31">
        <v>630</v>
      </c>
      <c r="D122" s="108">
        <v>13.49</v>
      </c>
      <c r="E122" s="119">
        <v>13.49</v>
      </c>
      <c r="F122" s="10"/>
      <c r="G122" s="10"/>
      <c r="H122" s="10"/>
      <c r="I122" s="10"/>
      <c r="J122" s="10"/>
      <c r="K122" s="10"/>
      <c r="L122" s="10"/>
      <c r="R122" s="5">
        <f t="shared" si="7"/>
        <v>40193</v>
      </c>
      <c r="S122" s="5">
        <v>40162</v>
      </c>
      <c r="T122" s="11">
        <v>3017.59</v>
      </c>
      <c r="U122" s="8">
        <f t="shared" si="9"/>
        <v>3.6986898256095024E-3</v>
      </c>
      <c r="V122" s="5">
        <f t="shared" si="8"/>
        <v>40162</v>
      </c>
      <c r="Z122"/>
      <c r="AD122" s="5">
        <f t="shared" si="2"/>
        <v>36878</v>
      </c>
      <c r="AE122" s="96" cm="1">
        <f t="array" ref="AE122">_xlfn.XLOOKUP(AD121,SELICHistorico[Data],SELICHistorico[SELIC dia]/100,AE121,0)</f>
        <v>0</v>
      </c>
      <c r="AF122" s="80">
        <f t="shared" si="10"/>
        <v>1</v>
      </c>
      <c r="AG122" s="123">
        <f t="shared" si="11"/>
        <v>1000</v>
      </c>
      <c r="AH122" s="126" cm="1">
        <f t="array" ref="AH122">_xlfn.XLOOKUP(AD121,CDIHistorico_[Data],CDIHistorico_[CDI dia]/100,AH121,0)</f>
        <v>0</v>
      </c>
      <c r="AI122" s="2">
        <f t="shared" si="12"/>
        <v>1</v>
      </c>
      <c r="AK122">
        <v>1989</v>
      </c>
      <c r="AL122">
        <v>12</v>
      </c>
      <c r="AM122">
        <v>3.2000000000000002E-3</v>
      </c>
      <c r="AN122" s="93">
        <f>DATE(IpeaDataIPCA[[#This Row],[Ano]],IpeaDataIPCA[[#This Row],[Mês]],15)</f>
        <v>32857</v>
      </c>
      <c r="AO122" s="5">
        <f>WORKDAY(IpeaDataIPCA[[#This Row],[Data]]-1,1,feriados)</f>
        <v>32857</v>
      </c>
      <c r="AS122" s="5">
        <v>51363</v>
      </c>
    </row>
    <row r="123" spans="3:45" hidden="1" x14ac:dyDescent="0.25">
      <c r="C123" s="31">
        <v>662</v>
      </c>
      <c r="D123" s="108">
        <v>13.46</v>
      </c>
      <c r="E123" s="119">
        <v>13.46</v>
      </c>
      <c r="F123" s="10"/>
      <c r="G123" s="10"/>
      <c r="H123" s="10"/>
      <c r="I123" s="10"/>
      <c r="J123" s="10"/>
      <c r="K123" s="10"/>
      <c r="L123" s="10"/>
      <c r="R123" s="5">
        <f t="shared" si="7"/>
        <v>40226</v>
      </c>
      <c r="S123" s="5">
        <v>40193</v>
      </c>
      <c r="T123" s="11">
        <v>3040.22</v>
      </c>
      <c r="U123" s="8">
        <f t="shared" si="9"/>
        <v>7.499362073707605E-3</v>
      </c>
      <c r="V123" s="5">
        <f t="shared" si="8"/>
        <v>40193</v>
      </c>
      <c r="Z123"/>
      <c r="AD123" s="5">
        <f t="shared" si="2"/>
        <v>36879</v>
      </c>
      <c r="AE123" s="96" cm="1">
        <f t="array" ref="AE123">_xlfn.XLOOKUP(AD122,SELICHistorico[Data],SELICHistorico[SELIC dia]/100,AE122,0)</f>
        <v>0</v>
      </c>
      <c r="AF123" s="80">
        <f t="shared" si="10"/>
        <v>1</v>
      </c>
      <c r="AG123" s="123">
        <f t="shared" si="11"/>
        <v>1000</v>
      </c>
      <c r="AH123" s="126" cm="1">
        <f t="array" ref="AH123">_xlfn.XLOOKUP(AD122,CDIHistorico_[Data],CDIHistorico_[CDI dia]/100,AH122,0)</f>
        <v>0</v>
      </c>
      <c r="AI123" s="2">
        <f t="shared" si="12"/>
        <v>1</v>
      </c>
      <c r="AK123">
        <v>1990</v>
      </c>
      <c r="AL123">
        <v>1</v>
      </c>
      <c r="AM123">
        <v>5.4000000000000003E-3</v>
      </c>
      <c r="AN123" s="93">
        <f>DATE(IpeaDataIPCA[[#This Row],[Ano]],IpeaDataIPCA[[#This Row],[Mês]],15)</f>
        <v>32888</v>
      </c>
      <c r="AO123" s="5">
        <f>WORKDAY(IpeaDataIPCA[[#This Row],[Data]]-1,1,feriados)</f>
        <v>32888</v>
      </c>
      <c r="AS123" s="5">
        <v>51456</v>
      </c>
    </row>
    <row r="124" spans="3:45" hidden="1" x14ac:dyDescent="0.25">
      <c r="C124" s="31">
        <v>670</v>
      </c>
      <c r="D124" s="108">
        <v>13.46</v>
      </c>
      <c r="E124" s="119">
        <v>13.46</v>
      </c>
      <c r="F124" s="10"/>
      <c r="G124" s="10"/>
      <c r="H124" s="10"/>
      <c r="I124" s="10"/>
      <c r="J124" s="10"/>
      <c r="K124" s="10"/>
      <c r="L124" s="10"/>
      <c r="R124" s="5">
        <f t="shared" si="7"/>
        <v>40252</v>
      </c>
      <c r="S124" s="5">
        <v>40224</v>
      </c>
      <c r="T124" s="11">
        <v>3063.93</v>
      </c>
      <c r="U124" s="8">
        <f t="shared" si="9"/>
        <v>7.7987777200334563E-3</v>
      </c>
      <c r="V124" s="5">
        <f t="shared" si="8"/>
        <v>40224</v>
      </c>
      <c r="Z124"/>
      <c r="AD124" s="5">
        <f t="shared" si="2"/>
        <v>36880</v>
      </c>
      <c r="AE124" s="96" cm="1">
        <f t="array" ref="AE124">_xlfn.XLOOKUP(AD123,SELICHistorico[Data],SELICHistorico[SELIC dia]/100,AE123,0)</f>
        <v>0</v>
      </c>
      <c r="AF124" s="80">
        <f t="shared" si="10"/>
        <v>1</v>
      </c>
      <c r="AG124" s="123">
        <f t="shared" si="11"/>
        <v>1000</v>
      </c>
      <c r="AH124" s="126" cm="1">
        <f t="array" ref="AH124">_xlfn.XLOOKUP(AD123,CDIHistorico_[Data],CDIHistorico_[CDI dia]/100,AH123,0)</f>
        <v>0</v>
      </c>
      <c r="AI124" s="2">
        <f t="shared" si="12"/>
        <v>1</v>
      </c>
      <c r="AK124">
        <v>1990</v>
      </c>
      <c r="AL124">
        <v>2</v>
      </c>
      <c r="AM124">
        <v>9.4999999999999998E-3</v>
      </c>
      <c r="AN124" s="93">
        <f>DATE(IpeaDataIPCA[[#This Row],[Ano]],IpeaDataIPCA[[#This Row],[Mês]],15)</f>
        <v>32919</v>
      </c>
      <c r="AO124" s="5">
        <f>WORKDAY(IpeaDataIPCA[[#This Row],[Data]]-1,1,feriados)</f>
        <v>32919</v>
      </c>
      <c r="AS124" s="5">
        <v>51547</v>
      </c>
    </row>
    <row r="125" spans="3:45" hidden="1" x14ac:dyDescent="0.25">
      <c r="C125" s="31">
        <v>671</v>
      </c>
      <c r="D125" s="108">
        <v>13.46</v>
      </c>
      <c r="E125" s="119">
        <v>13.46</v>
      </c>
      <c r="F125" s="10"/>
      <c r="G125" s="10"/>
      <c r="H125" s="10"/>
      <c r="I125" s="10"/>
      <c r="J125" s="10"/>
      <c r="K125" s="10"/>
      <c r="L125" s="10"/>
      <c r="R125" s="5">
        <f t="shared" si="7"/>
        <v>40283</v>
      </c>
      <c r="S125" s="5">
        <v>40252</v>
      </c>
      <c r="T125" s="11">
        <v>3079.86</v>
      </c>
      <c r="U125" s="8">
        <f t="shared" si="9"/>
        <v>5.1992049426716758E-3</v>
      </c>
      <c r="V125" s="5">
        <f t="shared" si="8"/>
        <v>40252</v>
      </c>
      <c r="Z125"/>
      <c r="AD125" s="5">
        <f t="shared" si="2"/>
        <v>36881</v>
      </c>
      <c r="AE125" s="96" cm="1">
        <f t="array" ref="AE125">_xlfn.XLOOKUP(AD124,SELICHistorico[Data],SELICHistorico[SELIC dia]/100,AE124,0)</f>
        <v>0</v>
      </c>
      <c r="AF125" s="80">
        <f t="shared" si="10"/>
        <v>1</v>
      </c>
      <c r="AG125" s="123">
        <f t="shared" si="11"/>
        <v>1000</v>
      </c>
      <c r="AH125" s="126" cm="1">
        <f t="array" ref="AH125">_xlfn.XLOOKUP(AD124,CDIHistorico_[Data],CDIHistorico_[CDI dia]/100,AH124,0)</f>
        <v>0</v>
      </c>
      <c r="AI125" s="2">
        <f t="shared" si="12"/>
        <v>1</v>
      </c>
      <c r="AK125">
        <v>1990</v>
      </c>
      <c r="AL125">
        <v>3</v>
      </c>
      <c r="AM125">
        <v>1.7299999999999999E-2</v>
      </c>
      <c r="AN125" s="93">
        <f>DATE(IpeaDataIPCA[[#This Row],[Ano]],IpeaDataIPCA[[#This Row],[Mês]],15)</f>
        <v>32947</v>
      </c>
      <c r="AO125" s="5">
        <f>WORKDAY(IpeaDataIPCA[[#This Row],[Data]]-1,1,feriados)</f>
        <v>32947</v>
      </c>
      <c r="AS125" s="5">
        <v>51636</v>
      </c>
    </row>
    <row r="126" spans="3:45" hidden="1" x14ac:dyDescent="0.25">
      <c r="C126" s="31">
        <v>690</v>
      </c>
      <c r="D126" s="108">
        <v>13.45</v>
      </c>
      <c r="E126" s="119">
        <v>13.45</v>
      </c>
      <c r="F126" s="10"/>
      <c r="G126" s="10"/>
      <c r="H126" s="10"/>
      <c r="I126" s="10"/>
      <c r="J126" s="10"/>
      <c r="K126" s="10"/>
      <c r="L126" s="10"/>
      <c r="R126" s="5">
        <f t="shared" si="7"/>
        <v>40315</v>
      </c>
      <c r="S126" s="5">
        <v>40283</v>
      </c>
      <c r="T126" s="11">
        <v>3097.42</v>
      </c>
      <c r="U126" s="8">
        <f t="shared" si="9"/>
        <v>5.701557863019735E-3</v>
      </c>
      <c r="V126" s="5">
        <f t="shared" si="8"/>
        <v>40283</v>
      </c>
      <c r="Z126"/>
      <c r="AD126" s="5">
        <f t="shared" si="2"/>
        <v>36882</v>
      </c>
      <c r="AE126" s="96" cm="1">
        <f t="array" ref="AE126">_xlfn.XLOOKUP(AD125,SELICHistorico[Data],SELICHistorico[SELIC dia]/100,AE125,0)</f>
        <v>0</v>
      </c>
      <c r="AF126" s="80">
        <f t="shared" si="10"/>
        <v>1</v>
      </c>
      <c r="AG126" s="123">
        <f t="shared" si="11"/>
        <v>1000</v>
      </c>
      <c r="AH126" s="126" cm="1">
        <f t="array" ref="AH126">_xlfn.XLOOKUP(AD125,CDIHistorico_[Data],CDIHistorico_[CDI dia]/100,AH125,0)</f>
        <v>0</v>
      </c>
      <c r="AI126" s="2">
        <f t="shared" si="12"/>
        <v>1</v>
      </c>
      <c r="AK126">
        <v>1990</v>
      </c>
      <c r="AL126">
        <v>4</v>
      </c>
      <c r="AM126">
        <v>0.02</v>
      </c>
      <c r="AN126" s="93">
        <f>DATE(IpeaDataIPCA[[#This Row],[Ano]],IpeaDataIPCA[[#This Row],[Mês]],15)</f>
        <v>32978</v>
      </c>
      <c r="AO126" s="5">
        <f>WORKDAY(IpeaDataIPCA[[#This Row],[Data]]-1,1,feriados)</f>
        <v>32979</v>
      </c>
      <c r="AS126" s="5">
        <v>51728</v>
      </c>
    </row>
    <row r="127" spans="3:45" hidden="1" x14ac:dyDescent="0.25">
      <c r="C127" s="31">
        <v>699</v>
      </c>
      <c r="D127" s="108">
        <v>13.44</v>
      </c>
      <c r="E127" s="119">
        <v>13.44</v>
      </c>
      <c r="F127" s="10"/>
      <c r="G127" s="10"/>
      <c r="H127" s="10"/>
      <c r="I127" s="10"/>
      <c r="J127" s="10"/>
      <c r="K127" s="10"/>
      <c r="L127" s="10"/>
      <c r="R127" s="5">
        <f t="shared" si="7"/>
        <v>40344</v>
      </c>
      <c r="S127" s="5">
        <v>40313</v>
      </c>
      <c r="T127" s="11">
        <v>3110.74</v>
      </c>
      <c r="U127" s="8">
        <f t="shared" si="9"/>
        <v>4.3003531971768094E-3</v>
      </c>
      <c r="V127" s="5">
        <f t="shared" si="8"/>
        <v>40313</v>
      </c>
      <c r="Z127"/>
      <c r="AD127" s="5">
        <f t="shared" si="2"/>
        <v>36885</v>
      </c>
      <c r="AE127" s="96" cm="1">
        <f t="array" ref="AE127">_xlfn.XLOOKUP(AD126,SELICHistorico[Data],SELICHistorico[SELIC dia]/100,AE126,0)</f>
        <v>0</v>
      </c>
      <c r="AF127" s="80">
        <f t="shared" si="10"/>
        <v>1</v>
      </c>
      <c r="AG127" s="123">
        <f t="shared" si="11"/>
        <v>1000</v>
      </c>
      <c r="AH127" s="126" cm="1">
        <f t="array" ref="AH127">_xlfn.XLOOKUP(AD126,CDIHistorico_[Data],CDIHistorico_[CDI dia]/100,AH126,0)</f>
        <v>0</v>
      </c>
      <c r="AI127" s="2">
        <f t="shared" si="12"/>
        <v>1</v>
      </c>
      <c r="AK127">
        <v>1990</v>
      </c>
      <c r="AL127">
        <v>5</v>
      </c>
      <c r="AM127">
        <v>2.1600000000000001E-2</v>
      </c>
      <c r="AN127" s="93">
        <f>DATE(IpeaDataIPCA[[#This Row],[Ano]],IpeaDataIPCA[[#This Row],[Mês]],15)</f>
        <v>33008</v>
      </c>
      <c r="AO127" s="5">
        <f>WORKDAY(IpeaDataIPCA[[#This Row],[Data]]-1,1,feriados)</f>
        <v>33008</v>
      </c>
      <c r="AS127" s="5">
        <v>51823</v>
      </c>
    </row>
    <row r="128" spans="3:45" hidden="1" x14ac:dyDescent="0.25">
      <c r="C128" s="31">
        <v>718</v>
      </c>
      <c r="D128" s="108">
        <v>13.43</v>
      </c>
      <c r="E128" s="119">
        <v>13.43</v>
      </c>
      <c r="F128" s="10"/>
      <c r="G128" s="10"/>
      <c r="H128" s="10"/>
      <c r="I128" s="10"/>
      <c r="J128" s="10"/>
      <c r="K128" s="10"/>
      <c r="L128" s="10"/>
      <c r="R128" s="5">
        <f t="shared" si="7"/>
        <v>40374</v>
      </c>
      <c r="S128" s="5">
        <v>40344</v>
      </c>
      <c r="T128" s="11">
        <v>3110.74</v>
      </c>
      <c r="U128" s="8">
        <f t="shared" si="9"/>
        <v>0</v>
      </c>
      <c r="V128" s="5">
        <f t="shared" si="8"/>
        <v>40344</v>
      </c>
      <c r="Z128"/>
      <c r="AD128" s="5">
        <f t="shared" si="2"/>
        <v>36886</v>
      </c>
      <c r="AE128" s="96" cm="1">
        <f t="array" ref="AE128">_xlfn.XLOOKUP(AD127,SELICHistorico[Data],SELICHistorico[SELIC dia]/100,AE127,0)</f>
        <v>0</v>
      </c>
      <c r="AF128" s="80">
        <f t="shared" si="10"/>
        <v>1</v>
      </c>
      <c r="AG128" s="123">
        <f t="shared" si="11"/>
        <v>1000</v>
      </c>
      <c r="AH128" s="126" cm="1">
        <f t="array" ref="AH128">_xlfn.XLOOKUP(AD127,CDIHistorico_[Data],CDIHistorico_[CDI dia]/100,AH127,0)</f>
        <v>0</v>
      </c>
      <c r="AI128" s="2">
        <f t="shared" si="12"/>
        <v>1</v>
      </c>
      <c r="AK128">
        <v>1990</v>
      </c>
      <c r="AL128">
        <v>6</v>
      </c>
      <c r="AM128">
        <v>2.41E-2</v>
      </c>
      <c r="AN128" s="93">
        <f>DATE(IpeaDataIPCA[[#This Row],[Ano]],IpeaDataIPCA[[#This Row],[Mês]],15)</f>
        <v>33039</v>
      </c>
      <c r="AO128" s="5">
        <f>WORKDAY(IpeaDataIPCA[[#This Row],[Data]]-1,1,feriados)</f>
        <v>33039</v>
      </c>
      <c r="AS128" s="5">
        <v>51916</v>
      </c>
    </row>
    <row r="129" spans="3:45" hidden="1" x14ac:dyDescent="0.25">
      <c r="C129" s="31">
        <v>720</v>
      </c>
      <c r="D129" s="108">
        <v>13.43</v>
      </c>
      <c r="E129" s="119">
        <v>13.43</v>
      </c>
      <c r="F129" s="10"/>
      <c r="G129" s="10"/>
      <c r="H129" s="10"/>
      <c r="I129" s="10"/>
      <c r="J129" s="10"/>
      <c r="K129" s="10"/>
      <c r="L129" s="10"/>
      <c r="R129" s="5">
        <f t="shared" si="7"/>
        <v>40406</v>
      </c>
      <c r="S129" s="5">
        <v>40374</v>
      </c>
      <c r="T129" s="11">
        <v>3111.05</v>
      </c>
      <c r="U129" s="8">
        <f t="shared" si="9"/>
        <v>9.9654744530441874E-5</v>
      </c>
      <c r="V129" s="5">
        <f t="shared" si="8"/>
        <v>40374</v>
      </c>
      <c r="Z129"/>
      <c r="AD129" s="5">
        <f t="shared" si="2"/>
        <v>36887</v>
      </c>
      <c r="AE129" s="96" cm="1">
        <f t="array" ref="AE129">_xlfn.XLOOKUP(AD128,SELICHistorico[Data],SELICHistorico[SELIC dia]/100,AE128,0)</f>
        <v>0</v>
      </c>
      <c r="AF129" s="80">
        <f t="shared" si="10"/>
        <v>1</v>
      </c>
      <c r="AG129" s="123">
        <f t="shared" si="11"/>
        <v>1000</v>
      </c>
      <c r="AH129" s="126" cm="1">
        <f t="array" ref="AH129">_xlfn.XLOOKUP(AD128,CDIHistorico_[Data],CDIHistorico_[CDI dia]/100,AH128,0)</f>
        <v>0</v>
      </c>
      <c r="AI129" s="2">
        <f t="shared" si="12"/>
        <v>1</v>
      </c>
      <c r="AK129">
        <v>1990</v>
      </c>
      <c r="AL129">
        <v>7</v>
      </c>
      <c r="AM129">
        <v>2.7199999999999998E-2</v>
      </c>
      <c r="AN129" s="93">
        <f>DATE(IpeaDataIPCA[[#This Row],[Ano]],IpeaDataIPCA[[#This Row],[Mês]],15)</f>
        <v>33069</v>
      </c>
      <c r="AO129" s="5">
        <f>WORKDAY(IpeaDataIPCA[[#This Row],[Data]]-1,1,feriados)</f>
        <v>33070</v>
      </c>
      <c r="AS129" s="5">
        <v>52001</v>
      </c>
    </row>
    <row r="130" spans="3:45" hidden="1" x14ac:dyDescent="0.25">
      <c r="C130" s="31">
        <v>727</v>
      </c>
      <c r="D130" s="108">
        <v>13.42</v>
      </c>
      <c r="E130" s="119">
        <v>13.42</v>
      </c>
      <c r="F130" s="10"/>
      <c r="G130" s="10"/>
      <c r="H130" s="10"/>
      <c r="I130" s="10"/>
      <c r="J130" s="10"/>
      <c r="K130" s="10"/>
      <c r="L130" s="10"/>
      <c r="R130" s="5">
        <f t="shared" ref="R130:R193" si="13">WORKDAY(S131-1,1,feriados)</f>
        <v>40436</v>
      </c>
      <c r="S130" s="5">
        <v>40405</v>
      </c>
      <c r="T130" s="11">
        <v>3112.29</v>
      </c>
      <c r="U130" s="8">
        <f t="shared" si="9"/>
        <v>3.9857925780673042E-4</v>
      </c>
      <c r="V130" s="5">
        <f t="shared" si="8"/>
        <v>40405</v>
      </c>
      <c r="Z130"/>
      <c r="AD130" s="5">
        <f t="shared" si="2"/>
        <v>36888</v>
      </c>
      <c r="AE130" s="96" cm="1">
        <f t="array" ref="AE130">_xlfn.XLOOKUP(AD129,SELICHistorico[Data],SELICHistorico[SELIC dia]/100,AE129,0)</f>
        <v>0</v>
      </c>
      <c r="AF130" s="80">
        <f t="shared" si="10"/>
        <v>1</v>
      </c>
      <c r="AG130" s="123">
        <f t="shared" si="11"/>
        <v>1000</v>
      </c>
      <c r="AH130" s="126" cm="1">
        <f t="array" ref="AH130">_xlfn.XLOOKUP(AD129,CDIHistorico_[Data],CDIHistorico_[CDI dia]/100,AH129,0)</f>
        <v>0</v>
      </c>
      <c r="AI130" s="2">
        <f t="shared" si="12"/>
        <v>1</v>
      </c>
      <c r="AK130">
        <v>1990</v>
      </c>
      <c r="AL130">
        <v>8</v>
      </c>
      <c r="AM130">
        <v>3.0700000000000002E-2</v>
      </c>
      <c r="AN130" s="93">
        <f>DATE(IpeaDataIPCA[[#This Row],[Ano]],IpeaDataIPCA[[#This Row],[Mês]],15)</f>
        <v>33100</v>
      </c>
      <c r="AO130" s="5">
        <f>WORKDAY(IpeaDataIPCA[[#This Row],[Data]]-1,1,feriados)</f>
        <v>33100</v>
      </c>
      <c r="AS130" s="5">
        <v>52093</v>
      </c>
    </row>
    <row r="131" spans="3:45" hidden="1" x14ac:dyDescent="0.25">
      <c r="C131" s="31">
        <v>750</v>
      </c>
      <c r="D131" s="108">
        <v>13.41</v>
      </c>
      <c r="E131" s="119">
        <v>13.41</v>
      </c>
      <c r="F131" s="10"/>
      <c r="G131" s="10"/>
      <c r="H131" s="10"/>
      <c r="I131" s="10"/>
      <c r="J131" s="10"/>
      <c r="K131" s="10"/>
      <c r="L131" s="10"/>
      <c r="R131" s="5">
        <f t="shared" si="13"/>
        <v>40466</v>
      </c>
      <c r="S131" s="5">
        <v>40436</v>
      </c>
      <c r="T131" s="11">
        <v>3126.29</v>
      </c>
      <c r="U131" s="8">
        <f t="shared" si="9"/>
        <v>4.49829546732472E-3</v>
      </c>
      <c r="V131" s="5">
        <f t="shared" ref="V131:V194" si="14">S131</f>
        <v>40436</v>
      </c>
      <c r="Z131"/>
      <c r="AD131" s="5">
        <f t="shared" si="2"/>
        <v>36889</v>
      </c>
      <c r="AE131" s="96" cm="1">
        <f t="array" ref="AE131">_xlfn.XLOOKUP(AD130,SELICHistorico[Data],SELICHistorico[SELIC dia]/100,AE130,0)</f>
        <v>0</v>
      </c>
      <c r="AF131" s="80">
        <f t="shared" si="10"/>
        <v>1</v>
      </c>
      <c r="AG131" s="123">
        <f t="shared" si="11"/>
        <v>1000</v>
      </c>
      <c r="AH131" s="126" cm="1">
        <f t="array" ref="AH131">_xlfn.XLOOKUP(AD130,CDIHistorico_[Data],CDIHistorico_[CDI dia]/100,AH130,0)</f>
        <v>0</v>
      </c>
      <c r="AI131" s="2">
        <f t="shared" si="12"/>
        <v>1</v>
      </c>
      <c r="AK131">
        <v>1990</v>
      </c>
      <c r="AL131">
        <v>9</v>
      </c>
      <c r="AM131">
        <v>3.5099999999999999E-2</v>
      </c>
      <c r="AN131" s="93">
        <f>DATE(IpeaDataIPCA[[#This Row],[Ano]],IpeaDataIPCA[[#This Row],[Mês]],15)</f>
        <v>33131</v>
      </c>
      <c r="AO131" s="5">
        <f>WORKDAY(IpeaDataIPCA[[#This Row],[Data]]-1,1,feriados)</f>
        <v>33133</v>
      </c>
      <c r="AS131" s="5">
        <v>52187</v>
      </c>
    </row>
    <row r="132" spans="3:45" hidden="1" x14ac:dyDescent="0.25">
      <c r="C132" s="31">
        <v>760</v>
      </c>
      <c r="D132" s="108">
        <v>13.4</v>
      </c>
      <c r="E132" s="119">
        <v>13.4</v>
      </c>
      <c r="F132" s="10"/>
      <c r="G132" s="10"/>
      <c r="H132" s="10"/>
      <c r="I132" s="10"/>
      <c r="J132" s="10"/>
      <c r="K132" s="10"/>
      <c r="L132" s="10"/>
      <c r="R132" s="5">
        <f t="shared" si="13"/>
        <v>40498</v>
      </c>
      <c r="S132" s="5">
        <v>40466</v>
      </c>
      <c r="T132" s="11">
        <v>3149.74</v>
      </c>
      <c r="U132" s="8">
        <f t="shared" ref="U132:U195" si="15">T132/T131 -1</f>
        <v>7.5009036269826357E-3</v>
      </c>
      <c r="V132" s="5">
        <f t="shared" si="14"/>
        <v>40466</v>
      </c>
      <c r="Z132"/>
      <c r="AD132" s="5">
        <f t="shared" si="2"/>
        <v>36893</v>
      </c>
      <c r="AE132" s="96" cm="1">
        <f t="array" ref="AE132">_xlfn.XLOOKUP(AD131,SELICHistorico[Data],SELICHistorico[SELIC dia]/100,AE131,0)</f>
        <v>0</v>
      </c>
      <c r="AF132" s="80">
        <f t="shared" ref="AF132:AF195" si="16">AF131*(1+AE132)</f>
        <v>1</v>
      </c>
      <c r="AG132" s="123">
        <f t="shared" ref="AG132:AG195" si="17">TRUNC(1000*AF132,6)</f>
        <v>1000</v>
      </c>
      <c r="AH132" s="126" cm="1">
        <f t="array" ref="AH132">_xlfn.XLOOKUP(AD131,CDIHistorico_[Data],CDIHistorico_[CDI dia]/100,AH131,0)</f>
        <v>0</v>
      </c>
      <c r="AI132" s="2">
        <f t="shared" ref="AI132:AI195" si="18">AI131*(1+AH132)</f>
        <v>1</v>
      </c>
      <c r="AK132">
        <v>1990</v>
      </c>
      <c r="AL132">
        <v>10</v>
      </c>
      <c r="AM132">
        <v>4.02E-2</v>
      </c>
      <c r="AN132" s="93">
        <f>DATE(IpeaDataIPCA[[#This Row],[Ano]],IpeaDataIPCA[[#This Row],[Mês]],15)</f>
        <v>33161</v>
      </c>
      <c r="AO132" s="5">
        <f>WORKDAY(IpeaDataIPCA[[#This Row],[Data]]-1,1,feriados)</f>
        <v>33161</v>
      </c>
      <c r="AS132" s="5">
        <v>52278</v>
      </c>
    </row>
    <row r="133" spans="3:45" hidden="1" x14ac:dyDescent="0.25">
      <c r="C133" s="31">
        <v>777</v>
      </c>
      <c r="D133" s="108">
        <v>13.39</v>
      </c>
      <c r="E133" s="119">
        <v>13.39</v>
      </c>
      <c r="F133" s="10"/>
      <c r="G133" s="10"/>
      <c r="H133" s="10"/>
      <c r="I133" s="10"/>
      <c r="J133" s="10"/>
      <c r="K133" s="10"/>
      <c r="L133" s="10"/>
      <c r="R133" s="5">
        <f t="shared" si="13"/>
        <v>40527</v>
      </c>
      <c r="S133" s="5">
        <v>40497</v>
      </c>
      <c r="T133" s="11">
        <v>3175.88</v>
      </c>
      <c r="U133" s="8">
        <f t="shared" si="15"/>
        <v>8.2990977033026159E-3</v>
      </c>
      <c r="V133" s="5">
        <f t="shared" si="14"/>
        <v>40497</v>
      </c>
      <c r="Z133"/>
      <c r="AD133" s="5">
        <f t="shared" si="2"/>
        <v>36894</v>
      </c>
      <c r="AE133" s="96" cm="1">
        <f t="array" ref="AE133">_xlfn.XLOOKUP(AD132,SELICHistorico[Data],SELICHistorico[SELIC dia]/100,AE132,0)</f>
        <v>0</v>
      </c>
      <c r="AF133" s="80">
        <f t="shared" si="16"/>
        <v>1</v>
      </c>
      <c r="AG133" s="123">
        <f t="shared" si="17"/>
        <v>1000</v>
      </c>
      <c r="AH133" s="126" cm="1">
        <f t="array" ref="AH133">_xlfn.XLOOKUP(AD132,CDIHistorico_[Data],CDIHistorico_[CDI dia]/100,AH132,0)</f>
        <v>0</v>
      </c>
      <c r="AI133" s="2">
        <f t="shared" si="18"/>
        <v>1</v>
      </c>
      <c r="AK133">
        <v>1990</v>
      </c>
      <c r="AL133">
        <v>11</v>
      </c>
      <c r="AM133">
        <v>4.6899999999999997E-2</v>
      </c>
      <c r="AN133" s="93">
        <f>DATE(IpeaDataIPCA[[#This Row],[Ano]],IpeaDataIPCA[[#This Row],[Mês]],15)</f>
        <v>33192</v>
      </c>
      <c r="AO133" s="5">
        <f>WORKDAY(IpeaDataIPCA[[#This Row],[Data]]-1,1,feriados)</f>
        <v>33192</v>
      </c>
      <c r="AS133" s="5">
        <v>52366</v>
      </c>
    </row>
    <row r="134" spans="3:45" hidden="1" x14ac:dyDescent="0.25">
      <c r="C134" s="31">
        <v>781</v>
      </c>
      <c r="D134" s="108">
        <v>13.39</v>
      </c>
      <c r="E134" s="119">
        <v>13.39</v>
      </c>
      <c r="F134" s="10"/>
      <c r="G134" s="10"/>
      <c r="H134" s="10"/>
      <c r="I134" s="10"/>
      <c r="J134" s="10"/>
      <c r="K134" s="10"/>
      <c r="L134" s="10"/>
      <c r="R134" s="5">
        <f t="shared" si="13"/>
        <v>40560</v>
      </c>
      <c r="S134" s="5">
        <v>40527</v>
      </c>
      <c r="T134" s="11">
        <v>3195.89</v>
      </c>
      <c r="U134" s="8">
        <f t="shared" si="15"/>
        <v>6.3006158922880307E-3</v>
      </c>
      <c r="V134" s="5">
        <f t="shared" si="14"/>
        <v>40527</v>
      </c>
      <c r="Z134"/>
      <c r="AD134" s="5">
        <f t="shared" si="2"/>
        <v>36895</v>
      </c>
      <c r="AE134" s="96" cm="1">
        <f t="array" ref="AE134">_xlfn.XLOOKUP(AD133,SELICHistorico[Data],SELICHistorico[SELIC dia]/100,AE133,0)</f>
        <v>0</v>
      </c>
      <c r="AF134" s="80">
        <f t="shared" si="16"/>
        <v>1</v>
      </c>
      <c r="AG134" s="123">
        <f t="shared" si="17"/>
        <v>1000</v>
      </c>
      <c r="AH134" s="126" cm="1">
        <f t="array" ref="AH134">_xlfn.XLOOKUP(AD133,CDIHistorico_[Data],CDIHistorico_[CDI dia]/100,AH133,0)</f>
        <v>0</v>
      </c>
      <c r="AI134" s="2">
        <f t="shared" si="18"/>
        <v>1</v>
      </c>
      <c r="AK134">
        <v>1990</v>
      </c>
      <c r="AL134">
        <v>12</v>
      </c>
      <c r="AM134">
        <v>5.5599999999999997E-2</v>
      </c>
      <c r="AN134" s="93">
        <f>DATE(IpeaDataIPCA[[#This Row],[Ano]],IpeaDataIPCA[[#This Row],[Mês]],15)</f>
        <v>33222</v>
      </c>
      <c r="AO134" s="5">
        <f>WORKDAY(IpeaDataIPCA[[#This Row],[Data]]-1,1,feriados)</f>
        <v>33224</v>
      </c>
      <c r="AS134" s="5">
        <v>52460</v>
      </c>
    </row>
    <row r="135" spans="3:45" hidden="1" x14ac:dyDescent="0.25">
      <c r="C135" s="31">
        <v>790</v>
      </c>
      <c r="D135" s="108">
        <v>13.39</v>
      </c>
      <c r="E135" s="119">
        <v>13.39</v>
      </c>
      <c r="F135" s="10"/>
      <c r="G135" s="10"/>
      <c r="H135" s="10"/>
      <c r="I135" s="10"/>
      <c r="J135" s="10"/>
      <c r="K135" s="10"/>
      <c r="L135" s="10"/>
      <c r="R135" s="5">
        <f t="shared" si="13"/>
        <v>40589</v>
      </c>
      <c r="S135" s="5">
        <v>40558</v>
      </c>
      <c r="T135" s="11">
        <v>3222.42</v>
      </c>
      <c r="U135" s="8">
        <f t="shared" si="15"/>
        <v>8.3012869654464083E-3</v>
      </c>
      <c r="V135" s="5">
        <f t="shared" si="14"/>
        <v>40558</v>
      </c>
      <c r="Z135"/>
      <c r="AD135" s="5">
        <f t="shared" si="2"/>
        <v>36896</v>
      </c>
      <c r="AE135" s="96" cm="1">
        <f t="array" ref="AE135">_xlfn.XLOOKUP(AD134,SELICHistorico[Data],SELICHistorico[SELIC dia]/100,AE134,0)</f>
        <v>0</v>
      </c>
      <c r="AF135" s="80">
        <f t="shared" si="16"/>
        <v>1</v>
      </c>
      <c r="AG135" s="123">
        <f t="shared" si="17"/>
        <v>1000</v>
      </c>
      <c r="AH135" s="126" cm="1">
        <f t="array" ref="AH135">_xlfn.XLOOKUP(AD134,CDIHistorico_[Data],CDIHistorico_[CDI dia]/100,AH134,0)</f>
        <v>0</v>
      </c>
      <c r="AI135" s="2">
        <f t="shared" si="18"/>
        <v>1</v>
      </c>
      <c r="AK135">
        <v>1991</v>
      </c>
      <c r="AL135">
        <v>1</v>
      </c>
      <c r="AM135">
        <v>6.7100000000000007E-2</v>
      </c>
      <c r="AN135" s="93">
        <f>DATE(IpeaDataIPCA[[#This Row],[Ano]],IpeaDataIPCA[[#This Row],[Mês]],15)</f>
        <v>33253</v>
      </c>
      <c r="AO135" s="5">
        <f>WORKDAY(IpeaDataIPCA[[#This Row],[Data]]-1,1,feriados)</f>
        <v>33253</v>
      </c>
      <c r="AS135" s="5">
        <v>52551</v>
      </c>
    </row>
    <row r="136" spans="3:45" hidden="1" x14ac:dyDescent="0.25">
      <c r="C136" s="31">
        <v>797</v>
      </c>
      <c r="D136" s="108">
        <v>13.39</v>
      </c>
      <c r="E136" s="119">
        <v>13.39</v>
      </c>
      <c r="F136" s="10"/>
      <c r="G136" s="10"/>
      <c r="H136" s="10"/>
      <c r="I136" s="10"/>
      <c r="J136" s="10"/>
      <c r="K136" s="10"/>
      <c r="L136" s="10"/>
      <c r="R136" s="5">
        <f t="shared" si="13"/>
        <v>40617</v>
      </c>
      <c r="S136" s="5">
        <v>40589</v>
      </c>
      <c r="T136" s="11">
        <v>3248.2</v>
      </c>
      <c r="U136" s="8">
        <f t="shared" si="15"/>
        <v>8.0001986084992094E-3</v>
      </c>
      <c r="V136" s="5">
        <f t="shared" si="14"/>
        <v>40589</v>
      </c>
      <c r="Z136"/>
      <c r="AD136" s="5">
        <f t="shared" si="2"/>
        <v>36899</v>
      </c>
      <c r="AE136" s="96" cm="1">
        <f t="array" ref="AE136">_xlfn.XLOOKUP(AD135,SELICHistorico[Data],SELICHistorico[SELIC dia]/100,AE135,0)</f>
        <v>0</v>
      </c>
      <c r="AF136" s="80">
        <f t="shared" si="16"/>
        <v>1</v>
      </c>
      <c r="AG136" s="123">
        <f t="shared" si="17"/>
        <v>1000</v>
      </c>
      <c r="AH136" s="126" cm="1">
        <f t="array" ref="AH136">_xlfn.XLOOKUP(AD135,CDIHistorico_[Data],CDIHistorico_[CDI dia]/100,AH135,0)</f>
        <v>0</v>
      </c>
      <c r="AI136" s="2">
        <f t="shared" si="18"/>
        <v>1</v>
      </c>
      <c r="AK136">
        <v>1991</v>
      </c>
      <c r="AL136">
        <v>2</v>
      </c>
      <c r="AM136">
        <v>8.1000000000000003E-2</v>
      </c>
      <c r="AN136" s="93">
        <f>DATE(IpeaDataIPCA[[#This Row],[Ano]],IpeaDataIPCA[[#This Row],[Mês]],15)</f>
        <v>33284</v>
      </c>
      <c r="AO136" s="5">
        <f>WORKDAY(IpeaDataIPCA[[#This Row],[Data]]-1,1,feriados)</f>
        <v>33284</v>
      </c>
      <c r="AS136" s="5">
        <v>52642</v>
      </c>
    </row>
    <row r="137" spans="3:45" hidden="1" x14ac:dyDescent="0.25">
      <c r="C137" s="31">
        <v>809</v>
      </c>
      <c r="D137" s="108">
        <v>13.38</v>
      </c>
      <c r="E137" s="119">
        <v>13.38</v>
      </c>
      <c r="F137" s="10"/>
      <c r="G137" s="10"/>
      <c r="H137" s="10"/>
      <c r="I137" s="10"/>
      <c r="J137" s="10"/>
      <c r="K137" s="10"/>
      <c r="L137" s="10"/>
      <c r="R137" s="5">
        <f t="shared" si="13"/>
        <v>40648</v>
      </c>
      <c r="S137" s="5">
        <v>40617</v>
      </c>
      <c r="T137" s="11">
        <v>3273.86</v>
      </c>
      <c r="U137" s="8">
        <f t="shared" si="15"/>
        <v>7.8997598670034197E-3</v>
      </c>
      <c r="V137" s="5">
        <f t="shared" si="14"/>
        <v>40617</v>
      </c>
      <c r="Z137"/>
      <c r="AD137" s="5">
        <f t="shared" si="2"/>
        <v>36900</v>
      </c>
      <c r="AE137" s="96" cm="1">
        <f t="array" ref="AE137">_xlfn.XLOOKUP(AD136,SELICHistorico[Data],SELICHistorico[SELIC dia]/100,AE136,0)</f>
        <v>0</v>
      </c>
      <c r="AF137" s="80">
        <f t="shared" si="16"/>
        <v>1</v>
      </c>
      <c r="AG137" s="123">
        <f t="shared" si="17"/>
        <v>1000</v>
      </c>
      <c r="AH137" s="126" cm="1">
        <f t="array" ref="AH137">_xlfn.XLOOKUP(AD136,CDIHistorico_[Data],CDIHistorico_[CDI dia]/100,AH136,0)</f>
        <v>0</v>
      </c>
      <c r="AI137" s="2">
        <f t="shared" si="18"/>
        <v>1</v>
      </c>
      <c r="AK137">
        <v>1991</v>
      </c>
      <c r="AL137">
        <v>3</v>
      </c>
      <c r="AM137">
        <v>9.0700000000000003E-2</v>
      </c>
      <c r="AN137" s="93">
        <f>DATE(IpeaDataIPCA[[#This Row],[Ano]],IpeaDataIPCA[[#This Row],[Mês]],15)</f>
        <v>33312</v>
      </c>
      <c r="AO137" s="5">
        <f>WORKDAY(IpeaDataIPCA[[#This Row],[Data]]-1,1,feriados)</f>
        <v>33312</v>
      </c>
      <c r="AS137" s="5">
        <v>52733</v>
      </c>
    </row>
    <row r="138" spans="3:45" hidden="1" x14ac:dyDescent="0.25">
      <c r="C138" s="31">
        <v>810</v>
      </c>
      <c r="D138" s="108">
        <v>13.38</v>
      </c>
      <c r="E138" s="119">
        <v>13.38</v>
      </c>
      <c r="F138" s="10"/>
      <c r="G138" s="10"/>
      <c r="H138" s="10"/>
      <c r="I138" s="10"/>
      <c r="J138" s="10"/>
      <c r="K138" s="10"/>
      <c r="L138" s="10"/>
      <c r="R138" s="5">
        <f t="shared" si="13"/>
        <v>40679</v>
      </c>
      <c r="S138" s="5">
        <v>40648</v>
      </c>
      <c r="T138" s="11">
        <v>3299.07</v>
      </c>
      <c r="U138" s="8">
        <f t="shared" si="15"/>
        <v>7.7003903648904526E-3</v>
      </c>
      <c r="V138" s="5">
        <f t="shared" si="14"/>
        <v>40648</v>
      </c>
      <c r="Z138"/>
      <c r="AD138" s="5">
        <f t="shared" si="2"/>
        <v>36901</v>
      </c>
      <c r="AE138" s="96" cm="1">
        <f t="array" ref="AE138">_xlfn.XLOOKUP(AD137,SELICHistorico[Data],SELICHistorico[SELIC dia]/100,AE137,0)</f>
        <v>0</v>
      </c>
      <c r="AF138" s="80">
        <f t="shared" si="16"/>
        <v>1</v>
      </c>
      <c r="AG138" s="123">
        <f t="shared" si="17"/>
        <v>1000</v>
      </c>
      <c r="AH138" s="126" cm="1">
        <f t="array" ref="AH138">_xlfn.XLOOKUP(AD137,CDIHistorico_[Data],CDIHistorico_[CDI dia]/100,AH137,0)</f>
        <v>0</v>
      </c>
      <c r="AI138" s="2">
        <f t="shared" si="18"/>
        <v>1</v>
      </c>
      <c r="AK138">
        <v>1991</v>
      </c>
      <c r="AL138">
        <v>4</v>
      </c>
      <c r="AM138">
        <v>9.5200000000000007E-2</v>
      </c>
      <c r="AN138" s="93">
        <f>DATE(IpeaDataIPCA[[#This Row],[Ano]],IpeaDataIPCA[[#This Row],[Mês]],15)</f>
        <v>33343</v>
      </c>
      <c r="AO138" s="5">
        <f>WORKDAY(IpeaDataIPCA[[#This Row],[Data]]-1,1,feriados)</f>
        <v>33343</v>
      </c>
      <c r="AS138" s="5">
        <v>52824</v>
      </c>
    </row>
    <row r="139" spans="3:45" hidden="1" x14ac:dyDescent="0.25">
      <c r="C139" s="31">
        <v>840</v>
      </c>
      <c r="D139" s="108">
        <v>13.37</v>
      </c>
      <c r="E139" s="119">
        <v>13.37</v>
      </c>
      <c r="F139" s="10"/>
      <c r="G139" s="10"/>
      <c r="H139" s="10"/>
      <c r="I139" s="10"/>
      <c r="J139" s="10"/>
      <c r="K139" s="10"/>
      <c r="L139" s="10"/>
      <c r="R139" s="5">
        <f t="shared" si="13"/>
        <v>40709</v>
      </c>
      <c r="S139" s="5">
        <v>40678</v>
      </c>
      <c r="T139" s="11">
        <v>3314.58</v>
      </c>
      <c r="U139" s="8">
        <f t="shared" si="15"/>
        <v>4.701324918840788E-3</v>
      </c>
      <c r="V139" s="5">
        <f t="shared" si="14"/>
        <v>40678</v>
      </c>
      <c r="Z139"/>
      <c r="AD139" s="5">
        <f t="shared" si="2"/>
        <v>36902</v>
      </c>
      <c r="AE139" s="96" cm="1">
        <f t="array" ref="AE139">_xlfn.XLOOKUP(AD138,SELICHistorico[Data],SELICHistorico[SELIC dia]/100,AE138,0)</f>
        <v>0</v>
      </c>
      <c r="AF139" s="80">
        <f t="shared" si="16"/>
        <v>1</v>
      </c>
      <c r="AG139" s="123">
        <f t="shared" si="17"/>
        <v>1000</v>
      </c>
      <c r="AH139" s="126" cm="1">
        <f t="array" ref="AH139">_xlfn.XLOOKUP(AD138,CDIHistorico_[Data],CDIHistorico_[CDI dia]/100,AH138,0)</f>
        <v>0</v>
      </c>
      <c r="AI139" s="2">
        <f t="shared" si="18"/>
        <v>1</v>
      </c>
      <c r="AK139">
        <v>1991</v>
      </c>
      <c r="AL139">
        <v>5</v>
      </c>
      <c r="AM139">
        <v>0.1023</v>
      </c>
      <c r="AN139" s="93">
        <f>DATE(IpeaDataIPCA[[#This Row],[Ano]],IpeaDataIPCA[[#This Row],[Mês]],15)</f>
        <v>33373</v>
      </c>
      <c r="AO139" s="5">
        <f>WORKDAY(IpeaDataIPCA[[#This Row],[Data]]-1,1,feriados)</f>
        <v>33373</v>
      </c>
      <c r="AS139" s="5">
        <v>52917</v>
      </c>
    </row>
    <row r="140" spans="3:45" hidden="1" x14ac:dyDescent="0.25">
      <c r="C140" s="31">
        <v>852</v>
      </c>
      <c r="D140" s="108">
        <v>13.37</v>
      </c>
      <c r="E140" s="119">
        <v>13.37</v>
      </c>
      <c r="F140" s="10"/>
      <c r="G140" s="10"/>
      <c r="H140" s="10"/>
      <c r="I140" s="10"/>
      <c r="J140" s="10"/>
      <c r="K140" s="10"/>
      <c r="L140" s="10"/>
      <c r="R140" s="5">
        <f t="shared" si="13"/>
        <v>40739</v>
      </c>
      <c r="S140" s="5">
        <v>40709</v>
      </c>
      <c r="T140" s="11">
        <v>3319.55</v>
      </c>
      <c r="U140" s="8">
        <f t="shared" si="15"/>
        <v>1.4994358259570184E-3</v>
      </c>
      <c r="V140" s="5">
        <f t="shared" si="14"/>
        <v>40709</v>
      </c>
      <c r="Z140"/>
      <c r="AD140" s="5">
        <f t="shared" si="2"/>
        <v>36903</v>
      </c>
      <c r="AE140" s="96" cm="1">
        <f t="array" ref="AE140">_xlfn.XLOOKUP(AD139,SELICHistorico[Data],SELICHistorico[SELIC dia]/100,AE139,0)</f>
        <v>0</v>
      </c>
      <c r="AF140" s="80">
        <f t="shared" si="16"/>
        <v>1</v>
      </c>
      <c r="AG140" s="123">
        <f t="shared" si="17"/>
        <v>1000</v>
      </c>
      <c r="AH140" s="126" cm="1">
        <f t="array" ref="AH140">_xlfn.XLOOKUP(AD139,CDIHistorico_[Data],CDIHistorico_[CDI dia]/100,AH139,0)</f>
        <v>0</v>
      </c>
      <c r="AI140" s="2">
        <f t="shared" si="18"/>
        <v>1</v>
      </c>
      <c r="AK140">
        <v>1991</v>
      </c>
      <c r="AL140">
        <v>6</v>
      </c>
      <c r="AM140">
        <v>0.1137</v>
      </c>
      <c r="AN140" s="93">
        <f>DATE(IpeaDataIPCA[[#This Row],[Ano]],IpeaDataIPCA[[#This Row],[Mês]],15)</f>
        <v>33404</v>
      </c>
      <c r="AO140" s="5">
        <f>WORKDAY(IpeaDataIPCA[[#This Row],[Data]]-1,1,feriados)</f>
        <v>33406</v>
      </c>
      <c r="AS140" s="5">
        <v>53008</v>
      </c>
    </row>
    <row r="141" spans="3:45" hidden="1" x14ac:dyDescent="0.25">
      <c r="C141" s="31">
        <v>869</v>
      </c>
      <c r="D141" s="108">
        <v>13.36</v>
      </c>
      <c r="E141" s="119">
        <v>13.36</v>
      </c>
      <c r="F141" s="10"/>
      <c r="G141" s="10"/>
      <c r="H141" s="10"/>
      <c r="I141" s="10"/>
      <c r="J141" s="10"/>
      <c r="K141" s="10"/>
      <c r="L141" s="10"/>
      <c r="R141" s="5">
        <f t="shared" si="13"/>
        <v>40770</v>
      </c>
      <c r="S141" s="5">
        <v>40739</v>
      </c>
      <c r="T141" s="11">
        <v>3324.86</v>
      </c>
      <c r="U141" s="8">
        <f t="shared" si="15"/>
        <v>1.5996144055669959E-3</v>
      </c>
      <c r="V141" s="5">
        <f t="shared" si="14"/>
        <v>40739</v>
      </c>
      <c r="Z141"/>
      <c r="AD141" s="5">
        <f t="shared" si="2"/>
        <v>36906</v>
      </c>
      <c r="AE141" s="96" cm="1">
        <f t="array" ref="AE141">_xlfn.XLOOKUP(AD140,SELICHistorico[Data],SELICHistorico[SELIC dia]/100,AE140,0)</f>
        <v>0</v>
      </c>
      <c r="AF141" s="80">
        <f t="shared" si="16"/>
        <v>1</v>
      </c>
      <c r="AG141" s="123">
        <f t="shared" si="17"/>
        <v>1000</v>
      </c>
      <c r="AH141" s="126" cm="1">
        <f t="array" ref="AH141">_xlfn.XLOOKUP(AD140,CDIHistorico_[Data],CDIHistorico_[CDI dia]/100,AH140,0)</f>
        <v>0</v>
      </c>
      <c r="AI141" s="2">
        <f t="shared" si="18"/>
        <v>1</v>
      </c>
      <c r="AK141">
        <v>1991</v>
      </c>
      <c r="AL141">
        <v>7</v>
      </c>
      <c r="AM141">
        <v>0.1278</v>
      </c>
      <c r="AN141" s="93">
        <f>DATE(IpeaDataIPCA[[#This Row],[Ano]],IpeaDataIPCA[[#This Row],[Mês]],15)</f>
        <v>33434</v>
      </c>
      <c r="AO141" s="5">
        <f>WORKDAY(IpeaDataIPCA[[#This Row],[Data]]-1,1,feriados)</f>
        <v>33434</v>
      </c>
      <c r="AS141" s="5">
        <v>53097</v>
      </c>
    </row>
    <row r="142" spans="3:45" hidden="1" x14ac:dyDescent="0.25">
      <c r="C142" s="31">
        <v>872</v>
      </c>
      <c r="D142" s="108">
        <v>13.36</v>
      </c>
      <c r="E142" s="119">
        <v>13.36</v>
      </c>
      <c r="F142" s="10"/>
      <c r="G142" s="10"/>
      <c r="H142" s="10"/>
      <c r="I142" s="10"/>
      <c r="J142" s="10"/>
      <c r="K142" s="10"/>
      <c r="L142" s="10"/>
      <c r="R142" s="5">
        <f t="shared" si="13"/>
        <v>40801</v>
      </c>
      <c r="S142" s="5">
        <v>40770</v>
      </c>
      <c r="T142" s="11">
        <v>3337.16</v>
      </c>
      <c r="U142" s="8">
        <f t="shared" si="15"/>
        <v>3.6994038846747124E-3</v>
      </c>
      <c r="V142" s="5">
        <f t="shared" si="14"/>
        <v>40770</v>
      </c>
      <c r="Z142"/>
      <c r="AD142" s="5">
        <f t="shared" si="2"/>
        <v>36907</v>
      </c>
      <c r="AE142" s="96" cm="1">
        <f t="array" ref="AE142">_xlfn.XLOOKUP(AD141,SELICHistorico[Data],SELICHistorico[SELIC dia]/100,AE141,0)</f>
        <v>0</v>
      </c>
      <c r="AF142" s="80">
        <f t="shared" si="16"/>
        <v>1</v>
      </c>
      <c r="AG142" s="123">
        <f t="shared" si="17"/>
        <v>1000</v>
      </c>
      <c r="AH142" s="126" cm="1">
        <f t="array" ref="AH142">_xlfn.XLOOKUP(AD141,CDIHistorico_[Data],CDIHistorico_[CDI dia]/100,AH141,0)</f>
        <v>0</v>
      </c>
      <c r="AI142" s="2">
        <f t="shared" si="18"/>
        <v>1</v>
      </c>
      <c r="AK142">
        <v>1991</v>
      </c>
      <c r="AL142">
        <v>8</v>
      </c>
      <c r="AM142">
        <v>0.14779999999999999</v>
      </c>
      <c r="AN142" s="93">
        <f>DATE(IpeaDataIPCA[[#This Row],[Ano]],IpeaDataIPCA[[#This Row],[Mês]],15)</f>
        <v>33465</v>
      </c>
      <c r="AO142" s="5">
        <f>WORKDAY(IpeaDataIPCA[[#This Row],[Data]]-1,1,feriados)</f>
        <v>33465</v>
      </c>
      <c r="AS142" s="5">
        <v>53189</v>
      </c>
    </row>
    <row r="143" spans="3:45" hidden="1" x14ac:dyDescent="0.25">
      <c r="C143" s="31">
        <v>888</v>
      </c>
      <c r="D143" s="108">
        <v>13.36</v>
      </c>
      <c r="E143" s="119">
        <v>13.36</v>
      </c>
      <c r="F143" s="10"/>
      <c r="G143" s="10"/>
      <c r="H143" s="10"/>
      <c r="I143" s="10"/>
      <c r="J143" s="10"/>
      <c r="K143" s="10"/>
      <c r="L143" s="10"/>
      <c r="R143" s="5">
        <f t="shared" si="13"/>
        <v>40833</v>
      </c>
      <c r="S143" s="5">
        <v>40801</v>
      </c>
      <c r="T143" s="11">
        <v>3354.85</v>
      </c>
      <c r="U143" s="8">
        <f t="shared" si="15"/>
        <v>5.3009145500964028E-3</v>
      </c>
      <c r="V143" s="5">
        <f t="shared" si="14"/>
        <v>40801</v>
      </c>
      <c r="Z143"/>
      <c r="AD143" s="5">
        <f t="shared" si="2"/>
        <v>36908</v>
      </c>
      <c r="AE143" s="96" cm="1">
        <f t="array" ref="AE143">_xlfn.XLOOKUP(AD142,SELICHistorico[Data],SELICHistorico[SELIC dia]/100,AE142,0)</f>
        <v>0</v>
      </c>
      <c r="AF143" s="80">
        <f t="shared" si="16"/>
        <v>1</v>
      </c>
      <c r="AG143" s="123">
        <f t="shared" si="17"/>
        <v>1000</v>
      </c>
      <c r="AH143" s="126" cm="1">
        <f t="array" ref="AH143">_xlfn.XLOOKUP(AD142,CDIHistorico_[Data],CDIHistorico_[CDI dia]/100,AH142,0)</f>
        <v>0</v>
      </c>
      <c r="AI143" s="2">
        <f t="shared" si="18"/>
        <v>1</v>
      </c>
      <c r="AK143">
        <v>1991</v>
      </c>
      <c r="AL143">
        <v>9</v>
      </c>
      <c r="AM143">
        <v>0.1709</v>
      </c>
      <c r="AN143" s="93">
        <f>DATE(IpeaDataIPCA[[#This Row],[Ano]],IpeaDataIPCA[[#This Row],[Mês]],15)</f>
        <v>33496</v>
      </c>
      <c r="AO143" s="5">
        <f>WORKDAY(IpeaDataIPCA[[#This Row],[Data]]-1,1,feriados)</f>
        <v>33497</v>
      </c>
      <c r="AS143" s="5">
        <v>53282</v>
      </c>
    </row>
    <row r="144" spans="3:45" hidden="1" x14ac:dyDescent="0.25">
      <c r="C144" s="31">
        <v>900</v>
      </c>
      <c r="D144" s="108">
        <v>13.36</v>
      </c>
      <c r="E144" s="119">
        <v>13.36</v>
      </c>
      <c r="F144" s="10"/>
      <c r="G144" s="10"/>
      <c r="H144" s="10"/>
      <c r="I144" s="10"/>
      <c r="J144" s="10"/>
      <c r="K144" s="10"/>
      <c r="L144" s="10"/>
      <c r="R144" s="5">
        <f t="shared" si="13"/>
        <v>40863</v>
      </c>
      <c r="S144" s="5">
        <v>40831</v>
      </c>
      <c r="T144" s="11">
        <v>3369.28</v>
      </c>
      <c r="U144" s="8">
        <f t="shared" si="15"/>
        <v>4.3012355246883072E-3</v>
      </c>
      <c r="V144" s="5">
        <f t="shared" si="14"/>
        <v>40831</v>
      </c>
      <c r="Z144"/>
      <c r="AD144" s="5">
        <f t="shared" si="2"/>
        <v>36909</v>
      </c>
      <c r="AE144" s="96" cm="1">
        <f t="array" ref="AE144">_xlfn.XLOOKUP(AD143,SELICHistorico[Data],SELICHistorico[SELIC dia]/100,AE143,0)</f>
        <v>0</v>
      </c>
      <c r="AF144" s="80">
        <f t="shared" si="16"/>
        <v>1</v>
      </c>
      <c r="AG144" s="123">
        <f t="shared" si="17"/>
        <v>1000</v>
      </c>
      <c r="AH144" s="126" cm="1">
        <f t="array" ref="AH144">_xlfn.XLOOKUP(AD143,CDIHistorico_[Data],CDIHistorico_[CDI dia]/100,AH143,0)</f>
        <v>0</v>
      </c>
      <c r="AI144" s="2">
        <f t="shared" si="18"/>
        <v>1</v>
      </c>
      <c r="AK144">
        <v>1991</v>
      </c>
      <c r="AL144">
        <v>10</v>
      </c>
      <c r="AM144">
        <v>0.20549999999999999</v>
      </c>
      <c r="AN144" s="93">
        <f>DATE(IpeaDataIPCA[[#This Row],[Ano]],IpeaDataIPCA[[#This Row],[Mês]],15)</f>
        <v>33526</v>
      </c>
      <c r="AO144" s="5">
        <f>WORKDAY(IpeaDataIPCA[[#This Row],[Data]]-1,1,feriados)</f>
        <v>33526</v>
      </c>
      <c r="AS144" s="5">
        <v>53373</v>
      </c>
    </row>
    <row r="145" spans="3:45" hidden="1" x14ac:dyDescent="0.25">
      <c r="C145" s="31">
        <v>930</v>
      </c>
      <c r="D145" s="108">
        <v>13.35</v>
      </c>
      <c r="E145" s="119">
        <v>13.35</v>
      </c>
      <c r="F145" s="10"/>
      <c r="G145" s="10"/>
      <c r="H145" s="10"/>
      <c r="I145" s="10"/>
      <c r="J145" s="10"/>
      <c r="K145" s="10"/>
      <c r="L145" s="10"/>
      <c r="R145" s="5">
        <f t="shared" si="13"/>
        <v>40892</v>
      </c>
      <c r="S145" s="5">
        <v>40862</v>
      </c>
      <c r="T145" s="11">
        <v>3386.8</v>
      </c>
      <c r="U145" s="8">
        <f t="shared" si="15"/>
        <v>5.1999240193749685E-3</v>
      </c>
      <c r="V145" s="5">
        <f t="shared" si="14"/>
        <v>40862</v>
      </c>
      <c r="Z145"/>
      <c r="AD145" s="5">
        <f t="shared" si="2"/>
        <v>36910</v>
      </c>
      <c r="AE145" s="96" cm="1">
        <f t="array" ref="AE145">_xlfn.XLOOKUP(AD144,SELICHistorico[Data],SELICHistorico[SELIC dia]/100,AE144,0)</f>
        <v>0</v>
      </c>
      <c r="AF145" s="80">
        <f t="shared" si="16"/>
        <v>1</v>
      </c>
      <c r="AG145" s="123">
        <f t="shared" si="17"/>
        <v>1000</v>
      </c>
      <c r="AH145" s="126" cm="1">
        <f t="array" ref="AH145">_xlfn.XLOOKUP(AD144,CDIHistorico_[Data],CDIHistorico_[CDI dia]/100,AH144,0)</f>
        <v>0</v>
      </c>
      <c r="AI145" s="2">
        <f t="shared" si="18"/>
        <v>1</v>
      </c>
      <c r="AK145">
        <v>1991</v>
      </c>
      <c r="AL145">
        <v>11</v>
      </c>
      <c r="AM145">
        <v>0.25729999999999997</v>
      </c>
      <c r="AN145" s="93">
        <f>DATE(IpeaDataIPCA[[#This Row],[Ano]],IpeaDataIPCA[[#This Row],[Mês]],15)</f>
        <v>33557</v>
      </c>
      <c r="AO145" s="5">
        <f>WORKDAY(IpeaDataIPCA[[#This Row],[Data]]-1,1,feriados)</f>
        <v>33557</v>
      </c>
      <c r="AS145" s="5">
        <v>53462</v>
      </c>
    </row>
    <row r="146" spans="3:45" hidden="1" x14ac:dyDescent="0.25">
      <c r="C146" s="31">
        <v>945</v>
      </c>
      <c r="D146" s="108">
        <v>13.34</v>
      </c>
      <c r="E146" s="119">
        <v>13.34</v>
      </c>
      <c r="F146" s="10"/>
      <c r="G146" s="10"/>
      <c r="H146" s="10"/>
      <c r="I146" s="10"/>
      <c r="J146" s="10"/>
      <c r="K146" s="10"/>
      <c r="L146" s="10"/>
      <c r="R146" s="5">
        <f t="shared" si="13"/>
        <v>40924</v>
      </c>
      <c r="S146" s="5">
        <v>40892</v>
      </c>
      <c r="T146" s="11">
        <v>3403.73</v>
      </c>
      <c r="U146" s="8">
        <f t="shared" si="15"/>
        <v>4.9988189441361186E-3</v>
      </c>
      <c r="V146" s="5">
        <f t="shared" si="14"/>
        <v>40892</v>
      </c>
      <c r="Z146"/>
      <c r="AD146" s="5">
        <f t="shared" si="2"/>
        <v>36913</v>
      </c>
      <c r="AE146" s="96" cm="1">
        <f t="array" ref="AE146">_xlfn.XLOOKUP(AD145,SELICHistorico[Data],SELICHistorico[SELIC dia]/100,AE145,0)</f>
        <v>0</v>
      </c>
      <c r="AF146" s="80">
        <f t="shared" si="16"/>
        <v>1</v>
      </c>
      <c r="AG146" s="123">
        <f t="shared" si="17"/>
        <v>1000</v>
      </c>
      <c r="AH146" s="126" cm="1">
        <f t="array" ref="AH146">_xlfn.XLOOKUP(AD145,CDIHistorico_[Data],CDIHistorico_[CDI dia]/100,AH145,0)</f>
        <v>0</v>
      </c>
      <c r="AI146" s="2">
        <f t="shared" si="18"/>
        <v>1</v>
      </c>
      <c r="AK146">
        <v>1991</v>
      </c>
      <c r="AL146">
        <v>12</v>
      </c>
      <c r="AM146">
        <v>0.31830000000000003</v>
      </c>
      <c r="AN146" s="93">
        <f>DATE(IpeaDataIPCA[[#This Row],[Ano]],IpeaDataIPCA[[#This Row],[Mês]],15)</f>
        <v>33587</v>
      </c>
      <c r="AO146" s="5">
        <f>WORKDAY(IpeaDataIPCA[[#This Row],[Data]]-1,1,feriados)</f>
        <v>33588</v>
      </c>
      <c r="AS146" s="5">
        <v>53554</v>
      </c>
    </row>
    <row r="147" spans="3:45" hidden="1" x14ac:dyDescent="0.25">
      <c r="C147" s="31">
        <v>960</v>
      </c>
      <c r="D147" s="108">
        <v>13.34</v>
      </c>
      <c r="E147" s="119">
        <v>13.34</v>
      </c>
      <c r="F147" s="10"/>
      <c r="G147" s="10"/>
      <c r="H147" s="10"/>
      <c r="I147" s="10"/>
      <c r="J147" s="10"/>
      <c r="K147" s="10"/>
      <c r="L147" s="10"/>
      <c r="R147" s="5">
        <f t="shared" si="13"/>
        <v>40954</v>
      </c>
      <c r="S147" s="5">
        <v>40923</v>
      </c>
      <c r="T147" s="11">
        <v>3422.79</v>
      </c>
      <c r="U147" s="8">
        <f t="shared" si="15"/>
        <v>5.5997391097413196E-3</v>
      </c>
      <c r="V147" s="5">
        <f t="shared" si="14"/>
        <v>40923</v>
      </c>
      <c r="Z147"/>
      <c r="AD147" s="5">
        <f t="shared" si="2"/>
        <v>36914</v>
      </c>
      <c r="AE147" s="96" cm="1">
        <f t="array" ref="AE147">_xlfn.XLOOKUP(AD146,SELICHistorico[Data],SELICHistorico[SELIC dia]/100,AE146,0)</f>
        <v>0</v>
      </c>
      <c r="AF147" s="80">
        <f t="shared" si="16"/>
        <v>1</v>
      </c>
      <c r="AG147" s="123">
        <f t="shared" si="17"/>
        <v>1000</v>
      </c>
      <c r="AH147" s="126" cm="1">
        <f t="array" ref="AH147">_xlfn.XLOOKUP(AD146,CDIHistorico_[Data],CDIHistorico_[CDI dia]/100,AH146,0)</f>
        <v>0</v>
      </c>
      <c r="AI147" s="2">
        <f t="shared" si="18"/>
        <v>1</v>
      </c>
      <c r="AK147">
        <v>1992</v>
      </c>
      <c r="AL147">
        <v>1</v>
      </c>
      <c r="AM147">
        <v>0.40089999999999998</v>
      </c>
      <c r="AN147" s="93">
        <f>DATE(IpeaDataIPCA[[#This Row],[Ano]],IpeaDataIPCA[[#This Row],[Mês]],15)</f>
        <v>33618</v>
      </c>
      <c r="AO147" s="5">
        <f>WORKDAY(IpeaDataIPCA[[#This Row],[Data]]-1,1,feriados)</f>
        <v>33618</v>
      </c>
      <c r="AS147" s="5">
        <v>53647</v>
      </c>
    </row>
    <row r="148" spans="3:45" hidden="1" x14ac:dyDescent="0.25">
      <c r="C148" s="31">
        <v>992</v>
      </c>
      <c r="D148" s="108">
        <v>13.34</v>
      </c>
      <c r="E148" s="119">
        <v>13.34</v>
      </c>
      <c r="F148" s="10"/>
      <c r="G148" s="10"/>
      <c r="H148" s="10"/>
      <c r="I148" s="10"/>
      <c r="J148" s="10"/>
      <c r="K148" s="10"/>
      <c r="L148" s="10"/>
      <c r="R148" s="5">
        <f t="shared" si="13"/>
        <v>40983</v>
      </c>
      <c r="S148" s="5">
        <v>40954</v>
      </c>
      <c r="T148" s="11">
        <v>3438.19</v>
      </c>
      <c r="U148" s="8">
        <f t="shared" si="15"/>
        <v>4.4992535329366756E-3</v>
      </c>
      <c r="V148" s="5">
        <f t="shared" si="14"/>
        <v>40954</v>
      </c>
      <c r="Z148"/>
      <c r="AD148" s="5">
        <f t="shared" si="2"/>
        <v>36915</v>
      </c>
      <c r="AE148" s="96" cm="1">
        <f t="array" ref="AE148">_xlfn.XLOOKUP(AD147,SELICHistorico[Data],SELICHistorico[SELIC dia]/100,AE147,0)</f>
        <v>0</v>
      </c>
      <c r="AF148" s="80">
        <f t="shared" si="16"/>
        <v>1</v>
      </c>
      <c r="AG148" s="123">
        <f t="shared" si="17"/>
        <v>1000</v>
      </c>
      <c r="AH148" s="126" cm="1">
        <f t="array" ref="AH148">_xlfn.XLOOKUP(AD147,CDIHistorico_[Data],CDIHistorico_[CDI dia]/100,AH147,0)</f>
        <v>0</v>
      </c>
      <c r="AI148" s="2">
        <f t="shared" si="18"/>
        <v>1</v>
      </c>
      <c r="AK148">
        <v>1992</v>
      </c>
      <c r="AL148">
        <v>2</v>
      </c>
      <c r="AM148">
        <v>0.49830000000000002</v>
      </c>
      <c r="AN148" s="93">
        <f>DATE(IpeaDataIPCA[[#This Row],[Ano]],IpeaDataIPCA[[#This Row],[Mês]],15)</f>
        <v>33649</v>
      </c>
      <c r="AO148" s="5">
        <f>WORKDAY(IpeaDataIPCA[[#This Row],[Data]]-1,1,feriados)</f>
        <v>33651</v>
      </c>
      <c r="AS148" s="5">
        <v>53738</v>
      </c>
    </row>
    <row r="149" spans="3:45" hidden="1" x14ac:dyDescent="0.25">
      <c r="C149" s="31">
        <v>1020</v>
      </c>
      <c r="D149" s="108">
        <v>13.34</v>
      </c>
      <c r="E149" s="119">
        <v>13.34</v>
      </c>
      <c r="F149" s="10"/>
      <c r="G149" s="10"/>
      <c r="H149" s="10"/>
      <c r="I149" s="10"/>
      <c r="J149" s="10"/>
      <c r="K149" s="10"/>
      <c r="L149" s="10"/>
      <c r="R149" s="5">
        <f t="shared" si="13"/>
        <v>41015</v>
      </c>
      <c r="S149" s="5">
        <v>40983</v>
      </c>
      <c r="T149" s="11">
        <v>3445.41</v>
      </c>
      <c r="U149" s="8">
        <f t="shared" si="15"/>
        <v>2.0999421207088531E-3</v>
      </c>
      <c r="V149" s="5">
        <f t="shared" si="14"/>
        <v>40983</v>
      </c>
      <c r="Z149"/>
      <c r="AD149" s="5">
        <f t="shared" si="2"/>
        <v>36916</v>
      </c>
      <c r="AE149" s="96" cm="1">
        <f t="array" ref="AE149">_xlfn.XLOOKUP(AD148,SELICHistorico[Data],SELICHistorico[SELIC dia]/100,AE148,0)</f>
        <v>0</v>
      </c>
      <c r="AF149" s="80">
        <f t="shared" si="16"/>
        <v>1</v>
      </c>
      <c r="AG149" s="123">
        <f t="shared" si="17"/>
        <v>1000</v>
      </c>
      <c r="AH149" s="126" cm="1">
        <f t="array" ref="AH149">_xlfn.XLOOKUP(AD148,CDIHistorico_[Data],CDIHistorico_[CDI dia]/100,AH148,0)</f>
        <v>0</v>
      </c>
      <c r="AI149" s="2">
        <f t="shared" si="18"/>
        <v>1</v>
      </c>
      <c r="AK149">
        <v>1992</v>
      </c>
      <c r="AL149">
        <v>3</v>
      </c>
      <c r="AM149">
        <v>0.60499999999999998</v>
      </c>
      <c r="AN149" s="93">
        <f>DATE(IpeaDataIPCA[[#This Row],[Ano]],IpeaDataIPCA[[#This Row],[Mês]],15)</f>
        <v>33678</v>
      </c>
      <c r="AO149" s="5">
        <f>WORKDAY(IpeaDataIPCA[[#This Row],[Data]]-1,1,feriados)</f>
        <v>33679</v>
      </c>
      <c r="AS149" s="5">
        <v>53827</v>
      </c>
    </row>
    <row r="150" spans="3:45" hidden="1" x14ac:dyDescent="0.25">
      <c r="C150" s="31">
        <v>1036</v>
      </c>
      <c r="D150" s="108">
        <v>13.35</v>
      </c>
      <c r="E150" s="119">
        <v>13.35</v>
      </c>
      <c r="F150" s="10"/>
      <c r="G150" s="10"/>
      <c r="H150" s="10"/>
      <c r="I150" s="10"/>
      <c r="J150" s="10"/>
      <c r="K150" s="10"/>
      <c r="L150" s="10"/>
      <c r="R150" s="5">
        <f t="shared" si="13"/>
        <v>41044</v>
      </c>
      <c r="S150" s="5">
        <v>41014</v>
      </c>
      <c r="T150" s="11">
        <v>3467.46</v>
      </c>
      <c r="U150" s="8">
        <f t="shared" si="15"/>
        <v>6.3998188894791586E-3</v>
      </c>
      <c r="V150" s="5">
        <f t="shared" si="14"/>
        <v>41014</v>
      </c>
      <c r="Z150"/>
      <c r="AD150" s="5">
        <f t="shared" si="2"/>
        <v>36917</v>
      </c>
      <c r="AE150" s="96" cm="1">
        <f t="array" ref="AE150">_xlfn.XLOOKUP(AD149,SELICHistorico[Data],SELICHistorico[SELIC dia]/100,AE149,0)</f>
        <v>0</v>
      </c>
      <c r="AF150" s="80">
        <f t="shared" si="16"/>
        <v>1</v>
      </c>
      <c r="AG150" s="123">
        <f t="shared" si="17"/>
        <v>1000</v>
      </c>
      <c r="AH150" s="126" cm="1">
        <f t="array" ref="AH150">_xlfn.XLOOKUP(AD149,CDIHistorico_[Data],CDIHistorico_[CDI dia]/100,AH149,0)</f>
        <v>0</v>
      </c>
      <c r="AI150" s="2">
        <f t="shared" si="18"/>
        <v>1</v>
      </c>
      <c r="AK150">
        <v>1992</v>
      </c>
      <c r="AL150">
        <v>4</v>
      </c>
      <c r="AM150">
        <v>0.72560000000000002</v>
      </c>
      <c r="AN150" s="93">
        <f>DATE(IpeaDataIPCA[[#This Row],[Ano]],IpeaDataIPCA[[#This Row],[Mês]],15)</f>
        <v>33709</v>
      </c>
      <c r="AO150" s="5">
        <f>WORKDAY(IpeaDataIPCA[[#This Row],[Data]]-1,1,feriados)</f>
        <v>33709</v>
      </c>
      <c r="AS150" s="5">
        <v>53919</v>
      </c>
    </row>
    <row r="151" spans="3:45" hidden="1" x14ac:dyDescent="0.25">
      <c r="C151" s="31">
        <v>1050</v>
      </c>
      <c r="D151" s="108">
        <v>13.35</v>
      </c>
      <c r="E151" s="119">
        <v>13.35</v>
      </c>
      <c r="F151" s="10"/>
      <c r="G151" s="10"/>
      <c r="H151" s="10"/>
      <c r="I151" s="10"/>
      <c r="J151" s="10"/>
      <c r="K151" s="10"/>
      <c r="L151" s="10"/>
      <c r="R151" s="5">
        <f t="shared" si="13"/>
        <v>41075</v>
      </c>
      <c r="S151" s="5">
        <v>41044</v>
      </c>
      <c r="T151" s="11">
        <v>3479.94</v>
      </c>
      <c r="U151" s="8">
        <f t="shared" si="15"/>
        <v>3.5991763423370848E-3</v>
      </c>
      <c r="V151" s="5">
        <f t="shared" si="14"/>
        <v>41044</v>
      </c>
      <c r="Z151"/>
      <c r="AD151" s="5">
        <f t="shared" si="2"/>
        <v>36920</v>
      </c>
      <c r="AE151" s="96" cm="1">
        <f t="array" ref="AE151">_xlfn.XLOOKUP(AD150,SELICHistorico[Data],SELICHistorico[SELIC dia]/100,AE150,0)</f>
        <v>0</v>
      </c>
      <c r="AF151" s="80">
        <f t="shared" si="16"/>
        <v>1</v>
      </c>
      <c r="AG151" s="123">
        <f t="shared" si="17"/>
        <v>1000</v>
      </c>
      <c r="AH151" s="126" cm="1">
        <f t="array" ref="AH151">_xlfn.XLOOKUP(AD150,CDIHistorico_[Data],CDIHistorico_[CDI dia]/100,AH150,0)</f>
        <v>0</v>
      </c>
      <c r="AI151" s="2">
        <f t="shared" si="18"/>
        <v>1</v>
      </c>
      <c r="AK151">
        <v>1992</v>
      </c>
      <c r="AL151">
        <v>5</v>
      </c>
      <c r="AM151">
        <v>0.90590000000000004</v>
      </c>
      <c r="AN151" s="93">
        <f>DATE(IpeaDataIPCA[[#This Row],[Ano]],IpeaDataIPCA[[#This Row],[Mês]],15)</f>
        <v>33739</v>
      </c>
      <c r="AO151" s="5">
        <f>WORKDAY(IpeaDataIPCA[[#This Row],[Data]]-1,1,feriados)</f>
        <v>33739</v>
      </c>
      <c r="AS151" s="5">
        <v>54014</v>
      </c>
    </row>
    <row r="152" spans="3:45" hidden="1" x14ac:dyDescent="0.25">
      <c r="C152" s="31">
        <v>1082</v>
      </c>
      <c r="D152" s="108">
        <v>13.36</v>
      </c>
      <c r="E152" s="119">
        <v>13.36</v>
      </c>
      <c r="F152" s="10"/>
      <c r="G152" s="10"/>
      <c r="H152" s="10"/>
      <c r="I152" s="10"/>
      <c r="J152" s="10"/>
      <c r="K152" s="10"/>
      <c r="L152" s="10"/>
      <c r="R152" s="5">
        <f t="shared" si="13"/>
        <v>41106</v>
      </c>
      <c r="S152" s="5">
        <v>41075</v>
      </c>
      <c r="T152" s="11">
        <v>3482.72</v>
      </c>
      <c r="U152" s="8">
        <f t="shared" si="15"/>
        <v>7.9886434823572827E-4</v>
      </c>
      <c r="V152" s="5">
        <f t="shared" si="14"/>
        <v>41075</v>
      </c>
      <c r="Z152"/>
      <c r="AD152" s="5">
        <f t="shared" si="2"/>
        <v>36921</v>
      </c>
      <c r="AE152" s="96" cm="1">
        <f t="array" ref="AE152">_xlfn.XLOOKUP(AD151,SELICHistorico[Data],SELICHistorico[SELIC dia]/100,AE151,0)</f>
        <v>0</v>
      </c>
      <c r="AF152" s="80">
        <f t="shared" si="16"/>
        <v>1</v>
      </c>
      <c r="AG152" s="123">
        <f t="shared" si="17"/>
        <v>1000</v>
      </c>
      <c r="AH152" s="126" cm="1">
        <f t="array" ref="AH152">_xlfn.XLOOKUP(AD151,CDIHistorico_[Data],CDIHistorico_[CDI dia]/100,AH151,0)</f>
        <v>0</v>
      </c>
      <c r="AI152" s="2">
        <f t="shared" si="18"/>
        <v>1</v>
      </c>
      <c r="AK152">
        <v>1992</v>
      </c>
      <c r="AL152">
        <v>6</v>
      </c>
      <c r="AM152">
        <v>1.089</v>
      </c>
      <c r="AN152" s="93">
        <f>DATE(IpeaDataIPCA[[#This Row],[Ano]],IpeaDataIPCA[[#This Row],[Mês]],15)</f>
        <v>33770</v>
      </c>
      <c r="AO152" s="5">
        <f>WORKDAY(IpeaDataIPCA[[#This Row],[Data]]-1,1,feriados)</f>
        <v>33770</v>
      </c>
      <c r="AS152" s="5">
        <v>54107</v>
      </c>
    </row>
    <row r="153" spans="3:45" hidden="1" x14ac:dyDescent="0.25">
      <c r="C153" s="31">
        <v>1110</v>
      </c>
      <c r="D153" s="108">
        <v>13.36</v>
      </c>
      <c r="E153" s="119">
        <v>13.36</v>
      </c>
      <c r="F153" s="10"/>
      <c r="G153" s="10"/>
      <c r="H153" s="10"/>
      <c r="I153" s="10"/>
      <c r="J153" s="10"/>
      <c r="K153" s="10"/>
      <c r="L153" s="10"/>
      <c r="R153" s="5">
        <f t="shared" si="13"/>
        <v>41136</v>
      </c>
      <c r="S153" s="5">
        <v>41105</v>
      </c>
      <c r="T153" s="11">
        <v>3497.7</v>
      </c>
      <c r="U153" s="8">
        <f t="shared" si="15"/>
        <v>4.3012358156842012E-3</v>
      </c>
      <c r="V153" s="5">
        <f t="shared" si="14"/>
        <v>41105</v>
      </c>
      <c r="Z153"/>
      <c r="AD153" s="5">
        <f t="shared" si="2"/>
        <v>36922</v>
      </c>
      <c r="AE153" s="96" cm="1">
        <f t="array" ref="AE153">_xlfn.XLOOKUP(AD152,SELICHistorico[Data],SELICHistorico[SELIC dia]/100,AE152,0)</f>
        <v>0</v>
      </c>
      <c r="AF153" s="80">
        <f t="shared" si="16"/>
        <v>1</v>
      </c>
      <c r="AG153" s="123">
        <f t="shared" si="17"/>
        <v>1000</v>
      </c>
      <c r="AH153" s="126" cm="1">
        <f t="array" ref="AH153">_xlfn.XLOOKUP(AD152,CDIHistorico_[Data],CDIHistorico_[CDI dia]/100,AH152,0)</f>
        <v>0</v>
      </c>
      <c r="AI153" s="2">
        <f t="shared" si="18"/>
        <v>1</v>
      </c>
      <c r="AK153">
        <v>1992</v>
      </c>
      <c r="AL153">
        <v>7</v>
      </c>
      <c r="AM153">
        <v>1.3268</v>
      </c>
      <c r="AN153" s="93">
        <f>DATE(IpeaDataIPCA[[#This Row],[Ano]],IpeaDataIPCA[[#This Row],[Mês]],15)</f>
        <v>33800</v>
      </c>
      <c r="AO153" s="5">
        <f>WORKDAY(IpeaDataIPCA[[#This Row],[Data]]-1,1,feriados)</f>
        <v>33800</v>
      </c>
      <c r="AS153" s="5">
        <v>54193</v>
      </c>
    </row>
    <row r="154" spans="3:45" hidden="1" x14ac:dyDescent="0.25">
      <c r="C154" s="31">
        <v>1125</v>
      </c>
      <c r="D154" s="108">
        <v>13.36</v>
      </c>
      <c r="E154" s="119">
        <v>13.36</v>
      </c>
      <c r="F154" s="10"/>
      <c r="G154" s="10"/>
      <c r="H154" s="10"/>
      <c r="I154" s="10"/>
      <c r="J154" s="10"/>
      <c r="K154" s="10"/>
      <c r="L154" s="10"/>
      <c r="R154" s="5">
        <f t="shared" si="13"/>
        <v>41169</v>
      </c>
      <c r="S154" s="5">
        <v>41136</v>
      </c>
      <c r="T154" s="11">
        <v>3512.04</v>
      </c>
      <c r="U154" s="8">
        <f t="shared" si="15"/>
        <v>4.0998370357663294E-3</v>
      </c>
      <c r="V154" s="5">
        <f t="shared" si="14"/>
        <v>41136</v>
      </c>
      <c r="Z154"/>
      <c r="AD154" s="5">
        <f t="shared" si="2"/>
        <v>36923</v>
      </c>
      <c r="AE154" s="96" cm="1">
        <f t="array" ref="AE154">_xlfn.XLOOKUP(AD153,SELICHistorico[Data],SELICHistorico[SELIC dia]/100,AE153,0)</f>
        <v>0</v>
      </c>
      <c r="AF154" s="80">
        <f t="shared" si="16"/>
        <v>1</v>
      </c>
      <c r="AG154" s="123">
        <f t="shared" si="17"/>
        <v>1000</v>
      </c>
      <c r="AH154" s="126" cm="1">
        <f t="array" ref="AH154">_xlfn.XLOOKUP(AD153,CDIHistorico_[Data],CDIHistorico_[CDI dia]/100,AH153,0)</f>
        <v>0</v>
      </c>
      <c r="AI154" s="2">
        <f t="shared" si="18"/>
        <v>1</v>
      </c>
      <c r="AK154">
        <v>1992</v>
      </c>
      <c r="AL154">
        <v>8</v>
      </c>
      <c r="AM154">
        <v>1.6205000000000001</v>
      </c>
      <c r="AN154" s="93">
        <f>DATE(IpeaDataIPCA[[#This Row],[Ano]],IpeaDataIPCA[[#This Row],[Mês]],15)</f>
        <v>33831</v>
      </c>
      <c r="AO154" s="5">
        <f>WORKDAY(IpeaDataIPCA[[#This Row],[Data]]-1,1,feriados)</f>
        <v>33833</v>
      </c>
      <c r="AS154" s="5">
        <v>54287</v>
      </c>
    </row>
    <row r="155" spans="3:45" hidden="1" x14ac:dyDescent="0.25">
      <c r="C155" s="31">
        <v>1140</v>
      </c>
      <c r="D155" s="108">
        <v>13.36</v>
      </c>
      <c r="E155" s="119">
        <v>13.36</v>
      </c>
      <c r="F155" s="10"/>
      <c r="G155" s="10"/>
      <c r="H155" s="10"/>
      <c r="I155" s="10"/>
      <c r="J155" s="10"/>
      <c r="K155" s="10"/>
      <c r="L155" s="10"/>
      <c r="R155" s="5">
        <f t="shared" si="13"/>
        <v>41197</v>
      </c>
      <c r="S155" s="5">
        <v>41167</v>
      </c>
      <c r="T155" s="11">
        <v>3532.06</v>
      </c>
      <c r="U155" s="8">
        <f t="shared" si="15"/>
        <v>5.7003906561428064E-3</v>
      </c>
      <c r="V155" s="5">
        <f t="shared" si="14"/>
        <v>41167</v>
      </c>
      <c r="Z155"/>
      <c r="AD155" s="5">
        <f t="shared" si="2"/>
        <v>36924</v>
      </c>
      <c r="AE155" s="96" cm="1">
        <f t="array" ref="AE155">_xlfn.XLOOKUP(AD154,SELICHistorico[Data],SELICHistorico[SELIC dia]/100,AE154,0)</f>
        <v>0</v>
      </c>
      <c r="AF155" s="80">
        <f t="shared" si="16"/>
        <v>1</v>
      </c>
      <c r="AG155" s="123">
        <f t="shared" si="17"/>
        <v>1000</v>
      </c>
      <c r="AH155" s="126" cm="1">
        <f t="array" ref="AH155">_xlfn.XLOOKUP(AD154,CDIHistorico_[Data],CDIHistorico_[CDI dia]/100,AH154,0)</f>
        <v>0</v>
      </c>
      <c r="AI155" s="2">
        <f t="shared" si="18"/>
        <v>1</v>
      </c>
      <c r="AK155">
        <v>1992</v>
      </c>
      <c r="AL155">
        <v>9</v>
      </c>
      <c r="AM155">
        <v>2.0196000000000001</v>
      </c>
      <c r="AN155" s="93">
        <f>DATE(IpeaDataIPCA[[#This Row],[Ano]],IpeaDataIPCA[[#This Row],[Mês]],15)</f>
        <v>33862</v>
      </c>
      <c r="AO155" s="5">
        <f>WORKDAY(IpeaDataIPCA[[#This Row],[Data]]-1,1,feriados)</f>
        <v>33862</v>
      </c>
      <c r="AS155" s="5">
        <v>54378</v>
      </c>
    </row>
    <row r="156" spans="3:45" hidden="1" x14ac:dyDescent="0.25">
      <c r="C156" s="31">
        <v>1170</v>
      </c>
      <c r="D156" s="108">
        <v>13.36</v>
      </c>
      <c r="E156" s="119">
        <v>13.36</v>
      </c>
      <c r="F156" s="10"/>
      <c r="G156" s="10"/>
      <c r="H156" s="10"/>
      <c r="I156" s="10"/>
      <c r="J156" s="10"/>
      <c r="K156" s="10"/>
      <c r="L156" s="10"/>
      <c r="R156" s="5">
        <f t="shared" si="13"/>
        <v>41229</v>
      </c>
      <c r="S156" s="5">
        <v>41197</v>
      </c>
      <c r="T156" s="11">
        <v>3552.9</v>
      </c>
      <c r="U156" s="8">
        <f t="shared" si="15"/>
        <v>5.9002395202800706E-3</v>
      </c>
      <c r="V156" s="5">
        <f t="shared" si="14"/>
        <v>41197</v>
      </c>
      <c r="Z156"/>
      <c r="AD156" s="5">
        <f t="shared" si="2"/>
        <v>36927</v>
      </c>
      <c r="AE156" s="96" cm="1">
        <f t="array" ref="AE156">_xlfn.XLOOKUP(AD155,SELICHistorico[Data],SELICHistorico[SELIC dia]/100,AE155,0)</f>
        <v>0</v>
      </c>
      <c r="AF156" s="80">
        <f t="shared" si="16"/>
        <v>1</v>
      </c>
      <c r="AG156" s="123">
        <f t="shared" si="17"/>
        <v>1000</v>
      </c>
      <c r="AH156" s="126" cm="1">
        <f t="array" ref="AH156">_xlfn.XLOOKUP(AD155,CDIHistorico_[Data],CDIHistorico_[CDI dia]/100,AH155,0)</f>
        <v>0</v>
      </c>
      <c r="AI156" s="2">
        <f t="shared" si="18"/>
        <v>1</v>
      </c>
      <c r="AK156">
        <v>1992</v>
      </c>
      <c r="AL156">
        <v>10</v>
      </c>
      <c r="AM156">
        <v>2.5293999999999999</v>
      </c>
      <c r="AN156" s="93">
        <f>DATE(IpeaDataIPCA[[#This Row],[Ano]],IpeaDataIPCA[[#This Row],[Mês]],15)</f>
        <v>33892</v>
      </c>
      <c r="AO156" s="5">
        <f>WORKDAY(IpeaDataIPCA[[#This Row],[Data]]-1,1,feriados)</f>
        <v>33892</v>
      </c>
      <c r="AS156" s="5">
        <v>54469</v>
      </c>
    </row>
    <row r="157" spans="3:45" hidden="1" x14ac:dyDescent="0.25">
      <c r="C157" s="31">
        <v>1173</v>
      </c>
      <c r="D157" s="108">
        <v>13.36</v>
      </c>
      <c r="E157" s="119">
        <v>13.36</v>
      </c>
      <c r="F157" s="10"/>
      <c r="G157" s="10"/>
      <c r="H157" s="10"/>
      <c r="I157" s="10"/>
      <c r="J157" s="10"/>
      <c r="K157" s="10"/>
      <c r="L157" s="10"/>
      <c r="R157" s="5">
        <f t="shared" si="13"/>
        <v>41260</v>
      </c>
      <c r="S157" s="5">
        <v>41228</v>
      </c>
      <c r="T157" s="11">
        <v>3574.22</v>
      </c>
      <c r="U157" s="8">
        <f t="shared" si="15"/>
        <v>6.0007317965604656E-3</v>
      </c>
      <c r="V157" s="5">
        <f t="shared" si="14"/>
        <v>41228</v>
      </c>
      <c r="Z157"/>
      <c r="AD157" s="5">
        <f t="shared" si="2"/>
        <v>36928</v>
      </c>
      <c r="AE157" s="96" cm="1">
        <f t="array" ref="AE157">_xlfn.XLOOKUP(AD156,SELICHistorico[Data],SELICHistorico[SELIC dia]/100,AE156,0)</f>
        <v>0</v>
      </c>
      <c r="AF157" s="80">
        <f t="shared" si="16"/>
        <v>1</v>
      </c>
      <c r="AG157" s="123">
        <f t="shared" si="17"/>
        <v>1000</v>
      </c>
      <c r="AH157" s="126" cm="1">
        <f t="array" ref="AH157">_xlfn.XLOOKUP(AD156,CDIHistorico_[Data],CDIHistorico_[CDI dia]/100,AH156,0)</f>
        <v>0</v>
      </c>
      <c r="AI157" s="2">
        <f t="shared" si="18"/>
        <v>1</v>
      </c>
      <c r="AK157">
        <v>1992</v>
      </c>
      <c r="AL157">
        <v>11</v>
      </c>
      <c r="AM157">
        <v>3.0983000000000001</v>
      </c>
      <c r="AN157" s="93">
        <f>DATE(IpeaDataIPCA[[#This Row],[Ano]],IpeaDataIPCA[[#This Row],[Mês]],15)</f>
        <v>33923</v>
      </c>
      <c r="AO157" s="5">
        <f>WORKDAY(IpeaDataIPCA[[#This Row],[Data]]-1,1,feriados)</f>
        <v>33924</v>
      </c>
      <c r="AS157" s="5">
        <v>54560</v>
      </c>
    </row>
    <row r="158" spans="3:45" hidden="1" x14ac:dyDescent="0.25">
      <c r="C158" s="31">
        <v>1201</v>
      </c>
      <c r="D158" s="108">
        <v>13.37</v>
      </c>
      <c r="E158" s="119">
        <v>13.37</v>
      </c>
      <c r="F158" s="10"/>
      <c r="G158" s="10"/>
      <c r="H158" s="10"/>
      <c r="I158" s="10"/>
      <c r="J158" s="10"/>
      <c r="K158" s="10"/>
      <c r="L158" s="10"/>
      <c r="R158" s="5">
        <f t="shared" si="13"/>
        <v>41289</v>
      </c>
      <c r="S158" s="5">
        <v>41258</v>
      </c>
      <c r="T158" s="11">
        <v>3602.46</v>
      </c>
      <c r="U158" s="8">
        <f t="shared" si="15"/>
        <v>7.9010245592046058E-3</v>
      </c>
      <c r="V158" s="5">
        <f t="shared" si="14"/>
        <v>41258</v>
      </c>
      <c r="Z158"/>
      <c r="AD158" s="5">
        <f t="shared" si="2"/>
        <v>36929</v>
      </c>
      <c r="AE158" s="96" cm="1">
        <f t="array" ref="AE158">_xlfn.XLOOKUP(AD157,SELICHistorico[Data],SELICHistorico[SELIC dia]/100,AE157,0)</f>
        <v>0</v>
      </c>
      <c r="AF158" s="80">
        <f t="shared" si="16"/>
        <v>1</v>
      </c>
      <c r="AG158" s="123">
        <f t="shared" si="17"/>
        <v>1000</v>
      </c>
      <c r="AH158" s="126" cm="1">
        <f t="array" ref="AH158">_xlfn.XLOOKUP(AD157,CDIHistorico_[Data],CDIHistorico_[CDI dia]/100,AH157,0)</f>
        <v>0</v>
      </c>
      <c r="AI158" s="2">
        <f t="shared" si="18"/>
        <v>1</v>
      </c>
      <c r="AK158">
        <v>1992</v>
      </c>
      <c r="AL158">
        <v>12</v>
      </c>
      <c r="AM158">
        <v>3.8803000000000001</v>
      </c>
      <c r="AN158" s="93">
        <f>DATE(IpeaDataIPCA[[#This Row],[Ano]],IpeaDataIPCA[[#This Row],[Mês]],15)</f>
        <v>33953</v>
      </c>
      <c r="AO158" s="5">
        <f>WORKDAY(IpeaDataIPCA[[#This Row],[Data]]-1,1,feriados)</f>
        <v>33953</v>
      </c>
      <c r="AS158" s="5">
        <v>54651</v>
      </c>
    </row>
    <row r="159" spans="3:45" hidden="1" x14ac:dyDescent="0.25">
      <c r="C159" s="31">
        <v>1203</v>
      </c>
      <c r="D159" s="108">
        <v>13.37</v>
      </c>
      <c r="E159" s="119">
        <v>13.37</v>
      </c>
      <c r="F159" s="10"/>
      <c r="G159" s="10"/>
      <c r="H159" s="10"/>
      <c r="I159" s="10"/>
      <c r="J159" s="10"/>
      <c r="K159" s="10"/>
      <c r="L159" s="10"/>
      <c r="R159" s="5">
        <f t="shared" si="13"/>
        <v>41320</v>
      </c>
      <c r="S159" s="5">
        <v>41289</v>
      </c>
      <c r="T159" s="11">
        <v>3633.44</v>
      </c>
      <c r="U159" s="8">
        <f t="shared" si="15"/>
        <v>8.5996791081650592E-3</v>
      </c>
      <c r="V159" s="5">
        <f t="shared" si="14"/>
        <v>41289</v>
      </c>
      <c r="Z159"/>
      <c r="AD159" s="5">
        <f t="shared" si="2"/>
        <v>36930</v>
      </c>
      <c r="AE159" s="96" cm="1">
        <f t="array" ref="AE159">_xlfn.XLOOKUP(AD158,SELICHistorico[Data],SELICHistorico[SELIC dia]/100,AE158,0)</f>
        <v>0</v>
      </c>
      <c r="AF159" s="80">
        <f t="shared" si="16"/>
        <v>1</v>
      </c>
      <c r="AG159" s="123">
        <f t="shared" si="17"/>
        <v>1000</v>
      </c>
      <c r="AH159" s="126" cm="1">
        <f t="array" ref="AH159">_xlfn.XLOOKUP(AD158,CDIHistorico_[Data],CDIHistorico_[CDI dia]/100,AH158,0)</f>
        <v>0</v>
      </c>
      <c r="AI159" s="2">
        <f t="shared" si="18"/>
        <v>1</v>
      </c>
      <c r="AK159">
        <v>1993</v>
      </c>
      <c r="AL159">
        <v>1</v>
      </c>
      <c r="AM159">
        <v>5.0579000000000001</v>
      </c>
      <c r="AN159" s="93">
        <f>DATE(IpeaDataIPCA[[#This Row],[Ano]],IpeaDataIPCA[[#This Row],[Mês]],15)</f>
        <v>33984</v>
      </c>
      <c r="AO159" s="5">
        <f>WORKDAY(IpeaDataIPCA[[#This Row],[Data]]-1,1,feriados)</f>
        <v>33984</v>
      </c>
      <c r="AS159" s="5">
        <v>54743</v>
      </c>
    </row>
    <row r="160" spans="3:45" hidden="1" x14ac:dyDescent="0.25">
      <c r="C160" s="31">
        <v>1217</v>
      </c>
      <c r="D160" s="108">
        <v>13.37</v>
      </c>
      <c r="E160" s="119">
        <v>13.37</v>
      </c>
      <c r="F160" s="10"/>
      <c r="G160" s="10"/>
      <c r="H160" s="10"/>
      <c r="I160" s="10"/>
      <c r="J160" s="10"/>
      <c r="K160" s="10"/>
      <c r="L160" s="10"/>
      <c r="R160" s="5">
        <f t="shared" si="13"/>
        <v>41348</v>
      </c>
      <c r="S160" s="5">
        <v>41320</v>
      </c>
      <c r="T160" s="11">
        <v>3655.24</v>
      </c>
      <c r="U160" s="8">
        <f t="shared" si="15"/>
        <v>5.9998238583820473E-3</v>
      </c>
      <c r="V160" s="5">
        <f t="shared" si="14"/>
        <v>41320</v>
      </c>
      <c r="Z160"/>
      <c r="AD160" s="5">
        <f t="shared" si="2"/>
        <v>36931</v>
      </c>
      <c r="AE160" s="96" cm="1">
        <f t="array" ref="AE160">_xlfn.XLOOKUP(AD159,SELICHistorico[Data],SELICHistorico[SELIC dia]/100,AE159,0)</f>
        <v>0</v>
      </c>
      <c r="AF160" s="80">
        <f t="shared" si="16"/>
        <v>1</v>
      </c>
      <c r="AG160" s="123">
        <f t="shared" si="17"/>
        <v>1000</v>
      </c>
      <c r="AH160" s="126" cm="1">
        <f t="array" ref="AH160">_xlfn.XLOOKUP(AD159,CDIHistorico_[Data],CDIHistorico_[CDI dia]/100,AH159,0)</f>
        <v>0</v>
      </c>
      <c r="AI160" s="2">
        <f t="shared" si="18"/>
        <v>1</v>
      </c>
      <c r="AK160">
        <v>1993</v>
      </c>
      <c r="AL160">
        <v>2</v>
      </c>
      <c r="AM160">
        <v>6.3213999999999997</v>
      </c>
      <c r="AN160" s="93">
        <f>DATE(IpeaDataIPCA[[#This Row],[Ano]],IpeaDataIPCA[[#This Row],[Mês]],15)</f>
        <v>34015</v>
      </c>
      <c r="AO160" s="5">
        <f>WORKDAY(IpeaDataIPCA[[#This Row],[Data]]-1,1,feriados)</f>
        <v>34015</v>
      </c>
      <c r="AS160" s="5">
        <v>54834</v>
      </c>
    </row>
    <row r="161" spans="3:45" hidden="1" x14ac:dyDescent="0.25">
      <c r="C161" s="31">
        <v>1264</v>
      </c>
      <c r="D161" s="108">
        <v>13.37</v>
      </c>
      <c r="E161" s="119">
        <v>13.37</v>
      </c>
      <c r="F161" s="10"/>
      <c r="G161" s="10"/>
      <c r="H161" s="10"/>
      <c r="I161" s="10"/>
      <c r="J161" s="10"/>
      <c r="K161" s="10"/>
      <c r="L161" s="10"/>
      <c r="R161" s="5">
        <f t="shared" si="13"/>
        <v>41379</v>
      </c>
      <c r="S161" s="5">
        <v>41348</v>
      </c>
      <c r="T161" s="11">
        <v>3672.42</v>
      </c>
      <c r="U161" s="8">
        <f t="shared" si="15"/>
        <v>4.7001017717032134E-3</v>
      </c>
      <c r="V161" s="5">
        <f t="shared" si="14"/>
        <v>41348</v>
      </c>
      <c r="Z161"/>
      <c r="AD161" s="5">
        <f t="shared" si="2"/>
        <v>36934</v>
      </c>
      <c r="AE161" s="96" cm="1">
        <f t="array" ref="AE161">_xlfn.XLOOKUP(AD160,SELICHistorico[Data],SELICHistorico[SELIC dia]/100,AE160,0)</f>
        <v>0</v>
      </c>
      <c r="AF161" s="80">
        <f t="shared" si="16"/>
        <v>1</v>
      </c>
      <c r="AG161" s="123">
        <f t="shared" si="17"/>
        <v>1000</v>
      </c>
      <c r="AH161" s="126" cm="1">
        <f t="array" ref="AH161">_xlfn.XLOOKUP(AD160,CDIHistorico_[Data],CDIHistorico_[CDI dia]/100,AH160,0)</f>
        <v>0</v>
      </c>
      <c r="AI161" s="2">
        <f t="shared" si="18"/>
        <v>1</v>
      </c>
      <c r="AK161">
        <v>1993</v>
      </c>
      <c r="AL161">
        <v>3</v>
      </c>
      <c r="AM161">
        <v>8.0446000000000009</v>
      </c>
      <c r="AN161" s="93">
        <f>DATE(IpeaDataIPCA[[#This Row],[Ano]],IpeaDataIPCA[[#This Row],[Mês]],15)</f>
        <v>34043</v>
      </c>
      <c r="AO161" s="5">
        <f>WORKDAY(IpeaDataIPCA[[#This Row],[Data]]-1,1,feriados)</f>
        <v>34043</v>
      </c>
      <c r="AS161" s="5">
        <v>54924</v>
      </c>
    </row>
    <row r="162" spans="3:45" hidden="1" x14ac:dyDescent="0.25">
      <c r="C162" s="31">
        <v>1295</v>
      </c>
      <c r="D162" s="108">
        <v>13.37</v>
      </c>
      <c r="E162" s="119">
        <v>13.37</v>
      </c>
      <c r="F162" s="10"/>
      <c r="G162" s="10"/>
      <c r="H162" s="10"/>
      <c r="I162" s="10"/>
      <c r="J162" s="10"/>
      <c r="K162" s="10"/>
      <c r="L162" s="10"/>
      <c r="R162" s="5">
        <f t="shared" si="13"/>
        <v>41409</v>
      </c>
      <c r="S162" s="5">
        <v>41379</v>
      </c>
      <c r="T162" s="11">
        <v>3692.62</v>
      </c>
      <c r="U162" s="8">
        <f t="shared" si="15"/>
        <v>5.5004601870156655E-3</v>
      </c>
      <c r="V162" s="5">
        <f t="shared" si="14"/>
        <v>41379</v>
      </c>
      <c r="Z162"/>
      <c r="AD162" s="5">
        <f t="shared" si="2"/>
        <v>36935</v>
      </c>
      <c r="AE162" s="96" cm="1">
        <f t="array" ref="AE162">_xlfn.XLOOKUP(AD161,SELICHistorico[Data],SELICHistorico[SELIC dia]/100,AE161,0)</f>
        <v>0</v>
      </c>
      <c r="AF162" s="80">
        <f t="shared" si="16"/>
        <v>1</v>
      </c>
      <c r="AG162" s="123">
        <f t="shared" si="17"/>
        <v>1000</v>
      </c>
      <c r="AH162" s="126" cm="1">
        <f t="array" ref="AH162">_xlfn.XLOOKUP(AD161,CDIHistorico_[Data],CDIHistorico_[CDI dia]/100,AH161,0)</f>
        <v>0</v>
      </c>
      <c r="AI162" s="2">
        <f t="shared" si="18"/>
        <v>1</v>
      </c>
      <c r="AK162">
        <v>1993</v>
      </c>
      <c r="AL162">
        <v>4</v>
      </c>
      <c r="AM162">
        <v>10.276999999999999</v>
      </c>
      <c r="AN162" s="93">
        <f>DATE(IpeaDataIPCA[[#This Row],[Ano]],IpeaDataIPCA[[#This Row],[Mês]],15)</f>
        <v>34074</v>
      </c>
      <c r="AO162" s="5">
        <f>WORKDAY(IpeaDataIPCA[[#This Row],[Data]]-1,1,feriados)</f>
        <v>34074</v>
      </c>
      <c r="AS162" s="5">
        <v>55015</v>
      </c>
    </row>
    <row r="163" spans="3:45" hidden="1" x14ac:dyDescent="0.25">
      <c r="C163" s="31">
        <v>1310</v>
      </c>
      <c r="D163" s="108">
        <v>13.37</v>
      </c>
      <c r="E163" s="119">
        <v>13.37</v>
      </c>
      <c r="F163" s="10"/>
      <c r="G163" s="10"/>
      <c r="H163" s="10"/>
      <c r="I163" s="10"/>
      <c r="J163" s="10"/>
      <c r="K163" s="10"/>
      <c r="L163" s="10"/>
      <c r="R163" s="5">
        <f t="shared" si="13"/>
        <v>41442</v>
      </c>
      <c r="S163" s="5">
        <v>41409</v>
      </c>
      <c r="T163" s="11">
        <v>3706.28</v>
      </c>
      <c r="U163" s="8">
        <f t="shared" si="15"/>
        <v>3.6992704367089235E-3</v>
      </c>
      <c r="V163" s="5">
        <f t="shared" si="14"/>
        <v>41409</v>
      </c>
      <c r="Z163"/>
      <c r="AD163" s="5">
        <f t="shared" si="2"/>
        <v>36936</v>
      </c>
      <c r="AE163" s="96" cm="1">
        <f t="array" ref="AE163">_xlfn.XLOOKUP(AD162,SELICHistorico[Data],SELICHistorico[SELIC dia]/100,AE162,0)</f>
        <v>0</v>
      </c>
      <c r="AF163" s="80">
        <f t="shared" si="16"/>
        <v>1</v>
      </c>
      <c r="AG163" s="123">
        <f t="shared" si="17"/>
        <v>1000</v>
      </c>
      <c r="AH163" s="126" cm="1">
        <f t="array" ref="AH163">_xlfn.XLOOKUP(AD162,CDIHistorico_[Data],CDIHistorico_[CDI dia]/100,AH162,0)</f>
        <v>0</v>
      </c>
      <c r="AI163" s="2">
        <f t="shared" si="18"/>
        <v>1</v>
      </c>
      <c r="AK163">
        <v>1993</v>
      </c>
      <c r="AL163">
        <v>5</v>
      </c>
      <c r="AM163">
        <v>13.1227</v>
      </c>
      <c r="AN163" s="93">
        <f>DATE(IpeaDataIPCA[[#This Row],[Ano]],IpeaDataIPCA[[#This Row],[Mês]],15)</f>
        <v>34104</v>
      </c>
      <c r="AO163" s="5">
        <f>WORKDAY(IpeaDataIPCA[[#This Row],[Data]]-1,1,feriados)</f>
        <v>34106</v>
      </c>
      <c r="AS163" s="5">
        <v>55108</v>
      </c>
    </row>
    <row r="164" spans="3:45" hidden="1" x14ac:dyDescent="0.25">
      <c r="C164" s="31">
        <v>1327</v>
      </c>
      <c r="D164" s="108">
        <v>13.38</v>
      </c>
      <c r="E164" s="119">
        <v>13.38</v>
      </c>
      <c r="F164" s="10"/>
      <c r="G164" s="10"/>
      <c r="H164" s="10"/>
      <c r="I164" s="10"/>
      <c r="J164" s="10"/>
      <c r="K164" s="10"/>
      <c r="L164" s="10"/>
      <c r="R164" s="5">
        <f t="shared" si="13"/>
        <v>41470</v>
      </c>
      <c r="S164" s="5">
        <v>41440</v>
      </c>
      <c r="T164" s="11">
        <v>3715.92</v>
      </c>
      <c r="U164" s="8">
        <f t="shared" si="15"/>
        <v>2.6009907508337538E-3</v>
      </c>
      <c r="V164" s="5">
        <f t="shared" si="14"/>
        <v>41440</v>
      </c>
      <c r="Z164"/>
      <c r="AD164" s="5">
        <f t="shared" si="2"/>
        <v>36937</v>
      </c>
      <c r="AE164" s="96" cm="1">
        <f t="array" ref="AE164">_xlfn.XLOOKUP(AD163,SELICHistorico[Data],SELICHistorico[SELIC dia]/100,AE163,0)</f>
        <v>0</v>
      </c>
      <c r="AF164" s="80">
        <f t="shared" si="16"/>
        <v>1</v>
      </c>
      <c r="AG164" s="123">
        <f t="shared" si="17"/>
        <v>1000</v>
      </c>
      <c r="AH164" s="126" cm="1">
        <f t="array" ref="AH164">_xlfn.XLOOKUP(AD163,CDIHistorico_[Data],CDIHistorico_[CDI dia]/100,AH163,0)</f>
        <v>0</v>
      </c>
      <c r="AI164" s="2">
        <f t="shared" si="18"/>
        <v>1</v>
      </c>
      <c r="AK164">
        <v>1993</v>
      </c>
      <c r="AL164">
        <v>6</v>
      </c>
      <c r="AM164">
        <v>17.0686</v>
      </c>
      <c r="AN164" s="93">
        <f>DATE(IpeaDataIPCA[[#This Row],[Ano]],IpeaDataIPCA[[#This Row],[Mês]],15)</f>
        <v>34135</v>
      </c>
      <c r="AO164" s="5">
        <f>WORKDAY(IpeaDataIPCA[[#This Row],[Data]]-1,1,feriados)</f>
        <v>34135</v>
      </c>
      <c r="AS164" s="5">
        <v>55199</v>
      </c>
    </row>
    <row r="165" spans="3:45" hidden="1" x14ac:dyDescent="0.25">
      <c r="C165" s="31">
        <v>1357</v>
      </c>
      <c r="D165" s="108">
        <v>13.38</v>
      </c>
      <c r="E165" s="119">
        <v>13.38</v>
      </c>
      <c r="F165" s="10"/>
      <c r="G165" s="10"/>
      <c r="H165" s="10"/>
      <c r="I165" s="10"/>
      <c r="J165" s="10"/>
      <c r="K165" s="10"/>
      <c r="L165" s="10"/>
      <c r="R165" s="5">
        <f t="shared" si="13"/>
        <v>41501</v>
      </c>
      <c r="S165" s="5">
        <v>41470</v>
      </c>
      <c r="T165" s="11">
        <v>3717.03</v>
      </c>
      <c r="U165" s="8">
        <f t="shared" si="15"/>
        <v>2.9871471936959715E-4</v>
      </c>
      <c r="V165" s="5">
        <f t="shared" si="14"/>
        <v>41470</v>
      </c>
      <c r="Z165"/>
      <c r="AD165" s="5">
        <f t="shared" si="2"/>
        <v>36938</v>
      </c>
      <c r="AE165" s="96" cm="1">
        <f t="array" ref="AE165">_xlfn.XLOOKUP(AD164,SELICHistorico[Data],SELICHistorico[SELIC dia]/100,AE164,0)</f>
        <v>0</v>
      </c>
      <c r="AF165" s="80">
        <f t="shared" si="16"/>
        <v>1</v>
      </c>
      <c r="AG165" s="123">
        <f t="shared" si="17"/>
        <v>1000</v>
      </c>
      <c r="AH165" s="126" cm="1">
        <f t="array" ref="AH165">_xlfn.XLOOKUP(AD164,CDIHistorico_[Data],CDIHistorico_[CDI dia]/100,AH164,0)</f>
        <v>0</v>
      </c>
      <c r="AI165" s="2">
        <f t="shared" si="18"/>
        <v>1</v>
      </c>
      <c r="AK165">
        <v>1993</v>
      </c>
      <c r="AL165">
        <v>7</v>
      </c>
      <c r="AM165">
        <v>22.312100000000001</v>
      </c>
      <c r="AN165" s="93">
        <f>DATE(IpeaDataIPCA[[#This Row],[Ano]],IpeaDataIPCA[[#This Row],[Mês]],15)</f>
        <v>34165</v>
      </c>
      <c r="AO165" s="5">
        <f>WORKDAY(IpeaDataIPCA[[#This Row],[Data]]-1,1,feriados)</f>
        <v>34165</v>
      </c>
      <c r="AS165" s="5">
        <v>55288</v>
      </c>
    </row>
    <row r="166" spans="3:45" hidden="1" x14ac:dyDescent="0.25">
      <c r="C166" s="31">
        <v>1401</v>
      </c>
      <c r="D166" s="108">
        <v>13.38</v>
      </c>
      <c r="E166" s="119">
        <v>13.38</v>
      </c>
      <c r="F166" s="10"/>
      <c r="G166" s="10"/>
      <c r="H166" s="10"/>
      <c r="I166" s="10"/>
      <c r="J166" s="10"/>
      <c r="K166" s="10"/>
      <c r="L166" s="10"/>
      <c r="R166" s="5">
        <f t="shared" si="13"/>
        <v>41533</v>
      </c>
      <c r="S166" s="5">
        <v>41501</v>
      </c>
      <c r="T166" s="11">
        <v>3725.95</v>
      </c>
      <c r="U166" s="8">
        <f t="shared" si="15"/>
        <v>2.3997654040994743E-3</v>
      </c>
      <c r="V166" s="5">
        <f t="shared" si="14"/>
        <v>41501</v>
      </c>
      <c r="Z166"/>
      <c r="AD166" s="5">
        <f t="shared" si="2"/>
        <v>36941</v>
      </c>
      <c r="AE166" s="96" cm="1">
        <f t="array" ref="AE166">_xlfn.XLOOKUP(AD165,SELICHistorico[Data],SELICHistorico[SELIC dia]/100,AE165,0)</f>
        <v>0</v>
      </c>
      <c r="AF166" s="80">
        <f t="shared" si="16"/>
        <v>1</v>
      </c>
      <c r="AG166" s="123">
        <f t="shared" si="17"/>
        <v>1000</v>
      </c>
      <c r="AH166" s="126" cm="1">
        <f t="array" ref="AH166">_xlfn.XLOOKUP(AD165,CDIHistorico_[Data],CDIHistorico_[CDI dia]/100,AH165,0)</f>
        <v>0</v>
      </c>
      <c r="AI166" s="2">
        <f t="shared" si="18"/>
        <v>1</v>
      </c>
      <c r="AK166">
        <v>1993</v>
      </c>
      <c r="AL166">
        <v>8</v>
      </c>
      <c r="AM166">
        <v>29.6662</v>
      </c>
      <c r="AN166" s="93">
        <f>DATE(IpeaDataIPCA[[#This Row],[Ano]],IpeaDataIPCA[[#This Row],[Mês]],15)</f>
        <v>34196</v>
      </c>
      <c r="AO166" s="5">
        <f>WORKDAY(IpeaDataIPCA[[#This Row],[Data]]-1,1,feriados)</f>
        <v>34197</v>
      </c>
      <c r="AS166" s="5">
        <v>55380</v>
      </c>
    </row>
    <row r="167" spans="3:45" hidden="1" x14ac:dyDescent="0.25">
      <c r="C167" s="31">
        <v>1440</v>
      </c>
      <c r="D167" s="108">
        <v>13.38</v>
      </c>
      <c r="E167" s="119">
        <v>13.38</v>
      </c>
      <c r="F167" s="10"/>
      <c r="G167" s="10"/>
      <c r="H167" s="10"/>
      <c r="I167" s="10"/>
      <c r="J167" s="10"/>
      <c r="K167" s="10"/>
      <c r="L167" s="10"/>
      <c r="R167" s="5">
        <f t="shared" si="13"/>
        <v>41562</v>
      </c>
      <c r="S167" s="5">
        <v>41532</v>
      </c>
      <c r="T167" s="11">
        <v>3738.99</v>
      </c>
      <c r="U167" s="8">
        <f t="shared" si="15"/>
        <v>3.4997785799595338E-3</v>
      </c>
      <c r="V167" s="5">
        <f t="shared" si="14"/>
        <v>41532</v>
      </c>
      <c r="Z167"/>
      <c r="AD167" s="5">
        <f t="shared" si="2"/>
        <v>36942</v>
      </c>
      <c r="AE167" s="96" cm="1">
        <f t="array" ref="AE167">_xlfn.XLOOKUP(AD166,SELICHistorico[Data],SELICHistorico[SELIC dia]/100,AE166,0)</f>
        <v>0</v>
      </c>
      <c r="AF167" s="80">
        <f t="shared" si="16"/>
        <v>1</v>
      </c>
      <c r="AG167" s="123">
        <f t="shared" si="17"/>
        <v>1000</v>
      </c>
      <c r="AH167" s="126" cm="1">
        <f t="array" ref="AH167">_xlfn.XLOOKUP(AD166,CDIHistorico_[Data],CDIHistorico_[CDI dia]/100,AH166,0)</f>
        <v>0</v>
      </c>
      <c r="AI167" s="2">
        <f t="shared" si="18"/>
        <v>1</v>
      </c>
      <c r="AK167">
        <v>1993</v>
      </c>
      <c r="AL167">
        <v>9</v>
      </c>
      <c r="AM167">
        <v>40.254100000000001</v>
      </c>
      <c r="AN167" s="93">
        <f>DATE(IpeaDataIPCA[[#This Row],[Ano]],IpeaDataIPCA[[#This Row],[Mês]],15)</f>
        <v>34227</v>
      </c>
      <c r="AO167" s="5">
        <f>WORKDAY(IpeaDataIPCA[[#This Row],[Data]]-1,1,feriados)</f>
        <v>34227</v>
      </c>
      <c r="AS167" s="5">
        <v>55473</v>
      </c>
    </row>
    <row r="168" spans="3:45" hidden="1" x14ac:dyDescent="0.25">
      <c r="C168" s="31">
        <v>1446</v>
      </c>
      <c r="D168" s="108">
        <v>13.38</v>
      </c>
      <c r="E168" s="119">
        <v>13.38</v>
      </c>
      <c r="F168" s="10"/>
      <c r="G168" s="10"/>
      <c r="H168" s="10"/>
      <c r="I168" s="10"/>
      <c r="J168" s="10"/>
      <c r="K168" s="10"/>
      <c r="L168" s="10"/>
      <c r="R168" s="5">
        <f t="shared" si="13"/>
        <v>41596</v>
      </c>
      <c r="S168" s="5">
        <v>41562</v>
      </c>
      <c r="T168" s="11">
        <v>3760.3</v>
      </c>
      <c r="U168" s="8">
        <f t="shared" si="15"/>
        <v>5.6994001053760623E-3</v>
      </c>
      <c r="V168" s="5">
        <f t="shared" si="14"/>
        <v>41562</v>
      </c>
      <c r="Z168"/>
      <c r="AD168" s="5">
        <f t="shared" si="2"/>
        <v>36943</v>
      </c>
      <c r="AE168" s="96" cm="1">
        <f t="array" ref="AE168">_xlfn.XLOOKUP(AD167,SELICHistorico[Data],SELICHistorico[SELIC dia]/100,AE167,0)</f>
        <v>0</v>
      </c>
      <c r="AF168" s="80">
        <f t="shared" si="16"/>
        <v>1</v>
      </c>
      <c r="AG168" s="123">
        <f t="shared" si="17"/>
        <v>1000</v>
      </c>
      <c r="AH168" s="126" cm="1">
        <f t="array" ref="AH168">_xlfn.XLOOKUP(AD167,CDIHistorico_[Data],CDIHistorico_[CDI dia]/100,AH167,0)</f>
        <v>0</v>
      </c>
      <c r="AI168" s="2">
        <f t="shared" si="18"/>
        <v>1</v>
      </c>
      <c r="AK168">
        <v>1993</v>
      </c>
      <c r="AL168">
        <v>10</v>
      </c>
      <c r="AM168">
        <v>53.908299999999997</v>
      </c>
      <c r="AN168" s="93">
        <f>DATE(IpeaDataIPCA[[#This Row],[Ano]],IpeaDataIPCA[[#This Row],[Mês]],15)</f>
        <v>34257</v>
      </c>
      <c r="AO168" s="5">
        <f>WORKDAY(IpeaDataIPCA[[#This Row],[Data]]-1,1,feriados)</f>
        <v>34257</v>
      </c>
      <c r="AS168" s="5">
        <v>55564</v>
      </c>
    </row>
    <row r="169" spans="3:45" hidden="1" x14ac:dyDescent="0.25">
      <c r="C169" s="31">
        <v>1490</v>
      </c>
      <c r="D169" s="108">
        <v>13.39</v>
      </c>
      <c r="E169" s="119">
        <v>13.39</v>
      </c>
      <c r="F169" s="10"/>
      <c r="G169" s="10"/>
      <c r="H169" s="10"/>
      <c r="I169" s="10"/>
      <c r="J169" s="10"/>
      <c r="K169" s="10"/>
      <c r="L169" s="10"/>
      <c r="R169" s="5">
        <f t="shared" si="13"/>
        <v>41624</v>
      </c>
      <c r="S169" s="5">
        <v>41593</v>
      </c>
      <c r="T169" s="11">
        <v>3780.61</v>
      </c>
      <c r="U169" s="8">
        <f t="shared" si="15"/>
        <v>5.4011648006808688E-3</v>
      </c>
      <c r="V169" s="5">
        <f t="shared" si="14"/>
        <v>41593</v>
      </c>
      <c r="Z169"/>
      <c r="AD169" s="5">
        <f t="shared" si="2"/>
        <v>36944</v>
      </c>
      <c r="AE169" s="96" cm="1">
        <f t="array" ref="AE169">_xlfn.XLOOKUP(AD168,SELICHistorico[Data],SELICHistorico[SELIC dia]/100,AE168,0)</f>
        <v>0</v>
      </c>
      <c r="AF169" s="80">
        <f t="shared" si="16"/>
        <v>1</v>
      </c>
      <c r="AG169" s="123">
        <f t="shared" si="17"/>
        <v>1000</v>
      </c>
      <c r="AH169" s="126" cm="1">
        <f t="array" ref="AH169">_xlfn.XLOOKUP(AD168,CDIHistorico_[Data],CDIHistorico_[CDI dia]/100,AH168,0)</f>
        <v>0</v>
      </c>
      <c r="AI169" s="2">
        <f t="shared" si="18"/>
        <v>1</v>
      </c>
      <c r="AK169">
        <v>1993</v>
      </c>
      <c r="AL169">
        <v>11</v>
      </c>
      <c r="AM169">
        <v>73.078000000000003</v>
      </c>
      <c r="AN169" s="93">
        <f>DATE(IpeaDataIPCA[[#This Row],[Ano]],IpeaDataIPCA[[#This Row],[Mês]],15)</f>
        <v>34288</v>
      </c>
      <c r="AO169" s="5">
        <f>WORKDAY(IpeaDataIPCA[[#This Row],[Data]]-1,1,feriados)</f>
        <v>34288</v>
      </c>
      <c r="AS169" s="5">
        <v>55654</v>
      </c>
    </row>
    <row r="170" spans="3:45" hidden="1" x14ac:dyDescent="0.25">
      <c r="C170" s="31">
        <v>1537</v>
      </c>
      <c r="D170" s="108">
        <v>13.4</v>
      </c>
      <c r="E170" s="119">
        <v>13.4</v>
      </c>
      <c r="F170" s="10"/>
      <c r="G170" s="10"/>
      <c r="H170" s="10"/>
      <c r="I170" s="10"/>
      <c r="J170" s="10"/>
      <c r="K170" s="10"/>
      <c r="L170" s="10"/>
      <c r="R170" s="5">
        <f t="shared" si="13"/>
        <v>41654</v>
      </c>
      <c r="S170" s="5">
        <v>41623</v>
      </c>
      <c r="T170" s="11">
        <v>3815.39</v>
      </c>
      <c r="U170" s="8">
        <f t="shared" si="15"/>
        <v>9.1995736137817641E-3</v>
      </c>
      <c r="V170" s="5">
        <f t="shared" si="14"/>
        <v>41623</v>
      </c>
      <c r="Z170"/>
      <c r="AD170" s="5">
        <f t="shared" si="2"/>
        <v>36945</v>
      </c>
      <c r="AE170" s="96" cm="1">
        <f t="array" ref="AE170">_xlfn.XLOOKUP(AD169,SELICHistorico[Data],SELICHistorico[SELIC dia]/100,AE169,0)</f>
        <v>0</v>
      </c>
      <c r="AF170" s="80">
        <f t="shared" si="16"/>
        <v>1</v>
      </c>
      <c r="AG170" s="123">
        <f t="shared" si="17"/>
        <v>1000</v>
      </c>
      <c r="AH170" s="126" cm="1">
        <f t="array" ref="AH170">_xlfn.XLOOKUP(AD169,CDIHistorico_[Data],CDIHistorico_[CDI dia]/100,AH169,0)</f>
        <v>0</v>
      </c>
      <c r="AI170" s="2">
        <f t="shared" si="18"/>
        <v>1</v>
      </c>
      <c r="AK170">
        <v>1993</v>
      </c>
      <c r="AL170">
        <v>12</v>
      </c>
      <c r="AM170">
        <v>100</v>
      </c>
      <c r="AN170" s="93">
        <f>DATE(IpeaDataIPCA[[#This Row],[Ano]],IpeaDataIPCA[[#This Row],[Mês]],15)</f>
        <v>34318</v>
      </c>
      <c r="AO170" s="5">
        <f>WORKDAY(IpeaDataIPCA[[#This Row],[Data]]-1,1,feriados)</f>
        <v>34318</v>
      </c>
      <c r="AS170" s="5">
        <v>55746</v>
      </c>
    </row>
    <row r="171" spans="3:45" hidden="1" x14ac:dyDescent="0.25">
      <c r="C171" s="31">
        <v>1582</v>
      </c>
      <c r="D171" s="108">
        <v>13.4</v>
      </c>
      <c r="E171" s="119">
        <v>13.4</v>
      </c>
      <c r="F171" s="10"/>
      <c r="G171" s="10"/>
      <c r="H171" s="10"/>
      <c r="I171" s="10"/>
      <c r="J171" s="10"/>
      <c r="K171" s="10"/>
      <c r="L171" s="10"/>
      <c r="R171" s="5">
        <f t="shared" si="13"/>
        <v>41687</v>
      </c>
      <c r="S171" s="5">
        <v>41654</v>
      </c>
      <c r="T171" s="11">
        <v>3836.37</v>
      </c>
      <c r="U171" s="8">
        <f t="shared" si="15"/>
        <v>5.4987825622019315E-3</v>
      </c>
      <c r="V171" s="5">
        <f t="shared" si="14"/>
        <v>41654</v>
      </c>
      <c r="Z171"/>
      <c r="AD171" s="5">
        <f t="shared" si="2"/>
        <v>36950</v>
      </c>
      <c r="AE171" s="96" cm="1">
        <f t="array" ref="AE171">_xlfn.XLOOKUP(AD170,SELICHistorico[Data],SELICHistorico[SELIC dia]/100,AE170,0)</f>
        <v>0</v>
      </c>
      <c r="AF171" s="80">
        <f t="shared" si="16"/>
        <v>1</v>
      </c>
      <c r="AG171" s="123">
        <f t="shared" si="17"/>
        <v>1000</v>
      </c>
      <c r="AH171" s="126" cm="1">
        <f t="array" ref="AH171">_xlfn.XLOOKUP(AD170,CDIHistorico_[Data],CDIHistorico_[CDI dia]/100,AH170,0)</f>
        <v>0</v>
      </c>
      <c r="AI171" s="2">
        <f t="shared" si="18"/>
        <v>1</v>
      </c>
      <c r="AK171">
        <v>1994</v>
      </c>
      <c r="AL171">
        <v>1</v>
      </c>
      <c r="AM171">
        <v>141.31</v>
      </c>
      <c r="AN171" s="93">
        <f>DATE(IpeaDataIPCA[[#This Row],[Ano]],IpeaDataIPCA[[#This Row],[Mês]],15)</f>
        <v>34349</v>
      </c>
      <c r="AO171" s="5">
        <f>WORKDAY(IpeaDataIPCA[[#This Row],[Data]]-1,1,feriados)</f>
        <v>34351</v>
      </c>
      <c r="AS171" s="5">
        <v>55841</v>
      </c>
    </row>
    <row r="172" spans="3:45" hidden="1" x14ac:dyDescent="0.25">
      <c r="C172" s="31">
        <v>1616</v>
      </c>
      <c r="D172" s="108">
        <v>13.41</v>
      </c>
      <c r="E172" s="119">
        <v>13.41</v>
      </c>
      <c r="F172" s="10"/>
      <c r="G172" s="10"/>
      <c r="H172" s="10"/>
      <c r="I172" s="10"/>
      <c r="J172" s="10"/>
      <c r="K172" s="10"/>
      <c r="L172" s="10"/>
      <c r="R172" s="5">
        <f t="shared" si="13"/>
        <v>41715</v>
      </c>
      <c r="S172" s="5">
        <v>41685</v>
      </c>
      <c r="T172" s="11">
        <v>3862.84</v>
      </c>
      <c r="U172" s="8">
        <f t="shared" si="15"/>
        <v>6.8997515880897531E-3</v>
      </c>
      <c r="V172" s="5">
        <f t="shared" si="14"/>
        <v>41685</v>
      </c>
      <c r="Z172"/>
      <c r="AD172" s="5">
        <f t="shared" si="2"/>
        <v>36951</v>
      </c>
      <c r="AE172" s="96" cm="1">
        <f t="array" ref="AE172">_xlfn.XLOOKUP(AD171,SELICHistorico[Data],SELICHistorico[SELIC dia]/100,AE171,0)</f>
        <v>0</v>
      </c>
      <c r="AF172" s="80">
        <f t="shared" si="16"/>
        <v>1</v>
      </c>
      <c r="AG172" s="123">
        <f t="shared" si="17"/>
        <v>1000</v>
      </c>
      <c r="AH172" s="126" cm="1">
        <f t="array" ref="AH172">_xlfn.XLOOKUP(AD171,CDIHistorico_[Data],CDIHistorico_[CDI dia]/100,AH171,0)</f>
        <v>0</v>
      </c>
      <c r="AI172" s="2">
        <f t="shared" si="18"/>
        <v>1</v>
      </c>
      <c r="AK172">
        <v>1994</v>
      </c>
      <c r="AL172">
        <v>2</v>
      </c>
      <c r="AM172">
        <v>198.22</v>
      </c>
      <c r="AN172" s="93">
        <f>DATE(IpeaDataIPCA[[#This Row],[Ano]],IpeaDataIPCA[[#This Row],[Mês]],15)</f>
        <v>34380</v>
      </c>
      <c r="AO172" s="5">
        <f>WORKDAY(IpeaDataIPCA[[#This Row],[Data]]-1,1,feriados)</f>
        <v>34380</v>
      </c>
      <c r="AS172" s="5">
        <v>55934</v>
      </c>
    </row>
    <row r="173" spans="3:45" hidden="1" x14ac:dyDescent="0.25">
      <c r="C173" s="31">
        <v>1629</v>
      </c>
      <c r="D173" s="108">
        <v>13.41</v>
      </c>
      <c r="E173" s="119">
        <v>13.41</v>
      </c>
      <c r="F173" s="10"/>
      <c r="G173" s="10"/>
      <c r="H173" s="10"/>
      <c r="I173" s="10"/>
      <c r="J173" s="10"/>
      <c r="K173" s="10"/>
      <c r="L173" s="10"/>
      <c r="R173" s="5">
        <f t="shared" si="13"/>
        <v>41744</v>
      </c>
      <c r="S173" s="5">
        <v>41713</v>
      </c>
      <c r="T173" s="11">
        <v>3898.38</v>
      </c>
      <c r="U173" s="8">
        <f t="shared" si="15"/>
        <v>9.2004846175353094E-3</v>
      </c>
      <c r="V173" s="5">
        <f t="shared" si="14"/>
        <v>41713</v>
      </c>
      <c r="Z173"/>
      <c r="AD173" s="5">
        <f t="shared" si="2"/>
        <v>36952</v>
      </c>
      <c r="AE173" s="96" cm="1">
        <f t="array" ref="AE173">_xlfn.XLOOKUP(AD172,SELICHistorico[Data],SELICHistorico[SELIC dia]/100,AE172,0)</f>
        <v>0</v>
      </c>
      <c r="AF173" s="80">
        <f t="shared" si="16"/>
        <v>1</v>
      </c>
      <c r="AG173" s="123">
        <f t="shared" si="17"/>
        <v>1000</v>
      </c>
      <c r="AH173" s="126" cm="1">
        <f t="array" ref="AH173">_xlfn.XLOOKUP(AD172,CDIHistorico_[Data],CDIHistorico_[CDI dia]/100,AH172,0)</f>
        <v>0</v>
      </c>
      <c r="AI173" s="2">
        <f t="shared" si="18"/>
        <v>1</v>
      </c>
      <c r="AK173">
        <v>1994</v>
      </c>
      <c r="AL173">
        <v>3</v>
      </c>
      <c r="AM173">
        <v>282.95999999999998</v>
      </c>
      <c r="AN173" s="93">
        <f>DATE(IpeaDataIPCA[[#This Row],[Ano]],IpeaDataIPCA[[#This Row],[Mês]],15)</f>
        <v>34408</v>
      </c>
      <c r="AO173" s="5">
        <f>WORKDAY(IpeaDataIPCA[[#This Row],[Data]]-1,1,feriados)</f>
        <v>34408</v>
      </c>
      <c r="AS173" s="5">
        <v>56019</v>
      </c>
    </row>
    <row r="174" spans="3:45" hidden="1" x14ac:dyDescent="0.25">
      <c r="C174" s="31">
        <v>1677</v>
      </c>
      <c r="D174" s="108">
        <v>13.42</v>
      </c>
      <c r="E174" s="119">
        <v>13.42</v>
      </c>
      <c r="F174" s="10"/>
      <c r="G174" s="10"/>
      <c r="H174" s="10"/>
      <c r="I174" s="10"/>
      <c r="J174" s="10"/>
      <c r="K174" s="10"/>
      <c r="L174" s="10"/>
      <c r="R174" s="5">
        <f t="shared" si="13"/>
        <v>41774</v>
      </c>
      <c r="S174" s="5">
        <v>41744</v>
      </c>
      <c r="T174" s="11">
        <v>3924.5</v>
      </c>
      <c r="U174" s="8">
        <f t="shared" si="15"/>
        <v>6.7002190653553395E-3</v>
      </c>
      <c r="V174" s="5">
        <f t="shared" si="14"/>
        <v>41744</v>
      </c>
      <c r="Z174"/>
      <c r="AD174" s="5">
        <f t="shared" si="2"/>
        <v>36955</v>
      </c>
      <c r="AE174" s="96" cm="1">
        <f t="array" ref="AE174">_xlfn.XLOOKUP(AD173,SELICHistorico[Data],SELICHistorico[SELIC dia]/100,AE173,0)</f>
        <v>0</v>
      </c>
      <c r="AF174" s="80">
        <f t="shared" si="16"/>
        <v>1</v>
      </c>
      <c r="AG174" s="123">
        <f t="shared" si="17"/>
        <v>1000</v>
      </c>
      <c r="AH174" s="126" cm="1">
        <f t="array" ref="AH174">_xlfn.XLOOKUP(AD173,CDIHistorico_[Data],CDIHistorico_[CDI dia]/100,AH173,0)</f>
        <v>0</v>
      </c>
      <c r="AI174" s="2">
        <f t="shared" si="18"/>
        <v>1</v>
      </c>
      <c r="AK174">
        <v>1994</v>
      </c>
      <c r="AL174">
        <v>4</v>
      </c>
      <c r="AM174">
        <v>403.73</v>
      </c>
      <c r="AN174" s="93">
        <f>DATE(IpeaDataIPCA[[#This Row],[Ano]],IpeaDataIPCA[[#This Row],[Mês]],15)</f>
        <v>34439</v>
      </c>
      <c r="AO174" s="5">
        <f>WORKDAY(IpeaDataIPCA[[#This Row],[Data]]-1,1,feriados)</f>
        <v>34439</v>
      </c>
      <c r="AS174" s="5">
        <v>56111</v>
      </c>
    </row>
    <row r="175" spans="3:45" hidden="1" x14ac:dyDescent="0.25">
      <c r="C175" s="31">
        <v>1707</v>
      </c>
      <c r="D175" s="108">
        <v>13.43</v>
      </c>
      <c r="E175" s="119">
        <v>13.43</v>
      </c>
      <c r="F175" s="10"/>
      <c r="G175" s="10"/>
      <c r="H175" s="10"/>
      <c r="I175" s="10"/>
      <c r="J175" s="10"/>
      <c r="K175" s="10"/>
      <c r="L175" s="10"/>
      <c r="R175" s="5">
        <f t="shared" si="13"/>
        <v>41806</v>
      </c>
      <c r="S175" s="5">
        <v>41774</v>
      </c>
      <c r="T175" s="11">
        <v>3942.55</v>
      </c>
      <c r="U175" s="8">
        <f t="shared" si="15"/>
        <v>4.59931201426933E-3</v>
      </c>
      <c r="V175" s="5">
        <f t="shared" si="14"/>
        <v>41774</v>
      </c>
      <c r="Z175"/>
      <c r="AD175" s="5">
        <f t="shared" si="2"/>
        <v>36956</v>
      </c>
      <c r="AE175" s="96" cm="1">
        <f t="array" ref="AE175">_xlfn.XLOOKUP(AD174,SELICHistorico[Data],SELICHistorico[SELIC dia]/100,AE174,0)</f>
        <v>0</v>
      </c>
      <c r="AF175" s="80">
        <f t="shared" si="16"/>
        <v>1</v>
      </c>
      <c r="AG175" s="123">
        <f t="shared" si="17"/>
        <v>1000</v>
      </c>
      <c r="AH175" s="126" cm="1">
        <f t="array" ref="AH175">_xlfn.XLOOKUP(AD174,CDIHistorico_[Data],CDIHistorico_[CDI dia]/100,AH174,0)</f>
        <v>0</v>
      </c>
      <c r="AI175" s="2">
        <f t="shared" si="18"/>
        <v>1</v>
      </c>
      <c r="AK175">
        <v>1994</v>
      </c>
      <c r="AL175">
        <v>5</v>
      </c>
      <c r="AM175">
        <v>581.49</v>
      </c>
      <c r="AN175" s="93">
        <f>DATE(IpeaDataIPCA[[#This Row],[Ano]],IpeaDataIPCA[[#This Row],[Mês]],15)</f>
        <v>34469</v>
      </c>
      <c r="AO175" s="5">
        <f>WORKDAY(IpeaDataIPCA[[#This Row],[Data]]-1,1,feriados)</f>
        <v>34470</v>
      </c>
      <c r="AS175" s="5">
        <v>56205</v>
      </c>
    </row>
    <row r="176" spans="3:45" hidden="1" x14ac:dyDescent="0.25">
      <c r="C176" s="31">
        <v>1722</v>
      </c>
      <c r="D176" s="108">
        <v>13.43</v>
      </c>
      <c r="E176" s="119">
        <v>13.43</v>
      </c>
      <c r="F176" s="10"/>
      <c r="G176" s="10"/>
      <c r="H176" s="10"/>
      <c r="I176" s="10"/>
      <c r="J176" s="10"/>
      <c r="K176" s="10"/>
      <c r="L176" s="10"/>
      <c r="P176" s="11"/>
      <c r="R176" s="5">
        <f t="shared" si="13"/>
        <v>41835</v>
      </c>
      <c r="S176" s="5">
        <v>41805</v>
      </c>
      <c r="T176" s="11">
        <v>3958.32</v>
      </c>
      <c r="U176" s="8">
        <f t="shared" si="15"/>
        <v>3.9999492714106744E-3</v>
      </c>
      <c r="V176" s="5">
        <f t="shared" si="14"/>
        <v>41805</v>
      </c>
      <c r="Z176"/>
      <c r="AD176" s="5">
        <f t="shared" si="2"/>
        <v>36957</v>
      </c>
      <c r="AE176" s="96" cm="1">
        <f t="array" ref="AE176">_xlfn.XLOOKUP(AD175,SELICHistorico[Data],SELICHistorico[SELIC dia]/100,AE175,0)</f>
        <v>0</v>
      </c>
      <c r="AF176" s="80">
        <f t="shared" si="16"/>
        <v>1</v>
      </c>
      <c r="AG176" s="123">
        <f t="shared" si="17"/>
        <v>1000</v>
      </c>
      <c r="AH176" s="126" cm="1">
        <f t="array" ref="AH176">_xlfn.XLOOKUP(AD175,CDIHistorico_[Data],CDIHistorico_[CDI dia]/100,AH175,0)</f>
        <v>0</v>
      </c>
      <c r="AI176" s="2">
        <f t="shared" si="18"/>
        <v>1</v>
      </c>
      <c r="AK176">
        <v>1994</v>
      </c>
      <c r="AL176">
        <v>6</v>
      </c>
      <c r="AM176">
        <v>857.29</v>
      </c>
      <c r="AN176" s="93">
        <f>DATE(IpeaDataIPCA[[#This Row],[Ano]],IpeaDataIPCA[[#This Row],[Mês]],15)</f>
        <v>34500</v>
      </c>
      <c r="AO176" s="5">
        <f>WORKDAY(IpeaDataIPCA[[#This Row],[Data]]-1,1,feriados)</f>
        <v>34500</v>
      </c>
      <c r="AS176" s="5">
        <v>56296</v>
      </c>
    </row>
    <row r="177" spans="3:45" hidden="1" x14ac:dyDescent="0.25">
      <c r="C177" s="31">
        <v>1768</v>
      </c>
      <c r="D177" s="108">
        <v>13.44</v>
      </c>
      <c r="E177" s="119">
        <v>13.44</v>
      </c>
      <c r="F177" s="10"/>
      <c r="G177" s="10"/>
      <c r="H177" s="10"/>
      <c r="I177" s="10"/>
      <c r="J177" s="10"/>
      <c r="K177" s="10"/>
      <c r="L177" s="10"/>
      <c r="R177" s="5">
        <f t="shared" si="13"/>
        <v>41866</v>
      </c>
      <c r="S177" s="5">
        <v>41835</v>
      </c>
      <c r="T177" s="11">
        <v>3958.72</v>
      </c>
      <c r="U177" s="8">
        <f t="shared" si="15"/>
        <v>1.0105297196782992E-4</v>
      </c>
      <c r="V177" s="5">
        <f t="shared" si="14"/>
        <v>41835</v>
      </c>
      <c r="Z177"/>
      <c r="AD177" s="5">
        <f t="shared" si="2"/>
        <v>36958</v>
      </c>
      <c r="AE177" s="96" cm="1">
        <f t="array" ref="AE177">_xlfn.XLOOKUP(AD176,SELICHistorico[Data],SELICHistorico[SELIC dia]/100,AE176,0)</f>
        <v>0</v>
      </c>
      <c r="AF177" s="80">
        <f t="shared" si="16"/>
        <v>1</v>
      </c>
      <c r="AG177" s="123">
        <f t="shared" si="17"/>
        <v>1000</v>
      </c>
      <c r="AH177" s="126" cm="1">
        <f t="array" ref="AH177">_xlfn.XLOOKUP(AD176,CDIHistorico_[Data],CDIHistorico_[CDI dia]/100,AH176,0)</f>
        <v>0</v>
      </c>
      <c r="AI177" s="2">
        <f t="shared" si="18"/>
        <v>1</v>
      </c>
      <c r="AK177">
        <v>1994</v>
      </c>
      <c r="AL177">
        <v>7</v>
      </c>
      <c r="AM177">
        <v>915.93</v>
      </c>
      <c r="AN177" s="93">
        <f>DATE(IpeaDataIPCA[[#This Row],[Ano]],IpeaDataIPCA[[#This Row],[Mês]],15)</f>
        <v>34530</v>
      </c>
      <c r="AO177" s="5">
        <f>WORKDAY(IpeaDataIPCA[[#This Row],[Data]]-1,1,feriados)</f>
        <v>34530</v>
      </c>
      <c r="AS177" s="5">
        <v>56384</v>
      </c>
    </row>
    <row r="178" spans="3:45" hidden="1" x14ac:dyDescent="0.25">
      <c r="C178" s="31">
        <v>1798</v>
      </c>
      <c r="D178" s="108">
        <v>13.44</v>
      </c>
      <c r="E178" s="119">
        <v>13.44</v>
      </c>
      <c r="F178" s="10"/>
      <c r="G178" s="10"/>
      <c r="H178" s="10"/>
      <c r="I178" s="10"/>
      <c r="J178" s="10"/>
      <c r="K178" s="10"/>
      <c r="L178" s="10"/>
      <c r="R178" s="5">
        <f t="shared" si="13"/>
        <v>41897</v>
      </c>
      <c r="S178" s="5">
        <v>41866</v>
      </c>
      <c r="T178" s="11">
        <v>3968.62</v>
      </c>
      <c r="U178" s="8">
        <f t="shared" si="15"/>
        <v>2.5008083420903215E-3</v>
      </c>
      <c r="V178" s="5">
        <f t="shared" si="14"/>
        <v>41866</v>
      </c>
      <c r="Z178"/>
      <c r="AD178" s="5">
        <f t="shared" si="2"/>
        <v>36959</v>
      </c>
      <c r="AE178" s="96" cm="1">
        <f t="array" ref="AE178">_xlfn.XLOOKUP(AD177,SELICHistorico[Data],SELICHistorico[SELIC dia]/100,AE177,0)</f>
        <v>0</v>
      </c>
      <c r="AF178" s="80">
        <f t="shared" si="16"/>
        <v>1</v>
      </c>
      <c r="AG178" s="123">
        <f t="shared" si="17"/>
        <v>1000</v>
      </c>
      <c r="AH178" s="126" cm="1">
        <f t="array" ref="AH178">_xlfn.XLOOKUP(AD177,CDIHistorico_[Data],CDIHistorico_[CDI dia]/100,AH177,0)</f>
        <v>0</v>
      </c>
      <c r="AI178" s="2">
        <f t="shared" si="18"/>
        <v>1</v>
      </c>
      <c r="AK178">
        <v>1994</v>
      </c>
      <c r="AL178">
        <v>8</v>
      </c>
      <c r="AM178">
        <v>932.97</v>
      </c>
      <c r="AN178" s="93">
        <f>DATE(IpeaDataIPCA[[#This Row],[Ano]],IpeaDataIPCA[[#This Row],[Mês]],15)</f>
        <v>34561</v>
      </c>
      <c r="AO178" s="5">
        <f>WORKDAY(IpeaDataIPCA[[#This Row],[Data]]-1,1,feriados)</f>
        <v>34561</v>
      </c>
      <c r="AS178" s="5">
        <v>56478</v>
      </c>
    </row>
    <row r="179" spans="3:45" hidden="1" x14ac:dyDescent="0.25">
      <c r="C179" s="31">
        <v>1800</v>
      </c>
      <c r="D179" s="108">
        <v>13.44</v>
      </c>
      <c r="E179" s="119">
        <v>13.44</v>
      </c>
      <c r="F179" s="10"/>
      <c r="G179" s="10"/>
      <c r="H179" s="10"/>
      <c r="I179" s="10"/>
      <c r="J179" s="10"/>
      <c r="K179" s="10"/>
      <c r="L179" s="10"/>
      <c r="R179" s="5">
        <f t="shared" si="13"/>
        <v>41927</v>
      </c>
      <c r="S179" s="5">
        <v>41897</v>
      </c>
      <c r="T179" s="11">
        <v>3991.24</v>
      </c>
      <c r="U179" s="8">
        <f t="shared" si="15"/>
        <v>5.6997142583568028E-3</v>
      </c>
      <c r="V179" s="5">
        <f t="shared" si="14"/>
        <v>41897</v>
      </c>
      <c r="Z179"/>
      <c r="AD179" s="5">
        <f t="shared" si="2"/>
        <v>36962</v>
      </c>
      <c r="AE179" s="96" cm="1">
        <f t="array" ref="AE179">_xlfn.XLOOKUP(AD178,SELICHistorico[Data],SELICHistorico[SELIC dia]/100,AE178,0)</f>
        <v>0</v>
      </c>
      <c r="AF179" s="80">
        <f t="shared" si="16"/>
        <v>1</v>
      </c>
      <c r="AG179" s="123">
        <f t="shared" si="17"/>
        <v>1000</v>
      </c>
      <c r="AH179" s="126" cm="1">
        <f t="array" ref="AH179">_xlfn.XLOOKUP(AD178,CDIHistorico_[Data],CDIHistorico_[CDI dia]/100,AH178,0)</f>
        <v>0</v>
      </c>
      <c r="AI179" s="2">
        <f t="shared" si="18"/>
        <v>1</v>
      </c>
      <c r="AK179">
        <v>1994</v>
      </c>
      <c r="AL179">
        <v>9</v>
      </c>
      <c r="AM179">
        <v>947.24</v>
      </c>
      <c r="AN179" s="93">
        <f>DATE(IpeaDataIPCA[[#This Row],[Ano]],IpeaDataIPCA[[#This Row],[Mês]],15)</f>
        <v>34592</v>
      </c>
      <c r="AO179" s="5">
        <f>WORKDAY(IpeaDataIPCA[[#This Row],[Data]]-1,1,feriados)</f>
        <v>34592</v>
      </c>
      <c r="AS179" s="5">
        <v>56569</v>
      </c>
    </row>
    <row r="180" spans="3:45" hidden="1" x14ac:dyDescent="0.25">
      <c r="C180" s="31">
        <v>1811</v>
      </c>
      <c r="D180" s="108">
        <v>13.44</v>
      </c>
      <c r="E180" s="119">
        <v>13.44</v>
      </c>
      <c r="F180" s="10"/>
      <c r="G180" s="10"/>
      <c r="H180" s="10"/>
      <c r="I180" s="10"/>
      <c r="J180" s="10"/>
      <c r="K180" s="10"/>
      <c r="L180" s="10"/>
      <c r="R180" s="5">
        <f t="shared" si="13"/>
        <v>41960</v>
      </c>
      <c r="S180" s="5">
        <v>41927</v>
      </c>
      <c r="T180" s="11">
        <v>4008</v>
      </c>
      <c r="U180" s="8">
        <f t="shared" si="15"/>
        <v>4.1991962397651683E-3</v>
      </c>
      <c r="V180" s="5">
        <f t="shared" si="14"/>
        <v>41927</v>
      </c>
      <c r="Z180"/>
      <c r="AD180" s="5">
        <f t="shared" si="2"/>
        <v>36963</v>
      </c>
      <c r="AE180" s="96" cm="1">
        <f t="array" ref="AE180">_xlfn.XLOOKUP(AD179,SELICHistorico[Data],SELICHistorico[SELIC dia]/100,AE179,0)</f>
        <v>0</v>
      </c>
      <c r="AF180" s="80">
        <f t="shared" si="16"/>
        <v>1</v>
      </c>
      <c r="AG180" s="123">
        <f t="shared" si="17"/>
        <v>1000</v>
      </c>
      <c r="AH180" s="126" cm="1">
        <f t="array" ref="AH180">_xlfn.XLOOKUP(AD179,CDIHistorico_[Data],CDIHistorico_[CDI dia]/100,AH179,0)</f>
        <v>0</v>
      </c>
      <c r="AI180" s="2">
        <f t="shared" si="18"/>
        <v>1</v>
      </c>
      <c r="AK180">
        <v>1994</v>
      </c>
      <c r="AL180">
        <v>10</v>
      </c>
      <c r="AM180">
        <v>972.06</v>
      </c>
      <c r="AN180" s="93">
        <f>DATE(IpeaDataIPCA[[#This Row],[Ano]],IpeaDataIPCA[[#This Row],[Mês]],15)</f>
        <v>34622</v>
      </c>
      <c r="AO180" s="5">
        <f>WORKDAY(IpeaDataIPCA[[#This Row],[Data]]-1,1,feriados)</f>
        <v>34624</v>
      </c>
      <c r="AS180" s="5">
        <v>56660</v>
      </c>
    </row>
    <row r="181" spans="3:45" hidden="1" x14ac:dyDescent="0.25">
      <c r="C181" s="31">
        <v>1855</v>
      </c>
      <c r="D181" s="108">
        <v>13.45</v>
      </c>
      <c r="E181" s="119">
        <v>13.45</v>
      </c>
      <c r="F181" s="10"/>
      <c r="G181" s="10"/>
      <c r="H181" s="10"/>
      <c r="I181" s="10"/>
      <c r="J181" s="10"/>
      <c r="K181" s="10"/>
      <c r="L181" s="10"/>
      <c r="R181" s="5">
        <f t="shared" si="13"/>
        <v>41988</v>
      </c>
      <c r="S181" s="5">
        <v>41958</v>
      </c>
      <c r="T181" s="11">
        <v>4028.44</v>
      </c>
      <c r="U181" s="8">
        <f t="shared" si="15"/>
        <v>5.0998003992015484E-3</v>
      </c>
      <c r="V181" s="5">
        <f t="shared" si="14"/>
        <v>41958</v>
      </c>
      <c r="Z181"/>
      <c r="AD181" s="5">
        <f t="shared" si="2"/>
        <v>36964</v>
      </c>
      <c r="AE181" s="96" cm="1">
        <f t="array" ref="AE181">_xlfn.XLOOKUP(AD180,SELICHistorico[Data],SELICHistorico[SELIC dia]/100,AE180,0)</f>
        <v>0</v>
      </c>
      <c r="AF181" s="80">
        <f t="shared" si="16"/>
        <v>1</v>
      </c>
      <c r="AG181" s="123">
        <f t="shared" si="17"/>
        <v>1000</v>
      </c>
      <c r="AH181" s="126" cm="1">
        <f t="array" ref="AH181">_xlfn.XLOOKUP(AD180,CDIHistorico_[Data],CDIHistorico_[CDI dia]/100,AH180,0)</f>
        <v>0</v>
      </c>
      <c r="AI181" s="2">
        <f t="shared" si="18"/>
        <v>1</v>
      </c>
      <c r="AK181">
        <v>1994</v>
      </c>
      <c r="AL181">
        <v>11</v>
      </c>
      <c r="AM181">
        <v>999.37</v>
      </c>
      <c r="AN181" s="93">
        <f>DATE(IpeaDataIPCA[[#This Row],[Ano]],IpeaDataIPCA[[#This Row],[Mês]],15)</f>
        <v>34653</v>
      </c>
      <c r="AO181" s="5">
        <f>WORKDAY(IpeaDataIPCA[[#This Row],[Data]]-1,1,feriados)</f>
        <v>34653</v>
      </c>
      <c r="AS181" s="5">
        <v>56751</v>
      </c>
    </row>
    <row r="182" spans="3:45" hidden="1" x14ac:dyDescent="0.25">
      <c r="C182" s="31">
        <v>1873</v>
      </c>
      <c r="D182" s="108">
        <v>13.45</v>
      </c>
      <c r="E182" s="119">
        <v>13.45</v>
      </c>
      <c r="F182" s="10"/>
      <c r="G182" s="10"/>
      <c r="H182" s="10"/>
      <c r="I182" s="10"/>
      <c r="J182" s="10"/>
      <c r="K182" s="10"/>
      <c r="L182" s="10"/>
      <c r="R182" s="5">
        <f t="shared" si="13"/>
        <v>42019</v>
      </c>
      <c r="S182" s="5">
        <v>41988</v>
      </c>
      <c r="T182" s="11">
        <v>4059.86</v>
      </c>
      <c r="U182" s="8">
        <f t="shared" si="15"/>
        <v>7.7995452333905479E-3</v>
      </c>
      <c r="V182" s="5">
        <f t="shared" si="14"/>
        <v>41988</v>
      </c>
      <c r="Z182"/>
      <c r="AD182" s="5">
        <f t="shared" si="2"/>
        <v>36965</v>
      </c>
      <c r="AE182" s="96" cm="1">
        <f t="array" ref="AE182">_xlfn.XLOOKUP(AD181,SELICHistorico[Data],SELICHistorico[SELIC dia]/100,AE181,0)</f>
        <v>0</v>
      </c>
      <c r="AF182" s="80">
        <f t="shared" si="16"/>
        <v>1</v>
      </c>
      <c r="AG182" s="123">
        <f t="shared" si="17"/>
        <v>1000</v>
      </c>
      <c r="AH182" s="126" cm="1">
        <f t="array" ref="AH182">_xlfn.XLOOKUP(AD181,CDIHistorico_[Data],CDIHistorico_[CDI dia]/100,AH181,0)</f>
        <v>0</v>
      </c>
      <c r="AI182" s="2">
        <f t="shared" si="18"/>
        <v>1</v>
      </c>
      <c r="AK182">
        <v>1994</v>
      </c>
      <c r="AL182">
        <v>12</v>
      </c>
      <c r="AM182">
        <v>1016.46</v>
      </c>
      <c r="AN182" s="93">
        <f>DATE(IpeaDataIPCA[[#This Row],[Ano]],IpeaDataIPCA[[#This Row],[Mês]],15)</f>
        <v>34683</v>
      </c>
      <c r="AO182" s="5">
        <f>WORKDAY(IpeaDataIPCA[[#This Row],[Data]]-1,1,feriados)</f>
        <v>34683</v>
      </c>
      <c r="AS182" s="5">
        <v>56842</v>
      </c>
    </row>
    <row r="183" spans="3:45" hidden="1" x14ac:dyDescent="0.25">
      <c r="C183" s="31">
        <v>1889</v>
      </c>
      <c r="D183" s="108">
        <v>13.46</v>
      </c>
      <c r="E183" s="119">
        <v>13.46</v>
      </c>
      <c r="F183" s="10"/>
      <c r="G183" s="10"/>
      <c r="H183" s="10"/>
      <c r="I183" s="10"/>
      <c r="J183" s="10"/>
      <c r="K183" s="10"/>
      <c r="L183" s="10"/>
      <c r="R183" s="5">
        <f t="shared" si="13"/>
        <v>42053</v>
      </c>
      <c r="S183" s="5">
        <v>42019</v>
      </c>
      <c r="T183" s="11">
        <v>4110.2</v>
      </c>
      <c r="U183" s="8">
        <f t="shared" si="15"/>
        <v>1.2399442345302436E-2</v>
      </c>
      <c r="V183" s="5">
        <f t="shared" si="14"/>
        <v>42019</v>
      </c>
      <c r="Z183"/>
      <c r="AD183" s="5">
        <f t="shared" si="2"/>
        <v>36966</v>
      </c>
      <c r="AE183" s="96" cm="1">
        <f t="array" ref="AE183">_xlfn.XLOOKUP(AD182,SELICHistorico[Data],SELICHistorico[SELIC dia]/100,AE182,0)</f>
        <v>0</v>
      </c>
      <c r="AF183" s="80">
        <f t="shared" si="16"/>
        <v>1</v>
      </c>
      <c r="AG183" s="123">
        <f t="shared" si="17"/>
        <v>1000</v>
      </c>
      <c r="AH183" s="126" cm="1">
        <f t="array" ref="AH183">_xlfn.XLOOKUP(AD182,CDIHistorico_[Data],CDIHistorico_[CDI dia]/100,AH182,0)</f>
        <v>0</v>
      </c>
      <c r="AI183" s="2">
        <f t="shared" si="18"/>
        <v>1</v>
      </c>
      <c r="AK183">
        <v>1995</v>
      </c>
      <c r="AL183">
        <v>1</v>
      </c>
      <c r="AM183">
        <v>1033.74</v>
      </c>
      <c r="AN183" s="93">
        <f>DATE(IpeaDataIPCA[[#This Row],[Ano]],IpeaDataIPCA[[#This Row],[Mês]],15)</f>
        <v>34714</v>
      </c>
      <c r="AO183" s="5">
        <f>WORKDAY(IpeaDataIPCA[[#This Row],[Data]]-1,1,feriados)</f>
        <v>34715</v>
      </c>
      <c r="AS183" s="5">
        <v>56934</v>
      </c>
    </row>
    <row r="184" spans="3:45" hidden="1" x14ac:dyDescent="0.25">
      <c r="C184" s="31">
        <v>1902</v>
      </c>
      <c r="D184" s="108">
        <v>13.46</v>
      </c>
      <c r="E184" s="119">
        <v>13.46</v>
      </c>
      <c r="F184" s="10"/>
      <c r="G184" s="10"/>
      <c r="H184" s="10"/>
      <c r="I184" s="10"/>
      <c r="J184" s="10"/>
      <c r="K184" s="10"/>
      <c r="L184" s="10"/>
      <c r="R184" s="5">
        <f t="shared" si="13"/>
        <v>42079</v>
      </c>
      <c r="S184" s="5">
        <v>42050</v>
      </c>
      <c r="T184" s="11">
        <v>4160.34</v>
      </c>
      <c r="U184" s="8">
        <f t="shared" si="15"/>
        <v>1.2198919760595617E-2</v>
      </c>
      <c r="V184" s="5">
        <f t="shared" si="14"/>
        <v>42050</v>
      </c>
      <c r="Z184"/>
      <c r="AD184" s="5">
        <f t="shared" si="2"/>
        <v>36969</v>
      </c>
      <c r="AE184" s="96" cm="1">
        <f t="array" ref="AE184">_xlfn.XLOOKUP(AD183,SELICHistorico[Data],SELICHistorico[SELIC dia]/100,AE183,0)</f>
        <v>0</v>
      </c>
      <c r="AF184" s="80">
        <f t="shared" si="16"/>
        <v>1</v>
      </c>
      <c r="AG184" s="123">
        <f t="shared" si="17"/>
        <v>1000</v>
      </c>
      <c r="AH184" s="126" cm="1">
        <f t="array" ref="AH184">_xlfn.XLOOKUP(AD183,CDIHistorico_[Data],CDIHistorico_[CDI dia]/100,AH183,0)</f>
        <v>0</v>
      </c>
      <c r="AI184" s="2">
        <f t="shared" si="18"/>
        <v>1</v>
      </c>
      <c r="AK184">
        <v>1995</v>
      </c>
      <c r="AL184">
        <v>2</v>
      </c>
      <c r="AM184">
        <v>1044.28</v>
      </c>
      <c r="AN184" s="93">
        <f>DATE(IpeaDataIPCA[[#This Row],[Ano]],IpeaDataIPCA[[#This Row],[Mês]],15)</f>
        <v>34745</v>
      </c>
      <c r="AO184" s="5">
        <f>WORKDAY(IpeaDataIPCA[[#This Row],[Data]]-1,1,feriados)</f>
        <v>34745</v>
      </c>
      <c r="AS184" s="5">
        <v>57026</v>
      </c>
    </row>
    <row r="185" spans="3:45" hidden="1" x14ac:dyDescent="0.25">
      <c r="C185" s="31">
        <v>1947</v>
      </c>
      <c r="D185" s="108">
        <v>13.47</v>
      </c>
      <c r="E185" s="119">
        <v>13.47</v>
      </c>
      <c r="F185" s="10"/>
      <c r="G185" s="10"/>
      <c r="H185" s="10"/>
      <c r="I185" s="10"/>
      <c r="J185" s="10"/>
      <c r="K185" s="10"/>
      <c r="L185" s="10"/>
      <c r="R185" s="5">
        <f t="shared" si="13"/>
        <v>42109</v>
      </c>
      <c r="S185" s="5">
        <v>42078</v>
      </c>
      <c r="T185" s="11">
        <v>4215.26</v>
      </c>
      <c r="U185" s="8">
        <f t="shared" si="15"/>
        <v>1.3200844161775249E-2</v>
      </c>
      <c r="V185" s="5">
        <f t="shared" si="14"/>
        <v>42078</v>
      </c>
      <c r="Z185"/>
      <c r="AD185" s="5">
        <f t="shared" si="2"/>
        <v>36970</v>
      </c>
      <c r="AE185" s="96" cm="1">
        <f t="array" ref="AE185">_xlfn.XLOOKUP(AD184,SELICHistorico[Data],SELICHistorico[SELIC dia]/100,AE184,0)</f>
        <v>0</v>
      </c>
      <c r="AF185" s="80">
        <f t="shared" si="16"/>
        <v>1</v>
      </c>
      <c r="AG185" s="123">
        <f t="shared" si="17"/>
        <v>1000</v>
      </c>
      <c r="AH185" s="126" cm="1">
        <f t="array" ref="AH185">_xlfn.XLOOKUP(AD184,CDIHistorico_[Data],CDIHistorico_[CDI dia]/100,AH184,0)</f>
        <v>0</v>
      </c>
      <c r="AI185" s="2">
        <f t="shared" si="18"/>
        <v>1</v>
      </c>
      <c r="AK185">
        <v>1995</v>
      </c>
      <c r="AL185">
        <v>3</v>
      </c>
      <c r="AM185">
        <v>1060.47</v>
      </c>
      <c r="AN185" s="93">
        <f>DATE(IpeaDataIPCA[[#This Row],[Ano]],IpeaDataIPCA[[#This Row],[Mês]],15)</f>
        <v>34773</v>
      </c>
      <c r="AO185" s="5">
        <f>WORKDAY(IpeaDataIPCA[[#This Row],[Data]]-1,1,feriados)</f>
        <v>34773</v>
      </c>
      <c r="AS185" s="5">
        <v>57115</v>
      </c>
    </row>
    <row r="186" spans="3:45" hidden="1" x14ac:dyDescent="0.25">
      <c r="C186" s="31">
        <v>1964</v>
      </c>
      <c r="D186" s="108">
        <v>13.47</v>
      </c>
      <c r="E186" s="119">
        <v>13.47</v>
      </c>
      <c r="F186" s="10"/>
      <c r="G186" s="10"/>
      <c r="H186" s="10"/>
      <c r="I186" s="10"/>
      <c r="J186" s="10"/>
      <c r="K186" s="10"/>
      <c r="L186" s="10"/>
      <c r="R186" s="5">
        <f t="shared" si="13"/>
        <v>42139</v>
      </c>
      <c r="S186" s="5">
        <v>42109</v>
      </c>
      <c r="T186" s="11">
        <v>4245.1899999999996</v>
      </c>
      <c r="U186" s="8">
        <f t="shared" si="15"/>
        <v>7.1003923838623972E-3</v>
      </c>
      <c r="V186" s="5">
        <f t="shared" si="14"/>
        <v>42109</v>
      </c>
      <c r="Z186"/>
      <c r="AD186" s="5">
        <f t="shared" si="2"/>
        <v>36971</v>
      </c>
      <c r="AE186" s="96" cm="1">
        <f t="array" ref="AE186">_xlfn.XLOOKUP(AD185,SELICHistorico[Data],SELICHistorico[SELIC dia]/100,AE185,0)</f>
        <v>0</v>
      </c>
      <c r="AF186" s="80">
        <f t="shared" si="16"/>
        <v>1</v>
      </c>
      <c r="AG186" s="123">
        <f t="shared" si="17"/>
        <v>1000</v>
      </c>
      <c r="AH186" s="126" cm="1">
        <f t="array" ref="AH186">_xlfn.XLOOKUP(AD185,CDIHistorico_[Data],CDIHistorico_[CDI dia]/100,AH185,0)</f>
        <v>0</v>
      </c>
      <c r="AI186" s="2">
        <f t="shared" si="18"/>
        <v>1</v>
      </c>
      <c r="AK186">
        <v>1995</v>
      </c>
      <c r="AL186">
        <v>4</v>
      </c>
      <c r="AM186">
        <v>1086.24</v>
      </c>
      <c r="AN186" s="93">
        <f>DATE(IpeaDataIPCA[[#This Row],[Ano]],IpeaDataIPCA[[#This Row],[Mês]],15)</f>
        <v>34804</v>
      </c>
      <c r="AO186" s="5">
        <f>WORKDAY(IpeaDataIPCA[[#This Row],[Data]]-1,1,feriados)</f>
        <v>34806</v>
      </c>
      <c r="AS186" s="5">
        <v>57207</v>
      </c>
    </row>
    <row r="187" spans="3:45" hidden="1" x14ac:dyDescent="0.25">
      <c r="C187" s="31">
        <v>1980</v>
      </c>
      <c r="D187" s="108">
        <v>13.47</v>
      </c>
      <c r="E187" s="119">
        <v>13.47</v>
      </c>
      <c r="F187" s="10"/>
      <c r="G187" s="10"/>
      <c r="H187" s="10"/>
      <c r="I187" s="10"/>
      <c r="J187" s="10"/>
      <c r="K187" s="10"/>
      <c r="L187" s="10"/>
      <c r="R187" s="5">
        <f t="shared" si="13"/>
        <v>42170</v>
      </c>
      <c r="S187" s="5">
        <v>42139</v>
      </c>
      <c r="T187" s="11">
        <v>4276.6000000000004</v>
      </c>
      <c r="U187" s="8">
        <f t="shared" si="15"/>
        <v>7.3989621194812116E-3</v>
      </c>
      <c r="V187" s="5">
        <f t="shared" si="14"/>
        <v>42139</v>
      </c>
      <c r="Z187"/>
      <c r="AD187" s="5">
        <f t="shared" si="2"/>
        <v>36972</v>
      </c>
      <c r="AE187" s="96" cm="1">
        <f t="array" ref="AE187">_xlfn.XLOOKUP(AD186,SELICHistorico[Data],SELICHistorico[SELIC dia]/100,AE186,0)</f>
        <v>0</v>
      </c>
      <c r="AF187" s="80">
        <f t="shared" si="16"/>
        <v>1</v>
      </c>
      <c r="AG187" s="123">
        <f t="shared" si="17"/>
        <v>1000</v>
      </c>
      <c r="AH187" s="126" cm="1">
        <f t="array" ref="AH187">_xlfn.XLOOKUP(AD186,CDIHistorico_[Data],CDIHistorico_[CDI dia]/100,AH186,0)</f>
        <v>0</v>
      </c>
      <c r="AI187" s="2">
        <f t="shared" si="18"/>
        <v>1</v>
      </c>
      <c r="AK187">
        <v>1995</v>
      </c>
      <c r="AL187">
        <v>5</v>
      </c>
      <c r="AM187">
        <v>1115.24</v>
      </c>
      <c r="AN187" s="93">
        <f>DATE(IpeaDataIPCA[[#This Row],[Ano]],IpeaDataIPCA[[#This Row],[Mês]],15)</f>
        <v>34834</v>
      </c>
      <c r="AO187" s="5">
        <f>WORKDAY(IpeaDataIPCA[[#This Row],[Data]]-1,1,feriados)</f>
        <v>34834</v>
      </c>
      <c r="AS187" s="5">
        <v>57300</v>
      </c>
    </row>
    <row r="188" spans="3:45" hidden="1" x14ac:dyDescent="0.25">
      <c r="C188" s="31">
        <v>1994</v>
      </c>
      <c r="D188" s="108">
        <v>13.47</v>
      </c>
      <c r="E188" s="119">
        <v>13.47</v>
      </c>
      <c r="F188" s="10"/>
      <c r="G188" s="10"/>
      <c r="H188" s="10"/>
      <c r="I188" s="10"/>
      <c r="J188" s="10"/>
      <c r="K188" s="10"/>
      <c r="L188" s="10"/>
      <c r="R188" s="5">
        <f t="shared" si="13"/>
        <v>42200</v>
      </c>
      <c r="S188" s="5">
        <v>42170</v>
      </c>
      <c r="T188" s="11">
        <v>4310.3900000000003</v>
      </c>
      <c r="U188" s="8">
        <f t="shared" si="15"/>
        <v>7.9011364167795861E-3</v>
      </c>
      <c r="V188" s="5">
        <f t="shared" si="14"/>
        <v>42170</v>
      </c>
      <c r="Z188"/>
      <c r="AD188" s="5">
        <f t="shared" si="2"/>
        <v>36973</v>
      </c>
      <c r="AE188" s="96" cm="1">
        <f t="array" ref="AE188">_xlfn.XLOOKUP(AD187,SELICHistorico[Data],SELICHistorico[SELIC dia]/100,AE187,0)</f>
        <v>0</v>
      </c>
      <c r="AF188" s="80">
        <f t="shared" si="16"/>
        <v>1</v>
      </c>
      <c r="AG188" s="123">
        <f t="shared" si="17"/>
        <v>1000</v>
      </c>
      <c r="AH188" s="126" cm="1">
        <f t="array" ref="AH188">_xlfn.XLOOKUP(AD187,CDIHistorico_[Data],CDIHistorico_[CDI dia]/100,AH187,0)</f>
        <v>0</v>
      </c>
      <c r="AI188" s="2">
        <f t="shared" si="18"/>
        <v>1</v>
      </c>
      <c r="AK188">
        <v>1995</v>
      </c>
      <c r="AL188">
        <v>6</v>
      </c>
      <c r="AM188">
        <v>1140.44</v>
      </c>
      <c r="AN188" s="93">
        <f>DATE(IpeaDataIPCA[[#This Row],[Ano]],IpeaDataIPCA[[#This Row],[Mês]],15)</f>
        <v>34865</v>
      </c>
      <c r="AO188" s="5">
        <f>WORKDAY(IpeaDataIPCA[[#This Row],[Data]]-1,1,feriados)</f>
        <v>34865</v>
      </c>
      <c r="AS188" s="5">
        <v>57391</v>
      </c>
    </row>
    <row r="189" spans="3:45" hidden="1" x14ac:dyDescent="0.25">
      <c r="C189" s="31">
        <v>2041</v>
      </c>
      <c r="D189" s="108">
        <v>13.49</v>
      </c>
      <c r="E189" s="119">
        <v>13.49</v>
      </c>
      <c r="F189" s="10"/>
      <c r="G189" s="10"/>
      <c r="H189" s="10"/>
      <c r="I189" s="10"/>
      <c r="J189" s="10"/>
      <c r="K189" s="10"/>
      <c r="L189" s="10"/>
      <c r="R189" s="5">
        <f t="shared" si="13"/>
        <v>42233</v>
      </c>
      <c r="S189" s="5">
        <v>42200</v>
      </c>
      <c r="T189" s="11">
        <v>4337.1099999999997</v>
      </c>
      <c r="U189" s="8">
        <f t="shared" si="15"/>
        <v>6.1989750347415384E-3</v>
      </c>
      <c r="V189" s="5">
        <f t="shared" si="14"/>
        <v>42200</v>
      </c>
      <c r="Z189"/>
      <c r="AD189" s="5">
        <f t="shared" si="2"/>
        <v>36976</v>
      </c>
      <c r="AE189" s="96" cm="1">
        <f t="array" ref="AE189">_xlfn.XLOOKUP(AD188,SELICHistorico[Data],SELICHistorico[SELIC dia]/100,AE188,0)</f>
        <v>0</v>
      </c>
      <c r="AF189" s="80">
        <f t="shared" si="16"/>
        <v>1</v>
      </c>
      <c r="AG189" s="123">
        <f t="shared" si="17"/>
        <v>1000</v>
      </c>
      <c r="AH189" s="126" cm="1">
        <f t="array" ref="AH189">_xlfn.XLOOKUP(AD188,CDIHistorico_[Data],CDIHistorico_[CDI dia]/100,AH188,0)</f>
        <v>0</v>
      </c>
      <c r="AI189" s="2">
        <f t="shared" si="18"/>
        <v>1</v>
      </c>
      <c r="AK189">
        <v>1995</v>
      </c>
      <c r="AL189">
        <v>7</v>
      </c>
      <c r="AM189">
        <v>1167.3499999999999</v>
      </c>
      <c r="AN189" s="93">
        <f>DATE(IpeaDataIPCA[[#This Row],[Ano]],IpeaDataIPCA[[#This Row],[Mês]],15)</f>
        <v>34895</v>
      </c>
      <c r="AO189" s="5">
        <f>WORKDAY(IpeaDataIPCA[[#This Row],[Data]]-1,1,feriados)</f>
        <v>34897</v>
      </c>
      <c r="AS189" s="5">
        <v>57480</v>
      </c>
    </row>
    <row r="190" spans="3:45" hidden="1" x14ac:dyDescent="0.25">
      <c r="C190" s="31">
        <v>2087</v>
      </c>
      <c r="D190" s="108">
        <v>13.5</v>
      </c>
      <c r="E190" s="119">
        <v>13.5</v>
      </c>
      <c r="F190" s="10"/>
      <c r="G190" s="10"/>
      <c r="H190" s="10"/>
      <c r="I190" s="10"/>
      <c r="J190" s="10"/>
      <c r="K190" s="10"/>
      <c r="L190" s="10"/>
      <c r="R190" s="5">
        <f t="shared" si="13"/>
        <v>42262</v>
      </c>
      <c r="S190" s="5">
        <v>42231</v>
      </c>
      <c r="T190" s="11">
        <v>4346.6499999999996</v>
      </c>
      <c r="U190" s="8">
        <f t="shared" si="15"/>
        <v>2.1996214068815689E-3</v>
      </c>
      <c r="V190" s="5">
        <f t="shared" si="14"/>
        <v>42231</v>
      </c>
      <c r="Z190"/>
      <c r="AD190" s="5">
        <f t="shared" si="2"/>
        <v>36977</v>
      </c>
      <c r="AE190" s="96" cm="1">
        <f t="array" ref="AE190">_xlfn.XLOOKUP(AD189,SELICHistorico[Data],SELICHistorico[SELIC dia]/100,AE189,0)</f>
        <v>0</v>
      </c>
      <c r="AF190" s="80">
        <f t="shared" si="16"/>
        <v>1</v>
      </c>
      <c r="AG190" s="123">
        <f t="shared" si="17"/>
        <v>1000</v>
      </c>
      <c r="AH190" s="126" cm="1">
        <f t="array" ref="AH190">_xlfn.XLOOKUP(AD189,CDIHistorico_[Data],CDIHistorico_[CDI dia]/100,AH189,0)</f>
        <v>0</v>
      </c>
      <c r="AI190" s="2">
        <f t="shared" si="18"/>
        <v>1</v>
      </c>
      <c r="AK190">
        <v>1995</v>
      </c>
      <c r="AL190">
        <v>8</v>
      </c>
      <c r="AM190">
        <v>1178.9100000000001</v>
      </c>
      <c r="AN190" s="93">
        <f>DATE(IpeaDataIPCA[[#This Row],[Ano]],IpeaDataIPCA[[#This Row],[Mês]],15)</f>
        <v>34926</v>
      </c>
      <c r="AO190" s="5">
        <f>WORKDAY(IpeaDataIPCA[[#This Row],[Data]]-1,1,feriados)</f>
        <v>34926</v>
      </c>
      <c r="AS190" s="5">
        <v>57572</v>
      </c>
    </row>
    <row r="191" spans="3:45" hidden="1" x14ac:dyDescent="0.25">
      <c r="C191" s="31">
        <v>2132</v>
      </c>
      <c r="D191" s="108">
        <v>13.5</v>
      </c>
      <c r="E191" s="119">
        <v>13.5</v>
      </c>
      <c r="F191" s="10"/>
      <c r="G191" s="10"/>
      <c r="H191" s="10"/>
      <c r="I191" s="10"/>
      <c r="J191" s="10"/>
      <c r="K191" s="10"/>
      <c r="L191" s="10"/>
      <c r="R191" s="5">
        <f t="shared" si="13"/>
        <v>42292</v>
      </c>
      <c r="S191" s="5">
        <v>42262</v>
      </c>
      <c r="T191" s="11">
        <v>4370.12</v>
      </c>
      <c r="U191" s="8">
        <f t="shared" si="15"/>
        <v>5.3995605811372194E-3</v>
      </c>
      <c r="V191" s="5">
        <f t="shared" si="14"/>
        <v>42262</v>
      </c>
      <c r="Z191"/>
      <c r="AD191" s="5">
        <f t="shared" si="2"/>
        <v>36978</v>
      </c>
      <c r="AE191" s="96" cm="1">
        <f t="array" ref="AE191">_xlfn.XLOOKUP(AD190,SELICHistorico[Data],SELICHistorico[SELIC dia]/100,AE190,0)</f>
        <v>0</v>
      </c>
      <c r="AF191" s="80">
        <f t="shared" si="16"/>
        <v>1</v>
      </c>
      <c r="AG191" s="123">
        <f t="shared" si="17"/>
        <v>1000</v>
      </c>
      <c r="AH191" s="126" cm="1">
        <f t="array" ref="AH191">_xlfn.XLOOKUP(AD190,CDIHistorico_[Data],CDIHistorico_[CDI dia]/100,AH190,0)</f>
        <v>0</v>
      </c>
      <c r="AI191" s="2">
        <f t="shared" si="18"/>
        <v>1</v>
      </c>
      <c r="AK191">
        <v>1995</v>
      </c>
      <c r="AL191">
        <v>9</v>
      </c>
      <c r="AM191">
        <v>1190.58</v>
      </c>
      <c r="AN191" s="93">
        <f>DATE(IpeaDataIPCA[[#This Row],[Ano]],IpeaDataIPCA[[#This Row],[Mês]],15)</f>
        <v>34957</v>
      </c>
      <c r="AO191" s="5">
        <f>WORKDAY(IpeaDataIPCA[[#This Row],[Data]]-1,1,feriados)</f>
        <v>34957</v>
      </c>
      <c r="AS191" s="5">
        <v>57665</v>
      </c>
    </row>
    <row r="192" spans="3:45" hidden="1" x14ac:dyDescent="0.25">
      <c r="C192" s="31">
        <v>2160</v>
      </c>
      <c r="D192" s="108">
        <v>13.5</v>
      </c>
      <c r="E192" s="119">
        <v>13.5</v>
      </c>
      <c r="F192" s="10"/>
      <c r="G192" s="10"/>
      <c r="H192" s="10"/>
      <c r="I192" s="10"/>
      <c r="J192" s="10"/>
      <c r="K192" s="10"/>
      <c r="L192" s="10"/>
      <c r="R192" s="5">
        <f t="shared" si="13"/>
        <v>42324</v>
      </c>
      <c r="S192" s="5">
        <v>42292</v>
      </c>
      <c r="T192" s="11">
        <v>4405.95</v>
      </c>
      <c r="U192" s="8">
        <f t="shared" si="15"/>
        <v>8.1988595278847942E-3</v>
      </c>
      <c r="V192" s="5">
        <f t="shared" si="14"/>
        <v>42292</v>
      </c>
      <c r="Z192"/>
      <c r="AD192" s="5">
        <f t="shared" si="2"/>
        <v>36979</v>
      </c>
      <c r="AE192" s="96" cm="1">
        <f t="array" ref="AE192">_xlfn.XLOOKUP(AD191,SELICHistorico[Data],SELICHistorico[SELIC dia]/100,AE191,0)</f>
        <v>0</v>
      </c>
      <c r="AF192" s="80">
        <f t="shared" si="16"/>
        <v>1</v>
      </c>
      <c r="AG192" s="123">
        <f t="shared" si="17"/>
        <v>1000</v>
      </c>
      <c r="AH192" s="126" cm="1">
        <f t="array" ref="AH192">_xlfn.XLOOKUP(AD191,CDIHistorico_[Data],CDIHistorico_[CDI dia]/100,AH191,0)</f>
        <v>0</v>
      </c>
      <c r="AI192" s="2">
        <f t="shared" si="18"/>
        <v>1</v>
      </c>
      <c r="AK192">
        <v>1995</v>
      </c>
      <c r="AL192">
        <v>10</v>
      </c>
      <c r="AM192">
        <v>1207.3699999999999</v>
      </c>
      <c r="AN192" s="93">
        <f>DATE(IpeaDataIPCA[[#This Row],[Ano]],IpeaDataIPCA[[#This Row],[Mês]],15)</f>
        <v>34987</v>
      </c>
      <c r="AO192" s="5">
        <f>WORKDAY(IpeaDataIPCA[[#This Row],[Data]]-1,1,feriados)</f>
        <v>34988</v>
      </c>
      <c r="AS192" s="5">
        <v>57756</v>
      </c>
    </row>
    <row r="193" spans="3:45" hidden="1" x14ac:dyDescent="0.25">
      <c r="C193" s="31">
        <v>2223</v>
      </c>
      <c r="D193" s="108">
        <v>13.51</v>
      </c>
      <c r="E193" s="119">
        <v>13.51</v>
      </c>
      <c r="F193" s="10"/>
      <c r="G193" s="10"/>
      <c r="H193" s="10"/>
      <c r="I193" s="10"/>
      <c r="J193" s="10"/>
      <c r="K193" s="10"/>
      <c r="L193" s="10"/>
      <c r="R193" s="5">
        <f t="shared" si="13"/>
        <v>42353</v>
      </c>
      <c r="S193" s="5">
        <v>42323</v>
      </c>
      <c r="T193" s="11">
        <v>4450.45</v>
      </c>
      <c r="U193" s="8">
        <f t="shared" si="15"/>
        <v>1.009997843824828E-2</v>
      </c>
      <c r="V193" s="5">
        <f t="shared" si="14"/>
        <v>42323</v>
      </c>
      <c r="Z193"/>
      <c r="AD193" s="5">
        <f t="shared" si="2"/>
        <v>36980</v>
      </c>
      <c r="AE193" s="96" cm="1">
        <f t="array" ref="AE193">_xlfn.XLOOKUP(AD192,SELICHistorico[Data],SELICHistorico[SELIC dia]/100,AE192,0)</f>
        <v>0</v>
      </c>
      <c r="AF193" s="80">
        <f t="shared" si="16"/>
        <v>1</v>
      </c>
      <c r="AG193" s="123">
        <f t="shared" si="17"/>
        <v>1000</v>
      </c>
      <c r="AH193" s="126" cm="1">
        <f t="array" ref="AH193">_xlfn.XLOOKUP(AD192,CDIHistorico_[Data],CDIHistorico_[CDI dia]/100,AH192,0)</f>
        <v>0</v>
      </c>
      <c r="AI193" s="2">
        <f t="shared" si="18"/>
        <v>1</v>
      </c>
      <c r="AK193">
        <v>1995</v>
      </c>
      <c r="AL193">
        <v>11</v>
      </c>
      <c r="AM193">
        <v>1225.1199999999999</v>
      </c>
      <c r="AN193" s="93">
        <f>DATE(IpeaDataIPCA[[#This Row],[Ano]],IpeaDataIPCA[[#This Row],[Mês]],15)</f>
        <v>35018</v>
      </c>
      <c r="AO193" s="5">
        <f>WORKDAY(IpeaDataIPCA[[#This Row],[Data]]-1,1,feriados)</f>
        <v>35018</v>
      </c>
      <c r="AS193" s="5">
        <v>57845</v>
      </c>
    </row>
    <row r="194" spans="3:45" hidden="1" x14ac:dyDescent="0.25">
      <c r="C194" s="31">
        <v>2314</v>
      </c>
      <c r="D194" s="108">
        <v>13.52</v>
      </c>
      <c r="E194" s="119">
        <v>13.52</v>
      </c>
      <c r="F194" s="10"/>
      <c r="G194" s="10"/>
      <c r="H194" s="10"/>
      <c r="I194" s="10"/>
      <c r="J194" s="10"/>
      <c r="K194" s="10"/>
      <c r="L194" s="10"/>
      <c r="R194" s="5">
        <f t="shared" ref="R194:R257" si="19">WORKDAY(S195-1,1,feriados)</f>
        <v>42384</v>
      </c>
      <c r="S194" s="5">
        <v>42353</v>
      </c>
      <c r="T194" s="11">
        <v>4493.17</v>
      </c>
      <c r="U194" s="8">
        <f t="shared" si="15"/>
        <v>9.5990293116428038E-3</v>
      </c>
      <c r="V194" s="5">
        <f t="shared" si="14"/>
        <v>42353</v>
      </c>
      <c r="Z194"/>
      <c r="AD194" s="5">
        <f t="shared" si="2"/>
        <v>36983</v>
      </c>
      <c r="AE194" s="96" cm="1">
        <f t="array" ref="AE194">_xlfn.XLOOKUP(AD193,SELICHistorico[Data],SELICHistorico[SELIC dia]/100,AE193,0)</f>
        <v>0</v>
      </c>
      <c r="AF194" s="80">
        <f t="shared" si="16"/>
        <v>1</v>
      </c>
      <c r="AG194" s="123">
        <f t="shared" si="17"/>
        <v>1000</v>
      </c>
      <c r="AH194" s="126" cm="1">
        <f t="array" ref="AH194">_xlfn.XLOOKUP(AD193,CDIHistorico_[Data],CDIHistorico_[CDI dia]/100,AH193,0)</f>
        <v>0</v>
      </c>
      <c r="AI194" s="2">
        <f t="shared" si="18"/>
        <v>1</v>
      </c>
      <c r="AK194">
        <v>1995</v>
      </c>
      <c r="AL194">
        <v>12</v>
      </c>
      <c r="AM194">
        <v>1244.23</v>
      </c>
      <c r="AN194" s="93">
        <f>DATE(IpeaDataIPCA[[#This Row],[Ano]],IpeaDataIPCA[[#This Row],[Mês]],15)</f>
        <v>35048</v>
      </c>
      <c r="AO194" s="5">
        <f>WORKDAY(IpeaDataIPCA[[#This Row],[Data]]-1,1,feriados)</f>
        <v>35048</v>
      </c>
      <c r="AS194" s="5">
        <v>57937</v>
      </c>
    </row>
    <row r="195" spans="3:45" hidden="1" x14ac:dyDescent="0.25">
      <c r="C195" s="31">
        <v>2406</v>
      </c>
      <c r="D195" s="108">
        <v>13.53</v>
      </c>
      <c r="E195" s="119">
        <v>13.53</v>
      </c>
      <c r="F195" s="10"/>
      <c r="G195" s="10"/>
      <c r="H195" s="10"/>
      <c r="I195" s="10"/>
      <c r="J195" s="10"/>
      <c r="K195" s="10"/>
      <c r="L195" s="10"/>
      <c r="R195" s="5">
        <f t="shared" si="19"/>
        <v>42415</v>
      </c>
      <c r="S195" s="5">
        <v>42384</v>
      </c>
      <c r="T195" s="11">
        <v>4550.2299999999996</v>
      </c>
      <c r="U195" s="8">
        <f t="shared" si="15"/>
        <v>1.2699274676898353E-2</v>
      </c>
      <c r="V195" s="5">
        <f t="shared" ref="V195:V258" si="20">S195</f>
        <v>42384</v>
      </c>
      <c r="Z195"/>
      <c r="AD195" s="5">
        <f t="shared" si="2"/>
        <v>36984</v>
      </c>
      <c r="AE195" s="96" cm="1">
        <f t="array" ref="AE195">_xlfn.XLOOKUP(AD194,SELICHistorico[Data],SELICHistorico[SELIC dia]/100,AE194,0)</f>
        <v>0</v>
      </c>
      <c r="AF195" s="80">
        <f t="shared" si="16"/>
        <v>1</v>
      </c>
      <c r="AG195" s="123">
        <f t="shared" si="17"/>
        <v>1000</v>
      </c>
      <c r="AH195" s="126" cm="1">
        <f t="array" ref="AH195">_xlfn.XLOOKUP(AD194,CDIHistorico_[Data],CDIHistorico_[CDI dia]/100,AH194,0)</f>
        <v>0</v>
      </c>
      <c r="AI195" s="2">
        <f t="shared" si="18"/>
        <v>1</v>
      </c>
      <c r="AK195">
        <v>1996</v>
      </c>
      <c r="AL195">
        <v>1</v>
      </c>
      <c r="AM195">
        <v>1260.9000000000001</v>
      </c>
      <c r="AN195" s="93">
        <f>DATE(IpeaDataIPCA[[#This Row],[Ano]],IpeaDataIPCA[[#This Row],[Mês]],15)</f>
        <v>35079</v>
      </c>
      <c r="AO195" s="5">
        <f>WORKDAY(IpeaDataIPCA[[#This Row],[Data]]-1,1,feriados)</f>
        <v>35079</v>
      </c>
      <c r="AS195" s="5">
        <v>58032</v>
      </c>
    </row>
    <row r="196" spans="3:45" hidden="1" x14ac:dyDescent="0.25">
      <c r="C196" s="31">
        <v>2454</v>
      </c>
      <c r="D196" s="108">
        <v>13.53</v>
      </c>
      <c r="E196" s="119">
        <v>13.53</v>
      </c>
      <c r="F196" s="10"/>
      <c r="G196" s="10"/>
      <c r="H196" s="10"/>
      <c r="I196" s="10"/>
      <c r="J196" s="10"/>
      <c r="K196" s="10"/>
      <c r="L196" s="10"/>
      <c r="R196" s="5">
        <f t="shared" si="19"/>
        <v>42444</v>
      </c>
      <c r="S196" s="5">
        <v>42415</v>
      </c>
      <c r="T196" s="11">
        <v>4591.18</v>
      </c>
      <c r="U196" s="8">
        <f t="shared" ref="U196:U259" si="21">T196/T195 -1</f>
        <v>8.9995450779412067E-3</v>
      </c>
      <c r="V196" s="5">
        <f t="shared" si="20"/>
        <v>42415</v>
      </c>
      <c r="Z196"/>
      <c r="AD196" s="5">
        <f t="shared" si="2"/>
        <v>36985</v>
      </c>
      <c r="AE196" s="96" cm="1">
        <f t="array" ref="AE196">_xlfn.XLOOKUP(AD195,SELICHistorico[Data],SELICHistorico[SELIC dia]/100,AE195,0)</f>
        <v>0</v>
      </c>
      <c r="AF196" s="80">
        <f t="shared" ref="AF196:AF259" si="22">AF195*(1+AE196)</f>
        <v>1</v>
      </c>
      <c r="AG196" s="123">
        <f t="shared" ref="AG196:AG259" si="23">TRUNC(1000*AF196,6)</f>
        <v>1000</v>
      </c>
      <c r="AH196" s="126" cm="1">
        <f t="array" ref="AH196">_xlfn.XLOOKUP(AD195,CDIHistorico_[Data],CDIHistorico_[CDI dia]/100,AH195,0)</f>
        <v>0</v>
      </c>
      <c r="AI196" s="2">
        <f t="shared" ref="AI196:AI259" si="24">AI195*(1+AH196)</f>
        <v>1</v>
      </c>
      <c r="AK196">
        <v>1996</v>
      </c>
      <c r="AL196">
        <v>2</v>
      </c>
      <c r="AM196">
        <v>1273.8900000000001</v>
      </c>
      <c r="AN196" s="93">
        <f>DATE(IpeaDataIPCA[[#This Row],[Ano]],IpeaDataIPCA[[#This Row],[Mês]],15)</f>
        <v>35110</v>
      </c>
      <c r="AO196" s="5">
        <f>WORKDAY(IpeaDataIPCA[[#This Row],[Data]]-1,1,feriados)</f>
        <v>35110</v>
      </c>
      <c r="AS196" s="5">
        <v>58123</v>
      </c>
    </row>
    <row r="197" spans="3:45" hidden="1" x14ac:dyDescent="0.25">
      <c r="C197" s="31">
        <v>2497</v>
      </c>
      <c r="D197" s="108">
        <v>13.53</v>
      </c>
      <c r="E197" s="119">
        <v>13.53</v>
      </c>
      <c r="F197" s="10"/>
      <c r="G197" s="10"/>
      <c r="H197" s="10"/>
      <c r="I197" s="10"/>
      <c r="J197" s="10"/>
      <c r="K197" s="10"/>
      <c r="L197" s="10"/>
      <c r="R197" s="5">
        <f t="shared" si="19"/>
        <v>42475</v>
      </c>
      <c r="S197" s="5">
        <v>42444</v>
      </c>
      <c r="T197" s="11">
        <v>4610.92</v>
      </c>
      <c r="U197" s="8">
        <f t="shared" si="21"/>
        <v>4.2995482642806948E-3</v>
      </c>
      <c r="V197" s="5">
        <f t="shared" si="20"/>
        <v>42444</v>
      </c>
      <c r="Z197"/>
      <c r="AD197" s="5">
        <f t="shared" si="2"/>
        <v>36986</v>
      </c>
      <c r="AE197" s="96" cm="1">
        <f t="array" ref="AE197">_xlfn.XLOOKUP(AD196,SELICHistorico[Data],SELICHistorico[SELIC dia]/100,AE196,0)</f>
        <v>0</v>
      </c>
      <c r="AF197" s="80">
        <f t="shared" si="22"/>
        <v>1</v>
      </c>
      <c r="AG197" s="123">
        <f t="shared" si="23"/>
        <v>1000</v>
      </c>
      <c r="AH197" s="126" cm="1">
        <f t="array" ref="AH197">_xlfn.XLOOKUP(AD196,CDIHistorico_[Data],CDIHistorico_[CDI dia]/100,AH196,0)</f>
        <v>0</v>
      </c>
      <c r="AI197" s="2">
        <f t="shared" si="24"/>
        <v>1</v>
      </c>
      <c r="AK197">
        <v>1996</v>
      </c>
      <c r="AL197">
        <v>3</v>
      </c>
      <c r="AM197">
        <v>1278.3499999999999</v>
      </c>
      <c r="AN197" s="93">
        <f>DATE(IpeaDataIPCA[[#This Row],[Ano]],IpeaDataIPCA[[#This Row],[Mês]],15)</f>
        <v>35139</v>
      </c>
      <c r="AO197" s="5">
        <f>WORKDAY(IpeaDataIPCA[[#This Row],[Data]]-1,1,feriados)</f>
        <v>35139</v>
      </c>
      <c r="AS197" s="5">
        <v>58210</v>
      </c>
    </row>
    <row r="198" spans="3:45" hidden="1" x14ac:dyDescent="0.25">
      <c r="C198" s="31">
        <v>2520</v>
      </c>
      <c r="D198" s="108">
        <v>13.53</v>
      </c>
      <c r="E198" s="119">
        <v>13.53</v>
      </c>
      <c r="F198" s="10"/>
      <c r="G198" s="10"/>
      <c r="H198" s="10"/>
      <c r="I198" s="10"/>
      <c r="J198" s="10"/>
      <c r="K198" s="10"/>
      <c r="L198" s="10"/>
      <c r="R198" s="5">
        <f t="shared" si="19"/>
        <v>42506</v>
      </c>
      <c r="S198" s="5">
        <v>42475</v>
      </c>
      <c r="T198" s="11">
        <v>4639.05</v>
      </c>
      <c r="U198" s="8">
        <f t="shared" si="21"/>
        <v>6.1007347774413301E-3</v>
      </c>
      <c r="V198" s="5">
        <f t="shared" si="20"/>
        <v>42475</v>
      </c>
      <c r="Z198"/>
      <c r="AD198" s="5">
        <f t="shared" si="2"/>
        <v>36987</v>
      </c>
      <c r="AE198" s="96" cm="1">
        <f t="array" ref="AE198">_xlfn.XLOOKUP(AD197,SELICHistorico[Data],SELICHistorico[SELIC dia]/100,AE197,0)</f>
        <v>0</v>
      </c>
      <c r="AF198" s="80">
        <f t="shared" si="22"/>
        <v>1</v>
      </c>
      <c r="AG198" s="123">
        <f t="shared" si="23"/>
        <v>1000</v>
      </c>
      <c r="AH198" s="126" cm="1">
        <f t="array" ref="AH198">_xlfn.XLOOKUP(AD197,CDIHistorico_[Data],CDIHistorico_[CDI dia]/100,AH197,0)</f>
        <v>0</v>
      </c>
      <c r="AI198" s="2">
        <f t="shared" si="24"/>
        <v>1</v>
      </c>
      <c r="AK198">
        <v>1996</v>
      </c>
      <c r="AL198">
        <v>4</v>
      </c>
      <c r="AM198">
        <v>1294.46</v>
      </c>
      <c r="AN198" s="93">
        <f>DATE(IpeaDataIPCA[[#This Row],[Ano]],IpeaDataIPCA[[#This Row],[Mês]],15)</f>
        <v>35170</v>
      </c>
      <c r="AO198" s="5">
        <f>WORKDAY(IpeaDataIPCA[[#This Row],[Data]]-1,1,feriados)</f>
        <v>35170</v>
      </c>
      <c r="AS198" s="5">
        <v>58302</v>
      </c>
    </row>
    <row r="199" spans="3:45" hidden="1" x14ac:dyDescent="0.25">
      <c r="C199" s="31">
        <v>2587</v>
      </c>
      <c r="D199" s="108">
        <v>13.54</v>
      </c>
      <c r="E199" s="119">
        <v>13.54</v>
      </c>
      <c r="F199" s="10"/>
      <c r="G199" s="10"/>
      <c r="H199" s="10"/>
      <c r="I199" s="10"/>
      <c r="J199" s="10"/>
      <c r="K199" s="10"/>
      <c r="L199" s="10"/>
      <c r="R199" s="5">
        <f t="shared" si="19"/>
        <v>42536</v>
      </c>
      <c r="S199" s="5">
        <v>42505</v>
      </c>
      <c r="T199" s="11">
        <v>4675.2299999999996</v>
      </c>
      <c r="U199" s="8">
        <f t="shared" si="21"/>
        <v>7.7990105732852477E-3</v>
      </c>
      <c r="V199" s="5">
        <f t="shared" si="20"/>
        <v>42505</v>
      </c>
      <c r="Z199"/>
      <c r="AD199" s="5">
        <f t="shared" si="2"/>
        <v>36990</v>
      </c>
      <c r="AE199" s="96" cm="1">
        <f t="array" ref="AE199">_xlfn.XLOOKUP(AD198,SELICHistorico[Data],SELICHistorico[SELIC dia]/100,AE198,0)</f>
        <v>0</v>
      </c>
      <c r="AF199" s="80">
        <f t="shared" si="22"/>
        <v>1</v>
      </c>
      <c r="AG199" s="123">
        <f t="shared" si="23"/>
        <v>1000</v>
      </c>
      <c r="AH199" s="126" cm="1">
        <f t="array" ref="AH199">_xlfn.XLOOKUP(AD198,CDIHistorico_[Data],CDIHistorico_[CDI dia]/100,AH198,0)</f>
        <v>0</v>
      </c>
      <c r="AI199" s="2">
        <f t="shared" si="24"/>
        <v>1</v>
      </c>
      <c r="AK199">
        <v>1996</v>
      </c>
      <c r="AL199">
        <v>5</v>
      </c>
      <c r="AM199">
        <v>1310.25</v>
      </c>
      <c r="AN199" s="93">
        <f>DATE(IpeaDataIPCA[[#This Row],[Ano]],IpeaDataIPCA[[#This Row],[Mês]],15)</f>
        <v>35200</v>
      </c>
      <c r="AO199" s="5">
        <f>WORKDAY(IpeaDataIPCA[[#This Row],[Data]]-1,1,feriados)</f>
        <v>35200</v>
      </c>
      <c r="AS199" s="5">
        <v>58396</v>
      </c>
    </row>
    <row r="200" spans="3:45" hidden="1" x14ac:dyDescent="0.25">
      <c r="C200" s="31">
        <v>2678</v>
      </c>
      <c r="D200" s="108">
        <v>13.54</v>
      </c>
      <c r="E200" s="119">
        <v>13.54</v>
      </c>
      <c r="F200" s="10"/>
      <c r="G200" s="10"/>
      <c r="H200" s="10"/>
      <c r="I200" s="10"/>
      <c r="J200" s="10"/>
      <c r="K200" s="10"/>
      <c r="L200" s="10"/>
      <c r="R200" s="5">
        <f t="shared" si="19"/>
        <v>42566</v>
      </c>
      <c r="S200" s="5">
        <v>42536</v>
      </c>
      <c r="T200" s="11">
        <v>4691.59</v>
      </c>
      <c r="U200" s="8">
        <f t="shared" si="21"/>
        <v>3.4992930829071955E-3</v>
      </c>
      <c r="V200" s="5">
        <f t="shared" si="20"/>
        <v>42536</v>
      </c>
      <c r="Z200"/>
      <c r="AD200" s="5">
        <f t="shared" si="2"/>
        <v>36991</v>
      </c>
      <c r="AE200" s="96" cm="1">
        <f t="array" ref="AE200">_xlfn.XLOOKUP(AD199,SELICHistorico[Data],SELICHistorico[SELIC dia]/100,AE199,0)</f>
        <v>0</v>
      </c>
      <c r="AF200" s="80">
        <f t="shared" si="22"/>
        <v>1</v>
      </c>
      <c r="AG200" s="123">
        <f t="shared" si="23"/>
        <v>1000</v>
      </c>
      <c r="AH200" s="126" cm="1">
        <f t="array" ref="AH200">_xlfn.XLOOKUP(AD199,CDIHistorico_[Data],CDIHistorico_[CDI dia]/100,AH199,0)</f>
        <v>0</v>
      </c>
      <c r="AI200" s="2">
        <f t="shared" si="24"/>
        <v>1</v>
      </c>
      <c r="AK200">
        <v>1996</v>
      </c>
      <c r="AL200">
        <v>6</v>
      </c>
      <c r="AM200">
        <v>1325.84</v>
      </c>
      <c r="AN200" s="93">
        <f>DATE(IpeaDataIPCA[[#This Row],[Ano]],IpeaDataIPCA[[#This Row],[Mês]],15)</f>
        <v>35231</v>
      </c>
      <c r="AO200" s="5">
        <f>WORKDAY(IpeaDataIPCA[[#This Row],[Data]]-1,1,feriados)</f>
        <v>35233</v>
      </c>
      <c r="AS200" s="5">
        <v>58487</v>
      </c>
    </row>
    <row r="201" spans="3:45" hidden="1" x14ac:dyDescent="0.25">
      <c r="C201" s="31">
        <v>2771</v>
      </c>
      <c r="D201" s="108">
        <v>13.54</v>
      </c>
      <c r="E201" s="119">
        <v>13.54</v>
      </c>
      <c r="F201" s="10"/>
      <c r="G201" s="10"/>
      <c r="H201" s="10"/>
      <c r="I201" s="10"/>
      <c r="J201" s="10"/>
      <c r="K201" s="10"/>
      <c r="L201" s="10"/>
      <c r="R201" s="5">
        <f t="shared" si="19"/>
        <v>42597</v>
      </c>
      <c r="S201" s="5">
        <v>42566</v>
      </c>
      <c r="T201" s="11">
        <v>4715.99</v>
      </c>
      <c r="U201" s="8">
        <f t="shared" si="21"/>
        <v>5.200795465929442E-3</v>
      </c>
      <c r="V201" s="5">
        <f t="shared" si="20"/>
        <v>42566</v>
      </c>
      <c r="Z201"/>
      <c r="AD201" s="5">
        <f t="shared" si="2"/>
        <v>36992</v>
      </c>
      <c r="AE201" s="96" cm="1">
        <f t="array" ref="AE201">_xlfn.XLOOKUP(AD200,SELICHistorico[Data],SELICHistorico[SELIC dia]/100,AE200,0)</f>
        <v>0</v>
      </c>
      <c r="AF201" s="80">
        <f t="shared" si="22"/>
        <v>1</v>
      </c>
      <c r="AG201" s="123">
        <f t="shared" si="23"/>
        <v>1000</v>
      </c>
      <c r="AH201" s="126" cm="1">
        <f t="array" ref="AH201">_xlfn.XLOOKUP(AD200,CDIHistorico_[Data],CDIHistorico_[CDI dia]/100,AH200,0)</f>
        <v>0</v>
      </c>
      <c r="AI201" s="2">
        <f t="shared" si="24"/>
        <v>1</v>
      </c>
      <c r="AK201">
        <v>1996</v>
      </c>
      <c r="AL201">
        <v>7</v>
      </c>
      <c r="AM201">
        <v>1340.56</v>
      </c>
      <c r="AN201" s="93">
        <f>DATE(IpeaDataIPCA[[#This Row],[Ano]],IpeaDataIPCA[[#This Row],[Mês]],15)</f>
        <v>35261</v>
      </c>
      <c r="AO201" s="5">
        <f>WORKDAY(IpeaDataIPCA[[#This Row],[Data]]-1,1,feriados)</f>
        <v>35261</v>
      </c>
      <c r="AS201" s="5">
        <v>58578</v>
      </c>
    </row>
    <row r="202" spans="3:45" hidden="1" x14ac:dyDescent="0.25">
      <c r="C202" s="31">
        <v>2818</v>
      </c>
      <c r="D202" s="108">
        <v>13.55</v>
      </c>
      <c r="E202" s="119">
        <v>13.55</v>
      </c>
      <c r="F202" s="10"/>
      <c r="G202" s="10"/>
      <c r="H202" s="10"/>
      <c r="I202" s="10"/>
      <c r="J202" s="10"/>
      <c r="K202" s="10"/>
      <c r="L202" s="10"/>
      <c r="R202" s="5">
        <f t="shared" si="19"/>
        <v>42628</v>
      </c>
      <c r="S202" s="5">
        <v>42597</v>
      </c>
      <c r="T202" s="11">
        <v>4736.74</v>
      </c>
      <c r="U202" s="8">
        <f t="shared" si="21"/>
        <v>4.3999245121384423E-3</v>
      </c>
      <c r="V202" s="5">
        <f t="shared" si="20"/>
        <v>42597</v>
      </c>
      <c r="Z202"/>
      <c r="AD202" s="5">
        <f t="shared" si="2"/>
        <v>36993</v>
      </c>
      <c r="AE202" s="96" cm="1">
        <f t="array" ref="AE202">_xlfn.XLOOKUP(AD201,SELICHistorico[Data],SELICHistorico[SELIC dia]/100,AE201,0)</f>
        <v>0</v>
      </c>
      <c r="AF202" s="80">
        <f t="shared" si="22"/>
        <v>1</v>
      </c>
      <c r="AG202" s="123">
        <f t="shared" si="23"/>
        <v>1000</v>
      </c>
      <c r="AH202" s="126" cm="1">
        <f t="array" ref="AH202">_xlfn.XLOOKUP(AD201,CDIHistorico_[Data],CDIHistorico_[CDI dia]/100,AH201,0)</f>
        <v>0</v>
      </c>
      <c r="AI202" s="2">
        <f t="shared" si="24"/>
        <v>1</v>
      </c>
      <c r="AK202">
        <v>1996</v>
      </c>
      <c r="AL202">
        <v>8</v>
      </c>
      <c r="AM202">
        <v>1346.46</v>
      </c>
      <c r="AN202" s="93">
        <f>DATE(IpeaDataIPCA[[#This Row],[Ano]],IpeaDataIPCA[[#This Row],[Mês]],15)</f>
        <v>35292</v>
      </c>
      <c r="AO202" s="5">
        <f>WORKDAY(IpeaDataIPCA[[#This Row],[Data]]-1,1,feriados)</f>
        <v>35292</v>
      </c>
      <c r="AS202" s="5">
        <v>58669</v>
      </c>
    </row>
    <row r="203" spans="3:45" hidden="1" x14ac:dyDescent="0.25">
      <c r="C203" s="31">
        <v>2862</v>
      </c>
      <c r="D203" s="108">
        <v>13.55</v>
      </c>
      <c r="E203" s="119">
        <v>13.55</v>
      </c>
      <c r="F203" s="10"/>
      <c r="G203" s="10"/>
      <c r="H203" s="10"/>
      <c r="I203" s="10"/>
      <c r="J203" s="10"/>
      <c r="K203" s="10"/>
      <c r="L203" s="10"/>
      <c r="R203" s="5">
        <f t="shared" si="19"/>
        <v>42660</v>
      </c>
      <c r="S203" s="5">
        <v>42628</v>
      </c>
      <c r="T203" s="11">
        <v>4740.53</v>
      </c>
      <c r="U203" s="8">
        <f t="shared" si="21"/>
        <v>8.0012835832232732E-4</v>
      </c>
      <c r="V203" s="5">
        <f t="shared" si="20"/>
        <v>42628</v>
      </c>
      <c r="Z203"/>
      <c r="AD203" s="5">
        <f t="shared" si="2"/>
        <v>36997</v>
      </c>
      <c r="AE203" s="96" cm="1">
        <f t="array" ref="AE203">_xlfn.XLOOKUP(AD202,SELICHistorico[Data],SELICHistorico[SELIC dia]/100,AE202,0)</f>
        <v>0</v>
      </c>
      <c r="AF203" s="80">
        <f t="shared" si="22"/>
        <v>1</v>
      </c>
      <c r="AG203" s="123">
        <f t="shared" si="23"/>
        <v>1000</v>
      </c>
      <c r="AH203" s="126" cm="1">
        <f t="array" ref="AH203">_xlfn.XLOOKUP(AD202,CDIHistorico_[Data],CDIHistorico_[CDI dia]/100,AH202,0)</f>
        <v>0</v>
      </c>
      <c r="AI203" s="2">
        <f t="shared" si="24"/>
        <v>1</v>
      </c>
      <c r="AK203">
        <v>1996</v>
      </c>
      <c r="AL203">
        <v>9</v>
      </c>
      <c r="AM203">
        <v>1348.48</v>
      </c>
      <c r="AN203" s="93">
        <f>DATE(IpeaDataIPCA[[#This Row],[Ano]],IpeaDataIPCA[[#This Row],[Mês]],15)</f>
        <v>35323</v>
      </c>
      <c r="AO203" s="5">
        <f>WORKDAY(IpeaDataIPCA[[#This Row],[Data]]-1,1,feriados)</f>
        <v>35324</v>
      </c>
      <c r="AS203" s="5">
        <v>58761</v>
      </c>
    </row>
    <row r="204" spans="3:45" hidden="1" x14ac:dyDescent="0.25">
      <c r="C204" s="31">
        <v>2881</v>
      </c>
      <c r="D204" s="108">
        <v>13.54</v>
      </c>
      <c r="E204" s="119">
        <v>13.54</v>
      </c>
      <c r="F204" s="10"/>
      <c r="G204" s="10"/>
      <c r="H204" s="10"/>
      <c r="I204" s="10"/>
      <c r="J204" s="10"/>
      <c r="K204" s="10"/>
      <c r="L204" s="10"/>
      <c r="R204" s="5">
        <f t="shared" si="19"/>
        <v>42690</v>
      </c>
      <c r="S204" s="5">
        <v>42658</v>
      </c>
      <c r="T204" s="11">
        <v>4752.8599999999997</v>
      </c>
      <c r="U204" s="8">
        <f t="shared" si="21"/>
        <v>2.6009749964666096E-3</v>
      </c>
      <c r="V204" s="5">
        <f t="shared" si="20"/>
        <v>42658</v>
      </c>
      <c r="Z204"/>
      <c r="AD204" s="5">
        <f t="shared" si="2"/>
        <v>36998</v>
      </c>
      <c r="AE204" s="96" cm="1">
        <f t="array" ref="AE204">_xlfn.XLOOKUP(AD203,SELICHistorico[Data],SELICHistorico[SELIC dia]/100,AE203,0)</f>
        <v>0</v>
      </c>
      <c r="AF204" s="80">
        <f t="shared" si="22"/>
        <v>1</v>
      </c>
      <c r="AG204" s="123">
        <f t="shared" si="23"/>
        <v>1000</v>
      </c>
      <c r="AH204" s="126" cm="1">
        <f t="array" ref="AH204">_xlfn.XLOOKUP(AD203,CDIHistorico_[Data],CDIHistorico_[CDI dia]/100,AH203,0)</f>
        <v>0</v>
      </c>
      <c r="AI204" s="2">
        <f t="shared" si="24"/>
        <v>1</v>
      </c>
      <c r="AK204">
        <v>1996</v>
      </c>
      <c r="AL204">
        <v>10</v>
      </c>
      <c r="AM204">
        <v>1352.53</v>
      </c>
      <c r="AN204" s="93">
        <f>DATE(IpeaDataIPCA[[#This Row],[Ano]],IpeaDataIPCA[[#This Row],[Mês]],15)</f>
        <v>35353</v>
      </c>
      <c r="AO204" s="5">
        <f>WORKDAY(IpeaDataIPCA[[#This Row],[Data]]-1,1,feriados)</f>
        <v>35353</v>
      </c>
      <c r="AS204" s="5">
        <v>58852</v>
      </c>
    </row>
    <row r="205" spans="3:45" hidden="1" x14ac:dyDescent="0.25">
      <c r="C205" s="31">
        <v>2951</v>
      </c>
      <c r="D205" s="108">
        <v>13.54</v>
      </c>
      <c r="E205" s="119">
        <v>13.54</v>
      </c>
      <c r="F205" s="10"/>
      <c r="G205" s="10"/>
      <c r="H205" s="10"/>
      <c r="I205" s="10"/>
      <c r="J205" s="10"/>
      <c r="K205" s="10"/>
      <c r="L205" s="10"/>
      <c r="R205" s="5">
        <f t="shared" si="19"/>
        <v>42719</v>
      </c>
      <c r="S205" s="5">
        <v>42689</v>
      </c>
      <c r="T205" s="11">
        <v>4761.42</v>
      </c>
      <c r="U205" s="8">
        <f t="shared" si="21"/>
        <v>1.8010208590197863E-3</v>
      </c>
      <c r="V205" s="5">
        <f t="shared" si="20"/>
        <v>42689</v>
      </c>
      <c r="Z205"/>
      <c r="AD205" s="5">
        <f t="shared" si="2"/>
        <v>36999</v>
      </c>
      <c r="AE205" s="96" cm="1">
        <f t="array" ref="AE205">_xlfn.XLOOKUP(AD204,SELICHistorico[Data],SELICHistorico[SELIC dia]/100,AE204,0)</f>
        <v>0</v>
      </c>
      <c r="AF205" s="80">
        <f t="shared" si="22"/>
        <v>1</v>
      </c>
      <c r="AG205" s="123">
        <f t="shared" si="23"/>
        <v>1000</v>
      </c>
      <c r="AH205" s="126" cm="1">
        <f t="array" ref="AH205">_xlfn.XLOOKUP(AD204,CDIHistorico_[Data],CDIHistorico_[CDI dia]/100,AH204,0)</f>
        <v>0</v>
      </c>
      <c r="AI205" s="2">
        <f t="shared" si="24"/>
        <v>1</v>
      </c>
      <c r="AK205">
        <v>1996</v>
      </c>
      <c r="AL205">
        <v>11</v>
      </c>
      <c r="AM205">
        <v>1356.86</v>
      </c>
      <c r="AN205" s="93">
        <f>DATE(IpeaDataIPCA[[#This Row],[Ano]],IpeaDataIPCA[[#This Row],[Mês]],15)</f>
        <v>35384</v>
      </c>
      <c r="AO205" s="5">
        <f>WORKDAY(IpeaDataIPCA[[#This Row],[Data]]-1,1,feriados)</f>
        <v>35384</v>
      </c>
      <c r="AS205" s="5">
        <v>58942</v>
      </c>
    </row>
    <row r="206" spans="3:45" hidden="1" x14ac:dyDescent="0.25">
      <c r="C206" s="31">
        <v>3043</v>
      </c>
      <c r="D206" s="108">
        <v>13.54</v>
      </c>
      <c r="E206" s="119">
        <v>13.54</v>
      </c>
      <c r="F206" s="10"/>
      <c r="G206" s="10"/>
      <c r="H206" s="10"/>
      <c r="I206" s="10"/>
      <c r="J206" s="10"/>
      <c r="K206" s="10"/>
      <c r="L206" s="10"/>
      <c r="R206" s="5">
        <f t="shared" si="19"/>
        <v>42751</v>
      </c>
      <c r="S206" s="5">
        <v>42719</v>
      </c>
      <c r="T206" s="11">
        <v>4775.7</v>
      </c>
      <c r="U206" s="8">
        <f t="shared" si="21"/>
        <v>2.9991053089204467E-3</v>
      </c>
      <c r="V206" s="5">
        <f t="shared" si="20"/>
        <v>42719</v>
      </c>
      <c r="Z206"/>
      <c r="AD206" s="5">
        <f t="shared" si="2"/>
        <v>37000</v>
      </c>
      <c r="AE206" s="96" cm="1">
        <f t="array" ref="AE206">_xlfn.XLOOKUP(AD205,SELICHistorico[Data],SELICHistorico[SELIC dia]/100,AE205,0)</f>
        <v>0</v>
      </c>
      <c r="AF206" s="80">
        <f t="shared" si="22"/>
        <v>1</v>
      </c>
      <c r="AG206" s="123">
        <f t="shared" si="23"/>
        <v>1000</v>
      </c>
      <c r="AH206" s="126" cm="1">
        <f t="array" ref="AH206">_xlfn.XLOOKUP(AD205,CDIHistorico_[Data],CDIHistorico_[CDI dia]/100,AH205,0)</f>
        <v>0</v>
      </c>
      <c r="AI206" s="2">
        <f t="shared" si="24"/>
        <v>1</v>
      </c>
      <c r="AK206">
        <v>1996</v>
      </c>
      <c r="AL206">
        <v>12</v>
      </c>
      <c r="AM206">
        <v>1363.24</v>
      </c>
      <c r="AN206" s="93">
        <f>DATE(IpeaDataIPCA[[#This Row],[Ano]],IpeaDataIPCA[[#This Row],[Mês]],15)</f>
        <v>35414</v>
      </c>
      <c r="AO206" s="5">
        <f>WORKDAY(IpeaDataIPCA[[#This Row],[Data]]-1,1,feriados)</f>
        <v>35415</v>
      </c>
      <c r="AS206" s="5">
        <v>59033</v>
      </c>
    </row>
    <row r="207" spans="3:45" hidden="1" x14ac:dyDescent="0.25">
      <c r="C207" s="31">
        <v>3136</v>
      </c>
      <c r="D207" s="108">
        <v>13.54</v>
      </c>
      <c r="E207" s="119">
        <v>13.54</v>
      </c>
      <c r="F207" s="10"/>
      <c r="G207" s="10"/>
      <c r="H207" s="10"/>
      <c r="I207" s="10"/>
      <c r="J207" s="10"/>
      <c r="K207" s="10"/>
      <c r="L207" s="10"/>
      <c r="R207" s="5">
        <f t="shared" si="19"/>
        <v>42781</v>
      </c>
      <c r="S207" s="5">
        <v>42750</v>
      </c>
      <c r="T207" s="11">
        <v>4793.8500000000004</v>
      </c>
      <c r="U207" s="8">
        <f t="shared" si="21"/>
        <v>3.8004899805266223E-3</v>
      </c>
      <c r="V207" s="5">
        <f t="shared" si="20"/>
        <v>42750</v>
      </c>
      <c r="Z207"/>
      <c r="AD207" s="5">
        <f t="shared" si="2"/>
        <v>37001</v>
      </c>
      <c r="AE207" s="96" cm="1">
        <f t="array" ref="AE207">_xlfn.XLOOKUP(AD206,SELICHistorico[Data],SELICHistorico[SELIC dia]/100,AE206,0)</f>
        <v>0</v>
      </c>
      <c r="AF207" s="80">
        <f t="shared" si="22"/>
        <v>1</v>
      </c>
      <c r="AG207" s="123">
        <f t="shared" si="23"/>
        <v>1000</v>
      </c>
      <c r="AH207" s="126" cm="1">
        <f t="array" ref="AH207">_xlfn.XLOOKUP(AD206,CDIHistorico_[Data],CDIHistorico_[CDI dia]/100,AH206,0)</f>
        <v>0</v>
      </c>
      <c r="AI207" s="2">
        <f t="shared" si="24"/>
        <v>1</v>
      </c>
      <c r="AK207">
        <v>1997</v>
      </c>
      <c r="AL207">
        <v>1</v>
      </c>
      <c r="AM207">
        <v>1379.33</v>
      </c>
      <c r="AN207" s="93">
        <f>DATE(IpeaDataIPCA[[#This Row],[Ano]],IpeaDataIPCA[[#This Row],[Mês]],15)</f>
        <v>35445</v>
      </c>
      <c r="AO207" s="5">
        <f>WORKDAY(IpeaDataIPCA[[#This Row],[Data]]-1,1,feriados)</f>
        <v>35445</v>
      </c>
      <c r="AS207" s="5">
        <v>59126</v>
      </c>
    </row>
    <row r="208" spans="3:45" hidden="1" x14ac:dyDescent="0.25">
      <c r="C208" s="31">
        <v>3183</v>
      </c>
      <c r="D208" s="108">
        <v>13.54</v>
      </c>
      <c r="E208" s="119">
        <v>13.54</v>
      </c>
      <c r="F208" s="10"/>
      <c r="G208" s="10"/>
      <c r="H208" s="10"/>
      <c r="I208" s="10"/>
      <c r="J208" s="10"/>
      <c r="K208" s="10"/>
      <c r="L208" s="10"/>
      <c r="R208" s="5">
        <f t="shared" si="19"/>
        <v>42809</v>
      </c>
      <c r="S208" s="5">
        <v>42781</v>
      </c>
      <c r="T208" s="11">
        <v>4809.67</v>
      </c>
      <c r="U208" s="8">
        <f t="shared" si="21"/>
        <v>3.3000615371778785E-3</v>
      </c>
      <c r="V208" s="5">
        <f t="shared" si="20"/>
        <v>42781</v>
      </c>
      <c r="Z208"/>
      <c r="AD208" s="5">
        <f t="shared" si="2"/>
        <v>37004</v>
      </c>
      <c r="AE208" s="96" cm="1">
        <f t="array" ref="AE208">_xlfn.XLOOKUP(AD207,SELICHistorico[Data],SELICHistorico[SELIC dia]/100,AE207,0)</f>
        <v>0</v>
      </c>
      <c r="AF208" s="80">
        <f t="shared" si="22"/>
        <v>1</v>
      </c>
      <c r="AG208" s="123">
        <f t="shared" si="23"/>
        <v>1000</v>
      </c>
      <c r="AH208" s="126" cm="1">
        <f t="array" ref="AH208">_xlfn.XLOOKUP(AD207,CDIHistorico_[Data],CDIHistorico_[CDI dia]/100,AH207,0)</f>
        <v>0</v>
      </c>
      <c r="AI208" s="2">
        <f t="shared" si="24"/>
        <v>1</v>
      </c>
      <c r="AK208">
        <v>1997</v>
      </c>
      <c r="AL208">
        <v>2</v>
      </c>
      <c r="AM208">
        <v>1386.23</v>
      </c>
      <c r="AN208" s="93">
        <f>DATE(IpeaDataIPCA[[#This Row],[Ano]],IpeaDataIPCA[[#This Row],[Mês]],15)</f>
        <v>35476</v>
      </c>
      <c r="AO208" s="5">
        <f>WORKDAY(IpeaDataIPCA[[#This Row],[Data]]-1,1,feriados)</f>
        <v>35478</v>
      </c>
      <c r="AS208" s="5">
        <v>59217</v>
      </c>
    </row>
    <row r="209" spans="3:45" hidden="1" x14ac:dyDescent="0.25">
      <c r="C209" s="31">
        <v>3227</v>
      </c>
      <c r="D209" s="108">
        <v>13.54</v>
      </c>
      <c r="E209" s="119">
        <v>13.54</v>
      </c>
      <c r="F209" s="10"/>
      <c r="G209" s="10"/>
      <c r="H209" s="10"/>
      <c r="I209" s="10"/>
      <c r="J209" s="10"/>
      <c r="K209" s="10"/>
      <c r="L209" s="10"/>
      <c r="R209" s="5">
        <f t="shared" si="19"/>
        <v>42842</v>
      </c>
      <c r="S209" s="5">
        <v>42809</v>
      </c>
      <c r="T209" s="11">
        <v>4821.6899999999996</v>
      </c>
      <c r="U209" s="8">
        <f t="shared" si="21"/>
        <v>2.4991319570779602E-3</v>
      </c>
      <c r="V209" s="5">
        <f t="shared" si="20"/>
        <v>42809</v>
      </c>
      <c r="Z209"/>
      <c r="AD209" s="5">
        <f t="shared" si="2"/>
        <v>37005</v>
      </c>
      <c r="AE209" s="96" cm="1">
        <f t="array" ref="AE209">_xlfn.XLOOKUP(AD208,SELICHistorico[Data],SELICHistorico[SELIC dia]/100,AE208,0)</f>
        <v>0</v>
      </c>
      <c r="AF209" s="80">
        <f t="shared" si="22"/>
        <v>1</v>
      </c>
      <c r="AG209" s="123">
        <f t="shared" si="23"/>
        <v>1000</v>
      </c>
      <c r="AH209" s="126" cm="1">
        <f t="array" ref="AH209">_xlfn.XLOOKUP(AD208,CDIHistorico_[Data],CDIHistorico_[CDI dia]/100,AH208,0)</f>
        <v>0</v>
      </c>
      <c r="AI209" s="2">
        <f t="shared" si="24"/>
        <v>1</v>
      </c>
      <c r="AK209">
        <v>1997</v>
      </c>
      <c r="AL209">
        <v>3</v>
      </c>
      <c r="AM209">
        <v>1393.3</v>
      </c>
      <c r="AN209" s="93">
        <f>DATE(IpeaDataIPCA[[#This Row],[Ano]],IpeaDataIPCA[[#This Row],[Mês]],15)</f>
        <v>35504</v>
      </c>
      <c r="AO209" s="5">
        <f>WORKDAY(IpeaDataIPCA[[#This Row],[Data]]-1,1,feriados)</f>
        <v>35506</v>
      </c>
      <c r="AS209" s="5">
        <v>59306</v>
      </c>
    </row>
    <row r="210" spans="3:45" hidden="1" x14ac:dyDescent="0.25">
      <c r="C210" s="31">
        <v>3240</v>
      </c>
      <c r="D210" s="108">
        <v>13.54</v>
      </c>
      <c r="E210" s="119">
        <v>13.54</v>
      </c>
      <c r="F210" s="10"/>
      <c r="G210" s="10"/>
      <c r="H210" s="10"/>
      <c r="I210" s="10"/>
      <c r="J210" s="10"/>
      <c r="K210" s="10"/>
      <c r="L210" s="10"/>
      <c r="R210" s="5">
        <f t="shared" si="19"/>
        <v>42870</v>
      </c>
      <c r="S210" s="5">
        <v>42840</v>
      </c>
      <c r="T210" s="11">
        <v>4828.4399999999996</v>
      </c>
      <c r="U210" s="8">
        <f t="shared" si="21"/>
        <v>1.3999240930047119E-3</v>
      </c>
      <c r="V210" s="5">
        <f t="shared" si="20"/>
        <v>42840</v>
      </c>
      <c r="Z210"/>
      <c r="AD210" s="5">
        <f t="shared" si="2"/>
        <v>37006</v>
      </c>
      <c r="AE210" s="96" cm="1">
        <f t="array" ref="AE210">_xlfn.XLOOKUP(AD209,SELICHistorico[Data],SELICHistorico[SELIC dia]/100,AE209,0)</f>
        <v>0</v>
      </c>
      <c r="AF210" s="80">
        <f t="shared" si="22"/>
        <v>1</v>
      </c>
      <c r="AG210" s="123">
        <f t="shared" si="23"/>
        <v>1000</v>
      </c>
      <c r="AH210" s="126" cm="1">
        <f t="array" ref="AH210">_xlfn.XLOOKUP(AD209,CDIHistorico_[Data],CDIHistorico_[CDI dia]/100,AH209,0)</f>
        <v>0</v>
      </c>
      <c r="AI210" s="2">
        <f t="shared" si="24"/>
        <v>1</v>
      </c>
      <c r="AK210">
        <v>1997</v>
      </c>
      <c r="AL210">
        <v>4</v>
      </c>
      <c r="AM210">
        <v>1405.56</v>
      </c>
      <c r="AN210" s="93">
        <f>DATE(IpeaDataIPCA[[#This Row],[Ano]],IpeaDataIPCA[[#This Row],[Mês]],15)</f>
        <v>35535</v>
      </c>
      <c r="AO210" s="5">
        <f>WORKDAY(IpeaDataIPCA[[#This Row],[Data]]-1,1,feriados)</f>
        <v>35535</v>
      </c>
      <c r="AS210" s="5">
        <v>59398</v>
      </c>
    </row>
    <row r="211" spans="3:45" hidden="1" x14ac:dyDescent="0.25">
      <c r="C211" s="31">
        <v>3316</v>
      </c>
      <c r="D211" s="108">
        <v>13.53</v>
      </c>
      <c r="E211" s="119">
        <v>13.53</v>
      </c>
      <c r="F211" s="10"/>
      <c r="G211" s="10"/>
      <c r="H211" s="10"/>
      <c r="I211" s="10"/>
      <c r="J211" s="10"/>
      <c r="K211" s="10"/>
      <c r="L211" s="10"/>
      <c r="R211" s="5">
        <f t="shared" si="19"/>
        <v>42902</v>
      </c>
      <c r="S211" s="5">
        <v>42870</v>
      </c>
      <c r="T211" s="11">
        <v>4843.41</v>
      </c>
      <c r="U211" s="8">
        <f t="shared" si="21"/>
        <v>3.100380247036405E-3</v>
      </c>
      <c r="V211" s="5">
        <f t="shared" si="20"/>
        <v>42870</v>
      </c>
      <c r="Z211"/>
      <c r="AD211" s="5">
        <f t="shared" si="2"/>
        <v>37007</v>
      </c>
      <c r="AE211" s="96" cm="1">
        <f t="array" ref="AE211">_xlfn.XLOOKUP(AD210,SELICHistorico[Data],SELICHistorico[SELIC dia]/100,AE210,0)</f>
        <v>0</v>
      </c>
      <c r="AF211" s="80">
        <f t="shared" si="22"/>
        <v>1</v>
      </c>
      <c r="AG211" s="123">
        <f t="shared" si="23"/>
        <v>1000</v>
      </c>
      <c r="AH211" s="126" cm="1">
        <f t="array" ref="AH211">_xlfn.XLOOKUP(AD210,CDIHistorico_[Data],CDIHistorico_[CDI dia]/100,AH210,0)</f>
        <v>0</v>
      </c>
      <c r="AI211" s="2">
        <f t="shared" si="24"/>
        <v>1</v>
      </c>
      <c r="AK211">
        <v>1997</v>
      </c>
      <c r="AL211">
        <v>5</v>
      </c>
      <c r="AM211">
        <v>1411.32</v>
      </c>
      <c r="AN211" s="93">
        <f>DATE(IpeaDataIPCA[[#This Row],[Ano]],IpeaDataIPCA[[#This Row],[Mês]],15)</f>
        <v>35565</v>
      </c>
      <c r="AO211" s="5">
        <f>WORKDAY(IpeaDataIPCA[[#This Row],[Data]]-1,1,feriados)</f>
        <v>35565</v>
      </c>
      <c r="AS211" s="5">
        <v>59491</v>
      </c>
    </row>
    <row r="212" spans="3:45" hidden="1" x14ac:dyDescent="0.25">
      <c r="C212" s="31">
        <v>3408</v>
      </c>
      <c r="D212" s="108">
        <v>13.53</v>
      </c>
      <c r="E212" s="119">
        <v>13.53</v>
      </c>
      <c r="F212" s="10"/>
      <c r="G212" s="10"/>
      <c r="H212" s="10"/>
      <c r="I212" s="10"/>
      <c r="J212" s="10"/>
      <c r="K212" s="10"/>
      <c r="L212" s="10"/>
      <c r="R212" s="5">
        <f t="shared" si="19"/>
        <v>42933</v>
      </c>
      <c r="S212" s="5">
        <v>42901</v>
      </c>
      <c r="T212" s="11">
        <v>4832.2700000000004</v>
      </c>
      <c r="U212" s="8">
        <f t="shared" si="21"/>
        <v>-2.3000324151783991E-3</v>
      </c>
      <c r="V212" s="5">
        <f t="shared" si="20"/>
        <v>42901</v>
      </c>
      <c r="Z212"/>
      <c r="AD212" s="5">
        <f t="shared" ref="AD212:AD275" si="25">WORKDAY(AD211,1,feriados)</f>
        <v>37008</v>
      </c>
      <c r="AE212" s="96" cm="1">
        <f t="array" ref="AE212">_xlfn.XLOOKUP(AD211,SELICHistorico[Data],SELICHistorico[SELIC dia]/100,AE211,0)</f>
        <v>0</v>
      </c>
      <c r="AF212" s="80">
        <f t="shared" si="22"/>
        <v>1</v>
      </c>
      <c r="AG212" s="123">
        <f t="shared" si="23"/>
        <v>1000</v>
      </c>
      <c r="AH212" s="126" cm="1">
        <f t="array" ref="AH212">_xlfn.XLOOKUP(AD211,CDIHistorico_[Data],CDIHistorico_[CDI dia]/100,AH211,0)</f>
        <v>0</v>
      </c>
      <c r="AI212" s="2">
        <f t="shared" si="24"/>
        <v>1</v>
      </c>
      <c r="AK212">
        <v>1997</v>
      </c>
      <c r="AL212">
        <v>6</v>
      </c>
      <c r="AM212">
        <v>1418.94</v>
      </c>
      <c r="AN212" s="93">
        <f>DATE(IpeaDataIPCA[[#This Row],[Ano]],IpeaDataIPCA[[#This Row],[Mês]],15)</f>
        <v>35596</v>
      </c>
      <c r="AO212" s="5">
        <f>WORKDAY(IpeaDataIPCA[[#This Row],[Data]]-1,1,feriados)</f>
        <v>35597</v>
      </c>
      <c r="AS212" s="5">
        <v>59582</v>
      </c>
    </row>
    <row r="213" spans="3:45" hidden="1" x14ac:dyDescent="0.25">
      <c r="C213" s="31">
        <v>3501</v>
      </c>
      <c r="D213" s="108">
        <v>13.53</v>
      </c>
      <c r="E213" s="119">
        <v>13.53</v>
      </c>
      <c r="F213" s="10"/>
      <c r="G213" s="10"/>
      <c r="H213" s="10"/>
      <c r="I213" s="10"/>
      <c r="J213" s="10"/>
      <c r="K213" s="10"/>
      <c r="L213" s="10"/>
      <c r="R213" s="5">
        <f t="shared" si="19"/>
        <v>42962</v>
      </c>
      <c r="S213" s="5">
        <v>42931</v>
      </c>
      <c r="T213" s="11">
        <v>4843.87</v>
      </c>
      <c r="U213" s="8">
        <f t="shared" si="21"/>
        <v>2.4005281161854075E-3</v>
      </c>
      <c r="V213" s="5">
        <f t="shared" si="20"/>
        <v>42931</v>
      </c>
      <c r="Z213"/>
      <c r="AD213" s="5">
        <f t="shared" si="25"/>
        <v>37011</v>
      </c>
      <c r="AE213" s="96" cm="1">
        <f t="array" ref="AE213">_xlfn.XLOOKUP(AD212,SELICHistorico[Data],SELICHistorico[SELIC dia]/100,AE212,0)</f>
        <v>0</v>
      </c>
      <c r="AF213" s="80">
        <f t="shared" si="22"/>
        <v>1</v>
      </c>
      <c r="AG213" s="123">
        <f t="shared" si="23"/>
        <v>1000</v>
      </c>
      <c r="AH213" s="126" cm="1">
        <f t="array" ref="AH213">_xlfn.XLOOKUP(AD212,CDIHistorico_[Data],CDIHistorico_[CDI dia]/100,AH212,0)</f>
        <v>0</v>
      </c>
      <c r="AI213" s="2">
        <f t="shared" si="24"/>
        <v>1</v>
      </c>
      <c r="AK213">
        <v>1997</v>
      </c>
      <c r="AL213">
        <v>7</v>
      </c>
      <c r="AM213">
        <v>1422.06</v>
      </c>
      <c r="AN213" s="93">
        <f>DATE(IpeaDataIPCA[[#This Row],[Ano]],IpeaDataIPCA[[#This Row],[Mês]],15)</f>
        <v>35626</v>
      </c>
      <c r="AO213" s="5">
        <f>WORKDAY(IpeaDataIPCA[[#This Row],[Data]]-1,1,feriados)</f>
        <v>35626</v>
      </c>
      <c r="AS213" s="5">
        <v>59671</v>
      </c>
    </row>
    <row r="214" spans="3:45" hidden="1" x14ac:dyDescent="0.25">
      <c r="C214" s="31">
        <v>3548</v>
      </c>
      <c r="D214" s="108">
        <v>13.53</v>
      </c>
      <c r="E214" s="119">
        <v>13.53</v>
      </c>
      <c r="F214" s="10"/>
      <c r="G214" s="10"/>
      <c r="H214" s="10"/>
      <c r="I214" s="10"/>
      <c r="J214" s="10"/>
      <c r="K214" s="10"/>
      <c r="L214" s="10"/>
      <c r="R214" s="5">
        <f t="shared" si="19"/>
        <v>42993</v>
      </c>
      <c r="S214" s="5">
        <v>42962</v>
      </c>
      <c r="T214" s="11">
        <v>4853.07</v>
      </c>
      <c r="U214" s="8">
        <f t="shared" si="21"/>
        <v>1.8993077848910023E-3</v>
      </c>
      <c r="V214" s="5">
        <f t="shared" si="20"/>
        <v>42962</v>
      </c>
      <c r="Z214"/>
      <c r="AD214" s="5">
        <f t="shared" si="25"/>
        <v>37013</v>
      </c>
      <c r="AE214" s="96" cm="1">
        <f t="array" ref="AE214">_xlfn.XLOOKUP(AD213,SELICHistorico[Data],SELICHistorico[SELIC dia]/100,AE213,0)</f>
        <v>0</v>
      </c>
      <c r="AF214" s="80">
        <f t="shared" si="22"/>
        <v>1</v>
      </c>
      <c r="AG214" s="123">
        <f t="shared" si="23"/>
        <v>1000</v>
      </c>
      <c r="AH214" s="126" cm="1">
        <f t="array" ref="AH214">_xlfn.XLOOKUP(AD213,CDIHistorico_[Data],CDIHistorico_[CDI dia]/100,AH213,0)</f>
        <v>0</v>
      </c>
      <c r="AI214" s="2">
        <f t="shared" si="24"/>
        <v>1</v>
      </c>
      <c r="AK214">
        <v>1997</v>
      </c>
      <c r="AL214">
        <v>8</v>
      </c>
      <c r="AM214">
        <v>1421.78</v>
      </c>
      <c r="AN214" s="93">
        <f>DATE(IpeaDataIPCA[[#This Row],[Ano]],IpeaDataIPCA[[#This Row],[Mês]],15)</f>
        <v>35657</v>
      </c>
      <c r="AO214" s="5">
        <f>WORKDAY(IpeaDataIPCA[[#This Row],[Data]]-1,1,feriados)</f>
        <v>35657</v>
      </c>
      <c r="AS214" s="5">
        <v>59763</v>
      </c>
    </row>
    <row r="215" spans="3:45" hidden="1" x14ac:dyDescent="0.25">
      <c r="C215" s="31">
        <v>3592</v>
      </c>
      <c r="D215" s="108">
        <v>13.53</v>
      </c>
      <c r="E215" s="119">
        <v>13.53</v>
      </c>
      <c r="F215" s="10"/>
      <c r="G215" s="10"/>
      <c r="H215" s="10"/>
      <c r="I215" s="10"/>
      <c r="J215" s="10"/>
      <c r="K215" s="10"/>
      <c r="L215" s="10"/>
      <c r="R215" s="5">
        <f t="shared" si="19"/>
        <v>43024</v>
      </c>
      <c r="S215" s="5">
        <v>42993</v>
      </c>
      <c r="T215" s="11">
        <v>4860.83</v>
      </c>
      <c r="U215" s="8">
        <f t="shared" si="21"/>
        <v>1.5989878571709415E-3</v>
      </c>
      <c r="V215" s="5">
        <f t="shared" si="20"/>
        <v>42993</v>
      </c>
      <c r="Z215"/>
      <c r="AD215" s="5">
        <f t="shared" si="25"/>
        <v>37014</v>
      </c>
      <c r="AE215" s="96" cm="1">
        <f t="array" ref="AE215">_xlfn.XLOOKUP(AD214,SELICHistorico[Data],SELICHistorico[SELIC dia]/100,AE214,0)</f>
        <v>0</v>
      </c>
      <c r="AF215" s="80">
        <f t="shared" si="22"/>
        <v>1</v>
      </c>
      <c r="AG215" s="123">
        <f t="shared" si="23"/>
        <v>1000</v>
      </c>
      <c r="AH215" s="126" cm="1">
        <f t="array" ref="AH215">_xlfn.XLOOKUP(AD214,CDIHistorico_[Data],CDIHistorico_[CDI dia]/100,AH214,0)</f>
        <v>0</v>
      </c>
      <c r="AI215" s="2">
        <f t="shared" si="24"/>
        <v>1</v>
      </c>
      <c r="AK215">
        <v>1997</v>
      </c>
      <c r="AL215">
        <v>9</v>
      </c>
      <c r="AM215">
        <v>1422.63</v>
      </c>
      <c r="AN215" s="93">
        <f>DATE(IpeaDataIPCA[[#This Row],[Ano]],IpeaDataIPCA[[#This Row],[Mês]],15)</f>
        <v>35688</v>
      </c>
      <c r="AO215" s="5">
        <f>WORKDAY(IpeaDataIPCA[[#This Row],[Data]]-1,1,feriados)</f>
        <v>35688</v>
      </c>
      <c r="AS215" s="5">
        <v>59856</v>
      </c>
    </row>
    <row r="216" spans="3:45" hidden="1" x14ac:dyDescent="0.25">
      <c r="C216" s="31">
        <v>3604</v>
      </c>
      <c r="D216" s="108">
        <v>13.53</v>
      </c>
      <c r="E216" s="119">
        <v>13.53</v>
      </c>
      <c r="F216" s="10"/>
      <c r="G216" s="10"/>
      <c r="H216" s="10"/>
      <c r="I216" s="10"/>
      <c r="J216" s="10"/>
      <c r="K216" s="10"/>
      <c r="L216" s="10"/>
      <c r="R216" s="5">
        <f t="shared" si="19"/>
        <v>43055</v>
      </c>
      <c r="S216" s="5">
        <v>43023</v>
      </c>
      <c r="T216" s="11">
        <v>4881.25</v>
      </c>
      <c r="U216" s="8">
        <f t="shared" si="21"/>
        <v>4.2009286479880448E-3</v>
      </c>
      <c r="V216" s="5">
        <f t="shared" si="20"/>
        <v>43023</v>
      </c>
      <c r="Z216"/>
      <c r="AD216" s="5">
        <f t="shared" si="25"/>
        <v>37015</v>
      </c>
      <c r="AE216" s="96" cm="1">
        <f t="array" ref="AE216">_xlfn.XLOOKUP(AD215,SELICHistorico[Data],SELICHistorico[SELIC dia]/100,AE215,0)</f>
        <v>0</v>
      </c>
      <c r="AF216" s="80">
        <f t="shared" si="22"/>
        <v>1</v>
      </c>
      <c r="AG216" s="123">
        <f t="shared" si="23"/>
        <v>1000</v>
      </c>
      <c r="AH216" s="126" cm="1">
        <f t="array" ref="AH216">_xlfn.XLOOKUP(AD215,CDIHistorico_[Data],CDIHistorico_[CDI dia]/100,AH215,0)</f>
        <v>0</v>
      </c>
      <c r="AI216" s="2">
        <f t="shared" si="24"/>
        <v>1</v>
      </c>
      <c r="AK216">
        <v>1997</v>
      </c>
      <c r="AL216">
        <v>10</v>
      </c>
      <c r="AM216">
        <v>1425.9</v>
      </c>
      <c r="AN216" s="93">
        <f>DATE(IpeaDataIPCA[[#This Row],[Ano]],IpeaDataIPCA[[#This Row],[Mês]],15)</f>
        <v>35718</v>
      </c>
      <c r="AO216" s="5">
        <f>WORKDAY(IpeaDataIPCA[[#This Row],[Data]]-1,1,feriados)</f>
        <v>35718</v>
      </c>
      <c r="AS216" s="5">
        <v>59947</v>
      </c>
    </row>
    <row r="217" spans="3:45" hidden="1" x14ac:dyDescent="0.25">
      <c r="C217" s="31">
        <v>3682</v>
      </c>
      <c r="D217" s="108">
        <v>13.54</v>
      </c>
      <c r="E217" s="119">
        <v>13.54</v>
      </c>
      <c r="F217" s="10"/>
      <c r="G217" s="10"/>
      <c r="H217" s="10"/>
      <c r="I217" s="10"/>
      <c r="J217" s="10"/>
      <c r="K217" s="10"/>
      <c r="L217" s="10"/>
      <c r="R217" s="5">
        <f t="shared" si="19"/>
        <v>43084</v>
      </c>
      <c r="S217" s="5">
        <v>43054</v>
      </c>
      <c r="T217" s="11">
        <v>4894.92</v>
      </c>
      <c r="U217" s="8">
        <f t="shared" si="21"/>
        <v>2.8005121638925434E-3</v>
      </c>
      <c r="V217" s="5">
        <f t="shared" si="20"/>
        <v>43054</v>
      </c>
      <c r="Z217"/>
      <c r="AD217" s="5">
        <f t="shared" si="25"/>
        <v>37018</v>
      </c>
      <c r="AE217" s="96" cm="1">
        <f t="array" ref="AE217">_xlfn.XLOOKUP(AD216,SELICHistorico[Data],SELICHistorico[SELIC dia]/100,AE216,0)</f>
        <v>0</v>
      </c>
      <c r="AF217" s="80">
        <f t="shared" si="22"/>
        <v>1</v>
      </c>
      <c r="AG217" s="123">
        <f t="shared" si="23"/>
        <v>1000</v>
      </c>
      <c r="AH217" s="126" cm="1">
        <f t="array" ref="AH217">_xlfn.XLOOKUP(AD216,CDIHistorico_[Data],CDIHistorico_[CDI dia]/100,AH216,0)</f>
        <v>0</v>
      </c>
      <c r="AI217" s="2">
        <f t="shared" si="24"/>
        <v>1</v>
      </c>
      <c r="AK217">
        <v>1997</v>
      </c>
      <c r="AL217">
        <v>11</v>
      </c>
      <c r="AM217">
        <v>1428.32</v>
      </c>
      <c r="AN217" s="93">
        <f>DATE(IpeaDataIPCA[[#This Row],[Ano]],IpeaDataIPCA[[#This Row],[Mês]],15)</f>
        <v>35749</v>
      </c>
      <c r="AO217" s="5">
        <f>WORKDAY(IpeaDataIPCA[[#This Row],[Data]]-1,1,feriados)</f>
        <v>35751</v>
      </c>
      <c r="AS217" s="5">
        <v>60037</v>
      </c>
    </row>
    <row r="218" spans="3:45" hidden="1" x14ac:dyDescent="0.25">
      <c r="C218" s="31">
        <v>3774</v>
      </c>
      <c r="D218" s="108">
        <v>13.54</v>
      </c>
      <c r="E218" s="119">
        <v>13.54</v>
      </c>
      <c r="F218" s="10"/>
      <c r="G218" s="10"/>
      <c r="H218" s="10"/>
      <c r="I218" s="10"/>
      <c r="J218" s="10"/>
      <c r="K218" s="10"/>
      <c r="L218" s="10"/>
      <c r="R218" s="5">
        <f t="shared" si="19"/>
        <v>43115</v>
      </c>
      <c r="S218" s="5">
        <v>43084</v>
      </c>
      <c r="T218" s="11">
        <v>4916.46</v>
      </c>
      <c r="U218" s="8">
        <f t="shared" si="21"/>
        <v>4.4004804981490064E-3</v>
      </c>
      <c r="V218" s="5">
        <f t="shared" si="20"/>
        <v>43084</v>
      </c>
      <c r="Z218"/>
      <c r="AD218" s="5">
        <f t="shared" si="25"/>
        <v>37019</v>
      </c>
      <c r="AE218" s="96" cm="1">
        <f t="array" ref="AE218">_xlfn.XLOOKUP(AD217,SELICHistorico[Data],SELICHistorico[SELIC dia]/100,AE217,0)</f>
        <v>0</v>
      </c>
      <c r="AF218" s="80">
        <f t="shared" si="22"/>
        <v>1</v>
      </c>
      <c r="AG218" s="123">
        <f t="shared" si="23"/>
        <v>1000</v>
      </c>
      <c r="AH218" s="126" cm="1">
        <f t="array" ref="AH218">_xlfn.XLOOKUP(AD217,CDIHistorico_[Data],CDIHistorico_[CDI dia]/100,AH217,0)</f>
        <v>0</v>
      </c>
      <c r="AI218" s="2">
        <f t="shared" si="24"/>
        <v>1</v>
      </c>
      <c r="AK218">
        <v>1997</v>
      </c>
      <c r="AL218">
        <v>12</v>
      </c>
      <c r="AM218">
        <v>1434.46</v>
      </c>
      <c r="AN218" s="93">
        <f>DATE(IpeaDataIPCA[[#This Row],[Ano]],IpeaDataIPCA[[#This Row],[Mês]],15)</f>
        <v>35779</v>
      </c>
      <c r="AO218" s="5">
        <f>WORKDAY(IpeaDataIPCA[[#This Row],[Data]]-1,1,feriados)</f>
        <v>35779</v>
      </c>
      <c r="AS218" s="5">
        <v>60129</v>
      </c>
    </row>
    <row r="219" spans="3:45" hidden="1" x14ac:dyDescent="0.25">
      <c r="C219" s="31">
        <v>3868</v>
      </c>
      <c r="D219" s="108">
        <v>13.55</v>
      </c>
      <c r="E219" s="119">
        <v>13.55</v>
      </c>
      <c r="F219" s="10"/>
      <c r="G219" s="10"/>
      <c r="H219" s="10"/>
      <c r="I219" s="10"/>
      <c r="J219" s="10"/>
      <c r="K219" s="10"/>
      <c r="L219" s="10"/>
      <c r="R219" s="5">
        <f t="shared" si="19"/>
        <v>43146</v>
      </c>
      <c r="S219" s="5">
        <v>43115</v>
      </c>
      <c r="T219" s="11">
        <v>4930.72</v>
      </c>
      <c r="U219" s="8">
        <f t="shared" si="21"/>
        <v>2.9004609007294846E-3</v>
      </c>
      <c r="V219" s="5">
        <f t="shared" si="20"/>
        <v>43115</v>
      </c>
      <c r="Z219"/>
      <c r="AD219" s="5">
        <f t="shared" si="25"/>
        <v>37020</v>
      </c>
      <c r="AE219" s="96" cm="1">
        <f t="array" ref="AE219">_xlfn.XLOOKUP(AD218,SELICHistorico[Data],SELICHistorico[SELIC dia]/100,AE218,0)</f>
        <v>0</v>
      </c>
      <c r="AF219" s="80">
        <f t="shared" si="22"/>
        <v>1</v>
      </c>
      <c r="AG219" s="123">
        <f t="shared" si="23"/>
        <v>1000</v>
      </c>
      <c r="AH219" s="126" cm="1">
        <f t="array" ref="AH219">_xlfn.XLOOKUP(AD218,CDIHistorico_[Data],CDIHistorico_[CDI dia]/100,AH218,0)</f>
        <v>0</v>
      </c>
      <c r="AI219" s="2">
        <f t="shared" si="24"/>
        <v>1</v>
      </c>
      <c r="AK219">
        <v>1998</v>
      </c>
      <c r="AL219">
        <v>1</v>
      </c>
      <c r="AM219">
        <v>1444.64</v>
      </c>
      <c r="AN219" s="93">
        <f>DATE(IpeaDataIPCA[[#This Row],[Ano]],IpeaDataIPCA[[#This Row],[Mês]],15)</f>
        <v>35810</v>
      </c>
      <c r="AO219" s="5">
        <f>WORKDAY(IpeaDataIPCA[[#This Row],[Data]]-1,1,feriados)</f>
        <v>35810</v>
      </c>
      <c r="AS219" s="5">
        <v>60223</v>
      </c>
    </row>
    <row r="220" spans="3:45" hidden="1" x14ac:dyDescent="0.25">
      <c r="C220" s="31">
        <v>3914</v>
      </c>
      <c r="D220" s="108">
        <v>13.55</v>
      </c>
      <c r="E220" s="119">
        <v>13.55</v>
      </c>
      <c r="F220" s="10"/>
      <c r="G220" s="10"/>
      <c r="H220" s="10"/>
      <c r="I220" s="10"/>
      <c r="J220" s="10"/>
      <c r="K220" s="10"/>
      <c r="L220" s="10"/>
      <c r="R220" s="5">
        <f t="shared" si="19"/>
        <v>43174</v>
      </c>
      <c r="S220" s="5">
        <v>43146</v>
      </c>
      <c r="T220" s="11">
        <v>4946.5</v>
      </c>
      <c r="U220" s="8">
        <f t="shared" si="21"/>
        <v>3.2003439659926691E-3</v>
      </c>
      <c r="V220" s="5">
        <f t="shared" si="20"/>
        <v>43146</v>
      </c>
      <c r="Z220"/>
      <c r="AD220" s="5">
        <f t="shared" si="25"/>
        <v>37021</v>
      </c>
      <c r="AE220" s="96" cm="1">
        <f t="array" ref="AE220">_xlfn.XLOOKUP(AD219,SELICHistorico[Data],SELICHistorico[SELIC dia]/100,AE219,0)</f>
        <v>0</v>
      </c>
      <c r="AF220" s="80">
        <f t="shared" si="22"/>
        <v>1</v>
      </c>
      <c r="AG220" s="123">
        <f t="shared" si="23"/>
        <v>1000</v>
      </c>
      <c r="AH220" s="126" cm="1">
        <f t="array" ref="AH220">_xlfn.XLOOKUP(AD219,CDIHistorico_[Data],CDIHistorico_[CDI dia]/100,AH219,0)</f>
        <v>0</v>
      </c>
      <c r="AI220" s="2">
        <f t="shared" si="24"/>
        <v>1</v>
      </c>
      <c r="AK220">
        <v>1998</v>
      </c>
      <c r="AL220">
        <v>2</v>
      </c>
      <c r="AM220">
        <v>1451.29</v>
      </c>
      <c r="AN220" s="93">
        <f>DATE(IpeaDataIPCA[[#This Row],[Ano]],IpeaDataIPCA[[#This Row],[Mês]],15)</f>
        <v>35841</v>
      </c>
      <c r="AO220" s="5">
        <f>WORKDAY(IpeaDataIPCA[[#This Row],[Data]]-1,1,feriados)</f>
        <v>35842</v>
      </c>
      <c r="AS220" s="5">
        <v>60314</v>
      </c>
    </row>
    <row r="221" spans="3:45" hidden="1" x14ac:dyDescent="0.25">
      <c r="C221" s="31">
        <v>3961</v>
      </c>
      <c r="D221" s="108">
        <v>13.55</v>
      </c>
      <c r="E221" s="119">
        <v>13.55</v>
      </c>
      <c r="F221" s="10"/>
      <c r="G221" s="10"/>
      <c r="H221" s="10"/>
      <c r="I221" s="10"/>
      <c r="J221" s="10"/>
      <c r="K221" s="10"/>
      <c r="L221" s="10"/>
      <c r="R221" s="5">
        <f t="shared" si="19"/>
        <v>43206</v>
      </c>
      <c r="S221" s="5">
        <v>43174</v>
      </c>
      <c r="T221" s="11">
        <v>4950.95</v>
      </c>
      <c r="U221" s="8">
        <f t="shared" si="21"/>
        <v>8.9962599818038669E-4</v>
      </c>
      <c r="V221" s="5">
        <f t="shared" si="20"/>
        <v>43174</v>
      </c>
      <c r="Z221"/>
      <c r="AD221" s="5">
        <f t="shared" si="25"/>
        <v>37022</v>
      </c>
      <c r="AE221" s="96" cm="1">
        <f t="array" ref="AE221">_xlfn.XLOOKUP(AD220,SELICHistorico[Data],SELICHistorico[SELIC dia]/100,AE220,0)</f>
        <v>0</v>
      </c>
      <c r="AF221" s="80">
        <f t="shared" si="22"/>
        <v>1</v>
      </c>
      <c r="AG221" s="123">
        <f t="shared" si="23"/>
        <v>1000</v>
      </c>
      <c r="AH221" s="126" cm="1">
        <f t="array" ref="AH221">_xlfn.XLOOKUP(AD220,CDIHistorico_[Data],CDIHistorico_[CDI dia]/100,AH220,0)</f>
        <v>0</v>
      </c>
      <c r="AI221" s="2">
        <f t="shared" si="24"/>
        <v>1</v>
      </c>
      <c r="AK221">
        <v>1998</v>
      </c>
      <c r="AL221">
        <v>3</v>
      </c>
      <c r="AM221">
        <v>1456.22</v>
      </c>
      <c r="AN221" s="93">
        <f>DATE(IpeaDataIPCA[[#This Row],[Ano]],IpeaDataIPCA[[#This Row],[Mês]],15)</f>
        <v>35869</v>
      </c>
      <c r="AO221" s="5">
        <f>WORKDAY(IpeaDataIPCA[[#This Row],[Data]]-1,1,feriados)</f>
        <v>35870</v>
      </c>
      <c r="AS221" s="5">
        <v>60402</v>
      </c>
    </row>
    <row r="222" spans="3:45" hidden="1" x14ac:dyDescent="0.25">
      <c r="C222" s="31">
        <v>4047</v>
      </c>
      <c r="D222" s="108">
        <v>13.54</v>
      </c>
      <c r="E222" s="119">
        <v>13.54</v>
      </c>
      <c r="F222" s="10"/>
      <c r="G222" s="10"/>
      <c r="H222" s="10"/>
      <c r="I222" s="10"/>
      <c r="J222" s="10"/>
      <c r="K222" s="10"/>
      <c r="L222" s="10"/>
      <c r="R222" s="5">
        <f t="shared" si="19"/>
        <v>43235</v>
      </c>
      <c r="S222" s="5">
        <v>43205</v>
      </c>
      <c r="T222" s="11">
        <v>4961.84</v>
      </c>
      <c r="U222" s="8">
        <f t="shared" si="21"/>
        <v>2.1995778587948767E-3</v>
      </c>
      <c r="V222" s="5">
        <f t="shared" si="20"/>
        <v>43205</v>
      </c>
      <c r="Z222"/>
      <c r="AD222" s="5">
        <f t="shared" si="25"/>
        <v>37025</v>
      </c>
      <c r="AE222" s="96" cm="1">
        <f t="array" ref="AE222">_xlfn.XLOOKUP(AD221,SELICHistorico[Data],SELICHistorico[SELIC dia]/100,AE221,0)</f>
        <v>0</v>
      </c>
      <c r="AF222" s="80">
        <f t="shared" si="22"/>
        <v>1</v>
      </c>
      <c r="AG222" s="123">
        <f t="shared" si="23"/>
        <v>1000</v>
      </c>
      <c r="AH222" s="126" cm="1">
        <f t="array" ref="AH222">_xlfn.XLOOKUP(AD221,CDIHistorico_[Data],CDIHistorico_[CDI dia]/100,AH221,0)</f>
        <v>0</v>
      </c>
      <c r="AI222" s="2">
        <f t="shared" si="24"/>
        <v>1</v>
      </c>
      <c r="AK222">
        <v>1998</v>
      </c>
      <c r="AL222">
        <v>4</v>
      </c>
      <c r="AM222">
        <v>1459.71</v>
      </c>
      <c r="AN222" s="93">
        <f>DATE(IpeaDataIPCA[[#This Row],[Ano]],IpeaDataIPCA[[#This Row],[Mês]],15)</f>
        <v>35900</v>
      </c>
      <c r="AO222" s="5">
        <f>WORKDAY(IpeaDataIPCA[[#This Row],[Data]]-1,1,feriados)</f>
        <v>35900</v>
      </c>
      <c r="AS222" s="5">
        <v>60496</v>
      </c>
    </row>
    <row r="223" spans="3:45" hidden="1" x14ac:dyDescent="0.25">
      <c r="C223" s="31">
        <v>4141</v>
      </c>
      <c r="D223" s="108">
        <v>13.54</v>
      </c>
      <c r="E223" s="119">
        <v>13.54</v>
      </c>
      <c r="F223" s="10"/>
      <c r="G223" s="10"/>
      <c r="H223" s="10"/>
      <c r="I223" s="10"/>
      <c r="J223" s="10"/>
      <c r="K223" s="10"/>
      <c r="L223" s="10"/>
      <c r="R223" s="5">
        <f t="shared" si="19"/>
        <v>43266</v>
      </c>
      <c r="S223" s="5">
        <v>43235</v>
      </c>
      <c r="T223" s="11">
        <v>4981.6899999999996</v>
      </c>
      <c r="U223" s="8">
        <f t="shared" si="21"/>
        <v>4.0005320606870676E-3</v>
      </c>
      <c r="V223" s="5">
        <f t="shared" si="20"/>
        <v>43235</v>
      </c>
      <c r="Z223"/>
      <c r="AD223" s="5">
        <f t="shared" si="25"/>
        <v>37026</v>
      </c>
      <c r="AE223" s="96" cm="1">
        <f t="array" ref="AE223">_xlfn.XLOOKUP(AD222,SELICHistorico[Data],SELICHistorico[SELIC dia]/100,AE222,0)</f>
        <v>0</v>
      </c>
      <c r="AF223" s="80">
        <f t="shared" si="22"/>
        <v>1</v>
      </c>
      <c r="AG223" s="123">
        <f t="shared" si="23"/>
        <v>1000</v>
      </c>
      <c r="AH223" s="126" cm="1">
        <f t="array" ref="AH223">_xlfn.XLOOKUP(AD222,CDIHistorico_[Data],CDIHistorico_[CDI dia]/100,AH222,0)</f>
        <v>0</v>
      </c>
      <c r="AI223" s="2">
        <f t="shared" si="24"/>
        <v>1</v>
      </c>
      <c r="AK223">
        <v>1998</v>
      </c>
      <c r="AL223">
        <v>5</v>
      </c>
      <c r="AM223">
        <v>1467.01</v>
      </c>
      <c r="AN223" s="93">
        <f>DATE(IpeaDataIPCA[[#This Row],[Ano]],IpeaDataIPCA[[#This Row],[Mês]],15)</f>
        <v>35930</v>
      </c>
      <c r="AO223" s="5">
        <f>WORKDAY(IpeaDataIPCA[[#This Row],[Data]]-1,1,feriados)</f>
        <v>35930</v>
      </c>
      <c r="AS223" s="5">
        <v>60587</v>
      </c>
    </row>
    <row r="224" spans="3:45" hidden="1" x14ac:dyDescent="0.25">
      <c r="C224" s="31">
        <v>4232</v>
      </c>
      <c r="D224" s="108">
        <v>13.54</v>
      </c>
      <c r="E224" s="119">
        <v>13.54</v>
      </c>
      <c r="F224" s="10"/>
      <c r="G224" s="10"/>
      <c r="H224" s="10"/>
      <c r="I224" s="10"/>
      <c r="J224" s="10"/>
      <c r="K224" s="10"/>
      <c r="L224" s="10"/>
      <c r="R224" s="5">
        <f t="shared" si="19"/>
        <v>43297</v>
      </c>
      <c r="S224" s="5">
        <v>43266</v>
      </c>
      <c r="T224" s="11">
        <v>5044.46</v>
      </c>
      <c r="U224" s="8">
        <f t="shared" si="21"/>
        <v>1.2600141718974944E-2</v>
      </c>
      <c r="V224" s="5">
        <f t="shared" si="20"/>
        <v>43266</v>
      </c>
      <c r="Z224"/>
      <c r="AD224" s="5">
        <f t="shared" si="25"/>
        <v>37027</v>
      </c>
      <c r="AE224" s="96" cm="1">
        <f t="array" ref="AE224">_xlfn.XLOOKUP(AD223,SELICHistorico[Data],SELICHistorico[SELIC dia]/100,AE223,0)</f>
        <v>0</v>
      </c>
      <c r="AF224" s="80">
        <f t="shared" si="22"/>
        <v>1</v>
      </c>
      <c r="AG224" s="123">
        <f t="shared" si="23"/>
        <v>1000</v>
      </c>
      <c r="AH224" s="126" cm="1">
        <f t="array" ref="AH224">_xlfn.XLOOKUP(AD223,CDIHistorico_[Data],CDIHistorico_[CDI dia]/100,AH223,0)</f>
        <v>0</v>
      </c>
      <c r="AI224" s="2">
        <f t="shared" si="24"/>
        <v>1</v>
      </c>
      <c r="AK224">
        <v>1998</v>
      </c>
      <c r="AL224">
        <v>6</v>
      </c>
      <c r="AM224">
        <v>1467.3</v>
      </c>
      <c r="AN224" s="93">
        <f>DATE(IpeaDataIPCA[[#This Row],[Ano]],IpeaDataIPCA[[#This Row],[Mês]],15)</f>
        <v>35961</v>
      </c>
      <c r="AO224" s="5">
        <f>WORKDAY(IpeaDataIPCA[[#This Row],[Data]]-1,1,feriados)</f>
        <v>35961</v>
      </c>
      <c r="AS224" s="5">
        <v>60678</v>
      </c>
    </row>
    <row r="225" spans="3:45" hidden="1" x14ac:dyDescent="0.25">
      <c r="C225" s="31">
        <v>4281</v>
      </c>
      <c r="D225" s="108">
        <v>13.53</v>
      </c>
      <c r="E225" s="119">
        <v>13.53</v>
      </c>
      <c r="F225" s="10"/>
      <c r="G225" s="10"/>
      <c r="H225" s="10"/>
      <c r="I225" s="10"/>
      <c r="J225" s="10"/>
      <c r="K225" s="10"/>
      <c r="L225" s="10"/>
      <c r="R225" s="5">
        <f t="shared" si="19"/>
        <v>43327</v>
      </c>
      <c r="S225" s="5">
        <v>43296</v>
      </c>
      <c r="T225" s="11">
        <v>5061.1099999999997</v>
      </c>
      <c r="U225" s="8">
        <f t="shared" si="21"/>
        <v>3.3006506147337245E-3</v>
      </c>
      <c r="V225" s="5">
        <f t="shared" si="20"/>
        <v>43296</v>
      </c>
      <c r="Z225"/>
      <c r="AD225" s="5">
        <f t="shared" si="25"/>
        <v>37028</v>
      </c>
      <c r="AE225" s="96" cm="1">
        <f t="array" ref="AE225">_xlfn.XLOOKUP(AD224,SELICHistorico[Data],SELICHistorico[SELIC dia]/100,AE224,0)</f>
        <v>0</v>
      </c>
      <c r="AF225" s="80">
        <f t="shared" si="22"/>
        <v>1</v>
      </c>
      <c r="AG225" s="123">
        <f t="shared" si="23"/>
        <v>1000</v>
      </c>
      <c r="AH225" s="126" cm="1">
        <f t="array" ref="AH225">_xlfn.XLOOKUP(AD224,CDIHistorico_[Data],CDIHistorico_[CDI dia]/100,AH224,0)</f>
        <v>0</v>
      </c>
      <c r="AI225" s="2">
        <f t="shared" si="24"/>
        <v>1</v>
      </c>
      <c r="AK225">
        <v>1998</v>
      </c>
      <c r="AL225">
        <v>7</v>
      </c>
      <c r="AM225">
        <v>1465.54</v>
      </c>
      <c r="AN225" s="93">
        <f>DATE(IpeaDataIPCA[[#This Row],[Ano]],IpeaDataIPCA[[#This Row],[Mês]],15)</f>
        <v>35991</v>
      </c>
      <c r="AO225" s="5">
        <f>WORKDAY(IpeaDataIPCA[[#This Row],[Data]]-1,1,feriados)</f>
        <v>35991</v>
      </c>
      <c r="AS225" s="5">
        <v>60769</v>
      </c>
    </row>
    <row r="226" spans="3:45" hidden="1" x14ac:dyDescent="0.25">
      <c r="C226" s="31">
        <v>4320</v>
      </c>
      <c r="D226" s="108">
        <v>13.53</v>
      </c>
      <c r="E226" s="119">
        <v>13.53</v>
      </c>
      <c r="F226" s="10"/>
      <c r="G226" s="10"/>
      <c r="H226" s="10"/>
      <c r="I226" s="10"/>
      <c r="J226" s="10"/>
      <c r="K226" s="10"/>
      <c r="L226" s="10"/>
      <c r="R226" s="5">
        <f t="shared" si="19"/>
        <v>43360</v>
      </c>
      <c r="S226" s="5">
        <v>43327</v>
      </c>
      <c r="T226" s="11">
        <v>5056.5600000000004</v>
      </c>
      <c r="U226" s="8">
        <f t="shared" si="21"/>
        <v>-8.990122720112792E-4</v>
      </c>
      <c r="V226" s="5">
        <f t="shared" si="20"/>
        <v>43327</v>
      </c>
      <c r="Z226"/>
      <c r="AD226" s="5">
        <f t="shared" si="25"/>
        <v>37029</v>
      </c>
      <c r="AE226" s="96" cm="1">
        <f t="array" ref="AE226">_xlfn.XLOOKUP(AD225,SELICHistorico[Data],SELICHistorico[SELIC dia]/100,AE225,0)</f>
        <v>0</v>
      </c>
      <c r="AF226" s="80">
        <f t="shared" si="22"/>
        <v>1</v>
      </c>
      <c r="AG226" s="123">
        <f t="shared" si="23"/>
        <v>1000</v>
      </c>
      <c r="AH226" s="126" cm="1">
        <f t="array" ref="AH226">_xlfn.XLOOKUP(AD225,CDIHistorico_[Data],CDIHistorico_[CDI dia]/100,AH225,0)</f>
        <v>0</v>
      </c>
      <c r="AI226" s="2">
        <f t="shared" si="24"/>
        <v>1</v>
      </c>
      <c r="AK226">
        <v>1998</v>
      </c>
      <c r="AL226">
        <v>8</v>
      </c>
      <c r="AM226">
        <v>1458.07</v>
      </c>
      <c r="AN226" s="93">
        <f>DATE(IpeaDataIPCA[[#This Row],[Ano]],IpeaDataIPCA[[#This Row],[Mês]],15)</f>
        <v>36022</v>
      </c>
      <c r="AO226" s="5">
        <f>WORKDAY(IpeaDataIPCA[[#This Row],[Data]]-1,1,feriados)</f>
        <v>36024</v>
      </c>
      <c r="AS226" s="5">
        <v>60860</v>
      </c>
    </row>
    <row r="227" spans="3:45" hidden="1" x14ac:dyDescent="0.25">
      <c r="C227" s="31">
        <v>4323</v>
      </c>
      <c r="D227" s="108">
        <v>13.53</v>
      </c>
      <c r="E227" s="119">
        <v>13.53</v>
      </c>
      <c r="F227" s="10"/>
      <c r="G227" s="10"/>
      <c r="H227" s="10"/>
      <c r="I227" s="10"/>
      <c r="J227" s="10"/>
      <c r="K227" s="10"/>
      <c r="L227" s="10"/>
      <c r="R227" s="5">
        <f t="shared" si="19"/>
        <v>43388</v>
      </c>
      <c r="S227" s="5">
        <v>43358</v>
      </c>
      <c r="T227" s="11">
        <v>5080.83</v>
      </c>
      <c r="U227" s="8">
        <f t="shared" si="21"/>
        <v>4.7997057287958445E-3</v>
      </c>
      <c r="V227" s="5">
        <f t="shared" si="20"/>
        <v>43358</v>
      </c>
      <c r="Z227"/>
      <c r="AD227" s="5">
        <f t="shared" si="25"/>
        <v>37032</v>
      </c>
      <c r="AE227" s="96" cm="1">
        <f t="array" ref="AE227">_xlfn.XLOOKUP(AD226,SELICHistorico[Data],SELICHistorico[SELIC dia]/100,AE226,0)</f>
        <v>0</v>
      </c>
      <c r="AF227" s="80">
        <f t="shared" si="22"/>
        <v>1</v>
      </c>
      <c r="AG227" s="123">
        <f t="shared" si="23"/>
        <v>1000</v>
      </c>
      <c r="AH227" s="126" cm="1">
        <f t="array" ref="AH227">_xlfn.XLOOKUP(AD226,CDIHistorico_[Data],CDIHistorico_[CDI dia]/100,AH226,0)</f>
        <v>0</v>
      </c>
      <c r="AI227" s="2">
        <f t="shared" si="24"/>
        <v>1</v>
      </c>
      <c r="AK227">
        <v>1998</v>
      </c>
      <c r="AL227">
        <v>9</v>
      </c>
      <c r="AM227">
        <v>1454.86</v>
      </c>
      <c r="AN227" s="93">
        <f>DATE(IpeaDataIPCA[[#This Row],[Ano]],IpeaDataIPCA[[#This Row],[Mês]],15)</f>
        <v>36053</v>
      </c>
      <c r="AO227" s="5">
        <f>WORKDAY(IpeaDataIPCA[[#This Row],[Data]]-1,1,feriados)</f>
        <v>36053</v>
      </c>
      <c r="AS227" s="5">
        <v>60952</v>
      </c>
    </row>
    <row r="228" spans="3:45" hidden="1" x14ac:dyDescent="0.25">
      <c r="C228" s="31">
        <v>4414</v>
      </c>
      <c r="D228" s="108">
        <v>13.53</v>
      </c>
      <c r="E228" s="119">
        <v>13.53</v>
      </c>
      <c r="F228" s="10"/>
      <c r="G228" s="10"/>
      <c r="H228" s="10"/>
      <c r="I228" s="10"/>
      <c r="J228" s="10"/>
      <c r="K228" s="10"/>
      <c r="L228" s="10"/>
      <c r="R228" s="5">
        <f t="shared" si="19"/>
        <v>43420</v>
      </c>
      <c r="S228" s="5">
        <v>43388</v>
      </c>
      <c r="T228" s="11">
        <v>5103.6899999999996</v>
      </c>
      <c r="U228" s="8">
        <f t="shared" si="21"/>
        <v>4.4992648838870775E-3</v>
      </c>
      <c r="V228" s="5">
        <f t="shared" si="20"/>
        <v>43388</v>
      </c>
      <c r="Z228"/>
      <c r="AD228" s="5">
        <f t="shared" si="25"/>
        <v>37033</v>
      </c>
      <c r="AE228" s="96" cm="1">
        <f t="array" ref="AE228">_xlfn.XLOOKUP(AD227,SELICHistorico[Data],SELICHistorico[SELIC dia]/100,AE227,0)</f>
        <v>0</v>
      </c>
      <c r="AF228" s="80">
        <f t="shared" si="22"/>
        <v>1</v>
      </c>
      <c r="AG228" s="123">
        <f t="shared" si="23"/>
        <v>1000</v>
      </c>
      <c r="AH228" s="126" cm="1">
        <f t="array" ref="AH228">_xlfn.XLOOKUP(AD227,CDIHistorico_[Data],CDIHistorico_[CDI dia]/100,AH227,0)</f>
        <v>0</v>
      </c>
      <c r="AI228" s="2">
        <f t="shared" si="24"/>
        <v>1</v>
      </c>
      <c r="AK228">
        <v>1998</v>
      </c>
      <c r="AL228">
        <v>10</v>
      </c>
      <c r="AM228">
        <v>1455.15</v>
      </c>
      <c r="AN228" s="93">
        <f>DATE(IpeaDataIPCA[[#This Row],[Ano]],IpeaDataIPCA[[#This Row],[Mês]],15)</f>
        <v>36083</v>
      </c>
      <c r="AO228" s="5">
        <f>WORKDAY(IpeaDataIPCA[[#This Row],[Data]]-1,1,feriados)</f>
        <v>36083</v>
      </c>
      <c r="AS228" s="5">
        <v>61044</v>
      </c>
    </row>
    <row r="229" spans="3:45" hidden="1" x14ac:dyDescent="0.25">
      <c r="C229" s="31">
        <v>4505</v>
      </c>
      <c r="D229" s="108">
        <v>13.52</v>
      </c>
      <c r="E229" s="119">
        <v>13.52</v>
      </c>
      <c r="F229" s="10"/>
      <c r="G229" s="10"/>
      <c r="H229" s="10"/>
      <c r="I229" s="10"/>
      <c r="J229" s="10"/>
      <c r="K229" s="10"/>
      <c r="L229" s="10"/>
      <c r="R229" s="5">
        <f t="shared" si="19"/>
        <v>43451</v>
      </c>
      <c r="S229" s="5">
        <v>43419</v>
      </c>
      <c r="T229" s="11">
        <v>5092.97</v>
      </c>
      <c r="U229" s="8">
        <f t="shared" si="21"/>
        <v>-2.1004410534337659E-3</v>
      </c>
      <c r="V229" s="5">
        <f t="shared" si="20"/>
        <v>43419</v>
      </c>
      <c r="Z229"/>
      <c r="AD229" s="5">
        <f t="shared" si="25"/>
        <v>37034</v>
      </c>
      <c r="AE229" s="96" cm="1">
        <f t="array" ref="AE229">_xlfn.XLOOKUP(AD228,SELICHistorico[Data],SELICHistorico[SELIC dia]/100,AE228,0)</f>
        <v>0</v>
      </c>
      <c r="AF229" s="80">
        <f t="shared" si="22"/>
        <v>1</v>
      </c>
      <c r="AG229" s="123">
        <f t="shared" si="23"/>
        <v>1000</v>
      </c>
      <c r="AH229" s="126" cm="1">
        <f t="array" ref="AH229">_xlfn.XLOOKUP(AD228,CDIHistorico_[Data],CDIHistorico_[CDI dia]/100,AH228,0)</f>
        <v>0</v>
      </c>
      <c r="AI229" s="2">
        <f t="shared" si="24"/>
        <v>1</v>
      </c>
      <c r="AK229">
        <v>1998</v>
      </c>
      <c r="AL229">
        <v>11</v>
      </c>
      <c r="AM229">
        <v>1453.4</v>
      </c>
      <c r="AN229" s="93">
        <f>DATE(IpeaDataIPCA[[#This Row],[Ano]],IpeaDataIPCA[[#This Row],[Mês]],15)</f>
        <v>36114</v>
      </c>
      <c r="AO229" s="5">
        <f>WORKDAY(IpeaDataIPCA[[#This Row],[Data]]-1,1,feriados)</f>
        <v>36115</v>
      </c>
      <c r="AS229" s="5">
        <v>61133</v>
      </c>
    </row>
    <row r="230" spans="3:45" hidden="1" x14ac:dyDescent="0.25">
      <c r="C230" s="31">
        <v>4597</v>
      </c>
      <c r="D230" s="108">
        <v>13.52</v>
      </c>
      <c r="E230" s="119">
        <v>13.52</v>
      </c>
      <c r="F230" s="10"/>
      <c r="G230" s="10"/>
      <c r="H230" s="10"/>
      <c r="I230" s="10"/>
      <c r="J230" s="10"/>
      <c r="K230" s="10"/>
      <c r="L230" s="10"/>
      <c r="R230" s="5">
        <f t="shared" si="19"/>
        <v>43480</v>
      </c>
      <c r="S230" s="5">
        <v>43449</v>
      </c>
      <c r="T230" s="11">
        <v>5100.6099999999997</v>
      </c>
      <c r="U230" s="8">
        <f t="shared" si="21"/>
        <v>1.5001070102511616E-3</v>
      </c>
      <c r="V230" s="5">
        <f t="shared" si="20"/>
        <v>43449</v>
      </c>
      <c r="Z230"/>
      <c r="AD230" s="5">
        <f t="shared" si="25"/>
        <v>37035</v>
      </c>
      <c r="AE230" s="96" cm="1">
        <f t="array" ref="AE230">_xlfn.XLOOKUP(AD229,SELICHistorico[Data],SELICHistorico[SELIC dia]/100,AE229,0)</f>
        <v>0</v>
      </c>
      <c r="AF230" s="80">
        <f t="shared" si="22"/>
        <v>1</v>
      </c>
      <c r="AG230" s="123">
        <f t="shared" si="23"/>
        <v>1000</v>
      </c>
      <c r="AH230" s="126" cm="1">
        <f t="array" ref="AH230">_xlfn.XLOOKUP(AD229,CDIHistorico_[Data],CDIHistorico_[CDI dia]/100,AH229,0)</f>
        <v>0</v>
      </c>
      <c r="AI230" s="2">
        <f t="shared" si="24"/>
        <v>1</v>
      </c>
      <c r="AK230">
        <v>1998</v>
      </c>
      <c r="AL230">
        <v>12</v>
      </c>
      <c r="AM230">
        <v>1458.2</v>
      </c>
      <c r="AN230" s="93">
        <f>DATE(IpeaDataIPCA[[#This Row],[Ano]],IpeaDataIPCA[[#This Row],[Mês]],15)</f>
        <v>36144</v>
      </c>
      <c r="AO230" s="5">
        <f>WORKDAY(IpeaDataIPCA[[#This Row],[Data]]-1,1,feriados)</f>
        <v>36144</v>
      </c>
      <c r="AS230" s="5">
        <v>61224</v>
      </c>
    </row>
    <row r="231" spans="3:45" hidden="1" x14ac:dyDescent="0.25">
      <c r="C231" s="31">
        <v>4645</v>
      </c>
      <c r="D231" s="108">
        <v>13.52</v>
      </c>
      <c r="E231" s="119">
        <v>13.52</v>
      </c>
      <c r="F231" s="10"/>
      <c r="G231" s="10"/>
      <c r="H231" s="10"/>
      <c r="I231" s="10"/>
      <c r="J231" s="10"/>
      <c r="K231" s="10"/>
      <c r="L231" s="10"/>
      <c r="R231" s="5">
        <f t="shared" si="19"/>
        <v>43511</v>
      </c>
      <c r="S231" s="5">
        <v>43480</v>
      </c>
      <c r="T231" s="11">
        <v>5116.93</v>
      </c>
      <c r="U231" s="8">
        <f t="shared" si="21"/>
        <v>3.199617300675861E-3</v>
      </c>
      <c r="V231" s="5">
        <f t="shared" si="20"/>
        <v>43480</v>
      </c>
      <c r="Z231"/>
      <c r="AD231" s="5">
        <f t="shared" si="25"/>
        <v>37036</v>
      </c>
      <c r="AE231" s="96" cm="1">
        <f t="array" ref="AE231">_xlfn.XLOOKUP(AD230,SELICHistorico[Data],SELICHistorico[SELIC dia]/100,AE230,0)</f>
        <v>0</v>
      </c>
      <c r="AF231" s="80">
        <f t="shared" si="22"/>
        <v>1</v>
      </c>
      <c r="AG231" s="123">
        <f t="shared" si="23"/>
        <v>1000</v>
      </c>
      <c r="AH231" s="126" cm="1">
        <f t="array" ref="AH231">_xlfn.XLOOKUP(AD230,CDIHistorico_[Data],CDIHistorico_[CDI dia]/100,AH230,0)</f>
        <v>0</v>
      </c>
      <c r="AI231" s="2">
        <f t="shared" si="24"/>
        <v>1</v>
      </c>
      <c r="AK231">
        <v>1999</v>
      </c>
      <c r="AL231">
        <v>1</v>
      </c>
      <c r="AM231">
        <v>1468.41</v>
      </c>
      <c r="AN231" s="93">
        <f>DATE(IpeaDataIPCA[[#This Row],[Ano]],IpeaDataIPCA[[#This Row],[Mês]],15)</f>
        <v>36175</v>
      </c>
      <c r="AO231" s="5">
        <f>WORKDAY(IpeaDataIPCA[[#This Row],[Data]]-1,1,feriados)</f>
        <v>36175</v>
      </c>
      <c r="AS231" s="5">
        <v>61317</v>
      </c>
    </row>
    <row r="232" spans="3:45" hidden="1" x14ac:dyDescent="0.25">
      <c r="C232" s="31">
        <v>4680</v>
      </c>
      <c r="D232" s="108">
        <v>13.51</v>
      </c>
      <c r="E232" s="119">
        <v>13.51</v>
      </c>
      <c r="F232" s="10"/>
      <c r="G232" s="10"/>
      <c r="H232" s="10"/>
      <c r="I232" s="10"/>
      <c r="J232" s="10"/>
      <c r="K232" s="10"/>
      <c r="L232" s="10"/>
      <c r="R232" s="5">
        <f t="shared" si="19"/>
        <v>43539</v>
      </c>
      <c r="S232" s="5">
        <v>43511</v>
      </c>
      <c r="T232" s="11">
        <v>5138.93</v>
      </c>
      <c r="U232" s="8">
        <f t="shared" si="21"/>
        <v>4.2994529923214841E-3</v>
      </c>
      <c r="V232" s="5">
        <f t="shared" si="20"/>
        <v>43511</v>
      </c>
      <c r="Z232"/>
      <c r="AD232" s="5">
        <f t="shared" si="25"/>
        <v>37039</v>
      </c>
      <c r="AE232" s="96" cm="1">
        <f t="array" ref="AE232">_xlfn.XLOOKUP(AD231,SELICHistorico[Data],SELICHistorico[SELIC dia]/100,AE231,0)</f>
        <v>0</v>
      </c>
      <c r="AF232" s="80">
        <f t="shared" si="22"/>
        <v>1</v>
      </c>
      <c r="AG232" s="123">
        <f t="shared" si="23"/>
        <v>1000</v>
      </c>
      <c r="AH232" s="126" cm="1">
        <f t="array" ref="AH232">_xlfn.XLOOKUP(AD231,CDIHistorico_[Data],CDIHistorico_[CDI dia]/100,AH231,0)</f>
        <v>0</v>
      </c>
      <c r="AI232" s="2">
        <f t="shared" si="24"/>
        <v>1</v>
      </c>
      <c r="AK232">
        <v>1999</v>
      </c>
      <c r="AL232">
        <v>2</v>
      </c>
      <c r="AM232">
        <v>1483.83</v>
      </c>
      <c r="AN232" s="93">
        <f>DATE(IpeaDataIPCA[[#This Row],[Ano]],IpeaDataIPCA[[#This Row],[Mês]],15)</f>
        <v>36206</v>
      </c>
      <c r="AO232" s="5">
        <f>WORKDAY(IpeaDataIPCA[[#This Row],[Data]]-1,1,feriados)</f>
        <v>36206</v>
      </c>
      <c r="AS232" s="5">
        <v>61408</v>
      </c>
    </row>
    <row r="233" spans="3:45" hidden="1" x14ac:dyDescent="0.25">
      <c r="C233" s="31">
        <v>4688</v>
      </c>
      <c r="D233" s="108">
        <v>13.51</v>
      </c>
      <c r="E233" s="119">
        <v>13.51</v>
      </c>
      <c r="F233" s="10"/>
      <c r="G233" s="10"/>
      <c r="H233" s="10"/>
      <c r="I233" s="10"/>
      <c r="J233" s="10"/>
      <c r="K233" s="10"/>
      <c r="L233" s="10"/>
      <c r="R233" s="5">
        <f t="shared" si="19"/>
        <v>43570</v>
      </c>
      <c r="S233" s="5">
        <v>43539</v>
      </c>
      <c r="T233" s="11">
        <v>5177.47</v>
      </c>
      <c r="U233" s="8">
        <f t="shared" si="21"/>
        <v>7.4996156787503487E-3</v>
      </c>
      <c r="V233" s="5">
        <f t="shared" si="20"/>
        <v>43539</v>
      </c>
      <c r="Z233"/>
      <c r="AD233" s="5">
        <f t="shared" si="25"/>
        <v>37040</v>
      </c>
      <c r="AE233" s="96" cm="1">
        <f t="array" ref="AE233">_xlfn.XLOOKUP(AD232,SELICHistorico[Data],SELICHistorico[SELIC dia]/100,AE232,0)</f>
        <v>0</v>
      </c>
      <c r="AF233" s="80">
        <f t="shared" si="22"/>
        <v>1</v>
      </c>
      <c r="AG233" s="123">
        <f t="shared" si="23"/>
        <v>1000</v>
      </c>
      <c r="AH233" s="126" cm="1">
        <f t="array" ref="AH233">_xlfn.XLOOKUP(AD232,CDIHistorico_[Data],CDIHistorico_[CDI dia]/100,AH232,0)</f>
        <v>0</v>
      </c>
      <c r="AI233" s="2">
        <f t="shared" si="24"/>
        <v>1</v>
      </c>
      <c r="AK233">
        <v>1999</v>
      </c>
      <c r="AL233">
        <v>3</v>
      </c>
      <c r="AM233">
        <v>1500.15</v>
      </c>
      <c r="AN233" s="93">
        <f>DATE(IpeaDataIPCA[[#This Row],[Ano]],IpeaDataIPCA[[#This Row],[Mês]],15)</f>
        <v>36234</v>
      </c>
      <c r="AO233" s="5">
        <f>WORKDAY(IpeaDataIPCA[[#This Row],[Data]]-1,1,feriados)</f>
        <v>36234</v>
      </c>
      <c r="AS233" s="5">
        <v>61498</v>
      </c>
    </row>
    <row r="234" spans="3:45" hidden="1" x14ac:dyDescent="0.25">
      <c r="C234" s="31">
        <v>4778</v>
      </c>
      <c r="D234" s="108">
        <v>13.51</v>
      </c>
      <c r="E234" s="119">
        <v>13.51</v>
      </c>
      <c r="F234" s="10"/>
      <c r="G234" s="10"/>
      <c r="H234" s="10"/>
      <c r="I234" s="10"/>
      <c r="J234" s="10"/>
      <c r="K234" s="10"/>
      <c r="L234" s="10"/>
      <c r="R234" s="5">
        <f t="shared" si="19"/>
        <v>43600</v>
      </c>
      <c r="S234" s="5">
        <v>43570</v>
      </c>
      <c r="T234" s="11">
        <v>5206.9799999999996</v>
      </c>
      <c r="U234" s="8">
        <f t="shared" si="21"/>
        <v>5.6996950247900635E-3</v>
      </c>
      <c r="V234" s="5">
        <f t="shared" si="20"/>
        <v>43570</v>
      </c>
      <c r="Z234"/>
      <c r="AD234" s="5">
        <f t="shared" si="25"/>
        <v>37041</v>
      </c>
      <c r="AE234" s="96" cm="1">
        <f t="array" ref="AE234">_xlfn.XLOOKUP(AD233,SELICHistorico[Data],SELICHistorico[SELIC dia]/100,AE233,0)</f>
        <v>0</v>
      </c>
      <c r="AF234" s="80">
        <f t="shared" si="22"/>
        <v>1</v>
      </c>
      <c r="AG234" s="123">
        <f t="shared" si="23"/>
        <v>1000</v>
      </c>
      <c r="AH234" s="126" cm="1">
        <f t="array" ref="AH234">_xlfn.XLOOKUP(AD233,CDIHistorico_[Data],CDIHistorico_[CDI dia]/100,AH233,0)</f>
        <v>0</v>
      </c>
      <c r="AI234" s="2">
        <f t="shared" si="24"/>
        <v>1</v>
      </c>
      <c r="AK234">
        <v>1999</v>
      </c>
      <c r="AL234">
        <v>4</v>
      </c>
      <c r="AM234">
        <v>1508.55</v>
      </c>
      <c r="AN234" s="93">
        <f>DATE(IpeaDataIPCA[[#This Row],[Ano]],IpeaDataIPCA[[#This Row],[Mês]],15)</f>
        <v>36265</v>
      </c>
      <c r="AO234" s="5">
        <f>WORKDAY(IpeaDataIPCA[[#This Row],[Data]]-1,1,feriados)</f>
        <v>36265</v>
      </c>
      <c r="AS234" s="5">
        <v>61590</v>
      </c>
    </row>
    <row r="235" spans="3:45" hidden="1" x14ac:dyDescent="0.25">
      <c r="C235" s="31">
        <v>4869</v>
      </c>
      <c r="D235" s="108">
        <v>13.5</v>
      </c>
      <c r="E235" s="119">
        <v>13.5</v>
      </c>
      <c r="F235" s="10"/>
      <c r="G235" s="10"/>
      <c r="H235" s="10"/>
      <c r="I235" s="10"/>
      <c r="J235" s="10"/>
      <c r="K235" s="10"/>
      <c r="L235" s="10"/>
      <c r="R235" s="5">
        <f t="shared" si="19"/>
        <v>43633</v>
      </c>
      <c r="S235" s="5">
        <v>43600</v>
      </c>
      <c r="T235" s="11">
        <v>5213.75</v>
      </c>
      <c r="U235" s="8">
        <f t="shared" si="21"/>
        <v>1.3001778382095708E-3</v>
      </c>
      <c r="V235" s="5">
        <f t="shared" si="20"/>
        <v>43600</v>
      </c>
      <c r="Z235"/>
      <c r="AD235" s="5">
        <f t="shared" si="25"/>
        <v>37042</v>
      </c>
      <c r="AE235" s="96" cm="1">
        <f t="array" ref="AE235">_xlfn.XLOOKUP(AD234,SELICHistorico[Data],SELICHistorico[SELIC dia]/100,AE234,0)</f>
        <v>0</v>
      </c>
      <c r="AF235" s="80">
        <f t="shared" si="22"/>
        <v>1</v>
      </c>
      <c r="AG235" s="123">
        <f t="shared" si="23"/>
        <v>1000</v>
      </c>
      <c r="AH235" s="126" cm="1">
        <f t="array" ref="AH235">_xlfn.XLOOKUP(AD234,CDIHistorico_[Data],CDIHistorico_[CDI dia]/100,AH234,0)</f>
        <v>0</v>
      </c>
      <c r="AI235" s="2">
        <f t="shared" si="24"/>
        <v>1</v>
      </c>
      <c r="AK235">
        <v>1999</v>
      </c>
      <c r="AL235">
        <v>5</v>
      </c>
      <c r="AM235">
        <v>1513.08</v>
      </c>
      <c r="AN235" s="93">
        <f>DATE(IpeaDataIPCA[[#This Row],[Ano]],IpeaDataIPCA[[#This Row],[Mês]],15)</f>
        <v>36295</v>
      </c>
      <c r="AO235" s="5">
        <f>WORKDAY(IpeaDataIPCA[[#This Row],[Data]]-1,1,feriados)</f>
        <v>36297</v>
      </c>
      <c r="AS235" s="5">
        <v>61683</v>
      </c>
    </row>
    <row r="236" spans="3:45" hidden="1" x14ac:dyDescent="0.25">
      <c r="C236" s="31">
        <v>4962</v>
      </c>
      <c r="D236" s="108">
        <v>13.5</v>
      </c>
      <c r="E236" s="119">
        <v>13.5</v>
      </c>
      <c r="F236" s="10"/>
      <c r="G236" s="10"/>
      <c r="H236" s="10"/>
      <c r="I236" s="10"/>
      <c r="J236" s="10"/>
      <c r="K236" s="10"/>
      <c r="L236" s="10"/>
      <c r="R236" s="5">
        <f t="shared" si="19"/>
        <v>43661</v>
      </c>
      <c r="S236" s="5">
        <v>43631</v>
      </c>
      <c r="T236" s="11">
        <v>5214.2700000000004</v>
      </c>
      <c r="U236" s="8">
        <f t="shared" si="21"/>
        <v>9.9736274274730974E-5</v>
      </c>
      <c r="V236" s="5">
        <f t="shared" si="20"/>
        <v>43631</v>
      </c>
      <c r="Z236"/>
      <c r="AD236" s="5">
        <f t="shared" si="25"/>
        <v>37043</v>
      </c>
      <c r="AE236" s="96" cm="1">
        <f t="array" ref="AE236">_xlfn.XLOOKUP(AD235,SELICHistorico[Data],SELICHistorico[SELIC dia]/100,AE235,0)</f>
        <v>0</v>
      </c>
      <c r="AF236" s="80">
        <f t="shared" si="22"/>
        <v>1</v>
      </c>
      <c r="AG236" s="123">
        <f t="shared" si="23"/>
        <v>1000</v>
      </c>
      <c r="AH236" s="126" cm="1">
        <f t="array" ref="AH236">_xlfn.XLOOKUP(AD235,CDIHistorico_[Data],CDIHistorico_[CDI dia]/100,AH235,0)</f>
        <v>0</v>
      </c>
      <c r="AI236" s="2">
        <f t="shared" si="24"/>
        <v>1</v>
      </c>
      <c r="AK236">
        <v>1999</v>
      </c>
      <c r="AL236">
        <v>6</v>
      </c>
      <c r="AM236">
        <v>1515.95</v>
      </c>
      <c r="AN236" s="93">
        <f>DATE(IpeaDataIPCA[[#This Row],[Ano]],IpeaDataIPCA[[#This Row],[Mês]],15)</f>
        <v>36326</v>
      </c>
      <c r="AO236" s="5">
        <f>WORKDAY(IpeaDataIPCA[[#This Row],[Data]]-1,1,feriados)</f>
        <v>36326</v>
      </c>
      <c r="AS236" s="5">
        <v>61774</v>
      </c>
    </row>
    <row r="237" spans="3:45" hidden="1" x14ac:dyDescent="0.25">
      <c r="C237" s="31">
        <v>5009</v>
      </c>
      <c r="D237" s="108">
        <v>13.5</v>
      </c>
      <c r="E237" s="119">
        <v>13.5</v>
      </c>
      <c r="F237" s="10"/>
      <c r="G237" s="10"/>
      <c r="H237" s="10"/>
      <c r="I237" s="10"/>
      <c r="J237" s="10"/>
      <c r="K237" s="10"/>
      <c r="L237" s="10"/>
      <c r="R237" s="5">
        <f t="shared" si="19"/>
        <v>43692</v>
      </c>
      <c r="S237" s="5">
        <v>43661</v>
      </c>
      <c r="T237" s="11">
        <v>5224.18</v>
      </c>
      <c r="U237" s="8">
        <f t="shared" si="21"/>
        <v>1.9005536729015393E-3</v>
      </c>
      <c r="V237" s="5">
        <f t="shared" si="20"/>
        <v>43661</v>
      </c>
      <c r="Z237"/>
      <c r="AD237" s="5">
        <f t="shared" si="25"/>
        <v>37046</v>
      </c>
      <c r="AE237" s="96" cm="1">
        <f t="array" ref="AE237">_xlfn.XLOOKUP(AD236,SELICHistorico[Data],SELICHistorico[SELIC dia]/100,AE236,0)</f>
        <v>0</v>
      </c>
      <c r="AF237" s="80">
        <f t="shared" si="22"/>
        <v>1</v>
      </c>
      <c r="AG237" s="123">
        <f t="shared" si="23"/>
        <v>1000</v>
      </c>
      <c r="AH237" s="126" cm="1">
        <f t="array" ref="AH237">_xlfn.XLOOKUP(AD236,CDIHistorico_[Data],CDIHistorico_[CDI dia]/100,AH236,0)</f>
        <v>0</v>
      </c>
      <c r="AI237" s="2">
        <f t="shared" si="24"/>
        <v>1</v>
      </c>
      <c r="AK237">
        <v>1999</v>
      </c>
      <c r="AL237">
        <v>7</v>
      </c>
      <c r="AM237">
        <v>1532.47</v>
      </c>
      <c r="AN237" s="93">
        <f>DATE(IpeaDataIPCA[[#This Row],[Ano]],IpeaDataIPCA[[#This Row],[Mês]],15)</f>
        <v>36356</v>
      </c>
      <c r="AO237" s="5">
        <f>WORKDAY(IpeaDataIPCA[[#This Row],[Data]]-1,1,feriados)</f>
        <v>36356</v>
      </c>
      <c r="AS237" s="5">
        <v>61863</v>
      </c>
    </row>
    <row r="238" spans="3:45" hidden="1" x14ac:dyDescent="0.25">
      <c r="C238" s="31">
        <v>5040</v>
      </c>
      <c r="D238" s="108">
        <v>13.5</v>
      </c>
      <c r="E238" s="119">
        <v>13.5</v>
      </c>
      <c r="F238" s="10"/>
      <c r="G238" s="10"/>
      <c r="H238" s="10"/>
      <c r="I238" s="10"/>
      <c r="J238" s="10"/>
      <c r="K238" s="10"/>
      <c r="L238" s="10"/>
      <c r="R238" s="5">
        <f t="shared" si="19"/>
        <v>43724</v>
      </c>
      <c r="S238" s="5">
        <v>43692</v>
      </c>
      <c r="T238" s="11">
        <v>5229.93</v>
      </c>
      <c r="U238" s="8">
        <f t="shared" si="21"/>
        <v>1.1006512026767723E-3</v>
      </c>
      <c r="V238" s="5">
        <f t="shared" si="20"/>
        <v>43692</v>
      </c>
      <c r="Z238"/>
      <c r="AD238" s="5">
        <f t="shared" si="25"/>
        <v>37047</v>
      </c>
      <c r="AE238" s="96" cm="1">
        <f t="array" ref="AE238">_xlfn.XLOOKUP(AD237,SELICHistorico[Data],SELICHistorico[SELIC dia]/100,AE237,0)</f>
        <v>0</v>
      </c>
      <c r="AF238" s="80">
        <f t="shared" si="22"/>
        <v>1</v>
      </c>
      <c r="AG238" s="123">
        <f t="shared" si="23"/>
        <v>1000</v>
      </c>
      <c r="AH238" s="126" cm="1">
        <f t="array" ref="AH238">_xlfn.XLOOKUP(AD237,CDIHistorico_[Data],CDIHistorico_[CDI dia]/100,AH237,0)</f>
        <v>0</v>
      </c>
      <c r="AI238" s="2">
        <f t="shared" si="24"/>
        <v>1</v>
      </c>
      <c r="AK238">
        <v>1999</v>
      </c>
      <c r="AL238">
        <v>8</v>
      </c>
      <c r="AM238">
        <v>1541.05</v>
      </c>
      <c r="AN238" s="93">
        <f>DATE(IpeaDataIPCA[[#This Row],[Ano]],IpeaDataIPCA[[#This Row],[Mês]],15)</f>
        <v>36387</v>
      </c>
      <c r="AO238" s="5">
        <f>WORKDAY(IpeaDataIPCA[[#This Row],[Data]]-1,1,feriados)</f>
        <v>36388</v>
      </c>
      <c r="AS238" s="5">
        <v>61955</v>
      </c>
    </row>
    <row r="239" spans="3:45" hidden="1" x14ac:dyDescent="0.25">
      <c r="C239" s="31">
        <v>5053</v>
      </c>
      <c r="D239" s="108">
        <v>13.5</v>
      </c>
      <c r="E239" s="119">
        <v>13.5</v>
      </c>
      <c r="F239" s="10"/>
      <c r="G239" s="10"/>
      <c r="H239" s="10"/>
      <c r="I239" s="10"/>
      <c r="J239" s="10"/>
      <c r="K239" s="10"/>
      <c r="L239" s="10"/>
      <c r="R239" s="5">
        <f t="shared" si="19"/>
        <v>43753</v>
      </c>
      <c r="S239" s="5">
        <v>43723</v>
      </c>
      <c r="T239" s="11">
        <v>5227.84</v>
      </c>
      <c r="U239" s="8">
        <f t="shared" si="21"/>
        <v>-3.996229395040185E-4</v>
      </c>
      <c r="V239" s="5">
        <f t="shared" si="20"/>
        <v>43723</v>
      </c>
      <c r="Z239"/>
      <c r="AD239" s="5">
        <f t="shared" si="25"/>
        <v>37048</v>
      </c>
      <c r="AE239" s="96" cm="1">
        <f t="array" ref="AE239">_xlfn.XLOOKUP(AD238,SELICHistorico[Data],SELICHistorico[SELIC dia]/100,AE238,0)</f>
        <v>0</v>
      </c>
      <c r="AF239" s="80">
        <f t="shared" si="22"/>
        <v>1</v>
      </c>
      <c r="AG239" s="123">
        <f t="shared" si="23"/>
        <v>1000</v>
      </c>
      <c r="AH239" s="126" cm="1">
        <f t="array" ref="AH239">_xlfn.XLOOKUP(AD238,CDIHistorico_[Data],CDIHistorico_[CDI dia]/100,AH238,0)</f>
        <v>0</v>
      </c>
      <c r="AI239" s="2">
        <f t="shared" si="24"/>
        <v>1</v>
      </c>
      <c r="AK239">
        <v>1999</v>
      </c>
      <c r="AL239">
        <v>9</v>
      </c>
      <c r="AM239">
        <v>1545.83</v>
      </c>
      <c r="AN239" s="93">
        <f>DATE(IpeaDataIPCA[[#This Row],[Ano]],IpeaDataIPCA[[#This Row],[Mês]],15)</f>
        <v>36418</v>
      </c>
      <c r="AO239" s="5">
        <f>WORKDAY(IpeaDataIPCA[[#This Row],[Data]]-1,1,feriados)</f>
        <v>36418</v>
      </c>
      <c r="AS239" s="5">
        <v>62050</v>
      </c>
    </row>
    <row r="240" spans="3:45" hidden="1" x14ac:dyDescent="0.25">
      <c r="C240" s="31">
        <v>5143</v>
      </c>
      <c r="D240" s="108">
        <v>13.5</v>
      </c>
      <c r="E240" s="119">
        <v>13.5</v>
      </c>
      <c r="F240" s="10"/>
      <c r="G240" s="10"/>
      <c r="H240" s="10"/>
      <c r="I240" s="10"/>
      <c r="J240" s="10"/>
      <c r="K240" s="10"/>
      <c r="L240" s="10"/>
      <c r="R240" s="5">
        <f t="shared" si="19"/>
        <v>43787</v>
      </c>
      <c r="S240" s="5">
        <v>43753</v>
      </c>
      <c r="T240" s="11">
        <v>5233.07</v>
      </c>
      <c r="U240" s="8">
        <f t="shared" si="21"/>
        <v>1.0004131725529497E-3</v>
      </c>
      <c r="V240" s="5">
        <f t="shared" si="20"/>
        <v>43753</v>
      </c>
      <c r="Z240"/>
      <c r="AD240" s="5">
        <f t="shared" si="25"/>
        <v>37049</v>
      </c>
      <c r="AE240" s="96" cm="1">
        <f t="array" ref="AE240">_xlfn.XLOOKUP(AD239,SELICHistorico[Data],SELICHistorico[SELIC dia]/100,AE239,0)</f>
        <v>0</v>
      </c>
      <c r="AF240" s="80">
        <f t="shared" si="22"/>
        <v>1</v>
      </c>
      <c r="AG240" s="123">
        <f t="shared" si="23"/>
        <v>1000</v>
      </c>
      <c r="AH240" s="126" cm="1">
        <f t="array" ref="AH240">_xlfn.XLOOKUP(AD239,CDIHistorico_[Data],CDIHistorico_[CDI dia]/100,AH239,0)</f>
        <v>0</v>
      </c>
      <c r="AI240" s="2">
        <f t="shared" si="24"/>
        <v>1</v>
      </c>
      <c r="AK240">
        <v>1999</v>
      </c>
      <c r="AL240">
        <v>10</v>
      </c>
      <c r="AM240">
        <v>1564.23</v>
      </c>
      <c r="AN240" s="93">
        <f>DATE(IpeaDataIPCA[[#This Row],[Ano]],IpeaDataIPCA[[#This Row],[Mês]],15)</f>
        <v>36448</v>
      </c>
      <c r="AO240" s="5">
        <f>WORKDAY(IpeaDataIPCA[[#This Row],[Data]]-1,1,feriados)</f>
        <v>36448</v>
      </c>
      <c r="AS240" s="5">
        <v>62141</v>
      </c>
    </row>
    <row r="241" spans="3:45" hidden="1" x14ac:dyDescent="0.25">
      <c r="C241" s="31">
        <v>5235</v>
      </c>
      <c r="D241" s="108">
        <v>13.5</v>
      </c>
      <c r="E241" s="119">
        <v>13.5</v>
      </c>
      <c r="F241" s="10"/>
      <c r="G241" s="10"/>
      <c r="H241" s="10"/>
      <c r="I241" s="10"/>
      <c r="J241" s="10"/>
      <c r="K241" s="10"/>
      <c r="L241" s="10"/>
      <c r="R241" s="5">
        <f t="shared" si="19"/>
        <v>43815</v>
      </c>
      <c r="S241" s="5">
        <v>43784</v>
      </c>
      <c r="T241" s="11">
        <v>5259.76</v>
      </c>
      <c r="U241" s="8">
        <f t="shared" si="21"/>
        <v>5.1002566371174396E-3</v>
      </c>
      <c r="V241" s="5">
        <f t="shared" si="20"/>
        <v>43784</v>
      </c>
      <c r="Z241"/>
      <c r="AD241" s="5">
        <f t="shared" si="25"/>
        <v>37050</v>
      </c>
      <c r="AE241" s="96" cm="1">
        <f t="array" ref="AE241">_xlfn.XLOOKUP(AD240,SELICHistorico[Data],SELICHistorico[SELIC dia]/100,AE240,0)</f>
        <v>0</v>
      </c>
      <c r="AF241" s="80">
        <f t="shared" si="22"/>
        <v>1</v>
      </c>
      <c r="AG241" s="123">
        <f t="shared" si="23"/>
        <v>1000</v>
      </c>
      <c r="AH241" s="126" cm="1">
        <f t="array" ref="AH241">_xlfn.XLOOKUP(AD240,CDIHistorico_[Data],CDIHistorico_[CDI dia]/100,AH240,0)</f>
        <v>0</v>
      </c>
      <c r="AI241" s="2">
        <f t="shared" si="24"/>
        <v>1</v>
      </c>
      <c r="AK241">
        <v>1999</v>
      </c>
      <c r="AL241">
        <v>11</v>
      </c>
      <c r="AM241">
        <v>1579.09</v>
      </c>
      <c r="AN241" s="93">
        <f>DATE(IpeaDataIPCA[[#This Row],[Ano]],IpeaDataIPCA[[#This Row],[Mês]],15)</f>
        <v>36479</v>
      </c>
      <c r="AO241" s="5">
        <f>WORKDAY(IpeaDataIPCA[[#This Row],[Data]]-1,1,feriados)</f>
        <v>36479</v>
      </c>
      <c r="AS241" s="5">
        <v>62228</v>
      </c>
    </row>
    <row r="242" spans="3:45" hidden="1" x14ac:dyDescent="0.25">
      <c r="C242" s="31">
        <v>5328</v>
      </c>
      <c r="D242" s="108">
        <v>13.5</v>
      </c>
      <c r="E242" s="119">
        <v>13.5</v>
      </c>
      <c r="F242" s="10"/>
      <c r="G242" s="10"/>
      <c r="H242" s="10"/>
      <c r="I242" s="10"/>
      <c r="J242" s="10"/>
      <c r="K242" s="10"/>
      <c r="L242" s="10"/>
      <c r="R242" s="5">
        <f t="shared" si="19"/>
        <v>43845</v>
      </c>
      <c r="S242" s="5">
        <v>43814</v>
      </c>
      <c r="T242" s="11">
        <v>5320.25</v>
      </c>
      <c r="U242" s="8">
        <f t="shared" si="21"/>
        <v>1.1500524738771389E-2</v>
      </c>
      <c r="V242" s="5">
        <f t="shared" si="20"/>
        <v>43814</v>
      </c>
      <c r="Z242"/>
      <c r="AD242" s="5">
        <f t="shared" si="25"/>
        <v>37053</v>
      </c>
      <c r="AE242" s="96" cm="1">
        <f t="array" ref="AE242">_xlfn.XLOOKUP(AD241,SELICHistorico[Data],SELICHistorico[SELIC dia]/100,AE241,0)</f>
        <v>0</v>
      </c>
      <c r="AF242" s="80">
        <f t="shared" si="22"/>
        <v>1</v>
      </c>
      <c r="AG242" s="123">
        <f t="shared" si="23"/>
        <v>1000</v>
      </c>
      <c r="AH242" s="126" cm="1">
        <f t="array" ref="AH242">_xlfn.XLOOKUP(AD241,CDIHistorico_[Data],CDIHistorico_[CDI dia]/100,AH241,0)</f>
        <v>0</v>
      </c>
      <c r="AI242" s="2">
        <f t="shared" si="24"/>
        <v>1</v>
      </c>
      <c r="AK242">
        <v>1999</v>
      </c>
      <c r="AL242">
        <v>12</v>
      </c>
      <c r="AM242">
        <v>1588.56</v>
      </c>
      <c r="AN242" s="93">
        <f>DATE(IpeaDataIPCA[[#This Row],[Ano]],IpeaDataIPCA[[#This Row],[Mês]],15)</f>
        <v>36509</v>
      </c>
      <c r="AO242" s="5">
        <f>WORKDAY(IpeaDataIPCA[[#This Row],[Data]]-1,1,feriados)</f>
        <v>36509</v>
      </c>
      <c r="AS242" s="5">
        <v>62320</v>
      </c>
    </row>
    <row r="243" spans="3:45" hidden="1" x14ac:dyDescent="0.25">
      <c r="C243" s="31">
        <v>5375</v>
      </c>
      <c r="D243" s="108">
        <v>13.51</v>
      </c>
      <c r="E243" s="119">
        <v>13.51</v>
      </c>
      <c r="F243" s="10"/>
      <c r="G243" s="10"/>
      <c r="H243" s="10"/>
      <c r="I243" s="10"/>
      <c r="J243" s="10"/>
      <c r="K243" s="10"/>
      <c r="L243" s="10"/>
      <c r="R243" s="5">
        <f t="shared" si="19"/>
        <v>43878</v>
      </c>
      <c r="S243" s="5">
        <v>43845</v>
      </c>
      <c r="T243" s="11">
        <v>5331.42</v>
      </c>
      <c r="U243" s="8">
        <f t="shared" si="21"/>
        <v>2.099525398242541E-3</v>
      </c>
      <c r="V243" s="5">
        <f t="shared" si="20"/>
        <v>43845</v>
      </c>
      <c r="Z243"/>
      <c r="AD243" s="5">
        <f t="shared" si="25"/>
        <v>37054</v>
      </c>
      <c r="AE243" s="96" cm="1">
        <f t="array" ref="AE243">_xlfn.XLOOKUP(AD242,SELICHistorico[Data],SELICHistorico[SELIC dia]/100,AE242,0)</f>
        <v>0</v>
      </c>
      <c r="AF243" s="80">
        <f t="shared" si="22"/>
        <v>1</v>
      </c>
      <c r="AG243" s="123">
        <f t="shared" si="23"/>
        <v>1000</v>
      </c>
      <c r="AH243" s="126" cm="1">
        <f t="array" ref="AH243">_xlfn.XLOOKUP(AD242,CDIHistorico_[Data],CDIHistorico_[CDI dia]/100,AH242,0)</f>
        <v>0</v>
      </c>
      <c r="AI243" s="2">
        <f t="shared" si="24"/>
        <v>1</v>
      </c>
      <c r="AK243">
        <v>2000</v>
      </c>
      <c r="AL243">
        <v>1</v>
      </c>
      <c r="AM243">
        <v>1598.41</v>
      </c>
      <c r="AN243" s="93">
        <f>DATE(IpeaDataIPCA[[#This Row],[Ano]],IpeaDataIPCA[[#This Row],[Mês]],15)</f>
        <v>36540</v>
      </c>
      <c r="AO243" s="5">
        <f>WORKDAY(IpeaDataIPCA[[#This Row],[Data]]-1,1,feriados)</f>
        <v>36542</v>
      </c>
      <c r="AS243" s="5">
        <v>62414</v>
      </c>
    </row>
    <row r="244" spans="3:45" hidden="1" x14ac:dyDescent="0.25">
      <c r="C244" s="31">
        <v>5401</v>
      </c>
      <c r="D244" s="108">
        <v>13.51</v>
      </c>
      <c r="E244" s="119">
        <v>13.51</v>
      </c>
      <c r="F244" s="10"/>
      <c r="G244" s="10"/>
      <c r="H244" s="10"/>
      <c r="I244" s="10"/>
      <c r="J244" s="10"/>
      <c r="K244" s="10"/>
      <c r="L244" s="10"/>
      <c r="R244" s="5">
        <f t="shared" si="19"/>
        <v>43906</v>
      </c>
      <c r="S244" s="5">
        <v>43876</v>
      </c>
      <c r="T244" s="11">
        <v>5344.75</v>
      </c>
      <c r="U244" s="8">
        <f t="shared" si="21"/>
        <v>2.5002719725701894E-3</v>
      </c>
      <c r="V244" s="5">
        <f t="shared" si="20"/>
        <v>43876</v>
      </c>
      <c r="Z244"/>
      <c r="AD244" s="5">
        <f t="shared" si="25"/>
        <v>37055</v>
      </c>
      <c r="AE244" s="96" cm="1">
        <f t="array" ref="AE244">_xlfn.XLOOKUP(AD243,SELICHistorico[Data],SELICHistorico[SELIC dia]/100,AE243,0)</f>
        <v>0</v>
      </c>
      <c r="AF244" s="80">
        <f t="shared" si="22"/>
        <v>1</v>
      </c>
      <c r="AG244" s="123">
        <f t="shared" si="23"/>
        <v>1000</v>
      </c>
      <c r="AH244" s="126" cm="1">
        <f t="array" ref="AH244">_xlfn.XLOOKUP(AD243,CDIHistorico_[Data],CDIHistorico_[CDI dia]/100,AH243,0)</f>
        <v>0</v>
      </c>
      <c r="AI244" s="2">
        <f t="shared" si="24"/>
        <v>1</v>
      </c>
      <c r="AK244">
        <v>2000</v>
      </c>
      <c r="AL244">
        <v>2</v>
      </c>
      <c r="AM244">
        <v>1600.49</v>
      </c>
      <c r="AN244" s="93">
        <f>DATE(IpeaDataIPCA[[#This Row],[Ano]],IpeaDataIPCA[[#This Row],[Mês]],15)</f>
        <v>36571</v>
      </c>
      <c r="AO244" s="5">
        <f>WORKDAY(IpeaDataIPCA[[#This Row],[Data]]-1,1,feriados)</f>
        <v>36571</v>
      </c>
      <c r="AS244" s="5">
        <v>62505</v>
      </c>
    </row>
    <row r="245" spans="3:45" hidden="1" x14ac:dyDescent="0.25">
      <c r="C245" s="31">
        <v>5419</v>
      </c>
      <c r="D245" s="108">
        <v>13.51</v>
      </c>
      <c r="E245" s="119">
        <v>13.51</v>
      </c>
      <c r="F245" s="10"/>
      <c r="G245" s="10"/>
      <c r="H245" s="10"/>
      <c r="I245" s="10"/>
      <c r="J245" s="10"/>
      <c r="K245" s="10"/>
      <c r="L245" s="10"/>
      <c r="R245" s="5">
        <f t="shared" si="19"/>
        <v>43936</v>
      </c>
      <c r="S245" s="5">
        <v>43905</v>
      </c>
      <c r="T245" s="11">
        <v>5348.49</v>
      </c>
      <c r="U245" s="8">
        <f t="shared" si="21"/>
        <v>6.9975209317552078E-4</v>
      </c>
      <c r="V245" s="5">
        <f t="shared" si="20"/>
        <v>43905</v>
      </c>
      <c r="Z245"/>
      <c r="AD245" s="5">
        <f t="shared" si="25"/>
        <v>37057</v>
      </c>
      <c r="AE245" s="96" cm="1">
        <f t="array" ref="AE245">_xlfn.XLOOKUP(AD244,SELICHistorico[Data],SELICHistorico[SELIC dia]/100,AE244,0)</f>
        <v>0</v>
      </c>
      <c r="AF245" s="80">
        <f t="shared" si="22"/>
        <v>1</v>
      </c>
      <c r="AG245" s="123">
        <f t="shared" si="23"/>
        <v>1000</v>
      </c>
      <c r="AH245" s="126" cm="1">
        <f t="array" ref="AH245">_xlfn.XLOOKUP(AD244,CDIHistorico_[Data],CDIHistorico_[CDI dia]/100,AH244,0)</f>
        <v>0</v>
      </c>
      <c r="AI245" s="2">
        <f t="shared" si="24"/>
        <v>1</v>
      </c>
      <c r="AK245">
        <v>2000</v>
      </c>
      <c r="AL245">
        <v>3</v>
      </c>
      <c r="AM245">
        <v>1604.01</v>
      </c>
      <c r="AN245" s="93">
        <f>DATE(IpeaDataIPCA[[#This Row],[Ano]],IpeaDataIPCA[[#This Row],[Mês]],15)</f>
        <v>36600</v>
      </c>
      <c r="AO245" s="5">
        <f>WORKDAY(IpeaDataIPCA[[#This Row],[Data]]-1,1,feriados)</f>
        <v>36600</v>
      </c>
      <c r="AS245" s="5">
        <v>62593</v>
      </c>
    </row>
    <row r="246" spans="3:45" hidden="1" x14ac:dyDescent="0.25">
      <c r="C246" s="31">
        <v>5508</v>
      </c>
      <c r="D246" s="108">
        <v>13.51</v>
      </c>
      <c r="E246" s="119">
        <v>13.51</v>
      </c>
      <c r="F246" s="10"/>
      <c r="G246" s="10"/>
      <c r="H246" s="10"/>
      <c r="I246" s="10"/>
      <c r="J246" s="10"/>
      <c r="K246" s="10"/>
      <c r="L246" s="10"/>
      <c r="R246" s="5">
        <f t="shared" si="19"/>
        <v>43966</v>
      </c>
      <c r="S246" s="5">
        <v>43936</v>
      </c>
      <c r="T246" s="11">
        <v>5331.91</v>
      </c>
      <c r="U246" s="8">
        <f t="shared" si="21"/>
        <v>-3.0999403569978989E-3</v>
      </c>
      <c r="V246" s="5">
        <f t="shared" si="20"/>
        <v>43936</v>
      </c>
      <c r="Z246"/>
      <c r="AD246" s="5">
        <f t="shared" si="25"/>
        <v>37060</v>
      </c>
      <c r="AE246" s="96" cm="1">
        <f t="array" ref="AE246">_xlfn.XLOOKUP(AD245,SELICHistorico[Data],SELICHistorico[SELIC dia]/100,AE245,0)</f>
        <v>0</v>
      </c>
      <c r="AF246" s="80">
        <f t="shared" si="22"/>
        <v>1</v>
      </c>
      <c r="AG246" s="123">
        <f t="shared" si="23"/>
        <v>1000</v>
      </c>
      <c r="AH246" s="126" cm="1">
        <f t="array" ref="AH246">_xlfn.XLOOKUP(AD245,CDIHistorico_[Data],CDIHistorico_[CDI dia]/100,AH245,0)</f>
        <v>0</v>
      </c>
      <c r="AI246" s="2">
        <f t="shared" si="24"/>
        <v>1</v>
      </c>
      <c r="AK246">
        <v>2000</v>
      </c>
      <c r="AL246">
        <v>4</v>
      </c>
      <c r="AM246">
        <v>1610.75</v>
      </c>
      <c r="AN246" s="93">
        <f>DATE(IpeaDataIPCA[[#This Row],[Ano]],IpeaDataIPCA[[#This Row],[Mês]],15)</f>
        <v>36631</v>
      </c>
      <c r="AO246" s="5">
        <f>WORKDAY(IpeaDataIPCA[[#This Row],[Data]]-1,1,feriados)</f>
        <v>36633</v>
      </c>
      <c r="AS246" s="5">
        <v>62687</v>
      </c>
    </row>
    <row r="247" spans="3:45" hidden="1" x14ac:dyDescent="0.25">
      <c r="C247" s="31">
        <v>5580</v>
      </c>
      <c r="D247" s="108">
        <v>13.51</v>
      </c>
      <c r="E247" s="119">
        <v>13.51</v>
      </c>
      <c r="F247" s="10"/>
      <c r="G247" s="10"/>
      <c r="H247" s="10"/>
      <c r="I247" s="10"/>
      <c r="J247" s="10"/>
      <c r="K247" s="10"/>
      <c r="L247" s="10"/>
      <c r="R247" s="5">
        <f t="shared" si="19"/>
        <v>43997</v>
      </c>
      <c r="S247" s="5">
        <v>43966</v>
      </c>
      <c r="T247" s="11">
        <v>5311.65</v>
      </c>
      <c r="U247" s="8">
        <f t="shared" si="21"/>
        <v>-3.7997640620340833E-3</v>
      </c>
      <c r="V247" s="5">
        <f t="shared" si="20"/>
        <v>43966</v>
      </c>
      <c r="Z247"/>
      <c r="AD247" s="5">
        <f t="shared" si="25"/>
        <v>37061</v>
      </c>
      <c r="AE247" s="96" cm="1">
        <f t="array" ref="AE247">_xlfn.XLOOKUP(AD246,SELICHistorico[Data],SELICHistorico[SELIC dia]/100,AE246,0)</f>
        <v>0</v>
      </c>
      <c r="AF247" s="80">
        <f t="shared" si="22"/>
        <v>1</v>
      </c>
      <c r="AG247" s="123">
        <f t="shared" si="23"/>
        <v>1000</v>
      </c>
      <c r="AH247" s="126" cm="1">
        <f t="array" ref="AH247">_xlfn.XLOOKUP(AD246,CDIHistorico_[Data],CDIHistorico_[CDI dia]/100,AH246,0)</f>
        <v>0</v>
      </c>
      <c r="AI247" s="2">
        <f t="shared" si="24"/>
        <v>1</v>
      </c>
      <c r="AK247">
        <v>2000</v>
      </c>
      <c r="AL247">
        <v>5</v>
      </c>
      <c r="AM247">
        <v>1610.91</v>
      </c>
      <c r="AN247" s="93">
        <f>DATE(IpeaDataIPCA[[#This Row],[Ano]],IpeaDataIPCA[[#This Row],[Mês]],15)</f>
        <v>36661</v>
      </c>
      <c r="AO247" s="5">
        <f>WORKDAY(IpeaDataIPCA[[#This Row],[Data]]-1,1,feriados)</f>
        <v>36661</v>
      </c>
      <c r="AS247" s="5">
        <v>62778</v>
      </c>
    </row>
    <row r="248" spans="3:45" hidden="1" x14ac:dyDescent="0.25">
      <c r="C248" s="31">
        <v>5600</v>
      </c>
      <c r="D248" s="108">
        <v>13.51</v>
      </c>
      <c r="E248" s="119">
        <v>13.51</v>
      </c>
      <c r="F248" s="10"/>
      <c r="G248" s="10"/>
      <c r="H248" s="10"/>
      <c r="I248" s="10"/>
      <c r="J248" s="10"/>
      <c r="K248" s="10"/>
      <c r="L248" s="10"/>
      <c r="R248" s="5">
        <f t="shared" si="19"/>
        <v>44027</v>
      </c>
      <c r="S248" s="5">
        <v>43997</v>
      </c>
      <c r="T248" s="11">
        <v>5325.46</v>
      </c>
      <c r="U248" s="8">
        <f t="shared" si="21"/>
        <v>2.5999454030292135E-3</v>
      </c>
      <c r="V248" s="5">
        <f t="shared" si="20"/>
        <v>43997</v>
      </c>
      <c r="Z248"/>
      <c r="AD248" s="5">
        <f t="shared" si="25"/>
        <v>37062</v>
      </c>
      <c r="AE248" s="96" cm="1">
        <f t="array" ref="AE248">_xlfn.XLOOKUP(AD247,SELICHistorico[Data],SELICHistorico[SELIC dia]/100,AE247,0)</f>
        <v>0</v>
      </c>
      <c r="AF248" s="80">
        <f t="shared" si="22"/>
        <v>1</v>
      </c>
      <c r="AG248" s="123">
        <f t="shared" si="23"/>
        <v>1000</v>
      </c>
      <c r="AH248" s="126" cm="1">
        <f t="array" ref="AH248">_xlfn.XLOOKUP(AD247,CDIHistorico_[Data],CDIHistorico_[CDI dia]/100,AH247,0)</f>
        <v>0</v>
      </c>
      <c r="AI248" s="2">
        <f t="shared" si="24"/>
        <v>1</v>
      </c>
      <c r="AK248">
        <v>2000</v>
      </c>
      <c r="AL248">
        <v>6</v>
      </c>
      <c r="AM248">
        <v>1614.62</v>
      </c>
      <c r="AN248" s="93">
        <f>DATE(IpeaDataIPCA[[#This Row],[Ano]],IpeaDataIPCA[[#This Row],[Mês]],15)</f>
        <v>36692</v>
      </c>
      <c r="AO248" s="5">
        <f>WORKDAY(IpeaDataIPCA[[#This Row],[Data]]-1,1,feriados)</f>
        <v>36692</v>
      </c>
      <c r="AS248" s="5">
        <v>62869</v>
      </c>
    </row>
    <row r="249" spans="3:45" hidden="1" x14ac:dyDescent="0.25">
      <c r="C249" s="31">
        <v>5695</v>
      </c>
      <c r="D249" s="108">
        <v>13.51</v>
      </c>
      <c r="E249" s="119">
        <v>13.51</v>
      </c>
      <c r="F249" s="10"/>
      <c r="G249" s="10"/>
      <c r="H249" s="10"/>
      <c r="I249" s="10"/>
      <c r="J249" s="10"/>
      <c r="K249" s="10"/>
      <c r="L249" s="10"/>
      <c r="R249" s="5">
        <f t="shared" si="19"/>
        <v>44060</v>
      </c>
      <c r="S249" s="5">
        <v>44027</v>
      </c>
      <c r="T249" s="11">
        <v>5344.63</v>
      </c>
      <c r="U249" s="8">
        <f t="shared" si="21"/>
        <v>3.599689040946652E-3</v>
      </c>
      <c r="V249" s="5">
        <f t="shared" si="20"/>
        <v>44027</v>
      </c>
      <c r="Z249"/>
      <c r="AD249" s="5">
        <f t="shared" si="25"/>
        <v>37063</v>
      </c>
      <c r="AE249" s="96" cm="1">
        <f t="array" ref="AE249">_xlfn.XLOOKUP(AD248,SELICHistorico[Data],SELICHistorico[SELIC dia]/100,AE248,0)</f>
        <v>0</v>
      </c>
      <c r="AF249" s="80">
        <f t="shared" si="22"/>
        <v>1</v>
      </c>
      <c r="AG249" s="123">
        <f t="shared" si="23"/>
        <v>1000</v>
      </c>
      <c r="AH249" s="126" cm="1">
        <f t="array" ref="AH249">_xlfn.XLOOKUP(AD248,CDIHistorico_[Data],CDIHistorico_[CDI dia]/100,AH248,0)</f>
        <v>0</v>
      </c>
      <c r="AI249" s="2">
        <f t="shared" si="24"/>
        <v>1</v>
      </c>
      <c r="AK249">
        <v>2000</v>
      </c>
      <c r="AL249">
        <v>7</v>
      </c>
      <c r="AM249">
        <v>1640.62</v>
      </c>
      <c r="AN249" s="93">
        <f>DATE(IpeaDataIPCA[[#This Row],[Ano]],IpeaDataIPCA[[#This Row],[Mês]],15)</f>
        <v>36722</v>
      </c>
      <c r="AO249" s="5">
        <f>WORKDAY(IpeaDataIPCA[[#This Row],[Data]]-1,1,feriados)</f>
        <v>36724</v>
      </c>
      <c r="AS249" s="5">
        <v>62960</v>
      </c>
    </row>
    <row r="250" spans="3:45" hidden="1" x14ac:dyDescent="0.25">
      <c r="C250" s="31">
        <v>5788</v>
      </c>
      <c r="D250" s="108">
        <v>13.51</v>
      </c>
      <c r="E250" s="119">
        <v>13.51</v>
      </c>
      <c r="F250" s="10"/>
      <c r="G250" s="10"/>
      <c r="H250" s="10"/>
      <c r="I250" s="10"/>
      <c r="J250" s="10"/>
      <c r="K250" s="10"/>
      <c r="L250" s="10"/>
      <c r="R250" s="5">
        <f t="shared" si="19"/>
        <v>44089</v>
      </c>
      <c r="S250" s="5">
        <v>44058</v>
      </c>
      <c r="T250" s="11">
        <v>5357.46</v>
      </c>
      <c r="U250" s="8">
        <f t="shared" si="21"/>
        <v>2.4005403554596683E-3</v>
      </c>
      <c r="V250" s="5">
        <f t="shared" si="20"/>
        <v>44058</v>
      </c>
      <c r="Z250"/>
      <c r="AD250" s="5">
        <f t="shared" si="25"/>
        <v>37064</v>
      </c>
      <c r="AE250" s="96" cm="1">
        <f t="array" ref="AE250">_xlfn.XLOOKUP(AD249,SELICHistorico[Data],SELICHistorico[SELIC dia]/100,AE249,0)</f>
        <v>0</v>
      </c>
      <c r="AF250" s="80">
        <f t="shared" si="22"/>
        <v>1</v>
      </c>
      <c r="AG250" s="123">
        <f t="shared" si="23"/>
        <v>1000</v>
      </c>
      <c r="AH250" s="126" cm="1">
        <f t="array" ref="AH250">_xlfn.XLOOKUP(AD249,CDIHistorico_[Data],CDIHistorico_[CDI dia]/100,AH249,0)</f>
        <v>0</v>
      </c>
      <c r="AI250" s="2">
        <f t="shared" si="24"/>
        <v>1</v>
      </c>
      <c r="AK250">
        <v>2000</v>
      </c>
      <c r="AL250">
        <v>8</v>
      </c>
      <c r="AM250">
        <v>1662.11</v>
      </c>
      <c r="AN250" s="93">
        <f>DATE(IpeaDataIPCA[[#This Row],[Ano]],IpeaDataIPCA[[#This Row],[Mês]],15)</f>
        <v>36753</v>
      </c>
      <c r="AO250" s="5">
        <f>WORKDAY(IpeaDataIPCA[[#This Row],[Data]]-1,1,feriados)</f>
        <v>36753</v>
      </c>
      <c r="AS250" s="5">
        <v>63051</v>
      </c>
    </row>
    <row r="251" spans="3:45" hidden="1" x14ac:dyDescent="0.25">
      <c r="C251" s="31">
        <v>5873</v>
      </c>
      <c r="D251" s="108">
        <v>13.51</v>
      </c>
      <c r="E251" s="119">
        <v>13.51</v>
      </c>
      <c r="F251" s="10"/>
      <c r="G251" s="10"/>
      <c r="H251" s="10"/>
      <c r="I251" s="10"/>
      <c r="J251" s="10"/>
      <c r="K251" s="10"/>
      <c r="L251" s="10"/>
      <c r="R251" s="5">
        <f t="shared" si="19"/>
        <v>44119</v>
      </c>
      <c r="S251" s="5">
        <v>44089</v>
      </c>
      <c r="T251" s="11">
        <v>5391.75</v>
      </c>
      <c r="U251" s="8">
        <f t="shared" si="21"/>
        <v>6.4004210950712181E-3</v>
      </c>
      <c r="V251" s="5">
        <f t="shared" si="20"/>
        <v>44089</v>
      </c>
      <c r="Z251"/>
      <c r="AD251" s="5">
        <f t="shared" si="25"/>
        <v>37067</v>
      </c>
      <c r="AE251" s="96" cm="1">
        <f t="array" ref="AE251">_xlfn.XLOOKUP(AD250,SELICHistorico[Data],SELICHistorico[SELIC dia]/100,AE250,0)</f>
        <v>0</v>
      </c>
      <c r="AF251" s="80">
        <f t="shared" si="22"/>
        <v>1</v>
      </c>
      <c r="AG251" s="123">
        <f t="shared" si="23"/>
        <v>1000</v>
      </c>
      <c r="AH251" s="126" cm="1">
        <f t="array" ref="AH251">_xlfn.XLOOKUP(AD250,CDIHistorico_[Data],CDIHistorico_[CDI dia]/100,AH250,0)</f>
        <v>0</v>
      </c>
      <c r="AI251" s="2">
        <f t="shared" si="24"/>
        <v>1</v>
      </c>
      <c r="AK251">
        <v>2000</v>
      </c>
      <c r="AL251">
        <v>9</v>
      </c>
      <c r="AM251">
        <v>1665.93</v>
      </c>
      <c r="AN251" s="93">
        <f>DATE(IpeaDataIPCA[[#This Row],[Ano]],IpeaDataIPCA[[#This Row],[Mês]],15)</f>
        <v>36784</v>
      </c>
      <c r="AO251" s="5">
        <f>WORKDAY(IpeaDataIPCA[[#This Row],[Data]]-1,1,feriados)</f>
        <v>36784</v>
      </c>
      <c r="AS251" s="5">
        <v>63144</v>
      </c>
    </row>
    <row r="252" spans="3:45" hidden="1" x14ac:dyDescent="0.25">
      <c r="C252" s="31">
        <v>5965</v>
      </c>
      <c r="D252" s="108">
        <v>13.52</v>
      </c>
      <c r="E252" s="108">
        <v>13.52</v>
      </c>
      <c r="F252" s="6"/>
      <c r="G252" s="6"/>
      <c r="H252" s="6"/>
      <c r="I252" s="6"/>
      <c r="J252" s="6"/>
      <c r="K252" s="6"/>
      <c r="L252" s="6"/>
      <c r="R252" s="5">
        <f t="shared" si="19"/>
        <v>44151</v>
      </c>
      <c r="S252" s="5">
        <v>44119</v>
      </c>
      <c r="T252" s="11">
        <v>5438.12</v>
      </c>
      <c r="U252" s="8">
        <f t="shared" si="21"/>
        <v>8.6001761951128852E-3</v>
      </c>
      <c r="V252" s="5">
        <f t="shared" si="20"/>
        <v>44119</v>
      </c>
      <c r="Z252"/>
      <c r="AD252" s="5">
        <f t="shared" si="25"/>
        <v>37068</v>
      </c>
      <c r="AE252" s="96" cm="1">
        <f t="array" ref="AE252">_xlfn.XLOOKUP(AD251,SELICHistorico[Data],SELICHistorico[SELIC dia]/100,AE251,0)</f>
        <v>0</v>
      </c>
      <c r="AF252" s="80">
        <f t="shared" si="22"/>
        <v>1</v>
      </c>
      <c r="AG252" s="123">
        <f t="shared" si="23"/>
        <v>1000</v>
      </c>
      <c r="AH252" s="126" cm="1">
        <f t="array" ref="AH252">_xlfn.XLOOKUP(AD251,CDIHistorico_[Data],CDIHistorico_[CDI dia]/100,AH251,0)</f>
        <v>0</v>
      </c>
      <c r="AI252" s="2">
        <f t="shared" si="24"/>
        <v>1</v>
      </c>
      <c r="AK252">
        <v>2000</v>
      </c>
      <c r="AL252">
        <v>10</v>
      </c>
      <c r="AM252">
        <v>1668.26</v>
      </c>
      <c r="AN252" s="93">
        <f>DATE(IpeaDataIPCA[[#This Row],[Ano]],IpeaDataIPCA[[#This Row],[Mês]],15)</f>
        <v>36814</v>
      </c>
      <c r="AO252" s="5">
        <f>WORKDAY(IpeaDataIPCA[[#This Row],[Data]]-1,1,feriados)</f>
        <v>36815</v>
      </c>
      <c r="AS252" s="5">
        <v>63235</v>
      </c>
    </row>
    <row r="253" spans="3:45" hidden="1" x14ac:dyDescent="0.25">
      <c r="C253" s="31">
        <v>6059</v>
      </c>
      <c r="D253" s="108">
        <v>13.52</v>
      </c>
      <c r="E253" s="108">
        <v>13.52</v>
      </c>
      <c r="F253" s="6"/>
      <c r="G253" s="6"/>
      <c r="H253" s="6"/>
      <c r="I253" s="6"/>
      <c r="J253" s="6"/>
      <c r="K253" s="6"/>
      <c r="L253" s="6"/>
      <c r="R253" s="5">
        <f t="shared" si="19"/>
        <v>44180</v>
      </c>
      <c r="S253" s="5">
        <v>44150</v>
      </c>
      <c r="T253" s="11">
        <v>5486.52</v>
      </c>
      <c r="U253" s="8">
        <f t="shared" si="21"/>
        <v>8.9001346053416697E-3</v>
      </c>
      <c r="V253" s="5">
        <f t="shared" si="20"/>
        <v>44150</v>
      </c>
      <c r="Z253"/>
      <c r="AD253" s="5">
        <f t="shared" si="25"/>
        <v>37069</v>
      </c>
      <c r="AE253" s="96" cm="1">
        <f t="array" ref="AE253">_xlfn.XLOOKUP(AD252,SELICHistorico[Data],SELICHistorico[SELIC dia]/100,AE252,0)</f>
        <v>0</v>
      </c>
      <c r="AF253" s="80">
        <f t="shared" si="22"/>
        <v>1</v>
      </c>
      <c r="AG253" s="123">
        <f t="shared" si="23"/>
        <v>1000</v>
      </c>
      <c r="AH253" s="126" cm="1">
        <f t="array" ref="AH253">_xlfn.XLOOKUP(AD252,CDIHistorico_[Data],CDIHistorico_[CDI dia]/100,AH252,0)</f>
        <v>0</v>
      </c>
      <c r="AI253" s="2">
        <f t="shared" si="24"/>
        <v>1</v>
      </c>
      <c r="AK253">
        <v>2000</v>
      </c>
      <c r="AL253">
        <v>11</v>
      </c>
      <c r="AM253">
        <v>1673.6</v>
      </c>
      <c r="AN253" s="93">
        <f>DATE(IpeaDataIPCA[[#This Row],[Ano]],IpeaDataIPCA[[#This Row],[Mês]],15)</f>
        <v>36845</v>
      </c>
      <c r="AO253" s="5">
        <f>WORKDAY(IpeaDataIPCA[[#This Row],[Data]]-1,1,feriados)</f>
        <v>36845</v>
      </c>
      <c r="AS253" s="5">
        <v>63324</v>
      </c>
    </row>
    <row r="254" spans="3:45" hidden="1" x14ac:dyDescent="0.25">
      <c r="C254" s="31">
        <v>6150</v>
      </c>
      <c r="D254" s="108">
        <v>13.52</v>
      </c>
      <c r="E254" s="108">
        <v>13.52</v>
      </c>
      <c r="F254" s="6"/>
      <c r="G254" s="6"/>
      <c r="H254" s="6"/>
      <c r="I254" s="6"/>
      <c r="J254" s="6"/>
      <c r="K254" s="6"/>
      <c r="L254" s="6"/>
      <c r="R254" s="5">
        <f t="shared" si="19"/>
        <v>44211</v>
      </c>
      <c r="S254" s="5">
        <v>44180</v>
      </c>
      <c r="T254" s="11">
        <v>5560.59</v>
      </c>
      <c r="U254" s="8">
        <f t="shared" si="21"/>
        <v>1.3500360884495022E-2</v>
      </c>
      <c r="V254" s="5">
        <f t="shared" si="20"/>
        <v>44180</v>
      </c>
      <c r="Z254"/>
      <c r="AD254" s="5">
        <f t="shared" si="25"/>
        <v>37070</v>
      </c>
      <c r="AE254" s="96" cm="1">
        <f t="array" ref="AE254">_xlfn.XLOOKUP(AD253,SELICHistorico[Data],SELICHistorico[SELIC dia]/100,AE253,0)</f>
        <v>0</v>
      </c>
      <c r="AF254" s="80">
        <f t="shared" si="22"/>
        <v>1</v>
      </c>
      <c r="AG254" s="123">
        <f t="shared" si="23"/>
        <v>1000</v>
      </c>
      <c r="AH254" s="126" cm="1">
        <f t="array" ref="AH254">_xlfn.XLOOKUP(AD253,CDIHistorico_[Data],CDIHistorico_[CDI dia]/100,AH253,0)</f>
        <v>0</v>
      </c>
      <c r="AI254" s="2">
        <f t="shared" si="24"/>
        <v>1</v>
      </c>
      <c r="AK254">
        <v>2000</v>
      </c>
      <c r="AL254">
        <v>12</v>
      </c>
      <c r="AM254">
        <v>1683.47</v>
      </c>
      <c r="AN254" s="93">
        <f>DATE(IpeaDataIPCA[[#This Row],[Ano]],IpeaDataIPCA[[#This Row],[Mês]],15)</f>
        <v>36875</v>
      </c>
      <c r="AO254" s="5">
        <f>WORKDAY(IpeaDataIPCA[[#This Row],[Data]]-1,1,feriados)</f>
        <v>36875</v>
      </c>
      <c r="AS254" s="5">
        <v>63416</v>
      </c>
    </row>
    <row r="255" spans="3:45" hidden="1" x14ac:dyDescent="0.25">
      <c r="C255" s="31">
        <v>6238</v>
      </c>
      <c r="D255" s="108">
        <v>13.52</v>
      </c>
      <c r="E255" s="108">
        <v>13.52</v>
      </c>
      <c r="F255" s="6"/>
      <c r="G255" s="6"/>
      <c r="H255" s="6"/>
      <c r="I255" s="6"/>
      <c r="J255" s="6"/>
      <c r="K255" s="6"/>
      <c r="L255" s="6"/>
      <c r="R255" s="5">
        <f t="shared" si="19"/>
        <v>44244</v>
      </c>
      <c r="S255" s="5">
        <v>44211</v>
      </c>
      <c r="T255" s="11">
        <v>5574.49</v>
      </c>
      <c r="U255" s="8">
        <f t="shared" si="21"/>
        <v>2.4997347403781234E-3</v>
      </c>
      <c r="V255" s="5">
        <f t="shared" si="20"/>
        <v>44211</v>
      </c>
      <c r="Z255"/>
      <c r="AD255" s="5">
        <f t="shared" si="25"/>
        <v>37071</v>
      </c>
      <c r="AE255" s="96" cm="1">
        <f t="array" ref="AE255">_xlfn.XLOOKUP(AD254,SELICHistorico[Data],SELICHistorico[SELIC dia]/100,AE254,0)</f>
        <v>0</v>
      </c>
      <c r="AF255" s="80">
        <f t="shared" si="22"/>
        <v>1</v>
      </c>
      <c r="AG255" s="123">
        <f t="shared" si="23"/>
        <v>1000</v>
      </c>
      <c r="AH255" s="126" cm="1">
        <f t="array" ref="AH255">_xlfn.XLOOKUP(AD254,CDIHistorico_[Data],CDIHistorico_[CDI dia]/100,AH254,0)</f>
        <v>0</v>
      </c>
      <c r="AI255" s="2">
        <f t="shared" si="24"/>
        <v>1</v>
      </c>
      <c r="AK255">
        <v>2001</v>
      </c>
      <c r="AL255">
        <v>1</v>
      </c>
      <c r="AM255">
        <v>1693.07</v>
      </c>
      <c r="AN255" s="93">
        <f>DATE(IpeaDataIPCA[[#This Row],[Ano]],IpeaDataIPCA[[#This Row],[Mês]],15)</f>
        <v>36906</v>
      </c>
      <c r="AO255" s="5">
        <f>WORKDAY(IpeaDataIPCA[[#This Row],[Data]]-1,1,feriados)</f>
        <v>36906</v>
      </c>
      <c r="AS255" s="5">
        <v>63509</v>
      </c>
    </row>
    <row r="256" spans="3:45" hidden="1" x14ac:dyDescent="0.25">
      <c r="C256" s="31">
        <v>6332</v>
      </c>
      <c r="D256" s="108">
        <v>13.52</v>
      </c>
      <c r="E256" s="108">
        <v>13.52</v>
      </c>
      <c r="F256" s="6"/>
      <c r="G256" s="6"/>
      <c r="H256" s="6"/>
      <c r="I256" s="6"/>
      <c r="J256" s="6"/>
      <c r="K256" s="6"/>
      <c r="L256" s="6"/>
      <c r="R256" s="5">
        <f t="shared" si="19"/>
        <v>44270</v>
      </c>
      <c r="S256" s="5">
        <v>44242</v>
      </c>
      <c r="T256" s="11">
        <v>5622.43</v>
      </c>
      <c r="U256" s="8">
        <f t="shared" si="21"/>
        <v>8.5998898553949488E-3</v>
      </c>
      <c r="V256" s="5">
        <f t="shared" si="20"/>
        <v>44242</v>
      </c>
      <c r="Z256"/>
      <c r="AD256" s="5">
        <f t="shared" si="25"/>
        <v>37074</v>
      </c>
      <c r="AE256" s="96" cm="1">
        <f t="array" ref="AE256">_xlfn.XLOOKUP(AD255,SELICHistorico[Data],SELICHistorico[SELIC dia]/100,AE255,0)</f>
        <v>0</v>
      </c>
      <c r="AF256" s="80">
        <f t="shared" si="22"/>
        <v>1</v>
      </c>
      <c r="AG256" s="123">
        <f t="shared" si="23"/>
        <v>1000</v>
      </c>
      <c r="AH256" s="126" cm="1">
        <f t="array" ref="AH256">_xlfn.XLOOKUP(AD255,CDIHistorico_[Data],CDIHistorico_[CDI dia]/100,AH255,0)</f>
        <v>0</v>
      </c>
      <c r="AI256" s="2">
        <f t="shared" si="24"/>
        <v>1</v>
      </c>
      <c r="AK256">
        <v>2001</v>
      </c>
      <c r="AL256">
        <v>2</v>
      </c>
      <c r="AM256">
        <v>1700.86</v>
      </c>
      <c r="AN256" s="93">
        <f>DATE(IpeaDataIPCA[[#This Row],[Ano]],IpeaDataIPCA[[#This Row],[Mês]],15)</f>
        <v>36937</v>
      </c>
      <c r="AO256" s="5">
        <f>WORKDAY(IpeaDataIPCA[[#This Row],[Data]]-1,1,feriados)</f>
        <v>36937</v>
      </c>
      <c r="AS256" s="5">
        <v>63600</v>
      </c>
    </row>
    <row r="257" spans="3:45" hidden="1" x14ac:dyDescent="0.25">
      <c r="C257" s="31">
        <v>6423</v>
      </c>
      <c r="D257" s="108">
        <v>13.52</v>
      </c>
      <c r="E257" s="108">
        <v>13.52</v>
      </c>
      <c r="F257" s="6"/>
      <c r="G257" s="6"/>
      <c r="H257" s="6"/>
      <c r="I257" s="6"/>
      <c r="J257" s="6"/>
      <c r="K257" s="6"/>
      <c r="L257" s="6"/>
      <c r="R257" s="5">
        <f t="shared" si="19"/>
        <v>44301</v>
      </c>
      <c r="S257" s="5">
        <v>44270</v>
      </c>
      <c r="T257" s="11">
        <v>5674.72</v>
      </c>
      <c r="U257" s="8">
        <f t="shared" si="21"/>
        <v>9.3002491805145304E-3</v>
      </c>
      <c r="V257" s="5">
        <f t="shared" si="20"/>
        <v>44270</v>
      </c>
      <c r="Z257"/>
      <c r="AD257" s="5">
        <f t="shared" si="25"/>
        <v>37075</v>
      </c>
      <c r="AE257" s="96" cm="1">
        <f t="array" ref="AE257">_xlfn.XLOOKUP(AD256,SELICHistorico[Data],SELICHistorico[SELIC dia]/100,AE256,0)</f>
        <v>0</v>
      </c>
      <c r="AF257" s="80">
        <f t="shared" si="22"/>
        <v>1</v>
      </c>
      <c r="AG257" s="123">
        <f t="shared" si="23"/>
        <v>1000</v>
      </c>
      <c r="AH257" s="126" cm="1">
        <f t="array" ref="AH257">_xlfn.XLOOKUP(AD256,CDIHistorico_[Data],CDIHistorico_[CDI dia]/100,AH256,0)</f>
        <v>0</v>
      </c>
      <c r="AI257" s="2">
        <f t="shared" si="24"/>
        <v>1</v>
      </c>
      <c r="AK257">
        <v>2001</v>
      </c>
      <c r="AL257">
        <v>3</v>
      </c>
      <c r="AM257">
        <v>1707.32</v>
      </c>
      <c r="AN257" s="93">
        <f>DATE(IpeaDataIPCA[[#This Row],[Ano]],IpeaDataIPCA[[#This Row],[Mês]],15)</f>
        <v>36965</v>
      </c>
      <c r="AO257" s="5">
        <f>WORKDAY(IpeaDataIPCA[[#This Row],[Data]]-1,1,feriados)</f>
        <v>36965</v>
      </c>
      <c r="AS257" s="5">
        <v>63689</v>
      </c>
    </row>
    <row r="258" spans="3:45" hidden="1" x14ac:dyDescent="0.25">
      <c r="C258" s="31">
        <v>6514</v>
      </c>
      <c r="D258" s="108">
        <v>13.52</v>
      </c>
      <c r="E258" s="108">
        <v>13.52</v>
      </c>
      <c r="F258" s="6"/>
      <c r="G258" s="6"/>
      <c r="H258" s="6"/>
      <c r="I258" s="6"/>
      <c r="J258" s="6"/>
      <c r="K258" s="6"/>
      <c r="L258" s="6"/>
      <c r="R258" s="5">
        <f t="shared" ref="R258:R266" si="26">WORKDAY(S259-1,1,feriados)</f>
        <v>44333</v>
      </c>
      <c r="S258" s="5">
        <v>44301</v>
      </c>
      <c r="T258" s="11">
        <v>5692.31</v>
      </c>
      <c r="U258" s="8">
        <f t="shared" si="21"/>
        <v>3.0997124087179806E-3</v>
      </c>
      <c r="V258" s="5">
        <f t="shared" si="20"/>
        <v>44301</v>
      </c>
      <c r="Z258"/>
      <c r="AD258" s="5">
        <f t="shared" si="25"/>
        <v>37076</v>
      </c>
      <c r="AE258" s="96" cm="1">
        <f t="array" ref="AE258">_xlfn.XLOOKUP(AD257,SELICHistorico[Data],SELICHistorico[SELIC dia]/100,AE257,0)</f>
        <v>0</v>
      </c>
      <c r="AF258" s="80">
        <f t="shared" si="22"/>
        <v>1</v>
      </c>
      <c r="AG258" s="123">
        <f t="shared" si="23"/>
        <v>1000</v>
      </c>
      <c r="AH258" s="126" cm="1">
        <f t="array" ref="AH258">_xlfn.XLOOKUP(AD257,CDIHistorico_[Data],CDIHistorico_[CDI dia]/100,AH257,0)</f>
        <v>0</v>
      </c>
      <c r="AI258" s="2">
        <f t="shared" si="24"/>
        <v>1</v>
      </c>
      <c r="AK258">
        <v>2001</v>
      </c>
      <c r="AL258">
        <v>4</v>
      </c>
      <c r="AM258">
        <v>1717.22</v>
      </c>
      <c r="AN258" s="93">
        <f>DATE(IpeaDataIPCA[[#This Row],[Ano]],IpeaDataIPCA[[#This Row],[Mês]],15)</f>
        <v>36996</v>
      </c>
      <c r="AO258" s="5">
        <f>WORKDAY(IpeaDataIPCA[[#This Row],[Data]]-1,1,feriados)</f>
        <v>36997</v>
      </c>
      <c r="AS258" s="5">
        <v>63781</v>
      </c>
    </row>
    <row r="259" spans="3:45" hidden="1" x14ac:dyDescent="0.25">
      <c r="C259" s="31">
        <v>6605</v>
      </c>
      <c r="D259" s="108">
        <v>13.52</v>
      </c>
      <c r="E259" s="108">
        <v>13.52</v>
      </c>
      <c r="F259" s="6"/>
      <c r="G259" s="6"/>
      <c r="H259" s="6"/>
      <c r="I259" s="6"/>
      <c r="J259" s="6"/>
      <c r="K259" s="6"/>
      <c r="L259" s="6"/>
      <c r="R259" s="5">
        <f t="shared" si="26"/>
        <v>44362</v>
      </c>
      <c r="S259" s="5">
        <v>44331</v>
      </c>
      <c r="T259" s="11">
        <v>5739.56</v>
      </c>
      <c r="U259" s="8">
        <f t="shared" si="21"/>
        <v>8.3006723105383262E-3</v>
      </c>
      <c r="V259" s="5">
        <f>S259</f>
        <v>44331</v>
      </c>
      <c r="Z259"/>
      <c r="AD259" s="5">
        <f t="shared" si="25"/>
        <v>37077</v>
      </c>
      <c r="AE259" s="96" cm="1">
        <f t="array" ref="AE259">_xlfn.XLOOKUP(AD258,SELICHistorico[Data],SELICHistorico[SELIC dia]/100,AE258,0)</f>
        <v>0</v>
      </c>
      <c r="AF259" s="80">
        <f t="shared" si="22"/>
        <v>1</v>
      </c>
      <c r="AG259" s="123">
        <f t="shared" si="23"/>
        <v>1000</v>
      </c>
      <c r="AH259" s="126" cm="1">
        <f t="array" ref="AH259">_xlfn.XLOOKUP(AD258,CDIHistorico_[Data],CDIHistorico_[CDI dia]/100,AH258,0)</f>
        <v>0</v>
      </c>
      <c r="AI259" s="2">
        <f t="shared" si="24"/>
        <v>1</v>
      </c>
      <c r="AK259">
        <v>2001</v>
      </c>
      <c r="AL259">
        <v>5</v>
      </c>
      <c r="AM259">
        <v>1724.26</v>
      </c>
      <c r="AN259" s="93">
        <f>DATE(IpeaDataIPCA[[#This Row],[Ano]],IpeaDataIPCA[[#This Row],[Mês]],15)</f>
        <v>37026</v>
      </c>
      <c r="AO259" s="5">
        <f>WORKDAY(IpeaDataIPCA[[#This Row],[Data]]-1,1,feriados)</f>
        <v>37026</v>
      </c>
      <c r="AS259" s="5">
        <v>63874</v>
      </c>
    </row>
    <row r="260" spans="3:45" hidden="1" x14ac:dyDescent="0.25">
      <c r="C260" s="31">
        <v>6696</v>
      </c>
      <c r="D260" s="108">
        <v>13.52</v>
      </c>
      <c r="E260" s="108">
        <v>13.52</v>
      </c>
      <c r="F260" s="6"/>
      <c r="G260" s="6"/>
      <c r="H260" s="6"/>
      <c r="I260" s="6"/>
      <c r="J260" s="6"/>
      <c r="K260" s="6"/>
      <c r="L260" s="6"/>
      <c r="R260" s="5">
        <f t="shared" si="26"/>
        <v>44392</v>
      </c>
      <c r="S260" s="5">
        <v>44362</v>
      </c>
      <c r="T260" s="11">
        <v>5769.98</v>
      </c>
      <c r="U260" s="8">
        <f t="shared" ref="U260:U266" si="27">T260/T259 -1</f>
        <v>5.3000578441551038E-3</v>
      </c>
      <c r="V260" s="5">
        <f t="shared" ref="V260:V266" si="28">S260</f>
        <v>44362</v>
      </c>
      <c r="Z260"/>
      <c r="AD260" s="5">
        <f t="shared" si="25"/>
        <v>37078</v>
      </c>
      <c r="AE260" s="96" cm="1">
        <f t="array" ref="AE260">_xlfn.XLOOKUP(AD259,SELICHistorico[Data],SELICHistorico[SELIC dia]/100,AE259,0)</f>
        <v>0</v>
      </c>
      <c r="AF260" s="80">
        <f t="shared" ref="AF260:AF323" si="29">AF259*(1+AE260)</f>
        <v>1</v>
      </c>
      <c r="AG260" s="123">
        <f t="shared" ref="AG260:AG323" si="30">TRUNC(1000*AF260,6)</f>
        <v>1000</v>
      </c>
      <c r="AH260" s="126" cm="1">
        <f t="array" ref="AH260">_xlfn.XLOOKUP(AD259,CDIHistorico_[Data],CDIHistorico_[CDI dia]/100,AH259,0)</f>
        <v>0</v>
      </c>
      <c r="AI260" s="2">
        <f t="shared" ref="AI260:AI323" si="31">AI259*(1+AH260)</f>
        <v>1</v>
      </c>
      <c r="AK260">
        <v>2001</v>
      </c>
      <c r="AL260">
        <v>6</v>
      </c>
      <c r="AM260">
        <v>1733.23</v>
      </c>
      <c r="AN260" s="93">
        <f>DATE(IpeaDataIPCA[[#This Row],[Ano]],IpeaDataIPCA[[#This Row],[Mês]],15)</f>
        <v>37057</v>
      </c>
      <c r="AO260" s="5">
        <f>WORKDAY(IpeaDataIPCA[[#This Row],[Data]]-1,1,feriados)</f>
        <v>37057</v>
      </c>
      <c r="AS260" s="5">
        <v>63965</v>
      </c>
    </row>
    <row r="261" spans="3:45" hidden="1" x14ac:dyDescent="0.25">
      <c r="C261" s="31">
        <v>6789</v>
      </c>
      <c r="D261" s="108">
        <v>13.53</v>
      </c>
      <c r="E261" s="108">
        <v>13.53</v>
      </c>
      <c r="F261" s="6"/>
      <c r="G261" s="6"/>
      <c r="H261" s="6"/>
      <c r="I261" s="6"/>
      <c r="J261" s="6"/>
      <c r="K261" s="6"/>
      <c r="L261" s="6"/>
      <c r="R261" s="5">
        <f t="shared" si="26"/>
        <v>44424</v>
      </c>
      <c r="S261" s="5">
        <v>44392</v>
      </c>
      <c r="T261" s="35">
        <v>5825.37</v>
      </c>
      <c r="U261" s="8">
        <f t="shared" si="27"/>
        <v>9.5996866540266623E-3</v>
      </c>
      <c r="V261" s="5">
        <f t="shared" si="28"/>
        <v>44392</v>
      </c>
      <c r="Z261"/>
      <c r="AD261" s="5">
        <f t="shared" si="25"/>
        <v>37081</v>
      </c>
      <c r="AE261" s="96" cm="1">
        <f t="array" ref="AE261">_xlfn.XLOOKUP(AD260,SELICHistorico[Data],SELICHistorico[SELIC dia]/100,AE260,0)</f>
        <v>0</v>
      </c>
      <c r="AF261" s="80">
        <f t="shared" si="29"/>
        <v>1</v>
      </c>
      <c r="AG261" s="123">
        <f t="shared" si="30"/>
        <v>1000</v>
      </c>
      <c r="AH261" s="126" cm="1">
        <f t="array" ref="AH261">_xlfn.XLOOKUP(AD260,CDIHistorico_[Data],CDIHistorico_[CDI dia]/100,AH260,0)</f>
        <v>0</v>
      </c>
      <c r="AI261" s="2">
        <f t="shared" si="31"/>
        <v>1</v>
      </c>
      <c r="AK261">
        <v>2001</v>
      </c>
      <c r="AL261">
        <v>7</v>
      </c>
      <c r="AM261">
        <v>1756.28</v>
      </c>
      <c r="AN261" s="93">
        <f>DATE(IpeaDataIPCA[[#This Row],[Ano]],IpeaDataIPCA[[#This Row],[Mês]],15)</f>
        <v>37087</v>
      </c>
      <c r="AO261" s="5">
        <f>WORKDAY(IpeaDataIPCA[[#This Row],[Data]]-1,1,feriados)</f>
        <v>37088</v>
      </c>
      <c r="AS261" s="5">
        <v>64054</v>
      </c>
    </row>
    <row r="262" spans="3:45" hidden="1" x14ac:dyDescent="0.25">
      <c r="C262" s="31">
        <v>6880</v>
      </c>
      <c r="D262" s="12">
        <v>13.53</v>
      </c>
      <c r="E262" s="12">
        <v>13.53</v>
      </c>
      <c r="F262" s="6"/>
      <c r="G262" s="6"/>
      <c r="H262" s="6"/>
      <c r="I262" s="6"/>
      <c r="J262" s="6"/>
      <c r="K262" s="6"/>
      <c r="L262" s="6"/>
      <c r="R262" s="5">
        <f t="shared" si="26"/>
        <v>44454</v>
      </c>
      <c r="S262" s="5">
        <v>44423</v>
      </c>
      <c r="T262" s="35">
        <v>5876.05</v>
      </c>
      <c r="U262" s="8">
        <f t="shared" si="27"/>
        <v>8.699876574363552E-3</v>
      </c>
      <c r="V262" s="5">
        <f t="shared" si="28"/>
        <v>44423</v>
      </c>
      <c r="Z262"/>
      <c r="AD262" s="5">
        <f t="shared" si="25"/>
        <v>37082</v>
      </c>
      <c r="AE262" s="96" cm="1">
        <f t="array" ref="AE262">_xlfn.XLOOKUP(AD261,SELICHistorico[Data],SELICHistorico[SELIC dia]/100,AE261,0)</f>
        <v>0</v>
      </c>
      <c r="AF262" s="80">
        <f t="shared" si="29"/>
        <v>1</v>
      </c>
      <c r="AG262" s="123">
        <f t="shared" si="30"/>
        <v>1000</v>
      </c>
      <c r="AH262" s="126" cm="1">
        <f t="array" ref="AH262">_xlfn.XLOOKUP(AD261,CDIHistorico_[Data],CDIHistorico_[CDI dia]/100,AH261,0)</f>
        <v>0</v>
      </c>
      <c r="AI262" s="2">
        <f t="shared" si="31"/>
        <v>1</v>
      </c>
      <c r="AK262">
        <v>2001</v>
      </c>
      <c r="AL262">
        <v>8</v>
      </c>
      <c r="AM262">
        <v>1768.57</v>
      </c>
      <c r="AN262" s="93">
        <f>DATE(IpeaDataIPCA[[#This Row],[Ano]],IpeaDataIPCA[[#This Row],[Mês]],15)</f>
        <v>37118</v>
      </c>
      <c r="AO262" s="5">
        <f>WORKDAY(IpeaDataIPCA[[#This Row],[Data]]-1,1,feriados)</f>
        <v>37118</v>
      </c>
      <c r="AS262" s="5">
        <v>64146</v>
      </c>
    </row>
    <row r="263" spans="3:45" hidden="1" x14ac:dyDescent="0.25">
      <c r="C263" s="31">
        <v>6969</v>
      </c>
      <c r="D263" s="12">
        <v>13.53</v>
      </c>
      <c r="E263" s="12">
        <v>13.53</v>
      </c>
      <c r="F263" s="6"/>
      <c r="G263" s="6"/>
      <c r="H263" s="6"/>
      <c r="I263" s="6"/>
      <c r="J263" s="6"/>
      <c r="K263" s="6"/>
      <c r="L263" s="6"/>
      <c r="P263" s="37"/>
      <c r="R263" s="5">
        <f t="shared" si="26"/>
        <v>44484</v>
      </c>
      <c r="S263" s="5">
        <v>44454</v>
      </c>
      <c r="T263" s="35">
        <v>5944.21</v>
      </c>
      <c r="U263" s="8">
        <f t="shared" si="27"/>
        <v>1.159962900247602E-2</v>
      </c>
      <c r="V263" s="5">
        <f t="shared" si="28"/>
        <v>44454</v>
      </c>
      <c r="Z263"/>
      <c r="AD263" s="5">
        <f t="shared" si="25"/>
        <v>37083</v>
      </c>
      <c r="AE263" s="96" cm="1">
        <f t="array" ref="AE263">_xlfn.XLOOKUP(AD262,SELICHistorico[Data],SELICHistorico[SELIC dia]/100,AE262,0)</f>
        <v>0</v>
      </c>
      <c r="AF263" s="80">
        <f t="shared" si="29"/>
        <v>1</v>
      </c>
      <c r="AG263" s="123">
        <f t="shared" si="30"/>
        <v>1000</v>
      </c>
      <c r="AH263" s="126" cm="1">
        <f t="array" ref="AH263">_xlfn.XLOOKUP(AD262,CDIHistorico_[Data],CDIHistorico_[CDI dia]/100,AH262,0)</f>
        <v>0</v>
      </c>
      <c r="AI263" s="2">
        <f t="shared" si="31"/>
        <v>1</v>
      </c>
      <c r="AK263">
        <v>2001</v>
      </c>
      <c r="AL263">
        <v>9</v>
      </c>
      <c r="AM263">
        <v>1773.52</v>
      </c>
      <c r="AN263" s="93">
        <f>DATE(IpeaDataIPCA[[#This Row],[Ano]],IpeaDataIPCA[[#This Row],[Mês]],15)</f>
        <v>37149</v>
      </c>
      <c r="AO263" s="5">
        <f>WORKDAY(IpeaDataIPCA[[#This Row],[Data]]-1,1,feriados)</f>
        <v>37151</v>
      </c>
      <c r="AS263" s="5">
        <v>64241</v>
      </c>
    </row>
    <row r="264" spans="3:45" hidden="1" x14ac:dyDescent="0.25">
      <c r="C264" s="31">
        <v>7061</v>
      </c>
      <c r="D264" s="12">
        <v>13.53</v>
      </c>
      <c r="E264" s="12">
        <v>13.53</v>
      </c>
      <c r="F264" s="6"/>
      <c r="G264" s="6"/>
      <c r="H264" s="6"/>
      <c r="I264" s="6"/>
      <c r="J264" s="6"/>
      <c r="K264" s="6"/>
      <c r="L264" s="6"/>
      <c r="R264" s="5">
        <f t="shared" si="26"/>
        <v>44516</v>
      </c>
      <c r="S264" s="5">
        <v>44484</v>
      </c>
      <c r="T264" s="35">
        <v>6018.51</v>
      </c>
      <c r="U264" s="8">
        <f t="shared" si="27"/>
        <v>1.2499558393798349E-2</v>
      </c>
      <c r="V264" s="5">
        <f t="shared" si="28"/>
        <v>44484</v>
      </c>
      <c r="Z264"/>
      <c r="AD264" s="5">
        <f t="shared" si="25"/>
        <v>37084</v>
      </c>
      <c r="AE264" s="96" cm="1">
        <f t="array" ref="AE264">_xlfn.XLOOKUP(AD263,SELICHistorico[Data],SELICHistorico[SELIC dia]/100,AE263,0)</f>
        <v>0</v>
      </c>
      <c r="AF264" s="80">
        <f t="shared" si="29"/>
        <v>1</v>
      </c>
      <c r="AG264" s="123">
        <f t="shared" si="30"/>
        <v>1000</v>
      </c>
      <c r="AH264" s="126" cm="1">
        <f t="array" ref="AH264">_xlfn.XLOOKUP(AD263,CDIHistorico_[Data],CDIHistorico_[CDI dia]/100,AH263,0)</f>
        <v>0</v>
      </c>
      <c r="AI264" s="2">
        <f t="shared" si="31"/>
        <v>1</v>
      </c>
      <c r="AK264">
        <v>2001</v>
      </c>
      <c r="AL264">
        <v>10</v>
      </c>
      <c r="AM264">
        <v>1788.24</v>
      </c>
      <c r="AN264" s="93">
        <f>DATE(IpeaDataIPCA[[#This Row],[Ano]],IpeaDataIPCA[[#This Row],[Mês]],15)</f>
        <v>37179</v>
      </c>
      <c r="AO264" s="5">
        <f>WORKDAY(IpeaDataIPCA[[#This Row],[Data]]-1,1,feriados)</f>
        <v>37179</v>
      </c>
      <c r="AS264" s="5">
        <v>64332</v>
      </c>
    </row>
    <row r="265" spans="3:45" hidden="1" x14ac:dyDescent="0.25">
      <c r="C265" s="31">
        <v>7201</v>
      </c>
      <c r="D265" s="12">
        <v>13.53</v>
      </c>
      <c r="E265" s="12">
        <v>13.53</v>
      </c>
      <c r="F265" s="6"/>
      <c r="G265" s="6"/>
      <c r="H265" s="6"/>
      <c r="I265" s="6"/>
      <c r="J265" s="6"/>
      <c r="K265" s="6"/>
      <c r="L265" s="6"/>
      <c r="R265" s="5">
        <f t="shared" si="26"/>
        <v>44545</v>
      </c>
      <c r="S265" s="5">
        <v>44515</v>
      </c>
      <c r="T265" s="35">
        <v>6075.69</v>
      </c>
      <c r="U265" s="8">
        <f t="shared" si="27"/>
        <v>9.5006903702077317E-3</v>
      </c>
      <c r="V265" s="5">
        <f t="shared" si="28"/>
        <v>44515</v>
      </c>
      <c r="Z265"/>
      <c r="AD265" s="5">
        <f t="shared" si="25"/>
        <v>37085</v>
      </c>
      <c r="AE265" s="96" cm="1">
        <f t="array" ref="AE265">_xlfn.XLOOKUP(AD264,SELICHistorico[Data],SELICHistorico[SELIC dia]/100,AE264,0)</f>
        <v>0</v>
      </c>
      <c r="AF265" s="80">
        <f t="shared" si="29"/>
        <v>1</v>
      </c>
      <c r="AG265" s="123">
        <f t="shared" si="30"/>
        <v>1000</v>
      </c>
      <c r="AH265" s="126" cm="1">
        <f t="array" ref="AH265">_xlfn.XLOOKUP(AD264,CDIHistorico_[Data],CDIHistorico_[CDI dia]/100,AH264,0)</f>
        <v>0</v>
      </c>
      <c r="AI265" s="2">
        <f t="shared" si="31"/>
        <v>1</v>
      </c>
      <c r="AK265">
        <v>2001</v>
      </c>
      <c r="AL265">
        <v>11</v>
      </c>
      <c r="AM265">
        <v>1800.94</v>
      </c>
      <c r="AN265" s="93">
        <f>DATE(IpeaDataIPCA[[#This Row],[Ano]],IpeaDataIPCA[[#This Row],[Mês]],15)</f>
        <v>37210</v>
      </c>
      <c r="AO265" s="5">
        <f>WORKDAY(IpeaDataIPCA[[#This Row],[Data]]-1,1,feriados)</f>
        <v>37211</v>
      </c>
      <c r="AS265" s="5">
        <v>64420</v>
      </c>
    </row>
    <row r="266" spans="3:45" hidden="1" x14ac:dyDescent="0.25">
      <c r="C266" s="31">
        <v>7245</v>
      </c>
      <c r="D266" s="12">
        <v>13.53</v>
      </c>
      <c r="E266" s="12">
        <v>13.53</v>
      </c>
      <c r="F266" s="6"/>
      <c r="G266" s="6"/>
      <c r="H266" s="6"/>
      <c r="I266" s="6"/>
      <c r="J266" s="6"/>
      <c r="K266" s="6"/>
      <c r="L266" s="6"/>
      <c r="R266" s="5">
        <f t="shared" si="26"/>
        <v>44578</v>
      </c>
      <c r="S266" s="5">
        <v>44545</v>
      </c>
      <c r="T266" s="35">
        <v>6120.04</v>
      </c>
      <c r="U266" s="8">
        <f t="shared" si="27"/>
        <v>7.2995824342585447E-3</v>
      </c>
      <c r="V266" s="5">
        <f t="shared" si="28"/>
        <v>44545</v>
      </c>
      <c r="Z266"/>
      <c r="AD266" s="5">
        <f t="shared" si="25"/>
        <v>37088</v>
      </c>
      <c r="AE266" s="96" cm="1">
        <f t="array" ref="AE266">_xlfn.XLOOKUP(AD265,SELICHistorico[Data],SELICHistorico[SELIC dia]/100,AE265,0)</f>
        <v>0</v>
      </c>
      <c r="AF266" s="80">
        <f t="shared" si="29"/>
        <v>1</v>
      </c>
      <c r="AG266" s="123">
        <f t="shared" si="30"/>
        <v>1000</v>
      </c>
      <c r="AH266" s="126" cm="1">
        <f t="array" ref="AH266">_xlfn.XLOOKUP(AD265,CDIHistorico_[Data],CDIHistorico_[CDI dia]/100,AH265,0)</f>
        <v>0</v>
      </c>
      <c r="AI266" s="2">
        <f t="shared" si="31"/>
        <v>1</v>
      </c>
      <c r="AK266">
        <v>2001</v>
      </c>
      <c r="AL266">
        <v>12</v>
      </c>
      <c r="AM266">
        <v>1812.65</v>
      </c>
      <c r="AN266" s="93">
        <f>DATE(IpeaDataIPCA[[#This Row],[Ano]],IpeaDataIPCA[[#This Row],[Mês]],15)</f>
        <v>37240</v>
      </c>
      <c r="AO266" s="5">
        <f>WORKDAY(IpeaDataIPCA[[#This Row],[Data]]-1,1,feriados)</f>
        <v>37242</v>
      </c>
      <c r="AS266" s="5">
        <v>64514</v>
      </c>
    </row>
    <row r="267" spans="3:45" hidden="1" x14ac:dyDescent="0.25">
      <c r="C267" s="32">
        <v>7426</v>
      </c>
      <c r="D267" s="30">
        <v>13.53</v>
      </c>
      <c r="E267" s="30">
        <v>13.53</v>
      </c>
      <c r="F267" s="6"/>
      <c r="G267" s="6"/>
      <c r="H267" s="6"/>
      <c r="I267" s="6"/>
      <c r="J267" s="6"/>
      <c r="K267" s="6"/>
      <c r="L267" s="6"/>
      <c r="R267" s="5">
        <f t="shared" ref="R267:R272" si="32">WORKDAY(S268-1,1,feriados)</f>
        <v>44607</v>
      </c>
      <c r="S267" s="5">
        <v>44576</v>
      </c>
      <c r="T267" s="35">
        <v>6153.09</v>
      </c>
      <c r="U267" s="8">
        <f t="shared" ref="U267:U272" si="33">T267/T266 -1</f>
        <v>5.4002915013626751E-3</v>
      </c>
      <c r="V267" s="5">
        <f t="shared" ref="V267:V272" si="34">S267</f>
        <v>44576</v>
      </c>
      <c r="Z267"/>
      <c r="AD267" s="5">
        <f t="shared" si="25"/>
        <v>37089</v>
      </c>
      <c r="AE267" s="96" cm="1">
        <f t="array" ref="AE267">_xlfn.XLOOKUP(AD266,SELICHistorico[Data],SELICHistorico[SELIC dia]/100,AE266,0)</f>
        <v>0</v>
      </c>
      <c r="AF267" s="80">
        <f t="shared" si="29"/>
        <v>1</v>
      </c>
      <c r="AG267" s="123">
        <f t="shared" si="30"/>
        <v>1000</v>
      </c>
      <c r="AH267" s="126" cm="1">
        <f t="array" ref="AH267">_xlfn.XLOOKUP(AD266,CDIHistorico_[Data],CDIHistorico_[CDI dia]/100,AH266,0)</f>
        <v>0</v>
      </c>
      <c r="AI267" s="2">
        <f t="shared" si="31"/>
        <v>1</v>
      </c>
      <c r="AK267">
        <v>2002</v>
      </c>
      <c r="AL267">
        <v>1</v>
      </c>
      <c r="AM267">
        <v>1822.08</v>
      </c>
      <c r="AN267" s="93">
        <f>DATE(IpeaDataIPCA[[#This Row],[Ano]],IpeaDataIPCA[[#This Row],[Mês]],15)</f>
        <v>37271</v>
      </c>
      <c r="AO267" s="5">
        <f>WORKDAY(IpeaDataIPCA[[#This Row],[Data]]-1,1,feriados)</f>
        <v>37271</v>
      </c>
      <c r="AS267" s="5">
        <v>64605</v>
      </c>
    </row>
    <row r="268" spans="3:45" hidden="1" x14ac:dyDescent="0.25">
      <c r="C268" s="31">
        <v>7610</v>
      </c>
      <c r="D268" s="12">
        <v>13.53</v>
      </c>
      <c r="E268" s="12">
        <v>13.53</v>
      </c>
      <c r="F268" s="6"/>
      <c r="G268" s="6"/>
      <c r="H268" s="6"/>
      <c r="I268" s="6"/>
      <c r="J268" s="6"/>
      <c r="K268" s="6"/>
      <c r="L268" s="6"/>
      <c r="R268" s="5">
        <f t="shared" si="32"/>
        <v>44635</v>
      </c>
      <c r="S268" s="5">
        <v>44607</v>
      </c>
      <c r="T268" s="35">
        <v>6215.24</v>
      </c>
      <c r="U268" s="8">
        <f t="shared" si="33"/>
        <v>1.0100616113204897E-2</v>
      </c>
      <c r="V268" s="5">
        <f t="shared" si="34"/>
        <v>44607</v>
      </c>
      <c r="Z268"/>
      <c r="AD268" s="5">
        <f t="shared" si="25"/>
        <v>37090</v>
      </c>
      <c r="AE268" s="96" cm="1">
        <f t="array" ref="AE268">_xlfn.XLOOKUP(AD267,SELICHistorico[Data],SELICHistorico[SELIC dia]/100,AE267,0)</f>
        <v>0</v>
      </c>
      <c r="AF268" s="80">
        <f t="shared" si="29"/>
        <v>1</v>
      </c>
      <c r="AG268" s="123">
        <f t="shared" si="30"/>
        <v>1000</v>
      </c>
      <c r="AH268" s="126" cm="1">
        <f t="array" ref="AH268">_xlfn.XLOOKUP(AD267,CDIHistorico_[Data],CDIHistorico_[CDI dia]/100,AH267,0)</f>
        <v>0</v>
      </c>
      <c r="AI268" s="2">
        <f t="shared" si="31"/>
        <v>1</v>
      </c>
      <c r="AK268">
        <v>2002</v>
      </c>
      <c r="AL268">
        <v>2</v>
      </c>
      <c r="AM268">
        <v>1828.64</v>
      </c>
      <c r="AN268" s="93">
        <f>DATE(IpeaDataIPCA[[#This Row],[Ano]],IpeaDataIPCA[[#This Row],[Mês]],15)</f>
        <v>37302</v>
      </c>
      <c r="AO268" s="5">
        <f>WORKDAY(IpeaDataIPCA[[#This Row],[Data]]-1,1,feriados)</f>
        <v>37302</v>
      </c>
      <c r="AS268" s="5">
        <v>64696</v>
      </c>
    </row>
    <row r="269" spans="3:45" hidden="1" x14ac:dyDescent="0.25">
      <c r="C269" s="31">
        <v>7791</v>
      </c>
      <c r="D269" s="12">
        <v>13.54</v>
      </c>
      <c r="E269" s="12">
        <v>13.54</v>
      </c>
      <c r="F269" s="6"/>
      <c r="G269" s="6"/>
      <c r="H269" s="6"/>
      <c r="I269" s="6"/>
      <c r="J269" s="6"/>
      <c r="K269" s="6"/>
      <c r="L269" s="6"/>
      <c r="R269" s="5">
        <f t="shared" si="32"/>
        <v>44669</v>
      </c>
      <c r="S269" s="5">
        <v>44635</v>
      </c>
      <c r="T269" s="35">
        <v>6315.93</v>
      </c>
      <c r="U269" s="8">
        <f t="shared" si="33"/>
        <v>1.6200500704719456E-2</v>
      </c>
      <c r="V269" s="5">
        <f t="shared" si="34"/>
        <v>44635</v>
      </c>
      <c r="Z269"/>
      <c r="AD269" s="5">
        <f t="shared" si="25"/>
        <v>37091</v>
      </c>
      <c r="AE269" s="96" cm="1">
        <f t="array" ref="AE269">_xlfn.XLOOKUP(AD268,SELICHistorico[Data],SELICHistorico[SELIC dia]/100,AE268,0)</f>
        <v>0</v>
      </c>
      <c r="AF269" s="80">
        <f t="shared" si="29"/>
        <v>1</v>
      </c>
      <c r="AG269" s="123">
        <f t="shared" si="30"/>
        <v>1000</v>
      </c>
      <c r="AH269" s="126" cm="1">
        <f t="array" ref="AH269">_xlfn.XLOOKUP(AD268,CDIHistorico_[Data],CDIHistorico_[CDI dia]/100,AH268,0)</f>
        <v>0</v>
      </c>
      <c r="AI269" s="2">
        <f t="shared" si="31"/>
        <v>1</v>
      </c>
      <c r="AK269">
        <v>2002</v>
      </c>
      <c r="AL269">
        <v>3</v>
      </c>
      <c r="AM269">
        <v>1839.61</v>
      </c>
      <c r="AN269" s="93">
        <f>DATE(IpeaDataIPCA[[#This Row],[Ano]],IpeaDataIPCA[[#This Row],[Mês]],15)</f>
        <v>37330</v>
      </c>
      <c r="AO269" s="5">
        <f>WORKDAY(IpeaDataIPCA[[#This Row],[Data]]-1,1,feriados)</f>
        <v>37330</v>
      </c>
      <c r="AS269" s="5">
        <v>64787</v>
      </c>
    </row>
    <row r="270" spans="3:45" hidden="1" x14ac:dyDescent="0.25">
      <c r="C270" s="31">
        <v>7979</v>
      </c>
      <c r="D270" s="12">
        <v>13.54</v>
      </c>
      <c r="E270" s="12">
        <v>13.54</v>
      </c>
      <c r="F270" s="6"/>
      <c r="G270" s="6"/>
      <c r="H270" s="6"/>
      <c r="I270" s="6"/>
      <c r="J270" s="6"/>
      <c r="K270" s="6"/>
      <c r="L270" s="6"/>
      <c r="R270" s="5">
        <f t="shared" si="32"/>
        <v>44697</v>
      </c>
      <c r="S270" s="5">
        <v>44666</v>
      </c>
      <c r="T270" s="35">
        <v>6382.88</v>
      </c>
      <c r="U270" s="8">
        <f t="shared" si="33"/>
        <v>1.0600180812643467E-2</v>
      </c>
      <c r="V270" s="5">
        <f t="shared" si="34"/>
        <v>44666</v>
      </c>
      <c r="Z270"/>
      <c r="AD270" s="5">
        <f t="shared" si="25"/>
        <v>37092</v>
      </c>
      <c r="AE270" s="96" cm="1">
        <f t="array" ref="AE270">_xlfn.XLOOKUP(AD269,SELICHistorico[Data],SELICHistorico[SELIC dia]/100,AE269,0)</f>
        <v>0</v>
      </c>
      <c r="AF270" s="80">
        <f t="shared" si="29"/>
        <v>1</v>
      </c>
      <c r="AG270" s="123">
        <f t="shared" si="30"/>
        <v>1000</v>
      </c>
      <c r="AH270" s="126" cm="1">
        <f t="array" ref="AH270">_xlfn.XLOOKUP(AD269,CDIHistorico_[Data],CDIHistorico_[CDI dia]/100,AH269,0)</f>
        <v>0</v>
      </c>
      <c r="AI270" s="2">
        <f t="shared" si="31"/>
        <v>1</v>
      </c>
      <c r="AK270">
        <v>2002</v>
      </c>
      <c r="AL270">
        <v>4</v>
      </c>
      <c r="AM270">
        <v>1854.33</v>
      </c>
      <c r="AN270" s="93">
        <f>DATE(IpeaDataIPCA[[#This Row],[Ano]],IpeaDataIPCA[[#This Row],[Mês]],15)</f>
        <v>37361</v>
      </c>
      <c r="AO270" s="5">
        <f>WORKDAY(IpeaDataIPCA[[#This Row],[Data]]-1,1,feriados)</f>
        <v>37361</v>
      </c>
      <c r="AS270" s="5">
        <v>64878</v>
      </c>
    </row>
    <row r="271" spans="3:45" hidden="1" x14ac:dyDescent="0.25">
      <c r="C271" s="31">
        <v>8159</v>
      </c>
      <c r="D271" s="12">
        <v>13.54</v>
      </c>
      <c r="E271" s="12">
        <v>13.54</v>
      </c>
      <c r="F271" s="6"/>
      <c r="G271" s="6"/>
      <c r="H271" s="6"/>
      <c r="I271" s="6"/>
      <c r="J271" s="6"/>
      <c r="K271" s="6"/>
      <c r="L271" s="6"/>
      <c r="R271" s="5">
        <f t="shared" si="32"/>
        <v>44727</v>
      </c>
      <c r="S271" s="5">
        <v>44696</v>
      </c>
      <c r="T271" s="35">
        <v>6412.88</v>
      </c>
      <c r="U271" s="8">
        <f t="shared" si="33"/>
        <v>4.7000726944577131E-3</v>
      </c>
      <c r="V271" s="5">
        <f t="shared" si="34"/>
        <v>44696</v>
      </c>
      <c r="Z271"/>
      <c r="AD271" s="5">
        <f t="shared" si="25"/>
        <v>37095</v>
      </c>
      <c r="AE271" s="96" cm="1">
        <f t="array" ref="AE271">_xlfn.XLOOKUP(AD270,SELICHistorico[Data],SELICHistorico[SELIC dia]/100,AE270,0)</f>
        <v>0</v>
      </c>
      <c r="AF271" s="80">
        <f t="shared" si="29"/>
        <v>1</v>
      </c>
      <c r="AG271" s="123">
        <f t="shared" si="30"/>
        <v>1000</v>
      </c>
      <c r="AH271" s="126" cm="1">
        <f t="array" ref="AH271">_xlfn.XLOOKUP(AD270,CDIHistorico_[Data],CDIHistorico_[CDI dia]/100,AH270,0)</f>
        <v>0</v>
      </c>
      <c r="AI271" s="2">
        <f t="shared" si="31"/>
        <v>1</v>
      </c>
      <c r="AK271">
        <v>2002</v>
      </c>
      <c r="AL271">
        <v>5</v>
      </c>
      <c r="AM271">
        <v>1858.22</v>
      </c>
      <c r="AN271" s="93">
        <f>DATE(IpeaDataIPCA[[#This Row],[Ano]],IpeaDataIPCA[[#This Row],[Mês]],15)</f>
        <v>37391</v>
      </c>
      <c r="AO271" s="5">
        <f>WORKDAY(IpeaDataIPCA[[#This Row],[Data]]-1,1,feriados)</f>
        <v>37391</v>
      </c>
      <c r="AS271" s="5">
        <v>64970</v>
      </c>
    </row>
    <row r="272" spans="3:45" hidden="1" x14ac:dyDescent="0.25">
      <c r="C272" s="31">
        <v>8341</v>
      </c>
      <c r="D272" s="12">
        <v>13.54</v>
      </c>
      <c r="E272" s="12">
        <v>13.54</v>
      </c>
      <c r="F272" s="6"/>
      <c r="G272" s="6"/>
      <c r="H272" s="6"/>
      <c r="I272" s="6"/>
      <c r="J272" s="6"/>
      <c r="K272" s="6"/>
      <c r="L272" s="6"/>
      <c r="R272" s="5">
        <f t="shared" si="32"/>
        <v>44757</v>
      </c>
      <c r="S272" s="5">
        <v>44727</v>
      </c>
      <c r="T272" s="35">
        <v>6455.85</v>
      </c>
      <c r="U272" s="8">
        <f t="shared" si="33"/>
        <v>6.7005775876050055E-3</v>
      </c>
      <c r="V272" s="5">
        <f t="shared" si="34"/>
        <v>44727</v>
      </c>
      <c r="Z272"/>
      <c r="AD272" s="5">
        <f t="shared" si="25"/>
        <v>37096</v>
      </c>
      <c r="AE272" s="96" cm="1">
        <f t="array" ref="AE272">_xlfn.XLOOKUP(AD271,SELICHistorico[Data],SELICHistorico[SELIC dia]/100,AE271,0)</f>
        <v>0</v>
      </c>
      <c r="AF272" s="80">
        <f t="shared" si="29"/>
        <v>1</v>
      </c>
      <c r="AG272" s="123">
        <f t="shared" si="30"/>
        <v>1000</v>
      </c>
      <c r="AH272" s="126" cm="1">
        <f t="array" ref="AH272">_xlfn.XLOOKUP(AD271,CDIHistorico_[Data],CDIHistorico_[CDI dia]/100,AH271,0)</f>
        <v>0</v>
      </c>
      <c r="AI272" s="2">
        <f t="shared" si="31"/>
        <v>1</v>
      </c>
      <c r="AK272">
        <v>2002</v>
      </c>
      <c r="AL272">
        <v>6</v>
      </c>
      <c r="AM272">
        <v>1866.02</v>
      </c>
      <c r="AN272" s="93">
        <f>DATE(IpeaDataIPCA[[#This Row],[Ano]],IpeaDataIPCA[[#This Row],[Mês]],15)</f>
        <v>37422</v>
      </c>
      <c r="AO272" s="5">
        <f>WORKDAY(IpeaDataIPCA[[#This Row],[Data]]-1,1,feriados)</f>
        <v>37424</v>
      </c>
      <c r="AS272" s="5">
        <v>65062</v>
      </c>
    </row>
    <row r="273" spans="3:45" hidden="1" x14ac:dyDescent="0.25">
      <c r="C273" s="31">
        <v>8523</v>
      </c>
      <c r="D273" s="12">
        <v>13.54</v>
      </c>
      <c r="E273" s="12">
        <v>13.54</v>
      </c>
      <c r="F273" s="6"/>
      <c r="G273" s="6"/>
      <c r="H273" s="6"/>
      <c r="I273" s="6"/>
      <c r="J273" s="6"/>
      <c r="K273" s="6"/>
      <c r="L273" s="6"/>
      <c r="R273" s="5">
        <f t="shared" ref="R273:R301" si="35">WORKDAY(S274-1,1,feriados)</f>
        <v>44788</v>
      </c>
      <c r="S273" s="5">
        <v>44757</v>
      </c>
      <c r="T273" s="35">
        <v>6411.95</v>
      </c>
      <c r="U273" s="8">
        <f t="shared" ref="U273:U301" si="36">T273/T272 -1</f>
        <v>-6.8000340776196433E-3</v>
      </c>
      <c r="V273" s="5">
        <f t="shared" ref="V273:V301" si="37">S273</f>
        <v>44757</v>
      </c>
      <c r="Z273"/>
      <c r="AD273" s="5">
        <f t="shared" si="25"/>
        <v>37097</v>
      </c>
      <c r="AE273" s="96" cm="1">
        <f t="array" ref="AE273">_xlfn.XLOOKUP(AD272,SELICHistorico[Data],SELICHistorico[SELIC dia]/100,AE272,0)</f>
        <v>0</v>
      </c>
      <c r="AF273" s="80">
        <f t="shared" si="29"/>
        <v>1</v>
      </c>
      <c r="AG273" s="123">
        <f t="shared" si="30"/>
        <v>1000</v>
      </c>
      <c r="AH273" s="126" cm="1">
        <f t="array" ref="AH273">_xlfn.XLOOKUP(AD272,CDIHistorico_[Data],CDIHistorico_[CDI dia]/100,AH272,0)</f>
        <v>0</v>
      </c>
      <c r="AI273" s="2">
        <f t="shared" si="31"/>
        <v>1</v>
      </c>
      <c r="AK273">
        <v>2002</v>
      </c>
      <c r="AL273">
        <v>7</v>
      </c>
      <c r="AM273">
        <v>1888.23</v>
      </c>
      <c r="AN273" s="93">
        <f>DATE(IpeaDataIPCA[[#This Row],[Ano]],IpeaDataIPCA[[#This Row],[Mês]],15)</f>
        <v>37452</v>
      </c>
      <c r="AO273" s="5">
        <f>WORKDAY(IpeaDataIPCA[[#This Row],[Data]]-1,1,feriados)</f>
        <v>37452</v>
      </c>
      <c r="AS273" s="5">
        <v>65151</v>
      </c>
    </row>
    <row r="274" spans="3:45" hidden="1" x14ac:dyDescent="0.25">
      <c r="C274" s="16">
        <v>8706</v>
      </c>
      <c r="D274" s="11">
        <v>13.54</v>
      </c>
      <c r="E274" s="11">
        <v>13.54</v>
      </c>
      <c r="R274" s="5">
        <f t="shared" si="35"/>
        <v>44819</v>
      </c>
      <c r="S274" s="5">
        <v>44788</v>
      </c>
      <c r="T274" s="35">
        <v>6388.87</v>
      </c>
      <c r="U274" s="8">
        <f t="shared" si="36"/>
        <v>-3.599529004437052E-3</v>
      </c>
      <c r="V274" s="5">
        <f t="shared" si="37"/>
        <v>44788</v>
      </c>
      <c r="Z274"/>
      <c r="AD274" s="5">
        <f t="shared" si="25"/>
        <v>37098</v>
      </c>
      <c r="AE274" s="96" cm="1">
        <f t="array" ref="AE274">_xlfn.XLOOKUP(AD273,SELICHistorico[Data],SELICHistorico[SELIC dia]/100,AE273,0)</f>
        <v>0</v>
      </c>
      <c r="AF274" s="80">
        <f t="shared" si="29"/>
        <v>1</v>
      </c>
      <c r="AG274" s="123">
        <f t="shared" si="30"/>
        <v>1000</v>
      </c>
      <c r="AH274" s="126" cm="1">
        <f t="array" ref="AH274">_xlfn.XLOOKUP(AD273,CDIHistorico_[Data],CDIHistorico_[CDI dia]/100,AH273,0)</f>
        <v>0</v>
      </c>
      <c r="AI274" s="2">
        <f t="shared" si="31"/>
        <v>1</v>
      </c>
      <c r="AK274">
        <v>2002</v>
      </c>
      <c r="AL274">
        <v>8</v>
      </c>
      <c r="AM274">
        <v>1900.5</v>
      </c>
      <c r="AN274" s="93">
        <f>DATE(IpeaDataIPCA[[#This Row],[Ano]],IpeaDataIPCA[[#This Row],[Mês]],15)</f>
        <v>37483</v>
      </c>
      <c r="AO274" s="5">
        <f>WORKDAY(IpeaDataIPCA[[#This Row],[Data]]-1,1,feriados)</f>
        <v>37483</v>
      </c>
      <c r="AS274" s="5">
        <v>65242</v>
      </c>
    </row>
    <row r="275" spans="3:45" hidden="1" x14ac:dyDescent="0.25">
      <c r="C275" s="16">
        <v>8887</v>
      </c>
      <c r="D275" s="11">
        <v>13.54</v>
      </c>
      <c r="E275" s="11">
        <v>13.54</v>
      </c>
      <c r="R275" s="5">
        <f t="shared" si="35"/>
        <v>44851</v>
      </c>
      <c r="S275" s="5">
        <v>44819</v>
      </c>
      <c r="T275" s="35">
        <v>6370.34</v>
      </c>
      <c r="U275" s="8">
        <f t="shared" si="36"/>
        <v>-2.9003564010536831E-3</v>
      </c>
      <c r="V275" s="5">
        <f t="shared" si="37"/>
        <v>44819</v>
      </c>
      <c r="Z275"/>
      <c r="AD275" s="5">
        <f t="shared" si="25"/>
        <v>37099</v>
      </c>
      <c r="AE275" s="96" cm="1">
        <f t="array" ref="AE275">_xlfn.XLOOKUP(AD274,SELICHistorico[Data],SELICHistorico[SELIC dia]/100,AE274,0)</f>
        <v>0</v>
      </c>
      <c r="AF275" s="80">
        <f t="shared" si="29"/>
        <v>1</v>
      </c>
      <c r="AG275" s="123">
        <f t="shared" si="30"/>
        <v>1000</v>
      </c>
      <c r="AH275" s="126" cm="1">
        <f t="array" ref="AH275">_xlfn.XLOOKUP(AD274,CDIHistorico_[Data],CDIHistorico_[CDI dia]/100,AH274,0)</f>
        <v>0</v>
      </c>
      <c r="AI275" s="2">
        <f t="shared" si="31"/>
        <v>1</v>
      </c>
      <c r="AK275">
        <v>2002</v>
      </c>
      <c r="AL275">
        <v>9</v>
      </c>
      <c r="AM275">
        <v>1914.18</v>
      </c>
      <c r="AN275" s="93">
        <f>DATE(IpeaDataIPCA[[#This Row],[Ano]],IpeaDataIPCA[[#This Row],[Mês]],15)</f>
        <v>37514</v>
      </c>
      <c r="AO275" s="5">
        <f>WORKDAY(IpeaDataIPCA[[#This Row],[Data]]-1,1,feriados)</f>
        <v>37515</v>
      </c>
      <c r="AS275" s="5">
        <v>65335</v>
      </c>
    </row>
    <row r="276" spans="3:45" hidden="1" x14ac:dyDescent="0.25">
      <c r="C276" s="16">
        <v>9000</v>
      </c>
      <c r="D276" s="11">
        <v>13.54</v>
      </c>
      <c r="E276" s="11">
        <v>13.54</v>
      </c>
      <c r="R276" s="5">
        <f t="shared" si="35"/>
        <v>44881</v>
      </c>
      <c r="S276" s="5">
        <v>44849</v>
      </c>
      <c r="T276" s="35">
        <v>6407.93</v>
      </c>
      <c r="U276" s="8">
        <f t="shared" si="36"/>
        <v>5.9007839455980093E-3</v>
      </c>
      <c r="V276" s="5">
        <f t="shared" si="37"/>
        <v>44849</v>
      </c>
      <c r="Z276"/>
      <c r="AD276" s="5">
        <f t="shared" ref="AD276:AD339" si="38">WORKDAY(AD275,1,feriados)</f>
        <v>37102</v>
      </c>
      <c r="AE276" s="96" cm="1">
        <f t="array" ref="AE276">_xlfn.XLOOKUP(AD275,SELICHistorico[Data],SELICHistorico[SELIC dia]/100,AE275,0)</f>
        <v>0</v>
      </c>
      <c r="AF276" s="80">
        <f t="shared" si="29"/>
        <v>1</v>
      </c>
      <c r="AG276" s="123">
        <f t="shared" si="30"/>
        <v>1000</v>
      </c>
      <c r="AH276" s="126" cm="1">
        <f t="array" ref="AH276">_xlfn.XLOOKUP(AD275,CDIHistorico_[Data],CDIHistorico_[CDI dia]/100,AH275,0)</f>
        <v>0</v>
      </c>
      <c r="AI276" s="2">
        <f t="shared" si="31"/>
        <v>1</v>
      </c>
      <c r="AK276">
        <v>2002</v>
      </c>
      <c r="AL276">
        <v>10</v>
      </c>
      <c r="AM276">
        <v>1939.26</v>
      </c>
      <c r="AN276" s="93">
        <f>DATE(IpeaDataIPCA[[#This Row],[Ano]],IpeaDataIPCA[[#This Row],[Mês]],15)</f>
        <v>37544</v>
      </c>
      <c r="AO276" s="5">
        <f>WORKDAY(IpeaDataIPCA[[#This Row],[Data]]-1,1,feriados)</f>
        <v>37544</v>
      </c>
      <c r="AS276" s="5">
        <v>65426</v>
      </c>
    </row>
    <row r="277" spans="3:45" hidden="1" x14ac:dyDescent="0.25">
      <c r="C277" s="16">
        <v>10623</v>
      </c>
      <c r="D277" s="11">
        <v>13.55</v>
      </c>
      <c r="E277" s="11">
        <v>13.55</v>
      </c>
      <c r="R277" s="5">
        <f t="shared" si="35"/>
        <v>44910</v>
      </c>
      <c r="S277" s="5">
        <v>44880</v>
      </c>
      <c r="T277" s="35">
        <v>6434.2</v>
      </c>
      <c r="U277" s="8">
        <f t="shared" si="36"/>
        <v>4.0996078296735572E-3</v>
      </c>
      <c r="V277" s="5">
        <f t="shared" si="37"/>
        <v>44880</v>
      </c>
      <c r="Z277"/>
      <c r="AD277" s="5">
        <f t="shared" si="38"/>
        <v>37103</v>
      </c>
      <c r="AE277" s="96" cm="1">
        <f t="array" ref="AE277">_xlfn.XLOOKUP(AD276,SELICHistorico[Data],SELICHistorico[SELIC dia]/100,AE276,0)</f>
        <v>0</v>
      </c>
      <c r="AF277" s="80">
        <f t="shared" si="29"/>
        <v>1</v>
      </c>
      <c r="AG277" s="123">
        <f t="shared" si="30"/>
        <v>1000</v>
      </c>
      <c r="AH277" s="126" cm="1">
        <f t="array" ref="AH277">_xlfn.XLOOKUP(AD276,CDIHistorico_[Data],CDIHistorico_[CDI dia]/100,AH276,0)</f>
        <v>0</v>
      </c>
      <c r="AI277" s="2">
        <f t="shared" si="31"/>
        <v>1</v>
      </c>
      <c r="AK277">
        <v>2002</v>
      </c>
      <c r="AL277">
        <v>11</v>
      </c>
      <c r="AM277">
        <v>1997.83</v>
      </c>
      <c r="AN277" s="93">
        <f>DATE(IpeaDataIPCA[[#This Row],[Ano]],IpeaDataIPCA[[#This Row],[Mês]],15)</f>
        <v>37575</v>
      </c>
      <c r="AO277" s="5">
        <f>WORKDAY(IpeaDataIPCA[[#This Row],[Data]]-1,1,feriados)</f>
        <v>37578</v>
      </c>
      <c r="AS277" s="5">
        <v>65515</v>
      </c>
    </row>
    <row r="278" spans="3:45" hidden="1" x14ac:dyDescent="0.25">
      <c r="C278" s="16">
        <v>10800</v>
      </c>
      <c r="D278" s="11">
        <v>13.55</v>
      </c>
      <c r="E278" s="11">
        <v>13.55</v>
      </c>
      <c r="R278" s="5">
        <f t="shared" si="35"/>
        <v>44942</v>
      </c>
      <c r="S278" s="5">
        <v>44910</v>
      </c>
      <c r="T278" s="35">
        <v>6474.09</v>
      </c>
      <c r="U278" s="8">
        <f t="shared" si="36"/>
        <v>6.199682944266538E-3</v>
      </c>
      <c r="V278" s="5">
        <f t="shared" si="37"/>
        <v>44910</v>
      </c>
      <c r="Z278"/>
      <c r="AD278" s="5">
        <f t="shared" si="38"/>
        <v>37104</v>
      </c>
      <c r="AE278" s="96" cm="1">
        <f t="array" ref="AE278">_xlfn.XLOOKUP(AD277,SELICHistorico[Data],SELICHistorico[SELIC dia]/100,AE277,0)</f>
        <v>0</v>
      </c>
      <c r="AF278" s="80">
        <f t="shared" si="29"/>
        <v>1</v>
      </c>
      <c r="AG278" s="123">
        <f t="shared" si="30"/>
        <v>1000</v>
      </c>
      <c r="AH278" s="126" cm="1">
        <f t="array" ref="AH278">_xlfn.XLOOKUP(AD277,CDIHistorico_[Data],CDIHistorico_[CDI dia]/100,AH277,0)</f>
        <v>0</v>
      </c>
      <c r="AI278" s="2">
        <f t="shared" si="31"/>
        <v>1</v>
      </c>
      <c r="AK278">
        <v>2002</v>
      </c>
      <c r="AL278">
        <v>12</v>
      </c>
      <c r="AM278">
        <v>2039.78</v>
      </c>
      <c r="AN278" s="93">
        <f>DATE(IpeaDataIPCA[[#This Row],[Ano]],IpeaDataIPCA[[#This Row],[Mês]],15)</f>
        <v>37605</v>
      </c>
      <c r="AO278" s="5">
        <f>WORKDAY(IpeaDataIPCA[[#This Row],[Data]]-1,1,feriados)</f>
        <v>37606</v>
      </c>
      <c r="AS278" s="5">
        <v>65607</v>
      </c>
    </row>
    <row r="279" spans="3:45" hidden="1" x14ac:dyDescent="0.25">
      <c r="C279" s="16">
        <v>12541</v>
      </c>
      <c r="D279" s="11">
        <v>13.56</v>
      </c>
      <c r="E279" s="11">
        <v>13.56</v>
      </c>
      <c r="R279" s="5">
        <f t="shared" si="35"/>
        <v>44972</v>
      </c>
      <c r="S279" s="5">
        <v>44941</v>
      </c>
      <c r="T279" s="35">
        <v>6508.4</v>
      </c>
      <c r="U279" s="8">
        <f t="shared" si="36"/>
        <v>5.2995865055938118E-3</v>
      </c>
      <c r="V279" s="5">
        <f t="shared" si="37"/>
        <v>44941</v>
      </c>
      <c r="Z279"/>
      <c r="AD279" s="5">
        <f t="shared" si="38"/>
        <v>37105</v>
      </c>
      <c r="AE279" s="96" cm="1">
        <f t="array" ref="AE279">_xlfn.XLOOKUP(AD278,SELICHistorico[Data],SELICHistorico[SELIC dia]/100,AE278,0)</f>
        <v>0</v>
      </c>
      <c r="AF279" s="80">
        <f t="shared" si="29"/>
        <v>1</v>
      </c>
      <c r="AG279" s="123">
        <f t="shared" si="30"/>
        <v>1000</v>
      </c>
      <c r="AH279" s="126" cm="1">
        <f t="array" ref="AH279">_xlfn.XLOOKUP(AD278,CDIHistorico_[Data],CDIHistorico_[CDI dia]/100,AH278,0)</f>
        <v>0</v>
      </c>
      <c r="AI279" s="2">
        <f t="shared" si="31"/>
        <v>1</v>
      </c>
      <c r="AK279">
        <v>2003</v>
      </c>
      <c r="AL279">
        <v>1</v>
      </c>
      <c r="AM279">
        <v>2085.6799999999998</v>
      </c>
      <c r="AN279" s="93">
        <f>DATE(IpeaDataIPCA[[#This Row],[Ano]],IpeaDataIPCA[[#This Row],[Mês]],15)</f>
        <v>37636</v>
      </c>
      <c r="AO279" s="5">
        <f>WORKDAY(IpeaDataIPCA[[#This Row],[Data]]-1,1,feriados)</f>
        <v>37636</v>
      </c>
      <c r="AS279" s="5">
        <v>65700</v>
      </c>
    </row>
    <row r="280" spans="3:45" hidden="1" x14ac:dyDescent="0.25">
      <c r="R280" s="5">
        <f t="shared" si="35"/>
        <v>45000</v>
      </c>
      <c r="S280" s="5">
        <v>44972</v>
      </c>
      <c r="T280" s="35">
        <v>6563.07</v>
      </c>
      <c r="U280" s="8">
        <f t="shared" si="36"/>
        <v>8.3999139573474046E-3</v>
      </c>
      <c r="V280" s="5">
        <f t="shared" si="37"/>
        <v>44972</v>
      </c>
      <c r="Z280"/>
      <c r="AD280" s="5">
        <f t="shared" si="38"/>
        <v>37106</v>
      </c>
      <c r="AE280" s="96" cm="1">
        <f t="array" ref="AE280">_xlfn.XLOOKUP(AD279,SELICHistorico[Data],SELICHistorico[SELIC dia]/100,AE279,0)</f>
        <v>0</v>
      </c>
      <c r="AF280" s="80">
        <f t="shared" si="29"/>
        <v>1</v>
      </c>
      <c r="AG280" s="123">
        <f t="shared" si="30"/>
        <v>1000</v>
      </c>
      <c r="AH280" s="126" cm="1">
        <f t="array" ref="AH280">_xlfn.XLOOKUP(AD279,CDIHistorico_[Data],CDIHistorico_[CDI dia]/100,AH279,0)</f>
        <v>0</v>
      </c>
      <c r="AI280" s="2">
        <f t="shared" si="31"/>
        <v>1</v>
      </c>
      <c r="AK280">
        <v>2003</v>
      </c>
      <c r="AL280">
        <v>2</v>
      </c>
      <c r="AM280">
        <v>2118.4299999999998</v>
      </c>
      <c r="AN280" s="93">
        <f>DATE(IpeaDataIPCA[[#This Row],[Ano]],IpeaDataIPCA[[#This Row],[Mês]],15)</f>
        <v>37667</v>
      </c>
      <c r="AO280" s="5">
        <f>WORKDAY(IpeaDataIPCA[[#This Row],[Data]]-1,1,feriados)</f>
        <v>37669</v>
      </c>
      <c r="AS280" s="5">
        <v>65791</v>
      </c>
    </row>
    <row r="281" spans="3:45" hidden="1" x14ac:dyDescent="0.25">
      <c r="R281" s="5">
        <f t="shared" si="35"/>
        <v>45033</v>
      </c>
      <c r="S281" s="5">
        <v>45000</v>
      </c>
      <c r="T281" s="35">
        <v>6609.67</v>
      </c>
      <c r="U281" s="8">
        <f t="shared" si="36"/>
        <v>7.1003356660832573E-3</v>
      </c>
      <c r="V281" s="5">
        <f t="shared" si="37"/>
        <v>45000</v>
      </c>
      <c r="Z281"/>
      <c r="AD281" s="5">
        <f t="shared" si="38"/>
        <v>37109</v>
      </c>
      <c r="AE281" s="96" cm="1">
        <f t="array" ref="AE281">_xlfn.XLOOKUP(AD280,SELICHistorico[Data],SELICHistorico[SELIC dia]/100,AE280,0)</f>
        <v>0</v>
      </c>
      <c r="AF281" s="80">
        <f t="shared" si="29"/>
        <v>1</v>
      </c>
      <c r="AG281" s="123">
        <f t="shared" si="30"/>
        <v>1000</v>
      </c>
      <c r="AH281" s="126" cm="1">
        <f t="array" ref="AH281">_xlfn.XLOOKUP(AD280,CDIHistorico_[Data],CDIHistorico_[CDI dia]/100,AH280,0)</f>
        <v>0</v>
      </c>
      <c r="AI281" s="2">
        <f t="shared" si="31"/>
        <v>1</v>
      </c>
      <c r="AK281">
        <v>2003</v>
      </c>
      <c r="AL281">
        <v>3</v>
      </c>
      <c r="AM281">
        <v>2144.4899999999998</v>
      </c>
      <c r="AN281" s="93">
        <f>DATE(IpeaDataIPCA[[#This Row],[Ano]],IpeaDataIPCA[[#This Row],[Mês]],15)</f>
        <v>37695</v>
      </c>
      <c r="AO281" s="5">
        <f>WORKDAY(IpeaDataIPCA[[#This Row],[Data]]-1,1,feriados)</f>
        <v>37697</v>
      </c>
      <c r="AS281" s="5">
        <v>65881</v>
      </c>
    </row>
    <row r="282" spans="3:45" hidden="1" x14ac:dyDescent="0.25">
      <c r="R282" s="5">
        <f t="shared" si="35"/>
        <v>45061</v>
      </c>
      <c r="S282" s="5">
        <v>45031</v>
      </c>
      <c r="T282" s="35">
        <f>T281</f>
        <v>6609.67</v>
      </c>
      <c r="U282" s="8">
        <f t="shared" si="36"/>
        <v>0</v>
      </c>
      <c r="V282" s="5">
        <f t="shared" si="37"/>
        <v>45031</v>
      </c>
      <c r="Z282"/>
      <c r="AD282" s="5">
        <f t="shared" si="38"/>
        <v>37110</v>
      </c>
      <c r="AE282" s="96" cm="1">
        <f t="array" ref="AE282">_xlfn.XLOOKUP(AD281,SELICHistorico[Data],SELICHistorico[SELIC dia]/100,AE281,0)</f>
        <v>0</v>
      </c>
      <c r="AF282" s="80">
        <f t="shared" si="29"/>
        <v>1</v>
      </c>
      <c r="AG282" s="123">
        <f t="shared" si="30"/>
        <v>1000</v>
      </c>
      <c r="AH282" s="126" cm="1">
        <f t="array" ref="AH282">_xlfn.XLOOKUP(AD281,CDIHistorico_[Data],CDIHistorico_[CDI dia]/100,AH281,0)</f>
        <v>0</v>
      </c>
      <c r="AI282" s="2">
        <f t="shared" si="31"/>
        <v>1</v>
      </c>
      <c r="AK282">
        <v>2003</v>
      </c>
      <c r="AL282">
        <v>4</v>
      </c>
      <c r="AM282">
        <v>2165.29</v>
      </c>
      <c r="AN282" s="93">
        <f>DATE(IpeaDataIPCA[[#This Row],[Ano]],IpeaDataIPCA[[#This Row],[Mês]],15)</f>
        <v>37726</v>
      </c>
      <c r="AO282" s="5">
        <f>WORKDAY(IpeaDataIPCA[[#This Row],[Data]]-1,1,feriados)</f>
        <v>37726</v>
      </c>
      <c r="AS282" s="5">
        <v>65973</v>
      </c>
    </row>
    <row r="283" spans="3:45" hidden="1" x14ac:dyDescent="0.25">
      <c r="R283" s="5">
        <f t="shared" si="35"/>
        <v>45092</v>
      </c>
      <c r="S283" s="5">
        <v>45061</v>
      </c>
      <c r="T283" s="35">
        <v>6665.28</v>
      </c>
      <c r="U283" s="8">
        <f t="shared" si="36"/>
        <v>8.4134306251295587E-3</v>
      </c>
      <c r="V283" s="5">
        <f t="shared" si="37"/>
        <v>45061</v>
      </c>
      <c r="Z283"/>
      <c r="AD283" s="5">
        <f t="shared" si="38"/>
        <v>37111</v>
      </c>
      <c r="AE283" s="96" cm="1">
        <f t="array" ref="AE283">_xlfn.XLOOKUP(AD282,SELICHistorico[Data],SELICHistorico[SELIC dia]/100,AE282,0)</f>
        <v>0</v>
      </c>
      <c r="AF283" s="80">
        <f t="shared" si="29"/>
        <v>1</v>
      </c>
      <c r="AG283" s="123">
        <f t="shared" si="30"/>
        <v>1000</v>
      </c>
      <c r="AH283" s="126" cm="1">
        <f t="array" ref="AH283">_xlfn.XLOOKUP(AD282,CDIHistorico_[Data],CDIHistorico_[CDI dia]/100,AH282,0)</f>
        <v>0</v>
      </c>
      <c r="AI283" s="2">
        <f t="shared" si="31"/>
        <v>1</v>
      </c>
      <c r="AK283">
        <v>2003</v>
      </c>
      <c r="AL283">
        <v>5</v>
      </c>
      <c r="AM283">
        <v>2178.5</v>
      </c>
      <c r="AN283" s="93">
        <f>DATE(IpeaDataIPCA[[#This Row],[Ano]],IpeaDataIPCA[[#This Row],[Mês]],15)</f>
        <v>37756</v>
      </c>
      <c r="AO283" s="5">
        <f>WORKDAY(IpeaDataIPCA[[#This Row],[Data]]-1,1,feriados)</f>
        <v>37756</v>
      </c>
      <c r="AS283" s="5">
        <v>66068</v>
      </c>
    </row>
    <row r="284" spans="3:45" hidden="1" x14ac:dyDescent="0.25">
      <c r="R284" s="5">
        <f t="shared" si="35"/>
        <v>45124</v>
      </c>
      <c r="S284" s="5">
        <v>45092</v>
      </c>
      <c r="T284" s="35">
        <v>6659.95</v>
      </c>
      <c r="U284" s="8">
        <f t="shared" si="36"/>
        <v>-7.9966633059680436E-4</v>
      </c>
      <c r="V284" s="5">
        <f t="shared" si="37"/>
        <v>45092</v>
      </c>
      <c r="Z284"/>
      <c r="AD284" s="5">
        <f t="shared" si="38"/>
        <v>37112</v>
      </c>
      <c r="AE284" s="96" cm="1">
        <f t="array" ref="AE284">_xlfn.XLOOKUP(AD283,SELICHistorico[Data],SELICHistorico[SELIC dia]/100,AE283,0)</f>
        <v>0</v>
      </c>
      <c r="AF284" s="80">
        <f t="shared" si="29"/>
        <v>1</v>
      </c>
      <c r="AG284" s="123">
        <f t="shared" si="30"/>
        <v>1000</v>
      </c>
      <c r="AH284" s="126" cm="1">
        <f t="array" ref="AH284">_xlfn.XLOOKUP(AD283,CDIHistorico_[Data],CDIHistorico_[CDI dia]/100,AH283,0)</f>
        <v>0</v>
      </c>
      <c r="AI284" s="2">
        <f t="shared" si="31"/>
        <v>1</v>
      </c>
      <c r="AK284">
        <v>2003</v>
      </c>
      <c r="AL284">
        <v>6</v>
      </c>
      <c r="AM284">
        <v>2175.23</v>
      </c>
      <c r="AN284" s="93">
        <f>DATE(IpeaDataIPCA[[#This Row],[Ano]],IpeaDataIPCA[[#This Row],[Mês]],15)</f>
        <v>37787</v>
      </c>
      <c r="AO284" s="5">
        <f>WORKDAY(IpeaDataIPCA[[#This Row],[Data]]-1,1,feriados)</f>
        <v>37788</v>
      </c>
      <c r="AS284" s="5">
        <v>66159</v>
      </c>
    </row>
    <row r="285" spans="3:45" hidden="1" x14ac:dyDescent="0.25">
      <c r="R285" s="5">
        <f t="shared" si="35"/>
        <v>45153</v>
      </c>
      <c r="S285" s="5">
        <v>45122</v>
      </c>
      <c r="T285" s="35">
        <v>6667.94</v>
      </c>
      <c r="U285" s="8">
        <f t="shared" si="36"/>
        <v>1.1997087065218626E-3</v>
      </c>
      <c r="V285" s="5">
        <f t="shared" si="37"/>
        <v>45122</v>
      </c>
      <c r="Z285"/>
      <c r="AD285" s="5">
        <f t="shared" si="38"/>
        <v>37113</v>
      </c>
      <c r="AE285" s="96" cm="1">
        <f t="array" ref="AE285">_xlfn.XLOOKUP(AD284,SELICHistorico[Data],SELICHistorico[SELIC dia]/100,AE284,0)</f>
        <v>0</v>
      </c>
      <c r="AF285" s="80">
        <f t="shared" si="29"/>
        <v>1</v>
      </c>
      <c r="AG285" s="123">
        <f t="shared" si="30"/>
        <v>1000</v>
      </c>
      <c r="AH285" s="126" cm="1">
        <f t="array" ref="AH285">_xlfn.XLOOKUP(AD284,CDIHistorico_[Data],CDIHistorico_[CDI dia]/100,AH284,0)</f>
        <v>0</v>
      </c>
      <c r="AI285" s="2">
        <f t="shared" si="31"/>
        <v>1</v>
      </c>
      <c r="AK285">
        <v>2003</v>
      </c>
      <c r="AL285">
        <v>7</v>
      </c>
      <c r="AM285">
        <v>2179.58</v>
      </c>
      <c r="AN285" s="93">
        <f>DATE(IpeaDataIPCA[[#This Row],[Ano]],IpeaDataIPCA[[#This Row],[Mês]],15)</f>
        <v>37817</v>
      </c>
      <c r="AO285" s="5">
        <f>WORKDAY(IpeaDataIPCA[[#This Row],[Data]]-1,1,feriados)</f>
        <v>37817</v>
      </c>
      <c r="AS285" s="5">
        <v>66246</v>
      </c>
    </row>
    <row r="286" spans="3:45" hidden="1" x14ac:dyDescent="0.25">
      <c r="R286" s="5">
        <f t="shared" si="35"/>
        <v>45184</v>
      </c>
      <c r="S286" s="5">
        <v>45153</v>
      </c>
      <c r="T286" s="35">
        <v>6683.28</v>
      </c>
      <c r="U286" s="8">
        <f t="shared" si="36"/>
        <v>2.3005605929267148E-3</v>
      </c>
      <c r="V286" s="5">
        <f t="shared" si="37"/>
        <v>45153</v>
      </c>
      <c r="Z286"/>
      <c r="AD286" s="5">
        <f t="shared" si="38"/>
        <v>37116</v>
      </c>
      <c r="AE286" s="96" cm="1">
        <f t="array" ref="AE286">_xlfn.XLOOKUP(AD285,SELICHistorico[Data],SELICHistorico[SELIC dia]/100,AE285,0)</f>
        <v>0</v>
      </c>
      <c r="AF286" s="80">
        <f t="shared" si="29"/>
        <v>1</v>
      </c>
      <c r="AG286" s="123">
        <f t="shared" si="30"/>
        <v>1000</v>
      </c>
      <c r="AH286" s="126" cm="1">
        <f t="array" ref="AH286">_xlfn.XLOOKUP(AD285,CDIHistorico_[Data],CDIHistorico_[CDI dia]/100,AH285,0)</f>
        <v>0</v>
      </c>
      <c r="AI286" s="2">
        <f t="shared" si="31"/>
        <v>1</v>
      </c>
      <c r="AK286">
        <v>2003</v>
      </c>
      <c r="AL286">
        <v>8</v>
      </c>
      <c r="AM286">
        <v>2186.9899999999998</v>
      </c>
      <c r="AN286" s="93">
        <f>DATE(IpeaDataIPCA[[#This Row],[Ano]],IpeaDataIPCA[[#This Row],[Mês]],15)</f>
        <v>37848</v>
      </c>
      <c r="AO286" s="5">
        <f>WORKDAY(IpeaDataIPCA[[#This Row],[Data]]-1,1,feriados)</f>
        <v>37848</v>
      </c>
      <c r="AS286" s="5">
        <v>66338</v>
      </c>
    </row>
    <row r="287" spans="3:45" hidden="1" x14ac:dyDescent="0.25">
      <c r="R287" s="5">
        <f t="shared" si="35"/>
        <v>45215</v>
      </c>
      <c r="S287" s="5">
        <v>45184</v>
      </c>
      <c r="T287" s="35">
        <v>6700.66</v>
      </c>
      <c r="U287" s="8">
        <f t="shared" si="36"/>
        <v>2.60051950539264E-3</v>
      </c>
      <c r="V287" s="5">
        <f t="shared" si="37"/>
        <v>45184</v>
      </c>
      <c r="Z287"/>
      <c r="AD287" s="5">
        <f t="shared" si="38"/>
        <v>37117</v>
      </c>
      <c r="AE287" s="96" cm="1">
        <f t="array" ref="AE287">_xlfn.XLOOKUP(AD286,SELICHistorico[Data],SELICHistorico[SELIC dia]/100,AE286,0)</f>
        <v>0</v>
      </c>
      <c r="AF287" s="80">
        <f t="shared" si="29"/>
        <v>1</v>
      </c>
      <c r="AG287" s="123">
        <f t="shared" si="30"/>
        <v>1000</v>
      </c>
      <c r="AH287" s="126" cm="1">
        <f t="array" ref="AH287">_xlfn.XLOOKUP(AD286,CDIHistorico_[Data],CDIHistorico_[CDI dia]/100,AH286,0)</f>
        <v>0</v>
      </c>
      <c r="AI287" s="2">
        <f t="shared" si="31"/>
        <v>1</v>
      </c>
      <c r="AK287">
        <v>2003</v>
      </c>
      <c r="AL287">
        <v>9</v>
      </c>
      <c r="AM287">
        <v>2204.0500000000002</v>
      </c>
      <c r="AN287" s="93">
        <f>DATE(IpeaDataIPCA[[#This Row],[Ano]],IpeaDataIPCA[[#This Row],[Mês]],15)</f>
        <v>37879</v>
      </c>
      <c r="AO287" s="5">
        <f>WORKDAY(IpeaDataIPCA[[#This Row],[Data]]-1,1,feriados)</f>
        <v>37879</v>
      </c>
      <c r="AS287" s="5">
        <v>66432</v>
      </c>
    </row>
    <row r="288" spans="3:45" hidden="1" x14ac:dyDescent="0.25">
      <c r="R288" s="5">
        <f t="shared" si="35"/>
        <v>45246</v>
      </c>
      <c r="S288" s="5">
        <v>45214</v>
      </c>
      <c r="T288" s="11">
        <v>6716.74</v>
      </c>
      <c r="U288" s="8">
        <f t="shared" si="36"/>
        <v>2.3997636053760818E-3</v>
      </c>
      <c r="V288" s="5">
        <f t="shared" si="37"/>
        <v>45214</v>
      </c>
      <c r="Z288"/>
      <c r="AD288" s="5">
        <f t="shared" si="38"/>
        <v>37118</v>
      </c>
      <c r="AE288" s="96" cm="1">
        <f t="array" ref="AE288">_xlfn.XLOOKUP(AD287,SELICHistorico[Data],SELICHistorico[SELIC dia]/100,AE287,0)</f>
        <v>0</v>
      </c>
      <c r="AF288" s="80">
        <f t="shared" si="29"/>
        <v>1</v>
      </c>
      <c r="AG288" s="123">
        <f t="shared" si="30"/>
        <v>1000</v>
      </c>
      <c r="AH288" s="126" cm="1">
        <f t="array" ref="AH288">_xlfn.XLOOKUP(AD287,CDIHistorico_[Data],CDIHistorico_[CDI dia]/100,AH287,0)</f>
        <v>0</v>
      </c>
      <c r="AI288" s="2">
        <f t="shared" si="31"/>
        <v>1</v>
      </c>
      <c r="AK288">
        <v>2003</v>
      </c>
      <c r="AL288">
        <v>10</v>
      </c>
      <c r="AM288">
        <v>2210.44</v>
      </c>
      <c r="AN288" s="93">
        <f>DATE(IpeaDataIPCA[[#This Row],[Ano]],IpeaDataIPCA[[#This Row],[Mês]],15)</f>
        <v>37909</v>
      </c>
      <c r="AO288" s="5">
        <f>WORKDAY(IpeaDataIPCA[[#This Row],[Data]]-1,1,feriados)</f>
        <v>37909</v>
      </c>
      <c r="AS288" s="5">
        <v>66523</v>
      </c>
    </row>
    <row r="289" spans="18:45" hidden="1" x14ac:dyDescent="0.25">
      <c r="R289" s="5">
        <f t="shared" si="35"/>
        <v>45275</v>
      </c>
      <c r="S289" s="5">
        <v>45245</v>
      </c>
      <c r="T289" s="11">
        <v>6735.55</v>
      </c>
      <c r="U289" s="8">
        <f t="shared" si="36"/>
        <v>2.8004657021114543E-3</v>
      </c>
      <c r="V289" s="5">
        <f t="shared" si="37"/>
        <v>45245</v>
      </c>
      <c r="Z289"/>
      <c r="AD289" s="5">
        <f t="shared" si="38"/>
        <v>37119</v>
      </c>
      <c r="AE289" s="96" cm="1">
        <f t="array" ref="AE289">_xlfn.XLOOKUP(AD288,SELICHistorico[Data],SELICHistorico[SELIC dia]/100,AE288,0)</f>
        <v>0</v>
      </c>
      <c r="AF289" s="80">
        <f t="shared" si="29"/>
        <v>1</v>
      </c>
      <c r="AG289" s="123">
        <f t="shared" si="30"/>
        <v>1000</v>
      </c>
      <c r="AH289" s="126" cm="1">
        <f t="array" ref="AH289">_xlfn.XLOOKUP(AD288,CDIHistorico_[Data],CDIHistorico_[CDI dia]/100,AH288,0)</f>
        <v>0</v>
      </c>
      <c r="AI289" s="2">
        <f t="shared" si="31"/>
        <v>1</v>
      </c>
      <c r="AK289">
        <v>2003</v>
      </c>
      <c r="AL289">
        <v>11</v>
      </c>
      <c r="AM289">
        <v>2217.96</v>
      </c>
      <c r="AN289" s="93">
        <f>DATE(IpeaDataIPCA[[#This Row],[Ano]],IpeaDataIPCA[[#This Row],[Mês]],15)</f>
        <v>37940</v>
      </c>
      <c r="AO289" s="5">
        <f>WORKDAY(IpeaDataIPCA[[#This Row],[Data]]-1,1,feriados)</f>
        <v>37942</v>
      </c>
      <c r="AS289" s="5">
        <v>66611</v>
      </c>
    </row>
    <row r="290" spans="18:45" hidden="1" x14ac:dyDescent="0.25">
      <c r="R290" s="5">
        <f t="shared" si="35"/>
        <v>45306</v>
      </c>
      <c r="S290" s="5">
        <v>45275</v>
      </c>
      <c r="T290" s="11">
        <v>6773.27</v>
      </c>
      <c r="U290" s="8">
        <f t="shared" si="36"/>
        <v>5.6001365886972909E-3</v>
      </c>
      <c r="V290" s="5">
        <f t="shared" si="37"/>
        <v>45275</v>
      </c>
      <c r="Z290"/>
      <c r="AD290" s="5">
        <f t="shared" si="38"/>
        <v>37120</v>
      </c>
      <c r="AE290" s="96" cm="1">
        <f t="array" ref="AE290">_xlfn.XLOOKUP(AD289,SELICHistorico[Data],SELICHistorico[SELIC dia]/100,AE289,0)</f>
        <v>0</v>
      </c>
      <c r="AF290" s="80">
        <f t="shared" si="29"/>
        <v>1</v>
      </c>
      <c r="AG290" s="123">
        <f t="shared" si="30"/>
        <v>1000</v>
      </c>
      <c r="AH290" s="126" cm="1">
        <f t="array" ref="AH290">_xlfn.XLOOKUP(AD289,CDIHistorico_[Data],CDIHistorico_[CDI dia]/100,AH289,0)</f>
        <v>0</v>
      </c>
      <c r="AI290" s="2">
        <f t="shared" si="31"/>
        <v>1</v>
      </c>
      <c r="AK290">
        <v>2003</v>
      </c>
      <c r="AL290">
        <v>12</v>
      </c>
      <c r="AM290">
        <v>2229.4899999999998</v>
      </c>
      <c r="AN290" s="93">
        <f>DATE(IpeaDataIPCA[[#This Row],[Ano]],IpeaDataIPCA[[#This Row],[Mês]],15)</f>
        <v>37970</v>
      </c>
      <c r="AO290" s="5">
        <f>WORKDAY(IpeaDataIPCA[[#This Row],[Data]]-1,1,feriados)</f>
        <v>37970</v>
      </c>
      <c r="AS290" s="5">
        <v>66705</v>
      </c>
    </row>
    <row r="291" spans="18:45" hidden="1" x14ac:dyDescent="0.25">
      <c r="R291" s="5">
        <f t="shared" si="35"/>
        <v>45337</v>
      </c>
      <c r="S291" s="5">
        <v>45306</v>
      </c>
      <c r="T291" s="35">
        <v>6801.72</v>
      </c>
      <c r="U291" s="8">
        <f t="shared" si="36"/>
        <v>4.2003345503722755E-3</v>
      </c>
      <c r="V291" s="5">
        <f t="shared" si="37"/>
        <v>45306</v>
      </c>
      <c r="Z291"/>
      <c r="AD291" s="5">
        <f t="shared" si="38"/>
        <v>37123</v>
      </c>
      <c r="AE291" s="96" cm="1">
        <f t="array" ref="AE291">_xlfn.XLOOKUP(AD290,SELICHistorico[Data],SELICHistorico[SELIC dia]/100,AE290,0)</f>
        <v>0</v>
      </c>
      <c r="AF291" s="80">
        <f t="shared" si="29"/>
        <v>1</v>
      </c>
      <c r="AG291" s="123">
        <f t="shared" si="30"/>
        <v>1000</v>
      </c>
      <c r="AH291" s="126" cm="1">
        <f t="array" ref="AH291">_xlfn.XLOOKUP(AD290,CDIHistorico_[Data],CDIHistorico_[CDI dia]/100,AH290,0)</f>
        <v>0</v>
      </c>
      <c r="AI291" s="2">
        <f t="shared" si="31"/>
        <v>1</v>
      </c>
      <c r="AK291">
        <v>2004</v>
      </c>
      <c r="AL291">
        <v>1</v>
      </c>
      <c r="AM291">
        <v>2246.4299999999998</v>
      </c>
      <c r="AN291" s="93">
        <f>DATE(IpeaDataIPCA[[#This Row],[Ano]],IpeaDataIPCA[[#This Row],[Mês]],15)</f>
        <v>38001</v>
      </c>
      <c r="AO291" s="5">
        <f>WORKDAY(IpeaDataIPCA[[#This Row],[Data]]-1,1,feriados)</f>
        <v>38001</v>
      </c>
      <c r="AS291" s="5">
        <v>66796</v>
      </c>
    </row>
    <row r="292" spans="18:45" hidden="1" x14ac:dyDescent="0.25">
      <c r="R292" s="5">
        <f t="shared" si="35"/>
        <v>45366</v>
      </c>
      <c r="S292" s="5">
        <v>45337</v>
      </c>
      <c r="T292" s="35">
        <v>6858.17</v>
      </c>
      <c r="U292" s="8">
        <f t="shared" si="36"/>
        <v>8.2993713354857501E-3</v>
      </c>
      <c r="V292" s="5">
        <f t="shared" si="37"/>
        <v>45337</v>
      </c>
      <c r="Z292"/>
      <c r="AD292" s="5">
        <f t="shared" si="38"/>
        <v>37124</v>
      </c>
      <c r="AE292" s="96" cm="1">
        <f t="array" ref="AE292">_xlfn.XLOOKUP(AD291,SELICHistorico[Data],SELICHistorico[SELIC dia]/100,AE291,0)</f>
        <v>0</v>
      </c>
      <c r="AF292" s="80">
        <f t="shared" si="29"/>
        <v>1</v>
      </c>
      <c r="AG292" s="123">
        <f t="shared" si="30"/>
        <v>1000</v>
      </c>
      <c r="AH292" s="126" cm="1">
        <f t="array" ref="AH292">_xlfn.XLOOKUP(AD291,CDIHistorico_[Data],CDIHistorico_[CDI dia]/100,AH291,0)</f>
        <v>0</v>
      </c>
      <c r="AI292" s="2">
        <f t="shared" si="31"/>
        <v>1</v>
      </c>
      <c r="AK292">
        <v>2004</v>
      </c>
      <c r="AL292">
        <v>2</v>
      </c>
      <c r="AM292">
        <v>2260.13</v>
      </c>
      <c r="AN292" s="93">
        <f>DATE(IpeaDataIPCA[[#This Row],[Ano]],IpeaDataIPCA[[#This Row],[Mês]],15)</f>
        <v>38032</v>
      </c>
      <c r="AO292" s="5">
        <f>WORKDAY(IpeaDataIPCA[[#This Row],[Data]]-1,1,feriados)</f>
        <v>38033</v>
      </c>
      <c r="AS292" s="5">
        <v>66889</v>
      </c>
    </row>
    <row r="293" spans="18:45" hidden="1" x14ac:dyDescent="0.25">
      <c r="R293" s="5">
        <f t="shared" si="35"/>
        <v>45397</v>
      </c>
      <c r="S293" s="5">
        <v>45366</v>
      </c>
      <c r="T293" s="35">
        <v>6869.14</v>
      </c>
      <c r="U293" s="8">
        <f t="shared" si="36"/>
        <v>1.5995520670966101E-3</v>
      </c>
      <c r="V293" s="5">
        <f t="shared" si="37"/>
        <v>45366</v>
      </c>
      <c r="Z293"/>
      <c r="AD293" s="5">
        <f t="shared" si="38"/>
        <v>37125</v>
      </c>
      <c r="AE293" s="96" cm="1">
        <f t="array" ref="AE293">_xlfn.XLOOKUP(AD292,SELICHistorico[Data],SELICHistorico[SELIC dia]/100,AE292,0)</f>
        <v>0</v>
      </c>
      <c r="AF293" s="80">
        <f t="shared" si="29"/>
        <v>1</v>
      </c>
      <c r="AG293" s="123">
        <f t="shared" si="30"/>
        <v>1000</v>
      </c>
      <c r="AH293" s="126" cm="1">
        <f t="array" ref="AH293">_xlfn.XLOOKUP(AD292,CDIHistorico_[Data],CDIHistorico_[CDI dia]/100,AH292,0)</f>
        <v>0</v>
      </c>
      <c r="AI293" s="2">
        <f t="shared" si="31"/>
        <v>1</v>
      </c>
      <c r="AK293">
        <v>2004</v>
      </c>
      <c r="AL293">
        <v>3</v>
      </c>
      <c r="AM293">
        <v>2270.75</v>
      </c>
      <c r="AN293" s="93">
        <f>DATE(IpeaDataIPCA[[#This Row],[Ano]],IpeaDataIPCA[[#This Row],[Mês]],15)</f>
        <v>38061</v>
      </c>
      <c r="AO293" s="5">
        <f>WORKDAY(IpeaDataIPCA[[#This Row],[Data]]-1,1,feriados)</f>
        <v>38061</v>
      </c>
      <c r="AS293" s="5">
        <v>66978</v>
      </c>
    </row>
    <row r="294" spans="18:45" hidden="1" x14ac:dyDescent="0.25">
      <c r="R294" s="5">
        <f t="shared" si="35"/>
        <v>45427</v>
      </c>
      <c r="S294" s="5">
        <v>45397</v>
      </c>
      <c r="T294" s="35">
        <v>6895.24</v>
      </c>
      <c r="U294" s="8">
        <f t="shared" si="36"/>
        <v>3.7996022791790818E-3</v>
      </c>
      <c r="V294" s="5">
        <f t="shared" si="37"/>
        <v>45397</v>
      </c>
      <c r="Z294"/>
      <c r="AD294" s="5">
        <f t="shared" si="38"/>
        <v>37126</v>
      </c>
      <c r="AE294" s="96" cm="1">
        <f t="array" ref="AE294">_xlfn.XLOOKUP(AD293,SELICHistorico[Data],SELICHistorico[SELIC dia]/100,AE293,0)</f>
        <v>0</v>
      </c>
      <c r="AF294" s="80">
        <f t="shared" si="29"/>
        <v>1</v>
      </c>
      <c r="AG294" s="123">
        <f t="shared" si="30"/>
        <v>1000</v>
      </c>
      <c r="AH294" s="126" cm="1">
        <f t="array" ref="AH294">_xlfn.XLOOKUP(AD293,CDIHistorico_[Data],CDIHistorico_[CDI dia]/100,AH293,0)</f>
        <v>0</v>
      </c>
      <c r="AI294" s="2">
        <f t="shared" si="31"/>
        <v>1</v>
      </c>
      <c r="AK294">
        <v>2004</v>
      </c>
      <c r="AL294">
        <v>4</v>
      </c>
      <c r="AM294">
        <v>2279.15</v>
      </c>
      <c r="AN294" s="93">
        <f>DATE(IpeaDataIPCA[[#This Row],[Ano]],IpeaDataIPCA[[#This Row],[Mês]],15)</f>
        <v>38092</v>
      </c>
      <c r="AO294" s="5">
        <f>WORKDAY(IpeaDataIPCA[[#This Row],[Data]]-1,1,feriados)</f>
        <v>38092</v>
      </c>
      <c r="AS294" s="5">
        <v>67069</v>
      </c>
    </row>
    <row r="295" spans="18:45" hidden="1" x14ac:dyDescent="0.25">
      <c r="R295" s="5">
        <f t="shared" si="35"/>
        <v>45460</v>
      </c>
      <c r="S295" s="5">
        <v>45427</v>
      </c>
      <c r="T295" s="35">
        <v>6926.96</v>
      </c>
      <c r="U295" s="8">
        <f t="shared" si="36"/>
        <v>4.600274972299756E-3</v>
      </c>
      <c r="V295" s="5">
        <f t="shared" si="37"/>
        <v>45427</v>
      </c>
      <c r="Z295"/>
      <c r="AD295" s="5">
        <f t="shared" si="38"/>
        <v>37127</v>
      </c>
      <c r="AE295" s="96" cm="1">
        <f t="array" ref="AE295">_xlfn.XLOOKUP(AD294,SELICHistorico[Data],SELICHistorico[SELIC dia]/100,AE294,0)</f>
        <v>0</v>
      </c>
      <c r="AF295" s="80">
        <f t="shared" si="29"/>
        <v>1</v>
      </c>
      <c r="AG295" s="123">
        <f t="shared" si="30"/>
        <v>1000</v>
      </c>
      <c r="AH295" s="126" cm="1">
        <f t="array" ref="AH295">_xlfn.XLOOKUP(AD294,CDIHistorico_[Data],CDIHistorico_[CDI dia]/100,AH294,0)</f>
        <v>0</v>
      </c>
      <c r="AI295" s="2">
        <f t="shared" si="31"/>
        <v>1</v>
      </c>
      <c r="AK295">
        <v>2004</v>
      </c>
      <c r="AL295">
        <v>5</v>
      </c>
      <c r="AM295">
        <v>2290.77</v>
      </c>
      <c r="AN295" s="93">
        <f>DATE(IpeaDataIPCA[[#This Row],[Ano]],IpeaDataIPCA[[#This Row],[Mês]],15)</f>
        <v>38122</v>
      </c>
      <c r="AO295" s="5">
        <f>WORKDAY(IpeaDataIPCA[[#This Row],[Data]]-1,1,feriados)</f>
        <v>38124</v>
      </c>
      <c r="AS295" s="5">
        <v>67161</v>
      </c>
    </row>
    <row r="296" spans="18:45" hidden="1" x14ac:dyDescent="0.25">
      <c r="R296" s="5">
        <f t="shared" si="35"/>
        <v>45488</v>
      </c>
      <c r="S296" s="5">
        <v>45458</v>
      </c>
      <c r="T296" s="75">
        <f t="shared" ref="T296:T301" si="39">T295</f>
        <v>6926.96</v>
      </c>
      <c r="U296" s="8">
        <f t="shared" si="36"/>
        <v>0</v>
      </c>
      <c r="V296" s="5">
        <f t="shared" si="37"/>
        <v>45458</v>
      </c>
      <c r="Z296"/>
      <c r="AD296" s="5">
        <f t="shared" si="38"/>
        <v>37130</v>
      </c>
      <c r="AE296" s="96" cm="1">
        <f t="array" ref="AE296">_xlfn.XLOOKUP(AD295,SELICHistorico[Data],SELICHistorico[SELIC dia]/100,AE295,0)</f>
        <v>0</v>
      </c>
      <c r="AF296" s="80">
        <f t="shared" si="29"/>
        <v>1</v>
      </c>
      <c r="AG296" s="123">
        <f t="shared" si="30"/>
        <v>1000</v>
      </c>
      <c r="AH296" s="126" cm="1">
        <f t="array" ref="AH296">_xlfn.XLOOKUP(AD295,CDIHistorico_[Data],CDIHistorico_[CDI dia]/100,AH295,0)</f>
        <v>0</v>
      </c>
      <c r="AI296" s="2">
        <f t="shared" si="31"/>
        <v>1</v>
      </c>
      <c r="AK296">
        <v>2004</v>
      </c>
      <c r="AL296">
        <v>6</v>
      </c>
      <c r="AM296">
        <v>2307.0300000000002</v>
      </c>
      <c r="AN296" s="93">
        <f>DATE(IpeaDataIPCA[[#This Row],[Ano]],IpeaDataIPCA[[#This Row],[Mês]],15)</f>
        <v>38153</v>
      </c>
      <c r="AO296" s="5">
        <f>WORKDAY(IpeaDataIPCA[[#This Row],[Data]]-1,1,feriados)</f>
        <v>38153</v>
      </c>
      <c r="AS296" s="5">
        <v>67252</v>
      </c>
    </row>
    <row r="297" spans="18:45" hidden="1" x14ac:dyDescent="0.25">
      <c r="R297" s="5">
        <f t="shared" si="35"/>
        <v>45519</v>
      </c>
      <c r="S297" s="5">
        <v>45488</v>
      </c>
      <c r="T297" s="75">
        <f t="shared" si="39"/>
        <v>6926.96</v>
      </c>
      <c r="U297" s="8">
        <f t="shared" si="36"/>
        <v>0</v>
      </c>
      <c r="V297" s="5">
        <f t="shared" si="37"/>
        <v>45488</v>
      </c>
      <c r="Z297"/>
      <c r="AD297" s="5">
        <f t="shared" si="38"/>
        <v>37131</v>
      </c>
      <c r="AE297" s="96" cm="1">
        <f t="array" ref="AE297">_xlfn.XLOOKUP(AD296,SELICHistorico[Data],SELICHistorico[SELIC dia]/100,AE296,0)</f>
        <v>0</v>
      </c>
      <c r="AF297" s="80">
        <f t="shared" si="29"/>
        <v>1</v>
      </c>
      <c r="AG297" s="123">
        <f t="shared" si="30"/>
        <v>1000</v>
      </c>
      <c r="AH297" s="126" cm="1">
        <f t="array" ref="AH297">_xlfn.XLOOKUP(AD296,CDIHistorico_[Data],CDIHistorico_[CDI dia]/100,AH296,0)</f>
        <v>0</v>
      </c>
      <c r="AI297" s="2">
        <f t="shared" si="31"/>
        <v>1</v>
      </c>
      <c r="AK297">
        <v>2004</v>
      </c>
      <c r="AL297">
        <v>7</v>
      </c>
      <c r="AM297">
        <v>2328.02</v>
      </c>
      <c r="AN297" s="93">
        <f>DATE(IpeaDataIPCA[[#This Row],[Ano]],IpeaDataIPCA[[#This Row],[Mês]],15)</f>
        <v>38183</v>
      </c>
      <c r="AO297" s="5">
        <f>WORKDAY(IpeaDataIPCA[[#This Row],[Data]]-1,1,feriados)</f>
        <v>38183</v>
      </c>
      <c r="AS297" s="5">
        <v>67342</v>
      </c>
    </row>
    <row r="298" spans="18:45" hidden="1" x14ac:dyDescent="0.25">
      <c r="R298" s="5">
        <f t="shared" si="35"/>
        <v>45551</v>
      </c>
      <c r="S298" s="5">
        <v>45519</v>
      </c>
      <c r="T298" s="75">
        <f t="shared" si="39"/>
        <v>6926.96</v>
      </c>
      <c r="U298" s="8">
        <f t="shared" si="36"/>
        <v>0</v>
      </c>
      <c r="V298" s="5">
        <f t="shared" si="37"/>
        <v>45519</v>
      </c>
      <c r="Z298"/>
      <c r="AD298" s="5">
        <f t="shared" si="38"/>
        <v>37132</v>
      </c>
      <c r="AE298" s="96" cm="1">
        <f t="array" ref="AE298">_xlfn.XLOOKUP(AD297,SELICHistorico[Data],SELICHistorico[SELIC dia]/100,AE297,0)</f>
        <v>0</v>
      </c>
      <c r="AF298" s="80">
        <f t="shared" si="29"/>
        <v>1</v>
      </c>
      <c r="AG298" s="123">
        <f t="shared" si="30"/>
        <v>1000</v>
      </c>
      <c r="AH298" s="126" cm="1">
        <f t="array" ref="AH298">_xlfn.XLOOKUP(AD297,CDIHistorico_[Data],CDIHistorico_[CDI dia]/100,AH297,0)</f>
        <v>0</v>
      </c>
      <c r="AI298" s="2">
        <f t="shared" si="31"/>
        <v>1</v>
      </c>
      <c r="AK298">
        <v>2004</v>
      </c>
      <c r="AL298">
        <v>8</v>
      </c>
      <c r="AM298">
        <v>2344.08</v>
      </c>
      <c r="AN298" s="93">
        <f>DATE(IpeaDataIPCA[[#This Row],[Ano]],IpeaDataIPCA[[#This Row],[Mês]],15)</f>
        <v>38214</v>
      </c>
      <c r="AO298" s="5">
        <f>WORKDAY(IpeaDataIPCA[[#This Row],[Data]]-1,1,feriados)</f>
        <v>38215</v>
      </c>
      <c r="AS298" s="5">
        <v>67434</v>
      </c>
    </row>
    <row r="299" spans="18:45" hidden="1" x14ac:dyDescent="0.25">
      <c r="R299" s="5">
        <f t="shared" si="35"/>
        <v>45580</v>
      </c>
      <c r="S299" s="5">
        <v>45550</v>
      </c>
      <c r="T299" s="75">
        <f t="shared" si="39"/>
        <v>6926.96</v>
      </c>
      <c r="U299" s="8">
        <f t="shared" si="36"/>
        <v>0</v>
      </c>
      <c r="V299" s="5">
        <f t="shared" si="37"/>
        <v>45550</v>
      </c>
      <c r="Z299"/>
      <c r="AD299" s="5">
        <f t="shared" si="38"/>
        <v>37133</v>
      </c>
      <c r="AE299" s="96" cm="1">
        <f t="array" ref="AE299">_xlfn.XLOOKUP(AD298,SELICHistorico[Data],SELICHistorico[SELIC dia]/100,AE298,0)</f>
        <v>0</v>
      </c>
      <c r="AF299" s="80">
        <f t="shared" si="29"/>
        <v>1</v>
      </c>
      <c r="AG299" s="123">
        <f t="shared" si="30"/>
        <v>1000</v>
      </c>
      <c r="AH299" s="126" cm="1">
        <f t="array" ref="AH299">_xlfn.XLOOKUP(AD298,CDIHistorico_[Data],CDIHistorico_[CDI dia]/100,AH298,0)</f>
        <v>0</v>
      </c>
      <c r="AI299" s="2">
        <f t="shared" si="31"/>
        <v>1</v>
      </c>
      <c r="AK299">
        <v>2004</v>
      </c>
      <c r="AL299">
        <v>9</v>
      </c>
      <c r="AM299">
        <v>2351.8200000000002</v>
      </c>
      <c r="AN299" s="93">
        <f>DATE(IpeaDataIPCA[[#This Row],[Ano]],IpeaDataIPCA[[#This Row],[Mês]],15)</f>
        <v>38245</v>
      </c>
      <c r="AO299" s="5">
        <f>WORKDAY(IpeaDataIPCA[[#This Row],[Data]]-1,1,feriados)</f>
        <v>38245</v>
      </c>
      <c r="AS299" s="5">
        <v>67527</v>
      </c>
    </row>
    <row r="300" spans="18:45" hidden="1" x14ac:dyDescent="0.25">
      <c r="R300" s="5">
        <f t="shared" si="35"/>
        <v>45614</v>
      </c>
      <c r="S300" s="5">
        <v>45580</v>
      </c>
      <c r="T300" s="75">
        <f t="shared" si="39"/>
        <v>6926.96</v>
      </c>
      <c r="U300" s="8">
        <f t="shared" si="36"/>
        <v>0</v>
      </c>
      <c r="V300" s="5">
        <f t="shared" si="37"/>
        <v>45580</v>
      </c>
      <c r="Z300"/>
      <c r="AD300" s="5">
        <f t="shared" si="38"/>
        <v>37134</v>
      </c>
      <c r="AE300" s="96" cm="1">
        <f t="array" ref="AE300">_xlfn.XLOOKUP(AD299,SELICHistorico[Data],SELICHistorico[SELIC dia]/100,AE299,0)</f>
        <v>0</v>
      </c>
      <c r="AF300" s="80">
        <f t="shared" si="29"/>
        <v>1</v>
      </c>
      <c r="AG300" s="123">
        <f t="shared" si="30"/>
        <v>1000</v>
      </c>
      <c r="AH300" s="126" cm="1">
        <f t="array" ref="AH300">_xlfn.XLOOKUP(AD299,CDIHistorico_[Data],CDIHistorico_[CDI dia]/100,AH299,0)</f>
        <v>0</v>
      </c>
      <c r="AI300" s="2">
        <f t="shared" si="31"/>
        <v>1</v>
      </c>
      <c r="AK300">
        <v>2004</v>
      </c>
      <c r="AL300">
        <v>10</v>
      </c>
      <c r="AM300">
        <v>2362.17</v>
      </c>
      <c r="AN300" s="93">
        <f>DATE(IpeaDataIPCA[[#This Row],[Ano]],IpeaDataIPCA[[#This Row],[Mês]],15)</f>
        <v>38275</v>
      </c>
      <c r="AO300" s="5">
        <f>WORKDAY(IpeaDataIPCA[[#This Row],[Data]]-1,1,feriados)</f>
        <v>38275</v>
      </c>
      <c r="AS300" s="5">
        <v>67618</v>
      </c>
    </row>
    <row r="301" spans="18:45" hidden="1" x14ac:dyDescent="0.25">
      <c r="R301" s="5" t="e">
        <f t="shared" si="35"/>
        <v>#NUM!</v>
      </c>
      <c r="S301" s="5">
        <v>45611</v>
      </c>
      <c r="T301" s="75">
        <f t="shared" si="39"/>
        <v>6926.96</v>
      </c>
      <c r="U301" s="8">
        <f t="shared" si="36"/>
        <v>0</v>
      </c>
      <c r="V301" s="5">
        <f t="shared" si="37"/>
        <v>45611</v>
      </c>
      <c r="Z301"/>
      <c r="AD301" s="5">
        <f t="shared" si="38"/>
        <v>37137</v>
      </c>
      <c r="AE301" s="96" cm="1">
        <f t="array" ref="AE301">_xlfn.XLOOKUP(AD300,SELICHistorico[Data],SELICHistorico[SELIC dia]/100,AE300,0)</f>
        <v>0</v>
      </c>
      <c r="AF301" s="80">
        <f t="shared" si="29"/>
        <v>1</v>
      </c>
      <c r="AG301" s="123">
        <f t="shared" si="30"/>
        <v>1000</v>
      </c>
      <c r="AH301" s="126" cm="1">
        <f t="array" ref="AH301">_xlfn.XLOOKUP(AD300,CDIHistorico_[Data],CDIHistorico_[CDI dia]/100,AH300,0)</f>
        <v>0</v>
      </c>
      <c r="AI301" s="2">
        <f t="shared" si="31"/>
        <v>1</v>
      </c>
      <c r="AK301">
        <v>2004</v>
      </c>
      <c r="AL301">
        <v>11</v>
      </c>
      <c r="AM301">
        <v>2378.4699999999998</v>
      </c>
      <c r="AN301" s="93">
        <f>DATE(IpeaDataIPCA[[#This Row],[Ano]],IpeaDataIPCA[[#This Row],[Mês]],15)</f>
        <v>38306</v>
      </c>
      <c r="AO301" s="5">
        <f>WORKDAY(IpeaDataIPCA[[#This Row],[Data]]-1,1,feriados)</f>
        <v>38307</v>
      </c>
      <c r="AS301" s="5">
        <v>67707</v>
      </c>
    </row>
    <row r="302" spans="18:45" hidden="1" x14ac:dyDescent="0.25">
      <c r="U302" s="8"/>
      <c r="V302" s="5"/>
      <c r="Z302"/>
      <c r="AD302" s="5">
        <f t="shared" si="38"/>
        <v>37138</v>
      </c>
      <c r="AE302" s="96" cm="1">
        <f t="array" ref="AE302">_xlfn.XLOOKUP(AD301,SELICHistorico[Data],SELICHistorico[SELIC dia]/100,AE301,0)</f>
        <v>0</v>
      </c>
      <c r="AF302" s="80">
        <f t="shared" si="29"/>
        <v>1</v>
      </c>
      <c r="AG302" s="123">
        <f t="shared" si="30"/>
        <v>1000</v>
      </c>
      <c r="AH302" s="126" cm="1">
        <f t="array" ref="AH302">_xlfn.XLOOKUP(AD301,CDIHistorico_[Data],CDIHistorico_[CDI dia]/100,AH301,0)</f>
        <v>0</v>
      </c>
      <c r="AI302" s="2">
        <f t="shared" si="31"/>
        <v>1</v>
      </c>
      <c r="AK302">
        <v>2004</v>
      </c>
      <c r="AL302">
        <v>12</v>
      </c>
      <c r="AM302">
        <v>2398.92</v>
      </c>
      <c r="AN302" s="93">
        <f>DATE(IpeaDataIPCA[[#This Row],[Ano]],IpeaDataIPCA[[#This Row],[Mês]],15)</f>
        <v>38336</v>
      </c>
      <c r="AO302" s="5">
        <f>WORKDAY(IpeaDataIPCA[[#This Row],[Data]]-1,1,feriados)</f>
        <v>38336</v>
      </c>
      <c r="AS302" s="5">
        <v>67799</v>
      </c>
    </row>
    <row r="303" spans="18:45" hidden="1" x14ac:dyDescent="0.25">
      <c r="Z303"/>
      <c r="AD303" s="5">
        <f t="shared" si="38"/>
        <v>37139</v>
      </c>
      <c r="AE303" s="96" cm="1">
        <f t="array" ref="AE303">_xlfn.XLOOKUP(AD302,SELICHistorico[Data],SELICHistorico[SELIC dia]/100,AE302,0)</f>
        <v>0</v>
      </c>
      <c r="AF303" s="80">
        <f t="shared" si="29"/>
        <v>1</v>
      </c>
      <c r="AG303" s="123">
        <f t="shared" si="30"/>
        <v>1000</v>
      </c>
      <c r="AH303" s="126" cm="1">
        <f t="array" ref="AH303">_xlfn.XLOOKUP(AD302,CDIHistorico_[Data],CDIHistorico_[CDI dia]/100,AH302,0)</f>
        <v>0</v>
      </c>
      <c r="AI303" s="2">
        <f t="shared" si="31"/>
        <v>1</v>
      </c>
      <c r="AK303">
        <v>2005</v>
      </c>
      <c r="AL303">
        <v>1</v>
      </c>
      <c r="AM303">
        <v>2412.83</v>
      </c>
      <c r="AN303" s="93">
        <f>DATE(IpeaDataIPCA[[#This Row],[Ano]],IpeaDataIPCA[[#This Row],[Mês]],15)</f>
        <v>38367</v>
      </c>
      <c r="AO303" s="5">
        <f>WORKDAY(IpeaDataIPCA[[#This Row],[Data]]-1,1,feriados)</f>
        <v>38369</v>
      </c>
      <c r="AS303" s="5">
        <v>67892</v>
      </c>
    </row>
    <row r="304" spans="18:45" hidden="1" x14ac:dyDescent="0.25">
      <c r="Z304"/>
      <c r="AD304" s="5">
        <f t="shared" si="38"/>
        <v>37140</v>
      </c>
      <c r="AE304" s="96" cm="1">
        <f t="array" ref="AE304">_xlfn.XLOOKUP(AD303,SELICHistorico[Data],SELICHistorico[SELIC dia]/100,AE303,0)</f>
        <v>0</v>
      </c>
      <c r="AF304" s="80">
        <f t="shared" si="29"/>
        <v>1</v>
      </c>
      <c r="AG304" s="123">
        <f t="shared" si="30"/>
        <v>1000</v>
      </c>
      <c r="AH304" s="126" cm="1">
        <f t="array" ref="AH304">_xlfn.XLOOKUP(AD303,CDIHistorico_[Data],CDIHistorico_[CDI dia]/100,AH303,0)</f>
        <v>0</v>
      </c>
      <c r="AI304" s="2">
        <f t="shared" si="31"/>
        <v>1</v>
      </c>
      <c r="AK304">
        <v>2005</v>
      </c>
      <c r="AL304">
        <v>2</v>
      </c>
      <c r="AM304">
        <v>2427.0700000000002</v>
      </c>
      <c r="AN304" s="93">
        <f>DATE(IpeaDataIPCA[[#This Row],[Ano]],IpeaDataIPCA[[#This Row],[Mês]],15)</f>
        <v>38398</v>
      </c>
      <c r="AO304" s="5">
        <f>WORKDAY(IpeaDataIPCA[[#This Row],[Data]]-1,1,feriados)</f>
        <v>38398</v>
      </c>
      <c r="AS304" s="5">
        <v>67983</v>
      </c>
    </row>
    <row r="305" spans="26:45" hidden="1" x14ac:dyDescent="0.25">
      <c r="Z305"/>
      <c r="AD305" s="5">
        <f t="shared" si="38"/>
        <v>37144</v>
      </c>
      <c r="AE305" s="96" cm="1">
        <f t="array" ref="AE305">_xlfn.XLOOKUP(AD304,SELICHistorico[Data],SELICHistorico[SELIC dia]/100,AE304,0)</f>
        <v>0</v>
      </c>
      <c r="AF305" s="80">
        <f t="shared" si="29"/>
        <v>1</v>
      </c>
      <c r="AG305" s="123">
        <f t="shared" si="30"/>
        <v>1000</v>
      </c>
      <c r="AH305" s="126" cm="1">
        <f t="array" ref="AH305">_xlfn.XLOOKUP(AD304,CDIHistorico_[Data],CDIHistorico_[CDI dia]/100,AH304,0)</f>
        <v>0</v>
      </c>
      <c r="AI305" s="2">
        <f t="shared" si="31"/>
        <v>1</v>
      </c>
      <c r="AK305">
        <v>2005</v>
      </c>
      <c r="AL305">
        <v>3</v>
      </c>
      <c r="AM305">
        <v>2441.87</v>
      </c>
      <c r="AN305" s="93">
        <f>DATE(IpeaDataIPCA[[#This Row],[Ano]],IpeaDataIPCA[[#This Row],[Mês]],15)</f>
        <v>38426</v>
      </c>
      <c r="AO305" s="5">
        <f>WORKDAY(IpeaDataIPCA[[#This Row],[Data]]-1,1,feriados)</f>
        <v>38426</v>
      </c>
      <c r="AS305" s="5">
        <v>68072</v>
      </c>
    </row>
    <row r="306" spans="26:45" hidden="1" x14ac:dyDescent="0.25">
      <c r="Z306"/>
      <c r="AD306" s="5">
        <f t="shared" si="38"/>
        <v>37145</v>
      </c>
      <c r="AE306" s="96" cm="1">
        <f t="array" ref="AE306">_xlfn.XLOOKUP(AD305,SELICHistorico[Data],SELICHistorico[SELIC dia]/100,AE305,0)</f>
        <v>0</v>
      </c>
      <c r="AF306" s="80">
        <f t="shared" si="29"/>
        <v>1</v>
      </c>
      <c r="AG306" s="123">
        <f t="shared" si="30"/>
        <v>1000</v>
      </c>
      <c r="AH306" s="126" cm="1">
        <f t="array" ref="AH306">_xlfn.XLOOKUP(AD305,CDIHistorico_[Data],CDIHistorico_[CDI dia]/100,AH305,0)</f>
        <v>0</v>
      </c>
      <c r="AI306" s="2">
        <f t="shared" si="31"/>
        <v>1</v>
      </c>
      <c r="AK306">
        <v>2005</v>
      </c>
      <c r="AL306">
        <v>4</v>
      </c>
      <c r="AM306">
        <v>2463.11</v>
      </c>
      <c r="AN306" s="93">
        <f>DATE(IpeaDataIPCA[[#This Row],[Ano]],IpeaDataIPCA[[#This Row],[Mês]],15)</f>
        <v>38457</v>
      </c>
      <c r="AO306" s="5">
        <f>WORKDAY(IpeaDataIPCA[[#This Row],[Data]]-1,1,feriados)</f>
        <v>38457</v>
      </c>
      <c r="AS306" s="5">
        <v>68164</v>
      </c>
    </row>
    <row r="307" spans="26:45" hidden="1" x14ac:dyDescent="0.25">
      <c r="Z307"/>
      <c r="AD307" s="5">
        <f t="shared" si="38"/>
        <v>37146</v>
      </c>
      <c r="AE307" s="96" cm="1">
        <f t="array" ref="AE307">_xlfn.XLOOKUP(AD306,SELICHistorico[Data],SELICHistorico[SELIC dia]/100,AE306,0)</f>
        <v>0</v>
      </c>
      <c r="AF307" s="80">
        <f t="shared" si="29"/>
        <v>1</v>
      </c>
      <c r="AG307" s="123">
        <f t="shared" si="30"/>
        <v>1000</v>
      </c>
      <c r="AH307" s="126" cm="1">
        <f t="array" ref="AH307">_xlfn.XLOOKUP(AD306,CDIHistorico_[Data],CDIHistorico_[CDI dia]/100,AH306,0)</f>
        <v>0</v>
      </c>
      <c r="AI307" s="2">
        <f t="shared" si="31"/>
        <v>1</v>
      </c>
      <c r="AK307">
        <v>2005</v>
      </c>
      <c r="AL307">
        <v>5</v>
      </c>
      <c r="AM307">
        <v>2475.1799999999998</v>
      </c>
      <c r="AN307" s="93">
        <f>DATE(IpeaDataIPCA[[#This Row],[Ano]],IpeaDataIPCA[[#This Row],[Mês]],15)</f>
        <v>38487</v>
      </c>
      <c r="AO307" s="5">
        <f>WORKDAY(IpeaDataIPCA[[#This Row],[Data]]-1,1,feriados)</f>
        <v>38488</v>
      </c>
      <c r="AS307" s="5">
        <v>68259</v>
      </c>
    </row>
    <row r="308" spans="26:45" hidden="1" x14ac:dyDescent="0.25">
      <c r="Z308"/>
      <c r="AD308" s="5">
        <f t="shared" si="38"/>
        <v>37147</v>
      </c>
      <c r="AE308" s="96" cm="1">
        <f t="array" ref="AE308">_xlfn.XLOOKUP(AD307,SELICHistorico[Data],SELICHistorico[SELIC dia]/100,AE307,0)</f>
        <v>0</v>
      </c>
      <c r="AF308" s="80">
        <f t="shared" si="29"/>
        <v>1</v>
      </c>
      <c r="AG308" s="123">
        <f t="shared" si="30"/>
        <v>1000</v>
      </c>
      <c r="AH308" s="126" cm="1">
        <f t="array" ref="AH308">_xlfn.XLOOKUP(AD307,CDIHistorico_[Data],CDIHistorico_[CDI dia]/100,AH307,0)</f>
        <v>0</v>
      </c>
      <c r="AI308" s="2">
        <f t="shared" si="31"/>
        <v>1</v>
      </c>
      <c r="AK308">
        <v>2005</v>
      </c>
      <c r="AL308">
        <v>6</v>
      </c>
      <c r="AM308">
        <v>2474.6799999999998</v>
      </c>
      <c r="AN308" s="93">
        <f>DATE(IpeaDataIPCA[[#This Row],[Ano]],IpeaDataIPCA[[#This Row],[Mês]],15)</f>
        <v>38518</v>
      </c>
      <c r="AO308" s="5">
        <f>WORKDAY(IpeaDataIPCA[[#This Row],[Data]]-1,1,feriados)</f>
        <v>38518</v>
      </c>
      <c r="AS308" s="5">
        <v>68350</v>
      </c>
    </row>
    <row r="309" spans="26:45" hidden="1" x14ac:dyDescent="0.25">
      <c r="Z309"/>
      <c r="AD309" s="5">
        <f t="shared" si="38"/>
        <v>37148</v>
      </c>
      <c r="AE309" s="96" cm="1">
        <f t="array" ref="AE309">_xlfn.XLOOKUP(AD308,SELICHistorico[Data],SELICHistorico[SELIC dia]/100,AE308,0)</f>
        <v>0</v>
      </c>
      <c r="AF309" s="80">
        <f t="shared" si="29"/>
        <v>1</v>
      </c>
      <c r="AG309" s="123">
        <f t="shared" si="30"/>
        <v>1000</v>
      </c>
      <c r="AH309" s="126" cm="1">
        <f t="array" ref="AH309">_xlfn.XLOOKUP(AD308,CDIHistorico_[Data],CDIHistorico_[CDI dia]/100,AH308,0)</f>
        <v>0</v>
      </c>
      <c r="AI309" s="2">
        <f t="shared" si="31"/>
        <v>1</v>
      </c>
      <c r="AK309">
        <v>2005</v>
      </c>
      <c r="AL309">
        <v>7</v>
      </c>
      <c r="AM309">
        <v>2480.87</v>
      </c>
      <c r="AN309" s="93">
        <f>DATE(IpeaDataIPCA[[#This Row],[Ano]],IpeaDataIPCA[[#This Row],[Mês]],15)</f>
        <v>38548</v>
      </c>
      <c r="AO309" s="5">
        <f>WORKDAY(IpeaDataIPCA[[#This Row],[Data]]-1,1,feriados)</f>
        <v>38548</v>
      </c>
      <c r="AS309" s="5">
        <v>68437</v>
      </c>
    </row>
    <row r="310" spans="26:45" hidden="1" x14ac:dyDescent="0.25">
      <c r="Z310"/>
      <c r="AD310" s="5">
        <f t="shared" si="38"/>
        <v>37151</v>
      </c>
      <c r="AE310" s="96" cm="1">
        <f t="array" ref="AE310">_xlfn.XLOOKUP(AD309,SELICHistorico[Data],SELICHistorico[SELIC dia]/100,AE309,0)</f>
        <v>0</v>
      </c>
      <c r="AF310" s="80">
        <f t="shared" si="29"/>
        <v>1</v>
      </c>
      <c r="AG310" s="123">
        <f t="shared" si="30"/>
        <v>1000</v>
      </c>
      <c r="AH310" s="126" cm="1">
        <f t="array" ref="AH310">_xlfn.XLOOKUP(AD309,CDIHistorico_[Data],CDIHistorico_[CDI dia]/100,AH309,0)</f>
        <v>0</v>
      </c>
      <c r="AI310" s="2">
        <f t="shared" si="31"/>
        <v>1</v>
      </c>
      <c r="AK310">
        <v>2005</v>
      </c>
      <c r="AL310">
        <v>8</v>
      </c>
      <c r="AM310">
        <v>2485.09</v>
      </c>
      <c r="AN310" s="93">
        <f>DATE(IpeaDataIPCA[[#This Row],[Ano]],IpeaDataIPCA[[#This Row],[Mês]],15)</f>
        <v>38579</v>
      </c>
      <c r="AO310" s="5">
        <f>WORKDAY(IpeaDataIPCA[[#This Row],[Data]]-1,1,feriados)</f>
        <v>38579</v>
      </c>
      <c r="AS310" s="5">
        <v>68529</v>
      </c>
    </row>
    <row r="311" spans="26:45" hidden="1" x14ac:dyDescent="0.25">
      <c r="Z311"/>
      <c r="AD311" s="5">
        <f t="shared" si="38"/>
        <v>37152</v>
      </c>
      <c r="AE311" s="96" cm="1">
        <f t="array" ref="AE311">_xlfn.XLOOKUP(AD310,SELICHistorico[Data],SELICHistorico[SELIC dia]/100,AE310,0)</f>
        <v>0</v>
      </c>
      <c r="AF311" s="80">
        <f t="shared" si="29"/>
        <v>1</v>
      </c>
      <c r="AG311" s="123">
        <f t="shared" si="30"/>
        <v>1000</v>
      </c>
      <c r="AH311" s="126" cm="1">
        <f t="array" ref="AH311">_xlfn.XLOOKUP(AD310,CDIHistorico_[Data],CDIHistorico_[CDI dia]/100,AH310,0)</f>
        <v>0</v>
      </c>
      <c r="AI311" s="2">
        <f t="shared" si="31"/>
        <v>1</v>
      </c>
      <c r="AK311">
        <v>2005</v>
      </c>
      <c r="AL311">
        <v>9</v>
      </c>
      <c r="AM311">
        <v>2493.79</v>
      </c>
      <c r="AN311" s="93">
        <f>DATE(IpeaDataIPCA[[#This Row],[Ano]],IpeaDataIPCA[[#This Row],[Mês]],15)</f>
        <v>38610</v>
      </c>
      <c r="AO311" s="5">
        <f>WORKDAY(IpeaDataIPCA[[#This Row],[Data]]-1,1,feriados)</f>
        <v>38610</v>
      </c>
      <c r="AS311" s="5">
        <v>68623</v>
      </c>
    </row>
    <row r="312" spans="26:45" hidden="1" x14ac:dyDescent="0.25">
      <c r="Z312"/>
      <c r="AD312" s="5">
        <f t="shared" si="38"/>
        <v>37153</v>
      </c>
      <c r="AE312" s="96" cm="1">
        <f t="array" ref="AE312">_xlfn.XLOOKUP(AD311,SELICHistorico[Data],SELICHistorico[SELIC dia]/100,AE311,0)</f>
        <v>0</v>
      </c>
      <c r="AF312" s="80">
        <f t="shared" si="29"/>
        <v>1</v>
      </c>
      <c r="AG312" s="123">
        <f t="shared" si="30"/>
        <v>1000</v>
      </c>
      <c r="AH312" s="126" cm="1">
        <f t="array" ref="AH312">_xlfn.XLOOKUP(AD311,CDIHistorico_[Data],CDIHistorico_[CDI dia]/100,AH311,0)</f>
        <v>0</v>
      </c>
      <c r="AI312" s="2">
        <f t="shared" si="31"/>
        <v>1</v>
      </c>
      <c r="AK312">
        <v>2005</v>
      </c>
      <c r="AL312">
        <v>10</v>
      </c>
      <c r="AM312">
        <v>2512.4899999999998</v>
      </c>
      <c r="AN312" s="93">
        <f>DATE(IpeaDataIPCA[[#This Row],[Ano]],IpeaDataIPCA[[#This Row],[Mês]],15)</f>
        <v>38640</v>
      </c>
      <c r="AO312" s="5">
        <f>WORKDAY(IpeaDataIPCA[[#This Row],[Data]]-1,1,feriados)</f>
        <v>38642</v>
      </c>
      <c r="AS312" s="5">
        <v>68714</v>
      </c>
    </row>
    <row r="313" spans="26:45" hidden="1" x14ac:dyDescent="0.25">
      <c r="Z313"/>
      <c r="AD313" s="5">
        <f t="shared" si="38"/>
        <v>37154</v>
      </c>
      <c r="AE313" s="96" cm="1">
        <f t="array" ref="AE313">_xlfn.XLOOKUP(AD312,SELICHistorico[Data],SELICHistorico[SELIC dia]/100,AE312,0)</f>
        <v>0</v>
      </c>
      <c r="AF313" s="80">
        <f t="shared" si="29"/>
        <v>1</v>
      </c>
      <c r="AG313" s="123">
        <f t="shared" si="30"/>
        <v>1000</v>
      </c>
      <c r="AH313" s="126" cm="1">
        <f t="array" ref="AH313">_xlfn.XLOOKUP(AD312,CDIHistorico_[Data],CDIHistorico_[CDI dia]/100,AH312,0)</f>
        <v>0</v>
      </c>
      <c r="AI313" s="2">
        <f t="shared" si="31"/>
        <v>1</v>
      </c>
      <c r="AK313">
        <v>2005</v>
      </c>
      <c r="AL313">
        <v>11</v>
      </c>
      <c r="AM313">
        <v>2526.31</v>
      </c>
      <c r="AN313" s="93">
        <f>DATE(IpeaDataIPCA[[#This Row],[Ano]],IpeaDataIPCA[[#This Row],[Mês]],15)</f>
        <v>38671</v>
      </c>
      <c r="AO313" s="5">
        <f>WORKDAY(IpeaDataIPCA[[#This Row],[Data]]-1,1,feriados)</f>
        <v>38672</v>
      </c>
      <c r="AS313" s="5">
        <v>68805</v>
      </c>
    </row>
    <row r="314" spans="26:45" hidden="1" x14ac:dyDescent="0.25">
      <c r="Z314"/>
      <c r="AD314" s="5">
        <f t="shared" si="38"/>
        <v>37155</v>
      </c>
      <c r="AE314" s="96" cm="1">
        <f t="array" ref="AE314">_xlfn.XLOOKUP(AD313,SELICHistorico[Data],SELICHistorico[SELIC dia]/100,AE313,0)</f>
        <v>0</v>
      </c>
      <c r="AF314" s="80">
        <f t="shared" si="29"/>
        <v>1</v>
      </c>
      <c r="AG314" s="123">
        <f t="shared" si="30"/>
        <v>1000</v>
      </c>
      <c r="AH314" s="126" cm="1">
        <f t="array" ref="AH314">_xlfn.XLOOKUP(AD313,CDIHistorico_[Data],CDIHistorico_[CDI dia]/100,AH313,0)</f>
        <v>0</v>
      </c>
      <c r="AI314" s="2">
        <f t="shared" si="31"/>
        <v>1</v>
      </c>
      <c r="AK314">
        <v>2005</v>
      </c>
      <c r="AL314">
        <v>12</v>
      </c>
      <c r="AM314">
        <v>2535.4</v>
      </c>
      <c r="AN314" s="93">
        <f>DATE(IpeaDataIPCA[[#This Row],[Ano]],IpeaDataIPCA[[#This Row],[Mês]],15)</f>
        <v>38701</v>
      </c>
      <c r="AO314" s="5">
        <f>WORKDAY(IpeaDataIPCA[[#This Row],[Data]]-1,1,feriados)</f>
        <v>38701</v>
      </c>
      <c r="AS314" s="5">
        <v>68896</v>
      </c>
    </row>
    <row r="315" spans="26:45" hidden="1" x14ac:dyDescent="0.25">
      <c r="Z315"/>
      <c r="AD315" s="5">
        <f t="shared" si="38"/>
        <v>37158</v>
      </c>
      <c r="AE315" s="96" cm="1">
        <f t="array" ref="AE315">_xlfn.XLOOKUP(AD314,SELICHistorico[Data],SELICHistorico[SELIC dia]/100,AE314,0)</f>
        <v>0</v>
      </c>
      <c r="AF315" s="80">
        <f t="shared" si="29"/>
        <v>1</v>
      </c>
      <c r="AG315" s="123">
        <f t="shared" si="30"/>
        <v>1000</v>
      </c>
      <c r="AH315" s="126" cm="1">
        <f t="array" ref="AH315">_xlfn.XLOOKUP(AD314,CDIHistorico_[Data],CDIHistorico_[CDI dia]/100,AH314,0)</f>
        <v>0</v>
      </c>
      <c r="AI315" s="2">
        <f t="shared" si="31"/>
        <v>1</v>
      </c>
      <c r="AK315">
        <v>2006</v>
      </c>
      <c r="AL315">
        <v>1</v>
      </c>
      <c r="AM315">
        <v>2550.36</v>
      </c>
      <c r="AN315" s="93">
        <f>DATE(IpeaDataIPCA[[#This Row],[Ano]],IpeaDataIPCA[[#This Row],[Mês]],15)</f>
        <v>38732</v>
      </c>
      <c r="AO315" s="5">
        <f>WORKDAY(IpeaDataIPCA[[#This Row],[Data]]-1,1,feriados)</f>
        <v>38733</v>
      </c>
      <c r="AS315" s="5">
        <v>68988</v>
      </c>
    </row>
    <row r="316" spans="26:45" hidden="1" x14ac:dyDescent="0.25">
      <c r="Z316"/>
      <c r="AD316" s="5">
        <f t="shared" si="38"/>
        <v>37159</v>
      </c>
      <c r="AE316" s="96" cm="1">
        <f t="array" ref="AE316">_xlfn.XLOOKUP(AD315,SELICHistorico[Data],SELICHistorico[SELIC dia]/100,AE315,0)</f>
        <v>0</v>
      </c>
      <c r="AF316" s="80">
        <f t="shared" si="29"/>
        <v>1</v>
      </c>
      <c r="AG316" s="123">
        <f t="shared" si="30"/>
        <v>1000</v>
      </c>
      <c r="AH316" s="126" cm="1">
        <f t="array" ref="AH316">_xlfn.XLOOKUP(AD315,CDIHistorico_[Data],CDIHistorico_[CDI dia]/100,AH315,0)</f>
        <v>0</v>
      </c>
      <c r="AI316" s="2">
        <f t="shared" si="31"/>
        <v>1</v>
      </c>
      <c r="AK316">
        <v>2006</v>
      </c>
      <c r="AL316">
        <v>2</v>
      </c>
      <c r="AM316">
        <v>2560.8200000000002</v>
      </c>
      <c r="AN316" s="93">
        <f>DATE(IpeaDataIPCA[[#This Row],[Ano]],IpeaDataIPCA[[#This Row],[Mês]],15)</f>
        <v>38763</v>
      </c>
      <c r="AO316" s="5">
        <f>WORKDAY(IpeaDataIPCA[[#This Row],[Data]]-1,1,feriados)</f>
        <v>38763</v>
      </c>
      <c r="AS316" s="5">
        <v>69080</v>
      </c>
    </row>
    <row r="317" spans="26:45" hidden="1" x14ac:dyDescent="0.25">
      <c r="Z317"/>
      <c r="AD317" s="5">
        <f t="shared" si="38"/>
        <v>37160</v>
      </c>
      <c r="AE317" s="96" cm="1">
        <f t="array" ref="AE317">_xlfn.XLOOKUP(AD316,SELICHistorico[Data],SELICHistorico[SELIC dia]/100,AE316,0)</f>
        <v>0</v>
      </c>
      <c r="AF317" s="80">
        <f t="shared" si="29"/>
        <v>1</v>
      </c>
      <c r="AG317" s="123">
        <f t="shared" si="30"/>
        <v>1000</v>
      </c>
      <c r="AH317" s="126" cm="1">
        <f t="array" ref="AH317">_xlfn.XLOOKUP(AD316,CDIHistorico_[Data],CDIHistorico_[CDI dia]/100,AH316,0)</f>
        <v>0</v>
      </c>
      <c r="AI317" s="2">
        <f t="shared" si="31"/>
        <v>1</v>
      </c>
      <c r="AK317">
        <v>2006</v>
      </c>
      <c r="AL317">
        <v>3</v>
      </c>
      <c r="AM317">
        <v>2571.83</v>
      </c>
      <c r="AN317" s="93">
        <f>DATE(IpeaDataIPCA[[#This Row],[Ano]],IpeaDataIPCA[[#This Row],[Mês]],15)</f>
        <v>38791</v>
      </c>
      <c r="AO317" s="5">
        <f>WORKDAY(IpeaDataIPCA[[#This Row],[Data]]-1,1,feriados)</f>
        <v>38791</v>
      </c>
      <c r="AS317" s="5">
        <v>69169</v>
      </c>
    </row>
    <row r="318" spans="26:45" hidden="1" x14ac:dyDescent="0.25">
      <c r="Z318"/>
      <c r="AD318" s="5">
        <f t="shared" si="38"/>
        <v>37161</v>
      </c>
      <c r="AE318" s="96" cm="1">
        <f t="array" ref="AE318">_xlfn.XLOOKUP(AD317,SELICHistorico[Data],SELICHistorico[SELIC dia]/100,AE317,0)</f>
        <v>0</v>
      </c>
      <c r="AF318" s="80">
        <f t="shared" si="29"/>
        <v>1</v>
      </c>
      <c r="AG318" s="123">
        <f t="shared" si="30"/>
        <v>1000</v>
      </c>
      <c r="AH318" s="126" cm="1">
        <f t="array" ref="AH318">_xlfn.XLOOKUP(AD317,CDIHistorico_[Data],CDIHistorico_[CDI dia]/100,AH317,0)</f>
        <v>0</v>
      </c>
      <c r="AI318" s="2">
        <f t="shared" si="31"/>
        <v>1</v>
      </c>
      <c r="AK318">
        <v>2006</v>
      </c>
      <c r="AL318">
        <v>4</v>
      </c>
      <c r="AM318">
        <v>2577.23</v>
      </c>
      <c r="AN318" s="93">
        <f>DATE(IpeaDataIPCA[[#This Row],[Ano]],IpeaDataIPCA[[#This Row],[Mês]],15)</f>
        <v>38822</v>
      </c>
      <c r="AO318" s="5">
        <f>WORKDAY(IpeaDataIPCA[[#This Row],[Data]]-1,1,feriados)</f>
        <v>38824</v>
      </c>
      <c r="AS318" s="5">
        <v>69260</v>
      </c>
    </row>
    <row r="319" spans="26:45" hidden="1" x14ac:dyDescent="0.25">
      <c r="Z319"/>
      <c r="AD319" s="5">
        <f t="shared" si="38"/>
        <v>37162</v>
      </c>
      <c r="AE319" s="96" cm="1">
        <f t="array" ref="AE319">_xlfn.XLOOKUP(AD318,SELICHistorico[Data],SELICHistorico[SELIC dia]/100,AE318,0)</f>
        <v>0</v>
      </c>
      <c r="AF319" s="80">
        <f t="shared" si="29"/>
        <v>1</v>
      </c>
      <c r="AG319" s="123">
        <f t="shared" si="30"/>
        <v>1000</v>
      </c>
      <c r="AH319" s="126" cm="1">
        <f t="array" ref="AH319">_xlfn.XLOOKUP(AD318,CDIHistorico_[Data],CDIHistorico_[CDI dia]/100,AH318,0)</f>
        <v>0</v>
      </c>
      <c r="AI319" s="2">
        <f t="shared" si="31"/>
        <v>1</v>
      </c>
      <c r="AK319">
        <v>2006</v>
      </c>
      <c r="AL319">
        <v>5</v>
      </c>
      <c r="AM319">
        <v>2579.81</v>
      </c>
      <c r="AN319" s="93">
        <f>DATE(IpeaDataIPCA[[#This Row],[Ano]],IpeaDataIPCA[[#This Row],[Mês]],15)</f>
        <v>38852</v>
      </c>
      <c r="AO319" s="5">
        <f>WORKDAY(IpeaDataIPCA[[#This Row],[Data]]-1,1,feriados)</f>
        <v>38852</v>
      </c>
      <c r="AS319" s="5">
        <v>69353</v>
      </c>
    </row>
    <row r="320" spans="26:45" hidden="1" x14ac:dyDescent="0.25">
      <c r="Z320"/>
      <c r="AD320" s="5">
        <f t="shared" si="38"/>
        <v>37165</v>
      </c>
      <c r="AE320" s="96" cm="1">
        <f t="array" ref="AE320">_xlfn.XLOOKUP(AD319,SELICHistorico[Data],SELICHistorico[SELIC dia]/100,AE319,0)</f>
        <v>0</v>
      </c>
      <c r="AF320" s="80">
        <f t="shared" si="29"/>
        <v>1</v>
      </c>
      <c r="AG320" s="123">
        <f t="shared" si="30"/>
        <v>1000</v>
      </c>
      <c r="AH320" s="126" cm="1">
        <f t="array" ref="AH320">_xlfn.XLOOKUP(AD319,CDIHistorico_[Data],CDIHistorico_[CDI dia]/100,AH319,0)</f>
        <v>0</v>
      </c>
      <c r="AI320" s="2">
        <f t="shared" si="31"/>
        <v>1</v>
      </c>
      <c r="AK320">
        <v>2006</v>
      </c>
      <c r="AL320">
        <v>6</v>
      </c>
      <c r="AM320">
        <v>2574.39</v>
      </c>
      <c r="AN320" s="93">
        <f>DATE(IpeaDataIPCA[[#This Row],[Ano]],IpeaDataIPCA[[#This Row],[Mês]],15)</f>
        <v>38883</v>
      </c>
      <c r="AO320" s="5">
        <f>WORKDAY(IpeaDataIPCA[[#This Row],[Data]]-1,1,feriados)</f>
        <v>38884</v>
      </c>
      <c r="AS320" s="5">
        <v>69444</v>
      </c>
    </row>
    <row r="321" spans="26:45" hidden="1" x14ac:dyDescent="0.25">
      <c r="Z321"/>
      <c r="AD321" s="5">
        <f t="shared" si="38"/>
        <v>37166</v>
      </c>
      <c r="AE321" s="96" cm="1">
        <f t="array" ref="AE321">_xlfn.XLOOKUP(AD320,SELICHistorico[Data],SELICHistorico[SELIC dia]/100,AE320,0)</f>
        <v>0</v>
      </c>
      <c r="AF321" s="80">
        <f t="shared" si="29"/>
        <v>1</v>
      </c>
      <c r="AG321" s="123">
        <f t="shared" si="30"/>
        <v>1000</v>
      </c>
      <c r="AH321" s="126" cm="1">
        <f t="array" ref="AH321">_xlfn.XLOOKUP(AD320,CDIHistorico_[Data],CDIHistorico_[CDI dia]/100,AH320,0)</f>
        <v>0</v>
      </c>
      <c r="AI321" s="2">
        <f t="shared" si="31"/>
        <v>1</v>
      </c>
      <c r="AK321">
        <v>2006</v>
      </c>
      <c r="AL321">
        <v>7</v>
      </c>
      <c r="AM321">
        <v>2579.2800000000002</v>
      </c>
      <c r="AN321" s="93">
        <f>DATE(IpeaDataIPCA[[#This Row],[Ano]],IpeaDataIPCA[[#This Row],[Mês]],15)</f>
        <v>38913</v>
      </c>
      <c r="AO321" s="5">
        <f>WORKDAY(IpeaDataIPCA[[#This Row],[Data]]-1,1,feriados)</f>
        <v>38915</v>
      </c>
      <c r="AS321" s="5">
        <v>69533</v>
      </c>
    </row>
    <row r="322" spans="26:45" hidden="1" x14ac:dyDescent="0.25">
      <c r="Z322"/>
      <c r="AD322" s="5">
        <f t="shared" si="38"/>
        <v>37167</v>
      </c>
      <c r="AE322" s="96" cm="1">
        <f t="array" ref="AE322">_xlfn.XLOOKUP(AD321,SELICHistorico[Data],SELICHistorico[SELIC dia]/100,AE321,0)</f>
        <v>0</v>
      </c>
      <c r="AF322" s="80">
        <f t="shared" si="29"/>
        <v>1</v>
      </c>
      <c r="AG322" s="123">
        <f t="shared" si="30"/>
        <v>1000</v>
      </c>
      <c r="AH322" s="126" cm="1">
        <f t="array" ref="AH322">_xlfn.XLOOKUP(AD321,CDIHistorico_[Data],CDIHistorico_[CDI dia]/100,AH321,0)</f>
        <v>0</v>
      </c>
      <c r="AI322" s="2">
        <f t="shared" si="31"/>
        <v>1</v>
      </c>
      <c r="AK322">
        <v>2006</v>
      </c>
      <c r="AL322">
        <v>8</v>
      </c>
      <c r="AM322">
        <v>2580.5700000000002</v>
      </c>
      <c r="AN322" s="93">
        <f>DATE(IpeaDataIPCA[[#This Row],[Ano]],IpeaDataIPCA[[#This Row],[Mês]],15)</f>
        <v>38944</v>
      </c>
      <c r="AO322" s="5">
        <f>WORKDAY(IpeaDataIPCA[[#This Row],[Data]]-1,1,feriados)</f>
        <v>38944</v>
      </c>
      <c r="AS322" s="5">
        <v>69625</v>
      </c>
    </row>
    <row r="323" spans="26:45" hidden="1" x14ac:dyDescent="0.25">
      <c r="Z323"/>
      <c r="AD323" s="5">
        <f t="shared" si="38"/>
        <v>37168</v>
      </c>
      <c r="AE323" s="96" cm="1">
        <f t="array" ref="AE323">_xlfn.XLOOKUP(AD322,SELICHistorico[Data],SELICHistorico[SELIC dia]/100,AE322,0)</f>
        <v>0</v>
      </c>
      <c r="AF323" s="80">
        <f t="shared" si="29"/>
        <v>1</v>
      </c>
      <c r="AG323" s="123">
        <f t="shared" si="30"/>
        <v>1000</v>
      </c>
      <c r="AH323" s="126" cm="1">
        <f t="array" ref="AH323">_xlfn.XLOOKUP(AD322,CDIHistorico_[Data],CDIHistorico_[CDI dia]/100,AH322,0)</f>
        <v>0</v>
      </c>
      <c r="AI323" s="2">
        <f t="shared" si="31"/>
        <v>1</v>
      </c>
      <c r="AK323">
        <v>2006</v>
      </c>
      <c r="AL323">
        <v>9</v>
      </c>
      <c r="AM323">
        <v>2585.9899999999998</v>
      </c>
      <c r="AN323" s="93">
        <f>DATE(IpeaDataIPCA[[#This Row],[Ano]],IpeaDataIPCA[[#This Row],[Mês]],15)</f>
        <v>38975</v>
      </c>
      <c r="AO323" s="5">
        <f>WORKDAY(IpeaDataIPCA[[#This Row],[Data]]-1,1,feriados)</f>
        <v>38975</v>
      </c>
      <c r="AS323" s="5">
        <v>69718</v>
      </c>
    </row>
    <row r="324" spans="26:45" hidden="1" x14ac:dyDescent="0.25">
      <c r="Z324"/>
      <c r="AD324" s="5">
        <f t="shared" si="38"/>
        <v>37169</v>
      </c>
      <c r="AE324" s="96" cm="1">
        <f t="array" ref="AE324">_xlfn.XLOOKUP(AD323,SELICHistorico[Data],SELICHistorico[SELIC dia]/100,AE323,0)</f>
        <v>0</v>
      </c>
      <c r="AF324" s="80">
        <f t="shared" ref="AF324:AF387" si="40">AF323*(1+AE324)</f>
        <v>1</v>
      </c>
      <c r="AG324" s="123">
        <f t="shared" ref="AG324:AG387" si="41">TRUNC(1000*AF324,6)</f>
        <v>1000</v>
      </c>
      <c r="AH324" s="126" cm="1">
        <f t="array" ref="AH324">_xlfn.XLOOKUP(AD323,CDIHistorico_[Data],CDIHistorico_[CDI dia]/100,AH323,0)</f>
        <v>0</v>
      </c>
      <c r="AI324" s="2">
        <f t="shared" ref="AI324:AI387" si="42">AI323*(1+AH324)</f>
        <v>1</v>
      </c>
      <c r="AK324">
        <v>2006</v>
      </c>
      <c r="AL324">
        <v>10</v>
      </c>
      <c r="AM324">
        <v>2594.52</v>
      </c>
      <c r="AN324" s="93">
        <f>DATE(IpeaDataIPCA[[#This Row],[Ano]],IpeaDataIPCA[[#This Row],[Mês]],15)</f>
        <v>39005</v>
      </c>
      <c r="AO324" s="5">
        <f>WORKDAY(IpeaDataIPCA[[#This Row],[Data]]-1,1,feriados)</f>
        <v>39006</v>
      </c>
      <c r="AS324" s="5">
        <v>69809</v>
      </c>
    </row>
    <row r="325" spans="26:45" hidden="1" x14ac:dyDescent="0.25">
      <c r="Z325"/>
      <c r="AD325" s="5">
        <f t="shared" si="38"/>
        <v>37172</v>
      </c>
      <c r="AE325" s="96" cm="1">
        <f t="array" ref="AE325">_xlfn.XLOOKUP(AD324,SELICHistorico[Data],SELICHistorico[SELIC dia]/100,AE324,0)</f>
        <v>0</v>
      </c>
      <c r="AF325" s="80">
        <f t="shared" si="40"/>
        <v>1</v>
      </c>
      <c r="AG325" s="123">
        <f t="shared" si="41"/>
        <v>1000</v>
      </c>
      <c r="AH325" s="126" cm="1">
        <f t="array" ref="AH325">_xlfn.XLOOKUP(AD324,CDIHistorico_[Data],CDIHistorico_[CDI dia]/100,AH324,0)</f>
        <v>0</v>
      </c>
      <c r="AI325" s="2">
        <f t="shared" si="42"/>
        <v>1</v>
      </c>
      <c r="AK325">
        <v>2006</v>
      </c>
      <c r="AL325">
        <v>11</v>
      </c>
      <c r="AM325">
        <v>2602.56</v>
      </c>
      <c r="AN325" s="93">
        <f>DATE(IpeaDataIPCA[[#This Row],[Ano]],IpeaDataIPCA[[#This Row],[Mês]],15)</f>
        <v>39036</v>
      </c>
      <c r="AO325" s="5">
        <f>WORKDAY(IpeaDataIPCA[[#This Row],[Data]]-1,1,feriados)</f>
        <v>39037</v>
      </c>
      <c r="AS325" s="5">
        <v>69898</v>
      </c>
    </row>
    <row r="326" spans="26:45" hidden="1" x14ac:dyDescent="0.25">
      <c r="Z326"/>
      <c r="AD326" s="5">
        <f t="shared" si="38"/>
        <v>37173</v>
      </c>
      <c r="AE326" s="96" cm="1">
        <f t="array" ref="AE326">_xlfn.XLOOKUP(AD325,SELICHistorico[Data],SELICHistorico[SELIC dia]/100,AE325,0)</f>
        <v>0</v>
      </c>
      <c r="AF326" s="80">
        <f t="shared" si="40"/>
        <v>1</v>
      </c>
      <c r="AG326" s="123">
        <f t="shared" si="41"/>
        <v>1000</v>
      </c>
      <c r="AH326" s="126" cm="1">
        <f t="array" ref="AH326">_xlfn.XLOOKUP(AD325,CDIHistorico_[Data],CDIHistorico_[CDI dia]/100,AH325,0)</f>
        <v>0</v>
      </c>
      <c r="AI326" s="2">
        <f t="shared" si="42"/>
        <v>1</v>
      </c>
      <c r="AK326">
        <v>2006</v>
      </c>
      <c r="AL326">
        <v>12</v>
      </c>
      <c r="AM326">
        <v>2615.0500000000002</v>
      </c>
      <c r="AN326" s="93">
        <f>DATE(IpeaDataIPCA[[#This Row],[Ano]],IpeaDataIPCA[[#This Row],[Mês]],15)</f>
        <v>39066</v>
      </c>
      <c r="AO326" s="5">
        <f>WORKDAY(IpeaDataIPCA[[#This Row],[Data]]-1,1,feriados)</f>
        <v>39066</v>
      </c>
      <c r="AS326" s="5">
        <v>69990</v>
      </c>
    </row>
    <row r="327" spans="26:45" hidden="1" x14ac:dyDescent="0.25">
      <c r="Z327"/>
      <c r="AD327" s="5">
        <f t="shared" si="38"/>
        <v>37174</v>
      </c>
      <c r="AE327" s="96" cm="1">
        <f t="array" ref="AE327">_xlfn.XLOOKUP(AD326,SELICHistorico[Data],SELICHistorico[SELIC dia]/100,AE326,0)</f>
        <v>0</v>
      </c>
      <c r="AF327" s="80">
        <f t="shared" si="40"/>
        <v>1</v>
      </c>
      <c r="AG327" s="123">
        <f t="shared" si="41"/>
        <v>1000</v>
      </c>
      <c r="AH327" s="126" cm="1">
        <f t="array" ref="AH327">_xlfn.XLOOKUP(AD326,CDIHistorico_[Data],CDIHistorico_[CDI dia]/100,AH326,0)</f>
        <v>0</v>
      </c>
      <c r="AI327" s="2">
        <f t="shared" si="42"/>
        <v>1</v>
      </c>
      <c r="AK327">
        <v>2007</v>
      </c>
      <c r="AL327">
        <v>1</v>
      </c>
      <c r="AM327">
        <v>2626.56</v>
      </c>
      <c r="AN327" s="93">
        <f>DATE(IpeaDataIPCA[[#This Row],[Ano]],IpeaDataIPCA[[#This Row],[Mês]],15)</f>
        <v>39097</v>
      </c>
      <c r="AO327" s="5">
        <f>WORKDAY(IpeaDataIPCA[[#This Row],[Data]]-1,1,feriados)</f>
        <v>39097</v>
      </c>
      <c r="AS327" s="5">
        <v>70083</v>
      </c>
    </row>
    <row r="328" spans="26:45" hidden="1" x14ac:dyDescent="0.25">
      <c r="Z328"/>
      <c r="AD328" s="5">
        <f t="shared" si="38"/>
        <v>37175</v>
      </c>
      <c r="AE328" s="96" cm="1">
        <f t="array" ref="AE328">_xlfn.XLOOKUP(AD327,SELICHistorico[Data],SELICHistorico[SELIC dia]/100,AE327,0)</f>
        <v>0</v>
      </c>
      <c r="AF328" s="80">
        <f t="shared" si="40"/>
        <v>1</v>
      </c>
      <c r="AG328" s="123">
        <f t="shared" si="41"/>
        <v>1000</v>
      </c>
      <c r="AH328" s="126" cm="1">
        <f t="array" ref="AH328">_xlfn.XLOOKUP(AD327,CDIHistorico_[Data],CDIHistorico_[CDI dia]/100,AH327,0)</f>
        <v>0</v>
      </c>
      <c r="AI328" s="2">
        <f t="shared" si="42"/>
        <v>1</v>
      </c>
      <c r="AK328">
        <v>2007</v>
      </c>
      <c r="AL328">
        <v>2</v>
      </c>
      <c r="AM328">
        <v>2638.12</v>
      </c>
      <c r="AN328" s="93">
        <f>DATE(IpeaDataIPCA[[#This Row],[Ano]],IpeaDataIPCA[[#This Row],[Mês]],15)</f>
        <v>39128</v>
      </c>
      <c r="AO328" s="5">
        <f>WORKDAY(IpeaDataIPCA[[#This Row],[Data]]-1,1,feriados)</f>
        <v>39128</v>
      </c>
      <c r="AS328" s="5">
        <v>70174</v>
      </c>
    </row>
    <row r="329" spans="26:45" hidden="1" x14ac:dyDescent="0.25">
      <c r="Z329"/>
      <c r="AD329" s="5">
        <f t="shared" si="38"/>
        <v>37179</v>
      </c>
      <c r="AE329" s="96" cm="1">
        <f t="array" ref="AE329">_xlfn.XLOOKUP(AD328,SELICHistorico[Data],SELICHistorico[SELIC dia]/100,AE328,0)</f>
        <v>0</v>
      </c>
      <c r="AF329" s="80">
        <f t="shared" si="40"/>
        <v>1</v>
      </c>
      <c r="AG329" s="123">
        <f t="shared" si="41"/>
        <v>1000</v>
      </c>
      <c r="AH329" s="126" cm="1">
        <f t="array" ref="AH329">_xlfn.XLOOKUP(AD328,CDIHistorico_[Data],CDIHistorico_[CDI dia]/100,AH328,0)</f>
        <v>0</v>
      </c>
      <c r="AI329" s="2">
        <f t="shared" si="42"/>
        <v>1</v>
      </c>
      <c r="AK329">
        <v>2007</v>
      </c>
      <c r="AL329">
        <v>3</v>
      </c>
      <c r="AM329">
        <v>2647.88</v>
      </c>
      <c r="AN329" s="93">
        <f>DATE(IpeaDataIPCA[[#This Row],[Ano]],IpeaDataIPCA[[#This Row],[Mês]],15)</f>
        <v>39156</v>
      </c>
      <c r="AO329" s="5">
        <f>WORKDAY(IpeaDataIPCA[[#This Row],[Data]]-1,1,feriados)</f>
        <v>39156</v>
      </c>
      <c r="AS329" s="5">
        <v>70264</v>
      </c>
    </row>
    <row r="330" spans="26:45" hidden="1" x14ac:dyDescent="0.25">
      <c r="Z330"/>
      <c r="AD330" s="5">
        <f t="shared" si="38"/>
        <v>37180</v>
      </c>
      <c r="AE330" s="96" cm="1">
        <f t="array" ref="AE330">_xlfn.XLOOKUP(AD329,SELICHistorico[Data],SELICHistorico[SELIC dia]/100,AE329,0)</f>
        <v>0</v>
      </c>
      <c r="AF330" s="80">
        <f t="shared" si="40"/>
        <v>1</v>
      </c>
      <c r="AG330" s="123">
        <f t="shared" si="41"/>
        <v>1000</v>
      </c>
      <c r="AH330" s="126" cm="1">
        <f t="array" ref="AH330">_xlfn.XLOOKUP(AD329,CDIHistorico_[Data],CDIHistorico_[CDI dia]/100,AH329,0)</f>
        <v>0</v>
      </c>
      <c r="AI330" s="2">
        <f t="shared" si="42"/>
        <v>1</v>
      </c>
      <c r="AK330">
        <v>2007</v>
      </c>
      <c r="AL330">
        <v>4</v>
      </c>
      <c r="AM330">
        <v>2654.5</v>
      </c>
      <c r="AN330" s="93">
        <f>DATE(IpeaDataIPCA[[#This Row],[Ano]],IpeaDataIPCA[[#This Row],[Mês]],15)</f>
        <v>39187</v>
      </c>
      <c r="AO330" s="5">
        <f>WORKDAY(IpeaDataIPCA[[#This Row],[Data]]-1,1,feriados)</f>
        <v>39188</v>
      </c>
      <c r="AS330" s="5">
        <v>70356</v>
      </c>
    </row>
    <row r="331" spans="26:45" hidden="1" x14ac:dyDescent="0.25">
      <c r="Z331"/>
      <c r="AD331" s="5">
        <f t="shared" si="38"/>
        <v>37181</v>
      </c>
      <c r="AE331" s="96" cm="1">
        <f t="array" ref="AE331">_xlfn.XLOOKUP(AD330,SELICHistorico[Data],SELICHistorico[SELIC dia]/100,AE330,0)</f>
        <v>0</v>
      </c>
      <c r="AF331" s="80">
        <f t="shared" si="40"/>
        <v>1</v>
      </c>
      <c r="AG331" s="123">
        <f t="shared" si="41"/>
        <v>1000</v>
      </c>
      <c r="AH331" s="126" cm="1">
        <f t="array" ref="AH331">_xlfn.XLOOKUP(AD330,CDIHistorico_[Data],CDIHistorico_[CDI dia]/100,AH330,0)</f>
        <v>0</v>
      </c>
      <c r="AI331" s="2">
        <f t="shared" si="42"/>
        <v>1</v>
      </c>
      <c r="AK331">
        <v>2007</v>
      </c>
      <c r="AL331">
        <v>5</v>
      </c>
      <c r="AM331">
        <v>2661.93</v>
      </c>
      <c r="AN331" s="93">
        <f>DATE(IpeaDataIPCA[[#This Row],[Ano]],IpeaDataIPCA[[#This Row],[Mês]],15)</f>
        <v>39217</v>
      </c>
      <c r="AO331" s="5">
        <f>WORKDAY(IpeaDataIPCA[[#This Row],[Data]]-1,1,feriados)</f>
        <v>39217</v>
      </c>
      <c r="AS331" s="5">
        <v>70450</v>
      </c>
    </row>
    <row r="332" spans="26:45" hidden="1" x14ac:dyDescent="0.25">
      <c r="Z332"/>
      <c r="AD332" s="5">
        <f t="shared" si="38"/>
        <v>37182</v>
      </c>
      <c r="AE332" s="96" cm="1">
        <f t="array" ref="AE332">_xlfn.XLOOKUP(AD331,SELICHistorico[Data],SELICHistorico[SELIC dia]/100,AE331,0)</f>
        <v>0</v>
      </c>
      <c r="AF332" s="80">
        <f t="shared" si="40"/>
        <v>1</v>
      </c>
      <c r="AG332" s="123">
        <f t="shared" si="41"/>
        <v>1000</v>
      </c>
      <c r="AH332" s="126" cm="1">
        <f t="array" ref="AH332">_xlfn.XLOOKUP(AD331,CDIHistorico_[Data],CDIHistorico_[CDI dia]/100,AH331,0)</f>
        <v>0</v>
      </c>
      <c r="AI332" s="2">
        <f t="shared" si="42"/>
        <v>1</v>
      </c>
      <c r="AK332">
        <v>2007</v>
      </c>
      <c r="AL332">
        <v>6</v>
      </c>
      <c r="AM332">
        <v>2669.38</v>
      </c>
      <c r="AN332" s="93">
        <f>DATE(IpeaDataIPCA[[#This Row],[Ano]],IpeaDataIPCA[[#This Row],[Mês]],15)</f>
        <v>39248</v>
      </c>
      <c r="AO332" s="5">
        <f>WORKDAY(IpeaDataIPCA[[#This Row],[Data]]-1,1,feriados)</f>
        <v>39248</v>
      </c>
      <c r="AS332" s="5">
        <v>70541</v>
      </c>
    </row>
    <row r="333" spans="26:45" hidden="1" x14ac:dyDescent="0.25">
      <c r="Z333"/>
      <c r="AD333" s="5">
        <f t="shared" si="38"/>
        <v>37183</v>
      </c>
      <c r="AE333" s="96" cm="1">
        <f t="array" ref="AE333">_xlfn.XLOOKUP(AD332,SELICHistorico[Data],SELICHistorico[SELIC dia]/100,AE332,0)</f>
        <v>0</v>
      </c>
      <c r="AF333" s="80">
        <f t="shared" si="40"/>
        <v>1</v>
      </c>
      <c r="AG333" s="123">
        <f t="shared" si="41"/>
        <v>1000</v>
      </c>
      <c r="AH333" s="126" cm="1">
        <f t="array" ref="AH333">_xlfn.XLOOKUP(AD332,CDIHistorico_[Data],CDIHistorico_[CDI dia]/100,AH332,0)</f>
        <v>0</v>
      </c>
      <c r="AI333" s="2">
        <f t="shared" si="42"/>
        <v>1</v>
      </c>
      <c r="AK333">
        <v>2007</v>
      </c>
      <c r="AL333">
        <v>7</v>
      </c>
      <c r="AM333">
        <v>2675.79</v>
      </c>
      <c r="AN333" s="93">
        <f>DATE(IpeaDataIPCA[[#This Row],[Ano]],IpeaDataIPCA[[#This Row],[Mês]],15)</f>
        <v>39278</v>
      </c>
      <c r="AO333" s="5">
        <f>WORKDAY(IpeaDataIPCA[[#This Row],[Data]]-1,1,feriados)</f>
        <v>39279</v>
      </c>
      <c r="AS333" s="5">
        <v>70629</v>
      </c>
    </row>
    <row r="334" spans="26:45" hidden="1" x14ac:dyDescent="0.25">
      <c r="Z334"/>
      <c r="AD334" s="5">
        <f t="shared" si="38"/>
        <v>37186</v>
      </c>
      <c r="AE334" s="96" cm="1">
        <f t="array" ref="AE334">_xlfn.XLOOKUP(AD333,SELICHistorico[Data],SELICHistorico[SELIC dia]/100,AE333,0)</f>
        <v>0</v>
      </c>
      <c r="AF334" s="80">
        <f t="shared" si="40"/>
        <v>1</v>
      </c>
      <c r="AG334" s="123">
        <f t="shared" si="41"/>
        <v>1000</v>
      </c>
      <c r="AH334" s="126" cm="1">
        <f t="array" ref="AH334">_xlfn.XLOOKUP(AD333,CDIHistorico_[Data],CDIHistorico_[CDI dia]/100,AH333,0)</f>
        <v>0</v>
      </c>
      <c r="AI334" s="2">
        <f t="shared" si="42"/>
        <v>1</v>
      </c>
      <c r="AK334">
        <v>2007</v>
      </c>
      <c r="AL334">
        <v>8</v>
      </c>
      <c r="AM334">
        <v>2688.37</v>
      </c>
      <c r="AN334" s="93">
        <f>DATE(IpeaDataIPCA[[#This Row],[Ano]],IpeaDataIPCA[[#This Row],[Mês]],15)</f>
        <v>39309</v>
      </c>
      <c r="AO334" s="5">
        <f>WORKDAY(IpeaDataIPCA[[#This Row],[Data]]-1,1,feriados)</f>
        <v>39309</v>
      </c>
      <c r="AS334" s="5">
        <v>70723</v>
      </c>
    </row>
    <row r="335" spans="26:45" hidden="1" x14ac:dyDescent="0.25">
      <c r="Z335"/>
      <c r="AD335" s="5">
        <f t="shared" si="38"/>
        <v>37187</v>
      </c>
      <c r="AE335" s="96" cm="1">
        <f t="array" ref="AE335">_xlfn.XLOOKUP(AD334,SELICHistorico[Data],SELICHistorico[SELIC dia]/100,AE334,0)</f>
        <v>0</v>
      </c>
      <c r="AF335" s="80">
        <f t="shared" si="40"/>
        <v>1</v>
      </c>
      <c r="AG335" s="123">
        <f t="shared" si="41"/>
        <v>1000</v>
      </c>
      <c r="AH335" s="126" cm="1">
        <f t="array" ref="AH335">_xlfn.XLOOKUP(AD334,CDIHistorico_[Data],CDIHistorico_[CDI dia]/100,AH334,0)</f>
        <v>0</v>
      </c>
      <c r="AI335" s="2">
        <f t="shared" si="42"/>
        <v>1</v>
      </c>
      <c r="AK335">
        <v>2007</v>
      </c>
      <c r="AL335">
        <v>9</v>
      </c>
      <c r="AM335">
        <v>2693.21</v>
      </c>
      <c r="AN335" s="93">
        <f>DATE(IpeaDataIPCA[[#This Row],[Ano]],IpeaDataIPCA[[#This Row],[Mês]],15)</f>
        <v>39340</v>
      </c>
      <c r="AO335" s="5">
        <f>WORKDAY(IpeaDataIPCA[[#This Row],[Data]]-1,1,feriados)</f>
        <v>39342</v>
      </c>
      <c r="AS335" s="5">
        <v>70814</v>
      </c>
    </row>
    <row r="336" spans="26:45" hidden="1" x14ac:dyDescent="0.25">
      <c r="Z336"/>
      <c r="AD336" s="5">
        <f t="shared" si="38"/>
        <v>37188</v>
      </c>
      <c r="AE336" s="96" cm="1">
        <f t="array" ref="AE336">_xlfn.XLOOKUP(AD335,SELICHistorico[Data],SELICHistorico[SELIC dia]/100,AE335,0)</f>
        <v>0</v>
      </c>
      <c r="AF336" s="80">
        <f t="shared" si="40"/>
        <v>1</v>
      </c>
      <c r="AG336" s="123">
        <f t="shared" si="41"/>
        <v>1000</v>
      </c>
      <c r="AH336" s="126" cm="1">
        <f t="array" ref="AH336">_xlfn.XLOOKUP(AD335,CDIHistorico_[Data],CDIHistorico_[CDI dia]/100,AH335,0)</f>
        <v>0</v>
      </c>
      <c r="AI336" s="2">
        <f t="shared" si="42"/>
        <v>1</v>
      </c>
      <c r="AK336">
        <v>2007</v>
      </c>
      <c r="AL336">
        <v>10</v>
      </c>
      <c r="AM336">
        <v>2701.29</v>
      </c>
      <c r="AN336" s="93">
        <f>DATE(IpeaDataIPCA[[#This Row],[Ano]],IpeaDataIPCA[[#This Row],[Mês]],15)</f>
        <v>39370</v>
      </c>
      <c r="AO336" s="5">
        <f>WORKDAY(IpeaDataIPCA[[#This Row],[Data]]-1,1,feriados)</f>
        <v>39370</v>
      </c>
      <c r="AS336" s="5">
        <v>70907</v>
      </c>
    </row>
    <row r="337" spans="26:45" hidden="1" x14ac:dyDescent="0.25">
      <c r="Z337"/>
      <c r="AD337" s="5">
        <f t="shared" si="38"/>
        <v>37189</v>
      </c>
      <c r="AE337" s="96" cm="1">
        <f t="array" ref="AE337">_xlfn.XLOOKUP(AD336,SELICHistorico[Data],SELICHistorico[SELIC dia]/100,AE336,0)</f>
        <v>0</v>
      </c>
      <c r="AF337" s="80">
        <f t="shared" si="40"/>
        <v>1</v>
      </c>
      <c r="AG337" s="123">
        <f t="shared" si="41"/>
        <v>1000</v>
      </c>
      <c r="AH337" s="126" cm="1">
        <f t="array" ref="AH337">_xlfn.XLOOKUP(AD336,CDIHistorico_[Data],CDIHistorico_[CDI dia]/100,AH336,0)</f>
        <v>0</v>
      </c>
      <c r="AI337" s="2">
        <f t="shared" si="42"/>
        <v>1</v>
      </c>
      <c r="AK337">
        <v>2007</v>
      </c>
      <c r="AL337">
        <v>11</v>
      </c>
      <c r="AM337">
        <v>2711.55</v>
      </c>
      <c r="AN337" s="93">
        <f>DATE(IpeaDataIPCA[[#This Row],[Ano]],IpeaDataIPCA[[#This Row],[Mês]],15)</f>
        <v>39401</v>
      </c>
      <c r="AO337" s="5">
        <f>WORKDAY(IpeaDataIPCA[[#This Row],[Data]]-1,1,feriados)</f>
        <v>39402</v>
      </c>
      <c r="AS337" s="5">
        <v>70996</v>
      </c>
    </row>
    <row r="338" spans="26:45" hidden="1" x14ac:dyDescent="0.25">
      <c r="Z338"/>
      <c r="AD338" s="5">
        <f t="shared" si="38"/>
        <v>37190</v>
      </c>
      <c r="AE338" s="96" cm="1">
        <f t="array" ref="AE338">_xlfn.XLOOKUP(AD337,SELICHistorico[Data],SELICHistorico[SELIC dia]/100,AE337,0)</f>
        <v>0</v>
      </c>
      <c r="AF338" s="80">
        <f t="shared" si="40"/>
        <v>1</v>
      </c>
      <c r="AG338" s="123">
        <f t="shared" si="41"/>
        <v>1000</v>
      </c>
      <c r="AH338" s="126" cm="1">
        <f t="array" ref="AH338">_xlfn.XLOOKUP(AD337,CDIHistorico_[Data],CDIHistorico_[CDI dia]/100,AH337,0)</f>
        <v>0</v>
      </c>
      <c r="AI338" s="2">
        <f t="shared" si="42"/>
        <v>1</v>
      </c>
      <c r="AK338">
        <v>2007</v>
      </c>
      <c r="AL338">
        <v>12</v>
      </c>
      <c r="AM338">
        <v>2731.62</v>
      </c>
      <c r="AN338" s="93">
        <f>DATE(IpeaDataIPCA[[#This Row],[Ano]],IpeaDataIPCA[[#This Row],[Mês]],15)</f>
        <v>39431</v>
      </c>
      <c r="AO338" s="5">
        <f>WORKDAY(IpeaDataIPCA[[#This Row],[Data]]-1,1,feriados)</f>
        <v>39433</v>
      </c>
      <c r="AS338" s="5">
        <v>71087</v>
      </c>
    </row>
    <row r="339" spans="26:45" hidden="1" x14ac:dyDescent="0.25">
      <c r="Z339"/>
      <c r="AD339" s="5">
        <f t="shared" si="38"/>
        <v>37193</v>
      </c>
      <c r="AE339" s="96" cm="1">
        <f t="array" ref="AE339">_xlfn.XLOOKUP(AD338,SELICHistorico[Data],SELICHistorico[SELIC dia]/100,AE338,0)</f>
        <v>0</v>
      </c>
      <c r="AF339" s="80">
        <f t="shared" si="40"/>
        <v>1</v>
      </c>
      <c r="AG339" s="123">
        <f t="shared" si="41"/>
        <v>1000</v>
      </c>
      <c r="AH339" s="126" cm="1">
        <f t="array" ref="AH339">_xlfn.XLOOKUP(AD338,CDIHistorico_[Data],CDIHistorico_[CDI dia]/100,AH338,0)</f>
        <v>0</v>
      </c>
      <c r="AI339" s="2">
        <f t="shared" si="42"/>
        <v>1</v>
      </c>
      <c r="AK339">
        <v>2008</v>
      </c>
      <c r="AL339">
        <v>1</v>
      </c>
      <c r="AM339">
        <v>2746.37</v>
      </c>
      <c r="AN339" s="93">
        <f>DATE(IpeaDataIPCA[[#This Row],[Ano]],IpeaDataIPCA[[#This Row],[Mês]],15)</f>
        <v>39462</v>
      </c>
      <c r="AO339" s="5">
        <f>WORKDAY(IpeaDataIPCA[[#This Row],[Data]]-1,1,feriados)</f>
        <v>39462</v>
      </c>
      <c r="AS339" s="5">
        <v>71179</v>
      </c>
    </row>
    <row r="340" spans="26:45" hidden="1" x14ac:dyDescent="0.25">
      <c r="Z340"/>
      <c r="AD340" s="5">
        <f t="shared" ref="AD340:AD403" si="43">WORKDAY(AD339,1,feriados)</f>
        <v>37194</v>
      </c>
      <c r="AE340" s="96" cm="1">
        <f t="array" ref="AE340">_xlfn.XLOOKUP(AD339,SELICHistorico[Data],SELICHistorico[SELIC dia]/100,AE339,0)</f>
        <v>0</v>
      </c>
      <c r="AF340" s="80">
        <f t="shared" si="40"/>
        <v>1</v>
      </c>
      <c r="AG340" s="123">
        <f t="shared" si="41"/>
        <v>1000</v>
      </c>
      <c r="AH340" s="126" cm="1">
        <f t="array" ref="AH340">_xlfn.XLOOKUP(AD339,CDIHistorico_[Data],CDIHistorico_[CDI dia]/100,AH339,0)</f>
        <v>0</v>
      </c>
      <c r="AI340" s="2">
        <f t="shared" si="42"/>
        <v>1</v>
      </c>
      <c r="AK340">
        <v>2008</v>
      </c>
      <c r="AL340">
        <v>2</v>
      </c>
      <c r="AM340">
        <v>2759.83</v>
      </c>
      <c r="AN340" s="93">
        <f>DATE(IpeaDataIPCA[[#This Row],[Ano]],IpeaDataIPCA[[#This Row],[Mês]],15)</f>
        <v>39493</v>
      </c>
      <c r="AO340" s="5">
        <f>WORKDAY(IpeaDataIPCA[[#This Row],[Data]]-1,1,feriados)</f>
        <v>39493</v>
      </c>
      <c r="AS340" s="5">
        <v>71270</v>
      </c>
    </row>
    <row r="341" spans="26:45" hidden="1" x14ac:dyDescent="0.25">
      <c r="Z341"/>
      <c r="AD341" s="5">
        <f t="shared" si="43"/>
        <v>37195</v>
      </c>
      <c r="AE341" s="96" cm="1">
        <f t="array" ref="AE341">_xlfn.XLOOKUP(AD340,SELICHistorico[Data],SELICHistorico[SELIC dia]/100,AE340,0)</f>
        <v>0</v>
      </c>
      <c r="AF341" s="80">
        <f t="shared" si="40"/>
        <v>1</v>
      </c>
      <c r="AG341" s="123">
        <f t="shared" si="41"/>
        <v>1000</v>
      </c>
      <c r="AH341" s="126" cm="1">
        <f t="array" ref="AH341">_xlfn.XLOOKUP(AD340,CDIHistorico_[Data],CDIHistorico_[CDI dia]/100,AH340,0)</f>
        <v>0</v>
      </c>
      <c r="AI341" s="2">
        <f t="shared" si="42"/>
        <v>1</v>
      </c>
      <c r="AK341">
        <v>2008</v>
      </c>
      <c r="AL341">
        <v>3</v>
      </c>
      <c r="AM341">
        <v>2773.08</v>
      </c>
      <c r="AN341" s="93">
        <f>DATE(IpeaDataIPCA[[#This Row],[Ano]],IpeaDataIPCA[[#This Row],[Mês]],15)</f>
        <v>39522</v>
      </c>
      <c r="AO341" s="5">
        <f>WORKDAY(IpeaDataIPCA[[#This Row],[Data]]-1,1,feriados)</f>
        <v>39524</v>
      </c>
      <c r="AS341" s="5">
        <v>71360</v>
      </c>
    </row>
    <row r="342" spans="26:45" hidden="1" x14ac:dyDescent="0.25">
      <c r="Z342"/>
      <c r="AD342" s="5">
        <f t="shared" si="43"/>
        <v>37196</v>
      </c>
      <c r="AE342" s="96" cm="1">
        <f t="array" ref="AE342">_xlfn.XLOOKUP(AD341,SELICHistorico[Data],SELICHistorico[SELIC dia]/100,AE341,0)</f>
        <v>0</v>
      </c>
      <c r="AF342" s="80">
        <f t="shared" si="40"/>
        <v>1</v>
      </c>
      <c r="AG342" s="123">
        <f t="shared" si="41"/>
        <v>1000</v>
      </c>
      <c r="AH342" s="126" cm="1">
        <f t="array" ref="AH342">_xlfn.XLOOKUP(AD341,CDIHistorico_[Data],CDIHistorico_[CDI dia]/100,AH341,0)</f>
        <v>0</v>
      </c>
      <c r="AI342" s="2">
        <f t="shared" si="42"/>
        <v>1</v>
      </c>
      <c r="AK342">
        <v>2008</v>
      </c>
      <c r="AL342">
        <v>4</v>
      </c>
      <c r="AM342">
        <v>2788.33</v>
      </c>
      <c r="AN342" s="93">
        <f>DATE(IpeaDataIPCA[[#This Row],[Ano]],IpeaDataIPCA[[#This Row],[Mês]],15)</f>
        <v>39553</v>
      </c>
      <c r="AO342" s="5">
        <f>WORKDAY(IpeaDataIPCA[[#This Row],[Data]]-1,1,feriados)</f>
        <v>39553</v>
      </c>
      <c r="AS342" s="5">
        <v>71451</v>
      </c>
    </row>
    <row r="343" spans="26:45" hidden="1" x14ac:dyDescent="0.25">
      <c r="Z343"/>
      <c r="AD343" s="5">
        <f t="shared" si="43"/>
        <v>37200</v>
      </c>
      <c r="AE343" s="96" cm="1">
        <f t="array" ref="AE343">_xlfn.XLOOKUP(AD342,SELICHistorico[Data],SELICHistorico[SELIC dia]/100,AE342,0)</f>
        <v>0</v>
      </c>
      <c r="AF343" s="80">
        <f t="shared" si="40"/>
        <v>1</v>
      </c>
      <c r="AG343" s="123">
        <f t="shared" si="41"/>
        <v>1000</v>
      </c>
      <c r="AH343" s="126" cm="1">
        <f t="array" ref="AH343">_xlfn.XLOOKUP(AD342,CDIHistorico_[Data],CDIHistorico_[CDI dia]/100,AH342,0)</f>
        <v>0</v>
      </c>
      <c r="AI343" s="2">
        <f t="shared" si="42"/>
        <v>1</v>
      </c>
      <c r="AK343">
        <v>2008</v>
      </c>
      <c r="AL343">
        <v>5</v>
      </c>
      <c r="AM343">
        <v>2810.36</v>
      </c>
      <c r="AN343" s="93">
        <f>DATE(IpeaDataIPCA[[#This Row],[Ano]],IpeaDataIPCA[[#This Row],[Mês]],15)</f>
        <v>39583</v>
      </c>
      <c r="AO343" s="5">
        <f>WORKDAY(IpeaDataIPCA[[#This Row],[Data]]-1,1,feriados)</f>
        <v>39583</v>
      </c>
      <c r="AS343" s="5">
        <v>71544</v>
      </c>
    </row>
    <row r="344" spans="26:45" hidden="1" x14ac:dyDescent="0.25">
      <c r="Z344"/>
      <c r="AD344" s="5">
        <f t="shared" si="43"/>
        <v>37201</v>
      </c>
      <c r="AE344" s="96" cm="1">
        <f t="array" ref="AE344">_xlfn.XLOOKUP(AD343,SELICHistorico[Data],SELICHistorico[SELIC dia]/100,AE343,0)</f>
        <v>0</v>
      </c>
      <c r="AF344" s="80">
        <f t="shared" si="40"/>
        <v>1</v>
      </c>
      <c r="AG344" s="123">
        <f t="shared" si="41"/>
        <v>1000</v>
      </c>
      <c r="AH344" s="126" cm="1">
        <f t="array" ref="AH344">_xlfn.XLOOKUP(AD343,CDIHistorico_[Data],CDIHistorico_[CDI dia]/100,AH343,0)</f>
        <v>0</v>
      </c>
      <c r="AI344" s="2">
        <f t="shared" si="42"/>
        <v>1</v>
      </c>
      <c r="AK344">
        <v>2008</v>
      </c>
      <c r="AL344">
        <v>6</v>
      </c>
      <c r="AM344">
        <v>2831.16</v>
      </c>
      <c r="AN344" s="93">
        <f>DATE(IpeaDataIPCA[[#This Row],[Ano]],IpeaDataIPCA[[#This Row],[Mês]],15)</f>
        <v>39614</v>
      </c>
      <c r="AO344" s="5">
        <f>WORKDAY(IpeaDataIPCA[[#This Row],[Data]]-1,1,feriados)</f>
        <v>39615</v>
      </c>
      <c r="AS344" s="5">
        <v>71635</v>
      </c>
    </row>
    <row r="345" spans="26:45" hidden="1" x14ac:dyDescent="0.25">
      <c r="Z345"/>
      <c r="AD345" s="5">
        <f t="shared" si="43"/>
        <v>37202</v>
      </c>
      <c r="AE345" s="96" cm="1">
        <f t="array" ref="AE345">_xlfn.XLOOKUP(AD344,SELICHistorico[Data],SELICHistorico[SELIC dia]/100,AE344,0)</f>
        <v>0</v>
      </c>
      <c r="AF345" s="80">
        <f t="shared" si="40"/>
        <v>1</v>
      </c>
      <c r="AG345" s="123">
        <f t="shared" si="41"/>
        <v>1000</v>
      </c>
      <c r="AH345" s="126" cm="1">
        <f t="array" ref="AH345">_xlfn.XLOOKUP(AD344,CDIHistorico_[Data],CDIHistorico_[CDI dia]/100,AH344,0)</f>
        <v>0</v>
      </c>
      <c r="AI345" s="2">
        <f t="shared" si="42"/>
        <v>1</v>
      </c>
      <c r="AK345">
        <v>2008</v>
      </c>
      <c r="AL345">
        <v>7</v>
      </c>
      <c r="AM345">
        <v>2846.16</v>
      </c>
      <c r="AN345" s="93">
        <f>DATE(IpeaDataIPCA[[#This Row],[Ano]],IpeaDataIPCA[[#This Row],[Mês]],15)</f>
        <v>39644</v>
      </c>
      <c r="AO345" s="5">
        <f>WORKDAY(IpeaDataIPCA[[#This Row],[Data]]-1,1,feriados)</f>
        <v>39644</v>
      </c>
      <c r="AS345" s="5">
        <v>71725</v>
      </c>
    </row>
    <row r="346" spans="26:45" hidden="1" x14ac:dyDescent="0.25">
      <c r="Z346"/>
      <c r="AD346" s="5">
        <f t="shared" si="43"/>
        <v>37203</v>
      </c>
      <c r="AE346" s="96" cm="1">
        <f t="array" ref="AE346">_xlfn.XLOOKUP(AD345,SELICHistorico[Data],SELICHistorico[SELIC dia]/100,AE345,0)</f>
        <v>0</v>
      </c>
      <c r="AF346" s="80">
        <f t="shared" si="40"/>
        <v>1</v>
      </c>
      <c r="AG346" s="123">
        <f t="shared" si="41"/>
        <v>1000</v>
      </c>
      <c r="AH346" s="126" cm="1">
        <f t="array" ref="AH346">_xlfn.XLOOKUP(AD345,CDIHistorico_[Data],CDIHistorico_[CDI dia]/100,AH345,0)</f>
        <v>0</v>
      </c>
      <c r="AI346" s="2">
        <f t="shared" si="42"/>
        <v>1</v>
      </c>
      <c r="AK346">
        <v>2008</v>
      </c>
      <c r="AL346">
        <v>8</v>
      </c>
      <c r="AM346">
        <v>2854.13</v>
      </c>
      <c r="AN346" s="93">
        <f>DATE(IpeaDataIPCA[[#This Row],[Ano]],IpeaDataIPCA[[#This Row],[Mês]],15)</f>
        <v>39675</v>
      </c>
      <c r="AO346" s="5">
        <f>WORKDAY(IpeaDataIPCA[[#This Row],[Data]]-1,1,feriados)</f>
        <v>39675</v>
      </c>
      <c r="AS346" s="5">
        <v>71817</v>
      </c>
    </row>
    <row r="347" spans="26:45" hidden="1" x14ac:dyDescent="0.25">
      <c r="Z347"/>
      <c r="AD347" s="5">
        <f t="shared" si="43"/>
        <v>37204</v>
      </c>
      <c r="AE347" s="96" cm="1">
        <f t="array" ref="AE347">_xlfn.XLOOKUP(AD346,SELICHistorico[Data],SELICHistorico[SELIC dia]/100,AE346,0)</f>
        <v>0</v>
      </c>
      <c r="AF347" s="80">
        <f t="shared" si="40"/>
        <v>1</v>
      </c>
      <c r="AG347" s="123">
        <f t="shared" si="41"/>
        <v>1000</v>
      </c>
      <c r="AH347" s="126" cm="1">
        <f t="array" ref="AH347">_xlfn.XLOOKUP(AD346,CDIHistorico_[Data],CDIHistorico_[CDI dia]/100,AH346,0)</f>
        <v>0</v>
      </c>
      <c r="AI347" s="2">
        <f t="shared" si="42"/>
        <v>1</v>
      </c>
      <c r="AK347">
        <v>2008</v>
      </c>
      <c r="AL347">
        <v>9</v>
      </c>
      <c r="AM347">
        <v>2861.55</v>
      </c>
      <c r="AN347" s="93">
        <f>DATE(IpeaDataIPCA[[#This Row],[Ano]],IpeaDataIPCA[[#This Row],[Mês]],15)</f>
        <v>39706</v>
      </c>
      <c r="AO347" s="5">
        <f>WORKDAY(IpeaDataIPCA[[#This Row],[Data]]-1,1,feriados)</f>
        <v>39706</v>
      </c>
      <c r="AS347" s="5">
        <v>71910</v>
      </c>
    </row>
    <row r="348" spans="26:45" hidden="1" x14ac:dyDescent="0.25">
      <c r="Z348"/>
      <c r="AD348" s="5">
        <f t="shared" si="43"/>
        <v>37207</v>
      </c>
      <c r="AE348" s="96" cm="1">
        <f t="array" ref="AE348">_xlfn.XLOOKUP(AD347,SELICHistorico[Data],SELICHistorico[SELIC dia]/100,AE347,0)</f>
        <v>0</v>
      </c>
      <c r="AF348" s="80">
        <f t="shared" si="40"/>
        <v>1</v>
      </c>
      <c r="AG348" s="123">
        <f t="shared" si="41"/>
        <v>1000</v>
      </c>
      <c r="AH348" s="126" cm="1">
        <f t="array" ref="AH348">_xlfn.XLOOKUP(AD347,CDIHistorico_[Data],CDIHistorico_[CDI dia]/100,AH347,0)</f>
        <v>0</v>
      </c>
      <c r="AI348" s="2">
        <f t="shared" si="42"/>
        <v>1</v>
      </c>
      <c r="AK348">
        <v>2008</v>
      </c>
      <c r="AL348">
        <v>10</v>
      </c>
      <c r="AM348">
        <v>2874.43</v>
      </c>
      <c r="AN348" s="93">
        <f>DATE(IpeaDataIPCA[[#This Row],[Ano]],IpeaDataIPCA[[#This Row],[Mês]],15)</f>
        <v>39736</v>
      </c>
      <c r="AO348" s="5">
        <f>WORKDAY(IpeaDataIPCA[[#This Row],[Data]]-1,1,feriados)</f>
        <v>39736</v>
      </c>
      <c r="AS348" s="5">
        <v>72001</v>
      </c>
    </row>
    <row r="349" spans="26:45" hidden="1" x14ac:dyDescent="0.25">
      <c r="Z349"/>
      <c r="AD349" s="5">
        <f t="shared" si="43"/>
        <v>37208</v>
      </c>
      <c r="AE349" s="96" cm="1">
        <f t="array" ref="AE349">_xlfn.XLOOKUP(AD348,SELICHistorico[Data],SELICHistorico[SELIC dia]/100,AE348,0)</f>
        <v>0</v>
      </c>
      <c r="AF349" s="80">
        <f t="shared" si="40"/>
        <v>1</v>
      </c>
      <c r="AG349" s="123">
        <f t="shared" si="41"/>
        <v>1000</v>
      </c>
      <c r="AH349" s="126" cm="1">
        <f t="array" ref="AH349">_xlfn.XLOOKUP(AD348,CDIHistorico_[Data],CDIHistorico_[CDI dia]/100,AH348,0)</f>
        <v>0</v>
      </c>
      <c r="AI349" s="2">
        <f t="shared" si="42"/>
        <v>1</v>
      </c>
      <c r="AK349">
        <v>2008</v>
      </c>
      <c r="AL349">
        <v>11</v>
      </c>
      <c r="AM349">
        <v>2884.78</v>
      </c>
      <c r="AN349" s="93">
        <f>DATE(IpeaDataIPCA[[#This Row],[Ano]],IpeaDataIPCA[[#This Row],[Mês]],15)</f>
        <v>39767</v>
      </c>
      <c r="AO349" s="5">
        <f>WORKDAY(IpeaDataIPCA[[#This Row],[Data]]-1,1,feriados)</f>
        <v>39769</v>
      </c>
      <c r="AS349" s="5">
        <v>72090</v>
      </c>
    </row>
    <row r="350" spans="26:45" hidden="1" x14ac:dyDescent="0.25">
      <c r="Z350"/>
      <c r="AD350" s="5">
        <f t="shared" si="43"/>
        <v>37209</v>
      </c>
      <c r="AE350" s="96" cm="1">
        <f t="array" ref="AE350">_xlfn.XLOOKUP(AD349,SELICHistorico[Data],SELICHistorico[SELIC dia]/100,AE349,0)</f>
        <v>0</v>
      </c>
      <c r="AF350" s="80">
        <f t="shared" si="40"/>
        <v>1</v>
      </c>
      <c r="AG350" s="123">
        <f t="shared" si="41"/>
        <v>1000</v>
      </c>
      <c r="AH350" s="126" cm="1">
        <f t="array" ref="AH350">_xlfn.XLOOKUP(AD349,CDIHistorico_[Data],CDIHistorico_[CDI dia]/100,AH349,0)</f>
        <v>0</v>
      </c>
      <c r="AI350" s="2">
        <f t="shared" si="42"/>
        <v>1</v>
      </c>
      <c r="AK350">
        <v>2008</v>
      </c>
      <c r="AL350">
        <v>12</v>
      </c>
      <c r="AM350">
        <v>2892.86</v>
      </c>
      <c r="AN350" s="93">
        <f>DATE(IpeaDataIPCA[[#This Row],[Ano]],IpeaDataIPCA[[#This Row],[Mês]],15)</f>
        <v>39797</v>
      </c>
      <c r="AO350" s="5">
        <f>WORKDAY(IpeaDataIPCA[[#This Row],[Data]]-1,1,feriados)</f>
        <v>39797</v>
      </c>
      <c r="AS350" s="5">
        <v>72182</v>
      </c>
    </row>
    <row r="351" spans="26:45" hidden="1" x14ac:dyDescent="0.25">
      <c r="Z351"/>
      <c r="AD351" s="5">
        <f t="shared" si="43"/>
        <v>37211</v>
      </c>
      <c r="AE351" s="96" cm="1">
        <f t="array" ref="AE351">_xlfn.XLOOKUP(AD350,SELICHistorico[Data],SELICHistorico[SELIC dia]/100,AE350,0)</f>
        <v>0</v>
      </c>
      <c r="AF351" s="80">
        <f t="shared" si="40"/>
        <v>1</v>
      </c>
      <c r="AG351" s="123">
        <f t="shared" si="41"/>
        <v>1000</v>
      </c>
      <c r="AH351" s="126" cm="1">
        <f t="array" ref="AH351">_xlfn.XLOOKUP(AD350,CDIHistorico_[Data],CDIHistorico_[CDI dia]/100,AH350,0)</f>
        <v>0</v>
      </c>
      <c r="AI351" s="2">
        <f t="shared" si="42"/>
        <v>1</v>
      </c>
      <c r="AK351">
        <v>2009</v>
      </c>
      <c r="AL351">
        <v>1</v>
      </c>
      <c r="AM351">
        <v>2906.74</v>
      </c>
      <c r="AN351" s="93">
        <f>DATE(IpeaDataIPCA[[#This Row],[Ano]],IpeaDataIPCA[[#This Row],[Mês]],15)</f>
        <v>39828</v>
      </c>
      <c r="AO351" s="5">
        <f>WORKDAY(IpeaDataIPCA[[#This Row],[Data]]-1,1,feriados)</f>
        <v>39828</v>
      </c>
      <c r="AS351" s="5">
        <v>72277</v>
      </c>
    </row>
    <row r="352" spans="26:45" hidden="1" x14ac:dyDescent="0.25">
      <c r="Z352"/>
      <c r="AD352" s="5">
        <f t="shared" si="43"/>
        <v>37214</v>
      </c>
      <c r="AE352" s="96" cm="1">
        <f t="array" ref="AE352">_xlfn.XLOOKUP(AD351,SELICHistorico[Data],SELICHistorico[SELIC dia]/100,AE351,0)</f>
        <v>0</v>
      </c>
      <c r="AF352" s="80">
        <f t="shared" si="40"/>
        <v>1</v>
      </c>
      <c r="AG352" s="123">
        <f t="shared" si="41"/>
        <v>1000</v>
      </c>
      <c r="AH352" s="126" cm="1">
        <f t="array" ref="AH352">_xlfn.XLOOKUP(AD351,CDIHistorico_[Data],CDIHistorico_[CDI dia]/100,AH351,0)</f>
        <v>0</v>
      </c>
      <c r="AI352" s="2">
        <f t="shared" si="42"/>
        <v>1</v>
      </c>
      <c r="AK352">
        <v>2009</v>
      </c>
      <c r="AL352">
        <v>2</v>
      </c>
      <c r="AM352">
        <v>2922.73</v>
      </c>
      <c r="AN352" s="93">
        <f>DATE(IpeaDataIPCA[[#This Row],[Ano]],IpeaDataIPCA[[#This Row],[Mês]],15)</f>
        <v>39859</v>
      </c>
      <c r="AO352" s="5">
        <f>WORKDAY(IpeaDataIPCA[[#This Row],[Data]]-1,1,feriados)</f>
        <v>39860</v>
      </c>
      <c r="AS352" s="5">
        <v>72368</v>
      </c>
    </row>
    <row r="353" spans="26:45" hidden="1" x14ac:dyDescent="0.25">
      <c r="Z353"/>
      <c r="AD353" s="5">
        <f t="shared" si="43"/>
        <v>37215</v>
      </c>
      <c r="AE353" s="96" cm="1">
        <f t="array" ref="AE353">_xlfn.XLOOKUP(AD352,SELICHistorico[Data],SELICHistorico[SELIC dia]/100,AE352,0)</f>
        <v>0</v>
      </c>
      <c r="AF353" s="80">
        <f t="shared" si="40"/>
        <v>1</v>
      </c>
      <c r="AG353" s="123">
        <f t="shared" si="41"/>
        <v>1000</v>
      </c>
      <c r="AH353" s="126" cm="1">
        <f t="array" ref="AH353">_xlfn.XLOOKUP(AD352,CDIHistorico_[Data],CDIHistorico_[CDI dia]/100,AH352,0)</f>
        <v>0</v>
      </c>
      <c r="AI353" s="2">
        <f t="shared" si="42"/>
        <v>1</v>
      </c>
      <c r="AK353">
        <v>2009</v>
      </c>
      <c r="AL353">
        <v>3</v>
      </c>
      <c r="AM353">
        <v>2928.57</v>
      </c>
      <c r="AN353" s="93">
        <f>DATE(IpeaDataIPCA[[#This Row],[Ano]],IpeaDataIPCA[[#This Row],[Mês]],15)</f>
        <v>39887</v>
      </c>
      <c r="AO353" s="5">
        <f>WORKDAY(IpeaDataIPCA[[#This Row],[Data]]-1,1,feriados)</f>
        <v>39888</v>
      </c>
      <c r="AS353" s="5">
        <v>72455</v>
      </c>
    </row>
    <row r="354" spans="26:45" hidden="1" x14ac:dyDescent="0.25">
      <c r="Z354"/>
      <c r="AD354" s="5">
        <f t="shared" si="43"/>
        <v>37216</v>
      </c>
      <c r="AE354" s="96" cm="1">
        <f t="array" ref="AE354">_xlfn.XLOOKUP(AD353,SELICHistorico[Data],SELICHistorico[SELIC dia]/100,AE353,0)</f>
        <v>0</v>
      </c>
      <c r="AF354" s="80">
        <f t="shared" si="40"/>
        <v>1</v>
      </c>
      <c r="AG354" s="123">
        <f t="shared" si="41"/>
        <v>1000</v>
      </c>
      <c r="AH354" s="126" cm="1">
        <f t="array" ref="AH354">_xlfn.XLOOKUP(AD353,CDIHistorico_[Data],CDIHistorico_[CDI dia]/100,AH353,0)</f>
        <v>0</v>
      </c>
      <c r="AI354" s="2">
        <f t="shared" si="42"/>
        <v>1</v>
      </c>
      <c r="AK354">
        <v>2009</v>
      </c>
      <c r="AL354">
        <v>4</v>
      </c>
      <c r="AM354">
        <v>2942.63</v>
      </c>
      <c r="AN354" s="93">
        <f>DATE(IpeaDataIPCA[[#This Row],[Ano]],IpeaDataIPCA[[#This Row],[Mês]],15)</f>
        <v>39918</v>
      </c>
      <c r="AO354" s="5">
        <f>WORKDAY(IpeaDataIPCA[[#This Row],[Data]]-1,1,feriados)</f>
        <v>39918</v>
      </c>
      <c r="AS354" s="5">
        <v>72547</v>
      </c>
    </row>
    <row r="355" spans="26:45" hidden="1" x14ac:dyDescent="0.25">
      <c r="Z355"/>
      <c r="AD355" s="5">
        <f t="shared" si="43"/>
        <v>37217</v>
      </c>
      <c r="AE355" s="96" cm="1">
        <f t="array" ref="AE355">_xlfn.XLOOKUP(AD354,SELICHistorico[Data],SELICHistorico[SELIC dia]/100,AE354,0)</f>
        <v>0</v>
      </c>
      <c r="AF355" s="80">
        <f t="shared" si="40"/>
        <v>1</v>
      </c>
      <c r="AG355" s="123">
        <f t="shared" si="41"/>
        <v>1000</v>
      </c>
      <c r="AH355" s="126" cm="1">
        <f t="array" ref="AH355">_xlfn.XLOOKUP(AD354,CDIHistorico_[Data],CDIHistorico_[CDI dia]/100,AH354,0)</f>
        <v>0</v>
      </c>
      <c r="AI355" s="2">
        <f t="shared" si="42"/>
        <v>1</v>
      </c>
      <c r="AK355">
        <v>2009</v>
      </c>
      <c r="AL355">
        <v>5</v>
      </c>
      <c r="AM355">
        <v>2956.46</v>
      </c>
      <c r="AN355" s="93">
        <f>DATE(IpeaDataIPCA[[#This Row],[Ano]],IpeaDataIPCA[[#This Row],[Mês]],15)</f>
        <v>39948</v>
      </c>
      <c r="AO355" s="5">
        <f>WORKDAY(IpeaDataIPCA[[#This Row],[Data]]-1,1,feriados)</f>
        <v>39948</v>
      </c>
      <c r="AS355" s="5">
        <v>72641</v>
      </c>
    </row>
    <row r="356" spans="26:45" hidden="1" x14ac:dyDescent="0.25">
      <c r="Z356"/>
      <c r="AD356" s="5">
        <f t="shared" si="43"/>
        <v>37218</v>
      </c>
      <c r="AE356" s="96" cm="1">
        <f t="array" ref="AE356">_xlfn.XLOOKUP(AD355,SELICHistorico[Data],SELICHistorico[SELIC dia]/100,AE355,0)</f>
        <v>0</v>
      </c>
      <c r="AF356" s="80">
        <f t="shared" si="40"/>
        <v>1</v>
      </c>
      <c r="AG356" s="123">
        <f t="shared" si="41"/>
        <v>1000</v>
      </c>
      <c r="AH356" s="126" cm="1">
        <f t="array" ref="AH356">_xlfn.XLOOKUP(AD355,CDIHistorico_[Data],CDIHistorico_[CDI dia]/100,AH355,0)</f>
        <v>0</v>
      </c>
      <c r="AI356" s="2">
        <f t="shared" si="42"/>
        <v>1</v>
      </c>
      <c r="AK356">
        <v>2009</v>
      </c>
      <c r="AL356">
        <v>6</v>
      </c>
      <c r="AM356">
        <v>2967.1</v>
      </c>
      <c r="AN356" s="93">
        <f>DATE(IpeaDataIPCA[[#This Row],[Ano]],IpeaDataIPCA[[#This Row],[Mês]],15)</f>
        <v>39979</v>
      </c>
      <c r="AO356" s="5">
        <f>WORKDAY(IpeaDataIPCA[[#This Row],[Data]]-1,1,feriados)</f>
        <v>39979</v>
      </c>
      <c r="AS356" s="5">
        <v>72732</v>
      </c>
    </row>
    <row r="357" spans="26:45" hidden="1" x14ac:dyDescent="0.25">
      <c r="Z357"/>
      <c r="AD357" s="5">
        <f t="shared" si="43"/>
        <v>37221</v>
      </c>
      <c r="AE357" s="96" cm="1">
        <f t="array" ref="AE357">_xlfn.XLOOKUP(AD356,SELICHistorico[Data],SELICHistorico[SELIC dia]/100,AE356,0)</f>
        <v>0</v>
      </c>
      <c r="AF357" s="80">
        <f t="shared" si="40"/>
        <v>1</v>
      </c>
      <c r="AG357" s="123">
        <f t="shared" si="41"/>
        <v>1000</v>
      </c>
      <c r="AH357" s="126" cm="1">
        <f t="array" ref="AH357">_xlfn.XLOOKUP(AD356,CDIHistorico_[Data],CDIHistorico_[CDI dia]/100,AH356,0)</f>
        <v>0</v>
      </c>
      <c r="AI357" s="2">
        <f t="shared" si="42"/>
        <v>1</v>
      </c>
      <c r="AK357">
        <v>2009</v>
      </c>
      <c r="AL357">
        <v>7</v>
      </c>
      <c r="AM357">
        <v>2974.22</v>
      </c>
      <c r="AN357" s="93">
        <f>DATE(IpeaDataIPCA[[#This Row],[Ano]],IpeaDataIPCA[[#This Row],[Mês]],15)</f>
        <v>40009</v>
      </c>
      <c r="AO357" s="5">
        <f>WORKDAY(IpeaDataIPCA[[#This Row],[Data]]-1,1,feriados)</f>
        <v>40009</v>
      </c>
      <c r="AS357" s="5">
        <v>72820</v>
      </c>
    </row>
    <row r="358" spans="26:45" hidden="1" x14ac:dyDescent="0.25">
      <c r="Z358"/>
      <c r="AD358" s="5">
        <f t="shared" si="43"/>
        <v>37222</v>
      </c>
      <c r="AE358" s="96" cm="1">
        <f t="array" ref="AE358">_xlfn.XLOOKUP(AD357,SELICHistorico[Data],SELICHistorico[SELIC dia]/100,AE357,0)</f>
        <v>0</v>
      </c>
      <c r="AF358" s="80">
        <f t="shared" si="40"/>
        <v>1</v>
      </c>
      <c r="AG358" s="123">
        <f t="shared" si="41"/>
        <v>1000</v>
      </c>
      <c r="AH358" s="126" cm="1">
        <f t="array" ref="AH358">_xlfn.XLOOKUP(AD357,CDIHistorico_[Data],CDIHistorico_[CDI dia]/100,AH357,0)</f>
        <v>0</v>
      </c>
      <c r="AI358" s="2">
        <f t="shared" si="42"/>
        <v>1</v>
      </c>
      <c r="AK358">
        <v>2009</v>
      </c>
      <c r="AL358">
        <v>8</v>
      </c>
      <c r="AM358">
        <v>2978.68</v>
      </c>
      <c r="AN358" s="93">
        <f>DATE(IpeaDataIPCA[[#This Row],[Ano]],IpeaDataIPCA[[#This Row],[Mês]],15)</f>
        <v>40040</v>
      </c>
      <c r="AO358" s="5">
        <f>WORKDAY(IpeaDataIPCA[[#This Row],[Data]]-1,1,feriados)</f>
        <v>40042</v>
      </c>
      <c r="AS358" s="5">
        <v>72914</v>
      </c>
    </row>
    <row r="359" spans="26:45" hidden="1" x14ac:dyDescent="0.25">
      <c r="Z359"/>
      <c r="AD359" s="5">
        <f t="shared" si="43"/>
        <v>37223</v>
      </c>
      <c r="AE359" s="96" cm="1">
        <f t="array" ref="AE359">_xlfn.XLOOKUP(AD358,SELICHistorico[Data],SELICHistorico[SELIC dia]/100,AE358,0)</f>
        <v>0</v>
      </c>
      <c r="AF359" s="80">
        <f t="shared" si="40"/>
        <v>1</v>
      </c>
      <c r="AG359" s="123">
        <f t="shared" si="41"/>
        <v>1000</v>
      </c>
      <c r="AH359" s="126" cm="1">
        <f t="array" ref="AH359">_xlfn.XLOOKUP(AD358,CDIHistorico_[Data],CDIHistorico_[CDI dia]/100,AH358,0)</f>
        <v>0</v>
      </c>
      <c r="AI359" s="2">
        <f t="shared" si="42"/>
        <v>1</v>
      </c>
      <c r="AK359">
        <v>2009</v>
      </c>
      <c r="AL359">
        <v>9</v>
      </c>
      <c r="AM359">
        <v>2985.83</v>
      </c>
      <c r="AN359" s="93">
        <f>DATE(IpeaDataIPCA[[#This Row],[Ano]],IpeaDataIPCA[[#This Row],[Mês]],15)</f>
        <v>40071</v>
      </c>
      <c r="AO359" s="5">
        <f>WORKDAY(IpeaDataIPCA[[#This Row],[Data]]-1,1,feriados)</f>
        <v>40071</v>
      </c>
      <c r="AS359" s="5">
        <v>73005</v>
      </c>
    </row>
    <row r="360" spans="26:45" hidden="1" x14ac:dyDescent="0.25">
      <c r="Z360"/>
      <c r="AD360" s="5">
        <f t="shared" si="43"/>
        <v>37224</v>
      </c>
      <c r="AE360" s="96" cm="1">
        <f t="array" ref="AE360">_xlfn.XLOOKUP(AD359,SELICHistorico[Data],SELICHistorico[SELIC dia]/100,AE359,0)</f>
        <v>0</v>
      </c>
      <c r="AF360" s="80">
        <f t="shared" si="40"/>
        <v>1</v>
      </c>
      <c r="AG360" s="123">
        <f t="shared" si="41"/>
        <v>1000</v>
      </c>
      <c r="AH360" s="126" cm="1">
        <f t="array" ref="AH360">_xlfn.XLOOKUP(AD359,CDIHistorico_[Data],CDIHistorico_[CDI dia]/100,AH359,0)</f>
        <v>0</v>
      </c>
      <c r="AI360" s="2">
        <f t="shared" si="42"/>
        <v>1</v>
      </c>
      <c r="AK360">
        <v>2009</v>
      </c>
      <c r="AL360">
        <v>10</v>
      </c>
      <c r="AM360">
        <v>2994.19</v>
      </c>
      <c r="AN360" s="93">
        <f>DATE(IpeaDataIPCA[[#This Row],[Ano]],IpeaDataIPCA[[#This Row],[Mês]],15)</f>
        <v>40101</v>
      </c>
      <c r="AO360" s="5">
        <f>WORKDAY(IpeaDataIPCA[[#This Row],[Data]]-1,1,feriados)</f>
        <v>40101</v>
      </c>
      <c r="AS360" s="5">
        <v>73096</v>
      </c>
    </row>
    <row r="361" spans="26:45" hidden="1" x14ac:dyDescent="0.25">
      <c r="Z361"/>
      <c r="AD361" s="5">
        <f t="shared" si="43"/>
        <v>37225</v>
      </c>
      <c r="AE361" s="96" cm="1">
        <f t="array" ref="AE361">_xlfn.XLOOKUP(AD360,SELICHistorico[Data],SELICHistorico[SELIC dia]/100,AE360,0)</f>
        <v>0</v>
      </c>
      <c r="AF361" s="80">
        <f t="shared" si="40"/>
        <v>1</v>
      </c>
      <c r="AG361" s="123">
        <f t="shared" si="41"/>
        <v>1000</v>
      </c>
      <c r="AH361" s="126" cm="1">
        <f t="array" ref="AH361">_xlfn.XLOOKUP(AD360,CDIHistorico_[Data],CDIHistorico_[CDI dia]/100,AH360,0)</f>
        <v>0</v>
      </c>
      <c r="AI361" s="2">
        <f t="shared" si="42"/>
        <v>1</v>
      </c>
      <c r="AK361">
        <v>2009</v>
      </c>
      <c r="AL361">
        <v>11</v>
      </c>
      <c r="AM361">
        <v>3006.47</v>
      </c>
      <c r="AN361" s="93">
        <f>DATE(IpeaDataIPCA[[#This Row],[Ano]],IpeaDataIPCA[[#This Row],[Mês]],15)</f>
        <v>40132</v>
      </c>
      <c r="AO361" s="5">
        <f>WORKDAY(IpeaDataIPCA[[#This Row],[Data]]-1,1,feriados)</f>
        <v>40133</v>
      </c>
      <c r="AS361" s="5">
        <v>73187</v>
      </c>
    </row>
    <row r="362" spans="26:45" hidden="1" x14ac:dyDescent="0.25">
      <c r="Z362"/>
      <c r="AD362" s="5">
        <f t="shared" si="43"/>
        <v>37228</v>
      </c>
      <c r="AE362" s="96" cm="1">
        <f t="array" ref="AE362">_xlfn.XLOOKUP(AD361,SELICHistorico[Data],SELICHistorico[SELIC dia]/100,AE361,0)</f>
        <v>0</v>
      </c>
      <c r="AF362" s="80">
        <f t="shared" si="40"/>
        <v>1</v>
      </c>
      <c r="AG362" s="123">
        <f t="shared" si="41"/>
        <v>1000</v>
      </c>
      <c r="AH362" s="126" cm="1">
        <f t="array" ref="AH362">_xlfn.XLOOKUP(AD361,CDIHistorico_[Data],CDIHistorico_[CDI dia]/100,AH361,0)</f>
        <v>0</v>
      </c>
      <c r="AI362" s="2">
        <f t="shared" si="42"/>
        <v>1</v>
      </c>
      <c r="AK362">
        <v>2009</v>
      </c>
      <c r="AL362">
        <v>12</v>
      </c>
      <c r="AM362">
        <v>3017.59</v>
      </c>
      <c r="AN362" s="93">
        <f>DATE(IpeaDataIPCA[[#This Row],[Ano]],IpeaDataIPCA[[#This Row],[Mês]],15)</f>
        <v>40162</v>
      </c>
      <c r="AO362" s="5">
        <f>WORKDAY(IpeaDataIPCA[[#This Row],[Data]]-1,1,feriados)</f>
        <v>40162</v>
      </c>
      <c r="AS362" s="5">
        <v>73278</v>
      </c>
    </row>
    <row r="363" spans="26:45" hidden="1" x14ac:dyDescent="0.25">
      <c r="Z363"/>
      <c r="AD363" s="5">
        <f t="shared" si="43"/>
        <v>37229</v>
      </c>
      <c r="AE363" s="96" cm="1">
        <f t="array" ref="AE363">_xlfn.XLOOKUP(AD362,SELICHistorico[Data],SELICHistorico[SELIC dia]/100,AE362,0)</f>
        <v>0</v>
      </c>
      <c r="AF363" s="80">
        <f t="shared" si="40"/>
        <v>1</v>
      </c>
      <c r="AG363" s="123">
        <f t="shared" si="41"/>
        <v>1000</v>
      </c>
      <c r="AH363" s="126" cm="1">
        <f t="array" ref="AH363">_xlfn.XLOOKUP(AD362,CDIHistorico_[Data],CDIHistorico_[CDI dia]/100,AH362,0)</f>
        <v>0</v>
      </c>
      <c r="AI363" s="2">
        <f t="shared" si="42"/>
        <v>1</v>
      </c>
      <c r="AK363">
        <v>2010</v>
      </c>
      <c r="AL363">
        <v>1</v>
      </c>
      <c r="AM363">
        <v>3040.22</v>
      </c>
      <c r="AN363" s="93">
        <f>DATE(IpeaDataIPCA[[#This Row],[Ano]],IpeaDataIPCA[[#This Row],[Mês]],15)</f>
        <v>40193</v>
      </c>
      <c r="AO363" s="5">
        <f>WORKDAY(IpeaDataIPCA[[#This Row],[Data]]-1,1,feriados)</f>
        <v>40193</v>
      </c>
      <c r="AS363" s="5">
        <v>73369</v>
      </c>
    </row>
    <row r="364" spans="26:45" hidden="1" x14ac:dyDescent="0.25">
      <c r="Z364"/>
      <c r="AD364" s="5">
        <f t="shared" si="43"/>
        <v>37230</v>
      </c>
      <c r="AE364" s="96" cm="1">
        <f t="array" ref="AE364">_xlfn.XLOOKUP(AD363,SELICHistorico[Data],SELICHistorico[SELIC dia]/100,AE363,0)</f>
        <v>0</v>
      </c>
      <c r="AF364" s="80">
        <f t="shared" si="40"/>
        <v>1</v>
      </c>
      <c r="AG364" s="123">
        <f t="shared" si="41"/>
        <v>1000</v>
      </c>
      <c r="AH364" s="126" cm="1">
        <f t="array" ref="AH364">_xlfn.XLOOKUP(AD363,CDIHistorico_[Data],CDIHistorico_[CDI dia]/100,AH363,0)</f>
        <v>0</v>
      </c>
      <c r="AI364" s="2">
        <f t="shared" si="42"/>
        <v>1</v>
      </c>
      <c r="AK364">
        <v>2010</v>
      </c>
      <c r="AL364">
        <v>2</v>
      </c>
      <c r="AM364">
        <v>3063.93</v>
      </c>
      <c r="AN364" s="93">
        <f>DATE(IpeaDataIPCA[[#This Row],[Ano]],IpeaDataIPCA[[#This Row],[Mês]],15)</f>
        <v>40224</v>
      </c>
      <c r="AO364" s="5">
        <f>WORKDAY(IpeaDataIPCA[[#This Row],[Data]]-1,1,feriados)</f>
        <v>40226</v>
      </c>
      <c r="AS364" s="5">
        <v>73461</v>
      </c>
    </row>
    <row r="365" spans="26:45" hidden="1" x14ac:dyDescent="0.25">
      <c r="Z365"/>
      <c r="AD365" s="5">
        <f t="shared" si="43"/>
        <v>37231</v>
      </c>
      <c r="AE365" s="96" cm="1">
        <f t="array" ref="AE365">_xlfn.XLOOKUP(AD364,SELICHistorico[Data],SELICHistorico[SELIC dia]/100,AE364,0)</f>
        <v>0</v>
      </c>
      <c r="AF365" s="80">
        <f t="shared" si="40"/>
        <v>1</v>
      </c>
      <c r="AG365" s="123">
        <f t="shared" si="41"/>
        <v>1000</v>
      </c>
      <c r="AH365" s="126" cm="1">
        <f t="array" ref="AH365">_xlfn.XLOOKUP(AD364,CDIHistorico_[Data],CDIHistorico_[CDI dia]/100,AH364,0)</f>
        <v>0</v>
      </c>
      <c r="AI365" s="2">
        <f t="shared" si="42"/>
        <v>1</v>
      </c>
      <c r="AK365">
        <v>2010</v>
      </c>
      <c r="AL365">
        <v>3</v>
      </c>
      <c r="AM365">
        <v>3079.86</v>
      </c>
      <c r="AN365" s="93">
        <f>DATE(IpeaDataIPCA[[#This Row],[Ano]],IpeaDataIPCA[[#This Row],[Mês]],15)</f>
        <v>40252</v>
      </c>
      <c r="AO365" s="5">
        <f>WORKDAY(IpeaDataIPCA[[#This Row],[Data]]-1,1,feriados)</f>
        <v>40252</v>
      </c>
      <c r="AS365" s="5">
        <v>73551</v>
      </c>
    </row>
    <row r="366" spans="26:45" hidden="1" x14ac:dyDescent="0.25">
      <c r="Z366"/>
      <c r="AD366" s="5">
        <f t="shared" si="43"/>
        <v>37232</v>
      </c>
      <c r="AE366" s="96" cm="1">
        <f t="array" ref="AE366">_xlfn.XLOOKUP(AD365,SELICHistorico[Data],SELICHistorico[SELIC dia]/100,AE365,0)</f>
        <v>0</v>
      </c>
      <c r="AF366" s="80">
        <f t="shared" si="40"/>
        <v>1</v>
      </c>
      <c r="AG366" s="123">
        <f t="shared" si="41"/>
        <v>1000</v>
      </c>
      <c r="AH366" s="126" cm="1">
        <f t="array" ref="AH366">_xlfn.XLOOKUP(AD365,CDIHistorico_[Data],CDIHistorico_[CDI dia]/100,AH365,0)</f>
        <v>0</v>
      </c>
      <c r="AI366" s="2">
        <f t="shared" si="42"/>
        <v>1</v>
      </c>
      <c r="AK366">
        <v>2010</v>
      </c>
      <c r="AL366">
        <v>4</v>
      </c>
      <c r="AM366">
        <v>3097.42</v>
      </c>
      <c r="AN366" s="93">
        <f>DATE(IpeaDataIPCA[[#This Row],[Ano]],IpeaDataIPCA[[#This Row],[Mês]],15)</f>
        <v>40283</v>
      </c>
      <c r="AO366" s="5">
        <f>WORKDAY(IpeaDataIPCA[[#This Row],[Data]]-1,1,feriados)</f>
        <v>40283</v>
      </c>
      <c r="AS366" s="5">
        <v>73642</v>
      </c>
    </row>
    <row r="367" spans="26:45" hidden="1" x14ac:dyDescent="0.25">
      <c r="Z367"/>
      <c r="AD367" s="5">
        <f t="shared" si="43"/>
        <v>37235</v>
      </c>
      <c r="AE367" s="96" cm="1">
        <f t="array" ref="AE367">_xlfn.XLOOKUP(AD366,SELICHistorico[Data],SELICHistorico[SELIC dia]/100,AE366,0)</f>
        <v>0</v>
      </c>
      <c r="AF367" s="80">
        <f t="shared" si="40"/>
        <v>1</v>
      </c>
      <c r="AG367" s="123">
        <f t="shared" si="41"/>
        <v>1000</v>
      </c>
      <c r="AH367" s="126" cm="1">
        <f t="array" ref="AH367">_xlfn.XLOOKUP(AD366,CDIHistorico_[Data],CDIHistorico_[CDI dia]/100,AH366,0)</f>
        <v>0</v>
      </c>
      <c r="AI367" s="2">
        <f t="shared" si="42"/>
        <v>1</v>
      </c>
      <c r="AK367">
        <v>2010</v>
      </c>
      <c r="AL367">
        <v>5</v>
      </c>
      <c r="AM367">
        <v>3110.74</v>
      </c>
      <c r="AN367" s="93">
        <f>DATE(IpeaDataIPCA[[#This Row],[Ano]],IpeaDataIPCA[[#This Row],[Mês]],15)</f>
        <v>40313</v>
      </c>
      <c r="AO367" s="5">
        <f>WORKDAY(IpeaDataIPCA[[#This Row],[Data]]-1,1,feriados)</f>
        <v>40315</v>
      </c>
      <c r="AS367" s="5">
        <v>73734</v>
      </c>
    </row>
    <row r="368" spans="26:45" hidden="1" x14ac:dyDescent="0.25">
      <c r="Z368"/>
      <c r="AD368" s="5">
        <f t="shared" si="43"/>
        <v>37236</v>
      </c>
      <c r="AE368" s="96" cm="1">
        <f t="array" ref="AE368">_xlfn.XLOOKUP(AD367,SELICHistorico[Data],SELICHistorico[SELIC dia]/100,AE367,0)</f>
        <v>0</v>
      </c>
      <c r="AF368" s="80">
        <f t="shared" si="40"/>
        <v>1</v>
      </c>
      <c r="AG368" s="123">
        <f t="shared" si="41"/>
        <v>1000</v>
      </c>
      <c r="AH368" s="126" cm="1">
        <f t="array" ref="AH368">_xlfn.XLOOKUP(AD367,CDIHistorico_[Data],CDIHistorico_[CDI dia]/100,AH367,0)</f>
        <v>0</v>
      </c>
      <c r="AI368" s="2">
        <f t="shared" si="42"/>
        <v>1</v>
      </c>
      <c r="AK368">
        <v>2010</v>
      </c>
      <c r="AL368">
        <v>6</v>
      </c>
      <c r="AM368">
        <v>3110.74</v>
      </c>
      <c r="AN368" s="93">
        <f>DATE(IpeaDataIPCA[[#This Row],[Ano]],IpeaDataIPCA[[#This Row],[Mês]],15)</f>
        <v>40344</v>
      </c>
      <c r="AO368" s="5">
        <f>WORKDAY(IpeaDataIPCA[[#This Row],[Data]]-1,1,feriados)</f>
        <v>40344</v>
      </c>
      <c r="AS368" s="5">
        <v>73826</v>
      </c>
    </row>
    <row r="369" spans="26:45" hidden="1" x14ac:dyDescent="0.25">
      <c r="Z369"/>
      <c r="AD369" s="5">
        <f t="shared" si="43"/>
        <v>37237</v>
      </c>
      <c r="AE369" s="96" cm="1">
        <f t="array" ref="AE369">_xlfn.XLOOKUP(AD368,SELICHistorico[Data],SELICHistorico[SELIC dia]/100,AE368,0)</f>
        <v>0</v>
      </c>
      <c r="AF369" s="80">
        <f t="shared" si="40"/>
        <v>1</v>
      </c>
      <c r="AG369" s="123">
        <f t="shared" si="41"/>
        <v>1000</v>
      </c>
      <c r="AH369" s="126" cm="1">
        <f t="array" ref="AH369">_xlfn.XLOOKUP(AD368,CDIHistorico_[Data],CDIHistorico_[CDI dia]/100,AH368,0)</f>
        <v>0</v>
      </c>
      <c r="AI369" s="2">
        <f t="shared" si="42"/>
        <v>1</v>
      </c>
      <c r="AK369">
        <v>2010</v>
      </c>
      <c r="AL369">
        <v>7</v>
      </c>
      <c r="AM369">
        <v>3111.05</v>
      </c>
      <c r="AN369" s="93">
        <f>DATE(IpeaDataIPCA[[#This Row],[Ano]],IpeaDataIPCA[[#This Row],[Mês]],15)</f>
        <v>40374</v>
      </c>
      <c r="AO369" s="5">
        <f>WORKDAY(IpeaDataIPCA[[#This Row],[Data]]-1,1,feriados)</f>
        <v>40374</v>
      </c>
      <c r="AS369" s="5">
        <v>73915</v>
      </c>
    </row>
    <row r="370" spans="26:45" hidden="1" x14ac:dyDescent="0.25">
      <c r="Z370"/>
      <c r="AD370" s="5">
        <f t="shared" si="43"/>
        <v>37238</v>
      </c>
      <c r="AE370" s="96" cm="1">
        <f t="array" ref="AE370">_xlfn.XLOOKUP(AD369,SELICHistorico[Data],SELICHistorico[SELIC dia]/100,AE369,0)</f>
        <v>0</v>
      </c>
      <c r="AF370" s="80">
        <f t="shared" si="40"/>
        <v>1</v>
      </c>
      <c r="AG370" s="123">
        <f t="shared" si="41"/>
        <v>1000</v>
      </c>
      <c r="AH370" s="126" cm="1">
        <f t="array" ref="AH370">_xlfn.XLOOKUP(AD369,CDIHistorico_[Data],CDIHistorico_[CDI dia]/100,AH369,0)</f>
        <v>0</v>
      </c>
      <c r="AI370" s="2">
        <f t="shared" si="42"/>
        <v>1</v>
      </c>
      <c r="AK370">
        <v>2010</v>
      </c>
      <c r="AL370">
        <v>8</v>
      </c>
      <c r="AM370">
        <v>3112.29</v>
      </c>
      <c r="AN370" s="93">
        <f>DATE(IpeaDataIPCA[[#This Row],[Ano]],IpeaDataIPCA[[#This Row],[Mês]],15)</f>
        <v>40405</v>
      </c>
      <c r="AO370" s="5">
        <f>WORKDAY(IpeaDataIPCA[[#This Row],[Data]]-1,1,feriados)</f>
        <v>40406</v>
      </c>
      <c r="AS370" s="5">
        <v>74007</v>
      </c>
    </row>
    <row r="371" spans="26:45" hidden="1" x14ac:dyDescent="0.25">
      <c r="Z371"/>
      <c r="AD371" s="5">
        <f t="shared" si="43"/>
        <v>37239</v>
      </c>
      <c r="AE371" s="96" cm="1">
        <f t="array" ref="AE371">_xlfn.XLOOKUP(AD370,SELICHistorico[Data],SELICHistorico[SELIC dia]/100,AE370,0)</f>
        <v>0</v>
      </c>
      <c r="AF371" s="80">
        <f t="shared" si="40"/>
        <v>1</v>
      </c>
      <c r="AG371" s="123">
        <f t="shared" si="41"/>
        <v>1000</v>
      </c>
      <c r="AH371" s="126" cm="1">
        <f t="array" ref="AH371">_xlfn.XLOOKUP(AD370,CDIHistorico_[Data],CDIHistorico_[CDI dia]/100,AH370,0)</f>
        <v>0</v>
      </c>
      <c r="AI371" s="2">
        <f t="shared" si="42"/>
        <v>1</v>
      </c>
      <c r="AK371">
        <v>2010</v>
      </c>
      <c r="AL371">
        <v>9</v>
      </c>
      <c r="AM371">
        <v>3126.29</v>
      </c>
      <c r="AN371" s="93">
        <f>DATE(IpeaDataIPCA[[#This Row],[Ano]],IpeaDataIPCA[[#This Row],[Mês]],15)</f>
        <v>40436</v>
      </c>
      <c r="AO371" s="5">
        <f>WORKDAY(IpeaDataIPCA[[#This Row],[Data]]-1,1,feriados)</f>
        <v>40436</v>
      </c>
      <c r="AS371" s="5">
        <v>74099</v>
      </c>
    </row>
    <row r="372" spans="26:45" hidden="1" x14ac:dyDescent="0.25">
      <c r="Z372"/>
      <c r="AD372" s="5">
        <f t="shared" si="43"/>
        <v>37242</v>
      </c>
      <c r="AE372" s="96" cm="1">
        <f t="array" ref="AE372">_xlfn.XLOOKUP(AD371,SELICHistorico[Data],SELICHistorico[SELIC dia]/100,AE371,0)</f>
        <v>0</v>
      </c>
      <c r="AF372" s="80">
        <f t="shared" si="40"/>
        <v>1</v>
      </c>
      <c r="AG372" s="123">
        <f t="shared" si="41"/>
        <v>1000</v>
      </c>
      <c r="AH372" s="126" cm="1">
        <f t="array" ref="AH372">_xlfn.XLOOKUP(AD371,CDIHistorico_[Data],CDIHistorico_[CDI dia]/100,AH371,0)</f>
        <v>0</v>
      </c>
      <c r="AI372" s="2">
        <f t="shared" si="42"/>
        <v>1</v>
      </c>
      <c r="AK372">
        <v>2010</v>
      </c>
      <c r="AL372">
        <v>10</v>
      </c>
      <c r="AM372">
        <v>3149.74</v>
      </c>
      <c r="AN372" s="93">
        <f>DATE(IpeaDataIPCA[[#This Row],[Ano]],IpeaDataIPCA[[#This Row],[Mês]],15)</f>
        <v>40466</v>
      </c>
      <c r="AO372" s="5">
        <f>WORKDAY(IpeaDataIPCA[[#This Row],[Data]]-1,1,feriados)</f>
        <v>40466</v>
      </c>
      <c r="AS372" s="5">
        <v>74191</v>
      </c>
    </row>
    <row r="373" spans="26:45" hidden="1" x14ac:dyDescent="0.25">
      <c r="Z373"/>
      <c r="AD373" s="5">
        <f t="shared" si="43"/>
        <v>37243</v>
      </c>
      <c r="AE373" s="96" cm="1">
        <f t="array" ref="AE373">_xlfn.XLOOKUP(AD372,SELICHistorico[Data],SELICHistorico[SELIC dia]/100,AE372,0)</f>
        <v>0</v>
      </c>
      <c r="AF373" s="80">
        <f t="shared" si="40"/>
        <v>1</v>
      </c>
      <c r="AG373" s="123">
        <f t="shared" si="41"/>
        <v>1000</v>
      </c>
      <c r="AH373" s="126" cm="1">
        <f t="array" ref="AH373">_xlfn.XLOOKUP(AD372,CDIHistorico_[Data],CDIHistorico_[CDI dia]/100,AH372,0)</f>
        <v>0</v>
      </c>
      <c r="AI373" s="2">
        <f t="shared" si="42"/>
        <v>1</v>
      </c>
      <c r="AK373">
        <v>2010</v>
      </c>
      <c r="AL373">
        <v>11</v>
      </c>
      <c r="AM373">
        <v>3175.88</v>
      </c>
      <c r="AN373" s="93">
        <f>DATE(IpeaDataIPCA[[#This Row],[Ano]],IpeaDataIPCA[[#This Row],[Mês]],15)</f>
        <v>40497</v>
      </c>
      <c r="AO373" s="5">
        <f>WORKDAY(IpeaDataIPCA[[#This Row],[Data]]-1,1,feriados)</f>
        <v>40498</v>
      </c>
      <c r="AS373" s="5">
        <v>74280</v>
      </c>
    </row>
    <row r="374" spans="26:45" hidden="1" x14ac:dyDescent="0.25">
      <c r="Z374"/>
      <c r="AD374" s="5">
        <f t="shared" si="43"/>
        <v>37244</v>
      </c>
      <c r="AE374" s="96" cm="1">
        <f t="array" ref="AE374">_xlfn.XLOOKUP(AD373,SELICHistorico[Data],SELICHistorico[SELIC dia]/100,AE373,0)</f>
        <v>0</v>
      </c>
      <c r="AF374" s="80">
        <f t="shared" si="40"/>
        <v>1</v>
      </c>
      <c r="AG374" s="123">
        <f t="shared" si="41"/>
        <v>1000</v>
      </c>
      <c r="AH374" s="126" cm="1">
        <f t="array" ref="AH374">_xlfn.XLOOKUP(AD373,CDIHistorico_[Data],CDIHistorico_[CDI dia]/100,AH373,0)</f>
        <v>0</v>
      </c>
      <c r="AI374" s="2">
        <f t="shared" si="42"/>
        <v>1</v>
      </c>
      <c r="AK374">
        <v>2010</v>
      </c>
      <c r="AL374">
        <v>12</v>
      </c>
      <c r="AM374">
        <v>3195.89</v>
      </c>
      <c r="AN374" s="93">
        <f>DATE(IpeaDataIPCA[[#This Row],[Ano]],IpeaDataIPCA[[#This Row],[Mês]],15)</f>
        <v>40527</v>
      </c>
      <c r="AO374" s="5">
        <f>WORKDAY(IpeaDataIPCA[[#This Row],[Data]]-1,1,feriados)</f>
        <v>40527</v>
      </c>
      <c r="AS374" s="5">
        <v>74372</v>
      </c>
    </row>
    <row r="375" spans="26:45" hidden="1" x14ac:dyDescent="0.25">
      <c r="Z375"/>
      <c r="AD375" s="5">
        <f t="shared" si="43"/>
        <v>37245</v>
      </c>
      <c r="AE375" s="96" cm="1">
        <f t="array" ref="AE375">_xlfn.XLOOKUP(AD374,SELICHistorico[Data],SELICHistorico[SELIC dia]/100,AE374,0)</f>
        <v>0</v>
      </c>
      <c r="AF375" s="80">
        <f t="shared" si="40"/>
        <v>1</v>
      </c>
      <c r="AG375" s="123">
        <f t="shared" si="41"/>
        <v>1000</v>
      </c>
      <c r="AH375" s="126" cm="1">
        <f t="array" ref="AH375">_xlfn.XLOOKUP(AD374,CDIHistorico_[Data],CDIHistorico_[CDI dia]/100,AH374,0)</f>
        <v>0</v>
      </c>
      <c r="AI375" s="2">
        <f t="shared" si="42"/>
        <v>1</v>
      </c>
      <c r="AK375">
        <v>2011</v>
      </c>
      <c r="AL375">
        <v>1</v>
      </c>
      <c r="AM375">
        <v>3222.42</v>
      </c>
      <c r="AN375" s="93">
        <f>DATE(IpeaDataIPCA[[#This Row],[Ano]],IpeaDataIPCA[[#This Row],[Mês]],15)</f>
        <v>40558</v>
      </c>
      <c r="AO375" s="5">
        <f>WORKDAY(IpeaDataIPCA[[#This Row],[Data]]-1,1,feriados)</f>
        <v>40560</v>
      </c>
      <c r="AS375" s="5">
        <v>74464</v>
      </c>
    </row>
    <row r="376" spans="26:45" hidden="1" x14ac:dyDescent="0.25">
      <c r="Z376"/>
      <c r="AD376" s="5">
        <f t="shared" si="43"/>
        <v>37246</v>
      </c>
      <c r="AE376" s="96" cm="1">
        <f t="array" ref="AE376">_xlfn.XLOOKUP(AD375,SELICHistorico[Data],SELICHistorico[SELIC dia]/100,AE375,0)</f>
        <v>0</v>
      </c>
      <c r="AF376" s="80">
        <f t="shared" si="40"/>
        <v>1</v>
      </c>
      <c r="AG376" s="123">
        <f t="shared" si="41"/>
        <v>1000</v>
      </c>
      <c r="AH376" s="126" cm="1">
        <f t="array" ref="AH376">_xlfn.XLOOKUP(AD375,CDIHistorico_[Data],CDIHistorico_[CDI dia]/100,AH375,0)</f>
        <v>0</v>
      </c>
      <c r="AI376" s="2">
        <f t="shared" si="42"/>
        <v>1</v>
      </c>
      <c r="AK376">
        <v>2011</v>
      </c>
      <c r="AL376">
        <v>2</v>
      </c>
      <c r="AM376">
        <v>3248.2</v>
      </c>
      <c r="AN376" s="93">
        <f>DATE(IpeaDataIPCA[[#This Row],[Ano]],IpeaDataIPCA[[#This Row],[Mês]],15)</f>
        <v>40589</v>
      </c>
      <c r="AO376" s="5">
        <f>WORKDAY(IpeaDataIPCA[[#This Row],[Data]]-1,1,feriados)</f>
        <v>40589</v>
      </c>
      <c r="AS376" s="5">
        <v>74556</v>
      </c>
    </row>
    <row r="377" spans="26:45" hidden="1" x14ac:dyDescent="0.25">
      <c r="Z377"/>
      <c r="AD377" s="5">
        <f t="shared" si="43"/>
        <v>37249</v>
      </c>
      <c r="AE377" s="96" cm="1">
        <f t="array" ref="AE377">_xlfn.XLOOKUP(AD376,SELICHistorico[Data],SELICHistorico[SELIC dia]/100,AE376,0)</f>
        <v>0</v>
      </c>
      <c r="AF377" s="80">
        <f t="shared" si="40"/>
        <v>1</v>
      </c>
      <c r="AG377" s="123">
        <f t="shared" si="41"/>
        <v>1000</v>
      </c>
      <c r="AH377" s="126" cm="1">
        <f t="array" ref="AH377">_xlfn.XLOOKUP(AD376,CDIHistorico_[Data],CDIHistorico_[CDI dia]/100,AH376,0)</f>
        <v>0</v>
      </c>
      <c r="AI377" s="2">
        <f t="shared" si="42"/>
        <v>1</v>
      </c>
      <c r="AK377">
        <v>2011</v>
      </c>
      <c r="AL377">
        <v>3</v>
      </c>
      <c r="AM377">
        <v>3273.86</v>
      </c>
      <c r="AN377" s="93">
        <f>DATE(IpeaDataIPCA[[#This Row],[Ano]],IpeaDataIPCA[[#This Row],[Mês]],15)</f>
        <v>40617</v>
      </c>
      <c r="AO377" s="5">
        <f>WORKDAY(IpeaDataIPCA[[#This Row],[Data]]-1,1,feriados)</f>
        <v>40617</v>
      </c>
      <c r="AS377" s="5">
        <v>74646</v>
      </c>
    </row>
    <row r="378" spans="26:45" hidden="1" x14ac:dyDescent="0.25">
      <c r="Z378"/>
      <c r="AD378" s="5">
        <f t="shared" si="43"/>
        <v>37251</v>
      </c>
      <c r="AE378" s="96" cm="1">
        <f t="array" ref="AE378">_xlfn.XLOOKUP(AD377,SELICHistorico[Data],SELICHistorico[SELIC dia]/100,AE377,0)</f>
        <v>0</v>
      </c>
      <c r="AF378" s="80">
        <f t="shared" si="40"/>
        <v>1</v>
      </c>
      <c r="AG378" s="123">
        <f t="shared" si="41"/>
        <v>1000</v>
      </c>
      <c r="AH378" s="126" cm="1">
        <f t="array" ref="AH378">_xlfn.XLOOKUP(AD377,CDIHistorico_[Data],CDIHistorico_[CDI dia]/100,AH377,0)</f>
        <v>0</v>
      </c>
      <c r="AI378" s="2">
        <f t="shared" si="42"/>
        <v>1</v>
      </c>
      <c r="AK378">
        <v>2011</v>
      </c>
      <c r="AL378">
        <v>4</v>
      </c>
      <c r="AM378">
        <v>3299.07</v>
      </c>
      <c r="AN378" s="93">
        <f>DATE(IpeaDataIPCA[[#This Row],[Ano]],IpeaDataIPCA[[#This Row],[Mês]],15)</f>
        <v>40648</v>
      </c>
      <c r="AO378" s="5">
        <f>WORKDAY(IpeaDataIPCA[[#This Row],[Data]]-1,1,feriados)</f>
        <v>40648</v>
      </c>
      <c r="AS378" s="5">
        <v>74738</v>
      </c>
    </row>
    <row r="379" spans="26:45" hidden="1" x14ac:dyDescent="0.25">
      <c r="Z379"/>
      <c r="AD379" s="5">
        <f t="shared" si="43"/>
        <v>37252</v>
      </c>
      <c r="AE379" s="96" cm="1">
        <f t="array" ref="AE379">_xlfn.XLOOKUP(AD378,SELICHistorico[Data],SELICHistorico[SELIC dia]/100,AE378,0)</f>
        <v>0</v>
      </c>
      <c r="AF379" s="80">
        <f t="shared" si="40"/>
        <v>1</v>
      </c>
      <c r="AG379" s="123">
        <f t="shared" si="41"/>
        <v>1000</v>
      </c>
      <c r="AH379" s="126" cm="1">
        <f t="array" ref="AH379">_xlfn.XLOOKUP(AD378,CDIHistorico_[Data],CDIHistorico_[CDI dia]/100,AH378,0)</f>
        <v>0</v>
      </c>
      <c r="AI379" s="2">
        <f t="shared" si="42"/>
        <v>1</v>
      </c>
      <c r="AK379">
        <v>2011</v>
      </c>
      <c r="AL379">
        <v>5</v>
      </c>
      <c r="AM379">
        <v>3314.58</v>
      </c>
      <c r="AN379" s="93">
        <f>DATE(IpeaDataIPCA[[#This Row],[Ano]],IpeaDataIPCA[[#This Row],[Mês]],15)</f>
        <v>40678</v>
      </c>
      <c r="AO379" s="5">
        <f>WORKDAY(IpeaDataIPCA[[#This Row],[Data]]-1,1,feriados)</f>
        <v>40679</v>
      </c>
      <c r="AS379" s="5">
        <v>74832</v>
      </c>
    </row>
    <row r="380" spans="26:45" hidden="1" x14ac:dyDescent="0.25">
      <c r="Z380"/>
      <c r="AD380" s="5">
        <f t="shared" si="43"/>
        <v>37253</v>
      </c>
      <c r="AE380" s="96" cm="1">
        <f t="array" ref="AE380">_xlfn.XLOOKUP(AD379,SELICHistorico[Data],SELICHistorico[SELIC dia]/100,AE379,0)</f>
        <v>0</v>
      </c>
      <c r="AF380" s="80">
        <f t="shared" si="40"/>
        <v>1</v>
      </c>
      <c r="AG380" s="123">
        <f t="shared" si="41"/>
        <v>1000</v>
      </c>
      <c r="AH380" s="126" cm="1">
        <f t="array" ref="AH380">_xlfn.XLOOKUP(AD379,CDIHistorico_[Data],CDIHistorico_[CDI dia]/100,AH379,0)</f>
        <v>0</v>
      </c>
      <c r="AI380" s="2">
        <f t="shared" si="42"/>
        <v>1</v>
      </c>
      <c r="AK380">
        <v>2011</v>
      </c>
      <c r="AL380">
        <v>6</v>
      </c>
      <c r="AM380">
        <v>3319.55</v>
      </c>
      <c r="AN380" s="93">
        <f>DATE(IpeaDataIPCA[[#This Row],[Ano]],IpeaDataIPCA[[#This Row],[Mês]],15)</f>
        <v>40709</v>
      </c>
      <c r="AO380" s="5">
        <f>WORKDAY(IpeaDataIPCA[[#This Row],[Data]]-1,1,feriados)</f>
        <v>40709</v>
      </c>
      <c r="AS380" s="5">
        <v>74923</v>
      </c>
    </row>
    <row r="381" spans="26:45" hidden="1" x14ac:dyDescent="0.25">
      <c r="Z381"/>
      <c r="AD381" s="5">
        <f t="shared" si="43"/>
        <v>37256</v>
      </c>
      <c r="AE381" s="96" cm="1">
        <f t="array" ref="AE381">_xlfn.XLOOKUP(AD380,SELICHistorico[Data],SELICHistorico[SELIC dia]/100,AE380,0)</f>
        <v>0</v>
      </c>
      <c r="AF381" s="80">
        <f t="shared" si="40"/>
        <v>1</v>
      </c>
      <c r="AG381" s="123">
        <f t="shared" si="41"/>
        <v>1000</v>
      </c>
      <c r="AH381" s="126" cm="1">
        <f t="array" ref="AH381">_xlfn.XLOOKUP(AD380,CDIHistorico_[Data],CDIHistorico_[CDI dia]/100,AH380,0)</f>
        <v>0</v>
      </c>
      <c r="AI381" s="2">
        <f t="shared" si="42"/>
        <v>1</v>
      </c>
      <c r="AK381">
        <v>2011</v>
      </c>
      <c r="AL381">
        <v>7</v>
      </c>
      <c r="AM381">
        <v>3324.86</v>
      </c>
      <c r="AN381" s="93">
        <f>DATE(IpeaDataIPCA[[#This Row],[Ano]],IpeaDataIPCA[[#This Row],[Mês]],15)</f>
        <v>40739</v>
      </c>
      <c r="AO381" s="5">
        <f>WORKDAY(IpeaDataIPCA[[#This Row],[Data]]-1,1,feriados)</f>
        <v>40739</v>
      </c>
      <c r="AS381" s="5">
        <v>75011</v>
      </c>
    </row>
    <row r="382" spans="26:45" hidden="1" x14ac:dyDescent="0.25">
      <c r="Z382"/>
      <c r="AD382" s="5">
        <f t="shared" si="43"/>
        <v>37258</v>
      </c>
      <c r="AE382" s="96" cm="1">
        <f t="array" ref="AE382">_xlfn.XLOOKUP(AD381,SELICHistorico[Data],SELICHistorico[SELIC dia]/100,AE381,0)</f>
        <v>0</v>
      </c>
      <c r="AF382" s="80">
        <f t="shared" si="40"/>
        <v>1</v>
      </c>
      <c r="AG382" s="123">
        <f t="shared" si="41"/>
        <v>1000</v>
      </c>
      <c r="AH382" s="126" cm="1">
        <f t="array" ref="AH382">_xlfn.XLOOKUP(AD381,CDIHistorico_[Data],CDIHistorico_[CDI dia]/100,AH381,0)</f>
        <v>0</v>
      </c>
      <c r="AI382" s="2">
        <f t="shared" si="42"/>
        <v>1</v>
      </c>
      <c r="AK382">
        <v>2011</v>
      </c>
      <c r="AL382">
        <v>8</v>
      </c>
      <c r="AM382">
        <v>3337.16</v>
      </c>
      <c r="AN382" s="93">
        <f>DATE(IpeaDataIPCA[[#This Row],[Ano]],IpeaDataIPCA[[#This Row],[Mês]],15)</f>
        <v>40770</v>
      </c>
      <c r="AO382" s="5">
        <f>WORKDAY(IpeaDataIPCA[[#This Row],[Data]]-1,1,feriados)</f>
        <v>40770</v>
      </c>
      <c r="AS382" s="5">
        <v>75105</v>
      </c>
    </row>
    <row r="383" spans="26:45" hidden="1" x14ac:dyDescent="0.25">
      <c r="Z383"/>
      <c r="AD383" s="5">
        <f t="shared" si="43"/>
        <v>37259</v>
      </c>
      <c r="AE383" s="96" cm="1">
        <f t="array" ref="AE383">_xlfn.XLOOKUP(AD382,SELICHistorico[Data],SELICHistorico[SELIC dia]/100,AE382,0)</f>
        <v>0</v>
      </c>
      <c r="AF383" s="80">
        <f t="shared" si="40"/>
        <v>1</v>
      </c>
      <c r="AG383" s="123">
        <f t="shared" si="41"/>
        <v>1000</v>
      </c>
      <c r="AH383" s="126" cm="1">
        <f t="array" ref="AH383">_xlfn.XLOOKUP(AD382,CDIHistorico_[Data],CDIHistorico_[CDI dia]/100,AH382,0)</f>
        <v>0</v>
      </c>
      <c r="AI383" s="2">
        <f t="shared" si="42"/>
        <v>1</v>
      </c>
      <c r="AK383">
        <v>2011</v>
      </c>
      <c r="AL383">
        <v>9</v>
      </c>
      <c r="AM383">
        <v>3354.85</v>
      </c>
      <c r="AN383" s="93">
        <f>DATE(IpeaDataIPCA[[#This Row],[Ano]],IpeaDataIPCA[[#This Row],[Mês]],15)</f>
        <v>40801</v>
      </c>
      <c r="AO383" s="5">
        <f>WORKDAY(IpeaDataIPCA[[#This Row],[Data]]-1,1,feriados)</f>
        <v>40801</v>
      </c>
      <c r="AS383" s="5">
        <v>75196</v>
      </c>
    </row>
    <row r="384" spans="26:45" hidden="1" x14ac:dyDescent="0.25">
      <c r="Z384"/>
      <c r="AD384" s="5">
        <f t="shared" si="43"/>
        <v>37260</v>
      </c>
      <c r="AE384" s="96" cm="1">
        <f t="array" ref="AE384">_xlfn.XLOOKUP(AD383,SELICHistorico[Data],SELICHistorico[SELIC dia]/100,AE383,0)</f>
        <v>0</v>
      </c>
      <c r="AF384" s="80">
        <f t="shared" si="40"/>
        <v>1</v>
      </c>
      <c r="AG384" s="123">
        <f t="shared" si="41"/>
        <v>1000</v>
      </c>
      <c r="AH384" s="126" cm="1">
        <f t="array" ref="AH384">_xlfn.XLOOKUP(AD383,CDIHistorico_[Data],CDIHistorico_[CDI dia]/100,AH383,0)</f>
        <v>0</v>
      </c>
      <c r="AI384" s="2">
        <f t="shared" si="42"/>
        <v>1</v>
      </c>
      <c r="AK384">
        <v>2011</v>
      </c>
      <c r="AL384">
        <v>10</v>
      </c>
      <c r="AM384">
        <v>3369.28</v>
      </c>
      <c r="AN384" s="93">
        <f>DATE(IpeaDataIPCA[[#This Row],[Ano]],IpeaDataIPCA[[#This Row],[Mês]],15)</f>
        <v>40831</v>
      </c>
      <c r="AO384" s="5">
        <f>WORKDAY(IpeaDataIPCA[[#This Row],[Data]]-1,1,feriados)</f>
        <v>40833</v>
      </c>
      <c r="AS384" s="5">
        <v>75287</v>
      </c>
    </row>
    <row r="385" spans="26:45" hidden="1" x14ac:dyDescent="0.25">
      <c r="Z385"/>
      <c r="AD385" s="5">
        <f t="shared" si="43"/>
        <v>37263</v>
      </c>
      <c r="AE385" s="96" cm="1">
        <f t="array" ref="AE385">_xlfn.XLOOKUP(AD384,SELICHistorico[Data],SELICHistorico[SELIC dia]/100,AE384,0)</f>
        <v>0</v>
      </c>
      <c r="AF385" s="80">
        <f t="shared" si="40"/>
        <v>1</v>
      </c>
      <c r="AG385" s="123">
        <f t="shared" si="41"/>
        <v>1000</v>
      </c>
      <c r="AH385" s="126" cm="1">
        <f t="array" ref="AH385">_xlfn.XLOOKUP(AD384,CDIHistorico_[Data],CDIHistorico_[CDI dia]/100,AH384,0)</f>
        <v>0</v>
      </c>
      <c r="AI385" s="2">
        <f t="shared" si="42"/>
        <v>1</v>
      </c>
      <c r="AK385">
        <v>2011</v>
      </c>
      <c r="AL385">
        <v>11</v>
      </c>
      <c r="AM385">
        <v>3386.8</v>
      </c>
      <c r="AN385" s="93">
        <f>DATE(IpeaDataIPCA[[#This Row],[Ano]],IpeaDataIPCA[[#This Row],[Mês]],15)</f>
        <v>40862</v>
      </c>
      <c r="AO385" s="5">
        <f>WORKDAY(IpeaDataIPCA[[#This Row],[Data]]-1,1,feriados)</f>
        <v>40863</v>
      </c>
      <c r="AS385" s="5">
        <v>75378</v>
      </c>
    </row>
    <row r="386" spans="26:45" hidden="1" x14ac:dyDescent="0.25">
      <c r="Z386"/>
      <c r="AD386" s="5">
        <f t="shared" si="43"/>
        <v>37264</v>
      </c>
      <c r="AE386" s="96" cm="1">
        <f t="array" ref="AE386">_xlfn.XLOOKUP(AD385,SELICHistorico[Data],SELICHistorico[SELIC dia]/100,AE385,0)</f>
        <v>0</v>
      </c>
      <c r="AF386" s="80">
        <f t="shared" si="40"/>
        <v>1</v>
      </c>
      <c r="AG386" s="123">
        <f t="shared" si="41"/>
        <v>1000</v>
      </c>
      <c r="AH386" s="126" cm="1">
        <f t="array" ref="AH386">_xlfn.XLOOKUP(AD385,CDIHistorico_[Data],CDIHistorico_[CDI dia]/100,AH385,0)</f>
        <v>0</v>
      </c>
      <c r="AI386" s="2">
        <f t="shared" si="42"/>
        <v>1</v>
      </c>
      <c r="AK386">
        <v>2011</v>
      </c>
      <c r="AL386">
        <v>12</v>
      </c>
      <c r="AM386">
        <v>3403.73</v>
      </c>
      <c r="AN386" s="93">
        <f>DATE(IpeaDataIPCA[[#This Row],[Ano]],IpeaDataIPCA[[#This Row],[Mês]],15)</f>
        <v>40892</v>
      </c>
      <c r="AO386" s="5">
        <f>WORKDAY(IpeaDataIPCA[[#This Row],[Data]]-1,1,feriados)</f>
        <v>40892</v>
      </c>
      <c r="AS386" s="5">
        <v>75469</v>
      </c>
    </row>
    <row r="387" spans="26:45" hidden="1" x14ac:dyDescent="0.25">
      <c r="Z387"/>
      <c r="AD387" s="5">
        <f t="shared" si="43"/>
        <v>37265</v>
      </c>
      <c r="AE387" s="96" cm="1">
        <f t="array" ref="AE387">_xlfn.XLOOKUP(AD386,SELICHistorico[Data],SELICHistorico[SELIC dia]/100,AE386,0)</f>
        <v>0</v>
      </c>
      <c r="AF387" s="80">
        <f t="shared" si="40"/>
        <v>1</v>
      </c>
      <c r="AG387" s="123">
        <f t="shared" si="41"/>
        <v>1000</v>
      </c>
      <c r="AH387" s="126" cm="1">
        <f t="array" ref="AH387">_xlfn.XLOOKUP(AD386,CDIHistorico_[Data],CDIHistorico_[CDI dia]/100,AH386,0)</f>
        <v>0</v>
      </c>
      <c r="AI387" s="2">
        <f t="shared" si="42"/>
        <v>1</v>
      </c>
      <c r="AK387">
        <v>2012</v>
      </c>
      <c r="AL387">
        <v>1</v>
      </c>
      <c r="AM387">
        <v>3422.79</v>
      </c>
      <c r="AN387" s="93">
        <f>DATE(IpeaDataIPCA[[#This Row],[Ano]],IpeaDataIPCA[[#This Row],[Mês]],15)</f>
        <v>40923</v>
      </c>
      <c r="AO387" s="5">
        <f>WORKDAY(IpeaDataIPCA[[#This Row],[Data]]-1,1,feriados)</f>
        <v>40924</v>
      </c>
      <c r="AS387" s="5">
        <v>75560</v>
      </c>
    </row>
    <row r="388" spans="26:45" hidden="1" x14ac:dyDescent="0.25">
      <c r="Z388"/>
      <c r="AD388" s="5">
        <f t="shared" si="43"/>
        <v>37266</v>
      </c>
      <c r="AE388" s="96" cm="1">
        <f t="array" ref="AE388">_xlfn.XLOOKUP(AD387,SELICHistorico[Data],SELICHistorico[SELIC dia]/100,AE387,0)</f>
        <v>0</v>
      </c>
      <c r="AF388" s="80">
        <f t="shared" ref="AF388:AF451" si="44">AF387*(1+AE388)</f>
        <v>1</v>
      </c>
      <c r="AG388" s="123">
        <f t="shared" ref="AG388:AG451" si="45">TRUNC(1000*AF388,6)</f>
        <v>1000</v>
      </c>
      <c r="AH388" s="126" cm="1">
        <f t="array" ref="AH388">_xlfn.XLOOKUP(AD387,CDIHistorico_[Data],CDIHistorico_[CDI dia]/100,AH387,0)</f>
        <v>0</v>
      </c>
      <c r="AI388" s="2">
        <f t="shared" ref="AI388:AI451" si="46">AI387*(1+AH388)</f>
        <v>1</v>
      </c>
      <c r="AK388">
        <v>2012</v>
      </c>
      <c r="AL388">
        <v>2</v>
      </c>
      <c r="AM388">
        <v>3438.19</v>
      </c>
      <c r="AN388" s="93">
        <f>DATE(IpeaDataIPCA[[#This Row],[Ano]],IpeaDataIPCA[[#This Row],[Mês]],15)</f>
        <v>40954</v>
      </c>
      <c r="AO388" s="5">
        <f>WORKDAY(IpeaDataIPCA[[#This Row],[Data]]-1,1,feriados)</f>
        <v>40954</v>
      </c>
      <c r="AS388" s="5">
        <v>75652</v>
      </c>
    </row>
    <row r="389" spans="26:45" hidden="1" x14ac:dyDescent="0.25">
      <c r="Z389"/>
      <c r="AD389" s="5">
        <f t="shared" si="43"/>
        <v>37267</v>
      </c>
      <c r="AE389" s="96" cm="1">
        <f t="array" ref="AE389">_xlfn.XLOOKUP(AD388,SELICHistorico[Data],SELICHistorico[SELIC dia]/100,AE388,0)</f>
        <v>0</v>
      </c>
      <c r="AF389" s="80">
        <f t="shared" si="44"/>
        <v>1</v>
      </c>
      <c r="AG389" s="123">
        <f t="shared" si="45"/>
        <v>1000</v>
      </c>
      <c r="AH389" s="126" cm="1">
        <f t="array" ref="AH389">_xlfn.XLOOKUP(AD388,CDIHistorico_[Data],CDIHistorico_[CDI dia]/100,AH388,0)</f>
        <v>0</v>
      </c>
      <c r="AI389" s="2">
        <f t="shared" si="46"/>
        <v>1</v>
      </c>
      <c r="AK389">
        <v>2012</v>
      </c>
      <c r="AL389">
        <v>3</v>
      </c>
      <c r="AM389">
        <v>3445.41</v>
      </c>
      <c r="AN389" s="93">
        <f>DATE(IpeaDataIPCA[[#This Row],[Ano]],IpeaDataIPCA[[#This Row],[Mês]],15)</f>
        <v>40983</v>
      </c>
      <c r="AO389" s="5">
        <f>WORKDAY(IpeaDataIPCA[[#This Row],[Data]]-1,1,feriados)</f>
        <v>40983</v>
      </c>
      <c r="AS389" s="5">
        <v>75742</v>
      </c>
    </row>
    <row r="390" spans="26:45" hidden="1" x14ac:dyDescent="0.25">
      <c r="Z390"/>
      <c r="AD390" s="5">
        <f t="shared" si="43"/>
        <v>37270</v>
      </c>
      <c r="AE390" s="96" cm="1">
        <f t="array" ref="AE390">_xlfn.XLOOKUP(AD389,SELICHistorico[Data],SELICHistorico[SELIC dia]/100,AE389,0)</f>
        <v>0</v>
      </c>
      <c r="AF390" s="80">
        <f t="shared" si="44"/>
        <v>1</v>
      </c>
      <c r="AG390" s="123">
        <f t="shared" si="45"/>
        <v>1000</v>
      </c>
      <c r="AH390" s="126" cm="1">
        <f t="array" ref="AH390">_xlfn.XLOOKUP(AD389,CDIHistorico_[Data],CDIHistorico_[CDI dia]/100,AH389,0)</f>
        <v>0</v>
      </c>
      <c r="AI390" s="2">
        <f t="shared" si="46"/>
        <v>1</v>
      </c>
      <c r="AK390">
        <v>2012</v>
      </c>
      <c r="AL390">
        <v>4</v>
      </c>
      <c r="AM390">
        <v>3467.46</v>
      </c>
      <c r="AN390" s="93">
        <f>DATE(IpeaDataIPCA[[#This Row],[Ano]],IpeaDataIPCA[[#This Row],[Mês]],15)</f>
        <v>41014</v>
      </c>
      <c r="AO390" s="5">
        <f>WORKDAY(IpeaDataIPCA[[#This Row],[Data]]-1,1,feriados)</f>
        <v>41015</v>
      </c>
      <c r="AS390" s="5">
        <v>75833</v>
      </c>
    </row>
    <row r="391" spans="26:45" hidden="1" x14ac:dyDescent="0.25">
      <c r="Z391"/>
      <c r="AD391" s="5">
        <f t="shared" si="43"/>
        <v>37271</v>
      </c>
      <c r="AE391" s="96" cm="1">
        <f t="array" ref="AE391">_xlfn.XLOOKUP(AD390,SELICHistorico[Data],SELICHistorico[SELIC dia]/100,AE390,0)</f>
        <v>0</v>
      </c>
      <c r="AF391" s="80">
        <f t="shared" si="44"/>
        <v>1</v>
      </c>
      <c r="AG391" s="123">
        <f t="shared" si="45"/>
        <v>1000</v>
      </c>
      <c r="AH391" s="126" cm="1">
        <f t="array" ref="AH391">_xlfn.XLOOKUP(AD390,CDIHistorico_[Data],CDIHistorico_[CDI dia]/100,AH390,0)</f>
        <v>0</v>
      </c>
      <c r="AI391" s="2">
        <f t="shared" si="46"/>
        <v>1</v>
      </c>
      <c r="AK391">
        <v>2012</v>
      </c>
      <c r="AL391">
        <v>5</v>
      </c>
      <c r="AM391">
        <v>3479.94</v>
      </c>
      <c r="AN391" s="93">
        <f>DATE(IpeaDataIPCA[[#This Row],[Ano]],IpeaDataIPCA[[#This Row],[Mês]],15)</f>
        <v>41044</v>
      </c>
      <c r="AO391" s="5">
        <f>WORKDAY(IpeaDataIPCA[[#This Row],[Data]]-1,1,feriados)</f>
        <v>41044</v>
      </c>
      <c r="AS391" s="5">
        <v>75925</v>
      </c>
    </row>
    <row r="392" spans="26:45" hidden="1" x14ac:dyDescent="0.25">
      <c r="Z392"/>
      <c r="AD392" s="5">
        <f t="shared" si="43"/>
        <v>37272</v>
      </c>
      <c r="AE392" s="96" cm="1">
        <f t="array" ref="AE392">_xlfn.XLOOKUP(AD391,SELICHistorico[Data],SELICHistorico[SELIC dia]/100,AE391,0)</f>
        <v>0</v>
      </c>
      <c r="AF392" s="80">
        <f t="shared" si="44"/>
        <v>1</v>
      </c>
      <c r="AG392" s="123">
        <f t="shared" si="45"/>
        <v>1000</v>
      </c>
      <c r="AH392" s="126" cm="1">
        <f t="array" ref="AH392">_xlfn.XLOOKUP(AD391,CDIHistorico_[Data],CDIHistorico_[CDI dia]/100,AH391,0)</f>
        <v>0</v>
      </c>
      <c r="AI392" s="2">
        <f t="shared" si="46"/>
        <v>1</v>
      </c>
      <c r="AK392">
        <v>2012</v>
      </c>
      <c r="AL392">
        <v>6</v>
      </c>
      <c r="AM392">
        <v>3482.72</v>
      </c>
      <c r="AN392" s="93">
        <f>DATE(IpeaDataIPCA[[#This Row],[Ano]],IpeaDataIPCA[[#This Row],[Mês]],15)</f>
        <v>41075</v>
      </c>
      <c r="AO392" s="5">
        <f>WORKDAY(IpeaDataIPCA[[#This Row],[Data]]-1,1,feriados)</f>
        <v>41075</v>
      </c>
      <c r="AS392" s="5">
        <v>76017</v>
      </c>
    </row>
    <row r="393" spans="26:45" hidden="1" x14ac:dyDescent="0.25">
      <c r="Z393"/>
      <c r="AD393" s="5">
        <f t="shared" si="43"/>
        <v>37273</v>
      </c>
      <c r="AE393" s="96" cm="1">
        <f t="array" ref="AE393">_xlfn.XLOOKUP(AD392,SELICHistorico[Data],SELICHistorico[SELIC dia]/100,AE392,0)</f>
        <v>0</v>
      </c>
      <c r="AF393" s="80">
        <f t="shared" si="44"/>
        <v>1</v>
      </c>
      <c r="AG393" s="123">
        <f t="shared" si="45"/>
        <v>1000</v>
      </c>
      <c r="AH393" s="126" cm="1">
        <f t="array" ref="AH393">_xlfn.XLOOKUP(AD392,CDIHistorico_[Data],CDIHistorico_[CDI dia]/100,AH392,0)</f>
        <v>0</v>
      </c>
      <c r="AI393" s="2">
        <f t="shared" si="46"/>
        <v>1</v>
      </c>
      <c r="AK393">
        <v>2012</v>
      </c>
      <c r="AL393">
        <v>7</v>
      </c>
      <c r="AM393">
        <v>3497.7</v>
      </c>
      <c r="AN393" s="93">
        <f>DATE(IpeaDataIPCA[[#This Row],[Ano]],IpeaDataIPCA[[#This Row],[Mês]],15)</f>
        <v>41105</v>
      </c>
      <c r="AO393" s="5">
        <f>WORKDAY(IpeaDataIPCA[[#This Row],[Data]]-1,1,feriados)</f>
        <v>41106</v>
      </c>
      <c r="AS393" s="5">
        <v>76107</v>
      </c>
    </row>
    <row r="394" spans="26:45" hidden="1" x14ac:dyDescent="0.25">
      <c r="Z394"/>
      <c r="AD394" s="5">
        <f t="shared" si="43"/>
        <v>37274</v>
      </c>
      <c r="AE394" s="96" cm="1">
        <f t="array" ref="AE394">_xlfn.XLOOKUP(AD393,SELICHistorico[Data],SELICHistorico[SELIC dia]/100,AE393,0)</f>
        <v>0</v>
      </c>
      <c r="AF394" s="80">
        <f t="shared" si="44"/>
        <v>1</v>
      </c>
      <c r="AG394" s="123">
        <f t="shared" si="45"/>
        <v>1000</v>
      </c>
      <c r="AH394" s="126" cm="1">
        <f t="array" ref="AH394">_xlfn.XLOOKUP(AD393,CDIHistorico_[Data],CDIHistorico_[CDI dia]/100,AH393,0)</f>
        <v>0</v>
      </c>
      <c r="AI394" s="2">
        <f t="shared" si="46"/>
        <v>1</v>
      </c>
      <c r="AK394">
        <v>2012</v>
      </c>
      <c r="AL394">
        <v>8</v>
      </c>
      <c r="AM394">
        <v>3512.04</v>
      </c>
      <c r="AN394" s="93">
        <f>DATE(IpeaDataIPCA[[#This Row],[Ano]],IpeaDataIPCA[[#This Row],[Mês]],15)</f>
        <v>41136</v>
      </c>
      <c r="AO394" s="5">
        <f>WORKDAY(IpeaDataIPCA[[#This Row],[Data]]-1,1,feriados)</f>
        <v>41136</v>
      </c>
      <c r="AS394" s="5">
        <v>76199</v>
      </c>
    </row>
    <row r="395" spans="26:45" hidden="1" x14ac:dyDescent="0.25">
      <c r="Z395"/>
      <c r="AD395" s="5">
        <f t="shared" si="43"/>
        <v>37277</v>
      </c>
      <c r="AE395" s="96" cm="1">
        <f t="array" ref="AE395">_xlfn.XLOOKUP(AD394,SELICHistorico[Data],SELICHistorico[SELIC dia]/100,AE394,0)</f>
        <v>0</v>
      </c>
      <c r="AF395" s="80">
        <f t="shared" si="44"/>
        <v>1</v>
      </c>
      <c r="AG395" s="123">
        <f t="shared" si="45"/>
        <v>1000</v>
      </c>
      <c r="AH395" s="126" cm="1">
        <f t="array" ref="AH395">_xlfn.XLOOKUP(AD394,CDIHistorico_[Data],CDIHistorico_[CDI dia]/100,AH394,0)</f>
        <v>0</v>
      </c>
      <c r="AI395" s="2">
        <f t="shared" si="46"/>
        <v>1</v>
      </c>
      <c r="AK395">
        <v>2012</v>
      </c>
      <c r="AL395">
        <v>9</v>
      </c>
      <c r="AM395">
        <v>3532.06</v>
      </c>
      <c r="AN395" s="93">
        <f>DATE(IpeaDataIPCA[[#This Row],[Ano]],IpeaDataIPCA[[#This Row],[Mês]],15)</f>
        <v>41167</v>
      </c>
      <c r="AO395" s="5">
        <f>WORKDAY(IpeaDataIPCA[[#This Row],[Data]]-1,1,feriados)</f>
        <v>41169</v>
      </c>
      <c r="AS395" s="5">
        <v>76291</v>
      </c>
    </row>
    <row r="396" spans="26:45" hidden="1" x14ac:dyDescent="0.25">
      <c r="Z396"/>
      <c r="AD396" s="5">
        <f t="shared" si="43"/>
        <v>37278</v>
      </c>
      <c r="AE396" s="96" cm="1">
        <f t="array" ref="AE396">_xlfn.XLOOKUP(AD395,SELICHistorico[Data],SELICHistorico[SELIC dia]/100,AE395,0)</f>
        <v>0</v>
      </c>
      <c r="AF396" s="80">
        <f t="shared" si="44"/>
        <v>1</v>
      </c>
      <c r="AG396" s="123">
        <f t="shared" si="45"/>
        <v>1000</v>
      </c>
      <c r="AH396" s="126" cm="1">
        <f t="array" ref="AH396">_xlfn.XLOOKUP(AD395,CDIHistorico_[Data],CDIHistorico_[CDI dia]/100,AH395,0)</f>
        <v>0</v>
      </c>
      <c r="AI396" s="2">
        <f t="shared" si="46"/>
        <v>1</v>
      </c>
      <c r="AK396">
        <v>2012</v>
      </c>
      <c r="AL396">
        <v>10</v>
      </c>
      <c r="AM396">
        <v>3552.9</v>
      </c>
      <c r="AN396" s="93">
        <f>DATE(IpeaDataIPCA[[#This Row],[Ano]],IpeaDataIPCA[[#This Row],[Mês]],15)</f>
        <v>41197</v>
      </c>
      <c r="AO396" s="5">
        <f>WORKDAY(IpeaDataIPCA[[#This Row],[Data]]-1,1,feriados)</f>
        <v>41197</v>
      </c>
      <c r="AS396" s="5">
        <v>76383</v>
      </c>
    </row>
    <row r="397" spans="26:45" hidden="1" x14ac:dyDescent="0.25">
      <c r="Z397"/>
      <c r="AD397" s="5">
        <f t="shared" si="43"/>
        <v>37279</v>
      </c>
      <c r="AE397" s="96" cm="1">
        <f t="array" ref="AE397">_xlfn.XLOOKUP(AD396,SELICHistorico[Data],SELICHistorico[SELIC dia]/100,AE396,0)</f>
        <v>0</v>
      </c>
      <c r="AF397" s="80">
        <f t="shared" si="44"/>
        <v>1</v>
      </c>
      <c r="AG397" s="123">
        <f t="shared" si="45"/>
        <v>1000</v>
      </c>
      <c r="AH397" s="126" cm="1">
        <f t="array" ref="AH397">_xlfn.XLOOKUP(AD396,CDIHistorico_[Data],CDIHistorico_[CDI dia]/100,AH396,0)</f>
        <v>0</v>
      </c>
      <c r="AI397" s="2">
        <f t="shared" si="46"/>
        <v>1</v>
      </c>
      <c r="AK397">
        <v>2012</v>
      </c>
      <c r="AL397">
        <v>11</v>
      </c>
      <c r="AM397">
        <v>3574.22</v>
      </c>
      <c r="AN397" s="93">
        <f>DATE(IpeaDataIPCA[[#This Row],[Ano]],IpeaDataIPCA[[#This Row],[Mês]],15)</f>
        <v>41228</v>
      </c>
      <c r="AO397" s="5">
        <f>WORKDAY(IpeaDataIPCA[[#This Row],[Data]]-1,1,feriados)</f>
        <v>41229</v>
      </c>
      <c r="AS397" s="5">
        <v>76472</v>
      </c>
    </row>
    <row r="398" spans="26:45" hidden="1" x14ac:dyDescent="0.25">
      <c r="Z398"/>
      <c r="AD398" s="5">
        <f t="shared" si="43"/>
        <v>37280</v>
      </c>
      <c r="AE398" s="96" cm="1">
        <f t="array" ref="AE398">_xlfn.XLOOKUP(AD397,SELICHistorico[Data],SELICHistorico[SELIC dia]/100,AE397,0)</f>
        <v>0</v>
      </c>
      <c r="AF398" s="80">
        <f t="shared" si="44"/>
        <v>1</v>
      </c>
      <c r="AG398" s="123">
        <f t="shared" si="45"/>
        <v>1000</v>
      </c>
      <c r="AH398" s="126" cm="1">
        <f t="array" ref="AH398">_xlfn.XLOOKUP(AD397,CDIHistorico_[Data],CDIHistorico_[CDI dia]/100,AH397,0)</f>
        <v>0</v>
      </c>
      <c r="AI398" s="2">
        <f t="shared" si="46"/>
        <v>1</v>
      </c>
      <c r="AK398">
        <v>2012</v>
      </c>
      <c r="AL398">
        <v>12</v>
      </c>
      <c r="AM398">
        <v>3602.46</v>
      </c>
      <c r="AN398" s="93">
        <f>DATE(IpeaDataIPCA[[#This Row],[Ano]],IpeaDataIPCA[[#This Row],[Mês]],15)</f>
        <v>41258</v>
      </c>
      <c r="AO398" s="5">
        <f>WORKDAY(IpeaDataIPCA[[#This Row],[Data]]-1,1,feriados)</f>
        <v>41260</v>
      </c>
      <c r="AS398" s="5">
        <v>76564</v>
      </c>
    </row>
    <row r="399" spans="26:45" hidden="1" x14ac:dyDescent="0.25">
      <c r="Z399"/>
      <c r="AD399" s="5">
        <f t="shared" si="43"/>
        <v>37281</v>
      </c>
      <c r="AE399" s="96" cm="1">
        <f t="array" ref="AE399">_xlfn.XLOOKUP(AD398,SELICHistorico[Data],SELICHistorico[SELIC dia]/100,AE398,0)</f>
        <v>0</v>
      </c>
      <c r="AF399" s="80">
        <f t="shared" si="44"/>
        <v>1</v>
      </c>
      <c r="AG399" s="123">
        <f t="shared" si="45"/>
        <v>1000</v>
      </c>
      <c r="AH399" s="126" cm="1">
        <f t="array" ref="AH399">_xlfn.XLOOKUP(AD398,CDIHistorico_[Data],CDIHistorico_[CDI dia]/100,AH398,0)</f>
        <v>0</v>
      </c>
      <c r="AI399" s="2">
        <f t="shared" si="46"/>
        <v>1</v>
      </c>
      <c r="AK399">
        <v>2013</v>
      </c>
      <c r="AL399">
        <v>1</v>
      </c>
      <c r="AM399">
        <v>3633.44</v>
      </c>
      <c r="AN399" s="93">
        <f>DATE(IpeaDataIPCA[[#This Row],[Ano]],IpeaDataIPCA[[#This Row],[Mês]],15)</f>
        <v>41289</v>
      </c>
      <c r="AO399" s="5">
        <f>WORKDAY(IpeaDataIPCA[[#This Row],[Data]]-1,1,feriados)</f>
        <v>41289</v>
      </c>
      <c r="AS399" s="5">
        <v>76656</v>
      </c>
    </row>
    <row r="400" spans="26:45" hidden="1" x14ac:dyDescent="0.25">
      <c r="Z400"/>
      <c r="AD400" s="5">
        <f t="shared" si="43"/>
        <v>37284</v>
      </c>
      <c r="AE400" s="96" cm="1">
        <f t="array" ref="AE400">_xlfn.XLOOKUP(AD399,SELICHistorico[Data],SELICHistorico[SELIC dia]/100,AE399,0)</f>
        <v>0</v>
      </c>
      <c r="AF400" s="80">
        <f t="shared" si="44"/>
        <v>1</v>
      </c>
      <c r="AG400" s="123">
        <f t="shared" si="45"/>
        <v>1000</v>
      </c>
      <c r="AH400" s="126" cm="1">
        <f t="array" ref="AH400">_xlfn.XLOOKUP(AD399,CDIHistorico_[Data],CDIHistorico_[CDI dia]/100,AH399,0)</f>
        <v>0</v>
      </c>
      <c r="AI400" s="2">
        <f t="shared" si="46"/>
        <v>1</v>
      </c>
      <c r="AK400">
        <v>2013</v>
      </c>
      <c r="AL400">
        <v>2</v>
      </c>
      <c r="AM400">
        <v>3655.24</v>
      </c>
      <c r="AN400" s="93">
        <f>DATE(IpeaDataIPCA[[#This Row],[Ano]],IpeaDataIPCA[[#This Row],[Mês]],15)</f>
        <v>41320</v>
      </c>
      <c r="AO400" s="5">
        <f>WORKDAY(IpeaDataIPCA[[#This Row],[Data]]-1,1,feriados)</f>
        <v>41320</v>
      </c>
      <c r="AS400" s="5">
        <v>76750</v>
      </c>
    </row>
    <row r="401" spans="26:45" hidden="1" x14ac:dyDescent="0.25">
      <c r="Z401"/>
      <c r="AD401" s="5">
        <f t="shared" si="43"/>
        <v>37285</v>
      </c>
      <c r="AE401" s="96" cm="1">
        <f t="array" ref="AE401">_xlfn.XLOOKUP(AD400,SELICHistorico[Data],SELICHistorico[SELIC dia]/100,AE400,0)</f>
        <v>0</v>
      </c>
      <c r="AF401" s="80">
        <f t="shared" si="44"/>
        <v>1</v>
      </c>
      <c r="AG401" s="123">
        <f t="shared" si="45"/>
        <v>1000</v>
      </c>
      <c r="AH401" s="126" cm="1">
        <f t="array" ref="AH401">_xlfn.XLOOKUP(AD400,CDIHistorico_[Data],CDIHistorico_[CDI dia]/100,AH400,0)</f>
        <v>0</v>
      </c>
      <c r="AI401" s="2">
        <f t="shared" si="46"/>
        <v>1</v>
      </c>
      <c r="AK401">
        <v>2013</v>
      </c>
      <c r="AL401">
        <v>3</v>
      </c>
      <c r="AM401">
        <v>3672.42</v>
      </c>
      <c r="AN401" s="93">
        <f>DATE(IpeaDataIPCA[[#This Row],[Ano]],IpeaDataIPCA[[#This Row],[Mês]],15)</f>
        <v>41348</v>
      </c>
      <c r="AO401" s="5">
        <f>WORKDAY(IpeaDataIPCA[[#This Row],[Data]]-1,1,feriados)</f>
        <v>41348</v>
      </c>
      <c r="AS401" s="5">
        <v>76837</v>
      </c>
    </row>
    <row r="402" spans="26:45" hidden="1" x14ac:dyDescent="0.25">
      <c r="Z402"/>
      <c r="AD402" s="5">
        <f t="shared" si="43"/>
        <v>37286</v>
      </c>
      <c r="AE402" s="96" cm="1">
        <f t="array" ref="AE402">_xlfn.XLOOKUP(AD401,SELICHistorico[Data],SELICHistorico[SELIC dia]/100,AE401,0)</f>
        <v>0</v>
      </c>
      <c r="AF402" s="80">
        <f t="shared" si="44"/>
        <v>1</v>
      </c>
      <c r="AG402" s="123">
        <f t="shared" si="45"/>
        <v>1000</v>
      </c>
      <c r="AH402" s="126" cm="1">
        <f t="array" ref="AH402">_xlfn.XLOOKUP(AD401,CDIHistorico_[Data],CDIHistorico_[CDI dia]/100,AH401,0)</f>
        <v>0</v>
      </c>
      <c r="AI402" s="2">
        <f t="shared" si="46"/>
        <v>1</v>
      </c>
      <c r="AK402">
        <v>2013</v>
      </c>
      <c r="AL402">
        <v>4</v>
      </c>
      <c r="AM402">
        <v>3692.62</v>
      </c>
      <c r="AN402" s="93">
        <f>DATE(IpeaDataIPCA[[#This Row],[Ano]],IpeaDataIPCA[[#This Row],[Mês]],15)</f>
        <v>41379</v>
      </c>
      <c r="AO402" s="5">
        <f>WORKDAY(IpeaDataIPCA[[#This Row],[Data]]-1,1,feriados)</f>
        <v>41379</v>
      </c>
      <c r="AS402" s="5">
        <v>76929</v>
      </c>
    </row>
    <row r="403" spans="26:45" hidden="1" x14ac:dyDescent="0.25">
      <c r="Z403"/>
      <c r="AD403" s="5">
        <f t="shared" si="43"/>
        <v>37287</v>
      </c>
      <c r="AE403" s="96" cm="1">
        <f t="array" ref="AE403">_xlfn.XLOOKUP(AD402,SELICHistorico[Data],SELICHistorico[SELIC dia]/100,AE402,0)</f>
        <v>0</v>
      </c>
      <c r="AF403" s="80">
        <f t="shared" si="44"/>
        <v>1</v>
      </c>
      <c r="AG403" s="123">
        <f t="shared" si="45"/>
        <v>1000</v>
      </c>
      <c r="AH403" s="126" cm="1">
        <f t="array" ref="AH403">_xlfn.XLOOKUP(AD402,CDIHistorico_[Data],CDIHistorico_[CDI dia]/100,AH402,0)</f>
        <v>0</v>
      </c>
      <c r="AI403" s="2">
        <f t="shared" si="46"/>
        <v>1</v>
      </c>
      <c r="AK403">
        <v>2013</v>
      </c>
      <c r="AL403">
        <v>5</v>
      </c>
      <c r="AM403">
        <v>3706.28</v>
      </c>
      <c r="AN403" s="93">
        <f>DATE(IpeaDataIPCA[[#This Row],[Ano]],IpeaDataIPCA[[#This Row],[Mês]],15)</f>
        <v>41409</v>
      </c>
      <c r="AO403" s="5">
        <f>WORKDAY(IpeaDataIPCA[[#This Row],[Data]]-1,1,feriados)</f>
        <v>41409</v>
      </c>
      <c r="AS403" s="5">
        <v>77023</v>
      </c>
    </row>
    <row r="404" spans="26:45" hidden="1" x14ac:dyDescent="0.25">
      <c r="Z404"/>
      <c r="AD404" s="5">
        <f t="shared" ref="AD404:AD467" si="47">WORKDAY(AD403,1,feriados)</f>
        <v>37288</v>
      </c>
      <c r="AE404" s="96" cm="1">
        <f t="array" ref="AE404">_xlfn.XLOOKUP(AD403,SELICHistorico[Data],SELICHistorico[SELIC dia]/100,AE403,0)</f>
        <v>0</v>
      </c>
      <c r="AF404" s="80">
        <f t="shared" si="44"/>
        <v>1</v>
      </c>
      <c r="AG404" s="123">
        <f t="shared" si="45"/>
        <v>1000</v>
      </c>
      <c r="AH404" s="126" cm="1">
        <f t="array" ref="AH404">_xlfn.XLOOKUP(AD403,CDIHistorico_[Data],CDIHistorico_[CDI dia]/100,AH403,0)</f>
        <v>0</v>
      </c>
      <c r="AI404" s="2">
        <f t="shared" si="46"/>
        <v>1</v>
      </c>
      <c r="AK404">
        <v>2013</v>
      </c>
      <c r="AL404">
        <v>6</v>
      </c>
      <c r="AM404">
        <v>3715.92</v>
      </c>
      <c r="AN404" s="93">
        <f>DATE(IpeaDataIPCA[[#This Row],[Ano]],IpeaDataIPCA[[#This Row],[Mês]],15)</f>
        <v>41440</v>
      </c>
      <c r="AO404" s="5">
        <f>WORKDAY(IpeaDataIPCA[[#This Row],[Data]]-1,1,feriados)</f>
        <v>41442</v>
      </c>
      <c r="AS404" s="5">
        <v>77114</v>
      </c>
    </row>
    <row r="405" spans="26:45" hidden="1" x14ac:dyDescent="0.25">
      <c r="Z405"/>
      <c r="AD405" s="5">
        <f t="shared" si="47"/>
        <v>37291</v>
      </c>
      <c r="AE405" s="96" cm="1">
        <f t="array" ref="AE405">_xlfn.XLOOKUP(AD404,SELICHistorico[Data],SELICHistorico[SELIC dia]/100,AE404,0)</f>
        <v>0</v>
      </c>
      <c r="AF405" s="80">
        <f t="shared" si="44"/>
        <v>1</v>
      </c>
      <c r="AG405" s="123">
        <f t="shared" si="45"/>
        <v>1000</v>
      </c>
      <c r="AH405" s="126" cm="1">
        <f t="array" ref="AH405">_xlfn.XLOOKUP(AD404,CDIHistorico_[Data],CDIHistorico_[CDI dia]/100,AH404,0)</f>
        <v>0</v>
      </c>
      <c r="AI405" s="2">
        <f t="shared" si="46"/>
        <v>1</v>
      </c>
      <c r="AK405">
        <v>2013</v>
      </c>
      <c r="AL405">
        <v>7</v>
      </c>
      <c r="AM405">
        <v>3717.03</v>
      </c>
      <c r="AN405" s="93">
        <f>DATE(IpeaDataIPCA[[#This Row],[Ano]],IpeaDataIPCA[[#This Row],[Mês]],15)</f>
        <v>41470</v>
      </c>
      <c r="AO405" s="5">
        <f>WORKDAY(IpeaDataIPCA[[#This Row],[Data]]-1,1,feriados)</f>
        <v>41470</v>
      </c>
      <c r="AS405" s="5">
        <v>77202</v>
      </c>
    </row>
    <row r="406" spans="26:45" hidden="1" x14ac:dyDescent="0.25">
      <c r="Z406"/>
      <c r="AD406" s="5">
        <f t="shared" si="47"/>
        <v>37292</v>
      </c>
      <c r="AE406" s="96" cm="1">
        <f t="array" ref="AE406">_xlfn.XLOOKUP(AD405,SELICHistorico[Data],SELICHistorico[SELIC dia]/100,AE405,0)</f>
        <v>0</v>
      </c>
      <c r="AF406" s="80">
        <f t="shared" si="44"/>
        <v>1</v>
      </c>
      <c r="AG406" s="123">
        <f t="shared" si="45"/>
        <v>1000</v>
      </c>
      <c r="AH406" s="126" cm="1">
        <f t="array" ref="AH406">_xlfn.XLOOKUP(AD405,CDIHistorico_[Data],CDIHistorico_[CDI dia]/100,AH405,0)</f>
        <v>0</v>
      </c>
      <c r="AI406" s="2">
        <f t="shared" si="46"/>
        <v>1</v>
      </c>
      <c r="AK406">
        <v>2013</v>
      </c>
      <c r="AL406">
        <v>8</v>
      </c>
      <c r="AM406">
        <v>3725.95</v>
      </c>
      <c r="AN406" s="93">
        <f>DATE(IpeaDataIPCA[[#This Row],[Ano]],IpeaDataIPCA[[#This Row],[Mês]],15)</f>
        <v>41501</v>
      </c>
      <c r="AO406" s="5">
        <f>WORKDAY(IpeaDataIPCA[[#This Row],[Data]]-1,1,feriados)</f>
        <v>41501</v>
      </c>
      <c r="AS406" s="5">
        <v>77296</v>
      </c>
    </row>
    <row r="407" spans="26:45" hidden="1" x14ac:dyDescent="0.25">
      <c r="Z407"/>
      <c r="AD407" s="5">
        <f t="shared" si="47"/>
        <v>37293</v>
      </c>
      <c r="AE407" s="96" cm="1">
        <f t="array" ref="AE407">_xlfn.XLOOKUP(AD406,SELICHistorico[Data],SELICHistorico[SELIC dia]/100,AE406,0)</f>
        <v>0</v>
      </c>
      <c r="AF407" s="80">
        <f t="shared" si="44"/>
        <v>1</v>
      </c>
      <c r="AG407" s="123">
        <f t="shared" si="45"/>
        <v>1000</v>
      </c>
      <c r="AH407" s="126" cm="1">
        <f t="array" ref="AH407">_xlfn.XLOOKUP(AD406,CDIHistorico_[Data],CDIHistorico_[CDI dia]/100,AH406,0)</f>
        <v>0</v>
      </c>
      <c r="AI407" s="2">
        <f t="shared" si="46"/>
        <v>1</v>
      </c>
      <c r="AK407">
        <v>2013</v>
      </c>
      <c r="AL407">
        <v>9</v>
      </c>
      <c r="AM407">
        <v>3738.99</v>
      </c>
      <c r="AN407" s="93">
        <f>DATE(IpeaDataIPCA[[#This Row],[Ano]],IpeaDataIPCA[[#This Row],[Mês]],15)</f>
        <v>41532</v>
      </c>
      <c r="AO407" s="5">
        <f>WORKDAY(IpeaDataIPCA[[#This Row],[Data]]-1,1,feriados)</f>
        <v>41533</v>
      </c>
      <c r="AS407" s="5">
        <v>77387</v>
      </c>
    </row>
    <row r="408" spans="26:45" hidden="1" x14ac:dyDescent="0.25">
      <c r="Z408"/>
      <c r="AD408" s="5">
        <f t="shared" si="47"/>
        <v>37294</v>
      </c>
      <c r="AE408" s="96" cm="1">
        <f t="array" ref="AE408">_xlfn.XLOOKUP(AD407,SELICHistorico[Data],SELICHistorico[SELIC dia]/100,AE407,0)</f>
        <v>0</v>
      </c>
      <c r="AF408" s="80">
        <f t="shared" si="44"/>
        <v>1</v>
      </c>
      <c r="AG408" s="123">
        <f t="shared" si="45"/>
        <v>1000</v>
      </c>
      <c r="AH408" s="126" cm="1">
        <f t="array" ref="AH408">_xlfn.XLOOKUP(AD407,CDIHistorico_[Data],CDIHistorico_[CDI dia]/100,AH407,0)</f>
        <v>0</v>
      </c>
      <c r="AI408" s="2">
        <f t="shared" si="46"/>
        <v>1</v>
      </c>
      <c r="AK408">
        <v>2013</v>
      </c>
      <c r="AL408">
        <v>10</v>
      </c>
      <c r="AM408">
        <v>3760.3</v>
      </c>
      <c r="AN408" s="93">
        <f>DATE(IpeaDataIPCA[[#This Row],[Ano]],IpeaDataIPCA[[#This Row],[Mês]],15)</f>
        <v>41562</v>
      </c>
      <c r="AO408" s="5">
        <f>WORKDAY(IpeaDataIPCA[[#This Row],[Data]]-1,1,feriados)</f>
        <v>41562</v>
      </c>
      <c r="AS408" s="5">
        <v>77478</v>
      </c>
    </row>
    <row r="409" spans="26:45" hidden="1" x14ac:dyDescent="0.25">
      <c r="Z409"/>
      <c r="AD409" s="5">
        <f t="shared" si="47"/>
        <v>37295</v>
      </c>
      <c r="AE409" s="96" cm="1">
        <f t="array" ref="AE409">_xlfn.XLOOKUP(AD408,SELICHistorico[Data],SELICHistorico[SELIC dia]/100,AE408,0)</f>
        <v>0</v>
      </c>
      <c r="AF409" s="80">
        <f t="shared" si="44"/>
        <v>1</v>
      </c>
      <c r="AG409" s="123">
        <f t="shared" si="45"/>
        <v>1000</v>
      </c>
      <c r="AH409" s="126" cm="1">
        <f t="array" ref="AH409">_xlfn.XLOOKUP(AD408,CDIHistorico_[Data],CDIHistorico_[CDI dia]/100,AH408,0)</f>
        <v>0</v>
      </c>
      <c r="AI409" s="2">
        <f t="shared" si="46"/>
        <v>1</v>
      </c>
      <c r="AK409">
        <v>2013</v>
      </c>
      <c r="AL409">
        <v>11</v>
      </c>
      <c r="AM409">
        <v>3780.61</v>
      </c>
      <c r="AN409" s="93">
        <f>DATE(IpeaDataIPCA[[#This Row],[Ano]],IpeaDataIPCA[[#This Row],[Mês]],15)</f>
        <v>41593</v>
      </c>
      <c r="AO409" s="5">
        <f>WORKDAY(IpeaDataIPCA[[#This Row],[Data]]-1,1,feriados)</f>
        <v>41596</v>
      </c>
      <c r="AS409" s="5">
        <v>77569</v>
      </c>
    </row>
    <row r="410" spans="26:45" hidden="1" x14ac:dyDescent="0.25">
      <c r="Z410"/>
      <c r="AD410" s="5">
        <f t="shared" si="47"/>
        <v>37300</v>
      </c>
      <c r="AE410" s="96" cm="1">
        <f t="array" ref="AE410">_xlfn.XLOOKUP(AD409,SELICHistorico[Data],SELICHistorico[SELIC dia]/100,AE409,0)</f>
        <v>0</v>
      </c>
      <c r="AF410" s="80">
        <f t="shared" si="44"/>
        <v>1</v>
      </c>
      <c r="AG410" s="123">
        <f t="shared" si="45"/>
        <v>1000</v>
      </c>
      <c r="AH410" s="126" cm="1">
        <f t="array" ref="AH410">_xlfn.XLOOKUP(AD409,CDIHistorico_[Data],CDIHistorico_[CDI dia]/100,AH409,0)</f>
        <v>0</v>
      </c>
      <c r="AI410" s="2">
        <f t="shared" si="46"/>
        <v>1</v>
      </c>
      <c r="AK410">
        <v>2013</v>
      </c>
      <c r="AL410">
        <v>12</v>
      </c>
      <c r="AM410">
        <v>3815.39</v>
      </c>
      <c r="AN410" s="93">
        <f>DATE(IpeaDataIPCA[[#This Row],[Ano]],IpeaDataIPCA[[#This Row],[Mês]],15)</f>
        <v>41623</v>
      </c>
      <c r="AO410" s="5">
        <f>WORKDAY(IpeaDataIPCA[[#This Row],[Data]]-1,1,feriados)</f>
        <v>41624</v>
      </c>
      <c r="AS410" s="5">
        <v>77660</v>
      </c>
    </row>
    <row r="411" spans="26:45" hidden="1" x14ac:dyDescent="0.25">
      <c r="Z411"/>
      <c r="AD411" s="5">
        <f t="shared" si="47"/>
        <v>37301</v>
      </c>
      <c r="AE411" s="96" cm="1">
        <f t="array" ref="AE411">_xlfn.XLOOKUP(AD410,SELICHistorico[Data],SELICHistorico[SELIC dia]/100,AE410,0)</f>
        <v>0</v>
      </c>
      <c r="AF411" s="80">
        <f t="shared" si="44"/>
        <v>1</v>
      </c>
      <c r="AG411" s="123">
        <f t="shared" si="45"/>
        <v>1000</v>
      </c>
      <c r="AH411" s="126" cm="1">
        <f t="array" ref="AH411">_xlfn.XLOOKUP(AD410,CDIHistorico_[Data],CDIHistorico_[CDI dia]/100,AH410,0)</f>
        <v>0</v>
      </c>
      <c r="AI411" s="2">
        <f t="shared" si="46"/>
        <v>1</v>
      </c>
      <c r="AK411">
        <v>2014</v>
      </c>
      <c r="AL411">
        <v>1</v>
      </c>
      <c r="AM411">
        <v>3836.37</v>
      </c>
      <c r="AN411" s="93">
        <f>DATE(IpeaDataIPCA[[#This Row],[Ano]],IpeaDataIPCA[[#This Row],[Mês]],15)</f>
        <v>41654</v>
      </c>
      <c r="AO411" s="5">
        <f>WORKDAY(IpeaDataIPCA[[#This Row],[Data]]-1,1,feriados)</f>
        <v>41654</v>
      </c>
      <c r="AS411" s="5">
        <v>77752</v>
      </c>
    </row>
    <row r="412" spans="26:45" hidden="1" x14ac:dyDescent="0.25">
      <c r="Z412"/>
      <c r="AD412" s="5">
        <f t="shared" si="47"/>
        <v>37302</v>
      </c>
      <c r="AE412" s="96" cm="1">
        <f t="array" ref="AE412">_xlfn.XLOOKUP(AD411,SELICHistorico[Data],SELICHistorico[SELIC dia]/100,AE411,0)</f>
        <v>0</v>
      </c>
      <c r="AF412" s="80">
        <f t="shared" si="44"/>
        <v>1</v>
      </c>
      <c r="AG412" s="123">
        <f t="shared" si="45"/>
        <v>1000</v>
      </c>
      <c r="AH412" s="126" cm="1">
        <f t="array" ref="AH412">_xlfn.XLOOKUP(AD411,CDIHistorico_[Data],CDIHistorico_[CDI dia]/100,AH411,0)</f>
        <v>0</v>
      </c>
      <c r="AI412" s="2">
        <f t="shared" si="46"/>
        <v>1</v>
      </c>
      <c r="AK412">
        <v>2014</v>
      </c>
      <c r="AL412">
        <v>2</v>
      </c>
      <c r="AM412">
        <v>3862.84</v>
      </c>
      <c r="AN412" s="93">
        <f>DATE(IpeaDataIPCA[[#This Row],[Ano]],IpeaDataIPCA[[#This Row],[Mês]],15)</f>
        <v>41685</v>
      </c>
      <c r="AO412" s="5">
        <f>WORKDAY(IpeaDataIPCA[[#This Row],[Data]]-1,1,feriados)</f>
        <v>41687</v>
      </c>
      <c r="AS412" s="5">
        <v>77844</v>
      </c>
    </row>
    <row r="413" spans="26:45" hidden="1" x14ac:dyDescent="0.25">
      <c r="Z413"/>
      <c r="AD413" s="5">
        <f t="shared" si="47"/>
        <v>37305</v>
      </c>
      <c r="AE413" s="96" cm="1">
        <f t="array" ref="AE413">_xlfn.XLOOKUP(AD412,SELICHistorico[Data],SELICHistorico[SELIC dia]/100,AE412,0)</f>
        <v>0</v>
      </c>
      <c r="AF413" s="80">
        <f t="shared" si="44"/>
        <v>1</v>
      </c>
      <c r="AG413" s="123">
        <f t="shared" si="45"/>
        <v>1000</v>
      </c>
      <c r="AH413" s="126" cm="1">
        <f t="array" ref="AH413">_xlfn.XLOOKUP(AD412,CDIHistorico_[Data],CDIHistorico_[CDI dia]/100,AH412,0)</f>
        <v>0</v>
      </c>
      <c r="AI413" s="2">
        <f t="shared" si="46"/>
        <v>1</v>
      </c>
      <c r="AK413">
        <v>2014</v>
      </c>
      <c r="AL413">
        <v>3</v>
      </c>
      <c r="AM413">
        <v>3898.38</v>
      </c>
      <c r="AN413" s="93">
        <f>DATE(IpeaDataIPCA[[#This Row],[Ano]],IpeaDataIPCA[[#This Row],[Mês]],15)</f>
        <v>41713</v>
      </c>
      <c r="AO413" s="5">
        <f>WORKDAY(IpeaDataIPCA[[#This Row],[Data]]-1,1,feriados)</f>
        <v>41715</v>
      </c>
      <c r="AS413" s="5">
        <v>77933</v>
      </c>
    </row>
    <row r="414" spans="26:45" hidden="1" x14ac:dyDescent="0.25">
      <c r="Z414"/>
      <c r="AD414" s="5">
        <f t="shared" si="47"/>
        <v>37306</v>
      </c>
      <c r="AE414" s="96" cm="1">
        <f t="array" ref="AE414">_xlfn.XLOOKUP(AD413,SELICHistorico[Data],SELICHistorico[SELIC dia]/100,AE413,0)</f>
        <v>0</v>
      </c>
      <c r="AF414" s="80">
        <f t="shared" si="44"/>
        <v>1</v>
      </c>
      <c r="AG414" s="123">
        <f t="shared" si="45"/>
        <v>1000</v>
      </c>
      <c r="AH414" s="126" cm="1">
        <f t="array" ref="AH414">_xlfn.XLOOKUP(AD413,CDIHistorico_[Data],CDIHistorico_[CDI dia]/100,AH413,0)</f>
        <v>0</v>
      </c>
      <c r="AI414" s="2">
        <f t="shared" si="46"/>
        <v>1</v>
      </c>
      <c r="AK414">
        <v>2014</v>
      </c>
      <c r="AL414">
        <v>4</v>
      </c>
      <c r="AM414">
        <v>3924.5</v>
      </c>
      <c r="AN414" s="93">
        <f>DATE(IpeaDataIPCA[[#This Row],[Ano]],IpeaDataIPCA[[#This Row],[Mês]],15)</f>
        <v>41744</v>
      </c>
      <c r="AO414" s="5">
        <f>WORKDAY(IpeaDataIPCA[[#This Row],[Data]]-1,1,feriados)</f>
        <v>41744</v>
      </c>
      <c r="AS414" s="5">
        <v>78025</v>
      </c>
    </row>
    <row r="415" spans="26:45" hidden="1" x14ac:dyDescent="0.25">
      <c r="Z415"/>
      <c r="AD415" s="5">
        <f t="shared" si="47"/>
        <v>37307</v>
      </c>
      <c r="AE415" s="96" cm="1">
        <f t="array" ref="AE415">_xlfn.XLOOKUP(AD414,SELICHistorico[Data],SELICHistorico[SELIC dia]/100,AE414,0)</f>
        <v>0</v>
      </c>
      <c r="AF415" s="80">
        <f t="shared" si="44"/>
        <v>1</v>
      </c>
      <c r="AG415" s="123">
        <f t="shared" si="45"/>
        <v>1000</v>
      </c>
      <c r="AH415" s="126" cm="1">
        <f t="array" ref="AH415">_xlfn.XLOOKUP(AD414,CDIHistorico_[Data],CDIHistorico_[CDI dia]/100,AH414,0)</f>
        <v>0</v>
      </c>
      <c r="AI415" s="2">
        <f t="shared" si="46"/>
        <v>1</v>
      </c>
      <c r="AK415">
        <v>2014</v>
      </c>
      <c r="AL415">
        <v>5</v>
      </c>
      <c r="AM415">
        <v>3942.55</v>
      </c>
      <c r="AN415" s="93">
        <f>DATE(IpeaDataIPCA[[#This Row],[Ano]],IpeaDataIPCA[[#This Row],[Mês]],15)</f>
        <v>41774</v>
      </c>
      <c r="AO415" s="5">
        <f>WORKDAY(IpeaDataIPCA[[#This Row],[Data]]-1,1,feriados)</f>
        <v>41774</v>
      </c>
      <c r="AS415" s="5">
        <v>78117</v>
      </c>
    </row>
    <row r="416" spans="26:45" hidden="1" x14ac:dyDescent="0.25">
      <c r="Z416"/>
      <c r="AD416" s="5">
        <f t="shared" si="47"/>
        <v>37308</v>
      </c>
      <c r="AE416" s="96" cm="1">
        <f t="array" ref="AE416">_xlfn.XLOOKUP(AD415,SELICHistorico[Data],SELICHistorico[SELIC dia]/100,AE415,0)</f>
        <v>0</v>
      </c>
      <c r="AF416" s="80">
        <f t="shared" si="44"/>
        <v>1</v>
      </c>
      <c r="AG416" s="123">
        <f t="shared" si="45"/>
        <v>1000</v>
      </c>
      <c r="AH416" s="126" cm="1">
        <f t="array" ref="AH416">_xlfn.XLOOKUP(AD415,CDIHistorico_[Data],CDIHistorico_[CDI dia]/100,AH415,0)</f>
        <v>0</v>
      </c>
      <c r="AI416" s="2">
        <f t="shared" si="46"/>
        <v>1</v>
      </c>
      <c r="AK416">
        <v>2014</v>
      </c>
      <c r="AL416">
        <v>6</v>
      </c>
      <c r="AM416">
        <v>3958.32</v>
      </c>
      <c r="AN416" s="93">
        <f>DATE(IpeaDataIPCA[[#This Row],[Ano]],IpeaDataIPCA[[#This Row],[Mês]],15)</f>
        <v>41805</v>
      </c>
      <c r="AO416" s="5">
        <f>WORKDAY(IpeaDataIPCA[[#This Row],[Data]]-1,1,feriados)</f>
        <v>41806</v>
      </c>
      <c r="AS416" s="5">
        <v>78209</v>
      </c>
    </row>
    <row r="417" spans="26:45" hidden="1" x14ac:dyDescent="0.25">
      <c r="Z417"/>
      <c r="AD417" s="5">
        <f t="shared" si="47"/>
        <v>37309</v>
      </c>
      <c r="AE417" s="96" cm="1">
        <f t="array" ref="AE417">_xlfn.XLOOKUP(AD416,SELICHistorico[Data],SELICHistorico[SELIC dia]/100,AE416,0)</f>
        <v>0</v>
      </c>
      <c r="AF417" s="80">
        <f t="shared" si="44"/>
        <v>1</v>
      </c>
      <c r="AG417" s="123">
        <f t="shared" si="45"/>
        <v>1000</v>
      </c>
      <c r="AH417" s="126" cm="1">
        <f t="array" ref="AH417">_xlfn.XLOOKUP(AD416,CDIHistorico_[Data],CDIHistorico_[CDI dia]/100,AH416,0)</f>
        <v>0</v>
      </c>
      <c r="AI417" s="2">
        <f t="shared" si="46"/>
        <v>1</v>
      </c>
      <c r="AK417">
        <v>2014</v>
      </c>
      <c r="AL417">
        <v>7</v>
      </c>
      <c r="AM417">
        <v>3958.72</v>
      </c>
      <c r="AN417" s="93">
        <f>DATE(IpeaDataIPCA[[#This Row],[Ano]],IpeaDataIPCA[[#This Row],[Mês]],15)</f>
        <v>41835</v>
      </c>
      <c r="AO417" s="5">
        <f>WORKDAY(IpeaDataIPCA[[#This Row],[Data]]-1,1,feriados)</f>
        <v>41835</v>
      </c>
      <c r="AS417" s="5">
        <v>78298</v>
      </c>
    </row>
    <row r="418" spans="26:45" hidden="1" x14ac:dyDescent="0.25">
      <c r="Z418"/>
      <c r="AD418" s="5">
        <f t="shared" si="47"/>
        <v>37312</v>
      </c>
      <c r="AE418" s="96" cm="1">
        <f t="array" ref="AE418">_xlfn.XLOOKUP(AD417,SELICHistorico[Data],SELICHistorico[SELIC dia]/100,AE417,0)</f>
        <v>0</v>
      </c>
      <c r="AF418" s="80">
        <f t="shared" si="44"/>
        <v>1</v>
      </c>
      <c r="AG418" s="123">
        <f t="shared" si="45"/>
        <v>1000</v>
      </c>
      <c r="AH418" s="126" cm="1">
        <f t="array" ref="AH418">_xlfn.XLOOKUP(AD417,CDIHistorico_[Data],CDIHistorico_[CDI dia]/100,AH417,0)</f>
        <v>0</v>
      </c>
      <c r="AI418" s="2">
        <f t="shared" si="46"/>
        <v>1</v>
      </c>
      <c r="AK418">
        <v>2014</v>
      </c>
      <c r="AL418">
        <v>8</v>
      </c>
      <c r="AM418">
        <v>3968.62</v>
      </c>
      <c r="AN418" s="93">
        <f>DATE(IpeaDataIPCA[[#This Row],[Ano]],IpeaDataIPCA[[#This Row],[Mês]],15)</f>
        <v>41866</v>
      </c>
      <c r="AO418" s="5">
        <f>WORKDAY(IpeaDataIPCA[[#This Row],[Data]]-1,1,feriados)</f>
        <v>41866</v>
      </c>
      <c r="AS418" s="5">
        <v>78390</v>
      </c>
    </row>
    <row r="419" spans="26:45" hidden="1" x14ac:dyDescent="0.25">
      <c r="Z419"/>
      <c r="AD419" s="5">
        <f t="shared" si="47"/>
        <v>37313</v>
      </c>
      <c r="AE419" s="96" cm="1">
        <f t="array" ref="AE419">_xlfn.XLOOKUP(AD418,SELICHistorico[Data],SELICHistorico[SELIC dia]/100,AE418,0)</f>
        <v>0</v>
      </c>
      <c r="AF419" s="80">
        <f t="shared" si="44"/>
        <v>1</v>
      </c>
      <c r="AG419" s="123">
        <f t="shared" si="45"/>
        <v>1000</v>
      </c>
      <c r="AH419" s="126" cm="1">
        <f t="array" ref="AH419">_xlfn.XLOOKUP(AD418,CDIHistorico_[Data],CDIHistorico_[CDI dia]/100,AH418,0)</f>
        <v>0</v>
      </c>
      <c r="AI419" s="2">
        <f t="shared" si="46"/>
        <v>1</v>
      </c>
      <c r="AK419">
        <v>2014</v>
      </c>
      <c r="AL419">
        <v>9</v>
      </c>
      <c r="AM419">
        <v>3991.24</v>
      </c>
      <c r="AN419" s="93">
        <f>DATE(IpeaDataIPCA[[#This Row],[Ano]],IpeaDataIPCA[[#This Row],[Mês]],15)</f>
        <v>41897</v>
      </c>
      <c r="AO419" s="5">
        <f>WORKDAY(IpeaDataIPCA[[#This Row],[Data]]-1,1,feriados)</f>
        <v>41897</v>
      </c>
      <c r="AS419" s="5">
        <v>78482</v>
      </c>
    </row>
    <row r="420" spans="26:45" hidden="1" x14ac:dyDescent="0.25">
      <c r="Z420"/>
      <c r="AD420" s="5">
        <f t="shared" si="47"/>
        <v>37314</v>
      </c>
      <c r="AE420" s="96" cm="1">
        <f t="array" ref="AE420">_xlfn.XLOOKUP(AD419,SELICHistorico[Data],SELICHistorico[SELIC dia]/100,AE419,0)</f>
        <v>0</v>
      </c>
      <c r="AF420" s="80">
        <f t="shared" si="44"/>
        <v>1</v>
      </c>
      <c r="AG420" s="123">
        <f t="shared" si="45"/>
        <v>1000</v>
      </c>
      <c r="AH420" s="126" cm="1">
        <f t="array" ref="AH420">_xlfn.XLOOKUP(AD419,CDIHistorico_[Data],CDIHistorico_[CDI dia]/100,AH419,0)</f>
        <v>0</v>
      </c>
      <c r="AI420" s="2">
        <f t="shared" si="46"/>
        <v>1</v>
      </c>
      <c r="AK420">
        <v>2014</v>
      </c>
      <c r="AL420">
        <v>10</v>
      </c>
      <c r="AM420">
        <v>4008</v>
      </c>
      <c r="AN420" s="93">
        <f>DATE(IpeaDataIPCA[[#This Row],[Ano]],IpeaDataIPCA[[#This Row],[Mês]],15)</f>
        <v>41927</v>
      </c>
      <c r="AO420" s="5">
        <f>WORKDAY(IpeaDataIPCA[[#This Row],[Data]]-1,1,feriados)</f>
        <v>41927</v>
      </c>
      <c r="AS420" s="5">
        <v>78574</v>
      </c>
    </row>
    <row r="421" spans="26:45" hidden="1" x14ac:dyDescent="0.25">
      <c r="Z421"/>
      <c r="AD421" s="5">
        <f t="shared" si="47"/>
        <v>37315</v>
      </c>
      <c r="AE421" s="96" cm="1">
        <f t="array" ref="AE421">_xlfn.XLOOKUP(AD420,SELICHistorico[Data],SELICHistorico[SELIC dia]/100,AE420,0)</f>
        <v>0</v>
      </c>
      <c r="AF421" s="80">
        <f t="shared" si="44"/>
        <v>1</v>
      </c>
      <c r="AG421" s="123">
        <f t="shared" si="45"/>
        <v>1000</v>
      </c>
      <c r="AH421" s="126" cm="1">
        <f t="array" ref="AH421">_xlfn.XLOOKUP(AD420,CDIHistorico_[Data],CDIHistorico_[CDI dia]/100,AH420,0)</f>
        <v>0</v>
      </c>
      <c r="AI421" s="2">
        <f t="shared" si="46"/>
        <v>1</v>
      </c>
      <c r="AK421">
        <v>2014</v>
      </c>
      <c r="AL421">
        <v>11</v>
      </c>
      <c r="AM421">
        <v>4028.44</v>
      </c>
      <c r="AN421" s="93">
        <f>DATE(IpeaDataIPCA[[#This Row],[Ano]],IpeaDataIPCA[[#This Row],[Mês]],15)</f>
        <v>41958</v>
      </c>
      <c r="AO421" s="5">
        <f>WORKDAY(IpeaDataIPCA[[#This Row],[Data]]-1,1,feriados)</f>
        <v>41960</v>
      </c>
      <c r="AS421" s="5">
        <v>78663</v>
      </c>
    </row>
    <row r="422" spans="26:45" hidden="1" x14ac:dyDescent="0.25">
      <c r="Z422"/>
      <c r="AD422" s="5">
        <f t="shared" si="47"/>
        <v>37316</v>
      </c>
      <c r="AE422" s="96" cm="1">
        <f t="array" ref="AE422">_xlfn.XLOOKUP(AD421,SELICHistorico[Data],SELICHistorico[SELIC dia]/100,AE421,0)</f>
        <v>0</v>
      </c>
      <c r="AF422" s="80">
        <f t="shared" si="44"/>
        <v>1</v>
      </c>
      <c r="AG422" s="123">
        <f t="shared" si="45"/>
        <v>1000</v>
      </c>
      <c r="AH422" s="126" cm="1">
        <f t="array" ref="AH422">_xlfn.XLOOKUP(AD421,CDIHistorico_[Data],CDIHistorico_[CDI dia]/100,AH421,0)</f>
        <v>0</v>
      </c>
      <c r="AI422" s="2">
        <f t="shared" si="46"/>
        <v>1</v>
      </c>
      <c r="AK422">
        <v>2014</v>
      </c>
      <c r="AL422">
        <v>12</v>
      </c>
      <c r="AM422">
        <v>4059.86</v>
      </c>
      <c r="AN422" s="93">
        <f>DATE(IpeaDataIPCA[[#This Row],[Ano]],IpeaDataIPCA[[#This Row],[Mês]],15)</f>
        <v>41988</v>
      </c>
      <c r="AO422" s="5">
        <f>WORKDAY(IpeaDataIPCA[[#This Row],[Data]]-1,1,feriados)</f>
        <v>41988</v>
      </c>
      <c r="AS422" s="5">
        <v>78755</v>
      </c>
    </row>
    <row r="423" spans="26:45" hidden="1" x14ac:dyDescent="0.25">
      <c r="Z423"/>
      <c r="AD423" s="5">
        <f t="shared" si="47"/>
        <v>37319</v>
      </c>
      <c r="AE423" s="96" cm="1">
        <f t="array" ref="AE423">_xlfn.XLOOKUP(AD422,SELICHistorico[Data],SELICHistorico[SELIC dia]/100,AE422,0)</f>
        <v>0</v>
      </c>
      <c r="AF423" s="80">
        <f t="shared" si="44"/>
        <v>1</v>
      </c>
      <c r="AG423" s="123">
        <f t="shared" si="45"/>
        <v>1000</v>
      </c>
      <c r="AH423" s="126" cm="1">
        <f t="array" ref="AH423">_xlfn.XLOOKUP(AD422,CDIHistorico_[Data],CDIHistorico_[CDI dia]/100,AH422,0)</f>
        <v>0</v>
      </c>
      <c r="AI423" s="2">
        <f t="shared" si="46"/>
        <v>1</v>
      </c>
      <c r="AK423">
        <v>2015</v>
      </c>
      <c r="AL423">
        <v>1</v>
      </c>
      <c r="AM423">
        <v>4110.2</v>
      </c>
      <c r="AN423" s="93">
        <f>DATE(IpeaDataIPCA[[#This Row],[Ano]],IpeaDataIPCA[[#This Row],[Mês]],15)</f>
        <v>42019</v>
      </c>
      <c r="AO423" s="5">
        <f>WORKDAY(IpeaDataIPCA[[#This Row],[Data]]-1,1,feriados)</f>
        <v>42019</v>
      </c>
      <c r="AS423" s="5">
        <v>78847</v>
      </c>
    </row>
    <row r="424" spans="26:45" hidden="1" x14ac:dyDescent="0.25">
      <c r="Z424"/>
      <c r="AD424" s="5">
        <f t="shared" si="47"/>
        <v>37320</v>
      </c>
      <c r="AE424" s="96" cm="1">
        <f t="array" ref="AE424">_xlfn.XLOOKUP(AD423,SELICHistorico[Data],SELICHistorico[SELIC dia]/100,AE423,0)</f>
        <v>0</v>
      </c>
      <c r="AF424" s="80">
        <f t="shared" si="44"/>
        <v>1</v>
      </c>
      <c r="AG424" s="123">
        <f t="shared" si="45"/>
        <v>1000</v>
      </c>
      <c r="AH424" s="126" cm="1">
        <f t="array" ref="AH424">_xlfn.XLOOKUP(AD423,CDIHistorico_[Data],CDIHistorico_[CDI dia]/100,AH423,0)</f>
        <v>0</v>
      </c>
      <c r="AI424" s="2">
        <f t="shared" si="46"/>
        <v>1</v>
      </c>
      <c r="AK424">
        <v>2015</v>
      </c>
      <c r="AL424">
        <v>2</v>
      </c>
      <c r="AM424">
        <v>4160.34</v>
      </c>
      <c r="AN424" s="93">
        <f>DATE(IpeaDataIPCA[[#This Row],[Ano]],IpeaDataIPCA[[#This Row],[Mês]],15)</f>
        <v>42050</v>
      </c>
      <c r="AO424" s="5">
        <f>WORKDAY(IpeaDataIPCA[[#This Row],[Data]]-1,1,feriados)</f>
        <v>42053</v>
      </c>
      <c r="AS424" s="5">
        <v>78941</v>
      </c>
    </row>
    <row r="425" spans="26:45" hidden="1" x14ac:dyDescent="0.25">
      <c r="Z425"/>
      <c r="AD425" s="5">
        <f t="shared" si="47"/>
        <v>37321</v>
      </c>
      <c r="AE425" s="96" cm="1">
        <f t="array" ref="AE425">_xlfn.XLOOKUP(AD424,SELICHistorico[Data],SELICHistorico[SELIC dia]/100,AE424,0)</f>
        <v>0</v>
      </c>
      <c r="AF425" s="80">
        <f t="shared" si="44"/>
        <v>1</v>
      </c>
      <c r="AG425" s="123">
        <f t="shared" si="45"/>
        <v>1000</v>
      </c>
      <c r="AH425" s="126" cm="1">
        <f t="array" ref="AH425">_xlfn.XLOOKUP(AD424,CDIHistorico_[Data],CDIHistorico_[CDI dia]/100,AH424,0)</f>
        <v>0</v>
      </c>
      <c r="AI425" s="2">
        <f t="shared" si="46"/>
        <v>1</v>
      </c>
      <c r="AK425">
        <v>2015</v>
      </c>
      <c r="AL425">
        <v>3</v>
      </c>
      <c r="AM425">
        <v>4215.26</v>
      </c>
      <c r="AN425" s="93">
        <f>DATE(IpeaDataIPCA[[#This Row],[Ano]],IpeaDataIPCA[[#This Row],[Mês]],15)</f>
        <v>42078</v>
      </c>
      <c r="AO425" s="5">
        <f>WORKDAY(IpeaDataIPCA[[#This Row],[Data]]-1,1,feriados)</f>
        <v>42079</v>
      </c>
      <c r="AS425" s="5">
        <v>79029</v>
      </c>
    </row>
    <row r="426" spans="26:45" hidden="1" x14ac:dyDescent="0.25">
      <c r="Z426"/>
      <c r="AD426" s="5">
        <f t="shared" si="47"/>
        <v>37322</v>
      </c>
      <c r="AE426" s="96" cm="1">
        <f t="array" ref="AE426">_xlfn.XLOOKUP(AD425,SELICHistorico[Data],SELICHistorico[SELIC dia]/100,AE425,0)</f>
        <v>0</v>
      </c>
      <c r="AF426" s="80">
        <f t="shared" si="44"/>
        <v>1</v>
      </c>
      <c r="AG426" s="123">
        <f t="shared" si="45"/>
        <v>1000</v>
      </c>
      <c r="AH426" s="126" cm="1">
        <f t="array" ref="AH426">_xlfn.XLOOKUP(AD425,CDIHistorico_[Data],CDIHistorico_[CDI dia]/100,AH425,0)</f>
        <v>0</v>
      </c>
      <c r="AI426" s="2">
        <f t="shared" si="46"/>
        <v>1</v>
      </c>
      <c r="AK426">
        <v>2015</v>
      </c>
      <c r="AL426">
        <v>4</v>
      </c>
      <c r="AM426">
        <v>4245.1899999999996</v>
      </c>
      <c r="AN426" s="93">
        <f>DATE(IpeaDataIPCA[[#This Row],[Ano]],IpeaDataIPCA[[#This Row],[Mês]],15)</f>
        <v>42109</v>
      </c>
      <c r="AO426" s="5">
        <f>WORKDAY(IpeaDataIPCA[[#This Row],[Data]]-1,1,feriados)</f>
        <v>42109</v>
      </c>
      <c r="AS426" s="5">
        <v>79123</v>
      </c>
    </row>
    <row r="427" spans="26:45" hidden="1" x14ac:dyDescent="0.25">
      <c r="Z427"/>
      <c r="AD427" s="5">
        <f t="shared" si="47"/>
        <v>37323</v>
      </c>
      <c r="AE427" s="96" cm="1">
        <f t="array" ref="AE427">_xlfn.XLOOKUP(AD426,SELICHistorico[Data],SELICHistorico[SELIC dia]/100,AE426,0)</f>
        <v>0</v>
      </c>
      <c r="AF427" s="80">
        <f t="shared" si="44"/>
        <v>1</v>
      </c>
      <c r="AG427" s="123">
        <f t="shared" si="45"/>
        <v>1000</v>
      </c>
      <c r="AH427" s="126" cm="1">
        <f t="array" ref="AH427">_xlfn.XLOOKUP(AD426,CDIHistorico_[Data],CDIHistorico_[CDI dia]/100,AH426,0)</f>
        <v>0</v>
      </c>
      <c r="AI427" s="2">
        <f t="shared" si="46"/>
        <v>1</v>
      </c>
      <c r="AK427">
        <v>2015</v>
      </c>
      <c r="AL427">
        <v>5</v>
      </c>
      <c r="AM427">
        <v>4276.6000000000004</v>
      </c>
      <c r="AN427" s="93">
        <f>DATE(IpeaDataIPCA[[#This Row],[Ano]],IpeaDataIPCA[[#This Row],[Mês]],15)</f>
        <v>42139</v>
      </c>
      <c r="AO427" s="5">
        <f>WORKDAY(IpeaDataIPCA[[#This Row],[Data]]-1,1,feriados)</f>
        <v>42139</v>
      </c>
      <c r="AS427" s="5">
        <v>79214</v>
      </c>
    </row>
    <row r="428" spans="26:45" hidden="1" x14ac:dyDescent="0.25">
      <c r="Z428"/>
      <c r="AD428" s="5">
        <f t="shared" si="47"/>
        <v>37326</v>
      </c>
      <c r="AE428" s="96" cm="1">
        <f t="array" ref="AE428">_xlfn.XLOOKUP(AD427,SELICHistorico[Data],SELICHistorico[SELIC dia]/100,AE427,0)</f>
        <v>0</v>
      </c>
      <c r="AF428" s="80">
        <f t="shared" si="44"/>
        <v>1</v>
      </c>
      <c r="AG428" s="123">
        <f t="shared" si="45"/>
        <v>1000</v>
      </c>
      <c r="AH428" s="126" cm="1">
        <f t="array" ref="AH428">_xlfn.XLOOKUP(AD427,CDIHistorico_[Data],CDIHistorico_[CDI dia]/100,AH427,0)</f>
        <v>0</v>
      </c>
      <c r="AI428" s="2">
        <f t="shared" si="46"/>
        <v>1</v>
      </c>
      <c r="AK428">
        <v>2015</v>
      </c>
      <c r="AL428">
        <v>6</v>
      </c>
      <c r="AM428">
        <v>4310.3900000000003</v>
      </c>
      <c r="AN428" s="93">
        <f>DATE(IpeaDataIPCA[[#This Row],[Ano]],IpeaDataIPCA[[#This Row],[Mês]],15)</f>
        <v>42170</v>
      </c>
      <c r="AO428" s="5">
        <f>WORKDAY(IpeaDataIPCA[[#This Row],[Data]]-1,1,feriados)</f>
        <v>42170</v>
      </c>
      <c r="AS428" s="5">
        <v>79305</v>
      </c>
    </row>
    <row r="429" spans="26:45" hidden="1" x14ac:dyDescent="0.25">
      <c r="Z429"/>
      <c r="AD429" s="5">
        <f t="shared" si="47"/>
        <v>37327</v>
      </c>
      <c r="AE429" s="96" cm="1">
        <f t="array" ref="AE429">_xlfn.XLOOKUP(AD428,SELICHistorico[Data],SELICHistorico[SELIC dia]/100,AE428,0)</f>
        <v>0</v>
      </c>
      <c r="AF429" s="80">
        <f t="shared" si="44"/>
        <v>1</v>
      </c>
      <c r="AG429" s="123">
        <f t="shared" si="45"/>
        <v>1000</v>
      </c>
      <c r="AH429" s="126" cm="1">
        <f t="array" ref="AH429">_xlfn.XLOOKUP(AD428,CDIHistorico_[Data],CDIHistorico_[CDI dia]/100,AH428,0)</f>
        <v>0</v>
      </c>
      <c r="AI429" s="2">
        <f t="shared" si="46"/>
        <v>1</v>
      </c>
      <c r="AK429">
        <v>2015</v>
      </c>
      <c r="AL429">
        <v>7</v>
      </c>
      <c r="AM429">
        <v>4337.1099999999997</v>
      </c>
      <c r="AN429" s="93">
        <f>DATE(IpeaDataIPCA[[#This Row],[Ano]],IpeaDataIPCA[[#This Row],[Mês]],15)</f>
        <v>42200</v>
      </c>
      <c r="AO429" s="5">
        <f>WORKDAY(IpeaDataIPCA[[#This Row],[Data]]-1,1,feriados)</f>
        <v>42200</v>
      </c>
      <c r="AS429" s="5">
        <v>79396</v>
      </c>
    </row>
    <row r="430" spans="26:45" hidden="1" x14ac:dyDescent="0.25">
      <c r="Z430"/>
      <c r="AD430" s="5">
        <f t="shared" si="47"/>
        <v>37328</v>
      </c>
      <c r="AE430" s="96" cm="1">
        <f t="array" ref="AE430">_xlfn.XLOOKUP(AD429,SELICHistorico[Data],SELICHistorico[SELIC dia]/100,AE429,0)</f>
        <v>0</v>
      </c>
      <c r="AF430" s="80">
        <f t="shared" si="44"/>
        <v>1</v>
      </c>
      <c r="AG430" s="123">
        <f t="shared" si="45"/>
        <v>1000</v>
      </c>
      <c r="AH430" s="126" cm="1">
        <f t="array" ref="AH430">_xlfn.XLOOKUP(AD429,CDIHistorico_[Data],CDIHistorico_[CDI dia]/100,AH429,0)</f>
        <v>0</v>
      </c>
      <c r="AI430" s="2">
        <f t="shared" si="46"/>
        <v>1</v>
      </c>
      <c r="AK430">
        <v>2015</v>
      </c>
      <c r="AL430">
        <v>8</v>
      </c>
      <c r="AM430">
        <v>4346.6499999999996</v>
      </c>
      <c r="AN430" s="93">
        <f>DATE(IpeaDataIPCA[[#This Row],[Ano]],IpeaDataIPCA[[#This Row],[Mês]],15)</f>
        <v>42231</v>
      </c>
      <c r="AO430" s="5">
        <f>WORKDAY(IpeaDataIPCA[[#This Row],[Data]]-1,1,feriados)</f>
        <v>42233</v>
      </c>
      <c r="AS430" s="5">
        <v>79487</v>
      </c>
    </row>
    <row r="431" spans="26:45" hidden="1" x14ac:dyDescent="0.25">
      <c r="Z431"/>
      <c r="AD431" s="5">
        <f t="shared" si="47"/>
        <v>37329</v>
      </c>
      <c r="AE431" s="96" cm="1">
        <f t="array" ref="AE431">_xlfn.XLOOKUP(AD430,SELICHistorico[Data],SELICHistorico[SELIC dia]/100,AE430,0)</f>
        <v>0</v>
      </c>
      <c r="AF431" s="80">
        <f t="shared" si="44"/>
        <v>1</v>
      </c>
      <c r="AG431" s="123">
        <f t="shared" si="45"/>
        <v>1000</v>
      </c>
      <c r="AH431" s="126" cm="1">
        <f t="array" ref="AH431">_xlfn.XLOOKUP(AD430,CDIHistorico_[Data],CDIHistorico_[CDI dia]/100,AH430,0)</f>
        <v>0</v>
      </c>
      <c r="AI431" s="2">
        <f t="shared" si="46"/>
        <v>1</v>
      </c>
      <c r="AK431">
        <v>2015</v>
      </c>
      <c r="AL431">
        <v>9</v>
      </c>
      <c r="AM431">
        <v>4370.12</v>
      </c>
      <c r="AN431" s="93">
        <f>DATE(IpeaDataIPCA[[#This Row],[Ano]],IpeaDataIPCA[[#This Row],[Mês]],15)</f>
        <v>42262</v>
      </c>
      <c r="AO431" s="5">
        <f>WORKDAY(IpeaDataIPCA[[#This Row],[Data]]-1,1,feriados)</f>
        <v>42262</v>
      </c>
      <c r="AS431" s="5">
        <v>79578</v>
      </c>
    </row>
    <row r="432" spans="26:45" hidden="1" x14ac:dyDescent="0.25">
      <c r="Z432"/>
      <c r="AD432" s="5">
        <f t="shared" si="47"/>
        <v>37330</v>
      </c>
      <c r="AE432" s="96" cm="1">
        <f t="array" ref="AE432">_xlfn.XLOOKUP(AD431,SELICHistorico[Data],SELICHistorico[SELIC dia]/100,AE431,0)</f>
        <v>0</v>
      </c>
      <c r="AF432" s="80">
        <f t="shared" si="44"/>
        <v>1</v>
      </c>
      <c r="AG432" s="123">
        <f t="shared" si="45"/>
        <v>1000</v>
      </c>
      <c r="AH432" s="126" cm="1">
        <f t="array" ref="AH432">_xlfn.XLOOKUP(AD431,CDIHistorico_[Data],CDIHistorico_[CDI dia]/100,AH431,0)</f>
        <v>0</v>
      </c>
      <c r="AI432" s="2">
        <f t="shared" si="46"/>
        <v>1</v>
      </c>
      <c r="AK432">
        <v>2015</v>
      </c>
      <c r="AL432">
        <v>10</v>
      </c>
      <c r="AM432">
        <v>4405.95</v>
      </c>
      <c r="AN432" s="93">
        <f>DATE(IpeaDataIPCA[[#This Row],[Ano]],IpeaDataIPCA[[#This Row],[Mês]],15)</f>
        <v>42292</v>
      </c>
      <c r="AO432" s="5">
        <f>WORKDAY(IpeaDataIPCA[[#This Row],[Data]]-1,1,feriados)</f>
        <v>42292</v>
      </c>
      <c r="AS432" s="5">
        <v>79670</v>
      </c>
    </row>
    <row r="433" spans="26:45" hidden="1" x14ac:dyDescent="0.25">
      <c r="Z433"/>
      <c r="AD433" s="5">
        <f t="shared" si="47"/>
        <v>37333</v>
      </c>
      <c r="AE433" s="96" cm="1">
        <f t="array" ref="AE433">_xlfn.XLOOKUP(AD432,SELICHistorico[Data],SELICHistorico[SELIC dia]/100,AE432,0)</f>
        <v>0</v>
      </c>
      <c r="AF433" s="80">
        <f t="shared" si="44"/>
        <v>1</v>
      </c>
      <c r="AG433" s="123">
        <f t="shared" si="45"/>
        <v>1000</v>
      </c>
      <c r="AH433" s="126" cm="1">
        <f t="array" ref="AH433">_xlfn.XLOOKUP(AD432,CDIHistorico_[Data],CDIHistorico_[CDI dia]/100,AH432,0)</f>
        <v>0</v>
      </c>
      <c r="AI433" s="2">
        <f t="shared" si="46"/>
        <v>1</v>
      </c>
      <c r="AK433">
        <v>2015</v>
      </c>
      <c r="AL433">
        <v>11</v>
      </c>
      <c r="AM433">
        <v>4450.45</v>
      </c>
      <c r="AN433" s="93">
        <f>DATE(IpeaDataIPCA[[#This Row],[Ano]],IpeaDataIPCA[[#This Row],[Mês]],15)</f>
        <v>42323</v>
      </c>
      <c r="AO433" s="5">
        <f>WORKDAY(IpeaDataIPCA[[#This Row],[Data]]-1,1,feriados)</f>
        <v>42324</v>
      </c>
      <c r="AS433" s="5">
        <v>79760</v>
      </c>
    </row>
    <row r="434" spans="26:45" hidden="1" x14ac:dyDescent="0.25">
      <c r="Z434"/>
      <c r="AD434" s="5">
        <f t="shared" si="47"/>
        <v>37334</v>
      </c>
      <c r="AE434" s="96" cm="1">
        <f t="array" ref="AE434">_xlfn.XLOOKUP(AD433,SELICHistorico[Data],SELICHistorico[SELIC dia]/100,AE433,0)</f>
        <v>0</v>
      </c>
      <c r="AF434" s="80">
        <f t="shared" si="44"/>
        <v>1</v>
      </c>
      <c r="AG434" s="123">
        <f t="shared" si="45"/>
        <v>1000</v>
      </c>
      <c r="AH434" s="126" cm="1">
        <f t="array" ref="AH434">_xlfn.XLOOKUP(AD433,CDIHistorico_[Data],CDIHistorico_[CDI dia]/100,AH433,0)</f>
        <v>0</v>
      </c>
      <c r="AI434" s="2">
        <f t="shared" si="46"/>
        <v>1</v>
      </c>
      <c r="AK434">
        <v>2015</v>
      </c>
      <c r="AL434">
        <v>12</v>
      </c>
      <c r="AM434">
        <v>4493.17</v>
      </c>
      <c r="AN434" s="93">
        <f>DATE(IpeaDataIPCA[[#This Row],[Ano]],IpeaDataIPCA[[#This Row],[Mês]],15)</f>
        <v>42353</v>
      </c>
      <c r="AO434" s="5">
        <f>WORKDAY(IpeaDataIPCA[[#This Row],[Data]]-1,1,feriados)</f>
        <v>42353</v>
      </c>
      <c r="AS434" s="5">
        <v>79851</v>
      </c>
    </row>
    <row r="435" spans="26:45" hidden="1" x14ac:dyDescent="0.25">
      <c r="Z435"/>
      <c r="AD435" s="5">
        <f t="shared" si="47"/>
        <v>37335</v>
      </c>
      <c r="AE435" s="96" cm="1">
        <f t="array" ref="AE435">_xlfn.XLOOKUP(AD434,SELICHistorico[Data],SELICHistorico[SELIC dia]/100,AE434,0)</f>
        <v>0</v>
      </c>
      <c r="AF435" s="80">
        <f t="shared" si="44"/>
        <v>1</v>
      </c>
      <c r="AG435" s="123">
        <f t="shared" si="45"/>
        <v>1000</v>
      </c>
      <c r="AH435" s="126" cm="1">
        <f t="array" ref="AH435">_xlfn.XLOOKUP(AD434,CDIHistorico_[Data],CDIHistorico_[CDI dia]/100,AH434,0)</f>
        <v>0</v>
      </c>
      <c r="AI435" s="2">
        <f t="shared" si="46"/>
        <v>1</v>
      </c>
      <c r="AK435">
        <v>2016</v>
      </c>
      <c r="AL435">
        <v>1</v>
      </c>
      <c r="AM435">
        <v>4550.2299999999996</v>
      </c>
      <c r="AN435" s="93">
        <f>DATE(IpeaDataIPCA[[#This Row],[Ano]],IpeaDataIPCA[[#This Row],[Mês]],15)</f>
        <v>42384</v>
      </c>
      <c r="AO435" s="5">
        <f>WORKDAY(IpeaDataIPCA[[#This Row],[Data]]-1,1,feriados)</f>
        <v>42384</v>
      </c>
      <c r="AS435" s="5">
        <v>79943</v>
      </c>
    </row>
    <row r="436" spans="26:45" hidden="1" x14ac:dyDescent="0.25">
      <c r="Z436"/>
      <c r="AD436" s="5">
        <f t="shared" si="47"/>
        <v>37336</v>
      </c>
      <c r="AE436" s="96" cm="1">
        <f t="array" ref="AE436">_xlfn.XLOOKUP(AD435,SELICHistorico[Data],SELICHistorico[SELIC dia]/100,AE435,0)</f>
        <v>0</v>
      </c>
      <c r="AF436" s="80">
        <f t="shared" si="44"/>
        <v>1</v>
      </c>
      <c r="AG436" s="123">
        <f t="shared" si="45"/>
        <v>1000</v>
      </c>
      <c r="AH436" s="126" cm="1">
        <f t="array" ref="AH436">_xlfn.XLOOKUP(AD435,CDIHistorico_[Data],CDIHistorico_[CDI dia]/100,AH435,0)</f>
        <v>0</v>
      </c>
      <c r="AI436" s="2">
        <f t="shared" si="46"/>
        <v>1</v>
      </c>
      <c r="AK436">
        <v>2016</v>
      </c>
      <c r="AL436">
        <v>2</v>
      </c>
      <c r="AM436">
        <v>4591.18</v>
      </c>
      <c r="AN436" s="93">
        <f>DATE(IpeaDataIPCA[[#This Row],[Ano]],IpeaDataIPCA[[#This Row],[Mês]],15)</f>
        <v>42415</v>
      </c>
      <c r="AO436" s="5">
        <f>WORKDAY(IpeaDataIPCA[[#This Row],[Data]]-1,1,feriados)</f>
        <v>42415</v>
      </c>
      <c r="AS436" s="5">
        <v>80035</v>
      </c>
    </row>
    <row r="437" spans="26:45" hidden="1" x14ac:dyDescent="0.25">
      <c r="Z437"/>
      <c r="AD437" s="5">
        <f t="shared" si="47"/>
        <v>37337</v>
      </c>
      <c r="AE437" s="96" cm="1">
        <f t="array" ref="AE437">_xlfn.XLOOKUP(AD436,SELICHistorico[Data],SELICHistorico[SELIC dia]/100,AE436,0)</f>
        <v>0</v>
      </c>
      <c r="AF437" s="80">
        <f t="shared" si="44"/>
        <v>1</v>
      </c>
      <c r="AG437" s="123">
        <f t="shared" si="45"/>
        <v>1000</v>
      </c>
      <c r="AH437" s="126" cm="1">
        <f t="array" ref="AH437">_xlfn.XLOOKUP(AD436,CDIHistorico_[Data],CDIHistorico_[CDI dia]/100,AH436,0)</f>
        <v>0</v>
      </c>
      <c r="AI437" s="2">
        <f t="shared" si="46"/>
        <v>1</v>
      </c>
      <c r="AK437">
        <v>2016</v>
      </c>
      <c r="AL437">
        <v>3</v>
      </c>
      <c r="AM437">
        <v>4610.92</v>
      </c>
      <c r="AN437" s="93">
        <f>DATE(IpeaDataIPCA[[#This Row],[Ano]],IpeaDataIPCA[[#This Row],[Mês]],15)</f>
        <v>42444</v>
      </c>
      <c r="AO437" s="5">
        <f>WORKDAY(IpeaDataIPCA[[#This Row],[Data]]-1,1,feriados)</f>
        <v>42444</v>
      </c>
      <c r="AS437" s="5">
        <v>80124</v>
      </c>
    </row>
    <row r="438" spans="26:45" hidden="1" x14ac:dyDescent="0.25">
      <c r="Z438"/>
      <c r="AD438" s="5">
        <f t="shared" si="47"/>
        <v>37340</v>
      </c>
      <c r="AE438" s="96" cm="1">
        <f t="array" ref="AE438">_xlfn.XLOOKUP(AD437,SELICHistorico[Data],SELICHistorico[SELIC dia]/100,AE437,0)</f>
        <v>0</v>
      </c>
      <c r="AF438" s="80">
        <f t="shared" si="44"/>
        <v>1</v>
      </c>
      <c r="AG438" s="123">
        <f t="shared" si="45"/>
        <v>1000</v>
      </c>
      <c r="AH438" s="126" cm="1">
        <f t="array" ref="AH438">_xlfn.XLOOKUP(AD437,CDIHistorico_[Data],CDIHistorico_[CDI dia]/100,AH437,0)</f>
        <v>0</v>
      </c>
      <c r="AI438" s="2">
        <f t="shared" si="46"/>
        <v>1</v>
      </c>
      <c r="AK438">
        <v>2016</v>
      </c>
      <c r="AL438">
        <v>4</v>
      </c>
      <c r="AM438">
        <v>4639.05</v>
      </c>
      <c r="AN438" s="93">
        <f>DATE(IpeaDataIPCA[[#This Row],[Ano]],IpeaDataIPCA[[#This Row],[Mês]],15)</f>
        <v>42475</v>
      </c>
      <c r="AO438" s="5">
        <f>WORKDAY(IpeaDataIPCA[[#This Row],[Data]]-1,1,feriados)</f>
        <v>42475</v>
      </c>
      <c r="AS438" s="5">
        <v>80216</v>
      </c>
    </row>
    <row r="439" spans="26:45" hidden="1" x14ac:dyDescent="0.25">
      <c r="Z439"/>
      <c r="AD439" s="5">
        <f t="shared" si="47"/>
        <v>37341</v>
      </c>
      <c r="AE439" s="96" cm="1">
        <f t="array" ref="AE439">_xlfn.XLOOKUP(AD438,SELICHistorico[Data],SELICHistorico[SELIC dia]/100,AE438,0)</f>
        <v>0</v>
      </c>
      <c r="AF439" s="80">
        <f t="shared" si="44"/>
        <v>1</v>
      </c>
      <c r="AG439" s="123">
        <f t="shared" si="45"/>
        <v>1000</v>
      </c>
      <c r="AH439" s="126" cm="1">
        <f t="array" ref="AH439">_xlfn.XLOOKUP(AD438,CDIHistorico_[Data],CDIHistorico_[CDI dia]/100,AH438,0)</f>
        <v>0</v>
      </c>
      <c r="AI439" s="2">
        <f t="shared" si="46"/>
        <v>1</v>
      </c>
      <c r="AK439">
        <v>2016</v>
      </c>
      <c r="AL439">
        <v>5</v>
      </c>
      <c r="AM439">
        <v>4675.2299999999996</v>
      </c>
      <c r="AN439" s="93">
        <f>DATE(IpeaDataIPCA[[#This Row],[Ano]],IpeaDataIPCA[[#This Row],[Mês]],15)</f>
        <v>42505</v>
      </c>
      <c r="AO439" s="5">
        <f>WORKDAY(IpeaDataIPCA[[#This Row],[Data]]-1,1,feriados)</f>
        <v>42506</v>
      </c>
      <c r="AS439" s="5">
        <v>80308</v>
      </c>
    </row>
    <row r="440" spans="26:45" hidden="1" x14ac:dyDescent="0.25">
      <c r="Z440"/>
      <c r="AD440" s="5">
        <f t="shared" si="47"/>
        <v>37342</v>
      </c>
      <c r="AE440" s="96" cm="1">
        <f t="array" ref="AE440">_xlfn.XLOOKUP(AD439,SELICHistorico[Data],SELICHistorico[SELIC dia]/100,AE439,0)</f>
        <v>0</v>
      </c>
      <c r="AF440" s="80">
        <f t="shared" si="44"/>
        <v>1</v>
      </c>
      <c r="AG440" s="123">
        <f t="shared" si="45"/>
        <v>1000</v>
      </c>
      <c r="AH440" s="126" cm="1">
        <f t="array" ref="AH440">_xlfn.XLOOKUP(AD439,CDIHistorico_[Data],CDIHistorico_[CDI dia]/100,AH439,0)</f>
        <v>0</v>
      </c>
      <c r="AI440" s="2">
        <f t="shared" si="46"/>
        <v>1</v>
      </c>
      <c r="AK440">
        <v>2016</v>
      </c>
      <c r="AL440">
        <v>6</v>
      </c>
      <c r="AM440">
        <v>4691.59</v>
      </c>
      <c r="AN440" s="93">
        <f>DATE(IpeaDataIPCA[[#This Row],[Ano]],IpeaDataIPCA[[#This Row],[Mês]],15)</f>
        <v>42536</v>
      </c>
      <c r="AO440" s="5">
        <f>WORKDAY(IpeaDataIPCA[[#This Row],[Data]]-1,1,feriados)</f>
        <v>42536</v>
      </c>
      <c r="AS440" s="5">
        <v>80400</v>
      </c>
    </row>
    <row r="441" spans="26:45" hidden="1" x14ac:dyDescent="0.25">
      <c r="Z441"/>
      <c r="AD441" s="5">
        <f t="shared" si="47"/>
        <v>37343</v>
      </c>
      <c r="AE441" s="96" cm="1">
        <f t="array" ref="AE441">_xlfn.XLOOKUP(AD440,SELICHistorico[Data],SELICHistorico[SELIC dia]/100,AE440,0)</f>
        <v>0</v>
      </c>
      <c r="AF441" s="80">
        <f t="shared" si="44"/>
        <v>1</v>
      </c>
      <c r="AG441" s="123">
        <f t="shared" si="45"/>
        <v>1000</v>
      </c>
      <c r="AH441" s="126" cm="1">
        <f t="array" ref="AH441">_xlfn.XLOOKUP(AD440,CDIHistorico_[Data],CDIHistorico_[CDI dia]/100,AH440,0)</f>
        <v>0</v>
      </c>
      <c r="AI441" s="2">
        <f t="shared" si="46"/>
        <v>1</v>
      </c>
      <c r="AK441">
        <v>2016</v>
      </c>
      <c r="AL441">
        <v>7</v>
      </c>
      <c r="AM441">
        <v>4715.99</v>
      </c>
      <c r="AN441" s="93">
        <f>DATE(IpeaDataIPCA[[#This Row],[Ano]],IpeaDataIPCA[[#This Row],[Mês]],15)</f>
        <v>42566</v>
      </c>
      <c r="AO441" s="5">
        <f>WORKDAY(IpeaDataIPCA[[#This Row],[Data]]-1,1,feriados)</f>
        <v>42566</v>
      </c>
      <c r="AS441" s="5">
        <v>80490</v>
      </c>
    </row>
    <row r="442" spans="26:45" hidden="1" x14ac:dyDescent="0.25">
      <c r="Z442"/>
      <c r="AD442" s="5">
        <f t="shared" si="47"/>
        <v>37347</v>
      </c>
      <c r="AE442" s="96" cm="1">
        <f t="array" ref="AE442">_xlfn.XLOOKUP(AD441,SELICHistorico[Data],SELICHistorico[SELIC dia]/100,AE441,0)</f>
        <v>0</v>
      </c>
      <c r="AF442" s="80">
        <f t="shared" si="44"/>
        <v>1</v>
      </c>
      <c r="AG442" s="123">
        <f t="shared" si="45"/>
        <v>1000</v>
      </c>
      <c r="AH442" s="126" cm="1">
        <f t="array" ref="AH442">_xlfn.XLOOKUP(AD441,CDIHistorico_[Data],CDIHistorico_[CDI dia]/100,AH441,0)</f>
        <v>0</v>
      </c>
      <c r="AI442" s="2">
        <f t="shared" si="46"/>
        <v>1</v>
      </c>
      <c r="AK442">
        <v>2016</v>
      </c>
      <c r="AL442">
        <v>8</v>
      </c>
      <c r="AM442">
        <v>4736.74</v>
      </c>
      <c r="AN442" s="93">
        <f>DATE(IpeaDataIPCA[[#This Row],[Ano]],IpeaDataIPCA[[#This Row],[Mês]],15)</f>
        <v>42597</v>
      </c>
      <c r="AO442" s="5">
        <f>WORKDAY(IpeaDataIPCA[[#This Row],[Data]]-1,1,feriados)</f>
        <v>42597</v>
      </c>
      <c r="AS442" s="5">
        <v>80582</v>
      </c>
    </row>
    <row r="443" spans="26:45" hidden="1" x14ac:dyDescent="0.25">
      <c r="Z443"/>
      <c r="AD443" s="5">
        <f t="shared" si="47"/>
        <v>37348</v>
      </c>
      <c r="AE443" s="96" cm="1">
        <f t="array" ref="AE443">_xlfn.XLOOKUP(AD442,SELICHistorico[Data],SELICHistorico[SELIC dia]/100,AE442,0)</f>
        <v>0</v>
      </c>
      <c r="AF443" s="80">
        <f t="shared" si="44"/>
        <v>1</v>
      </c>
      <c r="AG443" s="123">
        <f t="shared" si="45"/>
        <v>1000</v>
      </c>
      <c r="AH443" s="126" cm="1">
        <f t="array" ref="AH443">_xlfn.XLOOKUP(AD442,CDIHistorico_[Data],CDIHistorico_[CDI dia]/100,AH442,0)</f>
        <v>0</v>
      </c>
      <c r="AI443" s="2">
        <f t="shared" si="46"/>
        <v>1</v>
      </c>
      <c r="AK443">
        <v>2016</v>
      </c>
      <c r="AL443">
        <v>9</v>
      </c>
      <c r="AM443">
        <v>4740.53</v>
      </c>
      <c r="AN443" s="93">
        <f>DATE(IpeaDataIPCA[[#This Row],[Ano]],IpeaDataIPCA[[#This Row],[Mês]],15)</f>
        <v>42628</v>
      </c>
      <c r="AO443" s="5">
        <f>WORKDAY(IpeaDataIPCA[[#This Row],[Data]]-1,1,feriados)</f>
        <v>42628</v>
      </c>
      <c r="AS443" s="5">
        <v>80674</v>
      </c>
    </row>
    <row r="444" spans="26:45" hidden="1" x14ac:dyDescent="0.25">
      <c r="Z444"/>
      <c r="AD444" s="5">
        <f t="shared" si="47"/>
        <v>37349</v>
      </c>
      <c r="AE444" s="96" cm="1">
        <f t="array" ref="AE444">_xlfn.XLOOKUP(AD443,SELICHistorico[Data],SELICHistorico[SELIC dia]/100,AE443,0)</f>
        <v>0</v>
      </c>
      <c r="AF444" s="80">
        <f t="shared" si="44"/>
        <v>1</v>
      </c>
      <c r="AG444" s="123">
        <f t="shared" si="45"/>
        <v>1000</v>
      </c>
      <c r="AH444" s="126" cm="1">
        <f t="array" ref="AH444">_xlfn.XLOOKUP(AD443,CDIHistorico_[Data],CDIHistorico_[CDI dia]/100,AH443,0)</f>
        <v>0</v>
      </c>
      <c r="AI444" s="2">
        <f t="shared" si="46"/>
        <v>1</v>
      </c>
      <c r="AK444">
        <v>2016</v>
      </c>
      <c r="AL444">
        <v>10</v>
      </c>
      <c r="AM444">
        <v>4752.8599999999997</v>
      </c>
      <c r="AN444" s="93">
        <f>DATE(IpeaDataIPCA[[#This Row],[Ano]],IpeaDataIPCA[[#This Row],[Mês]],15)</f>
        <v>42658</v>
      </c>
      <c r="AO444" s="5">
        <f>WORKDAY(IpeaDataIPCA[[#This Row],[Data]]-1,1,feriados)</f>
        <v>42660</v>
      </c>
      <c r="AS444" s="5">
        <v>80768</v>
      </c>
    </row>
    <row r="445" spans="26:45" hidden="1" x14ac:dyDescent="0.25">
      <c r="Z445"/>
      <c r="AD445" s="5">
        <f t="shared" si="47"/>
        <v>37350</v>
      </c>
      <c r="AE445" s="96" cm="1">
        <f t="array" ref="AE445">_xlfn.XLOOKUP(AD444,SELICHistorico[Data],SELICHistorico[SELIC dia]/100,AE444,0)</f>
        <v>0</v>
      </c>
      <c r="AF445" s="80">
        <f t="shared" si="44"/>
        <v>1</v>
      </c>
      <c r="AG445" s="123">
        <f t="shared" si="45"/>
        <v>1000</v>
      </c>
      <c r="AH445" s="126" cm="1">
        <f t="array" ref="AH445">_xlfn.XLOOKUP(AD444,CDIHistorico_[Data],CDIHistorico_[CDI dia]/100,AH444,0)</f>
        <v>0</v>
      </c>
      <c r="AI445" s="2">
        <f t="shared" si="46"/>
        <v>1</v>
      </c>
      <c r="AK445">
        <v>2016</v>
      </c>
      <c r="AL445">
        <v>11</v>
      </c>
      <c r="AM445">
        <v>4761.42</v>
      </c>
      <c r="AN445" s="93">
        <f>DATE(IpeaDataIPCA[[#This Row],[Ano]],IpeaDataIPCA[[#This Row],[Mês]],15)</f>
        <v>42689</v>
      </c>
      <c r="AO445" s="5">
        <f>WORKDAY(IpeaDataIPCA[[#This Row],[Data]]-1,1,feriados)</f>
        <v>42690</v>
      </c>
      <c r="AS445" s="5">
        <v>80855</v>
      </c>
    </row>
    <row r="446" spans="26:45" hidden="1" x14ac:dyDescent="0.25">
      <c r="Z446"/>
      <c r="AD446" s="5">
        <f t="shared" si="47"/>
        <v>37351</v>
      </c>
      <c r="AE446" s="96" cm="1">
        <f t="array" ref="AE446">_xlfn.XLOOKUP(AD445,SELICHistorico[Data],SELICHistorico[SELIC dia]/100,AE445,0)</f>
        <v>0</v>
      </c>
      <c r="AF446" s="80">
        <f t="shared" si="44"/>
        <v>1</v>
      </c>
      <c r="AG446" s="123">
        <f t="shared" si="45"/>
        <v>1000</v>
      </c>
      <c r="AH446" s="126" cm="1">
        <f t="array" ref="AH446">_xlfn.XLOOKUP(AD445,CDIHistorico_[Data],CDIHistorico_[CDI dia]/100,AH445,0)</f>
        <v>0</v>
      </c>
      <c r="AI446" s="2">
        <f t="shared" si="46"/>
        <v>1</v>
      </c>
      <c r="AK446">
        <v>2016</v>
      </c>
      <c r="AL446">
        <v>12</v>
      </c>
      <c r="AM446">
        <v>4775.7</v>
      </c>
      <c r="AN446" s="93">
        <f>DATE(IpeaDataIPCA[[#This Row],[Ano]],IpeaDataIPCA[[#This Row],[Mês]],15)</f>
        <v>42719</v>
      </c>
      <c r="AO446" s="5">
        <f>WORKDAY(IpeaDataIPCA[[#This Row],[Data]]-1,1,feriados)</f>
        <v>42719</v>
      </c>
      <c r="AS446" s="5">
        <v>80947</v>
      </c>
    </row>
    <row r="447" spans="26:45" hidden="1" x14ac:dyDescent="0.25">
      <c r="Z447"/>
      <c r="AD447" s="5">
        <f t="shared" si="47"/>
        <v>37354</v>
      </c>
      <c r="AE447" s="96" cm="1">
        <f t="array" ref="AE447">_xlfn.XLOOKUP(AD446,SELICHistorico[Data],SELICHistorico[SELIC dia]/100,AE446,0)</f>
        <v>0</v>
      </c>
      <c r="AF447" s="80">
        <f t="shared" si="44"/>
        <v>1</v>
      </c>
      <c r="AG447" s="123">
        <f t="shared" si="45"/>
        <v>1000</v>
      </c>
      <c r="AH447" s="126" cm="1">
        <f t="array" ref="AH447">_xlfn.XLOOKUP(AD446,CDIHistorico_[Data],CDIHistorico_[CDI dia]/100,AH446,0)</f>
        <v>0</v>
      </c>
      <c r="AI447" s="2">
        <f t="shared" si="46"/>
        <v>1</v>
      </c>
      <c r="AK447">
        <v>2017</v>
      </c>
      <c r="AL447">
        <v>1</v>
      </c>
      <c r="AM447">
        <v>4793.8500000000004</v>
      </c>
      <c r="AN447" s="93">
        <f>DATE(IpeaDataIPCA[[#This Row],[Ano]],IpeaDataIPCA[[#This Row],[Mês]],15)</f>
        <v>42750</v>
      </c>
      <c r="AO447" s="5">
        <f>WORKDAY(IpeaDataIPCA[[#This Row],[Data]]-1,1,feriados)</f>
        <v>42751</v>
      </c>
      <c r="AS447" s="5">
        <v>81041</v>
      </c>
    </row>
    <row r="448" spans="26:45" hidden="1" x14ac:dyDescent="0.25">
      <c r="Z448"/>
      <c r="AD448" s="5">
        <f t="shared" si="47"/>
        <v>37355</v>
      </c>
      <c r="AE448" s="96" cm="1">
        <f t="array" ref="AE448">_xlfn.XLOOKUP(AD447,SELICHistorico[Data],SELICHistorico[SELIC dia]/100,AE447,0)</f>
        <v>0</v>
      </c>
      <c r="AF448" s="80">
        <f t="shared" si="44"/>
        <v>1</v>
      </c>
      <c r="AG448" s="123">
        <f t="shared" si="45"/>
        <v>1000</v>
      </c>
      <c r="AH448" s="126" cm="1">
        <f t="array" ref="AH448">_xlfn.XLOOKUP(AD447,CDIHistorico_[Data],CDIHistorico_[CDI dia]/100,AH447,0)</f>
        <v>0</v>
      </c>
      <c r="AI448" s="2">
        <f t="shared" si="46"/>
        <v>1</v>
      </c>
      <c r="AK448">
        <v>2017</v>
      </c>
      <c r="AL448">
        <v>2</v>
      </c>
      <c r="AM448">
        <v>4809.67</v>
      </c>
      <c r="AN448" s="93">
        <f>DATE(IpeaDataIPCA[[#This Row],[Ano]],IpeaDataIPCA[[#This Row],[Mês]],15)</f>
        <v>42781</v>
      </c>
      <c r="AO448" s="5">
        <f>WORKDAY(IpeaDataIPCA[[#This Row],[Data]]-1,1,feriados)</f>
        <v>42781</v>
      </c>
      <c r="AS448" s="5">
        <v>81132</v>
      </c>
    </row>
    <row r="449" spans="26:45" hidden="1" x14ac:dyDescent="0.25">
      <c r="Z449"/>
      <c r="AD449" s="5">
        <f t="shared" si="47"/>
        <v>37356</v>
      </c>
      <c r="AE449" s="96" cm="1">
        <f t="array" ref="AE449">_xlfn.XLOOKUP(AD448,SELICHistorico[Data],SELICHistorico[SELIC dia]/100,AE448,0)</f>
        <v>0</v>
      </c>
      <c r="AF449" s="80">
        <f t="shared" si="44"/>
        <v>1</v>
      </c>
      <c r="AG449" s="123">
        <f t="shared" si="45"/>
        <v>1000</v>
      </c>
      <c r="AH449" s="126" cm="1">
        <f t="array" ref="AH449">_xlfn.XLOOKUP(AD448,CDIHistorico_[Data],CDIHistorico_[CDI dia]/100,AH448,0)</f>
        <v>0</v>
      </c>
      <c r="AI449" s="2">
        <f t="shared" si="46"/>
        <v>1</v>
      </c>
      <c r="AK449">
        <v>2017</v>
      </c>
      <c r="AL449">
        <v>3</v>
      </c>
      <c r="AM449">
        <v>4821.6899999999996</v>
      </c>
      <c r="AN449" s="93">
        <f>DATE(IpeaDataIPCA[[#This Row],[Ano]],IpeaDataIPCA[[#This Row],[Mês]],15)</f>
        <v>42809</v>
      </c>
      <c r="AO449" s="5">
        <f>WORKDAY(IpeaDataIPCA[[#This Row],[Data]]-1,1,feriados)</f>
        <v>42809</v>
      </c>
      <c r="AS449" s="5">
        <v>81220</v>
      </c>
    </row>
    <row r="450" spans="26:45" hidden="1" x14ac:dyDescent="0.25">
      <c r="Z450"/>
      <c r="AD450" s="5">
        <f t="shared" si="47"/>
        <v>37357</v>
      </c>
      <c r="AE450" s="96" cm="1">
        <f t="array" ref="AE450">_xlfn.XLOOKUP(AD449,SELICHistorico[Data],SELICHistorico[SELIC dia]/100,AE449,0)</f>
        <v>0</v>
      </c>
      <c r="AF450" s="80">
        <f t="shared" si="44"/>
        <v>1</v>
      </c>
      <c r="AG450" s="123">
        <f t="shared" si="45"/>
        <v>1000</v>
      </c>
      <c r="AH450" s="126" cm="1">
        <f t="array" ref="AH450">_xlfn.XLOOKUP(AD449,CDIHistorico_[Data],CDIHistorico_[CDI dia]/100,AH449,0)</f>
        <v>0</v>
      </c>
      <c r="AI450" s="2">
        <f t="shared" si="46"/>
        <v>1</v>
      </c>
      <c r="AK450">
        <v>2017</v>
      </c>
      <c r="AL450">
        <v>4</v>
      </c>
      <c r="AM450">
        <v>4828.4399999999996</v>
      </c>
      <c r="AN450" s="93">
        <f>DATE(IpeaDataIPCA[[#This Row],[Ano]],IpeaDataIPCA[[#This Row],[Mês]],15)</f>
        <v>42840</v>
      </c>
      <c r="AO450" s="5">
        <f>WORKDAY(IpeaDataIPCA[[#This Row],[Data]]-1,1,feriados)</f>
        <v>42842</v>
      </c>
      <c r="AS450" s="5">
        <v>81314</v>
      </c>
    </row>
    <row r="451" spans="26:45" hidden="1" x14ac:dyDescent="0.25">
      <c r="Z451"/>
      <c r="AD451" s="5">
        <f t="shared" si="47"/>
        <v>37358</v>
      </c>
      <c r="AE451" s="96" cm="1">
        <f t="array" ref="AE451">_xlfn.XLOOKUP(AD450,SELICHistorico[Data],SELICHistorico[SELIC dia]/100,AE450,0)</f>
        <v>0</v>
      </c>
      <c r="AF451" s="80">
        <f t="shared" si="44"/>
        <v>1</v>
      </c>
      <c r="AG451" s="123">
        <f t="shared" si="45"/>
        <v>1000</v>
      </c>
      <c r="AH451" s="126" cm="1">
        <f t="array" ref="AH451">_xlfn.XLOOKUP(AD450,CDIHistorico_[Data],CDIHistorico_[CDI dia]/100,AH450,0)</f>
        <v>0</v>
      </c>
      <c r="AI451" s="2">
        <f t="shared" si="46"/>
        <v>1</v>
      </c>
      <c r="AK451">
        <v>2017</v>
      </c>
      <c r="AL451">
        <v>5</v>
      </c>
      <c r="AM451">
        <v>4843.41</v>
      </c>
      <c r="AN451" s="93">
        <f>DATE(IpeaDataIPCA[[#This Row],[Ano]],IpeaDataIPCA[[#This Row],[Mês]],15)</f>
        <v>42870</v>
      </c>
      <c r="AO451" s="5">
        <f>WORKDAY(IpeaDataIPCA[[#This Row],[Data]]-1,1,feriados)</f>
        <v>42870</v>
      </c>
      <c r="AS451" s="5">
        <v>81405</v>
      </c>
    </row>
    <row r="452" spans="26:45" hidden="1" x14ac:dyDescent="0.25">
      <c r="Z452"/>
      <c r="AD452" s="5">
        <f t="shared" si="47"/>
        <v>37361</v>
      </c>
      <c r="AE452" s="96" cm="1">
        <f t="array" ref="AE452">_xlfn.XLOOKUP(AD451,SELICHistorico[Data],SELICHistorico[SELIC dia]/100,AE451,0)</f>
        <v>0</v>
      </c>
      <c r="AF452" s="80">
        <f t="shared" ref="AF452:AF515" si="48">AF451*(1+AE452)</f>
        <v>1</v>
      </c>
      <c r="AG452" s="123">
        <f t="shared" ref="AG452:AG515" si="49">TRUNC(1000*AF452,6)</f>
        <v>1000</v>
      </c>
      <c r="AH452" s="126" cm="1">
        <f t="array" ref="AH452">_xlfn.XLOOKUP(AD451,CDIHistorico_[Data],CDIHistorico_[CDI dia]/100,AH451,0)</f>
        <v>0</v>
      </c>
      <c r="AI452" s="2">
        <f t="shared" ref="AI452:AI515" si="50">AI451*(1+AH452)</f>
        <v>1</v>
      </c>
      <c r="AK452">
        <v>2017</v>
      </c>
      <c r="AL452">
        <v>6</v>
      </c>
      <c r="AM452">
        <v>4832.2700000000004</v>
      </c>
      <c r="AN452" s="93">
        <f>DATE(IpeaDataIPCA[[#This Row],[Ano]],IpeaDataIPCA[[#This Row],[Mês]],15)</f>
        <v>42901</v>
      </c>
      <c r="AO452" s="5">
        <f>WORKDAY(IpeaDataIPCA[[#This Row],[Data]]-1,1,feriados)</f>
        <v>42902</v>
      </c>
      <c r="AS452" s="5">
        <v>81496</v>
      </c>
    </row>
    <row r="453" spans="26:45" hidden="1" x14ac:dyDescent="0.25">
      <c r="Z453"/>
      <c r="AD453" s="5">
        <f t="shared" si="47"/>
        <v>37362</v>
      </c>
      <c r="AE453" s="96" cm="1">
        <f t="array" ref="AE453">_xlfn.XLOOKUP(AD452,SELICHistorico[Data],SELICHistorico[SELIC dia]/100,AE452,0)</f>
        <v>0</v>
      </c>
      <c r="AF453" s="80">
        <f t="shared" si="48"/>
        <v>1</v>
      </c>
      <c r="AG453" s="123">
        <f t="shared" si="49"/>
        <v>1000</v>
      </c>
      <c r="AH453" s="126" cm="1">
        <f t="array" ref="AH453">_xlfn.XLOOKUP(AD452,CDIHistorico_[Data],CDIHistorico_[CDI dia]/100,AH452,0)</f>
        <v>0</v>
      </c>
      <c r="AI453" s="2">
        <f t="shared" si="50"/>
        <v>1</v>
      </c>
      <c r="AK453">
        <v>2017</v>
      </c>
      <c r="AL453">
        <v>7</v>
      </c>
      <c r="AM453">
        <v>4843.87</v>
      </c>
      <c r="AN453" s="93">
        <f>DATE(IpeaDataIPCA[[#This Row],[Ano]],IpeaDataIPCA[[#This Row],[Mês]],15)</f>
        <v>42931</v>
      </c>
      <c r="AO453" s="5">
        <f>WORKDAY(IpeaDataIPCA[[#This Row],[Data]]-1,1,feriados)</f>
        <v>42933</v>
      </c>
      <c r="AS453" s="5">
        <v>81587</v>
      </c>
    </row>
    <row r="454" spans="26:45" hidden="1" x14ac:dyDescent="0.25">
      <c r="Z454"/>
      <c r="AD454" s="5">
        <f t="shared" si="47"/>
        <v>37363</v>
      </c>
      <c r="AE454" s="96" cm="1">
        <f t="array" ref="AE454">_xlfn.XLOOKUP(AD453,SELICHistorico[Data],SELICHistorico[SELIC dia]/100,AE453,0)</f>
        <v>0</v>
      </c>
      <c r="AF454" s="80">
        <f t="shared" si="48"/>
        <v>1</v>
      </c>
      <c r="AG454" s="123">
        <f t="shared" si="49"/>
        <v>1000</v>
      </c>
      <c r="AH454" s="126" cm="1">
        <f t="array" ref="AH454">_xlfn.XLOOKUP(AD453,CDIHistorico_[Data],CDIHistorico_[CDI dia]/100,AH453,0)</f>
        <v>0</v>
      </c>
      <c r="AI454" s="2">
        <f t="shared" si="50"/>
        <v>1</v>
      </c>
      <c r="AK454">
        <v>2017</v>
      </c>
      <c r="AL454">
        <v>8</v>
      </c>
      <c r="AM454">
        <v>4853.07</v>
      </c>
      <c r="AN454" s="93">
        <f>DATE(IpeaDataIPCA[[#This Row],[Ano]],IpeaDataIPCA[[#This Row],[Mês]],15)</f>
        <v>42962</v>
      </c>
      <c r="AO454" s="5">
        <f>WORKDAY(IpeaDataIPCA[[#This Row],[Data]]-1,1,feriados)</f>
        <v>42962</v>
      </c>
      <c r="AS454" s="5">
        <v>81678</v>
      </c>
    </row>
    <row r="455" spans="26:45" hidden="1" x14ac:dyDescent="0.25">
      <c r="Z455"/>
      <c r="AD455" s="5">
        <f t="shared" si="47"/>
        <v>37364</v>
      </c>
      <c r="AE455" s="96" cm="1">
        <f t="array" ref="AE455">_xlfn.XLOOKUP(AD454,SELICHistorico[Data],SELICHistorico[SELIC dia]/100,AE454,0)</f>
        <v>0</v>
      </c>
      <c r="AF455" s="80">
        <f t="shared" si="48"/>
        <v>1</v>
      </c>
      <c r="AG455" s="123">
        <f t="shared" si="49"/>
        <v>1000</v>
      </c>
      <c r="AH455" s="126" cm="1">
        <f t="array" ref="AH455">_xlfn.XLOOKUP(AD454,CDIHistorico_[Data],CDIHistorico_[CDI dia]/100,AH454,0)</f>
        <v>0</v>
      </c>
      <c r="AI455" s="2">
        <f t="shared" si="50"/>
        <v>1</v>
      </c>
      <c r="AK455">
        <v>2017</v>
      </c>
      <c r="AL455">
        <v>9</v>
      </c>
      <c r="AM455">
        <v>4860.83</v>
      </c>
      <c r="AN455" s="93">
        <f>DATE(IpeaDataIPCA[[#This Row],[Ano]],IpeaDataIPCA[[#This Row],[Mês]],15)</f>
        <v>42993</v>
      </c>
      <c r="AO455" s="5">
        <f>WORKDAY(IpeaDataIPCA[[#This Row],[Data]]-1,1,feriados)</f>
        <v>42993</v>
      </c>
      <c r="AS455" s="5">
        <v>81769</v>
      </c>
    </row>
    <row r="456" spans="26:45" hidden="1" x14ac:dyDescent="0.25">
      <c r="Z456"/>
      <c r="AD456" s="5">
        <f t="shared" si="47"/>
        <v>37365</v>
      </c>
      <c r="AE456" s="96" cm="1">
        <f t="array" ref="AE456">_xlfn.XLOOKUP(AD455,SELICHistorico[Data],SELICHistorico[SELIC dia]/100,AE455,0)</f>
        <v>0</v>
      </c>
      <c r="AF456" s="80">
        <f t="shared" si="48"/>
        <v>1</v>
      </c>
      <c r="AG456" s="123">
        <f t="shared" si="49"/>
        <v>1000</v>
      </c>
      <c r="AH456" s="126" cm="1">
        <f t="array" ref="AH456">_xlfn.XLOOKUP(AD455,CDIHistorico_[Data],CDIHistorico_[CDI dia]/100,AH455,0)</f>
        <v>0</v>
      </c>
      <c r="AI456" s="2">
        <f t="shared" si="50"/>
        <v>1</v>
      </c>
      <c r="AK456">
        <v>2017</v>
      </c>
      <c r="AL456">
        <v>10</v>
      </c>
      <c r="AM456">
        <v>4881.25</v>
      </c>
      <c r="AN456" s="93">
        <f>DATE(IpeaDataIPCA[[#This Row],[Ano]],IpeaDataIPCA[[#This Row],[Mês]],15)</f>
        <v>43023</v>
      </c>
      <c r="AO456" s="5">
        <f>WORKDAY(IpeaDataIPCA[[#This Row],[Data]]-1,1,feriados)</f>
        <v>43024</v>
      </c>
      <c r="AS456" s="5">
        <v>81861</v>
      </c>
    </row>
    <row r="457" spans="26:45" hidden="1" x14ac:dyDescent="0.25">
      <c r="Z457"/>
      <c r="AD457" s="5">
        <f t="shared" si="47"/>
        <v>37368</v>
      </c>
      <c r="AE457" s="96" cm="1">
        <f t="array" ref="AE457">_xlfn.XLOOKUP(AD456,SELICHistorico[Data],SELICHistorico[SELIC dia]/100,AE456,0)</f>
        <v>0</v>
      </c>
      <c r="AF457" s="80">
        <f t="shared" si="48"/>
        <v>1</v>
      </c>
      <c r="AG457" s="123">
        <f t="shared" si="49"/>
        <v>1000</v>
      </c>
      <c r="AH457" s="126" cm="1">
        <f t="array" ref="AH457">_xlfn.XLOOKUP(AD456,CDIHistorico_[Data],CDIHistorico_[CDI dia]/100,AH456,0)</f>
        <v>0</v>
      </c>
      <c r="AI457" s="2">
        <f t="shared" si="50"/>
        <v>1</v>
      </c>
      <c r="AK457">
        <v>2017</v>
      </c>
      <c r="AL457">
        <v>11</v>
      </c>
      <c r="AM457">
        <v>4894.92</v>
      </c>
      <c r="AN457" s="93">
        <f>DATE(IpeaDataIPCA[[#This Row],[Ano]],IpeaDataIPCA[[#This Row],[Mês]],15)</f>
        <v>43054</v>
      </c>
      <c r="AO457" s="5">
        <f>WORKDAY(IpeaDataIPCA[[#This Row],[Data]]-1,1,feriados)</f>
        <v>43055</v>
      </c>
      <c r="AS457" s="5">
        <v>81951</v>
      </c>
    </row>
    <row r="458" spans="26:45" hidden="1" x14ac:dyDescent="0.25">
      <c r="Z458"/>
      <c r="AD458" s="5">
        <f t="shared" si="47"/>
        <v>37369</v>
      </c>
      <c r="AE458" s="96" cm="1">
        <f t="array" ref="AE458">_xlfn.XLOOKUP(AD457,SELICHistorico[Data],SELICHistorico[SELIC dia]/100,AE457,0)</f>
        <v>0</v>
      </c>
      <c r="AF458" s="80">
        <f t="shared" si="48"/>
        <v>1</v>
      </c>
      <c r="AG458" s="123">
        <f t="shared" si="49"/>
        <v>1000</v>
      </c>
      <c r="AH458" s="126" cm="1">
        <f t="array" ref="AH458">_xlfn.XLOOKUP(AD457,CDIHistorico_[Data],CDIHistorico_[CDI dia]/100,AH457,0)</f>
        <v>0</v>
      </c>
      <c r="AI458" s="2">
        <f t="shared" si="50"/>
        <v>1</v>
      </c>
      <c r="AK458">
        <v>2017</v>
      </c>
      <c r="AL458">
        <v>12</v>
      </c>
      <c r="AM458">
        <v>4916.46</v>
      </c>
      <c r="AN458" s="93">
        <f>DATE(IpeaDataIPCA[[#This Row],[Ano]],IpeaDataIPCA[[#This Row],[Mês]],15)</f>
        <v>43084</v>
      </c>
      <c r="AO458" s="5">
        <f>WORKDAY(IpeaDataIPCA[[#This Row],[Data]]-1,1,feriados)</f>
        <v>43084</v>
      </c>
      <c r="AS458" s="5">
        <v>82043</v>
      </c>
    </row>
    <row r="459" spans="26:45" hidden="1" x14ac:dyDescent="0.25">
      <c r="Z459"/>
      <c r="AD459" s="5">
        <f t="shared" si="47"/>
        <v>37370</v>
      </c>
      <c r="AE459" s="96" cm="1">
        <f t="array" ref="AE459">_xlfn.XLOOKUP(AD458,SELICHistorico[Data],SELICHistorico[SELIC dia]/100,AE458,0)</f>
        <v>0</v>
      </c>
      <c r="AF459" s="80">
        <f t="shared" si="48"/>
        <v>1</v>
      </c>
      <c r="AG459" s="123">
        <f t="shared" si="49"/>
        <v>1000</v>
      </c>
      <c r="AH459" s="126" cm="1">
        <f t="array" ref="AH459">_xlfn.XLOOKUP(AD458,CDIHistorico_[Data],CDIHistorico_[CDI dia]/100,AH458,0)</f>
        <v>0</v>
      </c>
      <c r="AI459" s="2">
        <f t="shared" si="50"/>
        <v>1</v>
      </c>
      <c r="AK459">
        <v>2018</v>
      </c>
      <c r="AL459">
        <v>1</v>
      </c>
      <c r="AM459">
        <v>4930.72</v>
      </c>
      <c r="AN459" s="93">
        <f>DATE(IpeaDataIPCA[[#This Row],[Ano]],IpeaDataIPCA[[#This Row],[Mês]],15)</f>
        <v>43115</v>
      </c>
      <c r="AO459" s="5">
        <f>WORKDAY(IpeaDataIPCA[[#This Row],[Data]]-1,1,feriados)</f>
        <v>43115</v>
      </c>
      <c r="AS459" s="5">
        <v>82135</v>
      </c>
    </row>
    <row r="460" spans="26:45" hidden="1" x14ac:dyDescent="0.25">
      <c r="Z460"/>
      <c r="AD460" s="5">
        <f t="shared" si="47"/>
        <v>37371</v>
      </c>
      <c r="AE460" s="96" cm="1">
        <f t="array" ref="AE460">_xlfn.XLOOKUP(AD459,SELICHistorico[Data],SELICHistorico[SELIC dia]/100,AE459,0)</f>
        <v>0</v>
      </c>
      <c r="AF460" s="80">
        <f t="shared" si="48"/>
        <v>1</v>
      </c>
      <c r="AG460" s="123">
        <f t="shared" si="49"/>
        <v>1000</v>
      </c>
      <c r="AH460" s="126" cm="1">
        <f t="array" ref="AH460">_xlfn.XLOOKUP(AD459,CDIHistorico_[Data],CDIHistorico_[CDI dia]/100,AH459,0)</f>
        <v>0</v>
      </c>
      <c r="AI460" s="2">
        <f t="shared" si="50"/>
        <v>1</v>
      </c>
      <c r="AK460">
        <v>2018</v>
      </c>
      <c r="AL460">
        <v>2</v>
      </c>
      <c r="AM460">
        <v>4946.5</v>
      </c>
      <c r="AN460" s="93">
        <f>DATE(IpeaDataIPCA[[#This Row],[Ano]],IpeaDataIPCA[[#This Row],[Mês]],15)</f>
        <v>43146</v>
      </c>
      <c r="AO460" s="5">
        <f>WORKDAY(IpeaDataIPCA[[#This Row],[Data]]-1,1,feriados)</f>
        <v>43146</v>
      </c>
      <c r="AS460" s="5">
        <v>82227</v>
      </c>
    </row>
    <row r="461" spans="26:45" hidden="1" x14ac:dyDescent="0.25">
      <c r="Z461"/>
      <c r="AD461" s="5">
        <f t="shared" si="47"/>
        <v>37372</v>
      </c>
      <c r="AE461" s="96" cm="1">
        <f t="array" ref="AE461">_xlfn.XLOOKUP(AD460,SELICHistorico[Data],SELICHistorico[SELIC dia]/100,AE460,0)</f>
        <v>0</v>
      </c>
      <c r="AF461" s="80">
        <f t="shared" si="48"/>
        <v>1</v>
      </c>
      <c r="AG461" s="123">
        <f t="shared" si="49"/>
        <v>1000</v>
      </c>
      <c r="AH461" s="126" cm="1">
        <f t="array" ref="AH461">_xlfn.XLOOKUP(AD460,CDIHistorico_[Data],CDIHistorico_[CDI dia]/100,AH460,0)</f>
        <v>0</v>
      </c>
      <c r="AI461" s="2">
        <f t="shared" si="50"/>
        <v>1</v>
      </c>
      <c r="AK461">
        <v>2018</v>
      </c>
      <c r="AL461">
        <v>3</v>
      </c>
      <c r="AM461">
        <v>4950.95</v>
      </c>
      <c r="AN461" s="93">
        <f>DATE(IpeaDataIPCA[[#This Row],[Ano]],IpeaDataIPCA[[#This Row],[Mês]],15)</f>
        <v>43174</v>
      </c>
      <c r="AO461" s="5">
        <f>WORKDAY(IpeaDataIPCA[[#This Row],[Data]]-1,1,feriados)</f>
        <v>43174</v>
      </c>
      <c r="AS461" s="5">
        <v>82316</v>
      </c>
    </row>
    <row r="462" spans="26:45" hidden="1" x14ac:dyDescent="0.25">
      <c r="Z462"/>
      <c r="AD462" s="5">
        <f t="shared" si="47"/>
        <v>37375</v>
      </c>
      <c r="AE462" s="96" cm="1">
        <f t="array" ref="AE462">_xlfn.XLOOKUP(AD461,SELICHistorico[Data],SELICHistorico[SELIC dia]/100,AE461,0)</f>
        <v>0</v>
      </c>
      <c r="AF462" s="80">
        <f t="shared" si="48"/>
        <v>1</v>
      </c>
      <c r="AG462" s="123">
        <f t="shared" si="49"/>
        <v>1000</v>
      </c>
      <c r="AH462" s="126" cm="1">
        <f t="array" ref="AH462">_xlfn.XLOOKUP(AD461,CDIHistorico_[Data],CDIHistorico_[CDI dia]/100,AH461,0)</f>
        <v>0</v>
      </c>
      <c r="AI462" s="2">
        <f t="shared" si="50"/>
        <v>1</v>
      </c>
      <c r="AK462">
        <v>2018</v>
      </c>
      <c r="AL462">
        <v>4</v>
      </c>
      <c r="AM462">
        <v>4961.84</v>
      </c>
      <c r="AN462" s="93">
        <f>DATE(IpeaDataIPCA[[#This Row],[Ano]],IpeaDataIPCA[[#This Row],[Mês]],15)</f>
        <v>43205</v>
      </c>
      <c r="AO462" s="5">
        <f>WORKDAY(IpeaDataIPCA[[#This Row],[Data]]-1,1,feriados)</f>
        <v>43206</v>
      </c>
      <c r="AS462" s="5">
        <v>82408</v>
      </c>
    </row>
    <row r="463" spans="26:45" hidden="1" x14ac:dyDescent="0.25">
      <c r="Z463"/>
      <c r="AD463" s="5">
        <f t="shared" si="47"/>
        <v>37376</v>
      </c>
      <c r="AE463" s="96" cm="1">
        <f t="array" ref="AE463">_xlfn.XLOOKUP(AD462,SELICHistorico[Data],SELICHistorico[SELIC dia]/100,AE462,0)</f>
        <v>0</v>
      </c>
      <c r="AF463" s="80">
        <f t="shared" si="48"/>
        <v>1</v>
      </c>
      <c r="AG463" s="123">
        <f t="shared" si="49"/>
        <v>1000</v>
      </c>
      <c r="AH463" s="126" cm="1">
        <f t="array" ref="AH463">_xlfn.XLOOKUP(AD462,CDIHistorico_[Data],CDIHistorico_[CDI dia]/100,AH462,0)</f>
        <v>0</v>
      </c>
      <c r="AI463" s="2">
        <f t="shared" si="50"/>
        <v>1</v>
      </c>
      <c r="AK463">
        <v>2018</v>
      </c>
      <c r="AL463">
        <v>5</v>
      </c>
      <c r="AM463">
        <v>4981.6899999999996</v>
      </c>
      <c r="AN463" s="93">
        <f>DATE(IpeaDataIPCA[[#This Row],[Ano]],IpeaDataIPCA[[#This Row],[Mês]],15)</f>
        <v>43235</v>
      </c>
      <c r="AO463" s="5">
        <f>WORKDAY(IpeaDataIPCA[[#This Row],[Data]]-1,1,feriados)</f>
        <v>43235</v>
      </c>
      <c r="AS463" s="5">
        <v>82500</v>
      </c>
    </row>
    <row r="464" spans="26:45" hidden="1" x14ac:dyDescent="0.25">
      <c r="Z464"/>
      <c r="AD464" s="5">
        <f t="shared" si="47"/>
        <v>37378</v>
      </c>
      <c r="AE464" s="96" cm="1">
        <f t="array" ref="AE464">_xlfn.XLOOKUP(AD463,SELICHistorico[Data],SELICHistorico[SELIC dia]/100,AE463,0)</f>
        <v>0</v>
      </c>
      <c r="AF464" s="80">
        <f t="shared" si="48"/>
        <v>1</v>
      </c>
      <c r="AG464" s="123">
        <f t="shared" si="49"/>
        <v>1000</v>
      </c>
      <c r="AH464" s="126" cm="1">
        <f t="array" ref="AH464">_xlfn.XLOOKUP(AD463,CDIHistorico_[Data],CDIHistorico_[CDI dia]/100,AH463,0)</f>
        <v>0</v>
      </c>
      <c r="AI464" s="2">
        <f t="shared" si="50"/>
        <v>1</v>
      </c>
      <c r="AK464">
        <v>2018</v>
      </c>
      <c r="AL464">
        <v>6</v>
      </c>
      <c r="AM464">
        <v>5044.46</v>
      </c>
      <c r="AN464" s="93">
        <f>DATE(IpeaDataIPCA[[#This Row],[Ano]],IpeaDataIPCA[[#This Row],[Mês]],15)</f>
        <v>43266</v>
      </c>
      <c r="AO464" s="5">
        <f>WORKDAY(IpeaDataIPCA[[#This Row],[Data]]-1,1,feriados)</f>
        <v>43266</v>
      </c>
      <c r="AS464" s="5">
        <v>82592</v>
      </c>
    </row>
    <row r="465" spans="26:45" hidden="1" x14ac:dyDescent="0.25">
      <c r="Z465"/>
      <c r="AD465" s="5">
        <f t="shared" si="47"/>
        <v>37379</v>
      </c>
      <c r="AE465" s="96" cm="1">
        <f t="array" ref="AE465">_xlfn.XLOOKUP(AD464,SELICHistorico[Data],SELICHistorico[SELIC dia]/100,AE464,0)</f>
        <v>0</v>
      </c>
      <c r="AF465" s="80">
        <f t="shared" si="48"/>
        <v>1</v>
      </c>
      <c r="AG465" s="123">
        <f t="shared" si="49"/>
        <v>1000</v>
      </c>
      <c r="AH465" s="126" cm="1">
        <f t="array" ref="AH465">_xlfn.XLOOKUP(AD464,CDIHistorico_[Data],CDIHistorico_[CDI dia]/100,AH464,0)</f>
        <v>0</v>
      </c>
      <c r="AI465" s="2">
        <f t="shared" si="50"/>
        <v>1</v>
      </c>
      <c r="AK465">
        <v>2018</v>
      </c>
      <c r="AL465">
        <v>7</v>
      </c>
      <c r="AM465">
        <v>5061.1099999999997</v>
      </c>
      <c r="AN465" s="93">
        <f>DATE(IpeaDataIPCA[[#This Row],[Ano]],IpeaDataIPCA[[#This Row],[Mês]],15)</f>
        <v>43296</v>
      </c>
      <c r="AO465" s="5">
        <f>WORKDAY(IpeaDataIPCA[[#This Row],[Data]]-1,1,feriados)</f>
        <v>43297</v>
      </c>
      <c r="AS465" s="5">
        <v>82681</v>
      </c>
    </row>
    <row r="466" spans="26:45" hidden="1" x14ac:dyDescent="0.25">
      <c r="Z466"/>
      <c r="AD466" s="5">
        <f t="shared" si="47"/>
        <v>37382</v>
      </c>
      <c r="AE466" s="96" cm="1">
        <f t="array" ref="AE466">_xlfn.XLOOKUP(AD465,SELICHistorico[Data],SELICHistorico[SELIC dia]/100,AE465,0)</f>
        <v>0</v>
      </c>
      <c r="AF466" s="80">
        <f t="shared" si="48"/>
        <v>1</v>
      </c>
      <c r="AG466" s="123">
        <f t="shared" si="49"/>
        <v>1000</v>
      </c>
      <c r="AH466" s="126" cm="1">
        <f t="array" ref="AH466">_xlfn.XLOOKUP(AD465,CDIHistorico_[Data],CDIHistorico_[CDI dia]/100,AH465,0)</f>
        <v>0</v>
      </c>
      <c r="AI466" s="2">
        <f t="shared" si="50"/>
        <v>1</v>
      </c>
      <c r="AK466">
        <v>2018</v>
      </c>
      <c r="AL466">
        <v>8</v>
      </c>
      <c r="AM466">
        <v>5056.5600000000004</v>
      </c>
      <c r="AN466" s="93">
        <f>DATE(IpeaDataIPCA[[#This Row],[Ano]],IpeaDataIPCA[[#This Row],[Mês]],15)</f>
        <v>43327</v>
      </c>
      <c r="AO466" s="5">
        <f>WORKDAY(IpeaDataIPCA[[#This Row],[Data]]-1,1,feriados)</f>
        <v>43327</v>
      </c>
      <c r="AS466" s="5">
        <v>82773</v>
      </c>
    </row>
    <row r="467" spans="26:45" hidden="1" x14ac:dyDescent="0.25">
      <c r="Z467"/>
      <c r="AD467" s="5">
        <f t="shared" si="47"/>
        <v>37383</v>
      </c>
      <c r="AE467" s="96" cm="1">
        <f t="array" ref="AE467">_xlfn.XLOOKUP(AD466,SELICHistorico[Data],SELICHistorico[SELIC dia]/100,AE466,0)</f>
        <v>0</v>
      </c>
      <c r="AF467" s="80">
        <f t="shared" si="48"/>
        <v>1</v>
      </c>
      <c r="AG467" s="123">
        <f t="shared" si="49"/>
        <v>1000</v>
      </c>
      <c r="AH467" s="126" cm="1">
        <f t="array" ref="AH467">_xlfn.XLOOKUP(AD466,CDIHistorico_[Data],CDIHistorico_[CDI dia]/100,AH466,0)</f>
        <v>0</v>
      </c>
      <c r="AI467" s="2">
        <f t="shared" si="50"/>
        <v>1</v>
      </c>
      <c r="AK467">
        <v>2018</v>
      </c>
      <c r="AL467">
        <v>9</v>
      </c>
      <c r="AM467">
        <v>5080.83</v>
      </c>
      <c r="AN467" s="93">
        <f>DATE(IpeaDataIPCA[[#This Row],[Ano]],IpeaDataIPCA[[#This Row],[Mês]],15)</f>
        <v>43358</v>
      </c>
      <c r="AO467" s="5">
        <f>WORKDAY(IpeaDataIPCA[[#This Row],[Data]]-1,1,feriados)</f>
        <v>43360</v>
      </c>
      <c r="AS467" s="5">
        <v>82865</v>
      </c>
    </row>
    <row r="468" spans="26:45" hidden="1" x14ac:dyDescent="0.25">
      <c r="Z468"/>
      <c r="AD468" s="5">
        <f t="shared" ref="AD468:AD531" si="51">WORKDAY(AD467,1,feriados)</f>
        <v>37384</v>
      </c>
      <c r="AE468" s="96" cm="1">
        <f t="array" ref="AE468">_xlfn.XLOOKUP(AD467,SELICHistorico[Data],SELICHistorico[SELIC dia]/100,AE467,0)</f>
        <v>0</v>
      </c>
      <c r="AF468" s="80">
        <f t="shared" si="48"/>
        <v>1</v>
      </c>
      <c r="AG468" s="123">
        <f t="shared" si="49"/>
        <v>1000</v>
      </c>
      <c r="AH468" s="126" cm="1">
        <f t="array" ref="AH468">_xlfn.XLOOKUP(AD467,CDIHistorico_[Data],CDIHistorico_[CDI dia]/100,AH467,0)</f>
        <v>0</v>
      </c>
      <c r="AI468" s="2">
        <f t="shared" si="50"/>
        <v>1</v>
      </c>
      <c r="AK468">
        <v>2018</v>
      </c>
      <c r="AL468">
        <v>10</v>
      </c>
      <c r="AM468">
        <v>5103.6899999999996</v>
      </c>
      <c r="AN468" s="93">
        <f>DATE(IpeaDataIPCA[[#This Row],[Ano]],IpeaDataIPCA[[#This Row],[Mês]],15)</f>
        <v>43388</v>
      </c>
      <c r="AO468" s="5">
        <f>WORKDAY(IpeaDataIPCA[[#This Row],[Data]]-1,1,feriados)</f>
        <v>43388</v>
      </c>
      <c r="AS468" s="5">
        <v>82959</v>
      </c>
    </row>
    <row r="469" spans="26:45" hidden="1" x14ac:dyDescent="0.25">
      <c r="Z469"/>
      <c r="AD469" s="5">
        <f t="shared" si="51"/>
        <v>37385</v>
      </c>
      <c r="AE469" s="96" cm="1">
        <f t="array" ref="AE469">_xlfn.XLOOKUP(AD468,SELICHistorico[Data],SELICHistorico[SELIC dia]/100,AE468,0)</f>
        <v>0</v>
      </c>
      <c r="AF469" s="80">
        <f t="shared" si="48"/>
        <v>1</v>
      </c>
      <c r="AG469" s="123">
        <f t="shared" si="49"/>
        <v>1000</v>
      </c>
      <c r="AH469" s="126" cm="1">
        <f t="array" ref="AH469">_xlfn.XLOOKUP(AD468,CDIHistorico_[Data],CDIHistorico_[CDI dia]/100,AH468,0)</f>
        <v>0</v>
      </c>
      <c r="AI469" s="2">
        <f t="shared" si="50"/>
        <v>1</v>
      </c>
      <c r="AK469">
        <v>2018</v>
      </c>
      <c r="AL469">
        <v>11</v>
      </c>
      <c r="AM469">
        <v>5092.97</v>
      </c>
      <c r="AN469" s="93">
        <f>DATE(IpeaDataIPCA[[#This Row],[Ano]],IpeaDataIPCA[[#This Row],[Mês]],15)</f>
        <v>43419</v>
      </c>
      <c r="AO469" s="5">
        <f>WORKDAY(IpeaDataIPCA[[#This Row],[Data]]-1,1,feriados)</f>
        <v>43420</v>
      </c>
      <c r="AS469" s="5">
        <v>83046</v>
      </c>
    </row>
    <row r="470" spans="26:45" hidden="1" x14ac:dyDescent="0.25">
      <c r="Z470"/>
      <c r="AD470" s="5">
        <f t="shared" si="51"/>
        <v>37386</v>
      </c>
      <c r="AE470" s="96" cm="1">
        <f t="array" ref="AE470">_xlfn.XLOOKUP(AD469,SELICHistorico[Data],SELICHistorico[SELIC dia]/100,AE469,0)</f>
        <v>0</v>
      </c>
      <c r="AF470" s="80">
        <f t="shared" si="48"/>
        <v>1</v>
      </c>
      <c r="AG470" s="123">
        <f t="shared" si="49"/>
        <v>1000</v>
      </c>
      <c r="AH470" s="126" cm="1">
        <f t="array" ref="AH470">_xlfn.XLOOKUP(AD469,CDIHistorico_[Data],CDIHistorico_[CDI dia]/100,AH469,0)</f>
        <v>0</v>
      </c>
      <c r="AI470" s="2">
        <f t="shared" si="50"/>
        <v>1</v>
      </c>
      <c r="AK470">
        <v>2018</v>
      </c>
      <c r="AL470">
        <v>12</v>
      </c>
      <c r="AM470">
        <v>5100.6099999999997</v>
      </c>
      <c r="AN470" s="93">
        <f>DATE(IpeaDataIPCA[[#This Row],[Ano]],IpeaDataIPCA[[#This Row],[Mês]],15)</f>
        <v>43449</v>
      </c>
      <c r="AO470" s="5">
        <f>WORKDAY(IpeaDataIPCA[[#This Row],[Data]]-1,1,feriados)</f>
        <v>43451</v>
      </c>
      <c r="AS470" s="5">
        <v>83138</v>
      </c>
    </row>
    <row r="471" spans="26:45" hidden="1" x14ac:dyDescent="0.25">
      <c r="Z471"/>
      <c r="AD471" s="5">
        <f t="shared" si="51"/>
        <v>37389</v>
      </c>
      <c r="AE471" s="96" cm="1">
        <f t="array" ref="AE471">_xlfn.XLOOKUP(AD470,SELICHistorico[Data],SELICHistorico[SELIC dia]/100,AE470,0)</f>
        <v>0</v>
      </c>
      <c r="AF471" s="80">
        <f t="shared" si="48"/>
        <v>1</v>
      </c>
      <c r="AG471" s="123">
        <f t="shared" si="49"/>
        <v>1000</v>
      </c>
      <c r="AH471" s="126" cm="1">
        <f t="array" ref="AH471">_xlfn.XLOOKUP(AD470,CDIHistorico_[Data],CDIHistorico_[CDI dia]/100,AH470,0)</f>
        <v>0</v>
      </c>
      <c r="AI471" s="2">
        <f t="shared" si="50"/>
        <v>1</v>
      </c>
      <c r="AK471">
        <v>2019</v>
      </c>
      <c r="AL471">
        <v>1</v>
      </c>
      <c r="AM471">
        <v>5116.93</v>
      </c>
      <c r="AN471" s="93">
        <f>DATE(IpeaDataIPCA[[#This Row],[Ano]],IpeaDataIPCA[[#This Row],[Mês]],15)</f>
        <v>43480</v>
      </c>
      <c r="AO471" s="5">
        <f>WORKDAY(IpeaDataIPCA[[#This Row],[Data]]-1,1,feriados)</f>
        <v>43480</v>
      </c>
      <c r="AS471" s="5">
        <v>83232</v>
      </c>
    </row>
    <row r="472" spans="26:45" hidden="1" x14ac:dyDescent="0.25">
      <c r="Z472"/>
      <c r="AD472" s="5">
        <f t="shared" si="51"/>
        <v>37390</v>
      </c>
      <c r="AE472" s="96" cm="1">
        <f t="array" ref="AE472">_xlfn.XLOOKUP(AD471,SELICHistorico[Data],SELICHistorico[SELIC dia]/100,AE471,0)</f>
        <v>0</v>
      </c>
      <c r="AF472" s="80">
        <f t="shared" si="48"/>
        <v>1</v>
      </c>
      <c r="AG472" s="123">
        <f t="shared" si="49"/>
        <v>1000</v>
      </c>
      <c r="AH472" s="126" cm="1">
        <f t="array" ref="AH472">_xlfn.XLOOKUP(AD471,CDIHistorico_[Data],CDIHistorico_[CDI dia]/100,AH471,0)</f>
        <v>0</v>
      </c>
      <c r="AI472" s="2">
        <f t="shared" si="50"/>
        <v>1</v>
      </c>
      <c r="AK472">
        <v>2019</v>
      </c>
      <c r="AL472">
        <v>2</v>
      </c>
      <c r="AM472">
        <v>5138.93</v>
      </c>
      <c r="AN472" s="93">
        <f>DATE(IpeaDataIPCA[[#This Row],[Ano]],IpeaDataIPCA[[#This Row],[Mês]],15)</f>
        <v>43511</v>
      </c>
      <c r="AO472" s="5">
        <f>WORKDAY(IpeaDataIPCA[[#This Row],[Data]]-1,1,feriados)</f>
        <v>43511</v>
      </c>
      <c r="AS472" s="5">
        <v>83323</v>
      </c>
    </row>
    <row r="473" spans="26:45" hidden="1" x14ac:dyDescent="0.25">
      <c r="Z473"/>
      <c r="AD473" s="5">
        <f t="shared" si="51"/>
        <v>37391</v>
      </c>
      <c r="AE473" s="96" cm="1">
        <f t="array" ref="AE473">_xlfn.XLOOKUP(AD472,SELICHistorico[Data],SELICHistorico[SELIC dia]/100,AE472,0)</f>
        <v>0</v>
      </c>
      <c r="AF473" s="80">
        <f t="shared" si="48"/>
        <v>1</v>
      </c>
      <c r="AG473" s="123">
        <f t="shared" si="49"/>
        <v>1000</v>
      </c>
      <c r="AH473" s="126" cm="1">
        <f t="array" ref="AH473">_xlfn.XLOOKUP(AD472,CDIHistorico_[Data],CDIHistorico_[CDI dia]/100,AH472,0)</f>
        <v>0</v>
      </c>
      <c r="AI473" s="2">
        <f t="shared" si="50"/>
        <v>1</v>
      </c>
      <c r="AK473">
        <v>2019</v>
      </c>
      <c r="AL473">
        <v>3</v>
      </c>
      <c r="AM473">
        <v>5177.47</v>
      </c>
      <c r="AN473" s="93">
        <f>DATE(IpeaDataIPCA[[#This Row],[Ano]],IpeaDataIPCA[[#This Row],[Mês]],15)</f>
        <v>43539</v>
      </c>
      <c r="AO473" s="5">
        <f>WORKDAY(IpeaDataIPCA[[#This Row],[Data]]-1,1,feriados)</f>
        <v>43539</v>
      </c>
      <c r="AS473" s="5">
        <v>83414</v>
      </c>
    </row>
    <row r="474" spans="26:45" hidden="1" x14ac:dyDescent="0.25">
      <c r="Z474"/>
      <c r="AD474" s="5">
        <f t="shared" si="51"/>
        <v>37392</v>
      </c>
      <c r="AE474" s="96" cm="1">
        <f t="array" ref="AE474">_xlfn.XLOOKUP(AD473,SELICHistorico[Data],SELICHistorico[SELIC dia]/100,AE473,0)</f>
        <v>0</v>
      </c>
      <c r="AF474" s="80">
        <f t="shared" si="48"/>
        <v>1</v>
      </c>
      <c r="AG474" s="123">
        <f t="shared" si="49"/>
        <v>1000</v>
      </c>
      <c r="AH474" s="126" cm="1">
        <f t="array" ref="AH474">_xlfn.XLOOKUP(AD473,CDIHistorico_[Data],CDIHistorico_[CDI dia]/100,AH473,0)</f>
        <v>0</v>
      </c>
      <c r="AI474" s="2">
        <f t="shared" si="50"/>
        <v>1</v>
      </c>
      <c r="AK474">
        <v>2019</v>
      </c>
      <c r="AL474">
        <v>4</v>
      </c>
      <c r="AM474">
        <v>5206.9799999999996</v>
      </c>
      <c r="AN474" s="93">
        <f>DATE(IpeaDataIPCA[[#This Row],[Ano]],IpeaDataIPCA[[#This Row],[Mês]],15)</f>
        <v>43570</v>
      </c>
      <c r="AO474" s="5">
        <f>WORKDAY(IpeaDataIPCA[[#This Row],[Data]]-1,1,feriados)</f>
        <v>43570</v>
      </c>
      <c r="AS474" s="5">
        <v>83505</v>
      </c>
    </row>
    <row r="475" spans="26:45" hidden="1" x14ac:dyDescent="0.25">
      <c r="Z475"/>
      <c r="AD475" s="5">
        <f t="shared" si="51"/>
        <v>37393</v>
      </c>
      <c r="AE475" s="96" cm="1">
        <f t="array" ref="AE475">_xlfn.XLOOKUP(AD474,SELICHistorico[Data],SELICHistorico[SELIC dia]/100,AE474,0)</f>
        <v>0</v>
      </c>
      <c r="AF475" s="80">
        <f t="shared" si="48"/>
        <v>1</v>
      </c>
      <c r="AG475" s="123">
        <f t="shared" si="49"/>
        <v>1000</v>
      </c>
      <c r="AH475" s="126" cm="1">
        <f t="array" ref="AH475">_xlfn.XLOOKUP(AD474,CDIHistorico_[Data],CDIHistorico_[CDI dia]/100,AH474,0)</f>
        <v>0</v>
      </c>
      <c r="AI475" s="2">
        <f t="shared" si="50"/>
        <v>1</v>
      </c>
      <c r="AK475">
        <v>2019</v>
      </c>
      <c r="AL475">
        <v>5</v>
      </c>
      <c r="AM475">
        <v>5213.75</v>
      </c>
      <c r="AN475" s="93">
        <f>DATE(IpeaDataIPCA[[#This Row],[Ano]],IpeaDataIPCA[[#This Row],[Mês]],15)</f>
        <v>43600</v>
      </c>
      <c r="AO475" s="5">
        <f>WORKDAY(IpeaDataIPCA[[#This Row],[Data]]-1,1,feriados)</f>
        <v>43600</v>
      </c>
      <c r="AS475" s="5">
        <v>83596</v>
      </c>
    </row>
    <row r="476" spans="26:45" hidden="1" x14ac:dyDescent="0.25">
      <c r="Z476"/>
      <c r="AD476" s="5">
        <f t="shared" si="51"/>
        <v>37396</v>
      </c>
      <c r="AE476" s="96" cm="1">
        <f t="array" ref="AE476">_xlfn.XLOOKUP(AD475,SELICHistorico[Data],SELICHistorico[SELIC dia]/100,AE475,0)</f>
        <v>0</v>
      </c>
      <c r="AF476" s="80">
        <f t="shared" si="48"/>
        <v>1</v>
      </c>
      <c r="AG476" s="123">
        <f t="shared" si="49"/>
        <v>1000</v>
      </c>
      <c r="AH476" s="126" cm="1">
        <f t="array" ref="AH476">_xlfn.XLOOKUP(AD475,CDIHistorico_[Data],CDIHistorico_[CDI dia]/100,AH475,0)</f>
        <v>0</v>
      </c>
      <c r="AI476" s="2">
        <f t="shared" si="50"/>
        <v>1</v>
      </c>
      <c r="AK476">
        <v>2019</v>
      </c>
      <c r="AL476">
        <v>6</v>
      </c>
      <c r="AM476">
        <v>5214.2700000000004</v>
      </c>
      <c r="AN476" s="93">
        <f>DATE(IpeaDataIPCA[[#This Row],[Ano]],IpeaDataIPCA[[#This Row],[Mês]],15)</f>
        <v>43631</v>
      </c>
      <c r="AO476" s="5">
        <f>WORKDAY(IpeaDataIPCA[[#This Row],[Data]]-1,1,feriados)</f>
        <v>43633</v>
      </c>
      <c r="AS476" s="5">
        <v>83688</v>
      </c>
    </row>
    <row r="477" spans="26:45" hidden="1" x14ac:dyDescent="0.25">
      <c r="Z477"/>
      <c r="AD477" s="5">
        <f t="shared" si="51"/>
        <v>37397</v>
      </c>
      <c r="AE477" s="96" cm="1">
        <f t="array" ref="AE477">_xlfn.XLOOKUP(AD476,SELICHistorico[Data],SELICHistorico[SELIC dia]/100,AE476,0)</f>
        <v>0</v>
      </c>
      <c r="AF477" s="80">
        <f t="shared" si="48"/>
        <v>1</v>
      </c>
      <c r="AG477" s="123">
        <f t="shared" si="49"/>
        <v>1000</v>
      </c>
      <c r="AH477" s="126" cm="1">
        <f t="array" ref="AH477">_xlfn.XLOOKUP(AD476,CDIHistorico_[Data],CDIHistorico_[CDI dia]/100,AH476,0)</f>
        <v>0</v>
      </c>
      <c r="AI477" s="2">
        <f t="shared" si="50"/>
        <v>1</v>
      </c>
      <c r="AK477">
        <v>2019</v>
      </c>
      <c r="AL477">
        <v>7</v>
      </c>
      <c r="AM477">
        <v>5224.18</v>
      </c>
      <c r="AN477" s="93">
        <f>DATE(IpeaDataIPCA[[#This Row],[Ano]],IpeaDataIPCA[[#This Row],[Mês]],15)</f>
        <v>43661</v>
      </c>
      <c r="AO477" s="5">
        <f>WORKDAY(IpeaDataIPCA[[#This Row],[Data]]-1,1,feriados)</f>
        <v>43661</v>
      </c>
      <c r="AS477" s="5">
        <v>83778</v>
      </c>
    </row>
    <row r="478" spans="26:45" hidden="1" x14ac:dyDescent="0.25">
      <c r="Z478"/>
      <c r="AD478" s="5">
        <f t="shared" si="51"/>
        <v>37398</v>
      </c>
      <c r="AE478" s="96" cm="1">
        <f t="array" ref="AE478">_xlfn.XLOOKUP(AD477,SELICHistorico[Data],SELICHistorico[SELIC dia]/100,AE477,0)</f>
        <v>0</v>
      </c>
      <c r="AF478" s="80">
        <f t="shared" si="48"/>
        <v>1</v>
      </c>
      <c r="AG478" s="123">
        <f t="shared" si="49"/>
        <v>1000</v>
      </c>
      <c r="AH478" s="126" cm="1">
        <f t="array" ref="AH478">_xlfn.XLOOKUP(AD477,CDIHistorico_[Data],CDIHistorico_[CDI dia]/100,AH477,0)</f>
        <v>0</v>
      </c>
      <c r="AI478" s="2">
        <f t="shared" si="50"/>
        <v>1</v>
      </c>
      <c r="AK478">
        <v>2019</v>
      </c>
      <c r="AL478">
        <v>8</v>
      </c>
      <c r="AM478">
        <v>5229.93</v>
      </c>
      <c r="AN478" s="93">
        <f>DATE(IpeaDataIPCA[[#This Row],[Ano]],IpeaDataIPCA[[#This Row],[Mês]],15)</f>
        <v>43692</v>
      </c>
      <c r="AO478" s="5">
        <f>WORKDAY(IpeaDataIPCA[[#This Row],[Data]]-1,1,feriados)</f>
        <v>43692</v>
      </c>
      <c r="AS478" s="5">
        <v>83869</v>
      </c>
    </row>
    <row r="479" spans="26:45" hidden="1" x14ac:dyDescent="0.25">
      <c r="Z479"/>
      <c r="AD479" s="5">
        <f t="shared" si="51"/>
        <v>37399</v>
      </c>
      <c r="AE479" s="96" cm="1">
        <f t="array" ref="AE479">_xlfn.XLOOKUP(AD478,SELICHistorico[Data],SELICHistorico[SELIC dia]/100,AE478,0)</f>
        <v>0</v>
      </c>
      <c r="AF479" s="80">
        <f t="shared" si="48"/>
        <v>1</v>
      </c>
      <c r="AG479" s="123">
        <f t="shared" si="49"/>
        <v>1000</v>
      </c>
      <c r="AH479" s="126" cm="1">
        <f t="array" ref="AH479">_xlfn.XLOOKUP(AD478,CDIHistorico_[Data],CDIHistorico_[CDI dia]/100,AH478,0)</f>
        <v>0</v>
      </c>
      <c r="AI479" s="2">
        <f t="shared" si="50"/>
        <v>1</v>
      </c>
      <c r="AK479">
        <v>2019</v>
      </c>
      <c r="AL479">
        <v>9</v>
      </c>
      <c r="AM479">
        <v>5227.84</v>
      </c>
      <c r="AN479" s="93">
        <f>DATE(IpeaDataIPCA[[#This Row],[Ano]],IpeaDataIPCA[[#This Row],[Mês]],15)</f>
        <v>43723</v>
      </c>
      <c r="AO479" s="5">
        <f>WORKDAY(IpeaDataIPCA[[#This Row],[Data]]-1,1,feriados)</f>
        <v>43724</v>
      </c>
      <c r="AS479" s="5">
        <v>83961</v>
      </c>
    </row>
    <row r="480" spans="26:45" hidden="1" x14ac:dyDescent="0.25">
      <c r="Z480"/>
      <c r="AD480" s="5">
        <f t="shared" si="51"/>
        <v>37400</v>
      </c>
      <c r="AE480" s="96" cm="1">
        <f t="array" ref="AE480">_xlfn.XLOOKUP(AD479,SELICHistorico[Data],SELICHistorico[SELIC dia]/100,AE479,0)</f>
        <v>0</v>
      </c>
      <c r="AF480" s="80">
        <f t="shared" si="48"/>
        <v>1</v>
      </c>
      <c r="AG480" s="123">
        <f t="shared" si="49"/>
        <v>1000</v>
      </c>
      <c r="AH480" s="126" cm="1">
        <f t="array" ref="AH480">_xlfn.XLOOKUP(AD479,CDIHistorico_[Data],CDIHistorico_[CDI dia]/100,AH479,0)</f>
        <v>0</v>
      </c>
      <c r="AI480" s="2">
        <f t="shared" si="50"/>
        <v>1</v>
      </c>
      <c r="AK480">
        <v>2019</v>
      </c>
      <c r="AL480">
        <v>10</v>
      </c>
      <c r="AM480">
        <v>5233.07</v>
      </c>
      <c r="AN480" s="93">
        <f>DATE(IpeaDataIPCA[[#This Row],[Ano]],IpeaDataIPCA[[#This Row],[Mês]],15)</f>
        <v>43753</v>
      </c>
      <c r="AO480" s="5">
        <f>WORKDAY(IpeaDataIPCA[[#This Row],[Data]]-1,1,feriados)</f>
        <v>43753</v>
      </c>
      <c r="AS480" s="5">
        <v>84053</v>
      </c>
    </row>
    <row r="481" spans="26:45" hidden="1" x14ac:dyDescent="0.25">
      <c r="Z481"/>
      <c r="AD481" s="5">
        <f t="shared" si="51"/>
        <v>37403</v>
      </c>
      <c r="AE481" s="96" cm="1">
        <f t="array" ref="AE481">_xlfn.XLOOKUP(AD480,SELICHistorico[Data],SELICHistorico[SELIC dia]/100,AE480,0)</f>
        <v>0</v>
      </c>
      <c r="AF481" s="80">
        <f t="shared" si="48"/>
        <v>1</v>
      </c>
      <c r="AG481" s="123">
        <f t="shared" si="49"/>
        <v>1000</v>
      </c>
      <c r="AH481" s="126" cm="1">
        <f t="array" ref="AH481">_xlfn.XLOOKUP(AD480,CDIHistorico_[Data],CDIHistorico_[CDI dia]/100,AH480,0)</f>
        <v>0</v>
      </c>
      <c r="AI481" s="2">
        <f t="shared" si="50"/>
        <v>1</v>
      </c>
      <c r="AK481">
        <v>2019</v>
      </c>
      <c r="AL481">
        <v>11</v>
      </c>
      <c r="AM481">
        <v>5259.76</v>
      </c>
      <c r="AN481" s="93">
        <f>DATE(IpeaDataIPCA[[#This Row],[Ano]],IpeaDataIPCA[[#This Row],[Mês]],15)</f>
        <v>43784</v>
      </c>
      <c r="AO481" s="5">
        <f>WORKDAY(IpeaDataIPCA[[#This Row],[Data]]-1,1,feriados)</f>
        <v>43787</v>
      </c>
      <c r="AS481" s="5">
        <v>84142</v>
      </c>
    </row>
    <row r="482" spans="26:45" hidden="1" x14ac:dyDescent="0.25">
      <c r="Z482"/>
      <c r="AD482" s="5">
        <f t="shared" si="51"/>
        <v>37404</v>
      </c>
      <c r="AE482" s="96" cm="1">
        <f t="array" ref="AE482">_xlfn.XLOOKUP(AD481,SELICHistorico[Data],SELICHistorico[SELIC dia]/100,AE481,0)</f>
        <v>0</v>
      </c>
      <c r="AF482" s="80">
        <f t="shared" si="48"/>
        <v>1</v>
      </c>
      <c r="AG482" s="123">
        <f t="shared" si="49"/>
        <v>1000</v>
      </c>
      <c r="AH482" s="126" cm="1">
        <f t="array" ref="AH482">_xlfn.XLOOKUP(AD481,CDIHistorico_[Data],CDIHistorico_[CDI dia]/100,AH481,0)</f>
        <v>0</v>
      </c>
      <c r="AI482" s="2">
        <f t="shared" si="50"/>
        <v>1</v>
      </c>
      <c r="AK482">
        <v>2019</v>
      </c>
      <c r="AL482">
        <v>12</v>
      </c>
      <c r="AM482">
        <v>5320.25</v>
      </c>
      <c r="AN482" s="93">
        <f>DATE(IpeaDataIPCA[[#This Row],[Ano]],IpeaDataIPCA[[#This Row],[Mês]],15)</f>
        <v>43814</v>
      </c>
      <c r="AO482" s="5">
        <f>WORKDAY(IpeaDataIPCA[[#This Row],[Data]]-1,1,feriados)</f>
        <v>43815</v>
      </c>
      <c r="AS482" s="5">
        <v>84234</v>
      </c>
    </row>
    <row r="483" spans="26:45" hidden="1" x14ac:dyDescent="0.25">
      <c r="Z483"/>
      <c r="AD483" s="5">
        <f t="shared" si="51"/>
        <v>37405</v>
      </c>
      <c r="AE483" s="96" cm="1">
        <f t="array" ref="AE483">_xlfn.XLOOKUP(AD482,SELICHistorico[Data],SELICHistorico[SELIC dia]/100,AE482,0)</f>
        <v>0</v>
      </c>
      <c r="AF483" s="80">
        <f t="shared" si="48"/>
        <v>1</v>
      </c>
      <c r="AG483" s="123">
        <f t="shared" si="49"/>
        <v>1000</v>
      </c>
      <c r="AH483" s="126" cm="1">
        <f t="array" ref="AH483">_xlfn.XLOOKUP(AD482,CDIHistorico_[Data],CDIHistorico_[CDI dia]/100,AH482,0)</f>
        <v>0</v>
      </c>
      <c r="AI483" s="2">
        <f t="shared" si="50"/>
        <v>1</v>
      </c>
      <c r="AK483">
        <v>2020</v>
      </c>
      <c r="AL483">
        <v>1</v>
      </c>
      <c r="AM483">
        <v>5331.42</v>
      </c>
      <c r="AN483" s="93">
        <f>DATE(IpeaDataIPCA[[#This Row],[Ano]],IpeaDataIPCA[[#This Row],[Mês]],15)</f>
        <v>43845</v>
      </c>
      <c r="AO483" s="5">
        <f>WORKDAY(IpeaDataIPCA[[#This Row],[Data]]-1,1,feriados)</f>
        <v>43845</v>
      </c>
      <c r="AS483" s="5">
        <v>84326</v>
      </c>
    </row>
    <row r="484" spans="26:45" hidden="1" x14ac:dyDescent="0.25">
      <c r="Z484"/>
      <c r="AD484" s="5">
        <f t="shared" si="51"/>
        <v>37407</v>
      </c>
      <c r="AE484" s="96" cm="1">
        <f t="array" ref="AE484">_xlfn.XLOOKUP(AD483,SELICHistorico[Data],SELICHistorico[SELIC dia]/100,AE483,0)</f>
        <v>0</v>
      </c>
      <c r="AF484" s="80">
        <f t="shared" si="48"/>
        <v>1</v>
      </c>
      <c r="AG484" s="123">
        <f t="shared" si="49"/>
        <v>1000</v>
      </c>
      <c r="AH484" s="126" cm="1">
        <f t="array" ref="AH484">_xlfn.XLOOKUP(AD483,CDIHistorico_[Data],CDIHistorico_[CDI dia]/100,AH483,0)</f>
        <v>0</v>
      </c>
      <c r="AI484" s="2">
        <f t="shared" si="50"/>
        <v>1</v>
      </c>
      <c r="AK484">
        <v>2020</v>
      </c>
      <c r="AL484">
        <v>2</v>
      </c>
      <c r="AM484">
        <v>5344.75</v>
      </c>
      <c r="AN484" s="93">
        <f>DATE(IpeaDataIPCA[[#This Row],[Ano]],IpeaDataIPCA[[#This Row],[Mês]],15)</f>
        <v>43876</v>
      </c>
      <c r="AO484" s="5">
        <f>WORKDAY(IpeaDataIPCA[[#This Row],[Data]]-1,1,feriados)</f>
        <v>43878</v>
      </c>
      <c r="AS484" s="5">
        <v>84418</v>
      </c>
    </row>
    <row r="485" spans="26:45" hidden="1" x14ac:dyDescent="0.25">
      <c r="Z485"/>
      <c r="AD485" s="5">
        <f t="shared" si="51"/>
        <v>37410</v>
      </c>
      <c r="AE485" s="96" cm="1">
        <f t="array" ref="AE485">_xlfn.XLOOKUP(AD484,SELICHistorico[Data],SELICHistorico[SELIC dia]/100,AE484,0)</f>
        <v>0</v>
      </c>
      <c r="AF485" s="80">
        <f t="shared" si="48"/>
        <v>1</v>
      </c>
      <c r="AG485" s="123">
        <f t="shared" si="49"/>
        <v>1000</v>
      </c>
      <c r="AH485" s="126" cm="1">
        <f t="array" ref="AH485">_xlfn.XLOOKUP(AD484,CDIHistorico_[Data],CDIHistorico_[CDI dia]/100,AH484,0)</f>
        <v>0</v>
      </c>
      <c r="AI485" s="2">
        <f t="shared" si="50"/>
        <v>1</v>
      </c>
      <c r="AK485">
        <v>2020</v>
      </c>
      <c r="AL485">
        <v>3</v>
      </c>
      <c r="AM485">
        <v>5348.49</v>
      </c>
      <c r="AN485" s="93">
        <f>DATE(IpeaDataIPCA[[#This Row],[Ano]],IpeaDataIPCA[[#This Row],[Mês]],15)</f>
        <v>43905</v>
      </c>
      <c r="AO485" s="5">
        <f>WORKDAY(IpeaDataIPCA[[#This Row],[Data]]-1,1,feriados)</f>
        <v>43906</v>
      </c>
      <c r="AS485" s="5">
        <v>84507</v>
      </c>
    </row>
    <row r="486" spans="26:45" hidden="1" x14ac:dyDescent="0.25">
      <c r="Z486"/>
      <c r="AD486" s="5">
        <f t="shared" si="51"/>
        <v>37411</v>
      </c>
      <c r="AE486" s="96" cm="1">
        <f t="array" ref="AE486">_xlfn.XLOOKUP(AD485,SELICHistorico[Data],SELICHistorico[SELIC dia]/100,AE485,0)</f>
        <v>0</v>
      </c>
      <c r="AF486" s="80">
        <f t="shared" si="48"/>
        <v>1</v>
      </c>
      <c r="AG486" s="123">
        <f t="shared" si="49"/>
        <v>1000</v>
      </c>
      <c r="AH486" s="126" cm="1">
        <f t="array" ref="AH486">_xlfn.XLOOKUP(AD485,CDIHistorico_[Data],CDIHistorico_[CDI dia]/100,AH485,0)</f>
        <v>0</v>
      </c>
      <c r="AI486" s="2">
        <f t="shared" si="50"/>
        <v>1</v>
      </c>
      <c r="AK486">
        <v>2020</v>
      </c>
      <c r="AL486">
        <v>4</v>
      </c>
      <c r="AM486">
        <v>5331.91</v>
      </c>
      <c r="AN486" s="93">
        <f>DATE(IpeaDataIPCA[[#This Row],[Ano]],IpeaDataIPCA[[#This Row],[Mês]],15)</f>
        <v>43936</v>
      </c>
      <c r="AO486" s="5">
        <f>WORKDAY(IpeaDataIPCA[[#This Row],[Data]]-1,1,feriados)</f>
        <v>43936</v>
      </c>
      <c r="AS486" s="2">
        <v>84599</v>
      </c>
    </row>
    <row r="487" spans="26:45" hidden="1" x14ac:dyDescent="0.25">
      <c r="Z487"/>
      <c r="AD487" s="5">
        <f t="shared" si="51"/>
        <v>37412</v>
      </c>
      <c r="AE487" s="96" cm="1">
        <f t="array" ref="AE487">_xlfn.XLOOKUP(AD486,SELICHistorico[Data],SELICHistorico[SELIC dia]/100,AE486,0)</f>
        <v>0</v>
      </c>
      <c r="AF487" s="80">
        <f t="shared" si="48"/>
        <v>1</v>
      </c>
      <c r="AG487" s="123">
        <f t="shared" si="49"/>
        <v>1000</v>
      </c>
      <c r="AH487" s="126" cm="1">
        <f t="array" ref="AH487">_xlfn.XLOOKUP(AD486,CDIHistorico_[Data],CDIHistorico_[CDI dia]/100,AH486,0)</f>
        <v>0</v>
      </c>
      <c r="AI487" s="2">
        <f t="shared" si="50"/>
        <v>1</v>
      </c>
      <c r="AK487">
        <v>2020</v>
      </c>
      <c r="AL487">
        <v>5</v>
      </c>
      <c r="AM487">
        <v>5311.65</v>
      </c>
      <c r="AN487" s="93">
        <f>DATE(IpeaDataIPCA[[#This Row],[Ano]],IpeaDataIPCA[[#This Row],[Mês]],15)</f>
        <v>43966</v>
      </c>
      <c r="AO487" s="5">
        <f>WORKDAY(IpeaDataIPCA[[#This Row],[Data]]-1,1,feriados)</f>
        <v>43966</v>
      </c>
      <c r="AS487" s="2">
        <v>84691</v>
      </c>
    </row>
    <row r="488" spans="26:45" hidden="1" x14ac:dyDescent="0.25">
      <c r="Z488"/>
      <c r="AD488" s="5">
        <f t="shared" si="51"/>
        <v>37413</v>
      </c>
      <c r="AE488" s="96" cm="1">
        <f t="array" ref="AE488">_xlfn.XLOOKUP(AD487,SELICHistorico[Data],SELICHistorico[SELIC dia]/100,AE487,0)</f>
        <v>0</v>
      </c>
      <c r="AF488" s="80">
        <f t="shared" si="48"/>
        <v>1</v>
      </c>
      <c r="AG488" s="123">
        <f t="shared" si="49"/>
        <v>1000</v>
      </c>
      <c r="AH488" s="126" cm="1">
        <f t="array" ref="AH488">_xlfn.XLOOKUP(AD487,CDIHistorico_[Data],CDIHistorico_[CDI dia]/100,AH487,0)</f>
        <v>0</v>
      </c>
      <c r="AI488" s="2">
        <f t="shared" si="50"/>
        <v>1</v>
      </c>
      <c r="AK488">
        <v>2020</v>
      </c>
      <c r="AL488">
        <v>6</v>
      </c>
      <c r="AM488">
        <v>5325.46</v>
      </c>
      <c r="AN488" s="93">
        <f>DATE(IpeaDataIPCA[[#This Row],[Ano]],IpeaDataIPCA[[#This Row],[Mês]],15)</f>
        <v>43997</v>
      </c>
      <c r="AO488" s="5">
        <f>WORKDAY(IpeaDataIPCA[[#This Row],[Data]]-1,1,feriados)</f>
        <v>43997</v>
      </c>
      <c r="AS488" s="2">
        <v>84783</v>
      </c>
    </row>
    <row r="489" spans="26:45" hidden="1" x14ac:dyDescent="0.25">
      <c r="Z489"/>
      <c r="AD489" s="5">
        <f t="shared" si="51"/>
        <v>37414</v>
      </c>
      <c r="AE489" s="96" cm="1">
        <f t="array" ref="AE489">_xlfn.XLOOKUP(AD488,SELICHistorico[Data],SELICHistorico[SELIC dia]/100,AE488,0)</f>
        <v>0</v>
      </c>
      <c r="AF489" s="80">
        <f t="shared" si="48"/>
        <v>1</v>
      </c>
      <c r="AG489" s="123">
        <f t="shared" si="49"/>
        <v>1000</v>
      </c>
      <c r="AH489" s="126" cm="1">
        <f t="array" ref="AH489">_xlfn.XLOOKUP(AD488,CDIHistorico_[Data],CDIHistorico_[CDI dia]/100,AH488,0)</f>
        <v>0</v>
      </c>
      <c r="AI489" s="2">
        <f t="shared" si="50"/>
        <v>1</v>
      </c>
      <c r="AK489">
        <v>2020</v>
      </c>
      <c r="AL489">
        <v>7</v>
      </c>
      <c r="AM489">
        <v>5344.63</v>
      </c>
      <c r="AN489" s="93">
        <f>DATE(IpeaDataIPCA[[#This Row],[Ano]],IpeaDataIPCA[[#This Row],[Mês]],15)</f>
        <v>44027</v>
      </c>
      <c r="AO489" s="5">
        <f>WORKDAY(IpeaDataIPCA[[#This Row],[Data]]-1,1,feriados)</f>
        <v>44027</v>
      </c>
      <c r="AS489" s="2">
        <v>84873</v>
      </c>
    </row>
    <row r="490" spans="26:45" hidden="1" x14ac:dyDescent="0.25">
      <c r="Z490"/>
      <c r="AD490" s="5">
        <f t="shared" si="51"/>
        <v>37417</v>
      </c>
      <c r="AE490" s="96" cm="1">
        <f t="array" ref="AE490">_xlfn.XLOOKUP(AD489,SELICHistorico[Data],SELICHistorico[SELIC dia]/100,AE489,0)</f>
        <v>0</v>
      </c>
      <c r="AF490" s="80">
        <f t="shared" si="48"/>
        <v>1</v>
      </c>
      <c r="AG490" s="123">
        <f t="shared" si="49"/>
        <v>1000</v>
      </c>
      <c r="AH490" s="126" cm="1">
        <f t="array" ref="AH490">_xlfn.XLOOKUP(AD489,CDIHistorico_[Data],CDIHistorico_[CDI dia]/100,AH489,0)</f>
        <v>0</v>
      </c>
      <c r="AI490" s="2">
        <f t="shared" si="50"/>
        <v>1</v>
      </c>
      <c r="AK490">
        <v>2020</v>
      </c>
      <c r="AL490">
        <v>8</v>
      </c>
      <c r="AM490">
        <v>5357.46</v>
      </c>
      <c r="AN490" s="93">
        <f>DATE(IpeaDataIPCA[[#This Row],[Ano]],IpeaDataIPCA[[#This Row],[Mês]],15)</f>
        <v>44058</v>
      </c>
      <c r="AO490" s="5">
        <f>WORKDAY(IpeaDataIPCA[[#This Row],[Data]]-1,1,feriados)</f>
        <v>44060</v>
      </c>
      <c r="AS490" s="2">
        <v>84965</v>
      </c>
    </row>
    <row r="491" spans="26:45" hidden="1" x14ac:dyDescent="0.25">
      <c r="Z491"/>
      <c r="AD491" s="5">
        <f t="shared" si="51"/>
        <v>37418</v>
      </c>
      <c r="AE491" s="96" cm="1">
        <f t="array" ref="AE491">_xlfn.XLOOKUP(AD490,SELICHistorico[Data],SELICHistorico[SELIC dia]/100,AE490,0)</f>
        <v>0</v>
      </c>
      <c r="AF491" s="80">
        <f t="shared" si="48"/>
        <v>1</v>
      </c>
      <c r="AG491" s="123">
        <f t="shared" si="49"/>
        <v>1000</v>
      </c>
      <c r="AH491" s="126" cm="1">
        <f t="array" ref="AH491">_xlfn.XLOOKUP(AD490,CDIHistorico_[Data],CDIHistorico_[CDI dia]/100,AH490,0)</f>
        <v>0</v>
      </c>
      <c r="AI491" s="2">
        <f t="shared" si="50"/>
        <v>1</v>
      </c>
      <c r="AK491">
        <v>2020</v>
      </c>
      <c r="AL491">
        <v>9</v>
      </c>
      <c r="AM491">
        <v>5391.75</v>
      </c>
      <c r="AN491" s="93">
        <f>DATE(IpeaDataIPCA[[#This Row],[Ano]],IpeaDataIPCA[[#This Row],[Mês]],15)</f>
        <v>44089</v>
      </c>
      <c r="AO491" s="5">
        <f>WORKDAY(IpeaDataIPCA[[#This Row],[Data]]-1,1,feriados)</f>
        <v>44089</v>
      </c>
      <c r="AS491" s="2">
        <v>85059</v>
      </c>
    </row>
    <row r="492" spans="26:45" hidden="1" x14ac:dyDescent="0.25">
      <c r="Z492"/>
      <c r="AD492" s="5">
        <f t="shared" si="51"/>
        <v>37419</v>
      </c>
      <c r="AE492" s="96" cm="1">
        <f t="array" ref="AE492">_xlfn.XLOOKUP(AD491,SELICHistorico[Data],SELICHistorico[SELIC dia]/100,AE491,0)</f>
        <v>0</v>
      </c>
      <c r="AF492" s="80">
        <f t="shared" si="48"/>
        <v>1</v>
      </c>
      <c r="AG492" s="123">
        <f t="shared" si="49"/>
        <v>1000</v>
      </c>
      <c r="AH492" s="126" cm="1">
        <f t="array" ref="AH492">_xlfn.XLOOKUP(AD491,CDIHistorico_[Data],CDIHistorico_[CDI dia]/100,AH491,0)</f>
        <v>0</v>
      </c>
      <c r="AI492" s="2">
        <f t="shared" si="50"/>
        <v>1</v>
      </c>
      <c r="AK492">
        <v>2020</v>
      </c>
      <c r="AL492">
        <v>10</v>
      </c>
      <c r="AM492">
        <v>5438.12</v>
      </c>
      <c r="AN492" s="93">
        <f>DATE(IpeaDataIPCA[[#This Row],[Ano]],IpeaDataIPCA[[#This Row],[Mês]],15)</f>
        <v>44119</v>
      </c>
      <c r="AO492" s="5">
        <f>WORKDAY(IpeaDataIPCA[[#This Row],[Data]]-1,1,feriados)</f>
        <v>44119</v>
      </c>
      <c r="AS492" s="2">
        <v>85150</v>
      </c>
    </row>
    <row r="493" spans="26:45" hidden="1" x14ac:dyDescent="0.25">
      <c r="Z493"/>
      <c r="AD493" s="5">
        <f t="shared" si="51"/>
        <v>37420</v>
      </c>
      <c r="AE493" s="96" cm="1">
        <f t="array" ref="AE493">_xlfn.XLOOKUP(AD492,SELICHistorico[Data],SELICHistorico[SELIC dia]/100,AE492,0)</f>
        <v>0</v>
      </c>
      <c r="AF493" s="80">
        <f t="shared" si="48"/>
        <v>1</v>
      </c>
      <c r="AG493" s="123">
        <f t="shared" si="49"/>
        <v>1000</v>
      </c>
      <c r="AH493" s="126" cm="1">
        <f t="array" ref="AH493">_xlfn.XLOOKUP(AD492,CDIHistorico_[Data],CDIHistorico_[CDI dia]/100,AH492,0)</f>
        <v>0</v>
      </c>
      <c r="AI493" s="2">
        <f t="shared" si="50"/>
        <v>1</v>
      </c>
      <c r="AK493">
        <v>2020</v>
      </c>
      <c r="AL493">
        <v>11</v>
      </c>
      <c r="AM493">
        <v>5486.52</v>
      </c>
      <c r="AN493" s="93">
        <f>DATE(IpeaDataIPCA[[#This Row],[Ano]],IpeaDataIPCA[[#This Row],[Mês]],15)</f>
        <v>44150</v>
      </c>
      <c r="AO493" s="5">
        <f>WORKDAY(IpeaDataIPCA[[#This Row],[Data]]-1,1,feriados)</f>
        <v>44151</v>
      </c>
      <c r="AS493" s="2">
        <v>85238</v>
      </c>
    </row>
    <row r="494" spans="26:45" hidden="1" x14ac:dyDescent="0.25">
      <c r="Z494"/>
      <c r="AD494" s="5">
        <f t="shared" si="51"/>
        <v>37421</v>
      </c>
      <c r="AE494" s="96" cm="1">
        <f t="array" ref="AE494">_xlfn.XLOOKUP(AD493,SELICHistorico[Data],SELICHistorico[SELIC dia]/100,AE493,0)</f>
        <v>0</v>
      </c>
      <c r="AF494" s="80">
        <f t="shared" si="48"/>
        <v>1</v>
      </c>
      <c r="AG494" s="123">
        <f t="shared" si="49"/>
        <v>1000</v>
      </c>
      <c r="AH494" s="126" cm="1">
        <f t="array" ref="AH494">_xlfn.XLOOKUP(AD493,CDIHistorico_[Data],CDIHistorico_[CDI dia]/100,AH493,0)</f>
        <v>0</v>
      </c>
      <c r="AI494" s="2">
        <f t="shared" si="50"/>
        <v>1</v>
      </c>
      <c r="AK494">
        <v>2020</v>
      </c>
      <c r="AL494">
        <v>12</v>
      </c>
      <c r="AM494">
        <v>5560.59</v>
      </c>
      <c r="AN494" s="93">
        <f>DATE(IpeaDataIPCA[[#This Row],[Ano]],IpeaDataIPCA[[#This Row],[Mês]],15)</f>
        <v>44180</v>
      </c>
      <c r="AO494" s="5">
        <f>WORKDAY(IpeaDataIPCA[[#This Row],[Data]]-1,1,feriados)</f>
        <v>44180</v>
      </c>
      <c r="AS494" s="2">
        <v>85332</v>
      </c>
    </row>
    <row r="495" spans="26:45" hidden="1" x14ac:dyDescent="0.25">
      <c r="Z495"/>
      <c r="AD495" s="5">
        <f t="shared" si="51"/>
        <v>37424</v>
      </c>
      <c r="AE495" s="96" cm="1">
        <f t="array" ref="AE495">_xlfn.XLOOKUP(AD494,SELICHistorico[Data],SELICHistorico[SELIC dia]/100,AE494,0)</f>
        <v>0</v>
      </c>
      <c r="AF495" s="80">
        <f t="shared" si="48"/>
        <v>1</v>
      </c>
      <c r="AG495" s="123">
        <f t="shared" si="49"/>
        <v>1000</v>
      </c>
      <c r="AH495" s="126" cm="1">
        <f t="array" ref="AH495">_xlfn.XLOOKUP(AD494,CDIHistorico_[Data],CDIHistorico_[CDI dia]/100,AH494,0)</f>
        <v>0</v>
      </c>
      <c r="AI495" s="2">
        <f t="shared" si="50"/>
        <v>1</v>
      </c>
      <c r="AK495">
        <v>2021</v>
      </c>
      <c r="AL495">
        <v>1</v>
      </c>
      <c r="AM495">
        <v>5574.49</v>
      </c>
      <c r="AN495" s="93">
        <f>DATE(IpeaDataIPCA[[#This Row],[Ano]],IpeaDataIPCA[[#This Row],[Mês]],15)</f>
        <v>44211</v>
      </c>
      <c r="AO495" s="5">
        <f>WORKDAY(IpeaDataIPCA[[#This Row],[Data]]-1,1,feriados)</f>
        <v>44211</v>
      </c>
      <c r="AS495" s="2">
        <v>85423</v>
      </c>
    </row>
    <row r="496" spans="26:45" hidden="1" x14ac:dyDescent="0.25">
      <c r="Z496"/>
      <c r="AD496" s="5">
        <f t="shared" si="51"/>
        <v>37425</v>
      </c>
      <c r="AE496" s="96" cm="1">
        <f t="array" ref="AE496">_xlfn.XLOOKUP(AD495,SELICHistorico[Data],SELICHistorico[SELIC dia]/100,AE495,0)</f>
        <v>0</v>
      </c>
      <c r="AF496" s="80">
        <f t="shared" si="48"/>
        <v>1</v>
      </c>
      <c r="AG496" s="123">
        <f t="shared" si="49"/>
        <v>1000</v>
      </c>
      <c r="AH496" s="126" cm="1">
        <f t="array" ref="AH496">_xlfn.XLOOKUP(AD495,CDIHistorico_[Data],CDIHistorico_[CDI dia]/100,AH495,0)</f>
        <v>0</v>
      </c>
      <c r="AI496" s="2">
        <f t="shared" si="50"/>
        <v>1</v>
      </c>
      <c r="AK496">
        <v>2021</v>
      </c>
      <c r="AL496">
        <v>2</v>
      </c>
      <c r="AM496">
        <v>5622.43</v>
      </c>
      <c r="AN496" s="93">
        <f>DATE(IpeaDataIPCA[[#This Row],[Ano]],IpeaDataIPCA[[#This Row],[Mês]],15)</f>
        <v>44242</v>
      </c>
      <c r="AO496" s="5">
        <f>WORKDAY(IpeaDataIPCA[[#This Row],[Data]]-1,1,feriados)</f>
        <v>44244</v>
      </c>
      <c r="AS496" s="2">
        <v>85514</v>
      </c>
    </row>
    <row r="497" spans="26:45" hidden="1" x14ac:dyDescent="0.25">
      <c r="Z497"/>
      <c r="AD497" s="5">
        <f t="shared" si="51"/>
        <v>37426</v>
      </c>
      <c r="AE497" s="96" cm="1">
        <f t="array" ref="AE497">_xlfn.XLOOKUP(AD496,SELICHistorico[Data],SELICHistorico[SELIC dia]/100,AE496,0)</f>
        <v>0</v>
      </c>
      <c r="AF497" s="80">
        <f t="shared" si="48"/>
        <v>1</v>
      </c>
      <c r="AG497" s="123">
        <f t="shared" si="49"/>
        <v>1000</v>
      </c>
      <c r="AH497" s="126" cm="1">
        <f t="array" ref="AH497">_xlfn.XLOOKUP(AD496,CDIHistorico_[Data],CDIHistorico_[CDI dia]/100,AH496,0)</f>
        <v>0</v>
      </c>
      <c r="AI497" s="2">
        <f t="shared" si="50"/>
        <v>1</v>
      </c>
      <c r="AK497">
        <v>2021</v>
      </c>
      <c r="AL497">
        <v>3</v>
      </c>
      <c r="AM497">
        <v>5674.72</v>
      </c>
      <c r="AN497" s="93">
        <f>DATE(IpeaDataIPCA[[#This Row],[Ano]],IpeaDataIPCA[[#This Row],[Mês]],15)</f>
        <v>44270</v>
      </c>
      <c r="AO497" s="5">
        <f>WORKDAY(IpeaDataIPCA[[#This Row],[Data]]-1,1,feriados)</f>
        <v>44270</v>
      </c>
      <c r="AS497" s="2">
        <v>85605</v>
      </c>
    </row>
    <row r="498" spans="26:45" hidden="1" x14ac:dyDescent="0.25">
      <c r="Z498"/>
      <c r="AD498" s="5">
        <f t="shared" si="51"/>
        <v>37427</v>
      </c>
      <c r="AE498" s="96" cm="1">
        <f t="array" ref="AE498">_xlfn.XLOOKUP(AD497,SELICHistorico[Data],SELICHistorico[SELIC dia]/100,AE497,0)</f>
        <v>0</v>
      </c>
      <c r="AF498" s="80">
        <f t="shared" si="48"/>
        <v>1</v>
      </c>
      <c r="AG498" s="123">
        <f t="shared" si="49"/>
        <v>1000</v>
      </c>
      <c r="AH498" s="126" cm="1">
        <f t="array" ref="AH498">_xlfn.XLOOKUP(AD497,CDIHistorico_[Data],CDIHistorico_[CDI dia]/100,AH497,0)</f>
        <v>0</v>
      </c>
      <c r="AI498" s="2">
        <f t="shared" si="50"/>
        <v>1</v>
      </c>
      <c r="AK498">
        <v>2021</v>
      </c>
      <c r="AL498">
        <v>4</v>
      </c>
      <c r="AM498">
        <v>5692.31</v>
      </c>
      <c r="AN498" s="93">
        <f>DATE(IpeaDataIPCA[[#This Row],[Ano]],IpeaDataIPCA[[#This Row],[Mês]],15)</f>
        <v>44301</v>
      </c>
      <c r="AO498" s="5">
        <f>WORKDAY(IpeaDataIPCA[[#This Row],[Data]]-1,1,feriados)</f>
        <v>44301</v>
      </c>
      <c r="AS498" s="2">
        <v>85696</v>
      </c>
    </row>
    <row r="499" spans="26:45" hidden="1" x14ac:dyDescent="0.25">
      <c r="Z499"/>
      <c r="AD499" s="5">
        <f t="shared" si="51"/>
        <v>37428</v>
      </c>
      <c r="AE499" s="96" cm="1">
        <f t="array" ref="AE499">_xlfn.XLOOKUP(AD498,SELICHistorico[Data],SELICHistorico[SELIC dia]/100,AE498,0)</f>
        <v>0</v>
      </c>
      <c r="AF499" s="80">
        <f t="shared" si="48"/>
        <v>1</v>
      </c>
      <c r="AG499" s="123">
        <f t="shared" si="49"/>
        <v>1000</v>
      </c>
      <c r="AH499" s="126" cm="1">
        <f t="array" ref="AH499">_xlfn.XLOOKUP(AD498,CDIHistorico_[Data],CDIHistorico_[CDI dia]/100,AH498,0)</f>
        <v>0</v>
      </c>
      <c r="AI499" s="2">
        <f t="shared" si="50"/>
        <v>1</v>
      </c>
      <c r="AK499">
        <v>2021</v>
      </c>
      <c r="AL499">
        <v>5</v>
      </c>
      <c r="AM499">
        <v>5739.56</v>
      </c>
      <c r="AN499" s="93">
        <f>DATE(IpeaDataIPCA[[#This Row],[Ano]],IpeaDataIPCA[[#This Row],[Mês]],15)</f>
        <v>44331</v>
      </c>
      <c r="AO499" s="5">
        <f>WORKDAY(IpeaDataIPCA[[#This Row],[Data]]-1,1,feriados)</f>
        <v>44333</v>
      </c>
      <c r="AS499" s="2">
        <v>85787</v>
      </c>
    </row>
    <row r="500" spans="26:45" hidden="1" x14ac:dyDescent="0.25">
      <c r="Z500"/>
      <c r="AD500" s="5">
        <f t="shared" si="51"/>
        <v>37431</v>
      </c>
      <c r="AE500" s="96" cm="1">
        <f t="array" ref="AE500">_xlfn.XLOOKUP(AD499,SELICHistorico[Data],SELICHistorico[SELIC dia]/100,AE499,0)</f>
        <v>0</v>
      </c>
      <c r="AF500" s="80">
        <f t="shared" si="48"/>
        <v>1</v>
      </c>
      <c r="AG500" s="123">
        <f t="shared" si="49"/>
        <v>1000</v>
      </c>
      <c r="AH500" s="126" cm="1">
        <f t="array" ref="AH500">_xlfn.XLOOKUP(AD499,CDIHistorico_[Data],CDIHistorico_[CDI dia]/100,AH499,0)</f>
        <v>0</v>
      </c>
      <c r="AI500" s="2">
        <f t="shared" si="50"/>
        <v>1</v>
      </c>
      <c r="AK500">
        <v>2021</v>
      </c>
      <c r="AL500">
        <v>6</v>
      </c>
      <c r="AM500">
        <v>5769.98</v>
      </c>
      <c r="AN500" s="93">
        <f>DATE(IpeaDataIPCA[[#This Row],[Ano]],IpeaDataIPCA[[#This Row],[Mês]],15)</f>
        <v>44362</v>
      </c>
      <c r="AO500" s="5">
        <f>WORKDAY(IpeaDataIPCA[[#This Row],[Data]]-1,1,feriados)</f>
        <v>44362</v>
      </c>
      <c r="AS500" s="2">
        <v>85879</v>
      </c>
    </row>
    <row r="501" spans="26:45" hidden="1" x14ac:dyDescent="0.25">
      <c r="Z501"/>
      <c r="AD501" s="5">
        <f t="shared" si="51"/>
        <v>37432</v>
      </c>
      <c r="AE501" s="96" cm="1">
        <f t="array" ref="AE501">_xlfn.XLOOKUP(AD500,SELICHistorico[Data],SELICHistorico[SELIC dia]/100,AE500,0)</f>
        <v>0</v>
      </c>
      <c r="AF501" s="80">
        <f t="shared" si="48"/>
        <v>1</v>
      </c>
      <c r="AG501" s="123">
        <f t="shared" si="49"/>
        <v>1000</v>
      </c>
      <c r="AH501" s="126" cm="1">
        <f t="array" ref="AH501">_xlfn.XLOOKUP(AD500,CDIHistorico_[Data],CDIHistorico_[CDI dia]/100,AH500,0)</f>
        <v>0</v>
      </c>
      <c r="AI501" s="2">
        <f t="shared" si="50"/>
        <v>1</v>
      </c>
      <c r="AK501">
        <v>2021</v>
      </c>
      <c r="AL501">
        <v>7</v>
      </c>
      <c r="AM501">
        <v>5825.37</v>
      </c>
      <c r="AN501" s="93">
        <f>DATE(IpeaDataIPCA[[#This Row],[Ano]],IpeaDataIPCA[[#This Row],[Mês]],15)</f>
        <v>44392</v>
      </c>
      <c r="AO501" s="5">
        <f>WORKDAY(IpeaDataIPCA[[#This Row],[Data]]-1,1,feriados)</f>
        <v>44392</v>
      </c>
    </row>
    <row r="502" spans="26:45" hidden="1" x14ac:dyDescent="0.25">
      <c r="Z502"/>
      <c r="AD502" s="5">
        <f t="shared" si="51"/>
        <v>37433</v>
      </c>
      <c r="AE502" s="96" cm="1">
        <f t="array" ref="AE502">_xlfn.XLOOKUP(AD501,SELICHistorico[Data],SELICHistorico[SELIC dia]/100,AE501,0)</f>
        <v>0</v>
      </c>
      <c r="AF502" s="80">
        <f t="shared" si="48"/>
        <v>1</v>
      </c>
      <c r="AG502" s="123">
        <f t="shared" si="49"/>
        <v>1000</v>
      </c>
      <c r="AH502" s="126" cm="1">
        <f t="array" ref="AH502">_xlfn.XLOOKUP(AD501,CDIHistorico_[Data],CDIHistorico_[CDI dia]/100,AH501,0)</f>
        <v>0</v>
      </c>
      <c r="AI502" s="2">
        <f t="shared" si="50"/>
        <v>1</v>
      </c>
      <c r="AK502">
        <v>2021</v>
      </c>
      <c r="AL502">
        <v>8</v>
      </c>
      <c r="AM502">
        <v>5876.05</v>
      </c>
      <c r="AN502" s="93">
        <f>DATE(IpeaDataIPCA[[#This Row],[Ano]],IpeaDataIPCA[[#This Row],[Mês]],15)</f>
        <v>44423</v>
      </c>
      <c r="AO502" s="5">
        <f>WORKDAY(IpeaDataIPCA[[#This Row],[Data]]-1,1,feriados)</f>
        <v>44424</v>
      </c>
    </row>
    <row r="503" spans="26:45" hidden="1" x14ac:dyDescent="0.25">
      <c r="Z503"/>
      <c r="AD503" s="5">
        <f t="shared" si="51"/>
        <v>37434</v>
      </c>
      <c r="AE503" s="96" cm="1">
        <f t="array" ref="AE503">_xlfn.XLOOKUP(AD502,SELICHistorico[Data],SELICHistorico[SELIC dia]/100,AE502,0)</f>
        <v>0</v>
      </c>
      <c r="AF503" s="80">
        <f t="shared" si="48"/>
        <v>1</v>
      </c>
      <c r="AG503" s="123">
        <f t="shared" si="49"/>
        <v>1000</v>
      </c>
      <c r="AH503" s="126" cm="1">
        <f t="array" ref="AH503">_xlfn.XLOOKUP(AD502,CDIHistorico_[Data],CDIHistorico_[CDI dia]/100,AH502,0)</f>
        <v>0</v>
      </c>
      <c r="AI503" s="2">
        <f t="shared" si="50"/>
        <v>1</v>
      </c>
      <c r="AK503">
        <v>2021</v>
      </c>
      <c r="AL503">
        <v>9</v>
      </c>
      <c r="AM503">
        <v>5944.21</v>
      </c>
      <c r="AN503" s="93">
        <f>DATE(IpeaDataIPCA[[#This Row],[Ano]],IpeaDataIPCA[[#This Row],[Mês]],15)</f>
        <v>44454</v>
      </c>
      <c r="AO503" s="5">
        <f>WORKDAY(IpeaDataIPCA[[#This Row],[Data]]-1,1,feriados)</f>
        <v>44454</v>
      </c>
    </row>
    <row r="504" spans="26:45" hidden="1" x14ac:dyDescent="0.25">
      <c r="Z504"/>
      <c r="AD504" s="5">
        <f t="shared" si="51"/>
        <v>37435</v>
      </c>
      <c r="AE504" s="96" cm="1">
        <f t="array" ref="AE504">_xlfn.XLOOKUP(AD503,SELICHistorico[Data],SELICHistorico[SELIC dia]/100,AE503,0)</f>
        <v>0</v>
      </c>
      <c r="AF504" s="80">
        <f t="shared" si="48"/>
        <v>1</v>
      </c>
      <c r="AG504" s="123">
        <f t="shared" si="49"/>
        <v>1000</v>
      </c>
      <c r="AH504" s="126" cm="1">
        <f t="array" ref="AH504">_xlfn.XLOOKUP(AD503,CDIHistorico_[Data],CDIHistorico_[CDI dia]/100,AH503,0)</f>
        <v>0</v>
      </c>
      <c r="AI504" s="2">
        <f t="shared" si="50"/>
        <v>1</v>
      </c>
      <c r="AK504">
        <v>2021</v>
      </c>
      <c r="AL504">
        <v>10</v>
      </c>
      <c r="AM504">
        <v>6018.51</v>
      </c>
      <c r="AN504" s="93">
        <f>DATE(IpeaDataIPCA[[#This Row],[Ano]],IpeaDataIPCA[[#This Row],[Mês]],15)</f>
        <v>44484</v>
      </c>
      <c r="AO504" s="5">
        <f>WORKDAY(IpeaDataIPCA[[#This Row],[Data]]-1,1,feriados)</f>
        <v>44484</v>
      </c>
    </row>
    <row r="505" spans="26:45" hidden="1" x14ac:dyDescent="0.25">
      <c r="Z505"/>
      <c r="AD505" s="5">
        <f t="shared" si="51"/>
        <v>37438</v>
      </c>
      <c r="AE505" s="96" cm="1">
        <f t="array" ref="AE505">_xlfn.XLOOKUP(AD504,SELICHistorico[Data],SELICHistorico[SELIC dia]/100,AE504,0)</f>
        <v>0</v>
      </c>
      <c r="AF505" s="80">
        <f t="shared" si="48"/>
        <v>1</v>
      </c>
      <c r="AG505" s="123">
        <f t="shared" si="49"/>
        <v>1000</v>
      </c>
      <c r="AH505" s="126" cm="1">
        <f t="array" ref="AH505">_xlfn.XLOOKUP(AD504,CDIHistorico_[Data],CDIHistorico_[CDI dia]/100,AH504,0)</f>
        <v>0</v>
      </c>
      <c r="AI505" s="2">
        <f t="shared" si="50"/>
        <v>1</v>
      </c>
      <c r="AK505">
        <v>2021</v>
      </c>
      <c r="AL505">
        <v>11</v>
      </c>
      <c r="AM505">
        <v>6075.69</v>
      </c>
      <c r="AN505" s="93">
        <f>DATE(IpeaDataIPCA[[#This Row],[Ano]],IpeaDataIPCA[[#This Row],[Mês]],15)</f>
        <v>44515</v>
      </c>
      <c r="AO505" s="5">
        <f>WORKDAY(IpeaDataIPCA[[#This Row],[Data]]-1,1,feriados)</f>
        <v>44516</v>
      </c>
    </row>
    <row r="506" spans="26:45" hidden="1" x14ac:dyDescent="0.25">
      <c r="Z506"/>
      <c r="AD506" s="5">
        <f t="shared" si="51"/>
        <v>37439</v>
      </c>
      <c r="AE506" s="96" cm="1">
        <f t="array" ref="AE506">_xlfn.XLOOKUP(AD505,SELICHistorico[Data],SELICHistorico[SELIC dia]/100,AE505,0)</f>
        <v>0</v>
      </c>
      <c r="AF506" s="80">
        <f t="shared" si="48"/>
        <v>1</v>
      </c>
      <c r="AG506" s="123">
        <f t="shared" si="49"/>
        <v>1000</v>
      </c>
      <c r="AH506" s="126" cm="1">
        <f t="array" ref="AH506">_xlfn.XLOOKUP(AD505,CDIHistorico_[Data],CDIHistorico_[CDI dia]/100,AH505,0)</f>
        <v>0</v>
      </c>
      <c r="AI506" s="2">
        <f t="shared" si="50"/>
        <v>1</v>
      </c>
      <c r="AK506">
        <v>2021</v>
      </c>
      <c r="AL506">
        <v>12</v>
      </c>
      <c r="AM506">
        <v>6120.04</v>
      </c>
      <c r="AN506" s="93">
        <f>DATE(IpeaDataIPCA[[#This Row],[Ano]],IpeaDataIPCA[[#This Row],[Mês]],15)</f>
        <v>44545</v>
      </c>
      <c r="AO506" s="5">
        <f>WORKDAY(IpeaDataIPCA[[#This Row],[Data]]-1,1,feriados)</f>
        <v>44545</v>
      </c>
    </row>
    <row r="507" spans="26:45" hidden="1" x14ac:dyDescent="0.25">
      <c r="Z507"/>
      <c r="AD507" s="5">
        <f t="shared" si="51"/>
        <v>37440</v>
      </c>
      <c r="AE507" s="96" cm="1">
        <f t="array" ref="AE507">_xlfn.XLOOKUP(AD506,SELICHistorico[Data],SELICHistorico[SELIC dia]/100,AE506,0)</f>
        <v>0</v>
      </c>
      <c r="AF507" s="80">
        <f t="shared" si="48"/>
        <v>1</v>
      </c>
      <c r="AG507" s="123">
        <f t="shared" si="49"/>
        <v>1000</v>
      </c>
      <c r="AH507" s="126" cm="1">
        <f t="array" ref="AH507">_xlfn.XLOOKUP(AD506,CDIHistorico_[Data],CDIHistorico_[CDI dia]/100,AH506,0)</f>
        <v>0</v>
      </c>
      <c r="AI507" s="2">
        <f t="shared" si="50"/>
        <v>1</v>
      </c>
      <c r="AK507">
        <v>2022</v>
      </c>
      <c r="AL507">
        <v>1</v>
      </c>
      <c r="AM507">
        <v>6153.09</v>
      </c>
      <c r="AN507" s="93">
        <f>DATE(IpeaDataIPCA[[#This Row],[Ano]],IpeaDataIPCA[[#This Row],[Mês]],15)</f>
        <v>44576</v>
      </c>
      <c r="AO507" s="5">
        <f>WORKDAY(IpeaDataIPCA[[#This Row],[Data]]-1,1,feriados)</f>
        <v>44578</v>
      </c>
    </row>
    <row r="508" spans="26:45" hidden="1" x14ac:dyDescent="0.25">
      <c r="Z508"/>
      <c r="AD508" s="5">
        <f t="shared" si="51"/>
        <v>37441</v>
      </c>
      <c r="AE508" s="96" cm="1">
        <f t="array" ref="AE508">_xlfn.XLOOKUP(AD507,SELICHistorico[Data],SELICHistorico[SELIC dia]/100,AE507,0)</f>
        <v>0</v>
      </c>
      <c r="AF508" s="80">
        <f t="shared" si="48"/>
        <v>1</v>
      </c>
      <c r="AG508" s="123">
        <f t="shared" si="49"/>
        <v>1000</v>
      </c>
      <c r="AH508" s="126" cm="1">
        <f t="array" ref="AH508">_xlfn.XLOOKUP(AD507,CDIHistorico_[Data],CDIHistorico_[CDI dia]/100,AH507,0)</f>
        <v>0</v>
      </c>
      <c r="AI508" s="2">
        <f t="shared" si="50"/>
        <v>1</v>
      </c>
      <c r="AK508">
        <v>2022</v>
      </c>
      <c r="AL508">
        <v>2</v>
      </c>
      <c r="AM508">
        <v>6215.24</v>
      </c>
      <c r="AN508" s="93">
        <f>DATE(IpeaDataIPCA[[#This Row],[Ano]],IpeaDataIPCA[[#This Row],[Mês]],15)</f>
        <v>44607</v>
      </c>
      <c r="AO508" s="5">
        <f>WORKDAY(IpeaDataIPCA[[#This Row],[Data]]-1,1,feriados)</f>
        <v>44607</v>
      </c>
    </row>
    <row r="509" spans="26:45" hidden="1" x14ac:dyDescent="0.25">
      <c r="Z509"/>
      <c r="AD509" s="5">
        <f t="shared" si="51"/>
        <v>37442</v>
      </c>
      <c r="AE509" s="96" cm="1">
        <f t="array" ref="AE509">_xlfn.XLOOKUP(AD508,SELICHistorico[Data],SELICHistorico[SELIC dia]/100,AE508,0)</f>
        <v>0</v>
      </c>
      <c r="AF509" s="80">
        <f t="shared" si="48"/>
        <v>1</v>
      </c>
      <c r="AG509" s="123">
        <f t="shared" si="49"/>
        <v>1000</v>
      </c>
      <c r="AH509" s="126" cm="1">
        <f t="array" ref="AH509">_xlfn.XLOOKUP(AD508,CDIHistorico_[Data],CDIHistorico_[CDI dia]/100,AH508,0)</f>
        <v>0</v>
      </c>
      <c r="AI509" s="2">
        <f t="shared" si="50"/>
        <v>1</v>
      </c>
      <c r="AK509">
        <v>2022</v>
      </c>
      <c r="AL509">
        <v>3</v>
      </c>
      <c r="AM509">
        <v>6315.93</v>
      </c>
      <c r="AN509" s="93">
        <f>DATE(IpeaDataIPCA[[#This Row],[Ano]],IpeaDataIPCA[[#This Row],[Mês]],15)</f>
        <v>44635</v>
      </c>
      <c r="AO509" s="5">
        <f>WORKDAY(IpeaDataIPCA[[#This Row],[Data]]-1,1,feriados)</f>
        <v>44635</v>
      </c>
    </row>
    <row r="510" spans="26:45" hidden="1" x14ac:dyDescent="0.25">
      <c r="Z510"/>
      <c r="AD510" s="5">
        <f t="shared" si="51"/>
        <v>37445</v>
      </c>
      <c r="AE510" s="96" cm="1">
        <f t="array" ref="AE510">_xlfn.XLOOKUP(AD509,SELICHistorico[Data],SELICHistorico[SELIC dia]/100,AE509,0)</f>
        <v>0</v>
      </c>
      <c r="AF510" s="80">
        <f t="shared" si="48"/>
        <v>1</v>
      </c>
      <c r="AG510" s="123">
        <f t="shared" si="49"/>
        <v>1000</v>
      </c>
      <c r="AH510" s="126" cm="1">
        <f t="array" ref="AH510">_xlfn.XLOOKUP(AD509,CDIHistorico_[Data],CDIHistorico_[CDI dia]/100,AH509,0)</f>
        <v>0</v>
      </c>
      <c r="AI510" s="2">
        <f t="shared" si="50"/>
        <v>1</v>
      </c>
      <c r="AK510">
        <v>2022</v>
      </c>
      <c r="AL510">
        <v>4</v>
      </c>
      <c r="AM510">
        <v>6382.88</v>
      </c>
      <c r="AN510" s="93">
        <f>DATE(IpeaDataIPCA[[#This Row],[Ano]],IpeaDataIPCA[[#This Row],[Mês]],15)</f>
        <v>44666</v>
      </c>
      <c r="AO510" s="5">
        <f>WORKDAY(IpeaDataIPCA[[#This Row],[Data]]-1,1,feriados)</f>
        <v>44669</v>
      </c>
    </row>
    <row r="511" spans="26:45" hidden="1" x14ac:dyDescent="0.25">
      <c r="Z511"/>
      <c r="AD511" s="5">
        <f t="shared" si="51"/>
        <v>37446</v>
      </c>
      <c r="AE511" s="96" cm="1">
        <f t="array" ref="AE511">_xlfn.XLOOKUP(AD510,SELICHistorico[Data],SELICHistorico[SELIC dia]/100,AE510,0)</f>
        <v>0</v>
      </c>
      <c r="AF511" s="80">
        <f t="shared" si="48"/>
        <v>1</v>
      </c>
      <c r="AG511" s="123">
        <f t="shared" si="49"/>
        <v>1000</v>
      </c>
      <c r="AH511" s="126" cm="1">
        <f t="array" ref="AH511">_xlfn.XLOOKUP(AD510,CDIHistorico_[Data],CDIHistorico_[CDI dia]/100,AH510,0)</f>
        <v>0</v>
      </c>
      <c r="AI511" s="2">
        <f t="shared" si="50"/>
        <v>1</v>
      </c>
      <c r="AK511">
        <v>2022</v>
      </c>
      <c r="AL511">
        <v>5</v>
      </c>
      <c r="AM511">
        <v>6412.88</v>
      </c>
      <c r="AN511" s="93">
        <f>DATE(IpeaDataIPCA[[#This Row],[Ano]],IpeaDataIPCA[[#This Row],[Mês]],15)</f>
        <v>44696</v>
      </c>
      <c r="AO511" s="5">
        <f>WORKDAY(IpeaDataIPCA[[#This Row],[Data]]-1,1,feriados)</f>
        <v>44697</v>
      </c>
    </row>
    <row r="512" spans="26:45" hidden="1" x14ac:dyDescent="0.25">
      <c r="Z512"/>
      <c r="AD512" s="5">
        <f t="shared" si="51"/>
        <v>37447</v>
      </c>
      <c r="AE512" s="96" cm="1">
        <f t="array" ref="AE512">_xlfn.XLOOKUP(AD511,SELICHistorico[Data],SELICHistorico[SELIC dia]/100,AE511,0)</f>
        <v>0</v>
      </c>
      <c r="AF512" s="80">
        <f t="shared" si="48"/>
        <v>1</v>
      </c>
      <c r="AG512" s="123">
        <f t="shared" si="49"/>
        <v>1000</v>
      </c>
      <c r="AH512" s="126" cm="1">
        <f t="array" ref="AH512">_xlfn.XLOOKUP(AD511,CDIHistorico_[Data],CDIHistorico_[CDI dia]/100,AH511,0)</f>
        <v>0</v>
      </c>
      <c r="AI512" s="2">
        <f t="shared" si="50"/>
        <v>1</v>
      </c>
      <c r="AK512">
        <v>2022</v>
      </c>
      <c r="AL512">
        <v>6</v>
      </c>
      <c r="AM512">
        <v>6455.85</v>
      </c>
      <c r="AN512" s="93">
        <f>DATE(IpeaDataIPCA[[#This Row],[Ano]],IpeaDataIPCA[[#This Row],[Mês]],15)</f>
        <v>44727</v>
      </c>
      <c r="AO512" s="5">
        <f>WORKDAY(IpeaDataIPCA[[#This Row],[Data]]-1,1,feriados)</f>
        <v>44727</v>
      </c>
    </row>
    <row r="513" spans="26:41" hidden="1" x14ac:dyDescent="0.25">
      <c r="Z513"/>
      <c r="AD513" s="5">
        <f t="shared" si="51"/>
        <v>37448</v>
      </c>
      <c r="AE513" s="96" cm="1">
        <f t="array" ref="AE513">_xlfn.XLOOKUP(AD512,SELICHistorico[Data],SELICHistorico[SELIC dia]/100,AE512,0)</f>
        <v>0</v>
      </c>
      <c r="AF513" s="80">
        <f t="shared" si="48"/>
        <v>1</v>
      </c>
      <c r="AG513" s="123">
        <f t="shared" si="49"/>
        <v>1000</v>
      </c>
      <c r="AH513" s="126" cm="1">
        <f t="array" ref="AH513">_xlfn.XLOOKUP(AD512,CDIHistorico_[Data],CDIHistorico_[CDI dia]/100,AH512,0)</f>
        <v>0</v>
      </c>
      <c r="AI513" s="2">
        <f t="shared" si="50"/>
        <v>1</v>
      </c>
      <c r="AK513">
        <v>2022</v>
      </c>
      <c r="AL513">
        <v>7</v>
      </c>
      <c r="AM513">
        <v>6411.95</v>
      </c>
      <c r="AN513" s="93">
        <f>DATE(IpeaDataIPCA[[#This Row],[Ano]],IpeaDataIPCA[[#This Row],[Mês]],15)</f>
        <v>44757</v>
      </c>
      <c r="AO513" s="5">
        <f>WORKDAY(IpeaDataIPCA[[#This Row],[Data]]-1,1,feriados)</f>
        <v>44757</v>
      </c>
    </row>
    <row r="514" spans="26:41" hidden="1" x14ac:dyDescent="0.25">
      <c r="Z514"/>
      <c r="AD514" s="5">
        <f t="shared" si="51"/>
        <v>37449</v>
      </c>
      <c r="AE514" s="96" cm="1">
        <f t="array" ref="AE514">_xlfn.XLOOKUP(AD513,SELICHistorico[Data],SELICHistorico[SELIC dia]/100,AE513,0)</f>
        <v>0</v>
      </c>
      <c r="AF514" s="80">
        <f t="shared" si="48"/>
        <v>1</v>
      </c>
      <c r="AG514" s="123">
        <f t="shared" si="49"/>
        <v>1000</v>
      </c>
      <c r="AH514" s="126" cm="1">
        <f t="array" ref="AH514">_xlfn.XLOOKUP(AD513,CDIHistorico_[Data],CDIHistorico_[CDI dia]/100,AH513,0)</f>
        <v>0</v>
      </c>
      <c r="AI514" s="2">
        <f t="shared" si="50"/>
        <v>1</v>
      </c>
      <c r="AK514">
        <v>2022</v>
      </c>
      <c r="AL514">
        <v>8</v>
      </c>
      <c r="AM514">
        <v>6388.87</v>
      </c>
      <c r="AN514" s="93">
        <f>DATE(IpeaDataIPCA[[#This Row],[Ano]],IpeaDataIPCA[[#This Row],[Mês]],15)</f>
        <v>44788</v>
      </c>
      <c r="AO514" s="5">
        <f>WORKDAY(IpeaDataIPCA[[#This Row],[Data]]-1,1,feriados)</f>
        <v>44788</v>
      </c>
    </row>
    <row r="515" spans="26:41" hidden="1" x14ac:dyDescent="0.25">
      <c r="Z515"/>
      <c r="AD515" s="5">
        <f t="shared" si="51"/>
        <v>37452</v>
      </c>
      <c r="AE515" s="96" cm="1">
        <f t="array" ref="AE515">_xlfn.XLOOKUP(AD514,SELICHistorico[Data],SELICHistorico[SELIC dia]/100,AE514,0)</f>
        <v>0</v>
      </c>
      <c r="AF515" s="80">
        <f t="shared" si="48"/>
        <v>1</v>
      </c>
      <c r="AG515" s="123">
        <f t="shared" si="49"/>
        <v>1000</v>
      </c>
      <c r="AH515" s="126" cm="1">
        <f t="array" ref="AH515">_xlfn.XLOOKUP(AD514,CDIHistorico_[Data],CDIHistorico_[CDI dia]/100,AH514,0)</f>
        <v>0</v>
      </c>
      <c r="AI515" s="2">
        <f t="shared" si="50"/>
        <v>1</v>
      </c>
      <c r="AK515">
        <v>2022</v>
      </c>
      <c r="AL515">
        <v>9</v>
      </c>
      <c r="AM515">
        <v>6370.34</v>
      </c>
      <c r="AN515" s="93">
        <f>DATE(IpeaDataIPCA[[#This Row],[Ano]],IpeaDataIPCA[[#This Row],[Mês]],15)</f>
        <v>44819</v>
      </c>
      <c r="AO515" s="5">
        <f>WORKDAY(IpeaDataIPCA[[#This Row],[Data]]-1,1,feriados)</f>
        <v>44819</v>
      </c>
    </row>
    <row r="516" spans="26:41" hidden="1" x14ac:dyDescent="0.25">
      <c r="Z516"/>
      <c r="AD516" s="5">
        <f t="shared" si="51"/>
        <v>37453</v>
      </c>
      <c r="AE516" s="96" cm="1">
        <f t="array" ref="AE516">_xlfn.XLOOKUP(AD515,SELICHistorico[Data],SELICHistorico[SELIC dia]/100,AE515,0)</f>
        <v>0</v>
      </c>
      <c r="AF516" s="80">
        <f t="shared" ref="AF516:AF579" si="52">AF515*(1+AE516)</f>
        <v>1</v>
      </c>
      <c r="AG516" s="123">
        <f t="shared" ref="AG516:AG579" si="53">TRUNC(1000*AF516,6)</f>
        <v>1000</v>
      </c>
      <c r="AH516" s="126" cm="1">
        <f t="array" ref="AH516">_xlfn.XLOOKUP(AD515,CDIHistorico_[Data],CDIHistorico_[CDI dia]/100,AH515,0)</f>
        <v>0</v>
      </c>
      <c r="AI516" s="2">
        <f t="shared" ref="AI516:AI579" si="54">AI515*(1+AH516)</f>
        <v>1</v>
      </c>
      <c r="AK516">
        <v>2022</v>
      </c>
      <c r="AL516">
        <v>10</v>
      </c>
      <c r="AM516">
        <v>6407.93</v>
      </c>
      <c r="AN516" s="93">
        <f>DATE(IpeaDataIPCA[[#This Row],[Ano]],IpeaDataIPCA[[#This Row],[Mês]],15)</f>
        <v>44849</v>
      </c>
      <c r="AO516" s="5">
        <f>WORKDAY(IpeaDataIPCA[[#This Row],[Data]]-1,1,feriados)</f>
        <v>44851</v>
      </c>
    </row>
    <row r="517" spans="26:41" hidden="1" x14ac:dyDescent="0.25">
      <c r="Z517"/>
      <c r="AD517" s="5">
        <f t="shared" si="51"/>
        <v>37454</v>
      </c>
      <c r="AE517" s="96" cm="1">
        <f t="array" ref="AE517">_xlfn.XLOOKUP(AD516,SELICHistorico[Data],SELICHistorico[SELIC dia]/100,AE516,0)</f>
        <v>0</v>
      </c>
      <c r="AF517" s="80">
        <f t="shared" si="52"/>
        <v>1</v>
      </c>
      <c r="AG517" s="123">
        <f t="shared" si="53"/>
        <v>1000</v>
      </c>
      <c r="AH517" s="126" cm="1">
        <f t="array" ref="AH517">_xlfn.XLOOKUP(AD516,CDIHistorico_[Data],CDIHistorico_[CDI dia]/100,AH516,0)</f>
        <v>0</v>
      </c>
      <c r="AI517" s="2">
        <f t="shared" si="54"/>
        <v>1</v>
      </c>
      <c r="AK517">
        <v>2022</v>
      </c>
      <c r="AL517">
        <v>11</v>
      </c>
      <c r="AM517">
        <v>6434.2</v>
      </c>
      <c r="AN517" s="93">
        <f>DATE(IpeaDataIPCA[[#This Row],[Ano]],IpeaDataIPCA[[#This Row],[Mês]],15)</f>
        <v>44880</v>
      </c>
      <c r="AO517" s="5">
        <f>WORKDAY(IpeaDataIPCA[[#This Row],[Data]]-1,1,feriados)</f>
        <v>44881</v>
      </c>
    </row>
    <row r="518" spans="26:41" hidden="1" x14ac:dyDescent="0.25">
      <c r="Z518"/>
      <c r="AD518" s="5">
        <f t="shared" si="51"/>
        <v>37455</v>
      </c>
      <c r="AE518" s="96" cm="1">
        <f t="array" ref="AE518">_xlfn.XLOOKUP(AD517,SELICHistorico[Data],SELICHistorico[SELIC dia]/100,AE517,0)</f>
        <v>0</v>
      </c>
      <c r="AF518" s="80">
        <f t="shared" si="52"/>
        <v>1</v>
      </c>
      <c r="AG518" s="123">
        <f t="shared" si="53"/>
        <v>1000</v>
      </c>
      <c r="AH518" s="126" cm="1">
        <f t="array" ref="AH518">_xlfn.XLOOKUP(AD517,CDIHistorico_[Data],CDIHistorico_[CDI dia]/100,AH517,0)</f>
        <v>0</v>
      </c>
      <c r="AI518" s="2">
        <f t="shared" si="54"/>
        <v>1</v>
      </c>
      <c r="AK518">
        <v>2022</v>
      </c>
      <c r="AL518">
        <v>12</v>
      </c>
      <c r="AM518">
        <v>6474.09</v>
      </c>
      <c r="AN518" s="93">
        <f>DATE(IpeaDataIPCA[[#This Row],[Ano]],IpeaDataIPCA[[#This Row],[Mês]],15)</f>
        <v>44910</v>
      </c>
      <c r="AO518" s="5">
        <f>WORKDAY(IpeaDataIPCA[[#This Row],[Data]]-1,1,feriados)</f>
        <v>44910</v>
      </c>
    </row>
    <row r="519" spans="26:41" hidden="1" x14ac:dyDescent="0.25">
      <c r="Z519"/>
      <c r="AD519" s="5">
        <f t="shared" si="51"/>
        <v>37456</v>
      </c>
      <c r="AE519" s="96" cm="1">
        <f t="array" ref="AE519">_xlfn.XLOOKUP(AD518,SELICHistorico[Data],SELICHistorico[SELIC dia]/100,AE518,0)</f>
        <v>0</v>
      </c>
      <c r="AF519" s="80">
        <f t="shared" si="52"/>
        <v>1</v>
      </c>
      <c r="AG519" s="123">
        <f t="shared" si="53"/>
        <v>1000</v>
      </c>
      <c r="AH519" s="126" cm="1">
        <f t="array" ref="AH519">_xlfn.XLOOKUP(AD518,CDIHistorico_[Data],CDIHistorico_[CDI dia]/100,AH518,0)</f>
        <v>0</v>
      </c>
      <c r="AI519" s="2">
        <f t="shared" si="54"/>
        <v>1</v>
      </c>
      <c r="AK519">
        <v>2023</v>
      </c>
      <c r="AL519">
        <v>1</v>
      </c>
      <c r="AM519">
        <v>6508.4</v>
      </c>
      <c r="AN519" s="93">
        <f>DATE(IpeaDataIPCA[[#This Row],[Ano]],IpeaDataIPCA[[#This Row],[Mês]],15)</f>
        <v>44941</v>
      </c>
      <c r="AO519" s="5">
        <f>WORKDAY(IpeaDataIPCA[[#This Row],[Data]]-1,1,feriados)</f>
        <v>44942</v>
      </c>
    </row>
    <row r="520" spans="26:41" hidden="1" x14ac:dyDescent="0.25">
      <c r="Z520"/>
      <c r="AD520" s="5">
        <f t="shared" si="51"/>
        <v>37459</v>
      </c>
      <c r="AE520" s="96" cm="1">
        <f t="array" ref="AE520">_xlfn.XLOOKUP(AD519,SELICHistorico[Data],SELICHistorico[SELIC dia]/100,AE519,0)</f>
        <v>0</v>
      </c>
      <c r="AF520" s="80">
        <f t="shared" si="52"/>
        <v>1</v>
      </c>
      <c r="AG520" s="123">
        <f t="shared" si="53"/>
        <v>1000</v>
      </c>
      <c r="AH520" s="126" cm="1">
        <f t="array" ref="AH520">_xlfn.XLOOKUP(AD519,CDIHistorico_[Data],CDIHistorico_[CDI dia]/100,AH519,0)</f>
        <v>0</v>
      </c>
      <c r="AI520" s="2">
        <f t="shared" si="54"/>
        <v>1</v>
      </c>
      <c r="AK520">
        <v>2023</v>
      </c>
      <c r="AL520">
        <v>2</v>
      </c>
      <c r="AM520">
        <v>6563.07</v>
      </c>
      <c r="AN520" s="93">
        <f>DATE(IpeaDataIPCA[[#This Row],[Ano]],IpeaDataIPCA[[#This Row],[Mês]],15)</f>
        <v>44972</v>
      </c>
      <c r="AO520" s="5">
        <f>WORKDAY(IpeaDataIPCA[[#This Row],[Data]]-1,1,feriados)</f>
        <v>44972</v>
      </c>
    </row>
    <row r="521" spans="26:41" hidden="1" x14ac:dyDescent="0.25">
      <c r="Z521"/>
      <c r="AD521" s="5">
        <f t="shared" si="51"/>
        <v>37460</v>
      </c>
      <c r="AE521" s="96" cm="1">
        <f t="array" ref="AE521">_xlfn.XLOOKUP(AD520,SELICHistorico[Data],SELICHistorico[SELIC dia]/100,AE520,0)</f>
        <v>0</v>
      </c>
      <c r="AF521" s="80">
        <f t="shared" si="52"/>
        <v>1</v>
      </c>
      <c r="AG521" s="123">
        <f t="shared" si="53"/>
        <v>1000</v>
      </c>
      <c r="AH521" s="126" cm="1">
        <f t="array" ref="AH521">_xlfn.XLOOKUP(AD520,CDIHistorico_[Data],CDIHistorico_[CDI dia]/100,AH520,0)</f>
        <v>0</v>
      </c>
      <c r="AI521" s="2">
        <f t="shared" si="54"/>
        <v>1</v>
      </c>
      <c r="AK521">
        <v>2023</v>
      </c>
      <c r="AL521">
        <v>3</v>
      </c>
      <c r="AM521">
        <v>6609.67</v>
      </c>
      <c r="AN521" s="93">
        <f>DATE(IpeaDataIPCA[[#This Row],[Ano]],IpeaDataIPCA[[#This Row],[Mês]],15)</f>
        <v>45000</v>
      </c>
      <c r="AO521" s="5">
        <f>WORKDAY(IpeaDataIPCA[[#This Row],[Data]]-1,1,feriados)</f>
        <v>45000</v>
      </c>
    </row>
    <row r="522" spans="26:41" hidden="1" x14ac:dyDescent="0.25">
      <c r="Z522"/>
      <c r="AD522" s="5">
        <f t="shared" si="51"/>
        <v>37461</v>
      </c>
      <c r="AE522" s="96" cm="1">
        <f t="array" ref="AE522">_xlfn.XLOOKUP(AD521,SELICHistorico[Data],SELICHistorico[SELIC dia]/100,AE521,0)</f>
        <v>0</v>
      </c>
      <c r="AF522" s="80">
        <f t="shared" si="52"/>
        <v>1</v>
      </c>
      <c r="AG522" s="123">
        <f t="shared" si="53"/>
        <v>1000</v>
      </c>
      <c r="AH522" s="126" cm="1">
        <f t="array" ref="AH522">_xlfn.XLOOKUP(AD521,CDIHistorico_[Data],CDIHistorico_[CDI dia]/100,AH521,0)</f>
        <v>0</v>
      </c>
      <c r="AI522" s="2">
        <f t="shared" si="54"/>
        <v>1</v>
      </c>
      <c r="AK522">
        <v>2023</v>
      </c>
      <c r="AL522">
        <v>4</v>
      </c>
      <c r="AM522">
        <v>6649.99</v>
      </c>
      <c r="AN522" s="93">
        <f>DATE(IpeaDataIPCA[[#This Row],[Ano]],IpeaDataIPCA[[#This Row],[Mês]],15)</f>
        <v>45031</v>
      </c>
      <c r="AO522" s="5">
        <f>WORKDAY(IpeaDataIPCA[[#This Row],[Data]]-1,1,feriados)</f>
        <v>45033</v>
      </c>
    </row>
    <row r="523" spans="26:41" hidden="1" x14ac:dyDescent="0.25">
      <c r="Z523"/>
      <c r="AD523" s="5">
        <f t="shared" si="51"/>
        <v>37462</v>
      </c>
      <c r="AE523" s="96" cm="1">
        <f t="array" ref="AE523">_xlfn.XLOOKUP(AD522,SELICHistorico[Data],SELICHistorico[SELIC dia]/100,AE522,0)</f>
        <v>0</v>
      </c>
      <c r="AF523" s="80">
        <f t="shared" si="52"/>
        <v>1</v>
      </c>
      <c r="AG523" s="123">
        <f t="shared" si="53"/>
        <v>1000</v>
      </c>
      <c r="AH523" s="126" cm="1">
        <f t="array" ref="AH523">_xlfn.XLOOKUP(AD522,CDIHistorico_[Data],CDIHistorico_[CDI dia]/100,AH522,0)</f>
        <v>0</v>
      </c>
      <c r="AI523" s="2">
        <f t="shared" si="54"/>
        <v>1</v>
      </c>
      <c r="AK523">
        <v>2023</v>
      </c>
      <c r="AL523">
        <v>5</v>
      </c>
      <c r="AM523">
        <v>6665.28</v>
      </c>
      <c r="AN523" s="93">
        <f>DATE(IpeaDataIPCA[[#This Row],[Ano]],IpeaDataIPCA[[#This Row],[Mês]],15)</f>
        <v>45061</v>
      </c>
      <c r="AO523" s="5">
        <f>WORKDAY(IpeaDataIPCA[[#This Row],[Data]]-1,1,feriados)</f>
        <v>45061</v>
      </c>
    </row>
    <row r="524" spans="26:41" hidden="1" x14ac:dyDescent="0.25">
      <c r="Z524"/>
      <c r="AD524" s="5">
        <f t="shared" si="51"/>
        <v>37463</v>
      </c>
      <c r="AE524" s="96" cm="1">
        <f t="array" ref="AE524">_xlfn.XLOOKUP(AD523,SELICHistorico[Data],SELICHistorico[SELIC dia]/100,AE523,0)</f>
        <v>0</v>
      </c>
      <c r="AF524" s="80">
        <f t="shared" si="52"/>
        <v>1</v>
      </c>
      <c r="AG524" s="123">
        <f t="shared" si="53"/>
        <v>1000</v>
      </c>
      <c r="AH524" s="126" cm="1">
        <f t="array" ref="AH524">_xlfn.XLOOKUP(AD523,CDIHistorico_[Data],CDIHistorico_[CDI dia]/100,AH523,0)</f>
        <v>0</v>
      </c>
      <c r="AI524" s="2">
        <f t="shared" si="54"/>
        <v>1</v>
      </c>
      <c r="AK524">
        <v>2023</v>
      </c>
      <c r="AL524">
        <v>6</v>
      </c>
      <c r="AM524">
        <v>6659.95</v>
      </c>
      <c r="AN524" s="93">
        <f>DATE(IpeaDataIPCA[[#This Row],[Ano]],IpeaDataIPCA[[#This Row],[Mês]],15)</f>
        <v>45092</v>
      </c>
      <c r="AO524" s="5">
        <f>WORKDAY(IpeaDataIPCA[[#This Row],[Data]]-1,1,feriados)</f>
        <v>45092</v>
      </c>
    </row>
    <row r="525" spans="26:41" hidden="1" x14ac:dyDescent="0.25">
      <c r="Z525"/>
      <c r="AD525" s="5">
        <f t="shared" si="51"/>
        <v>37466</v>
      </c>
      <c r="AE525" s="96" cm="1">
        <f t="array" ref="AE525">_xlfn.XLOOKUP(AD524,SELICHistorico[Data],SELICHistorico[SELIC dia]/100,AE524,0)</f>
        <v>0</v>
      </c>
      <c r="AF525" s="80">
        <f t="shared" si="52"/>
        <v>1</v>
      </c>
      <c r="AG525" s="123">
        <f t="shared" si="53"/>
        <v>1000</v>
      </c>
      <c r="AH525" s="126" cm="1">
        <f t="array" ref="AH525">_xlfn.XLOOKUP(AD524,CDIHistorico_[Data],CDIHistorico_[CDI dia]/100,AH524,0)</f>
        <v>0</v>
      </c>
      <c r="AI525" s="2">
        <f t="shared" si="54"/>
        <v>1</v>
      </c>
      <c r="AK525">
        <v>2023</v>
      </c>
      <c r="AL525">
        <v>7</v>
      </c>
      <c r="AM525">
        <v>6667.94</v>
      </c>
      <c r="AN525" s="93">
        <f>DATE(IpeaDataIPCA[[#This Row],[Ano]],IpeaDataIPCA[[#This Row],[Mês]],15)</f>
        <v>45122</v>
      </c>
      <c r="AO525" s="5">
        <f>WORKDAY(IpeaDataIPCA[[#This Row],[Data]]-1,1,feriados)</f>
        <v>45124</v>
      </c>
    </row>
    <row r="526" spans="26:41" hidden="1" x14ac:dyDescent="0.25">
      <c r="Z526"/>
      <c r="AD526" s="5">
        <f t="shared" si="51"/>
        <v>37467</v>
      </c>
      <c r="AE526" s="96" cm="1">
        <f t="array" ref="AE526">_xlfn.XLOOKUP(AD525,SELICHistorico[Data],SELICHistorico[SELIC dia]/100,AE525,0)</f>
        <v>0</v>
      </c>
      <c r="AF526" s="80">
        <f t="shared" si="52"/>
        <v>1</v>
      </c>
      <c r="AG526" s="123">
        <f t="shared" si="53"/>
        <v>1000</v>
      </c>
      <c r="AH526" s="126" cm="1">
        <f t="array" ref="AH526">_xlfn.XLOOKUP(AD525,CDIHistorico_[Data],CDIHistorico_[CDI dia]/100,AH525,0)</f>
        <v>0</v>
      </c>
      <c r="AI526" s="2">
        <f t="shared" si="54"/>
        <v>1</v>
      </c>
      <c r="AK526">
        <v>2023</v>
      </c>
      <c r="AL526">
        <v>8</v>
      </c>
      <c r="AM526">
        <v>6683.28</v>
      </c>
      <c r="AN526" s="93">
        <f>DATE(IpeaDataIPCA[[#This Row],[Ano]],IpeaDataIPCA[[#This Row],[Mês]],15)</f>
        <v>45153</v>
      </c>
      <c r="AO526" s="5">
        <f>WORKDAY(IpeaDataIPCA[[#This Row],[Data]]-1,1,feriados)</f>
        <v>45153</v>
      </c>
    </row>
    <row r="527" spans="26:41" hidden="1" x14ac:dyDescent="0.25">
      <c r="Z527"/>
      <c r="AD527" s="5">
        <f t="shared" si="51"/>
        <v>37468</v>
      </c>
      <c r="AE527" s="96" cm="1">
        <f t="array" ref="AE527">_xlfn.XLOOKUP(AD526,SELICHistorico[Data],SELICHistorico[SELIC dia]/100,AE526,0)</f>
        <v>0</v>
      </c>
      <c r="AF527" s="80">
        <f t="shared" si="52"/>
        <v>1</v>
      </c>
      <c r="AG527" s="123">
        <f t="shared" si="53"/>
        <v>1000</v>
      </c>
      <c r="AH527" s="126" cm="1">
        <f t="array" ref="AH527">_xlfn.XLOOKUP(AD526,CDIHistorico_[Data],CDIHistorico_[CDI dia]/100,AH526,0)</f>
        <v>0</v>
      </c>
      <c r="AI527" s="2">
        <f t="shared" si="54"/>
        <v>1</v>
      </c>
      <c r="AK527">
        <v>2023</v>
      </c>
      <c r="AL527">
        <v>9</v>
      </c>
      <c r="AM527">
        <v>6700.66</v>
      </c>
      <c r="AN527" s="93">
        <f>DATE(IpeaDataIPCA[[#This Row],[Ano]],IpeaDataIPCA[[#This Row],[Mês]],15)</f>
        <v>45184</v>
      </c>
      <c r="AO527" s="5">
        <f>WORKDAY(IpeaDataIPCA[[#This Row],[Data]]-1,1,feriados)</f>
        <v>45184</v>
      </c>
    </row>
    <row r="528" spans="26:41" hidden="1" x14ac:dyDescent="0.25">
      <c r="Z528"/>
      <c r="AD528" s="5">
        <f t="shared" si="51"/>
        <v>37469</v>
      </c>
      <c r="AE528" s="96" cm="1">
        <f t="array" ref="AE528">_xlfn.XLOOKUP(AD527,SELICHistorico[Data],SELICHistorico[SELIC dia]/100,AE527,0)</f>
        <v>0</v>
      </c>
      <c r="AF528" s="80">
        <f t="shared" si="52"/>
        <v>1</v>
      </c>
      <c r="AG528" s="123">
        <f t="shared" si="53"/>
        <v>1000</v>
      </c>
      <c r="AH528" s="126" cm="1">
        <f t="array" ref="AH528">_xlfn.XLOOKUP(AD527,CDIHistorico_[Data],CDIHistorico_[CDI dia]/100,AH527,0)</f>
        <v>0</v>
      </c>
      <c r="AI528" s="2">
        <f t="shared" si="54"/>
        <v>1</v>
      </c>
      <c r="AK528">
        <v>2023</v>
      </c>
      <c r="AL528">
        <v>10</v>
      </c>
      <c r="AM528">
        <v>6716.74</v>
      </c>
      <c r="AN528" s="93">
        <f>DATE(IpeaDataIPCA[[#This Row],[Ano]],IpeaDataIPCA[[#This Row],[Mês]],15)</f>
        <v>45214</v>
      </c>
      <c r="AO528" s="5">
        <f>WORKDAY(IpeaDataIPCA[[#This Row],[Data]]-1,1,feriados)</f>
        <v>45215</v>
      </c>
    </row>
    <row r="529" spans="26:41" hidden="1" x14ac:dyDescent="0.25">
      <c r="Z529"/>
      <c r="AD529" s="5">
        <f t="shared" si="51"/>
        <v>37470</v>
      </c>
      <c r="AE529" s="96" cm="1">
        <f t="array" ref="AE529">_xlfn.XLOOKUP(AD528,SELICHistorico[Data],SELICHistorico[SELIC dia]/100,AE528,0)</f>
        <v>0</v>
      </c>
      <c r="AF529" s="80">
        <f t="shared" si="52"/>
        <v>1</v>
      </c>
      <c r="AG529" s="123">
        <f t="shared" si="53"/>
        <v>1000</v>
      </c>
      <c r="AH529" s="126" cm="1">
        <f t="array" ref="AH529">_xlfn.XLOOKUP(AD528,CDIHistorico_[Data],CDIHistorico_[CDI dia]/100,AH528,0)</f>
        <v>0</v>
      </c>
      <c r="AI529" s="2">
        <f t="shared" si="54"/>
        <v>1</v>
      </c>
      <c r="AK529">
        <v>2023</v>
      </c>
      <c r="AL529">
        <v>11</v>
      </c>
      <c r="AM529">
        <v>6735.55</v>
      </c>
      <c r="AN529" s="93">
        <f>DATE(IpeaDataIPCA[[#This Row],[Ano]],IpeaDataIPCA[[#This Row],[Mês]],15)</f>
        <v>45245</v>
      </c>
      <c r="AO529" s="5">
        <f>WORKDAY(IpeaDataIPCA[[#This Row],[Data]]-1,1,feriados)</f>
        <v>45246</v>
      </c>
    </row>
    <row r="530" spans="26:41" hidden="1" x14ac:dyDescent="0.25">
      <c r="Z530"/>
      <c r="AD530" s="5">
        <f t="shared" si="51"/>
        <v>37473</v>
      </c>
      <c r="AE530" s="96" cm="1">
        <f t="array" ref="AE530">_xlfn.XLOOKUP(AD529,SELICHistorico[Data],SELICHistorico[SELIC dia]/100,AE529,0)</f>
        <v>0</v>
      </c>
      <c r="AF530" s="80">
        <f t="shared" si="52"/>
        <v>1</v>
      </c>
      <c r="AG530" s="123">
        <f t="shared" si="53"/>
        <v>1000</v>
      </c>
      <c r="AH530" s="126" cm="1">
        <f t="array" ref="AH530">_xlfn.XLOOKUP(AD529,CDIHistorico_[Data],CDIHistorico_[CDI dia]/100,AH529,0)</f>
        <v>0</v>
      </c>
      <c r="AI530" s="2">
        <f t="shared" si="54"/>
        <v>1</v>
      </c>
      <c r="AK530">
        <v>2023</v>
      </c>
      <c r="AL530">
        <v>12</v>
      </c>
      <c r="AM530">
        <v>6773.27</v>
      </c>
      <c r="AN530" s="93">
        <f>DATE(IpeaDataIPCA[[#This Row],[Ano]],IpeaDataIPCA[[#This Row],[Mês]],15)</f>
        <v>45275</v>
      </c>
      <c r="AO530" s="5">
        <f>WORKDAY(IpeaDataIPCA[[#This Row],[Data]]-1,1,feriados)</f>
        <v>45275</v>
      </c>
    </row>
    <row r="531" spans="26:41" hidden="1" x14ac:dyDescent="0.25">
      <c r="Z531"/>
      <c r="AD531" s="5">
        <f t="shared" si="51"/>
        <v>37474</v>
      </c>
      <c r="AE531" s="96" cm="1">
        <f t="array" ref="AE531">_xlfn.XLOOKUP(AD530,SELICHistorico[Data],SELICHistorico[SELIC dia]/100,AE530,0)</f>
        <v>0</v>
      </c>
      <c r="AF531" s="80">
        <f t="shared" si="52"/>
        <v>1</v>
      </c>
      <c r="AG531" s="123">
        <f t="shared" si="53"/>
        <v>1000</v>
      </c>
      <c r="AH531" s="126" cm="1">
        <f t="array" ref="AH531">_xlfn.XLOOKUP(AD530,CDIHistorico_[Data],CDIHistorico_[CDI dia]/100,AH530,0)</f>
        <v>0</v>
      </c>
      <c r="AI531" s="2">
        <f t="shared" si="54"/>
        <v>1</v>
      </c>
      <c r="AK531">
        <v>2024</v>
      </c>
      <c r="AL531">
        <v>1</v>
      </c>
      <c r="AM531">
        <v>6801.72</v>
      </c>
      <c r="AN531" s="93">
        <f>DATE(IpeaDataIPCA[[#This Row],[Ano]],IpeaDataIPCA[[#This Row],[Mês]],15)</f>
        <v>45306</v>
      </c>
      <c r="AO531" s="5">
        <f>WORKDAY(IpeaDataIPCA[[#This Row],[Data]]-1,1,feriados)</f>
        <v>45306</v>
      </c>
    </row>
    <row r="532" spans="26:41" hidden="1" x14ac:dyDescent="0.25">
      <c r="Z532"/>
      <c r="AD532" s="5">
        <f t="shared" ref="AD532:AD595" si="55">WORKDAY(AD531,1,feriados)</f>
        <v>37475</v>
      </c>
      <c r="AE532" s="96" cm="1">
        <f t="array" ref="AE532">_xlfn.XLOOKUP(AD531,SELICHistorico[Data],SELICHistorico[SELIC dia]/100,AE531,0)</f>
        <v>0</v>
      </c>
      <c r="AF532" s="80">
        <f t="shared" si="52"/>
        <v>1</v>
      </c>
      <c r="AG532" s="123">
        <f t="shared" si="53"/>
        <v>1000</v>
      </c>
      <c r="AH532" s="126" cm="1">
        <f t="array" ref="AH532">_xlfn.XLOOKUP(AD531,CDIHistorico_[Data],CDIHistorico_[CDI dia]/100,AH531,0)</f>
        <v>0</v>
      </c>
      <c r="AI532" s="2">
        <f t="shared" si="54"/>
        <v>1</v>
      </c>
      <c r="AK532">
        <v>2024</v>
      </c>
      <c r="AL532">
        <v>2</v>
      </c>
      <c r="AM532">
        <v>6858.17</v>
      </c>
      <c r="AN532" s="93">
        <f>DATE(IpeaDataIPCA[[#This Row],[Ano]],IpeaDataIPCA[[#This Row],[Mês]],15)</f>
        <v>45337</v>
      </c>
      <c r="AO532" s="5">
        <f>WORKDAY(IpeaDataIPCA[[#This Row],[Data]]-1,1,feriados)</f>
        <v>45337</v>
      </c>
    </row>
    <row r="533" spans="26:41" hidden="1" x14ac:dyDescent="0.25">
      <c r="Z533"/>
      <c r="AD533" s="5">
        <f t="shared" si="55"/>
        <v>37476</v>
      </c>
      <c r="AE533" s="96" cm="1">
        <f t="array" ref="AE533">_xlfn.XLOOKUP(AD532,SELICHistorico[Data],SELICHistorico[SELIC dia]/100,AE532,0)</f>
        <v>0</v>
      </c>
      <c r="AF533" s="80">
        <f t="shared" si="52"/>
        <v>1</v>
      </c>
      <c r="AG533" s="123">
        <f t="shared" si="53"/>
        <v>1000</v>
      </c>
      <c r="AH533" s="126" cm="1">
        <f t="array" ref="AH533">_xlfn.XLOOKUP(AD532,CDIHistorico_[Data],CDIHistorico_[CDI dia]/100,AH532,0)</f>
        <v>0</v>
      </c>
      <c r="AI533" s="2">
        <f t="shared" si="54"/>
        <v>1</v>
      </c>
      <c r="AK533">
        <v>2024</v>
      </c>
      <c r="AL533">
        <v>3</v>
      </c>
      <c r="AM533">
        <v>6869.14</v>
      </c>
      <c r="AN533" s="93">
        <f>DATE(IpeaDataIPCA[[#This Row],[Ano]],IpeaDataIPCA[[#This Row],[Mês]],15)</f>
        <v>45366</v>
      </c>
      <c r="AO533" s="5">
        <f>WORKDAY(IpeaDataIPCA[[#This Row],[Data]]-1,1,feriados)</f>
        <v>45366</v>
      </c>
    </row>
    <row r="534" spans="26:41" hidden="1" x14ac:dyDescent="0.25">
      <c r="Z534"/>
      <c r="AD534" s="5">
        <f t="shared" si="55"/>
        <v>37477</v>
      </c>
      <c r="AE534" s="96" cm="1">
        <f t="array" ref="AE534">_xlfn.XLOOKUP(AD533,SELICHistorico[Data],SELICHistorico[SELIC dia]/100,AE533,0)</f>
        <v>0</v>
      </c>
      <c r="AF534" s="80">
        <f t="shared" si="52"/>
        <v>1</v>
      </c>
      <c r="AG534" s="123">
        <f t="shared" si="53"/>
        <v>1000</v>
      </c>
      <c r="AH534" s="126" cm="1">
        <f t="array" ref="AH534">_xlfn.XLOOKUP(AD533,CDIHistorico_[Data],CDIHistorico_[CDI dia]/100,AH533,0)</f>
        <v>0</v>
      </c>
      <c r="AI534" s="2">
        <f t="shared" si="54"/>
        <v>1</v>
      </c>
      <c r="AK534">
        <v>2024</v>
      </c>
      <c r="AL534">
        <v>4</v>
      </c>
      <c r="AM534">
        <v>6895.24</v>
      </c>
      <c r="AN534" s="93">
        <f>DATE(IpeaDataIPCA[[#This Row],[Ano]],IpeaDataIPCA[[#This Row],[Mês]],15)</f>
        <v>45397</v>
      </c>
      <c r="AO534" s="5">
        <f>WORKDAY(IpeaDataIPCA[[#This Row],[Data]]-1,1,feriados)</f>
        <v>45397</v>
      </c>
    </row>
    <row r="535" spans="26:41" hidden="1" x14ac:dyDescent="0.25">
      <c r="Z535"/>
      <c r="AD535" s="5">
        <f t="shared" si="55"/>
        <v>37480</v>
      </c>
      <c r="AE535" s="96" cm="1">
        <f t="array" ref="AE535">_xlfn.XLOOKUP(AD534,SELICHistorico[Data],SELICHistorico[SELIC dia]/100,AE534,0)</f>
        <v>0</v>
      </c>
      <c r="AF535" s="80">
        <f t="shared" si="52"/>
        <v>1</v>
      </c>
      <c r="AG535" s="123">
        <f t="shared" si="53"/>
        <v>1000</v>
      </c>
      <c r="AH535" s="126" cm="1">
        <f t="array" ref="AH535">_xlfn.XLOOKUP(AD534,CDIHistorico_[Data],CDIHistorico_[CDI dia]/100,AH534,0)</f>
        <v>0</v>
      </c>
      <c r="AI535" s="2">
        <f t="shared" si="54"/>
        <v>1</v>
      </c>
      <c r="AK535">
        <v>2024</v>
      </c>
      <c r="AL535">
        <v>5</v>
      </c>
      <c r="AM535">
        <v>6926.96</v>
      </c>
      <c r="AN535" s="93">
        <f>DATE(IpeaDataIPCA[[#This Row],[Ano]],IpeaDataIPCA[[#This Row],[Mês]],15)</f>
        <v>45427</v>
      </c>
      <c r="AO535" s="5">
        <f>WORKDAY(IpeaDataIPCA[[#This Row],[Data]]-1,1,feriados)</f>
        <v>45427</v>
      </c>
    </row>
    <row r="536" spans="26:41" hidden="1" x14ac:dyDescent="0.25">
      <c r="Z536"/>
      <c r="AD536" s="5">
        <f t="shared" si="55"/>
        <v>37481</v>
      </c>
      <c r="AE536" s="96" cm="1">
        <f t="array" ref="AE536">_xlfn.XLOOKUP(AD535,SELICHistorico[Data],SELICHistorico[SELIC dia]/100,AE535,0)</f>
        <v>0</v>
      </c>
      <c r="AF536" s="80">
        <f t="shared" si="52"/>
        <v>1</v>
      </c>
      <c r="AG536" s="123">
        <f t="shared" si="53"/>
        <v>1000</v>
      </c>
      <c r="AH536" s="126" cm="1">
        <f t="array" ref="AH536">_xlfn.XLOOKUP(AD535,CDIHistorico_[Data],CDIHistorico_[CDI dia]/100,AH535,0)</f>
        <v>0</v>
      </c>
      <c r="AI536" s="2">
        <f t="shared" si="54"/>
        <v>1</v>
      </c>
    </row>
    <row r="537" spans="26:41" hidden="1" x14ac:dyDescent="0.25">
      <c r="Z537"/>
      <c r="AD537" s="5">
        <f t="shared" si="55"/>
        <v>37482</v>
      </c>
      <c r="AE537" s="96" cm="1">
        <f t="array" ref="AE537">_xlfn.XLOOKUP(AD536,SELICHistorico[Data],SELICHistorico[SELIC dia]/100,AE536,0)</f>
        <v>0</v>
      </c>
      <c r="AF537" s="80">
        <f t="shared" si="52"/>
        <v>1</v>
      </c>
      <c r="AG537" s="123">
        <f t="shared" si="53"/>
        <v>1000</v>
      </c>
      <c r="AH537" s="126" cm="1">
        <f t="array" ref="AH537">_xlfn.XLOOKUP(AD536,CDIHistorico_[Data],CDIHistorico_[CDI dia]/100,AH536,0)</f>
        <v>0</v>
      </c>
      <c r="AI537" s="2">
        <f t="shared" si="54"/>
        <v>1</v>
      </c>
    </row>
    <row r="538" spans="26:41" hidden="1" x14ac:dyDescent="0.25">
      <c r="Z538"/>
      <c r="AD538" s="5">
        <f t="shared" si="55"/>
        <v>37483</v>
      </c>
      <c r="AE538" s="96" cm="1">
        <f t="array" ref="AE538">_xlfn.XLOOKUP(AD537,SELICHistorico[Data],SELICHistorico[SELIC dia]/100,AE537,0)</f>
        <v>0</v>
      </c>
      <c r="AF538" s="80">
        <f t="shared" si="52"/>
        <v>1</v>
      </c>
      <c r="AG538" s="123">
        <f t="shared" si="53"/>
        <v>1000</v>
      </c>
      <c r="AH538" s="126" cm="1">
        <f t="array" ref="AH538">_xlfn.XLOOKUP(AD537,CDIHistorico_[Data],CDIHistorico_[CDI dia]/100,AH537,0)</f>
        <v>0</v>
      </c>
      <c r="AI538" s="2">
        <f t="shared" si="54"/>
        <v>1</v>
      </c>
    </row>
    <row r="539" spans="26:41" hidden="1" x14ac:dyDescent="0.25">
      <c r="Z539"/>
      <c r="AD539" s="5">
        <f t="shared" si="55"/>
        <v>37484</v>
      </c>
      <c r="AE539" s="96" cm="1">
        <f t="array" ref="AE539">_xlfn.XLOOKUP(AD538,SELICHistorico[Data],SELICHistorico[SELIC dia]/100,AE538,0)</f>
        <v>0</v>
      </c>
      <c r="AF539" s="80">
        <f t="shared" si="52"/>
        <v>1</v>
      </c>
      <c r="AG539" s="123">
        <f t="shared" si="53"/>
        <v>1000</v>
      </c>
      <c r="AH539" s="126" cm="1">
        <f t="array" ref="AH539">_xlfn.XLOOKUP(AD538,CDIHistorico_[Data],CDIHistorico_[CDI dia]/100,AH538,0)</f>
        <v>0</v>
      </c>
      <c r="AI539" s="2">
        <f t="shared" si="54"/>
        <v>1</v>
      </c>
    </row>
    <row r="540" spans="26:41" hidden="1" x14ac:dyDescent="0.25">
      <c r="Z540"/>
      <c r="AD540" s="5">
        <f t="shared" si="55"/>
        <v>37487</v>
      </c>
      <c r="AE540" s="96" cm="1">
        <f t="array" ref="AE540">_xlfn.XLOOKUP(AD539,SELICHistorico[Data],SELICHistorico[SELIC dia]/100,AE539,0)</f>
        <v>0</v>
      </c>
      <c r="AF540" s="80">
        <f t="shared" si="52"/>
        <v>1</v>
      </c>
      <c r="AG540" s="123">
        <f t="shared" si="53"/>
        <v>1000</v>
      </c>
      <c r="AH540" s="126" cm="1">
        <f t="array" ref="AH540">_xlfn.XLOOKUP(AD539,CDIHistorico_[Data],CDIHistorico_[CDI dia]/100,AH539,0)</f>
        <v>0</v>
      </c>
      <c r="AI540" s="2">
        <f t="shared" si="54"/>
        <v>1</v>
      </c>
    </row>
    <row r="541" spans="26:41" hidden="1" x14ac:dyDescent="0.25">
      <c r="Z541"/>
      <c r="AD541" s="5">
        <f t="shared" si="55"/>
        <v>37488</v>
      </c>
      <c r="AE541" s="96" cm="1">
        <f t="array" ref="AE541">_xlfn.XLOOKUP(AD540,SELICHistorico[Data],SELICHistorico[SELIC dia]/100,AE540,0)</f>
        <v>0</v>
      </c>
      <c r="AF541" s="80">
        <f t="shared" si="52"/>
        <v>1</v>
      </c>
      <c r="AG541" s="123">
        <f t="shared" si="53"/>
        <v>1000</v>
      </c>
      <c r="AH541" s="126" cm="1">
        <f t="array" ref="AH541">_xlfn.XLOOKUP(AD540,CDIHistorico_[Data],CDIHistorico_[CDI dia]/100,AH540,0)</f>
        <v>0</v>
      </c>
      <c r="AI541" s="2">
        <f t="shared" si="54"/>
        <v>1</v>
      </c>
    </row>
    <row r="542" spans="26:41" hidden="1" x14ac:dyDescent="0.25">
      <c r="Z542"/>
      <c r="AD542" s="5">
        <f t="shared" si="55"/>
        <v>37489</v>
      </c>
      <c r="AE542" s="96" cm="1">
        <f t="array" ref="AE542">_xlfn.XLOOKUP(AD541,SELICHistorico[Data],SELICHistorico[SELIC dia]/100,AE541,0)</f>
        <v>0</v>
      </c>
      <c r="AF542" s="80">
        <f t="shared" si="52"/>
        <v>1</v>
      </c>
      <c r="AG542" s="123">
        <f t="shared" si="53"/>
        <v>1000</v>
      </c>
      <c r="AH542" s="126" cm="1">
        <f t="array" ref="AH542">_xlfn.XLOOKUP(AD541,CDIHistorico_[Data],CDIHistorico_[CDI dia]/100,AH541,0)</f>
        <v>0</v>
      </c>
      <c r="AI542" s="2">
        <f t="shared" si="54"/>
        <v>1</v>
      </c>
    </row>
    <row r="543" spans="26:41" hidden="1" x14ac:dyDescent="0.25">
      <c r="Z543"/>
      <c r="AD543" s="5">
        <f t="shared" si="55"/>
        <v>37490</v>
      </c>
      <c r="AE543" s="96" cm="1">
        <f t="array" ref="AE543">_xlfn.XLOOKUP(AD542,SELICHistorico[Data],SELICHistorico[SELIC dia]/100,AE542,0)</f>
        <v>0</v>
      </c>
      <c r="AF543" s="80">
        <f t="shared" si="52"/>
        <v>1</v>
      </c>
      <c r="AG543" s="123">
        <f t="shared" si="53"/>
        <v>1000</v>
      </c>
      <c r="AH543" s="126" cm="1">
        <f t="array" ref="AH543">_xlfn.XLOOKUP(AD542,CDIHistorico_[Data],CDIHistorico_[CDI dia]/100,AH542,0)</f>
        <v>0</v>
      </c>
      <c r="AI543" s="2">
        <f t="shared" si="54"/>
        <v>1</v>
      </c>
    </row>
    <row r="544" spans="26:41" hidden="1" x14ac:dyDescent="0.25">
      <c r="Z544"/>
      <c r="AD544" s="5">
        <f t="shared" si="55"/>
        <v>37491</v>
      </c>
      <c r="AE544" s="96" cm="1">
        <f t="array" ref="AE544">_xlfn.XLOOKUP(AD543,SELICHistorico[Data],SELICHistorico[SELIC dia]/100,AE543,0)</f>
        <v>0</v>
      </c>
      <c r="AF544" s="80">
        <f t="shared" si="52"/>
        <v>1</v>
      </c>
      <c r="AG544" s="123">
        <f t="shared" si="53"/>
        <v>1000</v>
      </c>
      <c r="AH544" s="126" cm="1">
        <f t="array" ref="AH544">_xlfn.XLOOKUP(AD543,CDIHistorico_[Data],CDIHistorico_[CDI dia]/100,AH543,0)</f>
        <v>0</v>
      </c>
      <c r="AI544" s="2">
        <f t="shared" si="54"/>
        <v>1</v>
      </c>
    </row>
    <row r="545" spans="26:35" hidden="1" x14ac:dyDescent="0.25">
      <c r="Z545"/>
      <c r="AD545" s="5">
        <f t="shared" si="55"/>
        <v>37494</v>
      </c>
      <c r="AE545" s="96" cm="1">
        <f t="array" ref="AE545">_xlfn.XLOOKUP(AD544,SELICHistorico[Data],SELICHistorico[SELIC dia]/100,AE544,0)</f>
        <v>0</v>
      </c>
      <c r="AF545" s="80">
        <f t="shared" si="52"/>
        <v>1</v>
      </c>
      <c r="AG545" s="123">
        <f t="shared" si="53"/>
        <v>1000</v>
      </c>
      <c r="AH545" s="126" cm="1">
        <f t="array" ref="AH545">_xlfn.XLOOKUP(AD544,CDIHistorico_[Data],CDIHistorico_[CDI dia]/100,AH544,0)</f>
        <v>0</v>
      </c>
      <c r="AI545" s="2">
        <f t="shared" si="54"/>
        <v>1</v>
      </c>
    </row>
    <row r="546" spans="26:35" hidden="1" x14ac:dyDescent="0.25">
      <c r="Z546"/>
      <c r="AD546" s="5">
        <f t="shared" si="55"/>
        <v>37495</v>
      </c>
      <c r="AE546" s="96" cm="1">
        <f t="array" ref="AE546">_xlfn.XLOOKUP(AD545,SELICHistorico[Data],SELICHistorico[SELIC dia]/100,AE545,0)</f>
        <v>0</v>
      </c>
      <c r="AF546" s="80">
        <f t="shared" si="52"/>
        <v>1</v>
      </c>
      <c r="AG546" s="123">
        <f t="shared" si="53"/>
        <v>1000</v>
      </c>
      <c r="AH546" s="126" cm="1">
        <f t="array" ref="AH546">_xlfn.XLOOKUP(AD545,CDIHistorico_[Data],CDIHistorico_[CDI dia]/100,AH545,0)</f>
        <v>0</v>
      </c>
      <c r="AI546" s="2">
        <f t="shared" si="54"/>
        <v>1</v>
      </c>
    </row>
    <row r="547" spans="26:35" hidden="1" x14ac:dyDescent="0.25">
      <c r="Z547"/>
      <c r="AD547" s="5">
        <f t="shared" si="55"/>
        <v>37496</v>
      </c>
      <c r="AE547" s="96" cm="1">
        <f t="array" ref="AE547">_xlfn.XLOOKUP(AD546,SELICHistorico[Data],SELICHistorico[SELIC dia]/100,AE546,0)</f>
        <v>0</v>
      </c>
      <c r="AF547" s="80">
        <f t="shared" si="52"/>
        <v>1</v>
      </c>
      <c r="AG547" s="123">
        <f t="shared" si="53"/>
        <v>1000</v>
      </c>
      <c r="AH547" s="126" cm="1">
        <f t="array" ref="AH547">_xlfn.XLOOKUP(AD546,CDIHistorico_[Data],CDIHistorico_[CDI dia]/100,AH546,0)</f>
        <v>0</v>
      </c>
      <c r="AI547" s="2">
        <f t="shared" si="54"/>
        <v>1</v>
      </c>
    </row>
    <row r="548" spans="26:35" hidden="1" x14ac:dyDescent="0.25">
      <c r="Z548"/>
      <c r="AD548" s="5">
        <f t="shared" si="55"/>
        <v>37497</v>
      </c>
      <c r="AE548" s="96" cm="1">
        <f t="array" ref="AE548">_xlfn.XLOOKUP(AD547,SELICHistorico[Data],SELICHistorico[SELIC dia]/100,AE547,0)</f>
        <v>0</v>
      </c>
      <c r="AF548" s="80">
        <f t="shared" si="52"/>
        <v>1</v>
      </c>
      <c r="AG548" s="123">
        <f t="shared" si="53"/>
        <v>1000</v>
      </c>
      <c r="AH548" s="126" cm="1">
        <f t="array" ref="AH548">_xlfn.XLOOKUP(AD547,CDIHistorico_[Data],CDIHistorico_[CDI dia]/100,AH547,0)</f>
        <v>0</v>
      </c>
      <c r="AI548" s="2">
        <f t="shared" si="54"/>
        <v>1</v>
      </c>
    </row>
    <row r="549" spans="26:35" hidden="1" x14ac:dyDescent="0.25">
      <c r="Z549"/>
      <c r="AD549" s="5">
        <f t="shared" si="55"/>
        <v>37498</v>
      </c>
      <c r="AE549" s="96" cm="1">
        <f t="array" ref="AE549">_xlfn.XLOOKUP(AD548,SELICHistorico[Data],SELICHistorico[SELIC dia]/100,AE548,0)</f>
        <v>0</v>
      </c>
      <c r="AF549" s="80">
        <f t="shared" si="52"/>
        <v>1</v>
      </c>
      <c r="AG549" s="123">
        <f t="shared" si="53"/>
        <v>1000</v>
      </c>
      <c r="AH549" s="126" cm="1">
        <f t="array" ref="AH549">_xlfn.XLOOKUP(AD548,CDIHistorico_[Data],CDIHistorico_[CDI dia]/100,AH548,0)</f>
        <v>0</v>
      </c>
      <c r="AI549" s="2">
        <f t="shared" si="54"/>
        <v>1</v>
      </c>
    </row>
    <row r="550" spans="26:35" hidden="1" x14ac:dyDescent="0.25">
      <c r="Z550"/>
      <c r="AD550" s="5">
        <f t="shared" si="55"/>
        <v>37501</v>
      </c>
      <c r="AE550" s="96" cm="1">
        <f t="array" ref="AE550">_xlfn.XLOOKUP(AD549,SELICHistorico[Data],SELICHistorico[SELIC dia]/100,AE549,0)</f>
        <v>0</v>
      </c>
      <c r="AF550" s="80">
        <f t="shared" si="52"/>
        <v>1</v>
      </c>
      <c r="AG550" s="123">
        <f t="shared" si="53"/>
        <v>1000</v>
      </c>
      <c r="AH550" s="126" cm="1">
        <f t="array" ref="AH550">_xlfn.XLOOKUP(AD549,CDIHistorico_[Data],CDIHistorico_[CDI dia]/100,AH549,0)</f>
        <v>0</v>
      </c>
      <c r="AI550" s="2">
        <f t="shared" si="54"/>
        <v>1</v>
      </c>
    </row>
    <row r="551" spans="26:35" hidden="1" x14ac:dyDescent="0.25">
      <c r="Z551"/>
      <c r="AD551" s="5">
        <f t="shared" si="55"/>
        <v>37502</v>
      </c>
      <c r="AE551" s="96" cm="1">
        <f t="array" ref="AE551">_xlfn.XLOOKUP(AD550,SELICHistorico[Data],SELICHistorico[SELIC dia]/100,AE550,0)</f>
        <v>0</v>
      </c>
      <c r="AF551" s="80">
        <f t="shared" si="52"/>
        <v>1</v>
      </c>
      <c r="AG551" s="123">
        <f t="shared" si="53"/>
        <v>1000</v>
      </c>
      <c r="AH551" s="126" cm="1">
        <f t="array" ref="AH551">_xlfn.XLOOKUP(AD550,CDIHistorico_[Data],CDIHistorico_[CDI dia]/100,AH550,0)</f>
        <v>0</v>
      </c>
      <c r="AI551" s="2">
        <f t="shared" si="54"/>
        <v>1</v>
      </c>
    </row>
    <row r="552" spans="26:35" hidden="1" x14ac:dyDescent="0.25">
      <c r="Z552"/>
      <c r="AD552" s="5">
        <f t="shared" si="55"/>
        <v>37503</v>
      </c>
      <c r="AE552" s="96" cm="1">
        <f t="array" ref="AE552">_xlfn.XLOOKUP(AD551,SELICHistorico[Data],SELICHistorico[SELIC dia]/100,AE551,0)</f>
        <v>0</v>
      </c>
      <c r="AF552" s="80">
        <f t="shared" si="52"/>
        <v>1</v>
      </c>
      <c r="AG552" s="123">
        <f t="shared" si="53"/>
        <v>1000</v>
      </c>
      <c r="AH552" s="126" cm="1">
        <f t="array" ref="AH552">_xlfn.XLOOKUP(AD551,CDIHistorico_[Data],CDIHistorico_[CDI dia]/100,AH551,0)</f>
        <v>0</v>
      </c>
      <c r="AI552" s="2">
        <f t="shared" si="54"/>
        <v>1</v>
      </c>
    </row>
    <row r="553" spans="26:35" hidden="1" x14ac:dyDescent="0.25">
      <c r="Z553"/>
      <c r="AD553" s="5">
        <f t="shared" si="55"/>
        <v>37504</v>
      </c>
      <c r="AE553" s="96" cm="1">
        <f t="array" ref="AE553">_xlfn.XLOOKUP(AD552,SELICHistorico[Data],SELICHistorico[SELIC dia]/100,AE552,0)</f>
        <v>0</v>
      </c>
      <c r="AF553" s="80">
        <f t="shared" si="52"/>
        <v>1</v>
      </c>
      <c r="AG553" s="123">
        <f t="shared" si="53"/>
        <v>1000</v>
      </c>
      <c r="AH553" s="126" cm="1">
        <f t="array" ref="AH553">_xlfn.XLOOKUP(AD552,CDIHistorico_[Data],CDIHistorico_[CDI dia]/100,AH552,0)</f>
        <v>0</v>
      </c>
      <c r="AI553" s="2">
        <f t="shared" si="54"/>
        <v>1</v>
      </c>
    </row>
    <row r="554" spans="26:35" hidden="1" x14ac:dyDescent="0.25">
      <c r="Z554"/>
      <c r="AD554" s="5">
        <f t="shared" si="55"/>
        <v>37505</v>
      </c>
      <c r="AE554" s="96" cm="1">
        <f t="array" ref="AE554">_xlfn.XLOOKUP(AD553,SELICHistorico[Data],SELICHistorico[SELIC dia]/100,AE553,0)</f>
        <v>0</v>
      </c>
      <c r="AF554" s="80">
        <f t="shared" si="52"/>
        <v>1</v>
      </c>
      <c r="AG554" s="123">
        <f t="shared" si="53"/>
        <v>1000</v>
      </c>
      <c r="AH554" s="126" cm="1">
        <f t="array" ref="AH554">_xlfn.XLOOKUP(AD553,CDIHistorico_[Data],CDIHistorico_[CDI dia]/100,AH553,0)</f>
        <v>0</v>
      </c>
      <c r="AI554" s="2">
        <f t="shared" si="54"/>
        <v>1</v>
      </c>
    </row>
    <row r="555" spans="26:35" hidden="1" x14ac:dyDescent="0.25">
      <c r="Z555"/>
      <c r="AD555" s="5">
        <f t="shared" si="55"/>
        <v>37508</v>
      </c>
      <c r="AE555" s="96" cm="1">
        <f t="array" ref="AE555">_xlfn.XLOOKUP(AD554,SELICHistorico[Data],SELICHistorico[SELIC dia]/100,AE554,0)</f>
        <v>0</v>
      </c>
      <c r="AF555" s="80">
        <f t="shared" si="52"/>
        <v>1</v>
      </c>
      <c r="AG555" s="123">
        <f t="shared" si="53"/>
        <v>1000</v>
      </c>
      <c r="AH555" s="126" cm="1">
        <f t="array" ref="AH555">_xlfn.XLOOKUP(AD554,CDIHistorico_[Data],CDIHistorico_[CDI dia]/100,AH554,0)</f>
        <v>0</v>
      </c>
      <c r="AI555" s="2">
        <f t="shared" si="54"/>
        <v>1</v>
      </c>
    </row>
    <row r="556" spans="26:35" hidden="1" x14ac:dyDescent="0.25">
      <c r="Z556"/>
      <c r="AD556" s="5">
        <f t="shared" si="55"/>
        <v>37509</v>
      </c>
      <c r="AE556" s="96" cm="1">
        <f t="array" ref="AE556">_xlfn.XLOOKUP(AD555,SELICHistorico[Data],SELICHistorico[SELIC dia]/100,AE555,0)</f>
        <v>0</v>
      </c>
      <c r="AF556" s="80">
        <f t="shared" si="52"/>
        <v>1</v>
      </c>
      <c r="AG556" s="123">
        <f t="shared" si="53"/>
        <v>1000</v>
      </c>
      <c r="AH556" s="126" cm="1">
        <f t="array" ref="AH556">_xlfn.XLOOKUP(AD555,CDIHistorico_[Data],CDIHistorico_[CDI dia]/100,AH555,0)</f>
        <v>0</v>
      </c>
      <c r="AI556" s="2">
        <f t="shared" si="54"/>
        <v>1</v>
      </c>
    </row>
    <row r="557" spans="26:35" hidden="1" x14ac:dyDescent="0.25">
      <c r="Z557"/>
      <c r="AD557" s="5">
        <f t="shared" si="55"/>
        <v>37510</v>
      </c>
      <c r="AE557" s="96" cm="1">
        <f t="array" ref="AE557">_xlfn.XLOOKUP(AD556,SELICHistorico[Data],SELICHistorico[SELIC dia]/100,AE556,0)</f>
        <v>0</v>
      </c>
      <c r="AF557" s="80">
        <f t="shared" si="52"/>
        <v>1</v>
      </c>
      <c r="AG557" s="123">
        <f t="shared" si="53"/>
        <v>1000</v>
      </c>
      <c r="AH557" s="126" cm="1">
        <f t="array" ref="AH557">_xlfn.XLOOKUP(AD556,CDIHistorico_[Data],CDIHistorico_[CDI dia]/100,AH556,0)</f>
        <v>0</v>
      </c>
      <c r="AI557" s="2">
        <f t="shared" si="54"/>
        <v>1</v>
      </c>
    </row>
    <row r="558" spans="26:35" hidden="1" x14ac:dyDescent="0.25">
      <c r="Z558"/>
      <c r="AD558" s="5">
        <f t="shared" si="55"/>
        <v>37511</v>
      </c>
      <c r="AE558" s="96" cm="1">
        <f t="array" ref="AE558">_xlfn.XLOOKUP(AD557,SELICHistorico[Data],SELICHistorico[SELIC dia]/100,AE557,0)</f>
        <v>0</v>
      </c>
      <c r="AF558" s="80">
        <f t="shared" si="52"/>
        <v>1</v>
      </c>
      <c r="AG558" s="123">
        <f t="shared" si="53"/>
        <v>1000</v>
      </c>
      <c r="AH558" s="126" cm="1">
        <f t="array" ref="AH558">_xlfn.XLOOKUP(AD557,CDIHistorico_[Data],CDIHistorico_[CDI dia]/100,AH557,0)</f>
        <v>0</v>
      </c>
      <c r="AI558" s="2">
        <f t="shared" si="54"/>
        <v>1</v>
      </c>
    </row>
    <row r="559" spans="26:35" hidden="1" x14ac:dyDescent="0.25">
      <c r="Z559"/>
      <c r="AD559" s="5">
        <f t="shared" si="55"/>
        <v>37512</v>
      </c>
      <c r="AE559" s="96" cm="1">
        <f t="array" ref="AE559">_xlfn.XLOOKUP(AD558,SELICHistorico[Data],SELICHistorico[SELIC dia]/100,AE558,0)</f>
        <v>0</v>
      </c>
      <c r="AF559" s="80">
        <f t="shared" si="52"/>
        <v>1</v>
      </c>
      <c r="AG559" s="123">
        <f t="shared" si="53"/>
        <v>1000</v>
      </c>
      <c r="AH559" s="126" cm="1">
        <f t="array" ref="AH559">_xlfn.XLOOKUP(AD558,CDIHistorico_[Data],CDIHistorico_[CDI dia]/100,AH558,0)</f>
        <v>0</v>
      </c>
      <c r="AI559" s="2">
        <f t="shared" si="54"/>
        <v>1</v>
      </c>
    </row>
    <row r="560" spans="26:35" hidden="1" x14ac:dyDescent="0.25">
      <c r="Z560"/>
      <c r="AD560" s="5">
        <f t="shared" si="55"/>
        <v>37515</v>
      </c>
      <c r="AE560" s="96" cm="1">
        <f t="array" ref="AE560">_xlfn.XLOOKUP(AD559,SELICHistorico[Data],SELICHistorico[SELIC dia]/100,AE559,0)</f>
        <v>0</v>
      </c>
      <c r="AF560" s="80">
        <f t="shared" si="52"/>
        <v>1</v>
      </c>
      <c r="AG560" s="123">
        <f t="shared" si="53"/>
        <v>1000</v>
      </c>
      <c r="AH560" s="126" cm="1">
        <f t="array" ref="AH560">_xlfn.XLOOKUP(AD559,CDIHistorico_[Data],CDIHistorico_[CDI dia]/100,AH559,0)</f>
        <v>0</v>
      </c>
      <c r="AI560" s="2">
        <f t="shared" si="54"/>
        <v>1</v>
      </c>
    </row>
    <row r="561" spans="26:35" hidden="1" x14ac:dyDescent="0.25">
      <c r="Z561"/>
      <c r="AD561" s="5">
        <f t="shared" si="55"/>
        <v>37516</v>
      </c>
      <c r="AE561" s="96" cm="1">
        <f t="array" ref="AE561">_xlfn.XLOOKUP(AD560,SELICHistorico[Data],SELICHistorico[SELIC dia]/100,AE560,0)</f>
        <v>0</v>
      </c>
      <c r="AF561" s="80">
        <f t="shared" si="52"/>
        <v>1</v>
      </c>
      <c r="AG561" s="123">
        <f t="shared" si="53"/>
        <v>1000</v>
      </c>
      <c r="AH561" s="126" cm="1">
        <f t="array" ref="AH561">_xlfn.XLOOKUP(AD560,CDIHistorico_[Data],CDIHistorico_[CDI dia]/100,AH560,0)</f>
        <v>0</v>
      </c>
      <c r="AI561" s="2">
        <f t="shared" si="54"/>
        <v>1</v>
      </c>
    </row>
    <row r="562" spans="26:35" hidden="1" x14ac:dyDescent="0.25">
      <c r="Z562"/>
      <c r="AD562" s="5">
        <f t="shared" si="55"/>
        <v>37517</v>
      </c>
      <c r="AE562" s="96" cm="1">
        <f t="array" ref="AE562">_xlfn.XLOOKUP(AD561,SELICHistorico[Data],SELICHistorico[SELIC dia]/100,AE561,0)</f>
        <v>0</v>
      </c>
      <c r="AF562" s="80">
        <f t="shared" si="52"/>
        <v>1</v>
      </c>
      <c r="AG562" s="123">
        <f t="shared" si="53"/>
        <v>1000</v>
      </c>
      <c r="AH562" s="126" cm="1">
        <f t="array" ref="AH562">_xlfn.XLOOKUP(AD561,CDIHistorico_[Data],CDIHistorico_[CDI dia]/100,AH561,0)</f>
        <v>0</v>
      </c>
      <c r="AI562" s="2">
        <f t="shared" si="54"/>
        <v>1</v>
      </c>
    </row>
    <row r="563" spans="26:35" hidden="1" x14ac:dyDescent="0.25">
      <c r="Z563"/>
      <c r="AD563" s="5">
        <f t="shared" si="55"/>
        <v>37518</v>
      </c>
      <c r="AE563" s="96" cm="1">
        <f t="array" ref="AE563">_xlfn.XLOOKUP(AD562,SELICHistorico[Data],SELICHistorico[SELIC dia]/100,AE562,0)</f>
        <v>0</v>
      </c>
      <c r="AF563" s="80">
        <f t="shared" si="52"/>
        <v>1</v>
      </c>
      <c r="AG563" s="123">
        <f t="shared" si="53"/>
        <v>1000</v>
      </c>
      <c r="AH563" s="126" cm="1">
        <f t="array" ref="AH563">_xlfn.XLOOKUP(AD562,CDIHistorico_[Data],CDIHistorico_[CDI dia]/100,AH562,0)</f>
        <v>0</v>
      </c>
      <c r="AI563" s="2">
        <f t="shared" si="54"/>
        <v>1</v>
      </c>
    </row>
    <row r="564" spans="26:35" hidden="1" x14ac:dyDescent="0.25">
      <c r="Z564"/>
      <c r="AD564" s="5">
        <f t="shared" si="55"/>
        <v>37519</v>
      </c>
      <c r="AE564" s="96" cm="1">
        <f t="array" ref="AE564">_xlfn.XLOOKUP(AD563,SELICHistorico[Data],SELICHistorico[SELIC dia]/100,AE563,0)</f>
        <v>0</v>
      </c>
      <c r="AF564" s="80">
        <f t="shared" si="52"/>
        <v>1</v>
      </c>
      <c r="AG564" s="123">
        <f t="shared" si="53"/>
        <v>1000</v>
      </c>
      <c r="AH564" s="126" cm="1">
        <f t="array" ref="AH564">_xlfn.XLOOKUP(AD563,CDIHistorico_[Data],CDIHistorico_[CDI dia]/100,AH563,0)</f>
        <v>0</v>
      </c>
      <c r="AI564" s="2">
        <f t="shared" si="54"/>
        <v>1</v>
      </c>
    </row>
    <row r="565" spans="26:35" hidden="1" x14ac:dyDescent="0.25">
      <c r="Z565"/>
      <c r="AD565" s="5">
        <f t="shared" si="55"/>
        <v>37522</v>
      </c>
      <c r="AE565" s="96" cm="1">
        <f t="array" ref="AE565">_xlfn.XLOOKUP(AD564,SELICHistorico[Data],SELICHistorico[SELIC dia]/100,AE564,0)</f>
        <v>0</v>
      </c>
      <c r="AF565" s="80">
        <f t="shared" si="52"/>
        <v>1</v>
      </c>
      <c r="AG565" s="123">
        <f t="shared" si="53"/>
        <v>1000</v>
      </c>
      <c r="AH565" s="126" cm="1">
        <f t="array" ref="AH565">_xlfn.XLOOKUP(AD564,CDIHistorico_[Data],CDIHistorico_[CDI dia]/100,AH564,0)</f>
        <v>0</v>
      </c>
      <c r="AI565" s="2">
        <f t="shared" si="54"/>
        <v>1</v>
      </c>
    </row>
    <row r="566" spans="26:35" hidden="1" x14ac:dyDescent="0.25">
      <c r="Z566"/>
      <c r="AD566" s="5">
        <f t="shared" si="55"/>
        <v>37523</v>
      </c>
      <c r="AE566" s="96" cm="1">
        <f t="array" ref="AE566">_xlfn.XLOOKUP(AD565,SELICHistorico[Data],SELICHistorico[SELIC dia]/100,AE565,0)</f>
        <v>0</v>
      </c>
      <c r="AF566" s="80">
        <f t="shared" si="52"/>
        <v>1</v>
      </c>
      <c r="AG566" s="123">
        <f t="shared" si="53"/>
        <v>1000</v>
      </c>
      <c r="AH566" s="126" cm="1">
        <f t="array" ref="AH566">_xlfn.XLOOKUP(AD565,CDIHistorico_[Data],CDIHistorico_[CDI dia]/100,AH565,0)</f>
        <v>0</v>
      </c>
      <c r="AI566" s="2">
        <f t="shared" si="54"/>
        <v>1</v>
      </c>
    </row>
    <row r="567" spans="26:35" hidden="1" x14ac:dyDescent="0.25">
      <c r="Z567"/>
      <c r="AD567" s="5">
        <f t="shared" si="55"/>
        <v>37524</v>
      </c>
      <c r="AE567" s="96" cm="1">
        <f t="array" ref="AE567">_xlfn.XLOOKUP(AD566,SELICHistorico[Data],SELICHistorico[SELIC dia]/100,AE566,0)</f>
        <v>0</v>
      </c>
      <c r="AF567" s="80">
        <f t="shared" si="52"/>
        <v>1</v>
      </c>
      <c r="AG567" s="123">
        <f t="shared" si="53"/>
        <v>1000</v>
      </c>
      <c r="AH567" s="126" cm="1">
        <f t="array" ref="AH567">_xlfn.XLOOKUP(AD566,CDIHistorico_[Data],CDIHistorico_[CDI dia]/100,AH566,0)</f>
        <v>0</v>
      </c>
      <c r="AI567" s="2">
        <f t="shared" si="54"/>
        <v>1</v>
      </c>
    </row>
    <row r="568" spans="26:35" hidden="1" x14ac:dyDescent="0.25">
      <c r="Z568"/>
      <c r="AD568" s="5">
        <f t="shared" si="55"/>
        <v>37525</v>
      </c>
      <c r="AE568" s="96" cm="1">
        <f t="array" ref="AE568">_xlfn.XLOOKUP(AD567,SELICHistorico[Data],SELICHistorico[SELIC dia]/100,AE567,0)</f>
        <v>0</v>
      </c>
      <c r="AF568" s="80">
        <f t="shared" si="52"/>
        <v>1</v>
      </c>
      <c r="AG568" s="123">
        <f t="shared" si="53"/>
        <v>1000</v>
      </c>
      <c r="AH568" s="126" cm="1">
        <f t="array" ref="AH568">_xlfn.XLOOKUP(AD567,CDIHistorico_[Data],CDIHistorico_[CDI dia]/100,AH567,0)</f>
        <v>0</v>
      </c>
      <c r="AI568" s="2">
        <f t="shared" si="54"/>
        <v>1</v>
      </c>
    </row>
    <row r="569" spans="26:35" hidden="1" x14ac:dyDescent="0.25">
      <c r="Z569"/>
      <c r="AD569" s="5">
        <f t="shared" si="55"/>
        <v>37526</v>
      </c>
      <c r="AE569" s="96" cm="1">
        <f t="array" ref="AE569">_xlfn.XLOOKUP(AD568,SELICHistorico[Data],SELICHistorico[SELIC dia]/100,AE568,0)</f>
        <v>0</v>
      </c>
      <c r="AF569" s="80">
        <f t="shared" si="52"/>
        <v>1</v>
      </c>
      <c r="AG569" s="123">
        <f t="shared" si="53"/>
        <v>1000</v>
      </c>
      <c r="AH569" s="126" cm="1">
        <f t="array" ref="AH569">_xlfn.XLOOKUP(AD568,CDIHistorico_[Data],CDIHistorico_[CDI dia]/100,AH568,0)</f>
        <v>0</v>
      </c>
      <c r="AI569" s="2">
        <f t="shared" si="54"/>
        <v>1</v>
      </c>
    </row>
    <row r="570" spans="26:35" hidden="1" x14ac:dyDescent="0.25">
      <c r="Z570"/>
      <c r="AD570" s="5">
        <f t="shared" si="55"/>
        <v>37529</v>
      </c>
      <c r="AE570" s="96" cm="1">
        <f t="array" ref="AE570">_xlfn.XLOOKUP(AD569,SELICHistorico[Data],SELICHistorico[SELIC dia]/100,AE569,0)</f>
        <v>0</v>
      </c>
      <c r="AF570" s="80">
        <f t="shared" si="52"/>
        <v>1</v>
      </c>
      <c r="AG570" s="123">
        <f t="shared" si="53"/>
        <v>1000</v>
      </c>
      <c r="AH570" s="126" cm="1">
        <f t="array" ref="AH570">_xlfn.XLOOKUP(AD569,CDIHistorico_[Data],CDIHistorico_[CDI dia]/100,AH569,0)</f>
        <v>0</v>
      </c>
      <c r="AI570" s="2">
        <f t="shared" si="54"/>
        <v>1</v>
      </c>
    </row>
    <row r="571" spans="26:35" hidden="1" x14ac:dyDescent="0.25">
      <c r="Z571"/>
      <c r="AD571" s="5">
        <f t="shared" si="55"/>
        <v>37530</v>
      </c>
      <c r="AE571" s="96" cm="1">
        <f t="array" ref="AE571">_xlfn.XLOOKUP(AD570,SELICHistorico[Data],SELICHistorico[SELIC dia]/100,AE570,0)</f>
        <v>0</v>
      </c>
      <c r="AF571" s="80">
        <f t="shared" si="52"/>
        <v>1</v>
      </c>
      <c r="AG571" s="123">
        <f t="shared" si="53"/>
        <v>1000</v>
      </c>
      <c r="AH571" s="126" cm="1">
        <f t="array" ref="AH571">_xlfn.XLOOKUP(AD570,CDIHistorico_[Data],CDIHistorico_[CDI dia]/100,AH570,0)</f>
        <v>0</v>
      </c>
      <c r="AI571" s="2">
        <f t="shared" si="54"/>
        <v>1</v>
      </c>
    </row>
    <row r="572" spans="26:35" hidden="1" x14ac:dyDescent="0.25">
      <c r="Z572"/>
      <c r="AD572" s="5">
        <f t="shared" si="55"/>
        <v>37531</v>
      </c>
      <c r="AE572" s="96" cm="1">
        <f t="array" ref="AE572">_xlfn.XLOOKUP(AD571,SELICHistorico[Data],SELICHistorico[SELIC dia]/100,AE571,0)</f>
        <v>0</v>
      </c>
      <c r="AF572" s="80">
        <f t="shared" si="52"/>
        <v>1</v>
      </c>
      <c r="AG572" s="123">
        <f t="shared" si="53"/>
        <v>1000</v>
      </c>
      <c r="AH572" s="126" cm="1">
        <f t="array" ref="AH572">_xlfn.XLOOKUP(AD571,CDIHistorico_[Data],CDIHistorico_[CDI dia]/100,AH571,0)</f>
        <v>0</v>
      </c>
      <c r="AI572" s="2">
        <f t="shared" si="54"/>
        <v>1</v>
      </c>
    </row>
    <row r="573" spans="26:35" hidden="1" x14ac:dyDescent="0.25">
      <c r="Z573"/>
      <c r="AD573" s="5">
        <f t="shared" si="55"/>
        <v>37532</v>
      </c>
      <c r="AE573" s="96" cm="1">
        <f t="array" ref="AE573">_xlfn.XLOOKUP(AD572,SELICHistorico[Data],SELICHistorico[SELIC dia]/100,AE572,0)</f>
        <v>0</v>
      </c>
      <c r="AF573" s="80">
        <f t="shared" si="52"/>
        <v>1</v>
      </c>
      <c r="AG573" s="123">
        <f t="shared" si="53"/>
        <v>1000</v>
      </c>
      <c r="AH573" s="126" cm="1">
        <f t="array" ref="AH573">_xlfn.XLOOKUP(AD572,CDIHistorico_[Data],CDIHistorico_[CDI dia]/100,AH572,0)</f>
        <v>0</v>
      </c>
      <c r="AI573" s="2">
        <f t="shared" si="54"/>
        <v>1</v>
      </c>
    </row>
    <row r="574" spans="26:35" hidden="1" x14ac:dyDescent="0.25">
      <c r="Z574"/>
      <c r="AD574" s="5">
        <f t="shared" si="55"/>
        <v>37533</v>
      </c>
      <c r="AE574" s="96" cm="1">
        <f t="array" ref="AE574">_xlfn.XLOOKUP(AD573,SELICHistorico[Data],SELICHistorico[SELIC dia]/100,AE573,0)</f>
        <v>0</v>
      </c>
      <c r="AF574" s="80">
        <f t="shared" si="52"/>
        <v>1</v>
      </c>
      <c r="AG574" s="123">
        <f t="shared" si="53"/>
        <v>1000</v>
      </c>
      <c r="AH574" s="126" cm="1">
        <f t="array" ref="AH574">_xlfn.XLOOKUP(AD573,CDIHistorico_[Data],CDIHistorico_[CDI dia]/100,AH573,0)</f>
        <v>0</v>
      </c>
      <c r="AI574" s="2">
        <f t="shared" si="54"/>
        <v>1</v>
      </c>
    </row>
    <row r="575" spans="26:35" hidden="1" x14ac:dyDescent="0.25">
      <c r="Z575"/>
      <c r="AD575" s="5">
        <f t="shared" si="55"/>
        <v>37536</v>
      </c>
      <c r="AE575" s="96" cm="1">
        <f t="array" ref="AE575">_xlfn.XLOOKUP(AD574,SELICHistorico[Data],SELICHistorico[SELIC dia]/100,AE574,0)</f>
        <v>0</v>
      </c>
      <c r="AF575" s="80">
        <f t="shared" si="52"/>
        <v>1</v>
      </c>
      <c r="AG575" s="123">
        <f t="shared" si="53"/>
        <v>1000</v>
      </c>
      <c r="AH575" s="126" cm="1">
        <f t="array" ref="AH575">_xlfn.XLOOKUP(AD574,CDIHistorico_[Data],CDIHistorico_[CDI dia]/100,AH574,0)</f>
        <v>0</v>
      </c>
      <c r="AI575" s="2">
        <f t="shared" si="54"/>
        <v>1</v>
      </c>
    </row>
    <row r="576" spans="26:35" hidden="1" x14ac:dyDescent="0.25">
      <c r="Z576"/>
      <c r="AD576" s="5">
        <f t="shared" si="55"/>
        <v>37537</v>
      </c>
      <c r="AE576" s="96" cm="1">
        <f t="array" ref="AE576">_xlfn.XLOOKUP(AD575,SELICHistorico[Data],SELICHistorico[SELIC dia]/100,AE575,0)</f>
        <v>0</v>
      </c>
      <c r="AF576" s="80">
        <f t="shared" si="52"/>
        <v>1</v>
      </c>
      <c r="AG576" s="123">
        <f t="shared" si="53"/>
        <v>1000</v>
      </c>
      <c r="AH576" s="126" cm="1">
        <f t="array" ref="AH576">_xlfn.XLOOKUP(AD575,CDIHistorico_[Data],CDIHistorico_[CDI dia]/100,AH575,0)</f>
        <v>0</v>
      </c>
      <c r="AI576" s="2">
        <f t="shared" si="54"/>
        <v>1</v>
      </c>
    </row>
    <row r="577" spans="26:35" hidden="1" x14ac:dyDescent="0.25">
      <c r="Z577"/>
      <c r="AD577" s="5">
        <f t="shared" si="55"/>
        <v>37538</v>
      </c>
      <c r="AE577" s="96" cm="1">
        <f t="array" ref="AE577">_xlfn.XLOOKUP(AD576,SELICHistorico[Data],SELICHistorico[SELIC dia]/100,AE576,0)</f>
        <v>0</v>
      </c>
      <c r="AF577" s="80">
        <f t="shared" si="52"/>
        <v>1</v>
      </c>
      <c r="AG577" s="123">
        <f t="shared" si="53"/>
        <v>1000</v>
      </c>
      <c r="AH577" s="126" cm="1">
        <f t="array" ref="AH577">_xlfn.XLOOKUP(AD576,CDIHistorico_[Data],CDIHistorico_[CDI dia]/100,AH576,0)</f>
        <v>0</v>
      </c>
      <c r="AI577" s="2">
        <f t="shared" si="54"/>
        <v>1</v>
      </c>
    </row>
    <row r="578" spans="26:35" hidden="1" x14ac:dyDescent="0.25">
      <c r="Z578"/>
      <c r="AD578" s="5">
        <f t="shared" si="55"/>
        <v>37539</v>
      </c>
      <c r="AE578" s="96" cm="1">
        <f t="array" ref="AE578">_xlfn.XLOOKUP(AD577,SELICHistorico[Data],SELICHistorico[SELIC dia]/100,AE577,0)</f>
        <v>0</v>
      </c>
      <c r="AF578" s="80">
        <f t="shared" si="52"/>
        <v>1</v>
      </c>
      <c r="AG578" s="123">
        <f t="shared" si="53"/>
        <v>1000</v>
      </c>
      <c r="AH578" s="126" cm="1">
        <f t="array" ref="AH578">_xlfn.XLOOKUP(AD577,CDIHistorico_[Data],CDIHistorico_[CDI dia]/100,AH577,0)</f>
        <v>0</v>
      </c>
      <c r="AI578" s="2">
        <f t="shared" si="54"/>
        <v>1</v>
      </c>
    </row>
    <row r="579" spans="26:35" hidden="1" x14ac:dyDescent="0.25">
      <c r="Z579"/>
      <c r="AD579" s="5">
        <f t="shared" si="55"/>
        <v>37540</v>
      </c>
      <c r="AE579" s="96" cm="1">
        <f t="array" ref="AE579">_xlfn.XLOOKUP(AD578,SELICHistorico[Data],SELICHistorico[SELIC dia]/100,AE578,0)</f>
        <v>0</v>
      </c>
      <c r="AF579" s="80">
        <f t="shared" si="52"/>
        <v>1</v>
      </c>
      <c r="AG579" s="123">
        <f t="shared" si="53"/>
        <v>1000</v>
      </c>
      <c r="AH579" s="126" cm="1">
        <f t="array" ref="AH579">_xlfn.XLOOKUP(AD578,CDIHistorico_[Data],CDIHistorico_[CDI dia]/100,AH578,0)</f>
        <v>0</v>
      </c>
      <c r="AI579" s="2">
        <f t="shared" si="54"/>
        <v>1</v>
      </c>
    </row>
    <row r="580" spans="26:35" hidden="1" x14ac:dyDescent="0.25">
      <c r="Z580"/>
      <c r="AD580" s="5">
        <f t="shared" si="55"/>
        <v>37543</v>
      </c>
      <c r="AE580" s="96" cm="1">
        <f t="array" ref="AE580">_xlfn.XLOOKUP(AD579,SELICHistorico[Data],SELICHistorico[SELIC dia]/100,AE579,0)</f>
        <v>0</v>
      </c>
      <c r="AF580" s="80">
        <f t="shared" ref="AF580:AF643" si="56">AF579*(1+AE580)</f>
        <v>1</v>
      </c>
      <c r="AG580" s="123">
        <f t="shared" ref="AG580:AG643" si="57">TRUNC(1000*AF580,6)</f>
        <v>1000</v>
      </c>
      <c r="AH580" s="126" cm="1">
        <f t="array" ref="AH580">_xlfn.XLOOKUP(AD579,CDIHistorico_[Data],CDIHistorico_[CDI dia]/100,AH579,0)</f>
        <v>0</v>
      </c>
      <c r="AI580" s="2">
        <f t="shared" ref="AI580:AI643" si="58">AI579*(1+AH580)</f>
        <v>1</v>
      </c>
    </row>
    <row r="581" spans="26:35" hidden="1" x14ac:dyDescent="0.25">
      <c r="Z581"/>
      <c r="AD581" s="5">
        <f t="shared" si="55"/>
        <v>37544</v>
      </c>
      <c r="AE581" s="96" cm="1">
        <f t="array" ref="AE581">_xlfn.XLOOKUP(AD580,SELICHistorico[Data],SELICHistorico[SELIC dia]/100,AE580,0)</f>
        <v>0</v>
      </c>
      <c r="AF581" s="80">
        <f t="shared" si="56"/>
        <v>1</v>
      </c>
      <c r="AG581" s="123">
        <f t="shared" si="57"/>
        <v>1000</v>
      </c>
      <c r="AH581" s="126" cm="1">
        <f t="array" ref="AH581">_xlfn.XLOOKUP(AD580,CDIHistorico_[Data],CDIHistorico_[CDI dia]/100,AH580,0)</f>
        <v>0</v>
      </c>
      <c r="AI581" s="2">
        <f t="shared" si="58"/>
        <v>1</v>
      </c>
    </row>
    <row r="582" spans="26:35" hidden="1" x14ac:dyDescent="0.25">
      <c r="Z582"/>
      <c r="AD582" s="5">
        <f t="shared" si="55"/>
        <v>37545</v>
      </c>
      <c r="AE582" s="96" cm="1">
        <f t="array" ref="AE582">_xlfn.XLOOKUP(AD581,SELICHistorico[Data],SELICHistorico[SELIC dia]/100,AE581,0)</f>
        <v>0</v>
      </c>
      <c r="AF582" s="80">
        <f t="shared" si="56"/>
        <v>1</v>
      </c>
      <c r="AG582" s="123">
        <f t="shared" si="57"/>
        <v>1000</v>
      </c>
      <c r="AH582" s="126" cm="1">
        <f t="array" ref="AH582">_xlfn.XLOOKUP(AD581,CDIHistorico_[Data],CDIHistorico_[CDI dia]/100,AH581,0)</f>
        <v>0</v>
      </c>
      <c r="AI582" s="2">
        <f t="shared" si="58"/>
        <v>1</v>
      </c>
    </row>
    <row r="583" spans="26:35" hidden="1" x14ac:dyDescent="0.25">
      <c r="Z583"/>
      <c r="AD583" s="5">
        <f t="shared" si="55"/>
        <v>37546</v>
      </c>
      <c r="AE583" s="96" cm="1">
        <f t="array" ref="AE583">_xlfn.XLOOKUP(AD582,SELICHistorico[Data],SELICHistorico[SELIC dia]/100,AE582,0)</f>
        <v>0</v>
      </c>
      <c r="AF583" s="80">
        <f t="shared" si="56"/>
        <v>1</v>
      </c>
      <c r="AG583" s="123">
        <f t="shared" si="57"/>
        <v>1000</v>
      </c>
      <c r="AH583" s="126" cm="1">
        <f t="array" ref="AH583">_xlfn.XLOOKUP(AD582,CDIHistorico_[Data],CDIHistorico_[CDI dia]/100,AH582,0)</f>
        <v>0</v>
      </c>
      <c r="AI583" s="2">
        <f t="shared" si="58"/>
        <v>1</v>
      </c>
    </row>
    <row r="584" spans="26:35" hidden="1" x14ac:dyDescent="0.25">
      <c r="Z584"/>
      <c r="AD584" s="5">
        <f t="shared" si="55"/>
        <v>37547</v>
      </c>
      <c r="AE584" s="96" cm="1">
        <f t="array" ref="AE584">_xlfn.XLOOKUP(AD583,SELICHistorico[Data],SELICHistorico[SELIC dia]/100,AE583,0)</f>
        <v>0</v>
      </c>
      <c r="AF584" s="80">
        <f t="shared" si="56"/>
        <v>1</v>
      </c>
      <c r="AG584" s="123">
        <f t="shared" si="57"/>
        <v>1000</v>
      </c>
      <c r="AH584" s="126" cm="1">
        <f t="array" ref="AH584">_xlfn.XLOOKUP(AD583,CDIHistorico_[Data],CDIHistorico_[CDI dia]/100,AH583,0)</f>
        <v>0</v>
      </c>
      <c r="AI584" s="2">
        <f t="shared" si="58"/>
        <v>1</v>
      </c>
    </row>
    <row r="585" spans="26:35" hidden="1" x14ac:dyDescent="0.25">
      <c r="Z585"/>
      <c r="AD585" s="5">
        <f t="shared" si="55"/>
        <v>37550</v>
      </c>
      <c r="AE585" s="96" cm="1">
        <f t="array" ref="AE585">_xlfn.XLOOKUP(AD584,SELICHistorico[Data],SELICHistorico[SELIC dia]/100,AE584,0)</f>
        <v>0</v>
      </c>
      <c r="AF585" s="80">
        <f t="shared" si="56"/>
        <v>1</v>
      </c>
      <c r="AG585" s="123">
        <f t="shared" si="57"/>
        <v>1000</v>
      </c>
      <c r="AH585" s="126" cm="1">
        <f t="array" ref="AH585">_xlfn.XLOOKUP(AD584,CDIHistorico_[Data],CDIHistorico_[CDI dia]/100,AH584,0)</f>
        <v>0</v>
      </c>
      <c r="AI585" s="2">
        <f t="shared" si="58"/>
        <v>1</v>
      </c>
    </row>
    <row r="586" spans="26:35" hidden="1" x14ac:dyDescent="0.25">
      <c r="Z586"/>
      <c r="AD586" s="5">
        <f t="shared" si="55"/>
        <v>37551</v>
      </c>
      <c r="AE586" s="96" cm="1">
        <f t="array" ref="AE586">_xlfn.XLOOKUP(AD585,SELICHistorico[Data],SELICHistorico[SELIC dia]/100,AE585,0)</f>
        <v>0</v>
      </c>
      <c r="AF586" s="80">
        <f t="shared" si="56"/>
        <v>1</v>
      </c>
      <c r="AG586" s="123">
        <f t="shared" si="57"/>
        <v>1000</v>
      </c>
      <c r="AH586" s="126" cm="1">
        <f t="array" ref="AH586">_xlfn.XLOOKUP(AD585,CDIHistorico_[Data],CDIHistorico_[CDI dia]/100,AH585,0)</f>
        <v>0</v>
      </c>
      <c r="AI586" s="2">
        <f t="shared" si="58"/>
        <v>1</v>
      </c>
    </row>
    <row r="587" spans="26:35" hidden="1" x14ac:dyDescent="0.25">
      <c r="Z587"/>
      <c r="AD587" s="5">
        <f t="shared" si="55"/>
        <v>37552</v>
      </c>
      <c r="AE587" s="96" cm="1">
        <f t="array" ref="AE587">_xlfn.XLOOKUP(AD586,SELICHistorico[Data],SELICHistorico[SELIC dia]/100,AE586,0)</f>
        <v>0</v>
      </c>
      <c r="AF587" s="80">
        <f t="shared" si="56"/>
        <v>1</v>
      </c>
      <c r="AG587" s="123">
        <f t="shared" si="57"/>
        <v>1000</v>
      </c>
      <c r="AH587" s="126" cm="1">
        <f t="array" ref="AH587">_xlfn.XLOOKUP(AD586,CDIHistorico_[Data],CDIHistorico_[CDI dia]/100,AH586,0)</f>
        <v>0</v>
      </c>
      <c r="AI587" s="2">
        <f t="shared" si="58"/>
        <v>1</v>
      </c>
    </row>
    <row r="588" spans="26:35" hidden="1" x14ac:dyDescent="0.25">
      <c r="Z588"/>
      <c r="AD588" s="5">
        <f t="shared" si="55"/>
        <v>37553</v>
      </c>
      <c r="AE588" s="96" cm="1">
        <f t="array" ref="AE588">_xlfn.XLOOKUP(AD587,SELICHistorico[Data],SELICHistorico[SELIC dia]/100,AE587,0)</f>
        <v>0</v>
      </c>
      <c r="AF588" s="80">
        <f t="shared" si="56"/>
        <v>1</v>
      </c>
      <c r="AG588" s="123">
        <f t="shared" si="57"/>
        <v>1000</v>
      </c>
      <c r="AH588" s="126" cm="1">
        <f t="array" ref="AH588">_xlfn.XLOOKUP(AD587,CDIHistorico_[Data],CDIHistorico_[CDI dia]/100,AH587,0)</f>
        <v>0</v>
      </c>
      <c r="AI588" s="2">
        <f t="shared" si="58"/>
        <v>1</v>
      </c>
    </row>
    <row r="589" spans="26:35" hidden="1" x14ac:dyDescent="0.25">
      <c r="Z589"/>
      <c r="AD589" s="5">
        <f t="shared" si="55"/>
        <v>37554</v>
      </c>
      <c r="AE589" s="96" cm="1">
        <f t="array" ref="AE589">_xlfn.XLOOKUP(AD588,SELICHistorico[Data],SELICHistorico[SELIC dia]/100,AE588,0)</f>
        <v>0</v>
      </c>
      <c r="AF589" s="80">
        <f t="shared" si="56"/>
        <v>1</v>
      </c>
      <c r="AG589" s="123">
        <f t="shared" si="57"/>
        <v>1000</v>
      </c>
      <c r="AH589" s="126" cm="1">
        <f t="array" ref="AH589">_xlfn.XLOOKUP(AD588,CDIHistorico_[Data],CDIHistorico_[CDI dia]/100,AH588,0)</f>
        <v>0</v>
      </c>
      <c r="AI589" s="2">
        <f t="shared" si="58"/>
        <v>1</v>
      </c>
    </row>
    <row r="590" spans="26:35" hidden="1" x14ac:dyDescent="0.25">
      <c r="Z590"/>
      <c r="AD590" s="5">
        <f t="shared" si="55"/>
        <v>37557</v>
      </c>
      <c r="AE590" s="96" cm="1">
        <f t="array" ref="AE590">_xlfn.XLOOKUP(AD589,SELICHistorico[Data],SELICHistorico[SELIC dia]/100,AE589,0)</f>
        <v>0</v>
      </c>
      <c r="AF590" s="80">
        <f t="shared" si="56"/>
        <v>1</v>
      </c>
      <c r="AG590" s="123">
        <f t="shared" si="57"/>
        <v>1000</v>
      </c>
      <c r="AH590" s="126" cm="1">
        <f t="array" ref="AH590">_xlfn.XLOOKUP(AD589,CDIHistorico_[Data],CDIHistorico_[CDI dia]/100,AH589,0)</f>
        <v>0</v>
      </c>
      <c r="AI590" s="2">
        <f t="shared" si="58"/>
        <v>1</v>
      </c>
    </row>
    <row r="591" spans="26:35" hidden="1" x14ac:dyDescent="0.25">
      <c r="Z591"/>
      <c r="AD591" s="5">
        <f t="shared" si="55"/>
        <v>37558</v>
      </c>
      <c r="AE591" s="96" cm="1">
        <f t="array" ref="AE591">_xlfn.XLOOKUP(AD590,SELICHistorico[Data],SELICHistorico[SELIC dia]/100,AE590,0)</f>
        <v>0</v>
      </c>
      <c r="AF591" s="80">
        <f t="shared" si="56"/>
        <v>1</v>
      </c>
      <c r="AG591" s="123">
        <f t="shared" si="57"/>
        <v>1000</v>
      </c>
      <c r="AH591" s="126" cm="1">
        <f t="array" ref="AH591">_xlfn.XLOOKUP(AD590,CDIHistorico_[Data],CDIHistorico_[CDI dia]/100,AH590,0)</f>
        <v>0</v>
      </c>
      <c r="AI591" s="2">
        <f t="shared" si="58"/>
        <v>1</v>
      </c>
    </row>
    <row r="592" spans="26:35" hidden="1" x14ac:dyDescent="0.25">
      <c r="Z592"/>
      <c r="AD592" s="5">
        <f t="shared" si="55"/>
        <v>37559</v>
      </c>
      <c r="AE592" s="96" cm="1">
        <f t="array" ref="AE592">_xlfn.XLOOKUP(AD591,SELICHistorico[Data],SELICHistorico[SELIC dia]/100,AE591,0)</f>
        <v>0</v>
      </c>
      <c r="AF592" s="80">
        <f t="shared" si="56"/>
        <v>1</v>
      </c>
      <c r="AG592" s="123">
        <f t="shared" si="57"/>
        <v>1000</v>
      </c>
      <c r="AH592" s="126" cm="1">
        <f t="array" ref="AH592">_xlfn.XLOOKUP(AD591,CDIHistorico_[Data],CDIHistorico_[CDI dia]/100,AH591,0)</f>
        <v>0</v>
      </c>
      <c r="AI592" s="2">
        <f t="shared" si="58"/>
        <v>1</v>
      </c>
    </row>
    <row r="593" spans="26:35" hidden="1" x14ac:dyDescent="0.25">
      <c r="Z593"/>
      <c r="AD593" s="5">
        <f t="shared" si="55"/>
        <v>37560</v>
      </c>
      <c r="AE593" s="96" cm="1">
        <f t="array" ref="AE593">_xlfn.XLOOKUP(AD592,SELICHistorico[Data],SELICHistorico[SELIC dia]/100,AE592,0)</f>
        <v>0</v>
      </c>
      <c r="AF593" s="80">
        <f t="shared" si="56"/>
        <v>1</v>
      </c>
      <c r="AG593" s="123">
        <f t="shared" si="57"/>
        <v>1000</v>
      </c>
      <c r="AH593" s="126" cm="1">
        <f t="array" ref="AH593">_xlfn.XLOOKUP(AD592,CDIHistorico_[Data],CDIHistorico_[CDI dia]/100,AH592,0)</f>
        <v>0</v>
      </c>
      <c r="AI593" s="2">
        <f t="shared" si="58"/>
        <v>1</v>
      </c>
    </row>
    <row r="594" spans="26:35" hidden="1" x14ac:dyDescent="0.25">
      <c r="Z594"/>
      <c r="AD594" s="5">
        <f t="shared" si="55"/>
        <v>37561</v>
      </c>
      <c r="AE594" s="96" cm="1">
        <f t="array" ref="AE594">_xlfn.XLOOKUP(AD593,SELICHistorico[Data],SELICHistorico[SELIC dia]/100,AE593,0)</f>
        <v>0</v>
      </c>
      <c r="AF594" s="80">
        <f t="shared" si="56"/>
        <v>1</v>
      </c>
      <c r="AG594" s="123">
        <f t="shared" si="57"/>
        <v>1000</v>
      </c>
      <c r="AH594" s="126" cm="1">
        <f t="array" ref="AH594">_xlfn.XLOOKUP(AD593,CDIHistorico_[Data],CDIHistorico_[CDI dia]/100,AH593,0)</f>
        <v>0</v>
      </c>
      <c r="AI594" s="2">
        <f t="shared" si="58"/>
        <v>1</v>
      </c>
    </row>
    <row r="595" spans="26:35" hidden="1" x14ac:dyDescent="0.25">
      <c r="Z595"/>
      <c r="AD595" s="5">
        <f t="shared" si="55"/>
        <v>37564</v>
      </c>
      <c r="AE595" s="96" cm="1">
        <f t="array" ref="AE595">_xlfn.XLOOKUP(AD594,SELICHistorico[Data],SELICHistorico[SELIC dia]/100,AE594,0)</f>
        <v>0</v>
      </c>
      <c r="AF595" s="80">
        <f t="shared" si="56"/>
        <v>1</v>
      </c>
      <c r="AG595" s="123">
        <f t="shared" si="57"/>
        <v>1000</v>
      </c>
      <c r="AH595" s="126" cm="1">
        <f t="array" ref="AH595">_xlfn.XLOOKUP(AD594,CDIHistorico_[Data],CDIHistorico_[CDI dia]/100,AH594,0)</f>
        <v>0</v>
      </c>
      <c r="AI595" s="2">
        <f t="shared" si="58"/>
        <v>1</v>
      </c>
    </row>
    <row r="596" spans="26:35" hidden="1" x14ac:dyDescent="0.25">
      <c r="Z596"/>
      <c r="AD596" s="5">
        <f t="shared" ref="AD596:AD659" si="59">WORKDAY(AD595,1,feriados)</f>
        <v>37565</v>
      </c>
      <c r="AE596" s="96" cm="1">
        <f t="array" ref="AE596">_xlfn.XLOOKUP(AD595,SELICHistorico[Data],SELICHistorico[SELIC dia]/100,AE595,0)</f>
        <v>0</v>
      </c>
      <c r="AF596" s="80">
        <f t="shared" si="56"/>
        <v>1</v>
      </c>
      <c r="AG596" s="123">
        <f t="shared" si="57"/>
        <v>1000</v>
      </c>
      <c r="AH596" s="126" cm="1">
        <f t="array" ref="AH596">_xlfn.XLOOKUP(AD595,CDIHistorico_[Data],CDIHistorico_[CDI dia]/100,AH595,0)</f>
        <v>0</v>
      </c>
      <c r="AI596" s="2">
        <f t="shared" si="58"/>
        <v>1</v>
      </c>
    </row>
    <row r="597" spans="26:35" hidden="1" x14ac:dyDescent="0.25">
      <c r="Z597"/>
      <c r="AD597" s="5">
        <f t="shared" si="59"/>
        <v>37566</v>
      </c>
      <c r="AE597" s="96" cm="1">
        <f t="array" ref="AE597">_xlfn.XLOOKUP(AD596,SELICHistorico[Data],SELICHistorico[SELIC dia]/100,AE596,0)</f>
        <v>0</v>
      </c>
      <c r="AF597" s="80">
        <f t="shared" si="56"/>
        <v>1</v>
      </c>
      <c r="AG597" s="123">
        <f t="shared" si="57"/>
        <v>1000</v>
      </c>
      <c r="AH597" s="126" cm="1">
        <f t="array" ref="AH597">_xlfn.XLOOKUP(AD596,CDIHistorico_[Data],CDIHistorico_[CDI dia]/100,AH596,0)</f>
        <v>0</v>
      </c>
      <c r="AI597" s="2">
        <f t="shared" si="58"/>
        <v>1</v>
      </c>
    </row>
    <row r="598" spans="26:35" hidden="1" x14ac:dyDescent="0.25">
      <c r="Z598"/>
      <c r="AD598" s="5">
        <f t="shared" si="59"/>
        <v>37567</v>
      </c>
      <c r="AE598" s="96" cm="1">
        <f t="array" ref="AE598">_xlfn.XLOOKUP(AD597,SELICHistorico[Data],SELICHistorico[SELIC dia]/100,AE597,0)</f>
        <v>0</v>
      </c>
      <c r="AF598" s="80">
        <f t="shared" si="56"/>
        <v>1</v>
      </c>
      <c r="AG598" s="123">
        <f t="shared" si="57"/>
        <v>1000</v>
      </c>
      <c r="AH598" s="126" cm="1">
        <f t="array" ref="AH598">_xlfn.XLOOKUP(AD597,CDIHistorico_[Data],CDIHistorico_[CDI dia]/100,AH597,0)</f>
        <v>0</v>
      </c>
      <c r="AI598" s="2">
        <f t="shared" si="58"/>
        <v>1</v>
      </c>
    </row>
    <row r="599" spans="26:35" hidden="1" x14ac:dyDescent="0.25">
      <c r="Z599"/>
      <c r="AD599" s="5">
        <f t="shared" si="59"/>
        <v>37568</v>
      </c>
      <c r="AE599" s="96" cm="1">
        <f t="array" ref="AE599">_xlfn.XLOOKUP(AD598,SELICHistorico[Data],SELICHistorico[SELIC dia]/100,AE598,0)</f>
        <v>0</v>
      </c>
      <c r="AF599" s="80">
        <f t="shared" si="56"/>
        <v>1</v>
      </c>
      <c r="AG599" s="123">
        <f t="shared" si="57"/>
        <v>1000</v>
      </c>
      <c r="AH599" s="126" cm="1">
        <f t="array" ref="AH599">_xlfn.XLOOKUP(AD598,CDIHistorico_[Data],CDIHistorico_[CDI dia]/100,AH598,0)</f>
        <v>0</v>
      </c>
      <c r="AI599" s="2">
        <f t="shared" si="58"/>
        <v>1</v>
      </c>
    </row>
    <row r="600" spans="26:35" hidden="1" x14ac:dyDescent="0.25">
      <c r="Z600"/>
      <c r="AD600" s="5">
        <f t="shared" si="59"/>
        <v>37571</v>
      </c>
      <c r="AE600" s="96" cm="1">
        <f t="array" ref="AE600">_xlfn.XLOOKUP(AD599,SELICHistorico[Data],SELICHistorico[SELIC dia]/100,AE599,0)</f>
        <v>0</v>
      </c>
      <c r="AF600" s="80">
        <f t="shared" si="56"/>
        <v>1</v>
      </c>
      <c r="AG600" s="123">
        <f t="shared" si="57"/>
        <v>1000</v>
      </c>
      <c r="AH600" s="126" cm="1">
        <f t="array" ref="AH600">_xlfn.XLOOKUP(AD599,CDIHistorico_[Data],CDIHistorico_[CDI dia]/100,AH599,0)</f>
        <v>0</v>
      </c>
      <c r="AI600" s="2">
        <f t="shared" si="58"/>
        <v>1</v>
      </c>
    </row>
    <row r="601" spans="26:35" hidden="1" x14ac:dyDescent="0.25">
      <c r="Z601"/>
      <c r="AD601" s="5">
        <f t="shared" si="59"/>
        <v>37572</v>
      </c>
      <c r="AE601" s="96" cm="1">
        <f t="array" ref="AE601">_xlfn.XLOOKUP(AD600,SELICHistorico[Data],SELICHistorico[SELIC dia]/100,AE600,0)</f>
        <v>0</v>
      </c>
      <c r="AF601" s="80">
        <f t="shared" si="56"/>
        <v>1</v>
      </c>
      <c r="AG601" s="123">
        <f t="shared" si="57"/>
        <v>1000</v>
      </c>
      <c r="AH601" s="126" cm="1">
        <f t="array" ref="AH601">_xlfn.XLOOKUP(AD600,CDIHistorico_[Data],CDIHistorico_[CDI dia]/100,AH600,0)</f>
        <v>0</v>
      </c>
      <c r="AI601" s="2">
        <f t="shared" si="58"/>
        <v>1</v>
      </c>
    </row>
    <row r="602" spans="26:35" hidden="1" x14ac:dyDescent="0.25">
      <c r="Z602"/>
      <c r="AD602" s="5">
        <f t="shared" si="59"/>
        <v>37573</v>
      </c>
      <c r="AE602" s="96" cm="1">
        <f t="array" ref="AE602">_xlfn.XLOOKUP(AD601,SELICHistorico[Data],SELICHistorico[SELIC dia]/100,AE601,0)</f>
        <v>0</v>
      </c>
      <c r="AF602" s="80">
        <f t="shared" si="56"/>
        <v>1</v>
      </c>
      <c r="AG602" s="123">
        <f t="shared" si="57"/>
        <v>1000</v>
      </c>
      <c r="AH602" s="126" cm="1">
        <f t="array" ref="AH602">_xlfn.XLOOKUP(AD601,CDIHistorico_[Data],CDIHistorico_[CDI dia]/100,AH601,0)</f>
        <v>0</v>
      </c>
      <c r="AI602" s="2">
        <f t="shared" si="58"/>
        <v>1</v>
      </c>
    </row>
    <row r="603" spans="26:35" hidden="1" x14ac:dyDescent="0.25">
      <c r="Z603"/>
      <c r="AD603" s="5">
        <f t="shared" si="59"/>
        <v>37574</v>
      </c>
      <c r="AE603" s="96" cm="1">
        <f t="array" ref="AE603">_xlfn.XLOOKUP(AD602,SELICHistorico[Data],SELICHistorico[SELIC dia]/100,AE602,0)</f>
        <v>0</v>
      </c>
      <c r="AF603" s="80">
        <f t="shared" si="56"/>
        <v>1</v>
      </c>
      <c r="AG603" s="123">
        <f t="shared" si="57"/>
        <v>1000</v>
      </c>
      <c r="AH603" s="126" cm="1">
        <f t="array" ref="AH603">_xlfn.XLOOKUP(AD602,CDIHistorico_[Data],CDIHistorico_[CDI dia]/100,AH602,0)</f>
        <v>0</v>
      </c>
      <c r="AI603" s="2">
        <f t="shared" si="58"/>
        <v>1</v>
      </c>
    </row>
    <row r="604" spans="26:35" hidden="1" x14ac:dyDescent="0.25">
      <c r="Z604"/>
      <c r="AD604" s="5">
        <f t="shared" si="59"/>
        <v>37578</v>
      </c>
      <c r="AE604" s="96" cm="1">
        <f t="array" ref="AE604">_xlfn.XLOOKUP(AD603,SELICHistorico[Data],SELICHistorico[SELIC dia]/100,AE603,0)</f>
        <v>0</v>
      </c>
      <c r="AF604" s="80">
        <f t="shared" si="56"/>
        <v>1</v>
      </c>
      <c r="AG604" s="123">
        <f t="shared" si="57"/>
        <v>1000</v>
      </c>
      <c r="AH604" s="126" cm="1">
        <f t="array" ref="AH604">_xlfn.XLOOKUP(AD603,CDIHistorico_[Data],CDIHistorico_[CDI dia]/100,AH603,0)</f>
        <v>0</v>
      </c>
      <c r="AI604" s="2">
        <f t="shared" si="58"/>
        <v>1</v>
      </c>
    </row>
    <row r="605" spans="26:35" hidden="1" x14ac:dyDescent="0.25">
      <c r="Z605"/>
      <c r="AD605" s="5">
        <f t="shared" si="59"/>
        <v>37579</v>
      </c>
      <c r="AE605" s="96" cm="1">
        <f t="array" ref="AE605">_xlfn.XLOOKUP(AD604,SELICHistorico[Data],SELICHistorico[SELIC dia]/100,AE604,0)</f>
        <v>0</v>
      </c>
      <c r="AF605" s="80">
        <f t="shared" si="56"/>
        <v>1</v>
      </c>
      <c r="AG605" s="123">
        <f t="shared" si="57"/>
        <v>1000</v>
      </c>
      <c r="AH605" s="126" cm="1">
        <f t="array" ref="AH605">_xlfn.XLOOKUP(AD604,CDIHistorico_[Data],CDIHistorico_[CDI dia]/100,AH604,0)</f>
        <v>0</v>
      </c>
      <c r="AI605" s="2">
        <f t="shared" si="58"/>
        <v>1</v>
      </c>
    </row>
    <row r="606" spans="26:35" hidden="1" x14ac:dyDescent="0.25">
      <c r="Z606"/>
      <c r="AD606" s="5">
        <f t="shared" si="59"/>
        <v>37580</v>
      </c>
      <c r="AE606" s="96" cm="1">
        <f t="array" ref="AE606">_xlfn.XLOOKUP(AD605,SELICHistorico[Data],SELICHistorico[SELIC dia]/100,AE605,0)</f>
        <v>0</v>
      </c>
      <c r="AF606" s="80">
        <f t="shared" si="56"/>
        <v>1</v>
      </c>
      <c r="AG606" s="123">
        <f t="shared" si="57"/>
        <v>1000</v>
      </c>
      <c r="AH606" s="126" cm="1">
        <f t="array" ref="AH606">_xlfn.XLOOKUP(AD605,CDIHistorico_[Data],CDIHistorico_[CDI dia]/100,AH605,0)</f>
        <v>0</v>
      </c>
      <c r="AI606" s="2">
        <f t="shared" si="58"/>
        <v>1</v>
      </c>
    </row>
    <row r="607" spans="26:35" hidden="1" x14ac:dyDescent="0.25">
      <c r="Z607"/>
      <c r="AD607" s="5">
        <f t="shared" si="59"/>
        <v>37581</v>
      </c>
      <c r="AE607" s="96" cm="1">
        <f t="array" ref="AE607">_xlfn.XLOOKUP(AD606,SELICHistorico[Data],SELICHistorico[SELIC dia]/100,AE606,0)</f>
        <v>0</v>
      </c>
      <c r="AF607" s="80">
        <f t="shared" si="56"/>
        <v>1</v>
      </c>
      <c r="AG607" s="123">
        <f t="shared" si="57"/>
        <v>1000</v>
      </c>
      <c r="AH607" s="126" cm="1">
        <f t="array" ref="AH607">_xlfn.XLOOKUP(AD606,CDIHistorico_[Data],CDIHistorico_[CDI dia]/100,AH606,0)</f>
        <v>0</v>
      </c>
      <c r="AI607" s="2">
        <f t="shared" si="58"/>
        <v>1</v>
      </c>
    </row>
    <row r="608" spans="26:35" hidden="1" x14ac:dyDescent="0.25">
      <c r="Z608"/>
      <c r="AD608" s="5">
        <f t="shared" si="59"/>
        <v>37582</v>
      </c>
      <c r="AE608" s="96" cm="1">
        <f t="array" ref="AE608">_xlfn.XLOOKUP(AD607,SELICHistorico[Data],SELICHistorico[SELIC dia]/100,AE607,0)</f>
        <v>0</v>
      </c>
      <c r="AF608" s="80">
        <f t="shared" si="56"/>
        <v>1</v>
      </c>
      <c r="AG608" s="123">
        <f t="shared" si="57"/>
        <v>1000</v>
      </c>
      <c r="AH608" s="126" cm="1">
        <f t="array" ref="AH608">_xlfn.XLOOKUP(AD607,CDIHistorico_[Data],CDIHistorico_[CDI dia]/100,AH607,0)</f>
        <v>0</v>
      </c>
      <c r="AI608" s="2">
        <f t="shared" si="58"/>
        <v>1</v>
      </c>
    </row>
    <row r="609" spans="26:35" hidden="1" x14ac:dyDescent="0.25">
      <c r="Z609"/>
      <c r="AD609" s="5">
        <f t="shared" si="59"/>
        <v>37585</v>
      </c>
      <c r="AE609" s="96" cm="1">
        <f t="array" ref="AE609">_xlfn.XLOOKUP(AD608,SELICHistorico[Data],SELICHistorico[SELIC dia]/100,AE608,0)</f>
        <v>0</v>
      </c>
      <c r="AF609" s="80">
        <f t="shared" si="56"/>
        <v>1</v>
      </c>
      <c r="AG609" s="123">
        <f t="shared" si="57"/>
        <v>1000</v>
      </c>
      <c r="AH609" s="126" cm="1">
        <f t="array" ref="AH609">_xlfn.XLOOKUP(AD608,CDIHistorico_[Data],CDIHistorico_[CDI dia]/100,AH608,0)</f>
        <v>0</v>
      </c>
      <c r="AI609" s="2">
        <f t="shared" si="58"/>
        <v>1</v>
      </c>
    </row>
    <row r="610" spans="26:35" hidden="1" x14ac:dyDescent="0.25">
      <c r="Z610"/>
      <c r="AD610" s="5">
        <f t="shared" si="59"/>
        <v>37586</v>
      </c>
      <c r="AE610" s="96" cm="1">
        <f t="array" ref="AE610">_xlfn.XLOOKUP(AD609,SELICHistorico[Data],SELICHistorico[SELIC dia]/100,AE609,0)</f>
        <v>0</v>
      </c>
      <c r="AF610" s="80">
        <f t="shared" si="56"/>
        <v>1</v>
      </c>
      <c r="AG610" s="123">
        <f t="shared" si="57"/>
        <v>1000</v>
      </c>
      <c r="AH610" s="126" cm="1">
        <f t="array" ref="AH610">_xlfn.XLOOKUP(AD609,CDIHistorico_[Data],CDIHistorico_[CDI dia]/100,AH609,0)</f>
        <v>0</v>
      </c>
      <c r="AI610" s="2">
        <f t="shared" si="58"/>
        <v>1</v>
      </c>
    </row>
    <row r="611" spans="26:35" hidden="1" x14ac:dyDescent="0.25">
      <c r="Z611"/>
      <c r="AD611" s="5">
        <f t="shared" si="59"/>
        <v>37587</v>
      </c>
      <c r="AE611" s="96" cm="1">
        <f t="array" ref="AE611">_xlfn.XLOOKUP(AD610,SELICHistorico[Data],SELICHistorico[SELIC dia]/100,AE610,0)</f>
        <v>0</v>
      </c>
      <c r="AF611" s="80">
        <f t="shared" si="56"/>
        <v>1</v>
      </c>
      <c r="AG611" s="123">
        <f t="shared" si="57"/>
        <v>1000</v>
      </c>
      <c r="AH611" s="126" cm="1">
        <f t="array" ref="AH611">_xlfn.XLOOKUP(AD610,CDIHistorico_[Data],CDIHistorico_[CDI dia]/100,AH610,0)</f>
        <v>0</v>
      </c>
      <c r="AI611" s="2">
        <f t="shared" si="58"/>
        <v>1</v>
      </c>
    </row>
    <row r="612" spans="26:35" hidden="1" x14ac:dyDescent="0.25">
      <c r="Z612"/>
      <c r="AD612" s="5">
        <f t="shared" si="59"/>
        <v>37588</v>
      </c>
      <c r="AE612" s="96" cm="1">
        <f t="array" ref="AE612">_xlfn.XLOOKUP(AD611,SELICHistorico[Data],SELICHistorico[SELIC dia]/100,AE611,0)</f>
        <v>0</v>
      </c>
      <c r="AF612" s="80">
        <f t="shared" si="56"/>
        <v>1</v>
      </c>
      <c r="AG612" s="123">
        <f t="shared" si="57"/>
        <v>1000</v>
      </c>
      <c r="AH612" s="126" cm="1">
        <f t="array" ref="AH612">_xlfn.XLOOKUP(AD611,CDIHistorico_[Data],CDIHistorico_[CDI dia]/100,AH611,0)</f>
        <v>0</v>
      </c>
      <c r="AI612" s="2">
        <f t="shared" si="58"/>
        <v>1</v>
      </c>
    </row>
    <row r="613" spans="26:35" hidden="1" x14ac:dyDescent="0.25">
      <c r="Z613"/>
      <c r="AD613" s="5">
        <f t="shared" si="59"/>
        <v>37589</v>
      </c>
      <c r="AE613" s="96" cm="1">
        <f t="array" ref="AE613">_xlfn.XLOOKUP(AD612,SELICHistorico[Data],SELICHistorico[SELIC dia]/100,AE612,0)</f>
        <v>0</v>
      </c>
      <c r="AF613" s="80">
        <f t="shared" si="56"/>
        <v>1</v>
      </c>
      <c r="AG613" s="123">
        <f t="shared" si="57"/>
        <v>1000</v>
      </c>
      <c r="AH613" s="126" cm="1">
        <f t="array" ref="AH613">_xlfn.XLOOKUP(AD612,CDIHistorico_[Data],CDIHistorico_[CDI dia]/100,AH612,0)</f>
        <v>0</v>
      </c>
      <c r="AI613" s="2">
        <f t="shared" si="58"/>
        <v>1</v>
      </c>
    </row>
    <row r="614" spans="26:35" hidden="1" x14ac:dyDescent="0.25">
      <c r="Z614"/>
      <c r="AD614" s="5">
        <f t="shared" si="59"/>
        <v>37592</v>
      </c>
      <c r="AE614" s="96" cm="1">
        <f t="array" ref="AE614">_xlfn.XLOOKUP(AD613,SELICHistorico[Data],SELICHistorico[SELIC dia]/100,AE613,0)</f>
        <v>0</v>
      </c>
      <c r="AF614" s="80">
        <f t="shared" si="56"/>
        <v>1</v>
      </c>
      <c r="AG614" s="123">
        <f t="shared" si="57"/>
        <v>1000</v>
      </c>
      <c r="AH614" s="126" cm="1">
        <f t="array" ref="AH614">_xlfn.XLOOKUP(AD613,CDIHistorico_[Data],CDIHistorico_[CDI dia]/100,AH613,0)</f>
        <v>0</v>
      </c>
      <c r="AI614" s="2">
        <f t="shared" si="58"/>
        <v>1</v>
      </c>
    </row>
    <row r="615" spans="26:35" hidden="1" x14ac:dyDescent="0.25">
      <c r="Z615"/>
      <c r="AD615" s="5">
        <f t="shared" si="59"/>
        <v>37593</v>
      </c>
      <c r="AE615" s="96" cm="1">
        <f t="array" ref="AE615">_xlfn.XLOOKUP(AD614,SELICHistorico[Data],SELICHistorico[SELIC dia]/100,AE614,0)</f>
        <v>0</v>
      </c>
      <c r="AF615" s="80">
        <f t="shared" si="56"/>
        <v>1</v>
      </c>
      <c r="AG615" s="123">
        <f t="shared" si="57"/>
        <v>1000</v>
      </c>
      <c r="AH615" s="126" cm="1">
        <f t="array" ref="AH615">_xlfn.XLOOKUP(AD614,CDIHistorico_[Data],CDIHistorico_[CDI dia]/100,AH614,0)</f>
        <v>0</v>
      </c>
      <c r="AI615" s="2">
        <f t="shared" si="58"/>
        <v>1</v>
      </c>
    </row>
    <row r="616" spans="26:35" hidden="1" x14ac:dyDescent="0.25">
      <c r="Z616"/>
      <c r="AD616" s="5">
        <f t="shared" si="59"/>
        <v>37594</v>
      </c>
      <c r="AE616" s="96" cm="1">
        <f t="array" ref="AE616">_xlfn.XLOOKUP(AD615,SELICHistorico[Data],SELICHistorico[SELIC dia]/100,AE615,0)</f>
        <v>0</v>
      </c>
      <c r="AF616" s="80">
        <f t="shared" si="56"/>
        <v>1</v>
      </c>
      <c r="AG616" s="123">
        <f t="shared" si="57"/>
        <v>1000</v>
      </c>
      <c r="AH616" s="126" cm="1">
        <f t="array" ref="AH616">_xlfn.XLOOKUP(AD615,CDIHistorico_[Data],CDIHistorico_[CDI dia]/100,AH615,0)</f>
        <v>0</v>
      </c>
      <c r="AI616" s="2">
        <f t="shared" si="58"/>
        <v>1</v>
      </c>
    </row>
    <row r="617" spans="26:35" hidden="1" x14ac:dyDescent="0.25">
      <c r="Z617"/>
      <c r="AD617" s="5">
        <f t="shared" si="59"/>
        <v>37595</v>
      </c>
      <c r="AE617" s="96" cm="1">
        <f t="array" ref="AE617">_xlfn.XLOOKUP(AD616,SELICHistorico[Data],SELICHistorico[SELIC dia]/100,AE616,0)</f>
        <v>0</v>
      </c>
      <c r="AF617" s="80">
        <f t="shared" si="56"/>
        <v>1</v>
      </c>
      <c r="AG617" s="123">
        <f t="shared" si="57"/>
        <v>1000</v>
      </c>
      <c r="AH617" s="126" cm="1">
        <f t="array" ref="AH617">_xlfn.XLOOKUP(AD616,CDIHistorico_[Data],CDIHistorico_[CDI dia]/100,AH616,0)</f>
        <v>0</v>
      </c>
      <c r="AI617" s="2">
        <f t="shared" si="58"/>
        <v>1</v>
      </c>
    </row>
    <row r="618" spans="26:35" hidden="1" x14ac:dyDescent="0.25">
      <c r="Z618"/>
      <c r="AD618" s="5">
        <f t="shared" si="59"/>
        <v>37596</v>
      </c>
      <c r="AE618" s="96" cm="1">
        <f t="array" ref="AE618">_xlfn.XLOOKUP(AD617,SELICHistorico[Data],SELICHistorico[SELIC dia]/100,AE617,0)</f>
        <v>0</v>
      </c>
      <c r="AF618" s="80">
        <f t="shared" si="56"/>
        <v>1</v>
      </c>
      <c r="AG618" s="123">
        <f t="shared" si="57"/>
        <v>1000</v>
      </c>
      <c r="AH618" s="126" cm="1">
        <f t="array" ref="AH618">_xlfn.XLOOKUP(AD617,CDIHistorico_[Data],CDIHistorico_[CDI dia]/100,AH617,0)</f>
        <v>0</v>
      </c>
      <c r="AI618" s="2">
        <f t="shared" si="58"/>
        <v>1</v>
      </c>
    </row>
    <row r="619" spans="26:35" hidden="1" x14ac:dyDescent="0.25">
      <c r="Z619"/>
      <c r="AD619" s="5">
        <f t="shared" si="59"/>
        <v>37599</v>
      </c>
      <c r="AE619" s="96" cm="1">
        <f t="array" ref="AE619">_xlfn.XLOOKUP(AD618,SELICHistorico[Data],SELICHistorico[SELIC dia]/100,AE618,0)</f>
        <v>0</v>
      </c>
      <c r="AF619" s="80">
        <f t="shared" si="56"/>
        <v>1</v>
      </c>
      <c r="AG619" s="123">
        <f t="shared" si="57"/>
        <v>1000</v>
      </c>
      <c r="AH619" s="126" cm="1">
        <f t="array" ref="AH619">_xlfn.XLOOKUP(AD618,CDIHistorico_[Data],CDIHistorico_[CDI dia]/100,AH618,0)</f>
        <v>0</v>
      </c>
      <c r="AI619" s="2">
        <f t="shared" si="58"/>
        <v>1</v>
      </c>
    </row>
    <row r="620" spans="26:35" hidden="1" x14ac:dyDescent="0.25">
      <c r="Z620"/>
      <c r="AD620" s="5">
        <f t="shared" si="59"/>
        <v>37600</v>
      </c>
      <c r="AE620" s="96" cm="1">
        <f t="array" ref="AE620">_xlfn.XLOOKUP(AD619,SELICHistorico[Data],SELICHistorico[SELIC dia]/100,AE619,0)</f>
        <v>0</v>
      </c>
      <c r="AF620" s="80">
        <f t="shared" si="56"/>
        <v>1</v>
      </c>
      <c r="AG620" s="123">
        <f t="shared" si="57"/>
        <v>1000</v>
      </c>
      <c r="AH620" s="126" cm="1">
        <f t="array" ref="AH620">_xlfn.XLOOKUP(AD619,CDIHistorico_[Data],CDIHistorico_[CDI dia]/100,AH619,0)</f>
        <v>0</v>
      </c>
      <c r="AI620" s="2">
        <f t="shared" si="58"/>
        <v>1</v>
      </c>
    </row>
    <row r="621" spans="26:35" hidden="1" x14ac:dyDescent="0.25">
      <c r="Z621"/>
      <c r="AD621" s="5">
        <f t="shared" si="59"/>
        <v>37601</v>
      </c>
      <c r="AE621" s="96" cm="1">
        <f t="array" ref="AE621">_xlfn.XLOOKUP(AD620,SELICHistorico[Data],SELICHistorico[SELIC dia]/100,AE620,0)</f>
        <v>0</v>
      </c>
      <c r="AF621" s="80">
        <f t="shared" si="56"/>
        <v>1</v>
      </c>
      <c r="AG621" s="123">
        <f t="shared" si="57"/>
        <v>1000</v>
      </c>
      <c r="AH621" s="126" cm="1">
        <f t="array" ref="AH621">_xlfn.XLOOKUP(AD620,CDIHistorico_[Data],CDIHistorico_[CDI dia]/100,AH620,0)</f>
        <v>0</v>
      </c>
      <c r="AI621" s="2">
        <f t="shared" si="58"/>
        <v>1</v>
      </c>
    </row>
    <row r="622" spans="26:35" hidden="1" x14ac:dyDescent="0.25">
      <c r="Z622"/>
      <c r="AD622" s="5">
        <f t="shared" si="59"/>
        <v>37602</v>
      </c>
      <c r="AE622" s="96" cm="1">
        <f t="array" ref="AE622">_xlfn.XLOOKUP(AD621,SELICHistorico[Data],SELICHistorico[SELIC dia]/100,AE621,0)</f>
        <v>0</v>
      </c>
      <c r="AF622" s="80">
        <f t="shared" si="56"/>
        <v>1</v>
      </c>
      <c r="AG622" s="123">
        <f t="shared" si="57"/>
        <v>1000</v>
      </c>
      <c r="AH622" s="126" cm="1">
        <f t="array" ref="AH622">_xlfn.XLOOKUP(AD621,CDIHistorico_[Data],CDIHistorico_[CDI dia]/100,AH621,0)</f>
        <v>0</v>
      </c>
      <c r="AI622" s="2">
        <f t="shared" si="58"/>
        <v>1</v>
      </c>
    </row>
    <row r="623" spans="26:35" hidden="1" x14ac:dyDescent="0.25">
      <c r="Z623"/>
      <c r="AD623" s="5">
        <f t="shared" si="59"/>
        <v>37603</v>
      </c>
      <c r="AE623" s="96" cm="1">
        <f t="array" ref="AE623">_xlfn.XLOOKUP(AD622,SELICHistorico[Data],SELICHistorico[SELIC dia]/100,AE622,0)</f>
        <v>0</v>
      </c>
      <c r="AF623" s="80">
        <f t="shared" si="56"/>
        <v>1</v>
      </c>
      <c r="AG623" s="123">
        <f t="shared" si="57"/>
        <v>1000</v>
      </c>
      <c r="AH623" s="126" cm="1">
        <f t="array" ref="AH623">_xlfn.XLOOKUP(AD622,CDIHistorico_[Data],CDIHistorico_[CDI dia]/100,AH622,0)</f>
        <v>0</v>
      </c>
      <c r="AI623" s="2">
        <f t="shared" si="58"/>
        <v>1</v>
      </c>
    </row>
    <row r="624" spans="26:35" hidden="1" x14ac:dyDescent="0.25">
      <c r="Z624"/>
      <c r="AD624" s="5">
        <f t="shared" si="59"/>
        <v>37606</v>
      </c>
      <c r="AE624" s="96" cm="1">
        <f t="array" ref="AE624">_xlfn.XLOOKUP(AD623,SELICHistorico[Data],SELICHistorico[SELIC dia]/100,AE623,0)</f>
        <v>0</v>
      </c>
      <c r="AF624" s="80">
        <f t="shared" si="56"/>
        <v>1</v>
      </c>
      <c r="AG624" s="123">
        <f t="shared" si="57"/>
        <v>1000</v>
      </c>
      <c r="AH624" s="126" cm="1">
        <f t="array" ref="AH624">_xlfn.XLOOKUP(AD623,CDIHistorico_[Data],CDIHistorico_[CDI dia]/100,AH623,0)</f>
        <v>0</v>
      </c>
      <c r="AI624" s="2">
        <f t="shared" si="58"/>
        <v>1</v>
      </c>
    </row>
    <row r="625" spans="26:35" hidden="1" x14ac:dyDescent="0.25">
      <c r="Z625"/>
      <c r="AD625" s="5">
        <f t="shared" si="59"/>
        <v>37607</v>
      </c>
      <c r="AE625" s="96" cm="1">
        <f t="array" ref="AE625">_xlfn.XLOOKUP(AD624,SELICHistorico[Data],SELICHistorico[SELIC dia]/100,AE624,0)</f>
        <v>0</v>
      </c>
      <c r="AF625" s="80">
        <f t="shared" si="56"/>
        <v>1</v>
      </c>
      <c r="AG625" s="123">
        <f t="shared" si="57"/>
        <v>1000</v>
      </c>
      <c r="AH625" s="126" cm="1">
        <f t="array" ref="AH625">_xlfn.XLOOKUP(AD624,CDIHistorico_[Data],CDIHistorico_[CDI dia]/100,AH624,0)</f>
        <v>0</v>
      </c>
      <c r="AI625" s="2">
        <f t="shared" si="58"/>
        <v>1</v>
      </c>
    </row>
    <row r="626" spans="26:35" hidden="1" x14ac:dyDescent="0.25">
      <c r="Z626"/>
      <c r="AD626" s="5">
        <f t="shared" si="59"/>
        <v>37608</v>
      </c>
      <c r="AE626" s="96" cm="1">
        <f t="array" ref="AE626">_xlfn.XLOOKUP(AD625,SELICHistorico[Data],SELICHistorico[SELIC dia]/100,AE625,0)</f>
        <v>0</v>
      </c>
      <c r="AF626" s="80">
        <f t="shared" si="56"/>
        <v>1</v>
      </c>
      <c r="AG626" s="123">
        <f t="shared" si="57"/>
        <v>1000</v>
      </c>
      <c r="AH626" s="126" cm="1">
        <f t="array" ref="AH626">_xlfn.XLOOKUP(AD625,CDIHistorico_[Data],CDIHistorico_[CDI dia]/100,AH625,0)</f>
        <v>0</v>
      </c>
      <c r="AI626" s="2">
        <f t="shared" si="58"/>
        <v>1</v>
      </c>
    </row>
    <row r="627" spans="26:35" hidden="1" x14ac:dyDescent="0.25">
      <c r="Z627"/>
      <c r="AD627" s="5">
        <f t="shared" si="59"/>
        <v>37609</v>
      </c>
      <c r="AE627" s="96" cm="1">
        <f t="array" ref="AE627">_xlfn.XLOOKUP(AD626,SELICHistorico[Data],SELICHistorico[SELIC dia]/100,AE626,0)</f>
        <v>0</v>
      </c>
      <c r="AF627" s="80">
        <f t="shared" si="56"/>
        <v>1</v>
      </c>
      <c r="AG627" s="123">
        <f t="shared" si="57"/>
        <v>1000</v>
      </c>
      <c r="AH627" s="126" cm="1">
        <f t="array" ref="AH627">_xlfn.XLOOKUP(AD626,CDIHistorico_[Data],CDIHistorico_[CDI dia]/100,AH626,0)</f>
        <v>0</v>
      </c>
      <c r="AI627" s="2">
        <f t="shared" si="58"/>
        <v>1</v>
      </c>
    </row>
    <row r="628" spans="26:35" hidden="1" x14ac:dyDescent="0.25">
      <c r="Z628"/>
      <c r="AD628" s="5">
        <f t="shared" si="59"/>
        <v>37610</v>
      </c>
      <c r="AE628" s="96" cm="1">
        <f t="array" ref="AE628">_xlfn.XLOOKUP(AD627,SELICHistorico[Data],SELICHistorico[SELIC dia]/100,AE627,0)</f>
        <v>0</v>
      </c>
      <c r="AF628" s="80">
        <f t="shared" si="56"/>
        <v>1</v>
      </c>
      <c r="AG628" s="123">
        <f t="shared" si="57"/>
        <v>1000</v>
      </c>
      <c r="AH628" s="126" cm="1">
        <f t="array" ref="AH628">_xlfn.XLOOKUP(AD627,CDIHistorico_[Data],CDIHistorico_[CDI dia]/100,AH627,0)</f>
        <v>0</v>
      </c>
      <c r="AI628" s="2">
        <f t="shared" si="58"/>
        <v>1</v>
      </c>
    </row>
    <row r="629" spans="26:35" hidden="1" x14ac:dyDescent="0.25">
      <c r="Z629"/>
      <c r="AD629" s="5">
        <f t="shared" si="59"/>
        <v>37613</v>
      </c>
      <c r="AE629" s="96" cm="1">
        <f t="array" ref="AE629">_xlfn.XLOOKUP(AD628,SELICHistorico[Data],SELICHistorico[SELIC dia]/100,AE628,0)</f>
        <v>0</v>
      </c>
      <c r="AF629" s="80">
        <f t="shared" si="56"/>
        <v>1</v>
      </c>
      <c r="AG629" s="123">
        <f t="shared" si="57"/>
        <v>1000</v>
      </c>
      <c r="AH629" s="126" cm="1">
        <f t="array" ref="AH629">_xlfn.XLOOKUP(AD628,CDIHistorico_[Data],CDIHistorico_[CDI dia]/100,AH628,0)</f>
        <v>0</v>
      </c>
      <c r="AI629" s="2">
        <f t="shared" si="58"/>
        <v>1</v>
      </c>
    </row>
    <row r="630" spans="26:35" hidden="1" x14ac:dyDescent="0.25">
      <c r="Z630"/>
      <c r="AD630" s="5">
        <f t="shared" si="59"/>
        <v>37614</v>
      </c>
      <c r="AE630" s="96" cm="1">
        <f t="array" ref="AE630">_xlfn.XLOOKUP(AD629,SELICHistorico[Data],SELICHistorico[SELIC dia]/100,AE629,0)</f>
        <v>0</v>
      </c>
      <c r="AF630" s="80">
        <f t="shared" si="56"/>
        <v>1</v>
      </c>
      <c r="AG630" s="123">
        <f t="shared" si="57"/>
        <v>1000</v>
      </c>
      <c r="AH630" s="126" cm="1">
        <f t="array" ref="AH630">_xlfn.XLOOKUP(AD629,CDIHistorico_[Data],CDIHistorico_[CDI dia]/100,AH629,0)</f>
        <v>0</v>
      </c>
      <c r="AI630" s="2">
        <f t="shared" si="58"/>
        <v>1</v>
      </c>
    </row>
    <row r="631" spans="26:35" hidden="1" x14ac:dyDescent="0.25">
      <c r="Z631"/>
      <c r="AD631" s="5">
        <f t="shared" si="59"/>
        <v>37616</v>
      </c>
      <c r="AE631" s="96" cm="1">
        <f t="array" ref="AE631">_xlfn.XLOOKUP(AD630,SELICHistorico[Data],SELICHistorico[SELIC dia]/100,AE630,0)</f>
        <v>0</v>
      </c>
      <c r="AF631" s="80">
        <f t="shared" si="56"/>
        <v>1</v>
      </c>
      <c r="AG631" s="123">
        <f t="shared" si="57"/>
        <v>1000</v>
      </c>
      <c r="AH631" s="126" cm="1">
        <f t="array" ref="AH631">_xlfn.XLOOKUP(AD630,CDIHistorico_[Data],CDIHistorico_[CDI dia]/100,AH630,0)</f>
        <v>0</v>
      </c>
      <c r="AI631" s="2">
        <f t="shared" si="58"/>
        <v>1</v>
      </c>
    </row>
    <row r="632" spans="26:35" hidden="1" x14ac:dyDescent="0.25">
      <c r="Z632"/>
      <c r="AD632" s="5">
        <f t="shared" si="59"/>
        <v>37617</v>
      </c>
      <c r="AE632" s="96" cm="1">
        <f t="array" ref="AE632">_xlfn.XLOOKUP(AD631,SELICHistorico[Data],SELICHistorico[SELIC dia]/100,AE631,0)</f>
        <v>0</v>
      </c>
      <c r="AF632" s="80">
        <f t="shared" si="56"/>
        <v>1</v>
      </c>
      <c r="AG632" s="123">
        <f t="shared" si="57"/>
        <v>1000</v>
      </c>
      <c r="AH632" s="126" cm="1">
        <f t="array" ref="AH632">_xlfn.XLOOKUP(AD631,CDIHistorico_[Data],CDIHistorico_[CDI dia]/100,AH631,0)</f>
        <v>0</v>
      </c>
      <c r="AI632" s="2">
        <f t="shared" si="58"/>
        <v>1</v>
      </c>
    </row>
    <row r="633" spans="26:35" hidden="1" x14ac:dyDescent="0.25">
      <c r="Z633"/>
      <c r="AD633" s="5">
        <f t="shared" si="59"/>
        <v>37620</v>
      </c>
      <c r="AE633" s="96" cm="1">
        <f t="array" ref="AE633">_xlfn.XLOOKUP(AD632,SELICHistorico[Data],SELICHistorico[SELIC dia]/100,AE632,0)</f>
        <v>0</v>
      </c>
      <c r="AF633" s="80">
        <f t="shared" si="56"/>
        <v>1</v>
      </c>
      <c r="AG633" s="123">
        <f t="shared" si="57"/>
        <v>1000</v>
      </c>
      <c r="AH633" s="126" cm="1">
        <f t="array" ref="AH633">_xlfn.XLOOKUP(AD632,CDIHistorico_[Data],CDIHistorico_[CDI dia]/100,AH632,0)</f>
        <v>0</v>
      </c>
      <c r="AI633" s="2">
        <f t="shared" si="58"/>
        <v>1</v>
      </c>
    </row>
    <row r="634" spans="26:35" hidden="1" x14ac:dyDescent="0.25">
      <c r="Z634"/>
      <c r="AD634" s="5">
        <f t="shared" si="59"/>
        <v>37621</v>
      </c>
      <c r="AE634" s="96" cm="1">
        <f t="array" ref="AE634">_xlfn.XLOOKUP(AD633,SELICHistorico[Data],SELICHistorico[SELIC dia]/100,AE633,0)</f>
        <v>0</v>
      </c>
      <c r="AF634" s="80">
        <f t="shared" si="56"/>
        <v>1</v>
      </c>
      <c r="AG634" s="123">
        <f t="shared" si="57"/>
        <v>1000</v>
      </c>
      <c r="AH634" s="126" cm="1">
        <f t="array" ref="AH634">_xlfn.XLOOKUP(AD633,CDIHistorico_[Data],CDIHistorico_[CDI dia]/100,AH633,0)</f>
        <v>0</v>
      </c>
      <c r="AI634" s="2">
        <f t="shared" si="58"/>
        <v>1</v>
      </c>
    </row>
    <row r="635" spans="26:35" hidden="1" x14ac:dyDescent="0.25">
      <c r="Z635"/>
      <c r="AD635" s="5">
        <f t="shared" si="59"/>
        <v>37623</v>
      </c>
      <c r="AE635" s="96" cm="1">
        <f t="array" ref="AE635">_xlfn.XLOOKUP(AD634,SELICHistorico[Data],SELICHistorico[SELIC dia]/100,AE634,0)</f>
        <v>0</v>
      </c>
      <c r="AF635" s="80">
        <f t="shared" si="56"/>
        <v>1</v>
      </c>
      <c r="AG635" s="123">
        <f t="shared" si="57"/>
        <v>1000</v>
      </c>
      <c r="AH635" s="126" cm="1">
        <f t="array" ref="AH635">_xlfn.XLOOKUP(AD634,CDIHistorico_[Data],CDIHistorico_[CDI dia]/100,AH634,0)</f>
        <v>0</v>
      </c>
      <c r="AI635" s="2">
        <f t="shared" si="58"/>
        <v>1</v>
      </c>
    </row>
    <row r="636" spans="26:35" hidden="1" x14ac:dyDescent="0.25">
      <c r="Z636"/>
      <c r="AD636" s="5">
        <f t="shared" si="59"/>
        <v>37624</v>
      </c>
      <c r="AE636" s="96" cm="1">
        <f t="array" ref="AE636">_xlfn.XLOOKUP(AD635,SELICHistorico[Data],SELICHistorico[SELIC dia]/100,AE635,0)</f>
        <v>0</v>
      </c>
      <c r="AF636" s="80">
        <f t="shared" si="56"/>
        <v>1</v>
      </c>
      <c r="AG636" s="123">
        <f t="shared" si="57"/>
        <v>1000</v>
      </c>
      <c r="AH636" s="126" cm="1">
        <f t="array" ref="AH636">_xlfn.XLOOKUP(AD635,CDIHistorico_[Data],CDIHistorico_[CDI dia]/100,AH635,0)</f>
        <v>0</v>
      </c>
      <c r="AI636" s="2">
        <f t="shared" si="58"/>
        <v>1</v>
      </c>
    </row>
    <row r="637" spans="26:35" hidden="1" x14ac:dyDescent="0.25">
      <c r="Z637"/>
      <c r="AD637" s="5">
        <f t="shared" si="59"/>
        <v>37627</v>
      </c>
      <c r="AE637" s="96" cm="1">
        <f t="array" ref="AE637">_xlfn.XLOOKUP(AD636,SELICHistorico[Data],SELICHistorico[SELIC dia]/100,AE636,0)</f>
        <v>0</v>
      </c>
      <c r="AF637" s="80">
        <f t="shared" si="56"/>
        <v>1</v>
      </c>
      <c r="AG637" s="123">
        <f t="shared" si="57"/>
        <v>1000</v>
      </c>
      <c r="AH637" s="126" cm="1">
        <f t="array" ref="AH637">_xlfn.XLOOKUP(AD636,CDIHistorico_[Data],CDIHistorico_[CDI dia]/100,AH636,0)</f>
        <v>0</v>
      </c>
      <c r="AI637" s="2">
        <f t="shared" si="58"/>
        <v>1</v>
      </c>
    </row>
    <row r="638" spans="26:35" hidden="1" x14ac:dyDescent="0.25">
      <c r="Z638"/>
      <c r="AD638" s="5">
        <f t="shared" si="59"/>
        <v>37628</v>
      </c>
      <c r="AE638" s="96" cm="1">
        <f t="array" ref="AE638">_xlfn.XLOOKUP(AD637,SELICHistorico[Data],SELICHistorico[SELIC dia]/100,AE637,0)</f>
        <v>0</v>
      </c>
      <c r="AF638" s="80">
        <f t="shared" si="56"/>
        <v>1</v>
      </c>
      <c r="AG638" s="123">
        <f t="shared" si="57"/>
        <v>1000</v>
      </c>
      <c r="AH638" s="126" cm="1">
        <f t="array" ref="AH638">_xlfn.XLOOKUP(AD637,CDIHistorico_[Data],CDIHistorico_[CDI dia]/100,AH637,0)</f>
        <v>0</v>
      </c>
      <c r="AI638" s="2">
        <f t="shared" si="58"/>
        <v>1</v>
      </c>
    </row>
    <row r="639" spans="26:35" hidden="1" x14ac:dyDescent="0.25">
      <c r="Z639"/>
      <c r="AD639" s="5">
        <f t="shared" si="59"/>
        <v>37629</v>
      </c>
      <c r="AE639" s="96" cm="1">
        <f t="array" ref="AE639">_xlfn.XLOOKUP(AD638,SELICHistorico[Data],SELICHistorico[SELIC dia]/100,AE638,0)</f>
        <v>0</v>
      </c>
      <c r="AF639" s="80">
        <f t="shared" si="56"/>
        <v>1</v>
      </c>
      <c r="AG639" s="123">
        <f t="shared" si="57"/>
        <v>1000</v>
      </c>
      <c r="AH639" s="126" cm="1">
        <f t="array" ref="AH639">_xlfn.XLOOKUP(AD638,CDIHistorico_[Data],CDIHistorico_[CDI dia]/100,AH638,0)</f>
        <v>0</v>
      </c>
      <c r="AI639" s="2">
        <f t="shared" si="58"/>
        <v>1</v>
      </c>
    </row>
    <row r="640" spans="26:35" hidden="1" x14ac:dyDescent="0.25">
      <c r="Z640"/>
      <c r="AD640" s="5">
        <f t="shared" si="59"/>
        <v>37630</v>
      </c>
      <c r="AE640" s="96" cm="1">
        <f t="array" ref="AE640">_xlfn.XLOOKUP(AD639,SELICHistorico[Data],SELICHistorico[SELIC dia]/100,AE639,0)</f>
        <v>0</v>
      </c>
      <c r="AF640" s="80">
        <f t="shared" si="56"/>
        <v>1</v>
      </c>
      <c r="AG640" s="123">
        <f t="shared" si="57"/>
        <v>1000</v>
      </c>
      <c r="AH640" s="126" cm="1">
        <f t="array" ref="AH640">_xlfn.XLOOKUP(AD639,CDIHistorico_[Data],CDIHistorico_[CDI dia]/100,AH639,0)</f>
        <v>0</v>
      </c>
      <c r="AI640" s="2">
        <f t="shared" si="58"/>
        <v>1</v>
      </c>
    </row>
    <row r="641" spans="26:35" hidden="1" x14ac:dyDescent="0.25">
      <c r="Z641"/>
      <c r="AD641" s="5">
        <f t="shared" si="59"/>
        <v>37631</v>
      </c>
      <c r="AE641" s="96" cm="1">
        <f t="array" ref="AE641">_xlfn.XLOOKUP(AD640,SELICHistorico[Data],SELICHistorico[SELIC dia]/100,AE640,0)</f>
        <v>0</v>
      </c>
      <c r="AF641" s="80">
        <f t="shared" si="56"/>
        <v>1</v>
      </c>
      <c r="AG641" s="123">
        <f t="shared" si="57"/>
        <v>1000</v>
      </c>
      <c r="AH641" s="126" cm="1">
        <f t="array" ref="AH641">_xlfn.XLOOKUP(AD640,CDIHistorico_[Data],CDIHistorico_[CDI dia]/100,AH640,0)</f>
        <v>0</v>
      </c>
      <c r="AI641" s="2">
        <f t="shared" si="58"/>
        <v>1</v>
      </c>
    </row>
    <row r="642" spans="26:35" hidden="1" x14ac:dyDescent="0.25">
      <c r="Z642"/>
      <c r="AD642" s="5">
        <f t="shared" si="59"/>
        <v>37634</v>
      </c>
      <c r="AE642" s="96" cm="1">
        <f t="array" ref="AE642">_xlfn.XLOOKUP(AD641,SELICHistorico[Data],SELICHistorico[SELIC dia]/100,AE641,0)</f>
        <v>0</v>
      </c>
      <c r="AF642" s="80">
        <f t="shared" si="56"/>
        <v>1</v>
      </c>
      <c r="AG642" s="123">
        <f t="shared" si="57"/>
        <v>1000</v>
      </c>
      <c r="AH642" s="126" cm="1">
        <f t="array" ref="AH642">_xlfn.XLOOKUP(AD641,CDIHistorico_[Data],CDIHistorico_[CDI dia]/100,AH641,0)</f>
        <v>0</v>
      </c>
      <c r="AI642" s="2">
        <f t="shared" si="58"/>
        <v>1</v>
      </c>
    </row>
    <row r="643" spans="26:35" hidden="1" x14ac:dyDescent="0.25">
      <c r="Z643"/>
      <c r="AD643" s="5">
        <f t="shared" si="59"/>
        <v>37635</v>
      </c>
      <c r="AE643" s="96" cm="1">
        <f t="array" ref="AE643">_xlfn.XLOOKUP(AD642,SELICHistorico[Data],SELICHistorico[SELIC dia]/100,AE642,0)</f>
        <v>0</v>
      </c>
      <c r="AF643" s="80">
        <f t="shared" si="56"/>
        <v>1</v>
      </c>
      <c r="AG643" s="123">
        <f t="shared" si="57"/>
        <v>1000</v>
      </c>
      <c r="AH643" s="126" cm="1">
        <f t="array" ref="AH643">_xlfn.XLOOKUP(AD642,CDIHistorico_[Data],CDIHistorico_[CDI dia]/100,AH642,0)</f>
        <v>0</v>
      </c>
      <c r="AI643" s="2">
        <f t="shared" si="58"/>
        <v>1</v>
      </c>
    </row>
    <row r="644" spans="26:35" hidden="1" x14ac:dyDescent="0.25">
      <c r="Z644"/>
      <c r="AD644" s="5">
        <f t="shared" si="59"/>
        <v>37636</v>
      </c>
      <c r="AE644" s="96" cm="1">
        <f t="array" ref="AE644">_xlfn.XLOOKUP(AD643,SELICHistorico[Data],SELICHistorico[SELIC dia]/100,AE643,0)</f>
        <v>0</v>
      </c>
      <c r="AF644" s="80">
        <f t="shared" ref="AF644:AF707" si="60">AF643*(1+AE644)</f>
        <v>1</v>
      </c>
      <c r="AG644" s="123">
        <f t="shared" ref="AG644:AG707" si="61">TRUNC(1000*AF644,6)</f>
        <v>1000</v>
      </c>
      <c r="AH644" s="126" cm="1">
        <f t="array" ref="AH644">_xlfn.XLOOKUP(AD643,CDIHistorico_[Data],CDIHistorico_[CDI dia]/100,AH643,0)</f>
        <v>0</v>
      </c>
      <c r="AI644" s="2">
        <f t="shared" ref="AI644:AI707" si="62">AI643*(1+AH644)</f>
        <v>1</v>
      </c>
    </row>
    <row r="645" spans="26:35" hidden="1" x14ac:dyDescent="0.25">
      <c r="Z645"/>
      <c r="AD645" s="5">
        <f t="shared" si="59"/>
        <v>37637</v>
      </c>
      <c r="AE645" s="96" cm="1">
        <f t="array" ref="AE645">_xlfn.XLOOKUP(AD644,SELICHistorico[Data],SELICHistorico[SELIC dia]/100,AE644,0)</f>
        <v>0</v>
      </c>
      <c r="AF645" s="80">
        <f t="shared" si="60"/>
        <v>1</v>
      </c>
      <c r="AG645" s="123">
        <f t="shared" si="61"/>
        <v>1000</v>
      </c>
      <c r="AH645" s="126" cm="1">
        <f t="array" ref="AH645">_xlfn.XLOOKUP(AD644,CDIHistorico_[Data],CDIHistorico_[CDI dia]/100,AH644,0)</f>
        <v>0</v>
      </c>
      <c r="AI645" s="2">
        <f t="shared" si="62"/>
        <v>1</v>
      </c>
    </row>
    <row r="646" spans="26:35" hidden="1" x14ac:dyDescent="0.25">
      <c r="Z646"/>
      <c r="AD646" s="5">
        <f t="shared" si="59"/>
        <v>37638</v>
      </c>
      <c r="AE646" s="96" cm="1">
        <f t="array" ref="AE646">_xlfn.XLOOKUP(AD645,SELICHistorico[Data],SELICHistorico[SELIC dia]/100,AE645,0)</f>
        <v>0</v>
      </c>
      <c r="AF646" s="80">
        <f t="shared" si="60"/>
        <v>1</v>
      </c>
      <c r="AG646" s="123">
        <f t="shared" si="61"/>
        <v>1000</v>
      </c>
      <c r="AH646" s="126" cm="1">
        <f t="array" ref="AH646">_xlfn.XLOOKUP(AD645,CDIHistorico_[Data],CDIHistorico_[CDI dia]/100,AH645,0)</f>
        <v>0</v>
      </c>
      <c r="AI646" s="2">
        <f t="shared" si="62"/>
        <v>1</v>
      </c>
    </row>
    <row r="647" spans="26:35" hidden="1" x14ac:dyDescent="0.25">
      <c r="Z647"/>
      <c r="AD647" s="5">
        <f t="shared" si="59"/>
        <v>37641</v>
      </c>
      <c r="AE647" s="96" cm="1">
        <f t="array" ref="AE647">_xlfn.XLOOKUP(AD646,SELICHistorico[Data],SELICHistorico[SELIC dia]/100,AE646,0)</f>
        <v>0</v>
      </c>
      <c r="AF647" s="80">
        <f t="shared" si="60"/>
        <v>1</v>
      </c>
      <c r="AG647" s="123">
        <f t="shared" si="61"/>
        <v>1000</v>
      </c>
      <c r="AH647" s="126" cm="1">
        <f t="array" ref="AH647">_xlfn.XLOOKUP(AD646,CDIHistorico_[Data],CDIHistorico_[CDI dia]/100,AH646,0)</f>
        <v>0</v>
      </c>
      <c r="AI647" s="2">
        <f t="shared" si="62"/>
        <v>1</v>
      </c>
    </row>
    <row r="648" spans="26:35" hidden="1" x14ac:dyDescent="0.25">
      <c r="Z648"/>
      <c r="AD648" s="5">
        <f t="shared" si="59"/>
        <v>37642</v>
      </c>
      <c r="AE648" s="96" cm="1">
        <f t="array" ref="AE648">_xlfn.XLOOKUP(AD647,SELICHistorico[Data],SELICHistorico[SELIC dia]/100,AE647,0)</f>
        <v>0</v>
      </c>
      <c r="AF648" s="80">
        <f t="shared" si="60"/>
        <v>1</v>
      </c>
      <c r="AG648" s="123">
        <f t="shared" si="61"/>
        <v>1000</v>
      </c>
      <c r="AH648" s="126" cm="1">
        <f t="array" ref="AH648">_xlfn.XLOOKUP(AD647,CDIHistorico_[Data],CDIHistorico_[CDI dia]/100,AH647,0)</f>
        <v>0</v>
      </c>
      <c r="AI648" s="2">
        <f t="shared" si="62"/>
        <v>1</v>
      </c>
    </row>
    <row r="649" spans="26:35" hidden="1" x14ac:dyDescent="0.25">
      <c r="Z649"/>
      <c r="AD649" s="5">
        <f t="shared" si="59"/>
        <v>37643</v>
      </c>
      <c r="AE649" s="96" cm="1">
        <f t="array" ref="AE649">_xlfn.XLOOKUP(AD648,SELICHistorico[Data],SELICHistorico[SELIC dia]/100,AE648,0)</f>
        <v>0</v>
      </c>
      <c r="AF649" s="80">
        <f t="shared" si="60"/>
        <v>1</v>
      </c>
      <c r="AG649" s="123">
        <f t="shared" si="61"/>
        <v>1000</v>
      </c>
      <c r="AH649" s="126" cm="1">
        <f t="array" ref="AH649">_xlfn.XLOOKUP(AD648,CDIHistorico_[Data],CDIHistorico_[CDI dia]/100,AH648,0)</f>
        <v>0</v>
      </c>
      <c r="AI649" s="2">
        <f t="shared" si="62"/>
        <v>1</v>
      </c>
    </row>
    <row r="650" spans="26:35" hidden="1" x14ac:dyDescent="0.25">
      <c r="Z650"/>
      <c r="AD650" s="5">
        <f t="shared" si="59"/>
        <v>37644</v>
      </c>
      <c r="AE650" s="96" cm="1">
        <f t="array" ref="AE650">_xlfn.XLOOKUP(AD649,SELICHistorico[Data],SELICHistorico[SELIC dia]/100,AE649,0)</f>
        <v>0</v>
      </c>
      <c r="AF650" s="80">
        <f t="shared" si="60"/>
        <v>1</v>
      </c>
      <c r="AG650" s="123">
        <f t="shared" si="61"/>
        <v>1000</v>
      </c>
      <c r="AH650" s="126" cm="1">
        <f t="array" ref="AH650">_xlfn.XLOOKUP(AD649,CDIHistorico_[Data],CDIHistorico_[CDI dia]/100,AH649,0)</f>
        <v>0</v>
      </c>
      <c r="AI650" s="2">
        <f t="shared" si="62"/>
        <v>1</v>
      </c>
    </row>
    <row r="651" spans="26:35" hidden="1" x14ac:dyDescent="0.25">
      <c r="Z651"/>
      <c r="AD651" s="5">
        <f t="shared" si="59"/>
        <v>37645</v>
      </c>
      <c r="AE651" s="96" cm="1">
        <f t="array" ref="AE651">_xlfn.XLOOKUP(AD650,SELICHistorico[Data],SELICHistorico[SELIC dia]/100,AE650,0)</f>
        <v>0</v>
      </c>
      <c r="AF651" s="80">
        <f t="shared" si="60"/>
        <v>1</v>
      </c>
      <c r="AG651" s="123">
        <f t="shared" si="61"/>
        <v>1000</v>
      </c>
      <c r="AH651" s="126" cm="1">
        <f t="array" ref="AH651">_xlfn.XLOOKUP(AD650,CDIHistorico_[Data],CDIHistorico_[CDI dia]/100,AH650,0)</f>
        <v>0</v>
      </c>
      <c r="AI651" s="2">
        <f t="shared" si="62"/>
        <v>1</v>
      </c>
    </row>
    <row r="652" spans="26:35" hidden="1" x14ac:dyDescent="0.25">
      <c r="Z652"/>
      <c r="AD652" s="5">
        <f t="shared" si="59"/>
        <v>37648</v>
      </c>
      <c r="AE652" s="96" cm="1">
        <f t="array" ref="AE652">_xlfn.XLOOKUP(AD651,SELICHistorico[Data],SELICHistorico[SELIC dia]/100,AE651,0)</f>
        <v>0</v>
      </c>
      <c r="AF652" s="80">
        <f t="shared" si="60"/>
        <v>1</v>
      </c>
      <c r="AG652" s="123">
        <f t="shared" si="61"/>
        <v>1000</v>
      </c>
      <c r="AH652" s="126" cm="1">
        <f t="array" ref="AH652">_xlfn.XLOOKUP(AD651,CDIHistorico_[Data],CDIHistorico_[CDI dia]/100,AH651,0)</f>
        <v>0</v>
      </c>
      <c r="AI652" s="2">
        <f t="shared" si="62"/>
        <v>1</v>
      </c>
    </row>
    <row r="653" spans="26:35" hidden="1" x14ac:dyDescent="0.25">
      <c r="Z653"/>
      <c r="AD653" s="5">
        <f t="shared" si="59"/>
        <v>37649</v>
      </c>
      <c r="AE653" s="96" cm="1">
        <f t="array" ref="AE653">_xlfn.XLOOKUP(AD652,SELICHistorico[Data],SELICHistorico[SELIC dia]/100,AE652,0)</f>
        <v>0</v>
      </c>
      <c r="AF653" s="80">
        <f t="shared" si="60"/>
        <v>1</v>
      </c>
      <c r="AG653" s="123">
        <f t="shared" si="61"/>
        <v>1000</v>
      </c>
      <c r="AH653" s="126" cm="1">
        <f t="array" ref="AH653">_xlfn.XLOOKUP(AD652,CDIHistorico_[Data],CDIHistorico_[CDI dia]/100,AH652,0)</f>
        <v>0</v>
      </c>
      <c r="AI653" s="2">
        <f t="shared" si="62"/>
        <v>1</v>
      </c>
    </row>
    <row r="654" spans="26:35" hidden="1" x14ac:dyDescent="0.25">
      <c r="Z654"/>
      <c r="AD654" s="5">
        <f t="shared" si="59"/>
        <v>37650</v>
      </c>
      <c r="AE654" s="96" cm="1">
        <f t="array" ref="AE654">_xlfn.XLOOKUP(AD653,SELICHistorico[Data],SELICHistorico[SELIC dia]/100,AE653,0)</f>
        <v>0</v>
      </c>
      <c r="AF654" s="80">
        <f t="shared" si="60"/>
        <v>1</v>
      </c>
      <c r="AG654" s="123">
        <f t="shared" si="61"/>
        <v>1000</v>
      </c>
      <c r="AH654" s="126" cm="1">
        <f t="array" ref="AH654">_xlfn.XLOOKUP(AD653,CDIHistorico_[Data],CDIHistorico_[CDI dia]/100,AH653,0)</f>
        <v>0</v>
      </c>
      <c r="AI654" s="2">
        <f t="shared" si="62"/>
        <v>1</v>
      </c>
    </row>
    <row r="655" spans="26:35" hidden="1" x14ac:dyDescent="0.25">
      <c r="Z655"/>
      <c r="AD655" s="5">
        <f t="shared" si="59"/>
        <v>37651</v>
      </c>
      <c r="AE655" s="96" cm="1">
        <f t="array" ref="AE655">_xlfn.XLOOKUP(AD654,SELICHistorico[Data],SELICHistorico[SELIC dia]/100,AE654,0)</f>
        <v>0</v>
      </c>
      <c r="AF655" s="80">
        <f t="shared" si="60"/>
        <v>1</v>
      </c>
      <c r="AG655" s="123">
        <f t="shared" si="61"/>
        <v>1000</v>
      </c>
      <c r="AH655" s="126" cm="1">
        <f t="array" ref="AH655">_xlfn.XLOOKUP(AD654,CDIHistorico_[Data],CDIHistorico_[CDI dia]/100,AH654,0)</f>
        <v>0</v>
      </c>
      <c r="AI655" s="2">
        <f t="shared" si="62"/>
        <v>1</v>
      </c>
    </row>
    <row r="656" spans="26:35" hidden="1" x14ac:dyDescent="0.25">
      <c r="Z656"/>
      <c r="AD656" s="5">
        <f t="shared" si="59"/>
        <v>37652</v>
      </c>
      <c r="AE656" s="96" cm="1">
        <f t="array" ref="AE656">_xlfn.XLOOKUP(AD655,SELICHistorico[Data],SELICHistorico[SELIC dia]/100,AE655,0)</f>
        <v>0</v>
      </c>
      <c r="AF656" s="80">
        <f t="shared" si="60"/>
        <v>1</v>
      </c>
      <c r="AG656" s="123">
        <f t="shared" si="61"/>
        <v>1000</v>
      </c>
      <c r="AH656" s="126" cm="1">
        <f t="array" ref="AH656">_xlfn.XLOOKUP(AD655,CDIHistorico_[Data],CDIHistorico_[CDI dia]/100,AH655,0)</f>
        <v>0</v>
      </c>
      <c r="AI656" s="2">
        <f t="shared" si="62"/>
        <v>1</v>
      </c>
    </row>
    <row r="657" spans="26:35" hidden="1" x14ac:dyDescent="0.25">
      <c r="Z657"/>
      <c r="AD657" s="5">
        <f t="shared" si="59"/>
        <v>37655</v>
      </c>
      <c r="AE657" s="96" cm="1">
        <f t="array" ref="AE657">_xlfn.XLOOKUP(AD656,SELICHistorico[Data],SELICHistorico[SELIC dia]/100,AE656,0)</f>
        <v>0</v>
      </c>
      <c r="AF657" s="80">
        <f t="shared" si="60"/>
        <v>1</v>
      </c>
      <c r="AG657" s="123">
        <f t="shared" si="61"/>
        <v>1000</v>
      </c>
      <c r="AH657" s="126" cm="1">
        <f t="array" ref="AH657">_xlfn.XLOOKUP(AD656,CDIHistorico_[Data],CDIHistorico_[CDI dia]/100,AH656,0)</f>
        <v>0</v>
      </c>
      <c r="AI657" s="2">
        <f t="shared" si="62"/>
        <v>1</v>
      </c>
    </row>
    <row r="658" spans="26:35" hidden="1" x14ac:dyDescent="0.25">
      <c r="Z658"/>
      <c r="AD658" s="5">
        <f t="shared" si="59"/>
        <v>37656</v>
      </c>
      <c r="AE658" s="96" cm="1">
        <f t="array" ref="AE658">_xlfn.XLOOKUP(AD657,SELICHistorico[Data],SELICHistorico[SELIC dia]/100,AE657,0)</f>
        <v>0</v>
      </c>
      <c r="AF658" s="80">
        <f t="shared" si="60"/>
        <v>1</v>
      </c>
      <c r="AG658" s="123">
        <f t="shared" si="61"/>
        <v>1000</v>
      </c>
      <c r="AH658" s="126" cm="1">
        <f t="array" ref="AH658">_xlfn.XLOOKUP(AD657,CDIHistorico_[Data],CDIHistorico_[CDI dia]/100,AH657,0)</f>
        <v>0</v>
      </c>
      <c r="AI658" s="2">
        <f t="shared" si="62"/>
        <v>1</v>
      </c>
    </row>
    <row r="659" spans="26:35" hidden="1" x14ac:dyDescent="0.25">
      <c r="Z659"/>
      <c r="AD659" s="5">
        <f t="shared" si="59"/>
        <v>37657</v>
      </c>
      <c r="AE659" s="96" cm="1">
        <f t="array" ref="AE659">_xlfn.XLOOKUP(AD658,SELICHistorico[Data],SELICHistorico[SELIC dia]/100,AE658,0)</f>
        <v>0</v>
      </c>
      <c r="AF659" s="80">
        <f t="shared" si="60"/>
        <v>1</v>
      </c>
      <c r="AG659" s="123">
        <f t="shared" si="61"/>
        <v>1000</v>
      </c>
      <c r="AH659" s="126" cm="1">
        <f t="array" ref="AH659">_xlfn.XLOOKUP(AD658,CDIHistorico_[Data],CDIHistorico_[CDI dia]/100,AH658,0)</f>
        <v>0</v>
      </c>
      <c r="AI659" s="2">
        <f t="shared" si="62"/>
        <v>1</v>
      </c>
    </row>
    <row r="660" spans="26:35" hidden="1" x14ac:dyDescent="0.25">
      <c r="Z660"/>
      <c r="AD660" s="5">
        <f t="shared" ref="AD660:AD723" si="63">WORKDAY(AD659,1,feriados)</f>
        <v>37658</v>
      </c>
      <c r="AE660" s="96" cm="1">
        <f t="array" ref="AE660">_xlfn.XLOOKUP(AD659,SELICHistorico[Data],SELICHistorico[SELIC dia]/100,AE659,0)</f>
        <v>0</v>
      </c>
      <c r="AF660" s="80">
        <f t="shared" si="60"/>
        <v>1</v>
      </c>
      <c r="AG660" s="123">
        <f t="shared" si="61"/>
        <v>1000</v>
      </c>
      <c r="AH660" s="126" cm="1">
        <f t="array" ref="AH660">_xlfn.XLOOKUP(AD659,CDIHistorico_[Data],CDIHistorico_[CDI dia]/100,AH659,0)</f>
        <v>0</v>
      </c>
      <c r="AI660" s="2">
        <f t="shared" si="62"/>
        <v>1</v>
      </c>
    </row>
    <row r="661" spans="26:35" hidden="1" x14ac:dyDescent="0.25">
      <c r="Z661"/>
      <c r="AD661" s="5">
        <f t="shared" si="63"/>
        <v>37659</v>
      </c>
      <c r="AE661" s="96" cm="1">
        <f t="array" ref="AE661">_xlfn.XLOOKUP(AD660,SELICHistorico[Data],SELICHistorico[SELIC dia]/100,AE660,0)</f>
        <v>0</v>
      </c>
      <c r="AF661" s="80">
        <f t="shared" si="60"/>
        <v>1</v>
      </c>
      <c r="AG661" s="123">
        <f t="shared" si="61"/>
        <v>1000</v>
      </c>
      <c r="AH661" s="126" cm="1">
        <f t="array" ref="AH661">_xlfn.XLOOKUP(AD660,CDIHistorico_[Data],CDIHistorico_[CDI dia]/100,AH660,0)</f>
        <v>0</v>
      </c>
      <c r="AI661" s="2">
        <f t="shared" si="62"/>
        <v>1</v>
      </c>
    </row>
    <row r="662" spans="26:35" hidden="1" x14ac:dyDescent="0.25">
      <c r="Z662"/>
      <c r="AD662" s="5">
        <f t="shared" si="63"/>
        <v>37662</v>
      </c>
      <c r="AE662" s="96" cm="1">
        <f t="array" ref="AE662">_xlfn.XLOOKUP(AD661,SELICHistorico[Data],SELICHistorico[SELIC dia]/100,AE661,0)</f>
        <v>0</v>
      </c>
      <c r="AF662" s="80">
        <f t="shared" si="60"/>
        <v>1</v>
      </c>
      <c r="AG662" s="123">
        <f t="shared" si="61"/>
        <v>1000</v>
      </c>
      <c r="AH662" s="126" cm="1">
        <f t="array" ref="AH662">_xlfn.XLOOKUP(AD661,CDIHistorico_[Data],CDIHistorico_[CDI dia]/100,AH661,0)</f>
        <v>0</v>
      </c>
      <c r="AI662" s="2">
        <f t="shared" si="62"/>
        <v>1</v>
      </c>
    </row>
    <row r="663" spans="26:35" hidden="1" x14ac:dyDescent="0.25">
      <c r="Z663"/>
      <c r="AD663" s="5">
        <f t="shared" si="63"/>
        <v>37663</v>
      </c>
      <c r="AE663" s="96" cm="1">
        <f t="array" ref="AE663">_xlfn.XLOOKUP(AD662,SELICHistorico[Data],SELICHistorico[SELIC dia]/100,AE662,0)</f>
        <v>0</v>
      </c>
      <c r="AF663" s="80">
        <f t="shared" si="60"/>
        <v>1</v>
      </c>
      <c r="AG663" s="123">
        <f t="shared" si="61"/>
        <v>1000</v>
      </c>
      <c r="AH663" s="126" cm="1">
        <f t="array" ref="AH663">_xlfn.XLOOKUP(AD662,CDIHistorico_[Data],CDIHistorico_[CDI dia]/100,AH662,0)</f>
        <v>0</v>
      </c>
      <c r="AI663" s="2">
        <f t="shared" si="62"/>
        <v>1</v>
      </c>
    </row>
    <row r="664" spans="26:35" hidden="1" x14ac:dyDescent="0.25">
      <c r="Z664"/>
      <c r="AD664" s="5">
        <f t="shared" si="63"/>
        <v>37664</v>
      </c>
      <c r="AE664" s="96" cm="1">
        <f t="array" ref="AE664">_xlfn.XLOOKUP(AD663,SELICHistorico[Data],SELICHistorico[SELIC dia]/100,AE663,0)</f>
        <v>0</v>
      </c>
      <c r="AF664" s="80">
        <f t="shared" si="60"/>
        <v>1</v>
      </c>
      <c r="AG664" s="123">
        <f t="shared" si="61"/>
        <v>1000</v>
      </c>
      <c r="AH664" s="126" cm="1">
        <f t="array" ref="AH664">_xlfn.XLOOKUP(AD663,CDIHistorico_[Data],CDIHistorico_[CDI dia]/100,AH663,0)</f>
        <v>0</v>
      </c>
      <c r="AI664" s="2">
        <f t="shared" si="62"/>
        <v>1</v>
      </c>
    </row>
    <row r="665" spans="26:35" hidden="1" x14ac:dyDescent="0.25">
      <c r="Z665"/>
      <c r="AD665" s="5">
        <f t="shared" si="63"/>
        <v>37665</v>
      </c>
      <c r="AE665" s="96" cm="1">
        <f t="array" ref="AE665">_xlfn.XLOOKUP(AD664,SELICHistorico[Data],SELICHistorico[SELIC dia]/100,AE664,0)</f>
        <v>0</v>
      </c>
      <c r="AF665" s="80">
        <f t="shared" si="60"/>
        <v>1</v>
      </c>
      <c r="AG665" s="123">
        <f t="shared" si="61"/>
        <v>1000</v>
      </c>
      <c r="AH665" s="126" cm="1">
        <f t="array" ref="AH665">_xlfn.XLOOKUP(AD664,CDIHistorico_[Data],CDIHistorico_[CDI dia]/100,AH664,0)</f>
        <v>0</v>
      </c>
      <c r="AI665" s="2">
        <f t="shared" si="62"/>
        <v>1</v>
      </c>
    </row>
    <row r="666" spans="26:35" hidden="1" x14ac:dyDescent="0.25">
      <c r="Z666"/>
      <c r="AD666" s="5">
        <f t="shared" si="63"/>
        <v>37666</v>
      </c>
      <c r="AE666" s="96" cm="1">
        <f t="array" ref="AE666">_xlfn.XLOOKUP(AD665,SELICHistorico[Data],SELICHistorico[SELIC dia]/100,AE665,0)</f>
        <v>0</v>
      </c>
      <c r="AF666" s="80">
        <f t="shared" si="60"/>
        <v>1</v>
      </c>
      <c r="AG666" s="123">
        <f t="shared" si="61"/>
        <v>1000</v>
      </c>
      <c r="AH666" s="126" cm="1">
        <f t="array" ref="AH666">_xlfn.XLOOKUP(AD665,CDIHistorico_[Data],CDIHistorico_[CDI dia]/100,AH665,0)</f>
        <v>0</v>
      </c>
      <c r="AI666" s="2">
        <f t="shared" si="62"/>
        <v>1</v>
      </c>
    </row>
    <row r="667" spans="26:35" hidden="1" x14ac:dyDescent="0.25">
      <c r="Z667"/>
      <c r="AD667" s="5">
        <f t="shared" si="63"/>
        <v>37669</v>
      </c>
      <c r="AE667" s="96" cm="1">
        <f t="array" ref="AE667">_xlfn.XLOOKUP(AD666,SELICHistorico[Data],SELICHistorico[SELIC dia]/100,AE666,0)</f>
        <v>0</v>
      </c>
      <c r="AF667" s="80">
        <f t="shared" si="60"/>
        <v>1</v>
      </c>
      <c r="AG667" s="123">
        <f t="shared" si="61"/>
        <v>1000</v>
      </c>
      <c r="AH667" s="126" cm="1">
        <f t="array" ref="AH667">_xlfn.XLOOKUP(AD666,CDIHistorico_[Data],CDIHistorico_[CDI dia]/100,AH666,0)</f>
        <v>0</v>
      </c>
      <c r="AI667" s="2">
        <f t="shared" si="62"/>
        <v>1</v>
      </c>
    </row>
    <row r="668" spans="26:35" hidden="1" x14ac:dyDescent="0.25">
      <c r="Z668"/>
      <c r="AD668" s="5">
        <f t="shared" si="63"/>
        <v>37670</v>
      </c>
      <c r="AE668" s="96" cm="1">
        <f t="array" ref="AE668">_xlfn.XLOOKUP(AD667,SELICHistorico[Data],SELICHistorico[SELIC dia]/100,AE667,0)</f>
        <v>0</v>
      </c>
      <c r="AF668" s="80">
        <f t="shared" si="60"/>
        <v>1</v>
      </c>
      <c r="AG668" s="123">
        <f t="shared" si="61"/>
        <v>1000</v>
      </c>
      <c r="AH668" s="126" cm="1">
        <f t="array" ref="AH668">_xlfn.XLOOKUP(AD667,CDIHistorico_[Data],CDIHistorico_[CDI dia]/100,AH667,0)</f>
        <v>0</v>
      </c>
      <c r="AI668" s="2">
        <f t="shared" si="62"/>
        <v>1</v>
      </c>
    </row>
    <row r="669" spans="26:35" hidden="1" x14ac:dyDescent="0.25">
      <c r="Z669"/>
      <c r="AD669" s="5">
        <f t="shared" si="63"/>
        <v>37671</v>
      </c>
      <c r="AE669" s="96" cm="1">
        <f t="array" ref="AE669">_xlfn.XLOOKUP(AD668,SELICHistorico[Data],SELICHistorico[SELIC dia]/100,AE668,0)</f>
        <v>0</v>
      </c>
      <c r="AF669" s="80">
        <f t="shared" si="60"/>
        <v>1</v>
      </c>
      <c r="AG669" s="123">
        <f t="shared" si="61"/>
        <v>1000</v>
      </c>
      <c r="AH669" s="126" cm="1">
        <f t="array" ref="AH669">_xlfn.XLOOKUP(AD668,CDIHistorico_[Data],CDIHistorico_[CDI dia]/100,AH668,0)</f>
        <v>0</v>
      </c>
      <c r="AI669" s="2">
        <f t="shared" si="62"/>
        <v>1</v>
      </c>
    </row>
    <row r="670" spans="26:35" hidden="1" x14ac:dyDescent="0.25">
      <c r="Z670"/>
      <c r="AD670" s="5">
        <f t="shared" si="63"/>
        <v>37672</v>
      </c>
      <c r="AE670" s="96" cm="1">
        <f t="array" ref="AE670">_xlfn.XLOOKUP(AD669,SELICHistorico[Data],SELICHistorico[SELIC dia]/100,AE669,0)</f>
        <v>0</v>
      </c>
      <c r="AF670" s="80">
        <f t="shared" si="60"/>
        <v>1</v>
      </c>
      <c r="AG670" s="123">
        <f t="shared" si="61"/>
        <v>1000</v>
      </c>
      <c r="AH670" s="126" cm="1">
        <f t="array" ref="AH670">_xlfn.XLOOKUP(AD669,CDIHistorico_[Data],CDIHistorico_[CDI dia]/100,AH669,0)</f>
        <v>0</v>
      </c>
      <c r="AI670" s="2">
        <f t="shared" si="62"/>
        <v>1</v>
      </c>
    </row>
    <row r="671" spans="26:35" hidden="1" x14ac:dyDescent="0.25">
      <c r="Z671"/>
      <c r="AD671" s="5">
        <f t="shared" si="63"/>
        <v>37673</v>
      </c>
      <c r="AE671" s="96" cm="1">
        <f t="array" ref="AE671">_xlfn.XLOOKUP(AD670,SELICHistorico[Data],SELICHistorico[SELIC dia]/100,AE670,0)</f>
        <v>0</v>
      </c>
      <c r="AF671" s="80">
        <f t="shared" si="60"/>
        <v>1</v>
      </c>
      <c r="AG671" s="123">
        <f t="shared" si="61"/>
        <v>1000</v>
      </c>
      <c r="AH671" s="126" cm="1">
        <f t="array" ref="AH671">_xlfn.XLOOKUP(AD670,CDIHistorico_[Data],CDIHistorico_[CDI dia]/100,AH670,0)</f>
        <v>0</v>
      </c>
      <c r="AI671" s="2">
        <f t="shared" si="62"/>
        <v>1</v>
      </c>
    </row>
    <row r="672" spans="26:35" hidden="1" x14ac:dyDescent="0.25">
      <c r="Z672"/>
      <c r="AD672" s="5">
        <f t="shared" si="63"/>
        <v>37676</v>
      </c>
      <c r="AE672" s="96" cm="1">
        <f t="array" ref="AE672">_xlfn.XLOOKUP(AD671,SELICHistorico[Data],SELICHistorico[SELIC dia]/100,AE671,0)</f>
        <v>0</v>
      </c>
      <c r="AF672" s="80">
        <f t="shared" si="60"/>
        <v>1</v>
      </c>
      <c r="AG672" s="123">
        <f t="shared" si="61"/>
        <v>1000</v>
      </c>
      <c r="AH672" s="126" cm="1">
        <f t="array" ref="AH672">_xlfn.XLOOKUP(AD671,CDIHistorico_[Data],CDIHistorico_[CDI dia]/100,AH671,0)</f>
        <v>0</v>
      </c>
      <c r="AI672" s="2">
        <f t="shared" si="62"/>
        <v>1</v>
      </c>
    </row>
    <row r="673" spans="26:35" hidden="1" x14ac:dyDescent="0.25">
      <c r="Z673"/>
      <c r="AD673" s="5">
        <f t="shared" si="63"/>
        <v>37677</v>
      </c>
      <c r="AE673" s="96" cm="1">
        <f t="array" ref="AE673">_xlfn.XLOOKUP(AD672,SELICHistorico[Data],SELICHistorico[SELIC dia]/100,AE672,0)</f>
        <v>0</v>
      </c>
      <c r="AF673" s="80">
        <f t="shared" si="60"/>
        <v>1</v>
      </c>
      <c r="AG673" s="123">
        <f t="shared" si="61"/>
        <v>1000</v>
      </c>
      <c r="AH673" s="126" cm="1">
        <f t="array" ref="AH673">_xlfn.XLOOKUP(AD672,CDIHistorico_[Data],CDIHistorico_[CDI dia]/100,AH672,0)</f>
        <v>0</v>
      </c>
      <c r="AI673" s="2">
        <f t="shared" si="62"/>
        <v>1</v>
      </c>
    </row>
    <row r="674" spans="26:35" hidden="1" x14ac:dyDescent="0.25">
      <c r="Z674"/>
      <c r="AD674" s="5">
        <f t="shared" si="63"/>
        <v>37678</v>
      </c>
      <c r="AE674" s="96" cm="1">
        <f t="array" ref="AE674">_xlfn.XLOOKUP(AD673,SELICHistorico[Data],SELICHistorico[SELIC dia]/100,AE673,0)</f>
        <v>0</v>
      </c>
      <c r="AF674" s="80">
        <f t="shared" si="60"/>
        <v>1</v>
      </c>
      <c r="AG674" s="123">
        <f t="shared" si="61"/>
        <v>1000</v>
      </c>
      <c r="AH674" s="126" cm="1">
        <f t="array" ref="AH674">_xlfn.XLOOKUP(AD673,CDIHistorico_[Data],CDIHistorico_[CDI dia]/100,AH673,0)</f>
        <v>0</v>
      </c>
      <c r="AI674" s="2">
        <f t="shared" si="62"/>
        <v>1</v>
      </c>
    </row>
    <row r="675" spans="26:35" hidden="1" x14ac:dyDescent="0.25">
      <c r="Z675"/>
      <c r="AD675" s="5">
        <f t="shared" si="63"/>
        <v>37679</v>
      </c>
      <c r="AE675" s="96" cm="1">
        <f t="array" ref="AE675">_xlfn.XLOOKUP(AD674,SELICHistorico[Data],SELICHistorico[SELIC dia]/100,AE674,0)</f>
        <v>0</v>
      </c>
      <c r="AF675" s="80">
        <f t="shared" si="60"/>
        <v>1</v>
      </c>
      <c r="AG675" s="123">
        <f t="shared" si="61"/>
        <v>1000</v>
      </c>
      <c r="AH675" s="126" cm="1">
        <f t="array" ref="AH675">_xlfn.XLOOKUP(AD674,CDIHistorico_[Data],CDIHistorico_[CDI dia]/100,AH674,0)</f>
        <v>0</v>
      </c>
      <c r="AI675" s="2">
        <f t="shared" si="62"/>
        <v>1</v>
      </c>
    </row>
    <row r="676" spans="26:35" hidden="1" x14ac:dyDescent="0.25">
      <c r="Z676"/>
      <c r="AD676" s="5">
        <f t="shared" si="63"/>
        <v>37680</v>
      </c>
      <c r="AE676" s="96" cm="1">
        <f t="array" ref="AE676">_xlfn.XLOOKUP(AD675,SELICHistorico[Data],SELICHistorico[SELIC dia]/100,AE675,0)</f>
        <v>0</v>
      </c>
      <c r="AF676" s="80">
        <f t="shared" si="60"/>
        <v>1</v>
      </c>
      <c r="AG676" s="123">
        <f t="shared" si="61"/>
        <v>1000</v>
      </c>
      <c r="AH676" s="126" cm="1">
        <f t="array" ref="AH676">_xlfn.XLOOKUP(AD675,CDIHistorico_[Data],CDIHistorico_[CDI dia]/100,AH675,0)</f>
        <v>0</v>
      </c>
      <c r="AI676" s="2">
        <f t="shared" si="62"/>
        <v>1</v>
      </c>
    </row>
    <row r="677" spans="26:35" hidden="1" x14ac:dyDescent="0.25">
      <c r="Z677"/>
      <c r="AD677" s="5">
        <f t="shared" si="63"/>
        <v>37685</v>
      </c>
      <c r="AE677" s="96" cm="1">
        <f t="array" ref="AE677">_xlfn.XLOOKUP(AD676,SELICHistorico[Data],SELICHistorico[SELIC dia]/100,AE676,0)</f>
        <v>0</v>
      </c>
      <c r="AF677" s="80">
        <f t="shared" si="60"/>
        <v>1</v>
      </c>
      <c r="AG677" s="123">
        <f t="shared" si="61"/>
        <v>1000</v>
      </c>
      <c r="AH677" s="126" cm="1">
        <f t="array" ref="AH677">_xlfn.XLOOKUP(AD676,CDIHistorico_[Data],CDIHistorico_[CDI dia]/100,AH676,0)</f>
        <v>0</v>
      </c>
      <c r="AI677" s="2">
        <f t="shared" si="62"/>
        <v>1</v>
      </c>
    </row>
    <row r="678" spans="26:35" hidden="1" x14ac:dyDescent="0.25">
      <c r="Z678"/>
      <c r="AD678" s="5">
        <f t="shared" si="63"/>
        <v>37686</v>
      </c>
      <c r="AE678" s="96" cm="1">
        <f t="array" ref="AE678">_xlfn.XLOOKUP(AD677,SELICHistorico[Data],SELICHistorico[SELIC dia]/100,AE677,0)</f>
        <v>0</v>
      </c>
      <c r="AF678" s="80">
        <f t="shared" si="60"/>
        <v>1</v>
      </c>
      <c r="AG678" s="123">
        <f t="shared" si="61"/>
        <v>1000</v>
      </c>
      <c r="AH678" s="126" cm="1">
        <f t="array" ref="AH678">_xlfn.XLOOKUP(AD677,CDIHistorico_[Data],CDIHistorico_[CDI dia]/100,AH677,0)</f>
        <v>0</v>
      </c>
      <c r="AI678" s="2">
        <f t="shared" si="62"/>
        <v>1</v>
      </c>
    </row>
    <row r="679" spans="26:35" hidden="1" x14ac:dyDescent="0.25">
      <c r="Z679"/>
      <c r="AD679" s="5">
        <f t="shared" si="63"/>
        <v>37687</v>
      </c>
      <c r="AE679" s="96" cm="1">
        <f t="array" ref="AE679">_xlfn.XLOOKUP(AD678,SELICHistorico[Data],SELICHistorico[SELIC dia]/100,AE678,0)</f>
        <v>0</v>
      </c>
      <c r="AF679" s="80">
        <f t="shared" si="60"/>
        <v>1</v>
      </c>
      <c r="AG679" s="123">
        <f t="shared" si="61"/>
        <v>1000</v>
      </c>
      <c r="AH679" s="126" cm="1">
        <f t="array" ref="AH679">_xlfn.XLOOKUP(AD678,CDIHistorico_[Data],CDIHistorico_[CDI dia]/100,AH678,0)</f>
        <v>0</v>
      </c>
      <c r="AI679" s="2">
        <f t="shared" si="62"/>
        <v>1</v>
      </c>
    </row>
    <row r="680" spans="26:35" hidden="1" x14ac:dyDescent="0.25">
      <c r="Z680"/>
      <c r="AD680" s="5">
        <f t="shared" si="63"/>
        <v>37690</v>
      </c>
      <c r="AE680" s="96" cm="1">
        <f t="array" ref="AE680">_xlfn.XLOOKUP(AD679,SELICHistorico[Data],SELICHistorico[SELIC dia]/100,AE679,0)</f>
        <v>0</v>
      </c>
      <c r="AF680" s="80">
        <f t="shared" si="60"/>
        <v>1</v>
      </c>
      <c r="AG680" s="123">
        <f t="shared" si="61"/>
        <v>1000</v>
      </c>
      <c r="AH680" s="126" cm="1">
        <f t="array" ref="AH680">_xlfn.XLOOKUP(AD679,CDIHistorico_[Data],CDIHistorico_[CDI dia]/100,AH679,0)</f>
        <v>0</v>
      </c>
      <c r="AI680" s="2">
        <f t="shared" si="62"/>
        <v>1</v>
      </c>
    </row>
    <row r="681" spans="26:35" hidden="1" x14ac:dyDescent="0.25">
      <c r="Z681"/>
      <c r="AD681" s="5">
        <f t="shared" si="63"/>
        <v>37691</v>
      </c>
      <c r="AE681" s="96" cm="1">
        <f t="array" ref="AE681">_xlfn.XLOOKUP(AD680,SELICHistorico[Data],SELICHistorico[SELIC dia]/100,AE680,0)</f>
        <v>0</v>
      </c>
      <c r="AF681" s="80">
        <f t="shared" si="60"/>
        <v>1</v>
      </c>
      <c r="AG681" s="123">
        <f t="shared" si="61"/>
        <v>1000</v>
      </c>
      <c r="AH681" s="126" cm="1">
        <f t="array" ref="AH681">_xlfn.XLOOKUP(AD680,CDIHistorico_[Data],CDIHistorico_[CDI dia]/100,AH680,0)</f>
        <v>0</v>
      </c>
      <c r="AI681" s="2">
        <f t="shared" si="62"/>
        <v>1</v>
      </c>
    </row>
    <row r="682" spans="26:35" hidden="1" x14ac:dyDescent="0.25">
      <c r="Z682"/>
      <c r="AD682" s="5">
        <f t="shared" si="63"/>
        <v>37692</v>
      </c>
      <c r="AE682" s="96" cm="1">
        <f t="array" ref="AE682">_xlfn.XLOOKUP(AD681,SELICHistorico[Data],SELICHistorico[SELIC dia]/100,AE681,0)</f>
        <v>0</v>
      </c>
      <c r="AF682" s="80">
        <f t="shared" si="60"/>
        <v>1</v>
      </c>
      <c r="AG682" s="123">
        <f t="shared" si="61"/>
        <v>1000</v>
      </c>
      <c r="AH682" s="126" cm="1">
        <f t="array" ref="AH682">_xlfn.XLOOKUP(AD681,CDIHistorico_[Data],CDIHistorico_[CDI dia]/100,AH681,0)</f>
        <v>0</v>
      </c>
      <c r="AI682" s="2">
        <f t="shared" si="62"/>
        <v>1</v>
      </c>
    </row>
    <row r="683" spans="26:35" hidden="1" x14ac:dyDescent="0.25">
      <c r="Z683"/>
      <c r="AD683" s="5">
        <f t="shared" si="63"/>
        <v>37693</v>
      </c>
      <c r="AE683" s="96" cm="1">
        <f t="array" ref="AE683">_xlfn.XLOOKUP(AD682,SELICHistorico[Data],SELICHistorico[SELIC dia]/100,AE682,0)</f>
        <v>0</v>
      </c>
      <c r="AF683" s="80">
        <f t="shared" si="60"/>
        <v>1</v>
      </c>
      <c r="AG683" s="123">
        <f t="shared" si="61"/>
        <v>1000</v>
      </c>
      <c r="AH683" s="126" cm="1">
        <f t="array" ref="AH683">_xlfn.XLOOKUP(AD682,CDIHistorico_[Data],CDIHistorico_[CDI dia]/100,AH682,0)</f>
        <v>0</v>
      </c>
      <c r="AI683" s="2">
        <f t="shared" si="62"/>
        <v>1</v>
      </c>
    </row>
    <row r="684" spans="26:35" hidden="1" x14ac:dyDescent="0.25">
      <c r="Z684"/>
      <c r="AD684" s="5">
        <f t="shared" si="63"/>
        <v>37694</v>
      </c>
      <c r="AE684" s="96" cm="1">
        <f t="array" ref="AE684">_xlfn.XLOOKUP(AD683,SELICHistorico[Data],SELICHistorico[SELIC dia]/100,AE683,0)</f>
        <v>0</v>
      </c>
      <c r="AF684" s="80">
        <f t="shared" si="60"/>
        <v>1</v>
      </c>
      <c r="AG684" s="123">
        <f t="shared" si="61"/>
        <v>1000</v>
      </c>
      <c r="AH684" s="126" cm="1">
        <f t="array" ref="AH684">_xlfn.XLOOKUP(AD683,CDIHistorico_[Data],CDIHistorico_[CDI dia]/100,AH683,0)</f>
        <v>0</v>
      </c>
      <c r="AI684" s="2">
        <f t="shared" si="62"/>
        <v>1</v>
      </c>
    </row>
    <row r="685" spans="26:35" hidden="1" x14ac:dyDescent="0.25">
      <c r="Z685"/>
      <c r="AD685" s="5">
        <f t="shared" si="63"/>
        <v>37697</v>
      </c>
      <c r="AE685" s="96" cm="1">
        <f t="array" ref="AE685">_xlfn.XLOOKUP(AD684,SELICHistorico[Data],SELICHistorico[SELIC dia]/100,AE684,0)</f>
        <v>0</v>
      </c>
      <c r="AF685" s="80">
        <f t="shared" si="60"/>
        <v>1</v>
      </c>
      <c r="AG685" s="123">
        <f t="shared" si="61"/>
        <v>1000</v>
      </c>
      <c r="AH685" s="126" cm="1">
        <f t="array" ref="AH685">_xlfn.XLOOKUP(AD684,CDIHistorico_[Data],CDIHistorico_[CDI dia]/100,AH684,0)</f>
        <v>0</v>
      </c>
      <c r="AI685" s="2">
        <f t="shared" si="62"/>
        <v>1</v>
      </c>
    </row>
    <row r="686" spans="26:35" hidden="1" x14ac:dyDescent="0.25">
      <c r="Z686"/>
      <c r="AD686" s="5">
        <f t="shared" si="63"/>
        <v>37698</v>
      </c>
      <c r="AE686" s="96" cm="1">
        <f t="array" ref="AE686">_xlfn.XLOOKUP(AD685,SELICHistorico[Data],SELICHistorico[SELIC dia]/100,AE685,0)</f>
        <v>0</v>
      </c>
      <c r="AF686" s="80">
        <f t="shared" si="60"/>
        <v>1</v>
      </c>
      <c r="AG686" s="123">
        <f t="shared" si="61"/>
        <v>1000</v>
      </c>
      <c r="AH686" s="126" cm="1">
        <f t="array" ref="AH686">_xlfn.XLOOKUP(AD685,CDIHistorico_[Data],CDIHistorico_[CDI dia]/100,AH685,0)</f>
        <v>0</v>
      </c>
      <c r="AI686" s="2">
        <f t="shared" si="62"/>
        <v>1</v>
      </c>
    </row>
    <row r="687" spans="26:35" hidden="1" x14ac:dyDescent="0.25">
      <c r="Z687"/>
      <c r="AD687" s="5">
        <f t="shared" si="63"/>
        <v>37699</v>
      </c>
      <c r="AE687" s="96" cm="1">
        <f t="array" ref="AE687">_xlfn.XLOOKUP(AD686,SELICHistorico[Data],SELICHistorico[SELIC dia]/100,AE686,0)</f>
        <v>0</v>
      </c>
      <c r="AF687" s="80">
        <f t="shared" si="60"/>
        <v>1</v>
      </c>
      <c r="AG687" s="123">
        <f t="shared" si="61"/>
        <v>1000</v>
      </c>
      <c r="AH687" s="126" cm="1">
        <f t="array" ref="AH687">_xlfn.XLOOKUP(AD686,CDIHistorico_[Data],CDIHistorico_[CDI dia]/100,AH686,0)</f>
        <v>0</v>
      </c>
      <c r="AI687" s="2">
        <f t="shared" si="62"/>
        <v>1</v>
      </c>
    </row>
    <row r="688" spans="26:35" hidden="1" x14ac:dyDescent="0.25">
      <c r="Z688"/>
      <c r="AD688" s="5">
        <f t="shared" si="63"/>
        <v>37700</v>
      </c>
      <c r="AE688" s="96" cm="1">
        <f t="array" ref="AE688">_xlfn.XLOOKUP(AD687,SELICHistorico[Data],SELICHistorico[SELIC dia]/100,AE687,0)</f>
        <v>0</v>
      </c>
      <c r="AF688" s="80">
        <f t="shared" si="60"/>
        <v>1</v>
      </c>
      <c r="AG688" s="123">
        <f t="shared" si="61"/>
        <v>1000</v>
      </c>
      <c r="AH688" s="126" cm="1">
        <f t="array" ref="AH688">_xlfn.XLOOKUP(AD687,CDIHistorico_[Data],CDIHistorico_[CDI dia]/100,AH687,0)</f>
        <v>0</v>
      </c>
      <c r="AI688" s="2">
        <f t="shared" si="62"/>
        <v>1</v>
      </c>
    </row>
    <row r="689" spans="26:35" hidden="1" x14ac:dyDescent="0.25">
      <c r="Z689"/>
      <c r="AD689" s="5">
        <f t="shared" si="63"/>
        <v>37701</v>
      </c>
      <c r="AE689" s="96" cm="1">
        <f t="array" ref="AE689">_xlfn.XLOOKUP(AD688,SELICHistorico[Data],SELICHistorico[SELIC dia]/100,AE688,0)</f>
        <v>0</v>
      </c>
      <c r="AF689" s="80">
        <f t="shared" si="60"/>
        <v>1</v>
      </c>
      <c r="AG689" s="123">
        <f t="shared" si="61"/>
        <v>1000</v>
      </c>
      <c r="AH689" s="126" cm="1">
        <f t="array" ref="AH689">_xlfn.XLOOKUP(AD688,CDIHistorico_[Data],CDIHistorico_[CDI dia]/100,AH688,0)</f>
        <v>0</v>
      </c>
      <c r="AI689" s="2">
        <f t="shared" si="62"/>
        <v>1</v>
      </c>
    </row>
    <row r="690" spans="26:35" hidden="1" x14ac:dyDescent="0.25">
      <c r="Z690"/>
      <c r="AD690" s="5">
        <f t="shared" si="63"/>
        <v>37704</v>
      </c>
      <c r="AE690" s="96" cm="1">
        <f t="array" ref="AE690">_xlfn.XLOOKUP(AD689,SELICHistorico[Data],SELICHistorico[SELIC dia]/100,AE689,0)</f>
        <v>0</v>
      </c>
      <c r="AF690" s="80">
        <f t="shared" si="60"/>
        <v>1</v>
      </c>
      <c r="AG690" s="123">
        <f t="shared" si="61"/>
        <v>1000</v>
      </c>
      <c r="AH690" s="126" cm="1">
        <f t="array" ref="AH690">_xlfn.XLOOKUP(AD689,CDIHistorico_[Data],CDIHistorico_[CDI dia]/100,AH689,0)</f>
        <v>0</v>
      </c>
      <c r="AI690" s="2">
        <f t="shared" si="62"/>
        <v>1</v>
      </c>
    </row>
    <row r="691" spans="26:35" hidden="1" x14ac:dyDescent="0.25">
      <c r="Z691"/>
      <c r="AD691" s="5">
        <f t="shared" si="63"/>
        <v>37705</v>
      </c>
      <c r="AE691" s="96" cm="1">
        <f t="array" ref="AE691">_xlfn.XLOOKUP(AD690,SELICHistorico[Data],SELICHistorico[SELIC dia]/100,AE690,0)</f>
        <v>0</v>
      </c>
      <c r="AF691" s="80">
        <f t="shared" si="60"/>
        <v>1</v>
      </c>
      <c r="AG691" s="123">
        <f t="shared" si="61"/>
        <v>1000</v>
      </c>
      <c r="AH691" s="126" cm="1">
        <f t="array" ref="AH691">_xlfn.XLOOKUP(AD690,CDIHistorico_[Data],CDIHistorico_[CDI dia]/100,AH690,0)</f>
        <v>0</v>
      </c>
      <c r="AI691" s="2">
        <f t="shared" si="62"/>
        <v>1</v>
      </c>
    </row>
    <row r="692" spans="26:35" hidden="1" x14ac:dyDescent="0.25">
      <c r="Z692"/>
      <c r="AD692" s="5">
        <f t="shared" si="63"/>
        <v>37706</v>
      </c>
      <c r="AE692" s="96" cm="1">
        <f t="array" ref="AE692">_xlfn.XLOOKUP(AD691,SELICHistorico[Data],SELICHistorico[SELIC dia]/100,AE691,0)</f>
        <v>0</v>
      </c>
      <c r="AF692" s="80">
        <f t="shared" si="60"/>
        <v>1</v>
      </c>
      <c r="AG692" s="123">
        <f t="shared" si="61"/>
        <v>1000</v>
      </c>
      <c r="AH692" s="126" cm="1">
        <f t="array" ref="AH692">_xlfn.XLOOKUP(AD691,CDIHistorico_[Data],CDIHistorico_[CDI dia]/100,AH691,0)</f>
        <v>0</v>
      </c>
      <c r="AI692" s="2">
        <f t="shared" si="62"/>
        <v>1</v>
      </c>
    </row>
    <row r="693" spans="26:35" hidden="1" x14ac:dyDescent="0.25">
      <c r="Z693"/>
      <c r="AD693" s="5">
        <f t="shared" si="63"/>
        <v>37707</v>
      </c>
      <c r="AE693" s="96" cm="1">
        <f t="array" ref="AE693">_xlfn.XLOOKUP(AD692,SELICHistorico[Data],SELICHistorico[SELIC dia]/100,AE692,0)</f>
        <v>0</v>
      </c>
      <c r="AF693" s="80">
        <f t="shared" si="60"/>
        <v>1</v>
      </c>
      <c r="AG693" s="123">
        <f t="shared" si="61"/>
        <v>1000</v>
      </c>
      <c r="AH693" s="126" cm="1">
        <f t="array" ref="AH693">_xlfn.XLOOKUP(AD692,CDIHistorico_[Data],CDIHistorico_[CDI dia]/100,AH692,0)</f>
        <v>0</v>
      </c>
      <c r="AI693" s="2">
        <f t="shared" si="62"/>
        <v>1</v>
      </c>
    </row>
    <row r="694" spans="26:35" hidden="1" x14ac:dyDescent="0.25">
      <c r="Z694"/>
      <c r="AD694" s="5">
        <f t="shared" si="63"/>
        <v>37708</v>
      </c>
      <c r="AE694" s="96" cm="1">
        <f t="array" ref="AE694">_xlfn.XLOOKUP(AD693,SELICHistorico[Data],SELICHistorico[SELIC dia]/100,AE693,0)</f>
        <v>0</v>
      </c>
      <c r="AF694" s="80">
        <f t="shared" si="60"/>
        <v>1</v>
      </c>
      <c r="AG694" s="123">
        <f t="shared" si="61"/>
        <v>1000</v>
      </c>
      <c r="AH694" s="126" cm="1">
        <f t="array" ref="AH694">_xlfn.XLOOKUP(AD693,CDIHistorico_[Data],CDIHistorico_[CDI dia]/100,AH693,0)</f>
        <v>0</v>
      </c>
      <c r="AI694" s="2">
        <f t="shared" si="62"/>
        <v>1</v>
      </c>
    </row>
    <row r="695" spans="26:35" hidden="1" x14ac:dyDescent="0.25">
      <c r="Z695"/>
      <c r="AD695" s="5">
        <f t="shared" si="63"/>
        <v>37711</v>
      </c>
      <c r="AE695" s="96" cm="1">
        <f t="array" ref="AE695">_xlfn.XLOOKUP(AD694,SELICHistorico[Data],SELICHistorico[SELIC dia]/100,AE694,0)</f>
        <v>0</v>
      </c>
      <c r="AF695" s="80">
        <f t="shared" si="60"/>
        <v>1</v>
      </c>
      <c r="AG695" s="123">
        <f t="shared" si="61"/>
        <v>1000</v>
      </c>
      <c r="AH695" s="126" cm="1">
        <f t="array" ref="AH695">_xlfn.XLOOKUP(AD694,CDIHistorico_[Data],CDIHistorico_[CDI dia]/100,AH694,0)</f>
        <v>0</v>
      </c>
      <c r="AI695" s="2">
        <f t="shared" si="62"/>
        <v>1</v>
      </c>
    </row>
    <row r="696" spans="26:35" hidden="1" x14ac:dyDescent="0.25">
      <c r="Z696"/>
      <c r="AD696" s="5">
        <f t="shared" si="63"/>
        <v>37712</v>
      </c>
      <c r="AE696" s="96" cm="1">
        <f t="array" ref="AE696">_xlfn.XLOOKUP(AD695,SELICHistorico[Data],SELICHistorico[SELIC dia]/100,AE695,0)</f>
        <v>0</v>
      </c>
      <c r="AF696" s="80">
        <f t="shared" si="60"/>
        <v>1</v>
      </c>
      <c r="AG696" s="123">
        <f t="shared" si="61"/>
        <v>1000</v>
      </c>
      <c r="AH696" s="126" cm="1">
        <f t="array" ref="AH696">_xlfn.XLOOKUP(AD695,CDIHistorico_[Data],CDIHistorico_[CDI dia]/100,AH695,0)</f>
        <v>0</v>
      </c>
      <c r="AI696" s="2">
        <f t="shared" si="62"/>
        <v>1</v>
      </c>
    </row>
    <row r="697" spans="26:35" hidden="1" x14ac:dyDescent="0.25">
      <c r="Z697"/>
      <c r="AD697" s="5">
        <f t="shared" si="63"/>
        <v>37713</v>
      </c>
      <c r="AE697" s="96" cm="1">
        <f t="array" ref="AE697">_xlfn.XLOOKUP(AD696,SELICHistorico[Data],SELICHistorico[SELIC dia]/100,AE696,0)</f>
        <v>0</v>
      </c>
      <c r="AF697" s="80">
        <f t="shared" si="60"/>
        <v>1</v>
      </c>
      <c r="AG697" s="123">
        <f t="shared" si="61"/>
        <v>1000</v>
      </c>
      <c r="AH697" s="126" cm="1">
        <f t="array" ref="AH697">_xlfn.XLOOKUP(AD696,CDIHistorico_[Data],CDIHistorico_[CDI dia]/100,AH696,0)</f>
        <v>0</v>
      </c>
      <c r="AI697" s="2">
        <f t="shared" si="62"/>
        <v>1</v>
      </c>
    </row>
    <row r="698" spans="26:35" hidden="1" x14ac:dyDescent="0.25">
      <c r="Z698"/>
      <c r="AD698" s="5">
        <f t="shared" si="63"/>
        <v>37714</v>
      </c>
      <c r="AE698" s="96" cm="1">
        <f t="array" ref="AE698">_xlfn.XLOOKUP(AD697,SELICHistorico[Data],SELICHistorico[SELIC dia]/100,AE697,0)</f>
        <v>0</v>
      </c>
      <c r="AF698" s="80">
        <f t="shared" si="60"/>
        <v>1</v>
      </c>
      <c r="AG698" s="123">
        <f t="shared" si="61"/>
        <v>1000</v>
      </c>
      <c r="AH698" s="126" cm="1">
        <f t="array" ref="AH698">_xlfn.XLOOKUP(AD697,CDIHistorico_[Data],CDIHistorico_[CDI dia]/100,AH697,0)</f>
        <v>0</v>
      </c>
      <c r="AI698" s="2">
        <f t="shared" si="62"/>
        <v>1</v>
      </c>
    </row>
    <row r="699" spans="26:35" hidden="1" x14ac:dyDescent="0.25">
      <c r="Z699"/>
      <c r="AD699" s="5">
        <f t="shared" si="63"/>
        <v>37715</v>
      </c>
      <c r="AE699" s="96" cm="1">
        <f t="array" ref="AE699">_xlfn.XLOOKUP(AD698,SELICHistorico[Data],SELICHistorico[SELIC dia]/100,AE698,0)</f>
        <v>0</v>
      </c>
      <c r="AF699" s="80">
        <f t="shared" si="60"/>
        <v>1</v>
      </c>
      <c r="AG699" s="123">
        <f t="shared" si="61"/>
        <v>1000</v>
      </c>
      <c r="AH699" s="126" cm="1">
        <f t="array" ref="AH699">_xlfn.XLOOKUP(AD698,CDIHistorico_[Data],CDIHistorico_[CDI dia]/100,AH698,0)</f>
        <v>0</v>
      </c>
      <c r="AI699" s="2">
        <f t="shared" si="62"/>
        <v>1</v>
      </c>
    </row>
    <row r="700" spans="26:35" hidden="1" x14ac:dyDescent="0.25">
      <c r="Z700"/>
      <c r="AD700" s="5">
        <f t="shared" si="63"/>
        <v>37718</v>
      </c>
      <c r="AE700" s="96" cm="1">
        <f t="array" ref="AE700">_xlfn.XLOOKUP(AD699,SELICHistorico[Data],SELICHistorico[SELIC dia]/100,AE699,0)</f>
        <v>0</v>
      </c>
      <c r="AF700" s="80">
        <f t="shared" si="60"/>
        <v>1</v>
      </c>
      <c r="AG700" s="123">
        <f t="shared" si="61"/>
        <v>1000</v>
      </c>
      <c r="AH700" s="126" cm="1">
        <f t="array" ref="AH700">_xlfn.XLOOKUP(AD699,CDIHistorico_[Data],CDIHistorico_[CDI dia]/100,AH699,0)</f>
        <v>0</v>
      </c>
      <c r="AI700" s="2">
        <f t="shared" si="62"/>
        <v>1</v>
      </c>
    </row>
    <row r="701" spans="26:35" hidden="1" x14ac:dyDescent="0.25">
      <c r="Z701"/>
      <c r="AD701" s="5">
        <f t="shared" si="63"/>
        <v>37719</v>
      </c>
      <c r="AE701" s="96" cm="1">
        <f t="array" ref="AE701">_xlfn.XLOOKUP(AD700,SELICHistorico[Data],SELICHistorico[SELIC dia]/100,AE700,0)</f>
        <v>0</v>
      </c>
      <c r="AF701" s="80">
        <f t="shared" si="60"/>
        <v>1</v>
      </c>
      <c r="AG701" s="123">
        <f t="shared" si="61"/>
        <v>1000</v>
      </c>
      <c r="AH701" s="126" cm="1">
        <f t="array" ref="AH701">_xlfn.XLOOKUP(AD700,CDIHistorico_[Data],CDIHistorico_[CDI dia]/100,AH700,0)</f>
        <v>0</v>
      </c>
      <c r="AI701" s="2">
        <f t="shared" si="62"/>
        <v>1</v>
      </c>
    </row>
    <row r="702" spans="26:35" hidden="1" x14ac:dyDescent="0.25">
      <c r="Z702"/>
      <c r="AD702" s="5">
        <f t="shared" si="63"/>
        <v>37720</v>
      </c>
      <c r="AE702" s="96" cm="1">
        <f t="array" ref="AE702">_xlfn.XLOOKUP(AD701,SELICHistorico[Data],SELICHistorico[SELIC dia]/100,AE701,0)</f>
        <v>0</v>
      </c>
      <c r="AF702" s="80">
        <f t="shared" si="60"/>
        <v>1</v>
      </c>
      <c r="AG702" s="123">
        <f t="shared" si="61"/>
        <v>1000</v>
      </c>
      <c r="AH702" s="126" cm="1">
        <f t="array" ref="AH702">_xlfn.XLOOKUP(AD701,CDIHistorico_[Data],CDIHistorico_[CDI dia]/100,AH701,0)</f>
        <v>0</v>
      </c>
      <c r="AI702" s="2">
        <f t="shared" si="62"/>
        <v>1</v>
      </c>
    </row>
    <row r="703" spans="26:35" hidden="1" x14ac:dyDescent="0.25">
      <c r="Z703"/>
      <c r="AD703" s="5">
        <f t="shared" si="63"/>
        <v>37721</v>
      </c>
      <c r="AE703" s="96" cm="1">
        <f t="array" ref="AE703">_xlfn.XLOOKUP(AD702,SELICHistorico[Data],SELICHistorico[SELIC dia]/100,AE702,0)</f>
        <v>0</v>
      </c>
      <c r="AF703" s="80">
        <f t="shared" si="60"/>
        <v>1</v>
      </c>
      <c r="AG703" s="123">
        <f t="shared" si="61"/>
        <v>1000</v>
      </c>
      <c r="AH703" s="126" cm="1">
        <f t="array" ref="AH703">_xlfn.XLOOKUP(AD702,CDIHistorico_[Data],CDIHistorico_[CDI dia]/100,AH702,0)</f>
        <v>0</v>
      </c>
      <c r="AI703" s="2">
        <f t="shared" si="62"/>
        <v>1</v>
      </c>
    </row>
    <row r="704" spans="26:35" hidden="1" x14ac:dyDescent="0.25">
      <c r="Z704"/>
      <c r="AD704" s="5">
        <f t="shared" si="63"/>
        <v>37722</v>
      </c>
      <c r="AE704" s="96" cm="1">
        <f t="array" ref="AE704">_xlfn.XLOOKUP(AD703,SELICHistorico[Data],SELICHistorico[SELIC dia]/100,AE703,0)</f>
        <v>0</v>
      </c>
      <c r="AF704" s="80">
        <f t="shared" si="60"/>
        <v>1</v>
      </c>
      <c r="AG704" s="123">
        <f t="shared" si="61"/>
        <v>1000</v>
      </c>
      <c r="AH704" s="126" cm="1">
        <f t="array" ref="AH704">_xlfn.XLOOKUP(AD703,CDIHistorico_[Data],CDIHistorico_[CDI dia]/100,AH703,0)</f>
        <v>0</v>
      </c>
      <c r="AI704" s="2">
        <f t="shared" si="62"/>
        <v>1</v>
      </c>
    </row>
    <row r="705" spans="26:35" hidden="1" x14ac:dyDescent="0.25">
      <c r="Z705"/>
      <c r="AD705" s="5">
        <f t="shared" si="63"/>
        <v>37725</v>
      </c>
      <c r="AE705" s="96" cm="1">
        <f t="array" ref="AE705">_xlfn.XLOOKUP(AD704,SELICHistorico[Data],SELICHistorico[SELIC dia]/100,AE704,0)</f>
        <v>0</v>
      </c>
      <c r="AF705" s="80">
        <f t="shared" si="60"/>
        <v>1</v>
      </c>
      <c r="AG705" s="123">
        <f t="shared" si="61"/>
        <v>1000</v>
      </c>
      <c r="AH705" s="126" cm="1">
        <f t="array" ref="AH705">_xlfn.XLOOKUP(AD704,CDIHistorico_[Data],CDIHistorico_[CDI dia]/100,AH704,0)</f>
        <v>0</v>
      </c>
      <c r="AI705" s="2">
        <f t="shared" si="62"/>
        <v>1</v>
      </c>
    </row>
    <row r="706" spans="26:35" hidden="1" x14ac:dyDescent="0.25">
      <c r="Z706"/>
      <c r="AD706" s="5">
        <f t="shared" si="63"/>
        <v>37726</v>
      </c>
      <c r="AE706" s="96" cm="1">
        <f t="array" ref="AE706">_xlfn.XLOOKUP(AD705,SELICHistorico[Data],SELICHistorico[SELIC dia]/100,AE705,0)</f>
        <v>0</v>
      </c>
      <c r="AF706" s="80">
        <f t="shared" si="60"/>
        <v>1</v>
      </c>
      <c r="AG706" s="123">
        <f t="shared" si="61"/>
        <v>1000</v>
      </c>
      <c r="AH706" s="126" cm="1">
        <f t="array" ref="AH706">_xlfn.XLOOKUP(AD705,CDIHistorico_[Data],CDIHistorico_[CDI dia]/100,AH705,0)</f>
        <v>0</v>
      </c>
      <c r="AI706" s="2">
        <f t="shared" si="62"/>
        <v>1</v>
      </c>
    </row>
    <row r="707" spans="26:35" hidden="1" x14ac:dyDescent="0.25">
      <c r="Z707"/>
      <c r="AD707" s="5">
        <f t="shared" si="63"/>
        <v>37727</v>
      </c>
      <c r="AE707" s="96" cm="1">
        <f t="array" ref="AE707">_xlfn.XLOOKUP(AD706,SELICHistorico[Data],SELICHistorico[SELIC dia]/100,AE706,0)</f>
        <v>0</v>
      </c>
      <c r="AF707" s="80">
        <f t="shared" si="60"/>
        <v>1</v>
      </c>
      <c r="AG707" s="123">
        <f t="shared" si="61"/>
        <v>1000</v>
      </c>
      <c r="AH707" s="126" cm="1">
        <f t="array" ref="AH707">_xlfn.XLOOKUP(AD706,CDIHistorico_[Data],CDIHistorico_[CDI dia]/100,AH706,0)</f>
        <v>0</v>
      </c>
      <c r="AI707" s="2">
        <f t="shared" si="62"/>
        <v>1</v>
      </c>
    </row>
    <row r="708" spans="26:35" hidden="1" x14ac:dyDescent="0.25">
      <c r="Z708"/>
      <c r="AD708" s="5">
        <f t="shared" si="63"/>
        <v>37728</v>
      </c>
      <c r="AE708" s="96" cm="1">
        <f t="array" ref="AE708">_xlfn.XLOOKUP(AD707,SELICHistorico[Data],SELICHistorico[SELIC dia]/100,AE707,0)</f>
        <v>0</v>
      </c>
      <c r="AF708" s="80">
        <f t="shared" ref="AF708:AF771" si="64">AF707*(1+AE708)</f>
        <v>1</v>
      </c>
      <c r="AG708" s="123">
        <f t="shared" ref="AG708:AG771" si="65">TRUNC(1000*AF708,6)</f>
        <v>1000</v>
      </c>
      <c r="AH708" s="126" cm="1">
        <f t="array" ref="AH708">_xlfn.XLOOKUP(AD707,CDIHistorico_[Data],CDIHistorico_[CDI dia]/100,AH707,0)</f>
        <v>0</v>
      </c>
      <c r="AI708" s="2">
        <f t="shared" ref="AI708:AI771" si="66">AI707*(1+AH708)</f>
        <v>1</v>
      </c>
    </row>
    <row r="709" spans="26:35" hidden="1" x14ac:dyDescent="0.25">
      <c r="Z709"/>
      <c r="AD709" s="5">
        <f t="shared" si="63"/>
        <v>37733</v>
      </c>
      <c r="AE709" s="96" cm="1">
        <f t="array" ref="AE709">_xlfn.XLOOKUP(AD708,SELICHistorico[Data],SELICHistorico[SELIC dia]/100,AE708,0)</f>
        <v>0</v>
      </c>
      <c r="AF709" s="80">
        <f t="shared" si="64"/>
        <v>1</v>
      </c>
      <c r="AG709" s="123">
        <f t="shared" si="65"/>
        <v>1000</v>
      </c>
      <c r="AH709" s="126" cm="1">
        <f t="array" ref="AH709">_xlfn.XLOOKUP(AD708,CDIHistorico_[Data],CDIHistorico_[CDI dia]/100,AH708,0)</f>
        <v>0</v>
      </c>
      <c r="AI709" s="2">
        <f t="shared" si="66"/>
        <v>1</v>
      </c>
    </row>
    <row r="710" spans="26:35" hidden="1" x14ac:dyDescent="0.25">
      <c r="Z710"/>
      <c r="AD710" s="5">
        <f t="shared" si="63"/>
        <v>37734</v>
      </c>
      <c r="AE710" s="96" cm="1">
        <f t="array" ref="AE710">_xlfn.XLOOKUP(AD709,SELICHistorico[Data],SELICHistorico[SELIC dia]/100,AE709,0)</f>
        <v>0</v>
      </c>
      <c r="AF710" s="80">
        <f t="shared" si="64"/>
        <v>1</v>
      </c>
      <c r="AG710" s="123">
        <f t="shared" si="65"/>
        <v>1000</v>
      </c>
      <c r="AH710" s="126" cm="1">
        <f t="array" ref="AH710">_xlfn.XLOOKUP(AD709,CDIHistorico_[Data],CDIHistorico_[CDI dia]/100,AH709,0)</f>
        <v>0</v>
      </c>
      <c r="AI710" s="2">
        <f t="shared" si="66"/>
        <v>1</v>
      </c>
    </row>
    <row r="711" spans="26:35" hidden="1" x14ac:dyDescent="0.25">
      <c r="Z711"/>
      <c r="AD711" s="5">
        <f t="shared" si="63"/>
        <v>37735</v>
      </c>
      <c r="AE711" s="96" cm="1">
        <f t="array" ref="AE711">_xlfn.XLOOKUP(AD710,SELICHistorico[Data],SELICHistorico[SELIC dia]/100,AE710,0)</f>
        <v>0</v>
      </c>
      <c r="AF711" s="80">
        <f t="shared" si="64"/>
        <v>1</v>
      </c>
      <c r="AG711" s="123">
        <f t="shared" si="65"/>
        <v>1000</v>
      </c>
      <c r="AH711" s="126" cm="1">
        <f t="array" ref="AH711">_xlfn.XLOOKUP(AD710,CDIHistorico_[Data],CDIHistorico_[CDI dia]/100,AH710,0)</f>
        <v>0</v>
      </c>
      <c r="AI711" s="2">
        <f t="shared" si="66"/>
        <v>1</v>
      </c>
    </row>
    <row r="712" spans="26:35" hidden="1" x14ac:dyDescent="0.25">
      <c r="Z712"/>
      <c r="AD712" s="5">
        <f t="shared" si="63"/>
        <v>37736</v>
      </c>
      <c r="AE712" s="96" cm="1">
        <f t="array" ref="AE712">_xlfn.XLOOKUP(AD711,SELICHistorico[Data],SELICHistorico[SELIC dia]/100,AE711,0)</f>
        <v>0</v>
      </c>
      <c r="AF712" s="80">
        <f t="shared" si="64"/>
        <v>1</v>
      </c>
      <c r="AG712" s="123">
        <f t="shared" si="65"/>
        <v>1000</v>
      </c>
      <c r="AH712" s="126" cm="1">
        <f t="array" ref="AH712">_xlfn.XLOOKUP(AD711,CDIHistorico_[Data],CDIHistorico_[CDI dia]/100,AH711,0)</f>
        <v>0</v>
      </c>
      <c r="AI712" s="2">
        <f t="shared" si="66"/>
        <v>1</v>
      </c>
    </row>
    <row r="713" spans="26:35" hidden="1" x14ac:dyDescent="0.25">
      <c r="Z713"/>
      <c r="AD713" s="5">
        <f t="shared" si="63"/>
        <v>37739</v>
      </c>
      <c r="AE713" s="96" cm="1">
        <f t="array" ref="AE713">_xlfn.XLOOKUP(AD712,SELICHistorico[Data],SELICHistorico[SELIC dia]/100,AE712,0)</f>
        <v>0</v>
      </c>
      <c r="AF713" s="80">
        <f t="shared" si="64"/>
        <v>1</v>
      </c>
      <c r="AG713" s="123">
        <f t="shared" si="65"/>
        <v>1000</v>
      </c>
      <c r="AH713" s="126" cm="1">
        <f t="array" ref="AH713">_xlfn.XLOOKUP(AD712,CDIHistorico_[Data],CDIHistorico_[CDI dia]/100,AH712,0)</f>
        <v>0</v>
      </c>
      <c r="AI713" s="2">
        <f t="shared" si="66"/>
        <v>1</v>
      </c>
    </row>
    <row r="714" spans="26:35" hidden="1" x14ac:dyDescent="0.25">
      <c r="Z714"/>
      <c r="AD714" s="5">
        <f t="shared" si="63"/>
        <v>37740</v>
      </c>
      <c r="AE714" s="96" cm="1">
        <f t="array" ref="AE714">_xlfn.XLOOKUP(AD713,SELICHistorico[Data],SELICHistorico[SELIC dia]/100,AE713,0)</f>
        <v>0</v>
      </c>
      <c r="AF714" s="80">
        <f t="shared" si="64"/>
        <v>1</v>
      </c>
      <c r="AG714" s="123">
        <f t="shared" si="65"/>
        <v>1000</v>
      </c>
      <c r="AH714" s="126" cm="1">
        <f t="array" ref="AH714">_xlfn.XLOOKUP(AD713,CDIHistorico_[Data],CDIHistorico_[CDI dia]/100,AH713,0)</f>
        <v>0</v>
      </c>
      <c r="AI714" s="2">
        <f t="shared" si="66"/>
        <v>1</v>
      </c>
    </row>
    <row r="715" spans="26:35" hidden="1" x14ac:dyDescent="0.25">
      <c r="Z715"/>
      <c r="AD715" s="5">
        <f t="shared" si="63"/>
        <v>37741</v>
      </c>
      <c r="AE715" s="96" cm="1">
        <f t="array" ref="AE715">_xlfn.XLOOKUP(AD714,SELICHistorico[Data],SELICHistorico[SELIC dia]/100,AE714,0)</f>
        <v>0</v>
      </c>
      <c r="AF715" s="80">
        <f t="shared" si="64"/>
        <v>1</v>
      </c>
      <c r="AG715" s="123">
        <f t="shared" si="65"/>
        <v>1000</v>
      </c>
      <c r="AH715" s="126" cm="1">
        <f t="array" ref="AH715">_xlfn.XLOOKUP(AD714,CDIHistorico_[Data],CDIHistorico_[CDI dia]/100,AH714,0)</f>
        <v>0</v>
      </c>
      <c r="AI715" s="2">
        <f t="shared" si="66"/>
        <v>1</v>
      </c>
    </row>
    <row r="716" spans="26:35" hidden="1" x14ac:dyDescent="0.25">
      <c r="Z716"/>
      <c r="AD716" s="5">
        <f t="shared" si="63"/>
        <v>37743</v>
      </c>
      <c r="AE716" s="96" cm="1">
        <f t="array" ref="AE716">_xlfn.XLOOKUP(AD715,SELICHistorico[Data],SELICHistorico[SELIC dia]/100,AE715,0)</f>
        <v>0</v>
      </c>
      <c r="AF716" s="80">
        <f t="shared" si="64"/>
        <v>1</v>
      </c>
      <c r="AG716" s="123">
        <f t="shared" si="65"/>
        <v>1000</v>
      </c>
      <c r="AH716" s="126" cm="1">
        <f t="array" ref="AH716">_xlfn.XLOOKUP(AD715,CDIHistorico_[Data],CDIHistorico_[CDI dia]/100,AH715,0)</f>
        <v>0</v>
      </c>
      <c r="AI716" s="2">
        <f t="shared" si="66"/>
        <v>1</v>
      </c>
    </row>
    <row r="717" spans="26:35" hidden="1" x14ac:dyDescent="0.25">
      <c r="Z717"/>
      <c r="AD717" s="5">
        <f t="shared" si="63"/>
        <v>37746</v>
      </c>
      <c r="AE717" s="96" cm="1">
        <f t="array" ref="AE717">_xlfn.XLOOKUP(AD716,SELICHistorico[Data],SELICHistorico[SELIC dia]/100,AE716,0)</f>
        <v>0</v>
      </c>
      <c r="AF717" s="80">
        <f t="shared" si="64"/>
        <v>1</v>
      </c>
      <c r="AG717" s="123">
        <f t="shared" si="65"/>
        <v>1000</v>
      </c>
      <c r="AH717" s="126" cm="1">
        <f t="array" ref="AH717">_xlfn.XLOOKUP(AD716,CDIHistorico_[Data],CDIHistorico_[CDI dia]/100,AH716,0)</f>
        <v>0</v>
      </c>
      <c r="AI717" s="2">
        <f t="shared" si="66"/>
        <v>1</v>
      </c>
    </row>
    <row r="718" spans="26:35" hidden="1" x14ac:dyDescent="0.25">
      <c r="Z718"/>
      <c r="AD718" s="5">
        <f t="shared" si="63"/>
        <v>37747</v>
      </c>
      <c r="AE718" s="96" cm="1">
        <f t="array" ref="AE718">_xlfn.XLOOKUP(AD717,SELICHistorico[Data],SELICHistorico[SELIC dia]/100,AE717,0)</f>
        <v>0</v>
      </c>
      <c r="AF718" s="80">
        <f t="shared" si="64"/>
        <v>1</v>
      </c>
      <c r="AG718" s="123">
        <f t="shared" si="65"/>
        <v>1000</v>
      </c>
      <c r="AH718" s="126" cm="1">
        <f t="array" ref="AH718">_xlfn.XLOOKUP(AD717,CDIHistorico_[Data],CDIHistorico_[CDI dia]/100,AH717,0)</f>
        <v>0</v>
      </c>
      <c r="AI718" s="2">
        <f t="shared" si="66"/>
        <v>1</v>
      </c>
    </row>
    <row r="719" spans="26:35" hidden="1" x14ac:dyDescent="0.25">
      <c r="Z719"/>
      <c r="AD719" s="5">
        <f t="shared" si="63"/>
        <v>37748</v>
      </c>
      <c r="AE719" s="96" cm="1">
        <f t="array" ref="AE719">_xlfn.XLOOKUP(AD718,SELICHistorico[Data],SELICHistorico[SELIC dia]/100,AE718,0)</f>
        <v>0</v>
      </c>
      <c r="AF719" s="80">
        <f t="shared" si="64"/>
        <v>1</v>
      </c>
      <c r="AG719" s="123">
        <f t="shared" si="65"/>
        <v>1000</v>
      </c>
      <c r="AH719" s="126" cm="1">
        <f t="array" ref="AH719">_xlfn.XLOOKUP(AD718,CDIHistorico_[Data],CDIHistorico_[CDI dia]/100,AH718,0)</f>
        <v>0</v>
      </c>
      <c r="AI719" s="2">
        <f t="shared" si="66"/>
        <v>1</v>
      </c>
    </row>
    <row r="720" spans="26:35" hidden="1" x14ac:dyDescent="0.25">
      <c r="Z720"/>
      <c r="AD720" s="5">
        <f t="shared" si="63"/>
        <v>37749</v>
      </c>
      <c r="AE720" s="96" cm="1">
        <f t="array" ref="AE720">_xlfn.XLOOKUP(AD719,SELICHistorico[Data],SELICHistorico[SELIC dia]/100,AE719,0)</f>
        <v>0</v>
      </c>
      <c r="AF720" s="80">
        <f t="shared" si="64"/>
        <v>1</v>
      </c>
      <c r="AG720" s="123">
        <f t="shared" si="65"/>
        <v>1000</v>
      </c>
      <c r="AH720" s="126" cm="1">
        <f t="array" ref="AH720">_xlfn.XLOOKUP(AD719,CDIHistorico_[Data],CDIHistorico_[CDI dia]/100,AH719,0)</f>
        <v>0</v>
      </c>
      <c r="AI720" s="2">
        <f t="shared" si="66"/>
        <v>1</v>
      </c>
    </row>
    <row r="721" spans="26:35" hidden="1" x14ac:dyDescent="0.25">
      <c r="Z721"/>
      <c r="AD721" s="5">
        <f t="shared" si="63"/>
        <v>37750</v>
      </c>
      <c r="AE721" s="96" cm="1">
        <f t="array" ref="AE721">_xlfn.XLOOKUP(AD720,SELICHistorico[Data],SELICHistorico[SELIC dia]/100,AE720,0)</f>
        <v>0</v>
      </c>
      <c r="AF721" s="80">
        <f t="shared" si="64"/>
        <v>1</v>
      </c>
      <c r="AG721" s="123">
        <f t="shared" si="65"/>
        <v>1000</v>
      </c>
      <c r="AH721" s="126" cm="1">
        <f t="array" ref="AH721">_xlfn.XLOOKUP(AD720,CDIHistorico_[Data],CDIHistorico_[CDI dia]/100,AH720,0)</f>
        <v>0</v>
      </c>
      <c r="AI721" s="2">
        <f t="shared" si="66"/>
        <v>1</v>
      </c>
    </row>
    <row r="722" spans="26:35" hidden="1" x14ac:dyDescent="0.25">
      <c r="Z722"/>
      <c r="AD722" s="5">
        <f t="shared" si="63"/>
        <v>37753</v>
      </c>
      <c r="AE722" s="96" cm="1">
        <f t="array" ref="AE722">_xlfn.XLOOKUP(AD721,SELICHistorico[Data],SELICHistorico[SELIC dia]/100,AE721,0)</f>
        <v>0</v>
      </c>
      <c r="AF722" s="80">
        <f t="shared" si="64"/>
        <v>1</v>
      </c>
      <c r="AG722" s="123">
        <f t="shared" si="65"/>
        <v>1000</v>
      </c>
      <c r="AH722" s="126" cm="1">
        <f t="array" ref="AH722">_xlfn.XLOOKUP(AD721,CDIHistorico_[Data],CDIHistorico_[CDI dia]/100,AH721,0)</f>
        <v>0</v>
      </c>
      <c r="AI722" s="2">
        <f t="shared" si="66"/>
        <v>1</v>
      </c>
    </row>
    <row r="723" spans="26:35" hidden="1" x14ac:dyDescent="0.25">
      <c r="Z723"/>
      <c r="AD723" s="5">
        <f t="shared" si="63"/>
        <v>37754</v>
      </c>
      <c r="AE723" s="96" cm="1">
        <f t="array" ref="AE723">_xlfn.XLOOKUP(AD722,SELICHistorico[Data],SELICHistorico[SELIC dia]/100,AE722,0)</f>
        <v>0</v>
      </c>
      <c r="AF723" s="80">
        <f t="shared" si="64"/>
        <v>1</v>
      </c>
      <c r="AG723" s="123">
        <f t="shared" si="65"/>
        <v>1000</v>
      </c>
      <c r="AH723" s="126" cm="1">
        <f t="array" ref="AH723">_xlfn.XLOOKUP(AD722,CDIHistorico_[Data],CDIHistorico_[CDI dia]/100,AH722,0)</f>
        <v>0</v>
      </c>
      <c r="AI723" s="2">
        <f t="shared" si="66"/>
        <v>1</v>
      </c>
    </row>
    <row r="724" spans="26:35" hidden="1" x14ac:dyDescent="0.25">
      <c r="Z724"/>
      <c r="AD724" s="5">
        <f t="shared" ref="AD724:AD787" si="67">WORKDAY(AD723,1,feriados)</f>
        <v>37755</v>
      </c>
      <c r="AE724" s="96" cm="1">
        <f t="array" ref="AE724">_xlfn.XLOOKUP(AD723,SELICHistorico[Data],SELICHistorico[SELIC dia]/100,AE723,0)</f>
        <v>0</v>
      </c>
      <c r="AF724" s="80">
        <f t="shared" si="64"/>
        <v>1</v>
      </c>
      <c r="AG724" s="123">
        <f t="shared" si="65"/>
        <v>1000</v>
      </c>
      <c r="AH724" s="126" cm="1">
        <f t="array" ref="AH724">_xlfn.XLOOKUP(AD723,CDIHistorico_[Data],CDIHistorico_[CDI dia]/100,AH723,0)</f>
        <v>0</v>
      </c>
      <c r="AI724" s="2">
        <f t="shared" si="66"/>
        <v>1</v>
      </c>
    </row>
    <row r="725" spans="26:35" hidden="1" x14ac:dyDescent="0.25">
      <c r="Z725"/>
      <c r="AD725" s="5">
        <f t="shared" si="67"/>
        <v>37756</v>
      </c>
      <c r="AE725" s="96" cm="1">
        <f t="array" ref="AE725">_xlfn.XLOOKUP(AD724,SELICHistorico[Data],SELICHistorico[SELIC dia]/100,AE724,0)</f>
        <v>0</v>
      </c>
      <c r="AF725" s="80">
        <f t="shared" si="64"/>
        <v>1</v>
      </c>
      <c r="AG725" s="123">
        <f t="shared" si="65"/>
        <v>1000</v>
      </c>
      <c r="AH725" s="126" cm="1">
        <f t="array" ref="AH725">_xlfn.XLOOKUP(AD724,CDIHistorico_[Data],CDIHistorico_[CDI dia]/100,AH724,0)</f>
        <v>0</v>
      </c>
      <c r="AI725" s="2">
        <f t="shared" si="66"/>
        <v>1</v>
      </c>
    </row>
    <row r="726" spans="26:35" hidden="1" x14ac:dyDescent="0.25">
      <c r="Z726"/>
      <c r="AD726" s="5">
        <f t="shared" si="67"/>
        <v>37757</v>
      </c>
      <c r="AE726" s="96" cm="1">
        <f t="array" ref="AE726">_xlfn.XLOOKUP(AD725,SELICHistorico[Data],SELICHistorico[SELIC dia]/100,AE725,0)</f>
        <v>0</v>
      </c>
      <c r="AF726" s="80">
        <f t="shared" si="64"/>
        <v>1</v>
      </c>
      <c r="AG726" s="123">
        <f t="shared" si="65"/>
        <v>1000</v>
      </c>
      <c r="AH726" s="126" cm="1">
        <f t="array" ref="AH726">_xlfn.XLOOKUP(AD725,CDIHistorico_[Data],CDIHistorico_[CDI dia]/100,AH725,0)</f>
        <v>0</v>
      </c>
      <c r="AI726" s="2">
        <f t="shared" si="66"/>
        <v>1</v>
      </c>
    </row>
    <row r="727" spans="26:35" hidden="1" x14ac:dyDescent="0.25">
      <c r="Z727"/>
      <c r="AD727" s="5">
        <f t="shared" si="67"/>
        <v>37760</v>
      </c>
      <c r="AE727" s="96" cm="1">
        <f t="array" ref="AE727">_xlfn.XLOOKUP(AD726,SELICHistorico[Data],SELICHistorico[SELIC dia]/100,AE726,0)</f>
        <v>0</v>
      </c>
      <c r="AF727" s="80">
        <f t="shared" si="64"/>
        <v>1</v>
      </c>
      <c r="AG727" s="123">
        <f t="shared" si="65"/>
        <v>1000</v>
      </c>
      <c r="AH727" s="126" cm="1">
        <f t="array" ref="AH727">_xlfn.XLOOKUP(AD726,CDIHistorico_[Data],CDIHistorico_[CDI dia]/100,AH726,0)</f>
        <v>0</v>
      </c>
      <c r="AI727" s="2">
        <f t="shared" si="66"/>
        <v>1</v>
      </c>
    </row>
    <row r="728" spans="26:35" hidden="1" x14ac:dyDescent="0.25">
      <c r="Z728"/>
      <c r="AD728" s="5">
        <f t="shared" si="67"/>
        <v>37761</v>
      </c>
      <c r="AE728" s="96" cm="1">
        <f t="array" ref="AE728">_xlfn.XLOOKUP(AD727,SELICHistorico[Data],SELICHistorico[SELIC dia]/100,AE727,0)</f>
        <v>0</v>
      </c>
      <c r="AF728" s="80">
        <f t="shared" si="64"/>
        <v>1</v>
      </c>
      <c r="AG728" s="123">
        <f t="shared" si="65"/>
        <v>1000</v>
      </c>
      <c r="AH728" s="126" cm="1">
        <f t="array" ref="AH728">_xlfn.XLOOKUP(AD727,CDIHistorico_[Data],CDIHistorico_[CDI dia]/100,AH727,0)</f>
        <v>0</v>
      </c>
      <c r="AI728" s="2">
        <f t="shared" si="66"/>
        <v>1</v>
      </c>
    </row>
    <row r="729" spans="26:35" hidden="1" x14ac:dyDescent="0.25">
      <c r="Z729"/>
      <c r="AD729" s="5">
        <f t="shared" si="67"/>
        <v>37762</v>
      </c>
      <c r="AE729" s="96" cm="1">
        <f t="array" ref="AE729">_xlfn.XLOOKUP(AD728,SELICHistorico[Data],SELICHistorico[SELIC dia]/100,AE728,0)</f>
        <v>0</v>
      </c>
      <c r="AF729" s="80">
        <f t="shared" si="64"/>
        <v>1</v>
      </c>
      <c r="AG729" s="123">
        <f t="shared" si="65"/>
        <v>1000</v>
      </c>
      <c r="AH729" s="126" cm="1">
        <f t="array" ref="AH729">_xlfn.XLOOKUP(AD728,CDIHistorico_[Data],CDIHistorico_[CDI dia]/100,AH728,0)</f>
        <v>0</v>
      </c>
      <c r="AI729" s="2">
        <f t="shared" si="66"/>
        <v>1</v>
      </c>
    </row>
    <row r="730" spans="26:35" hidden="1" x14ac:dyDescent="0.25">
      <c r="Z730"/>
      <c r="AD730" s="5">
        <f t="shared" si="67"/>
        <v>37763</v>
      </c>
      <c r="AE730" s="96" cm="1">
        <f t="array" ref="AE730">_xlfn.XLOOKUP(AD729,SELICHistorico[Data],SELICHistorico[SELIC dia]/100,AE729,0)</f>
        <v>0</v>
      </c>
      <c r="AF730" s="80">
        <f t="shared" si="64"/>
        <v>1</v>
      </c>
      <c r="AG730" s="123">
        <f t="shared" si="65"/>
        <v>1000</v>
      </c>
      <c r="AH730" s="126" cm="1">
        <f t="array" ref="AH730">_xlfn.XLOOKUP(AD729,CDIHistorico_[Data],CDIHistorico_[CDI dia]/100,AH729,0)</f>
        <v>0</v>
      </c>
      <c r="AI730" s="2">
        <f t="shared" si="66"/>
        <v>1</v>
      </c>
    </row>
    <row r="731" spans="26:35" hidden="1" x14ac:dyDescent="0.25">
      <c r="Z731"/>
      <c r="AD731" s="5">
        <f t="shared" si="67"/>
        <v>37764</v>
      </c>
      <c r="AE731" s="96" cm="1">
        <f t="array" ref="AE731">_xlfn.XLOOKUP(AD730,SELICHistorico[Data],SELICHistorico[SELIC dia]/100,AE730,0)</f>
        <v>0</v>
      </c>
      <c r="AF731" s="80">
        <f t="shared" si="64"/>
        <v>1</v>
      </c>
      <c r="AG731" s="123">
        <f t="shared" si="65"/>
        <v>1000</v>
      </c>
      <c r="AH731" s="126" cm="1">
        <f t="array" ref="AH731">_xlfn.XLOOKUP(AD730,CDIHistorico_[Data],CDIHistorico_[CDI dia]/100,AH730,0)</f>
        <v>0</v>
      </c>
      <c r="AI731" s="2">
        <f t="shared" si="66"/>
        <v>1</v>
      </c>
    </row>
    <row r="732" spans="26:35" hidden="1" x14ac:dyDescent="0.25">
      <c r="Z732"/>
      <c r="AD732" s="5">
        <f t="shared" si="67"/>
        <v>37767</v>
      </c>
      <c r="AE732" s="96" cm="1">
        <f t="array" ref="AE732">_xlfn.XLOOKUP(AD731,SELICHistorico[Data],SELICHistorico[SELIC dia]/100,AE731,0)</f>
        <v>0</v>
      </c>
      <c r="AF732" s="80">
        <f t="shared" si="64"/>
        <v>1</v>
      </c>
      <c r="AG732" s="123">
        <f t="shared" si="65"/>
        <v>1000</v>
      </c>
      <c r="AH732" s="126" cm="1">
        <f t="array" ref="AH732">_xlfn.XLOOKUP(AD731,CDIHistorico_[Data],CDIHistorico_[CDI dia]/100,AH731,0)</f>
        <v>0</v>
      </c>
      <c r="AI732" s="2">
        <f t="shared" si="66"/>
        <v>1</v>
      </c>
    </row>
    <row r="733" spans="26:35" hidden="1" x14ac:dyDescent="0.25">
      <c r="Z733"/>
      <c r="AD733" s="5">
        <f t="shared" si="67"/>
        <v>37768</v>
      </c>
      <c r="AE733" s="96" cm="1">
        <f t="array" ref="AE733">_xlfn.XLOOKUP(AD732,SELICHistorico[Data],SELICHistorico[SELIC dia]/100,AE732,0)</f>
        <v>0</v>
      </c>
      <c r="AF733" s="80">
        <f t="shared" si="64"/>
        <v>1</v>
      </c>
      <c r="AG733" s="123">
        <f t="shared" si="65"/>
        <v>1000</v>
      </c>
      <c r="AH733" s="126" cm="1">
        <f t="array" ref="AH733">_xlfn.XLOOKUP(AD732,CDIHistorico_[Data],CDIHistorico_[CDI dia]/100,AH732,0)</f>
        <v>0</v>
      </c>
      <c r="AI733" s="2">
        <f t="shared" si="66"/>
        <v>1</v>
      </c>
    </row>
    <row r="734" spans="26:35" hidden="1" x14ac:dyDescent="0.25">
      <c r="Z734"/>
      <c r="AD734" s="5">
        <f t="shared" si="67"/>
        <v>37769</v>
      </c>
      <c r="AE734" s="96" cm="1">
        <f t="array" ref="AE734">_xlfn.XLOOKUP(AD733,SELICHistorico[Data],SELICHistorico[SELIC dia]/100,AE733,0)</f>
        <v>0</v>
      </c>
      <c r="AF734" s="80">
        <f t="shared" si="64"/>
        <v>1</v>
      </c>
      <c r="AG734" s="123">
        <f t="shared" si="65"/>
        <v>1000</v>
      </c>
      <c r="AH734" s="126" cm="1">
        <f t="array" ref="AH734">_xlfn.XLOOKUP(AD733,CDIHistorico_[Data],CDIHistorico_[CDI dia]/100,AH733,0)</f>
        <v>0</v>
      </c>
      <c r="AI734" s="2">
        <f t="shared" si="66"/>
        <v>1</v>
      </c>
    </row>
    <row r="735" spans="26:35" hidden="1" x14ac:dyDescent="0.25">
      <c r="Z735"/>
      <c r="AD735" s="5">
        <f t="shared" si="67"/>
        <v>37770</v>
      </c>
      <c r="AE735" s="96" cm="1">
        <f t="array" ref="AE735">_xlfn.XLOOKUP(AD734,SELICHistorico[Data],SELICHistorico[SELIC dia]/100,AE734,0)</f>
        <v>0</v>
      </c>
      <c r="AF735" s="80">
        <f t="shared" si="64"/>
        <v>1</v>
      </c>
      <c r="AG735" s="123">
        <f t="shared" si="65"/>
        <v>1000</v>
      </c>
      <c r="AH735" s="126" cm="1">
        <f t="array" ref="AH735">_xlfn.XLOOKUP(AD734,CDIHistorico_[Data],CDIHistorico_[CDI dia]/100,AH734,0)</f>
        <v>0</v>
      </c>
      <c r="AI735" s="2">
        <f t="shared" si="66"/>
        <v>1</v>
      </c>
    </row>
    <row r="736" spans="26:35" hidden="1" x14ac:dyDescent="0.25">
      <c r="Z736"/>
      <c r="AD736" s="5">
        <f t="shared" si="67"/>
        <v>37771</v>
      </c>
      <c r="AE736" s="96" cm="1">
        <f t="array" ref="AE736">_xlfn.XLOOKUP(AD735,SELICHistorico[Data],SELICHistorico[SELIC dia]/100,AE735,0)</f>
        <v>0</v>
      </c>
      <c r="AF736" s="80">
        <f t="shared" si="64"/>
        <v>1</v>
      </c>
      <c r="AG736" s="123">
        <f t="shared" si="65"/>
        <v>1000</v>
      </c>
      <c r="AH736" s="126" cm="1">
        <f t="array" ref="AH736">_xlfn.XLOOKUP(AD735,CDIHistorico_[Data],CDIHistorico_[CDI dia]/100,AH735,0)</f>
        <v>0</v>
      </c>
      <c r="AI736" s="2">
        <f t="shared" si="66"/>
        <v>1</v>
      </c>
    </row>
    <row r="737" spans="26:35" hidden="1" x14ac:dyDescent="0.25">
      <c r="Z737"/>
      <c r="AD737" s="5">
        <f t="shared" si="67"/>
        <v>37774</v>
      </c>
      <c r="AE737" s="96" cm="1">
        <f t="array" ref="AE737">_xlfn.XLOOKUP(AD736,SELICHistorico[Data],SELICHistorico[SELIC dia]/100,AE736,0)</f>
        <v>0</v>
      </c>
      <c r="AF737" s="80">
        <f t="shared" si="64"/>
        <v>1</v>
      </c>
      <c r="AG737" s="123">
        <f t="shared" si="65"/>
        <v>1000</v>
      </c>
      <c r="AH737" s="126" cm="1">
        <f t="array" ref="AH737">_xlfn.XLOOKUP(AD736,CDIHistorico_[Data],CDIHistorico_[CDI dia]/100,AH736,0)</f>
        <v>0</v>
      </c>
      <c r="AI737" s="2">
        <f t="shared" si="66"/>
        <v>1</v>
      </c>
    </row>
    <row r="738" spans="26:35" hidden="1" x14ac:dyDescent="0.25">
      <c r="Z738"/>
      <c r="AD738" s="5">
        <f t="shared" si="67"/>
        <v>37775</v>
      </c>
      <c r="AE738" s="96" cm="1">
        <f t="array" ref="AE738">_xlfn.XLOOKUP(AD737,SELICHistorico[Data],SELICHistorico[SELIC dia]/100,AE737,0)</f>
        <v>0</v>
      </c>
      <c r="AF738" s="80">
        <f t="shared" si="64"/>
        <v>1</v>
      </c>
      <c r="AG738" s="123">
        <f t="shared" si="65"/>
        <v>1000</v>
      </c>
      <c r="AH738" s="126" cm="1">
        <f t="array" ref="AH738">_xlfn.XLOOKUP(AD737,CDIHistorico_[Data],CDIHistorico_[CDI dia]/100,AH737,0)</f>
        <v>0</v>
      </c>
      <c r="AI738" s="2">
        <f t="shared" si="66"/>
        <v>1</v>
      </c>
    </row>
    <row r="739" spans="26:35" hidden="1" x14ac:dyDescent="0.25">
      <c r="Z739"/>
      <c r="AD739" s="5">
        <f t="shared" si="67"/>
        <v>37776</v>
      </c>
      <c r="AE739" s="96" cm="1">
        <f t="array" ref="AE739">_xlfn.XLOOKUP(AD738,SELICHistorico[Data],SELICHistorico[SELIC dia]/100,AE738,0)</f>
        <v>0</v>
      </c>
      <c r="AF739" s="80">
        <f t="shared" si="64"/>
        <v>1</v>
      </c>
      <c r="AG739" s="123">
        <f t="shared" si="65"/>
        <v>1000</v>
      </c>
      <c r="AH739" s="126" cm="1">
        <f t="array" ref="AH739">_xlfn.XLOOKUP(AD738,CDIHistorico_[Data],CDIHistorico_[CDI dia]/100,AH738,0)</f>
        <v>0</v>
      </c>
      <c r="AI739" s="2">
        <f t="shared" si="66"/>
        <v>1</v>
      </c>
    </row>
    <row r="740" spans="26:35" hidden="1" x14ac:dyDescent="0.25">
      <c r="Z740"/>
      <c r="AD740" s="5">
        <f t="shared" si="67"/>
        <v>37777</v>
      </c>
      <c r="AE740" s="96" cm="1">
        <f t="array" ref="AE740">_xlfn.XLOOKUP(AD739,SELICHistorico[Data],SELICHistorico[SELIC dia]/100,AE739,0)</f>
        <v>0</v>
      </c>
      <c r="AF740" s="80">
        <f t="shared" si="64"/>
        <v>1</v>
      </c>
      <c r="AG740" s="123">
        <f t="shared" si="65"/>
        <v>1000</v>
      </c>
      <c r="AH740" s="126" cm="1">
        <f t="array" ref="AH740">_xlfn.XLOOKUP(AD739,CDIHistorico_[Data],CDIHistorico_[CDI dia]/100,AH739,0)</f>
        <v>0</v>
      </c>
      <c r="AI740" s="2">
        <f t="shared" si="66"/>
        <v>1</v>
      </c>
    </row>
    <row r="741" spans="26:35" hidden="1" x14ac:dyDescent="0.25">
      <c r="Z741"/>
      <c r="AD741" s="5">
        <f t="shared" si="67"/>
        <v>37778</v>
      </c>
      <c r="AE741" s="96" cm="1">
        <f t="array" ref="AE741">_xlfn.XLOOKUP(AD740,SELICHistorico[Data],SELICHistorico[SELIC dia]/100,AE740,0)</f>
        <v>0</v>
      </c>
      <c r="AF741" s="80">
        <f t="shared" si="64"/>
        <v>1</v>
      </c>
      <c r="AG741" s="123">
        <f t="shared" si="65"/>
        <v>1000</v>
      </c>
      <c r="AH741" s="126" cm="1">
        <f t="array" ref="AH741">_xlfn.XLOOKUP(AD740,CDIHistorico_[Data],CDIHistorico_[CDI dia]/100,AH740,0)</f>
        <v>0</v>
      </c>
      <c r="AI741" s="2">
        <f t="shared" si="66"/>
        <v>1</v>
      </c>
    </row>
    <row r="742" spans="26:35" hidden="1" x14ac:dyDescent="0.25">
      <c r="Z742"/>
      <c r="AD742" s="5">
        <f t="shared" si="67"/>
        <v>37781</v>
      </c>
      <c r="AE742" s="96" cm="1">
        <f t="array" ref="AE742">_xlfn.XLOOKUP(AD741,SELICHistorico[Data],SELICHistorico[SELIC dia]/100,AE741,0)</f>
        <v>0</v>
      </c>
      <c r="AF742" s="80">
        <f t="shared" si="64"/>
        <v>1</v>
      </c>
      <c r="AG742" s="123">
        <f t="shared" si="65"/>
        <v>1000</v>
      </c>
      <c r="AH742" s="126" cm="1">
        <f t="array" ref="AH742">_xlfn.XLOOKUP(AD741,CDIHistorico_[Data],CDIHistorico_[CDI dia]/100,AH741,0)</f>
        <v>0</v>
      </c>
      <c r="AI742" s="2">
        <f t="shared" si="66"/>
        <v>1</v>
      </c>
    </row>
    <row r="743" spans="26:35" hidden="1" x14ac:dyDescent="0.25">
      <c r="Z743"/>
      <c r="AD743" s="5">
        <f t="shared" si="67"/>
        <v>37782</v>
      </c>
      <c r="AE743" s="96" cm="1">
        <f t="array" ref="AE743">_xlfn.XLOOKUP(AD742,SELICHistorico[Data],SELICHistorico[SELIC dia]/100,AE742,0)</f>
        <v>0</v>
      </c>
      <c r="AF743" s="80">
        <f t="shared" si="64"/>
        <v>1</v>
      </c>
      <c r="AG743" s="123">
        <f t="shared" si="65"/>
        <v>1000</v>
      </c>
      <c r="AH743" s="126" cm="1">
        <f t="array" ref="AH743">_xlfn.XLOOKUP(AD742,CDIHistorico_[Data],CDIHistorico_[CDI dia]/100,AH742,0)</f>
        <v>0</v>
      </c>
      <c r="AI743" s="2">
        <f t="shared" si="66"/>
        <v>1</v>
      </c>
    </row>
    <row r="744" spans="26:35" hidden="1" x14ac:dyDescent="0.25">
      <c r="Z744"/>
      <c r="AD744" s="5">
        <f t="shared" si="67"/>
        <v>37783</v>
      </c>
      <c r="AE744" s="96" cm="1">
        <f t="array" ref="AE744">_xlfn.XLOOKUP(AD743,SELICHistorico[Data],SELICHistorico[SELIC dia]/100,AE743,0)</f>
        <v>0</v>
      </c>
      <c r="AF744" s="80">
        <f t="shared" si="64"/>
        <v>1</v>
      </c>
      <c r="AG744" s="123">
        <f t="shared" si="65"/>
        <v>1000</v>
      </c>
      <c r="AH744" s="126" cm="1">
        <f t="array" ref="AH744">_xlfn.XLOOKUP(AD743,CDIHistorico_[Data],CDIHistorico_[CDI dia]/100,AH743,0)</f>
        <v>0</v>
      </c>
      <c r="AI744" s="2">
        <f t="shared" si="66"/>
        <v>1</v>
      </c>
    </row>
    <row r="745" spans="26:35" hidden="1" x14ac:dyDescent="0.25">
      <c r="Z745"/>
      <c r="AD745" s="5">
        <f t="shared" si="67"/>
        <v>37784</v>
      </c>
      <c r="AE745" s="96" cm="1">
        <f t="array" ref="AE745">_xlfn.XLOOKUP(AD744,SELICHistorico[Data],SELICHistorico[SELIC dia]/100,AE744,0)</f>
        <v>0</v>
      </c>
      <c r="AF745" s="80">
        <f t="shared" si="64"/>
        <v>1</v>
      </c>
      <c r="AG745" s="123">
        <f t="shared" si="65"/>
        <v>1000</v>
      </c>
      <c r="AH745" s="126" cm="1">
        <f t="array" ref="AH745">_xlfn.XLOOKUP(AD744,CDIHistorico_[Data],CDIHistorico_[CDI dia]/100,AH744,0)</f>
        <v>0</v>
      </c>
      <c r="AI745" s="2">
        <f t="shared" si="66"/>
        <v>1</v>
      </c>
    </row>
    <row r="746" spans="26:35" hidden="1" x14ac:dyDescent="0.25">
      <c r="Z746"/>
      <c r="AD746" s="5">
        <f t="shared" si="67"/>
        <v>37785</v>
      </c>
      <c r="AE746" s="96" cm="1">
        <f t="array" ref="AE746">_xlfn.XLOOKUP(AD745,SELICHistorico[Data],SELICHistorico[SELIC dia]/100,AE745,0)</f>
        <v>0</v>
      </c>
      <c r="AF746" s="80">
        <f t="shared" si="64"/>
        <v>1</v>
      </c>
      <c r="AG746" s="123">
        <f t="shared" si="65"/>
        <v>1000</v>
      </c>
      <c r="AH746" s="126" cm="1">
        <f t="array" ref="AH746">_xlfn.XLOOKUP(AD745,CDIHistorico_[Data],CDIHistorico_[CDI dia]/100,AH745,0)</f>
        <v>0</v>
      </c>
      <c r="AI746" s="2">
        <f t="shared" si="66"/>
        <v>1</v>
      </c>
    </row>
    <row r="747" spans="26:35" hidden="1" x14ac:dyDescent="0.25">
      <c r="Z747"/>
      <c r="AD747" s="5">
        <f t="shared" si="67"/>
        <v>37788</v>
      </c>
      <c r="AE747" s="96" cm="1">
        <f t="array" ref="AE747">_xlfn.XLOOKUP(AD746,SELICHistorico[Data],SELICHistorico[SELIC dia]/100,AE746,0)</f>
        <v>0</v>
      </c>
      <c r="AF747" s="80">
        <f t="shared" si="64"/>
        <v>1</v>
      </c>
      <c r="AG747" s="123">
        <f t="shared" si="65"/>
        <v>1000</v>
      </c>
      <c r="AH747" s="126" cm="1">
        <f t="array" ref="AH747">_xlfn.XLOOKUP(AD746,CDIHistorico_[Data],CDIHistorico_[CDI dia]/100,AH746,0)</f>
        <v>0</v>
      </c>
      <c r="AI747" s="2">
        <f t="shared" si="66"/>
        <v>1</v>
      </c>
    </row>
    <row r="748" spans="26:35" hidden="1" x14ac:dyDescent="0.25">
      <c r="Z748"/>
      <c r="AD748" s="5">
        <f t="shared" si="67"/>
        <v>37789</v>
      </c>
      <c r="AE748" s="96" cm="1">
        <f t="array" ref="AE748">_xlfn.XLOOKUP(AD747,SELICHistorico[Data],SELICHistorico[SELIC dia]/100,AE747,0)</f>
        <v>0</v>
      </c>
      <c r="AF748" s="80">
        <f t="shared" si="64"/>
        <v>1</v>
      </c>
      <c r="AG748" s="123">
        <f t="shared" si="65"/>
        <v>1000</v>
      </c>
      <c r="AH748" s="126" cm="1">
        <f t="array" ref="AH748">_xlfn.XLOOKUP(AD747,CDIHistorico_[Data],CDIHistorico_[CDI dia]/100,AH747,0)</f>
        <v>0</v>
      </c>
      <c r="AI748" s="2">
        <f t="shared" si="66"/>
        <v>1</v>
      </c>
    </row>
    <row r="749" spans="26:35" hidden="1" x14ac:dyDescent="0.25">
      <c r="Z749"/>
      <c r="AD749" s="5">
        <f t="shared" si="67"/>
        <v>37790</v>
      </c>
      <c r="AE749" s="96" cm="1">
        <f t="array" ref="AE749">_xlfn.XLOOKUP(AD748,SELICHistorico[Data],SELICHistorico[SELIC dia]/100,AE748,0)</f>
        <v>0</v>
      </c>
      <c r="AF749" s="80">
        <f t="shared" si="64"/>
        <v>1</v>
      </c>
      <c r="AG749" s="123">
        <f t="shared" si="65"/>
        <v>1000</v>
      </c>
      <c r="AH749" s="126" cm="1">
        <f t="array" ref="AH749">_xlfn.XLOOKUP(AD748,CDIHistorico_[Data],CDIHistorico_[CDI dia]/100,AH748,0)</f>
        <v>0</v>
      </c>
      <c r="AI749" s="2">
        <f t="shared" si="66"/>
        <v>1</v>
      </c>
    </row>
    <row r="750" spans="26:35" hidden="1" x14ac:dyDescent="0.25">
      <c r="Z750"/>
      <c r="AD750" s="5">
        <f t="shared" si="67"/>
        <v>37792</v>
      </c>
      <c r="AE750" s="96" cm="1">
        <f t="array" ref="AE750">_xlfn.XLOOKUP(AD749,SELICHistorico[Data],SELICHistorico[SELIC dia]/100,AE749,0)</f>
        <v>0</v>
      </c>
      <c r="AF750" s="80">
        <f t="shared" si="64"/>
        <v>1</v>
      </c>
      <c r="AG750" s="123">
        <f t="shared" si="65"/>
        <v>1000</v>
      </c>
      <c r="AH750" s="126" cm="1">
        <f t="array" ref="AH750">_xlfn.XLOOKUP(AD749,CDIHistorico_[Data],CDIHistorico_[CDI dia]/100,AH749,0)</f>
        <v>0</v>
      </c>
      <c r="AI750" s="2">
        <f t="shared" si="66"/>
        <v>1</v>
      </c>
    </row>
    <row r="751" spans="26:35" hidden="1" x14ac:dyDescent="0.25">
      <c r="Z751"/>
      <c r="AD751" s="5">
        <f t="shared" si="67"/>
        <v>37795</v>
      </c>
      <c r="AE751" s="96" cm="1">
        <f t="array" ref="AE751">_xlfn.XLOOKUP(AD750,SELICHistorico[Data],SELICHistorico[SELIC dia]/100,AE750,0)</f>
        <v>0</v>
      </c>
      <c r="AF751" s="80">
        <f t="shared" si="64"/>
        <v>1</v>
      </c>
      <c r="AG751" s="123">
        <f t="shared" si="65"/>
        <v>1000</v>
      </c>
      <c r="AH751" s="126" cm="1">
        <f t="array" ref="AH751">_xlfn.XLOOKUP(AD750,CDIHistorico_[Data],CDIHistorico_[CDI dia]/100,AH750,0)</f>
        <v>0</v>
      </c>
      <c r="AI751" s="2">
        <f t="shared" si="66"/>
        <v>1</v>
      </c>
    </row>
    <row r="752" spans="26:35" hidden="1" x14ac:dyDescent="0.25">
      <c r="Z752"/>
      <c r="AD752" s="5">
        <f t="shared" si="67"/>
        <v>37796</v>
      </c>
      <c r="AE752" s="96" cm="1">
        <f t="array" ref="AE752">_xlfn.XLOOKUP(AD751,SELICHistorico[Data],SELICHistorico[SELIC dia]/100,AE751,0)</f>
        <v>0</v>
      </c>
      <c r="AF752" s="80">
        <f t="shared" si="64"/>
        <v>1</v>
      </c>
      <c r="AG752" s="123">
        <f t="shared" si="65"/>
        <v>1000</v>
      </c>
      <c r="AH752" s="126" cm="1">
        <f t="array" ref="AH752">_xlfn.XLOOKUP(AD751,CDIHistorico_[Data],CDIHistorico_[CDI dia]/100,AH751,0)</f>
        <v>0</v>
      </c>
      <c r="AI752" s="2">
        <f t="shared" si="66"/>
        <v>1</v>
      </c>
    </row>
    <row r="753" spans="26:35" hidden="1" x14ac:dyDescent="0.25">
      <c r="Z753"/>
      <c r="AD753" s="5">
        <f t="shared" si="67"/>
        <v>37797</v>
      </c>
      <c r="AE753" s="96" cm="1">
        <f t="array" ref="AE753">_xlfn.XLOOKUP(AD752,SELICHistorico[Data],SELICHistorico[SELIC dia]/100,AE752,0)</f>
        <v>0</v>
      </c>
      <c r="AF753" s="80">
        <f t="shared" si="64"/>
        <v>1</v>
      </c>
      <c r="AG753" s="123">
        <f t="shared" si="65"/>
        <v>1000</v>
      </c>
      <c r="AH753" s="126" cm="1">
        <f t="array" ref="AH753">_xlfn.XLOOKUP(AD752,CDIHistorico_[Data],CDIHistorico_[CDI dia]/100,AH752,0)</f>
        <v>0</v>
      </c>
      <c r="AI753" s="2">
        <f t="shared" si="66"/>
        <v>1</v>
      </c>
    </row>
    <row r="754" spans="26:35" hidden="1" x14ac:dyDescent="0.25">
      <c r="Z754"/>
      <c r="AD754" s="5">
        <f t="shared" si="67"/>
        <v>37798</v>
      </c>
      <c r="AE754" s="96" cm="1">
        <f t="array" ref="AE754">_xlfn.XLOOKUP(AD753,SELICHistorico[Data],SELICHistorico[SELIC dia]/100,AE753,0)</f>
        <v>0</v>
      </c>
      <c r="AF754" s="80">
        <f t="shared" si="64"/>
        <v>1</v>
      </c>
      <c r="AG754" s="123">
        <f t="shared" si="65"/>
        <v>1000</v>
      </c>
      <c r="AH754" s="126" cm="1">
        <f t="array" ref="AH754">_xlfn.XLOOKUP(AD753,CDIHistorico_[Data],CDIHistorico_[CDI dia]/100,AH753,0)</f>
        <v>0</v>
      </c>
      <c r="AI754" s="2">
        <f t="shared" si="66"/>
        <v>1</v>
      </c>
    </row>
    <row r="755" spans="26:35" hidden="1" x14ac:dyDescent="0.25">
      <c r="Z755"/>
      <c r="AD755" s="5">
        <f t="shared" si="67"/>
        <v>37799</v>
      </c>
      <c r="AE755" s="96" cm="1">
        <f t="array" ref="AE755">_xlfn.XLOOKUP(AD754,SELICHistorico[Data],SELICHistorico[SELIC dia]/100,AE754,0)</f>
        <v>0</v>
      </c>
      <c r="AF755" s="80">
        <f t="shared" si="64"/>
        <v>1</v>
      </c>
      <c r="AG755" s="123">
        <f t="shared" si="65"/>
        <v>1000</v>
      </c>
      <c r="AH755" s="126" cm="1">
        <f t="array" ref="AH755">_xlfn.XLOOKUP(AD754,CDIHistorico_[Data],CDIHistorico_[CDI dia]/100,AH754,0)</f>
        <v>0</v>
      </c>
      <c r="AI755" s="2">
        <f t="shared" si="66"/>
        <v>1</v>
      </c>
    </row>
    <row r="756" spans="26:35" hidden="1" x14ac:dyDescent="0.25">
      <c r="Z756"/>
      <c r="AD756" s="5">
        <f t="shared" si="67"/>
        <v>37802</v>
      </c>
      <c r="AE756" s="96" cm="1">
        <f t="array" ref="AE756">_xlfn.XLOOKUP(AD755,SELICHistorico[Data],SELICHistorico[SELIC dia]/100,AE755,0)</f>
        <v>0</v>
      </c>
      <c r="AF756" s="80">
        <f t="shared" si="64"/>
        <v>1</v>
      </c>
      <c r="AG756" s="123">
        <f t="shared" si="65"/>
        <v>1000</v>
      </c>
      <c r="AH756" s="126" cm="1">
        <f t="array" ref="AH756">_xlfn.XLOOKUP(AD755,CDIHistorico_[Data],CDIHistorico_[CDI dia]/100,AH755,0)</f>
        <v>0</v>
      </c>
      <c r="AI756" s="2">
        <f t="shared" si="66"/>
        <v>1</v>
      </c>
    </row>
    <row r="757" spans="26:35" hidden="1" x14ac:dyDescent="0.25">
      <c r="Z757"/>
      <c r="AD757" s="5">
        <f t="shared" si="67"/>
        <v>37803</v>
      </c>
      <c r="AE757" s="96" cm="1">
        <f t="array" ref="AE757">_xlfn.XLOOKUP(AD756,SELICHistorico[Data],SELICHistorico[SELIC dia]/100,AE756,0)</f>
        <v>0</v>
      </c>
      <c r="AF757" s="80">
        <f t="shared" si="64"/>
        <v>1</v>
      </c>
      <c r="AG757" s="123">
        <f t="shared" si="65"/>
        <v>1000</v>
      </c>
      <c r="AH757" s="126" cm="1">
        <f t="array" ref="AH757">_xlfn.XLOOKUP(AD756,CDIHistorico_[Data],CDIHistorico_[CDI dia]/100,AH756,0)</f>
        <v>0</v>
      </c>
      <c r="AI757" s="2">
        <f t="shared" si="66"/>
        <v>1</v>
      </c>
    </row>
    <row r="758" spans="26:35" hidden="1" x14ac:dyDescent="0.25">
      <c r="Z758"/>
      <c r="AD758" s="5">
        <f t="shared" si="67"/>
        <v>37804</v>
      </c>
      <c r="AE758" s="96" cm="1">
        <f t="array" ref="AE758">_xlfn.XLOOKUP(AD757,SELICHistorico[Data],SELICHistorico[SELIC dia]/100,AE757,0)</f>
        <v>0</v>
      </c>
      <c r="AF758" s="80">
        <f t="shared" si="64"/>
        <v>1</v>
      </c>
      <c r="AG758" s="123">
        <f t="shared" si="65"/>
        <v>1000</v>
      </c>
      <c r="AH758" s="126" cm="1">
        <f t="array" ref="AH758">_xlfn.XLOOKUP(AD757,CDIHistorico_[Data],CDIHistorico_[CDI dia]/100,AH757,0)</f>
        <v>0</v>
      </c>
      <c r="AI758" s="2">
        <f t="shared" si="66"/>
        <v>1</v>
      </c>
    </row>
    <row r="759" spans="26:35" hidden="1" x14ac:dyDescent="0.25">
      <c r="Z759"/>
      <c r="AD759" s="5">
        <f t="shared" si="67"/>
        <v>37805</v>
      </c>
      <c r="AE759" s="96" cm="1">
        <f t="array" ref="AE759">_xlfn.XLOOKUP(AD758,SELICHistorico[Data],SELICHistorico[SELIC dia]/100,AE758,0)</f>
        <v>0</v>
      </c>
      <c r="AF759" s="80">
        <f t="shared" si="64"/>
        <v>1</v>
      </c>
      <c r="AG759" s="123">
        <f t="shared" si="65"/>
        <v>1000</v>
      </c>
      <c r="AH759" s="126" cm="1">
        <f t="array" ref="AH759">_xlfn.XLOOKUP(AD758,CDIHistorico_[Data],CDIHistorico_[CDI dia]/100,AH758,0)</f>
        <v>0</v>
      </c>
      <c r="AI759" s="2">
        <f t="shared" si="66"/>
        <v>1</v>
      </c>
    </row>
    <row r="760" spans="26:35" hidden="1" x14ac:dyDescent="0.25">
      <c r="Z760"/>
      <c r="AD760" s="5">
        <f t="shared" si="67"/>
        <v>37806</v>
      </c>
      <c r="AE760" s="96" cm="1">
        <f t="array" ref="AE760">_xlfn.XLOOKUP(AD759,SELICHistorico[Data],SELICHistorico[SELIC dia]/100,AE759,0)</f>
        <v>0</v>
      </c>
      <c r="AF760" s="80">
        <f t="shared" si="64"/>
        <v>1</v>
      </c>
      <c r="AG760" s="123">
        <f t="shared" si="65"/>
        <v>1000</v>
      </c>
      <c r="AH760" s="126" cm="1">
        <f t="array" ref="AH760">_xlfn.XLOOKUP(AD759,CDIHistorico_[Data],CDIHistorico_[CDI dia]/100,AH759,0)</f>
        <v>0</v>
      </c>
      <c r="AI760" s="2">
        <f t="shared" si="66"/>
        <v>1</v>
      </c>
    </row>
    <row r="761" spans="26:35" hidden="1" x14ac:dyDescent="0.25">
      <c r="Z761"/>
      <c r="AD761" s="5">
        <f t="shared" si="67"/>
        <v>37809</v>
      </c>
      <c r="AE761" s="96" cm="1">
        <f t="array" ref="AE761">_xlfn.XLOOKUP(AD760,SELICHistorico[Data],SELICHistorico[SELIC dia]/100,AE760,0)</f>
        <v>0</v>
      </c>
      <c r="AF761" s="80">
        <f t="shared" si="64"/>
        <v>1</v>
      </c>
      <c r="AG761" s="123">
        <f t="shared" si="65"/>
        <v>1000</v>
      </c>
      <c r="AH761" s="126" cm="1">
        <f t="array" ref="AH761">_xlfn.XLOOKUP(AD760,CDIHistorico_[Data],CDIHistorico_[CDI dia]/100,AH760,0)</f>
        <v>0</v>
      </c>
      <c r="AI761" s="2">
        <f t="shared" si="66"/>
        <v>1</v>
      </c>
    </row>
    <row r="762" spans="26:35" hidden="1" x14ac:dyDescent="0.25">
      <c r="Z762"/>
      <c r="AD762" s="5">
        <f t="shared" si="67"/>
        <v>37810</v>
      </c>
      <c r="AE762" s="96" cm="1">
        <f t="array" ref="AE762">_xlfn.XLOOKUP(AD761,SELICHistorico[Data],SELICHistorico[SELIC dia]/100,AE761,0)</f>
        <v>0</v>
      </c>
      <c r="AF762" s="80">
        <f t="shared" si="64"/>
        <v>1</v>
      </c>
      <c r="AG762" s="123">
        <f t="shared" si="65"/>
        <v>1000</v>
      </c>
      <c r="AH762" s="126" cm="1">
        <f t="array" ref="AH762">_xlfn.XLOOKUP(AD761,CDIHistorico_[Data],CDIHistorico_[CDI dia]/100,AH761,0)</f>
        <v>0</v>
      </c>
      <c r="AI762" s="2">
        <f t="shared" si="66"/>
        <v>1</v>
      </c>
    </row>
    <row r="763" spans="26:35" hidden="1" x14ac:dyDescent="0.25">
      <c r="Z763"/>
      <c r="AD763" s="5">
        <f t="shared" si="67"/>
        <v>37811</v>
      </c>
      <c r="AE763" s="96" cm="1">
        <f t="array" ref="AE763">_xlfn.XLOOKUP(AD762,SELICHistorico[Data],SELICHistorico[SELIC dia]/100,AE762,0)</f>
        <v>0</v>
      </c>
      <c r="AF763" s="80">
        <f t="shared" si="64"/>
        <v>1</v>
      </c>
      <c r="AG763" s="123">
        <f t="shared" si="65"/>
        <v>1000</v>
      </c>
      <c r="AH763" s="126" cm="1">
        <f t="array" ref="AH763">_xlfn.XLOOKUP(AD762,CDIHistorico_[Data],CDIHistorico_[CDI dia]/100,AH762,0)</f>
        <v>0</v>
      </c>
      <c r="AI763" s="2">
        <f t="shared" si="66"/>
        <v>1</v>
      </c>
    </row>
    <row r="764" spans="26:35" hidden="1" x14ac:dyDescent="0.25">
      <c r="Z764"/>
      <c r="AD764" s="5">
        <f t="shared" si="67"/>
        <v>37812</v>
      </c>
      <c r="AE764" s="96" cm="1">
        <f t="array" ref="AE764">_xlfn.XLOOKUP(AD763,SELICHistorico[Data],SELICHistorico[SELIC dia]/100,AE763,0)</f>
        <v>0</v>
      </c>
      <c r="AF764" s="80">
        <f t="shared" si="64"/>
        <v>1</v>
      </c>
      <c r="AG764" s="123">
        <f t="shared" si="65"/>
        <v>1000</v>
      </c>
      <c r="AH764" s="126" cm="1">
        <f t="array" ref="AH764">_xlfn.XLOOKUP(AD763,CDIHistorico_[Data],CDIHistorico_[CDI dia]/100,AH763,0)</f>
        <v>0</v>
      </c>
      <c r="AI764" s="2">
        <f t="shared" si="66"/>
        <v>1</v>
      </c>
    </row>
    <row r="765" spans="26:35" hidden="1" x14ac:dyDescent="0.25">
      <c r="Z765"/>
      <c r="AD765" s="5">
        <f t="shared" si="67"/>
        <v>37813</v>
      </c>
      <c r="AE765" s="96" cm="1">
        <f t="array" ref="AE765">_xlfn.XLOOKUP(AD764,SELICHistorico[Data],SELICHistorico[SELIC dia]/100,AE764,0)</f>
        <v>0</v>
      </c>
      <c r="AF765" s="80">
        <f t="shared" si="64"/>
        <v>1</v>
      </c>
      <c r="AG765" s="123">
        <f t="shared" si="65"/>
        <v>1000</v>
      </c>
      <c r="AH765" s="126" cm="1">
        <f t="array" ref="AH765">_xlfn.XLOOKUP(AD764,CDIHistorico_[Data],CDIHistorico_[CDI dia]/100,AH764,0)</f>
        <v>0</v>
      </c>
      <c r="AI765" s="2">
        <f t="shared" si="66"/>
        <v>1</v>
      </c>
    </row>
    <row r="766" spans="26:35" hidden="1" x14ac:dyDescent="0.25">
      <c r="Z766"/>
      <c r="AD766" s="5">
        <f t="shared" si="67"/>
        <v>37816</v>
      </c>
      <c r="AE766" s="96" cm="1">
        <f t="array" ref="AE766">_xlfn.XLOOKUP(AD765,SELICHistorico[Data],SELICHistorico[SELIC dia]/100,AE765,0)</f>
        <v>0</v>
      </c>
      <c r="AF766" s="80">
        <f t="shared" si="64"/>
        <v>1</v>
      </c>
      <c r="AG766" s="123">
        <f t="shared" si="65"/>
        <v>1000</v>
      </c>
      <c r="AH766" s="126" cm="1">
        <f t="array" ref="AH766">_xlfn.XLOOKUP(AD765,CDIHistorico_[Data],CDIHistorico_[CDI dia]/100,AH765,0)</f>
        <v>0</v>
      </c>
      <c r="AI766" s="2">
        <f t="shared" si="66"/>
        <v>1</v>
      </c>
    </row>
    <row r="767" spans="26:35" hidden="1" x14ac:dyDescent="0.25">
      <c r="Z767"/>
      <c r="AD767" s="5">
        <f t="shared" si="67"/>
        <v>37817</v>
      </c>
      <c r="AE767" s="96" cm="1">
        <f t="array" ref="AE767">_xlfn.XLOOKUP(AD766,SELICHistorico[Data],SELICHistorico[SELIC dia]/100,AE766,0)</f>
        <v>0</v>
      </c>
      <c r="AF767" s="80">
        <f t="shared" si="64"/>
        <v>1</v>
      </c>
      <c r="AG767" s="123">
        <f t="shared" si="65"/>
        <v>1000</v>
      </c>
      <c r="AH767" s="126" cm="1">
        <f t="array" ref="AH767">_xlfn.XLOOKUP(AD766,CDIHistorico_[Data],CDIHistorico_[CDI dia]/100,AH766,0)</f>
        <v>0</v>
      </c>
      <c r="AI767" s="2">
        <f t="shared" si="66"/>
        <v>1</v>
      </c>
    </row>
    <row r="768" spans="26:35" hidden="1" x14ac:dyDescent="0.25">
      <c r="Z768"/>
      <c r="AD768" s="5">
        <f t="shared" si="67"/>
        <v>37818</v>
      </c>
      <c r="AE768" s="96" cm="1">
        <f t="array" ref="AE768">_xlfn.XLOOKUP(AD767,SELICHistorico[Data],SELICHistorico[SELIC dia]/100,AE767,0)</f>
        <v>0</v>
      </c>
      <c r="AF768" s="80">
        <f t="shared" si="64"/>
        <v>1</v>
      </c>
      <c r="AG768" s="123">
        <f t="shared" si="65"/>
        <v>1000</v>
      </c>
      <c r="AH768" s="126" cm="1">
        <f t="array" ref="AH768">_xlfn.XLOOKUP(AD767,CDIHistorico_[Data],CDIHistorico_[CDI dia]/100,AH767,0)</f>
        <v>0</v>
      </c>
      <c r="AI768" s="2">
        <f t="shared" si="66"/>
        <v>1</v>
      </c>
    </row>
    <row r="769" spans="26:35" hidden="1" x14ac:dyDescent="0.25">
      <c r="Z769"/>
      <c r="AD769" s="5">
        <f t="shared" si="67"/>
        <v>37819</v>
      </c>
      <c r="AE769" s="96" cm="1">
        <f t="array" ref="AE769">_xlfn.XLOOKUP(AD768,SELICHistorico[Data],SELICHistorico[SELIC dia]/100,AE768,0)</f>
        <v>0</v>
      </c>
      <c r="AF769" s="80">
        <f t="shared" si="64"/>
        <v>1</v>
      </c>
      <c r="AG769" s="123">
        <f t="shared" si="65"/>
        <v>1000</v>
      </c>
      <c r="AH769" s="126" cm="1">
        <f t="array" ref="AH769">_xlfn.XLOOKUP(AD768,CDIHistorico_[Data],CDIHistorico_[CDI dia]/100,AH768,0)</f>
        <v>0</v>
      </c>
      <c r="AI769" s="2">
        <f t="shared" si="66"/>
        <v>1</v>
      </c>
    </row>
    <row r="770" spans="26:35" hidden="1" x14ac:dyDescent="0.25">
      <c r="Z770"/>
      <c r="AD770" s="5">
        <f t="shared" si="67"/>
        <v>37820</v>
      </c>
      <c r="AE770" s="96" cm="1">
        <f t="array" ref="AE770">_xlfn.XLOOKUP(AD769,SELICHistorico[Data],SELICHistorico[SELIC dia]/100,AE769,0)</f>
        <v>0</v>
      </c>
      <c r="AF770" s="80">
        <f t="shared" si="64"/>
        <v>1</v>
      </c>
      <c r="AG770" s="123">
        <f t="shared" si="65"/>
        <v>1000</v>
      </c>
      <c r="AH770" s="126" cm="1">
        <f t="array" ref="AH770">_xlfn.XLOOKUP(AD769,CDIHistorico_[Data],CDIHistorico_[CDI dia]/100,AH769,0)</f>
        <v>0</v>
      </c>
      <c r="AI770" s="2">
        <f t="shared" si="66"/>
        <v>1</v>
      </c>
    </row>
    <row r="771" spans="26:35" hidden="1" x14ac:dyDescent="0.25">
      <c r="Z771"/>
      <c r="AD771" s="5">
        <f t="shared" si="67"/>
        <v>37823</v>
      </c>
      <c r="AE771" s="96" cm="1">
        <f t="array" ref="AE771">_xlfn.XLOOKUP(AD770,SELICHistorico[Data],SELICHistorico[SELIC dia]/100,AE770,0)</f>
        <v>0</v>
      </c>
      <c r="AF771" s="80">
        <f t="shared" si="64"/>
        <v>1</v>
      </c>
      <c r="AG771" s="123">
        <f t="shared" si="65"/>
        <v>1000</v>
      </c>
      <c r="AH771" s="126" cm="1">
        <f t="array" ref="AH771">_xlfn.XLOOKUP(AD770,CDIHistorico_[Data],CDIHistorico_[CDI dia]/100,AH770,0)</f>
        <v>0</v>
      </c>
      <c r="AI771" s="2">
        <f t="shared" si="66"/>
        <v>1</v>
      </c>
    </row>
    <row r="772" spans="26:35" hidden="1" x14ac:dyDescent="0.25">
      <c r="Z772"/>
      <c r="AD772" s="5">
        <f t="shared" si="67"/>
        <v>37824</v>
      </c>
      <c r="AE772" s="96" cm="1">
        <f t="array" ref="AE772">_xlfn.XLOOKUP(AD771,SELICHistorico[Data],SELICHistorico[SELIC dia]/100,AE771,0)</f>
        <v>0</v>
      </c>
      <c r="AF772" s="80">
        <f t="shared" ref="AF772:AF835" si="68">AF771*(1+AE772)</f>
        <v>1</v>
      </c>
      <c r="AG772" s="123">
        <f t="shared" ref="AG772:AG835" si="69">TRUNC(1000*AF772,6)</f>
        <v>1000</v>
      </c>
      <c r="AH772" s="126" cm="1">
        <f t="array" ref="AH772">_xlfn.XLOOKUP(AD771,CDIHistorico_[Data],CDIHistorico_[CDI dia]/100,AH771,0)</f>
        <v>0</v>
      </c>
      <c r="AI772" s="2">
        <f t="shared" ref="AI772:AI835" si="70">AI771*(1+AH772)</f>
        <v>1</v>
      </c>
    </row>
    <row r="773" spans="26:35" hidden="1" x14ac:dyDescent="0.25">
      <c r="Z773"/>
      <c r="AD773" s="5">
        <f t="shared" si="67"/>
        <v>37825</v>
      </c>
      <c r="AE773" s="96" cm="1">
        <f t="array" ref="AE773">_xlfn.XLOOKUP(AD772,SELICHistorico[Data],SELICHistorico[SELIC dia]/100,AE772,0)</f>
        <v>0</v>
      </c>
      <c r="AF773" s="80">
        <f t="shared" si="68"/>
        <v>1</v>
      </c>
      <c r="AG773" s="123">
        <f t="shared" si="69"/>
        <v>1000</v>
      </c>
      <c r="AH773" s="126" cm="1">
        <f t="array" ref="AH773">_xlfn.XLOOKUP(AD772,CDIHistorico_[Data],CDIHistorico_[CDI dia]/100,AH772,0)</f>
        <v>0</v>
      </c>
      <c r="AI773" s="2">
        <f t="shared" si="70"/>
        <v>1</v>
      </c>
    </row>
    <row r="774" spans="26:35" hidden="1" x14ac:dyDescent="0.25">
      <c r="Z774"/>
      <c r="AD774" s="5">
        <f t="shared" si="67"/>
        <v>37826</v>
      </c>
      <c r="AE774" s="96" cm="1">
        <f t="array" ref="AE774">_xlfn.XLOOKUP(AD773,SELICHistorico[Data],SELICHistorico[SELIC dia]/100,AE773,0)</f>
        <v>0</v>
      </c>
      <c r="AF774" s="80">
        <f t="shared" si="68"/>
        <v>1</v>
      </c>
      <c r="AG774" s="123">
        <f t="shared" si="69"/>
        <v>1000</v>
      </c>
      <c r="AH774" s="126" cm="1">
        <f t="array" ref="AH774">_xlfn.XLOOKUP(AD773,CDIHistorico_[Data],CDIHistorico_[CDI dia]/100,AH773,0)</f>
        <v>0</v>
      </c>
      <c r="AI774" s="2">
        <f t="shared" si="70"/>
        <v>1</v>
      </c>
    </row>
    <row r="775" spans="26:35" hidden="1" x14ac:dyDescent="0.25">
      <c r="Z775"/>
      <c r="AD775" s="5">
        <f t="shared" si="67"/>
        <v>37827</v>
      </c>
      <c r="AE775" s="96" cm="1">
        <f t="array" ref="AE775">_xlfn.XLOOKUP(AD774,SELICHistorico[Data],SELICHistorico[SELIC dia]/100,AE774,0)</f>
        <v>0</v>
      </c>
      <c r="AF775" s="80">
        <f t="shared" si="68"/>
        <v>1</v>
      </c>
      <c r="AG775" s="123">
        <f t="shared" si="69"/>
        <v>1000</v>
      </c>
      <c r="AH775" s="126" cm="1">
        <f t="array" ref="AH775">_xlfn.XLOOKUP(AD774,CDIHistorico_[Data],CDIHistorico_[CDI dia]/100,AH774,0)</f>
        <v>0</v>
      </c>
      <c r="AI775" s="2">
        <f t="shared" si="70"/>
        <v>1</v>
      </c>
    </row>
    <row r="776" spans="26:35" hidden="1" x14ac:dyDescent="0.25">
      <c r="Z776"/>
      <c r="AD776" s="5">
        <f t="shared" si="67"/>
        <v>37830</v>
      </c>
      <c r="AE776" s="96" cm="1">
        <f t="array" ref="AE776">_xlfn.XLOOKUP(AD775,SELICHistorico[Data],SELICHistorico[SELIC dia]/100,AE775,0)</f>
        <v>0</v>
      </c>
      <c r="AF776" s="80">
        <f t="shared" si="68"/>
        <v>1</v>
      </c>
      <c r="AG776" s="123">
        <f t="shared" si="69"/>
        <v>1000</v>
      </c>
      <c r="AH776" s="126" cm="1">
        <f t="array" ref="AH776">_xlfn.XLOOKUP(AD775,CDIHistorico_[Data],CDIHistorico_[CDI dia]/100,AH775,0)</f>
        <v>0</v>
      </c>
      <c r="AI776" s="2">
        <f t="shared" si="70"/>
        <v>1</v>
      </c>
    </row>
    <row r="777" spans="26:35" hidden="1" x14ac:dyDescent="0.25">
      <c r="Z777"/>
      <c r="AD777" s="5">
        <f t="shared" si="67"/>
        <v>37831</v>
      </c>
      <c r="AE777" s="96" cm="1">
        <f t="array" ref="AE777">_xlfn.XLOOKUP(AD776,SELICHistorico[Data],SELICHistorico[SELIC dia]/100,AE776,0)</f>
        <v>0</v>
      </c>
      <c r="AF777" s="80">
        <f t="shared" si="68"/>
        <v>1</v>
      </c>
      <c r="AG777" s="123">
        <f t="shared" si="69"/>
        <v>1000</v>
      </c>
      <c r="AH777" s="126" cm="1">
        <f t="array" ref="AH777">_xlfn.XLOOKUP(AD776,CDIHistorico_[Data],CDIHistorico_[CDI dia]/100,AH776,0)</f>
        <v>0</v>
      </c>
      <c r="AI777" s="2">
        <f t="shared" si="70"/>
        <v>1</v>
      </c>
    </row>
    <row r="778" spans="26:35" hidden="1" x14ac:dyDescent="0.25">
      <c r="Z778"/>
      <c r="AD778" s="5">
        <f t="shared" si="67"/>
        <v>37832</v>
      </c>
      <c r="AE778" s="96" cm="1">
        <f t="array" ref="AE778">_xlfn.XLOOKUP(AD777,SELICHistorico[Data],SELICHistorico[SELIC dia]/100,AE777,0)</f>
        <v>0</v>
      </c>
      <c r="AF778" s="80">
        <f t="shared" si="68"/>
        <v>1</v>
      </c>
      <c r="AG778" s="123">
        <f t="shared" si="69"/>
        <v>1000</v>
      </c>
      <c r="AH778" s="126" cm="1">
        <f t="array" ref="AH778">_xlfn.XLOOKUP(AD777,CDIHistorico_[Data],CDIHistorico_[CDI dia]/100,AH777,0)</f>
        <v>0</v>
      </c>
      <c r="AI778" s="2">
        <f t="shared" si="70"/>
        <v>1</v>
      </c>
    </row>
    <row r="779" spans="26:35" hidden="1" x14ac:dyDescent="0.25">
      <c r="Z779"/>
      <c r="AD779" s="5">
        <f t="shared" si="67"/>
        <v>37833</v>
      </c>
      <c r="AE779" s="96" cm="1">
        <f t="array" ref="AE779">_xlfn.XLOOKUP(AD778,SELICHistorico[Data],SELICHistorico[SELIC dia]/100,AE778,0)</f>
        <v>0</v>
      </c>
      <c r="AF779" s="80">
        <f t="shared" si="68"/>
        <v>1</v>
      </c>
      <c r="AG779" s="123">
        <f t="shared" si="69"/>
        <v>1000</v>
      </c>
      <c r="AH779" s="126" cm="1">
        <f t="array" ref="AH779">_xlfn.XLOOKUP(AD778,CDIHistorico_[Data],CDIHistorico_[CDI dia]/100,AH778,0)</f>
        <v>0</v>
      </c>
      <c r="AI779" s="2">
        <f t="shared" si="70"/>
        <v>1</v>
      </c>
    </row>
    <row r="780" spans="26:35" hidden="1" x14ac:dyDescent="0.25">
      <c r="Z780"/>
      <c r="AD780" s="5">
        <f t="shared" si="67"/>
        <v>37834</v>
      </c>
      <c r="AE780" s="96" cm="1">
        <f t="array" ref="AE780">_xlfn.XLOOKUP(AD779,SELICHistorico[Data],SELICHistorico[SELIC dia]/100,AE779,0)</f>
        <v>0</v>
      </c>
      <c r="AF780" s="80">
        <f t="shared" si="68"/>
        <v>1</v>
      </c>
      <c r="AG780" s="123">
        <f t="shared" si="69"/>
        <v>1000</v>
      </c>
      <c r="AH780" s="126" cm="1">
        <f t="array" ref="AH780">_xlfn.XLOOKUP(AD779,CDIHistorico_[Data],CDIHistorico_[CDI dia]/100,AH779,0)</f>
        <v>0</v>
      </c>
      <c r="AI780" s="2">
        <f t="shared" si="70"/>
        <v>1</v>
      </c>
    </row>
    <row r="781" spans="26:35" hidden="1" x14ac:dyDescent="0.25">
      <c r="Z781"/>
      <c r="AD781" s="5">
        <f t="shared" si="67"/>
        <v>37837</v>
      </c>
      <c r="AE781" s="96" cm="1">
        <f t="array" ref="AE781">_xlfn.XLOOKUP(AD780,SELICHistorico[Data],SELICHistorico[SELIC dia]/100,AE780,0)</f>
        <v>0</v>
      </c>
      <c r="AF781" s="80">
        <f t="shared" si="68"/>
        <v>1</v>
      </c>
      <c r="AG781" s="123">
        <f t="shared" si="69"/>
        <v>1000</v>
      </c>
      <c r="AH781" s="126" cm="1">
        <f t="array" ref="AH781">_xlfn.XLOOKUP(AD780,CDIHistorico_[Data],CDIHistorico_[CDI dia]/100,AH780,0)</f>
        <v>0</v>
      </c>
      <c r="AI781" s="2">
        <f t="shared" si="70"/>
        <v>1</v>
      </c>
    </row>
    <row r="782" spans="26:35" hidden="1" x14ac:dyDescent="0.25">
      <c r="Z782"/>
      <c r="AD782" s="5">
        <f t="shared" si="67"/>
        <v>37838</v>
      </c>
      <c r="AE782" s="96" cm="1">
        <f t="array" ref="AE782">_xlfn.XLOOKUP(AD781,SELICHistorico[Data],SELICHistorico[SELIC dia]/100,AE781,0)</f>
        <v>0</v>
      </c>
      <c r="AF782" s="80">
        <f t="shared" si="68"/>
        <v>1</v>
      </c>
      <c r="AG782" s="123">
        <f t="shared" si="69"/>
        <v>1000</v>
      </c>
      <c r="AH782" s="126" cm="1">
        <f t="array" ref="AH782">_xlfn.XLOOKUP(AD781,CDIHistorico_[Data],CDIHistorico_[CDI dia]/100,AH781,0)</f>
        <v>0</v>
      </c>
      <c r="AI782" s="2">
        <f t="shared" si="70"/>
        <v>1</v>
      </c>
    </row>
    <row r="783" spans="26:35" hidden="1" x14ac:dyDescent="0.25">
      <c r="Z783"/>
      <c r="AD783" s="5">
        <f t="shared" si="67"/>
        <v>37839</v>
      </c>
      <c r="AE783" s="96" cm="1">
        <f t="array" ref="AE783">_xlfn.XLOOKUP(AD782,SELICHistorico[Data],SELICHistorico[SELIC dia]/100,AE782,0)</f>
        <v>0</v>
      </c>
      <c r="AF783" s="80">
        <f t="shared" si="68"/>
        <v>1</v>
      </c>
      <c r="AG783" s="123">
        <f t="shared" si="69"/>
        <v>1000</v>
      </c>
      <c r="AH783" s="126" cm="1">
        <f t="array" ref="AH783">_xlfn.XLOOKUP(AD782,CDIHistorico_[Data],CDIHistorico_[CDI dia]/100,AH782,0)</f>
        <v>0</v>
      </c>
      <c r="AI783" s="2">
        <f t="shared" si="70"/>
        <v>1</v>
      </c>
    </row>
    <row r="784" spans="26:35" hidden="1" x14ac:dyDescent="0.25">
      <c r="Z784"/>
      <c r="AD784" s="5">
        <f t="shared" si="67"/>
        <v>37840</v>
      </c>
      <c r="AE784" s="96" cm="1">
        <f t="array" ref="AE784">_xlfn.XLOOKUP(AD783,SELICHistorico[Data],SELICHistorico[SELIC dia]/100,AE783,0)</f>
        <v>0</v>
      </c>
      <c r="AF784" s="80">
        <f t="shared" si="68"/>
        <v>1</v>
      </c>
      <c r="AG784" s="123">
        <f t="shared" si="69"/>
        <v>1000</v>
      </c>
      <c r="AH784" s="126" cm="1">
        <f t="array" ref="AH784">_xlfn.XLOOKUP(AD783,CDIHistorico_[Data],CDIHistorico_[CDI dia]/100,AH783,0)</f>
        <v>0</v>
      </c>
      <c r="AI784" s="2">
        <f t="shared" si="70"/>
        <v>1</v>
      </c>
    </row>
    <row r="785" spans="26:35" hidden="1" x14ac:dyDescent="0.25">
      <c r="Z785"/>
      <c r="AD785" s="5">
        <f t="shared" si="67"/>
        <v>37841</v>
      </c>
      <c r="AE785" s="96" cm="1">
        <f t="array" ref="AE785">_xlfn.XLOOKUP(AD784,SELICHistorico[Data],SELICHistorico[SELIC dia]/100,AE784,0)</f>
        <v>0</v>
      </c>
      <c r="AF785" s="80">
        <f t="shared" si="68"/>
        <v>1</v>
      </c>
      <c r="AG785" s="123">
        <f t="shared" si="69"/>
        <v>1000</v>
      </c>
      <c r="AH785" s="126" cm="1">
        <f t="array" ref="AH785">_xlfn.XLOOKUP(AD784,CDIHistorico_[Data],CDIHistorico_[CDI dia]/100,AH784,0)</f>
        <v>0</v>
      </c>
      <c r="AI785" s="2">
        <f t="shared" si="70"/>
        <v>1</v>
      </c>
    </row>
    <row r="786" spans="26:35" hidden="1" x14ac:dyDescent="0.25">
      <c r="Z786"/>
      <c r="AD786" s="5">
        <f t="shared" si="67"/>
        <v>37844</v>
      </c>
      <c r="AE786" s="96" cm="1">
        <f t="array" ref="AE786">_xlfn.XLOOKUP(AD785,SELICHistorico[Data],SELICHistorico[SELIC dia]/100,AE785,0)</f>
        <v>0</v>
      </c>
      <c r="AF786" s="80">
        <f t="shared" si="68"/>
        <v>1</v>
      </c>
      <c r="AG786" s="123">
        <f t="shared" si="69"/>
        <v>1000</v>
      </c>
      <c r="AH786" s="126" cm="1">
        <f t="array" ref="AH786">_xlfn.XLOOKUP(AD785,CDIHistorico_[Data],CDIHistorico_[CDI dia]/100,AH785,0)</f>
        <v>0</v>
      </c>
      <c r="AI786" s="2">
        <f t="shared" si="70"/>
        <v>1</v>
      </c>
    </row>
    <row r="787" spans="26:35" hidden="1" x14ac:dyDescent="0.25">
      <c r="Z787"/>
      <c r="AD787" s="5">
        <f t="shared" si="67"/>
        <v>37845</v>
      </c>
      <c r="AE787" s="96" cm="1">
        <f t="array" ref="AE787">_xlfn.XLOOKUP(AD786,SELICHistorico[Data],SELICHistorico[SELIC dia]/100,AE786,0)</f>
        <v>0</v>
      </c>
      <c r="AF787" s="80">
        <f t="shared" si="68"/>
        <v>1</v>
      </c>
      <c r="AG787" s="123">
        <f t="shared" si="69"/>
        <v>1000</v>
      </c>
      <c r="AH787" s="126" cm="1">
        <f t="array" ref="AH787">_xlfn.XLOOKUP(AD786,CDIHistorico_[Data],CDIHistorico_[CDI dia]/100,AH786,0)</f>
        <v>0</v>
      </c>
      <c r="AI787" s="2">
        <f t="shared" si="70"/>
        <v>1</v>
      </c>
    </row>
    <row r="788" spans="26:35" hidden="1" x14ac:dyDescent="0.25">
      <c r="Z788"/>
      <c r="AD788" s="5">
        <f t="shared" ref="AD788:AD851" si="71">WORKDAY(AD787,1,feriados)</f>
        <v>37846</v>
      </c>
      <c r="AE788" s="96" cm="1">
        <f t="array" ref="AE788">_xlfn.XLOOKUP(AD787,SELICHistorico[Data],SELICHistorico[SELIC dia]/100,AE787,0)</f>
        <v>0</v>
      </c>
      <c r="AF788" s="80">
        <f t="shared" si="68"/>
        <v>1</v>
      </c>
      <c r="AG788" s="123">
        <f t="shared" si="69"/>
        <v>1000</v>
      </c>
      <c r="AH788" s="126" cm="1">
        <f t="array" ref="AH788">_xlfn.XLOOKUP(AD787,CDIHistorico_[Data],CDIHistorico_[CDI dia]/100,AH787,0)</f>
        <v>0</v>
      </c>
      <c r="AI788" s="2">
        <f t="shared" si="70"/>
        <v>1</v>
      </c>
    </row>
    <row r="789" spans="26:35" hidden="1" x14ac:dyDescent="0.25">
      <c r="Z789"/>
      <c r="AD789" s="5">
        <f t="shared" si="71"/>
        <v>37847</v>
      </c>
      <c r="AE789" s="96" cm="1">
        <f t="array" ref="AE789">_xlfn.XLOOKUP(AD788,SELICHistorico[Data],SELICHistorico[SELIC dia]/100,AE788,0)</f>
        <v>0</v>
      </c>
      <c r="AF789" s="80">
        <f t="shared" si="68"/>
        <v>1</v>
      </c>
      <c r="AG789" s="123">
        <f t="shared" si="69"/>
        <v>1000</v>
      </c>
      <c r="AH789" s="126" cm="1">
        <f t="array" ref="AH789">_xlfn.XLOOKUP(AD788,CDIHistorico_[Data],CDIHistorico_[CDI dia]/100,AH788,0)</f>
        <v>0</v>
      </c>
      <c r="AI789" s="2">
        <f t="shared" si="70"/>
        <v>1</v>
      </c>
    </row>
    <row r="790" spans="26:35" hidden="1" x14ac:dyDescent="0.25">
      <c r="Z790"/>
      <c r="AD790" s="5">
        <f t="shared" si="71"/>
        <v>37848</v>
      </c>
      <c r="AE790" s="96" cm="1">
        <f t="array" ref="AE790">_xlfn.XLOOKUP(AD789,SELICHistorico[Data],SELICHistorico[SELIC dia]/100,AE789,0)</f>
        <v>0</v>
      </c>
      <c r="AF790" s="80">
        <f t="shared" si="68"/>
        <v>1</v>
      </c>
      <c r="AG790" s="123">
        <f t="shared" si="69"/>
        <v>1000</v>
      </c>
      <c r="AH790" s="126" cm="1">
        <f t="array" ref="AH790">_xlfn.XLOOKUP(AD789,CDIHistorico_[Data],CDIHistorico_[CDI dia]/100,AH789,0)</f>
        <v>0</v>
      </c>
      <c r="AI790" s="2">
        <f t="shared" si="70"/>
        <v>1</v>
      </c>
    </row>
    <row r="791" spans="26:35" hidden="1" x14ac:dyDescent="0.25">
      <c r="Z791"/>
      <c r="AD791" s="5">
        <f t="shared" si="71"/>
        <v>37851</v>
      </c>
      <c r="AE791" s="96" cm="1">
        <f t="array" ref="AE791">_xlfn.XLOOKUP(AD790,SELICHistorico[Data],SELICHistorico[SELIC dia]/100,AE790,0)</f>
        <v>0</v>
      </c>
      <c r="AF791" s="80">
        <f t="shared" si="68"/>
        <v>1</v>
      </c>
      <c r="AG791" s="123">
        <f t="shared" si="69"/>
        <v>1000</v>
      </c>
      <c r="AH791" s="126" cm="1">
        <f t="array" ref="AH791">_xlfn.XLOOKUP(AD790,CDIHistorico_[Data],CDIHistorico_[CDI dia]/100,AH790,0)</f>
        <v>0</v>
      </c>
      <c r="AI791" s="2">
        <f t="shared" si="70"/>
        <v>1</v>
      </c>
    </row>
    <row r="792" spans="26:35" hidden="1" x14ac:dyDescent="0.25">
      <c r="Z792"/>
      <c r="AD792" s="5">
        <f t="shared" si="71"/>
        <v>37852</v>
      </c>
      <c r="AE792" s="96" cm="1">
        <f t="array" ref="AE792">_xlfn.XLOOKUP(AD791,SELICHistorico[Data],SELICHistorico[SELIC dia]/100,AE791,0)</f>
        <v>0</v>
      </c>
      <c r="AF792" s="80">
        <f t="shared" si="68"/>
        <v>1</v>
      </c>
      <c r="AG792" s="123">
        <f t="shared" si="69"/>
        <v>1000</v>
      </c>
      <c r="AH792" s="126" cm="1">
        <f t="array" ref="AH792">_xlfn.XLOOKUP(AD791,CDIHistorico_[Data],CDIHistorico_[CDI dia]/100,AH791,0)</f>
        <v>0</v>
      </c>
      <c r="AI792" s="2">
        <f t="shared" si="70"/>
        <v>1</v>
      </c>
    </row>
    <row r="793" spans="26:35" hidden="1" x14ac:dyDescent="0.25">
      <c r="Z793"/>
      <c r="AD793" s="5">
        <f t="shared" si="71"/>
        <v>37853</v>
      </c>
      <c r="AE793" s="96" cm="1">
        <f t="array" ref="AE793">_xlfn.XLOOKUP(AD792,SELICHistorico[Data],SELICHistorico[SELIC dia]/100,AE792,0)</f>
        <v>0</v>
      </c>
      <c r="AF793" s="80">
        <f t="shared" si="68"/>
        <v>1</v>
      </c>
      <c r="AG793" s="123">
        <f t="shared" si="69"/>
        <v>1000</v>
      </c>
      <c r="AH793" s="126" cm="1">
        <f t="array" ref="AH793">_xlfn.XLOOKUP(AD792,CDIHistorico_[Data],CDIHistorico_[CDI dia]/100,AH792,0)</f>
        <v>0</v>
      </c>
      <c r="AI793" s="2">
        <f t="shared" si="70"/>
        <v>1</v>
      </c>
    </row>
    <row r="794" spans="26:35" hidden="1" x14ac:dyDescent="0.25">
      <c r="Z794"/>
      <c r="AD794" s="5">
        <f t="shared" si="71"/>
        <v>37854</v>
      </c>
      <c r="AE794" s="96" cm="1">
        <f t="array" ref="AE794">_xlfn.XLOOKUP(AD793,SELICHistorico[Data],SELICHistorico[SELIC dia]/100,AE793,0)</f>
        <v>0</v>
      </c>
      <c r="AF794" s="80">
        <f t="shared" si="68"/>
        <v>1</v>
      </c>
      <c r="AG794" s="123">
        <f t="shared" si="69"/>
        <v>1000</v>
      </c>
      <c r="AH794" s="126" cm="1">
        <f t="array" ref="AH794">_xlfn.XLOOKUP(AD793,CDIHistorico_[Data],CDIHistorico_[CDI dia]/100,AH793,0)</f>
        <v>0</v>
      </c>
      <c r="AI794" s="2">
        <f t="shared" si="70"/>
        <v>1</v>
      </c>
    </row>
    <row r="795" spans="26:35" hidden="1" x14ac:dyDescent="0.25">
      <c r="Z795"/>
      <c r="AD795" s="5">
        <f t="shared" si="71"/>
        <v>37855</v>
      </c>
      <c r="AE795" s="96" cm="1">
        <f t="array" ref="AE795">_xlfn.XLOOKUP(AD794,SELICHistorico[Data],SELICHistorico[SELIC dia]/100,AE794,0)</f>
        <v>0</v>
      </c>
      <c r="AF795" s="80">
        <f t="shared" si="68"/>
        <v>1</v>
      </c>
      <c r="AG795" s="123">
        <f t="shared" si="69"/>
        <v>1000</v>
      </c>
      <c r="AH795" s="126" cm="1">
        <f t="array" ref="AH795">_xlfn.XLOOKUP(AD794,CDIHistorico_[Data],CDIHistorico_[CDI dia]/100,AH794,0)</f>
        <v>0</v>
      </c>
      <c r="AI795" s="2">
        <f t="shared" si="70"/>
        <v>1</v>
      </c>
    </row>
    <row r="796" spans="26:35" hidden="1" x14ac:dyDescent="0.25">
      <c r="Z796"/>
      <c r="AD796" s="5">
        <f t="shared" si="71"/>
        <v>37858</v>
      </c>
      <c r="AE796" s="96" cm="1">
        <f t="array" ref="AE796">_xlfn.XLOOKUP(AD795,SELICHistorico[Data],SELICHistorico[SELIC dia]/100,AE795,0)</f>
        <v>0</v>
      </c>
      <c r="AF796" s="80">
        <f t="shared" si="68"/>
        <v>1</v>
      </c>
      <c r="AG796" s="123">
        <f t="shared" si="69"/>
        <v>1000</v>
      </c>
      <c r="AH796" s="126" cm="1">
        <f t="array" ref="AH796">_xlfn.XLOOKUP(AD795,CDIHistorico_[Data],CDIHistorico_[CDI dia]/100,AH795,0)</f>
        <v>0</v>
      </c>
      <c r="AI796" s="2">
        <f t="shared" si="70"/>
        <v>1</v>
      </c>
    </row>
    <row r="797" spans="26:35" hidden="1" x14ac:dyDescent="0.25">
      <c r="Z797"/>
      <c r="AD797" s="5">
        <f t="shared" si="71"/>
        <v>37859</v>
      </c>
      <c r="AE797" s="96" cm="1">
        <f t="array" ref="AE797">_xlfn.XLOOKUP(AD796,SELICHistorico[Data],SELICHistorico[SELIC dia]/100,AE796,0)</f>
        <v>0</v>
      </c>
      <c r="AF797" s="80">
        <f t="shared" si="68"/>
        <v>1</v>
      </c>
      <c r="AG797" s="123">
        <f t="shared" si="69"/>
        <v>1000</v>
      </c>
      <c r="AH797" s="126" cm="1">
        <f t="array" ref="AH797">_xlfn.XLOOKUP(AD796,CDIHistorico_[Data],CDIHistorico_[CDI dia]/100,AH796,0)</f>
        <v>0</v>
      </c>
      <c r="AI797" s="2">
        <f t="shared" si="70"/>
        <v>1</v>
      </c>
    </row>
    <row r="798" spans="26:35" hidden="1" x14ac:dyDescent="0.25">
      <c r="Z798"/>
      <c r="AD798" s="5">
        <f t="shared" si="71"/>
        <v>37860</v>
      </c>
      <c r="AE798" s="96" cm="1">
        <f t="array" ref="AE798">_xlfn.XLOOKUP(AD797,SELICHistorico[Data],SELICHistorico[SELIC dia]/100,AE797,0)</f>
        <v>0</v>
      </c>
      <c r="AF798" s="80">
        <f t="shared" si="68"/>
        <v>1</v>
      </c>
      <c r="AG798" s="123">
        <f t="shared" si="69"/>
        <v>1000</v>
      </c>
      <c r="AH798" s="126" cm="1">
        <f t="array" ref="AH798">_xlfn.XLOOKUP(AD797,CDIHistorico_[Data],CDIHistorico_[CDI dia]/100,AH797,0)</f>
        <v>0</v>
      </c>
      <c r="AI798" s="2">
        <f t="shared" si="70"/>
        <v>1</v>
      </c>
    </row>
    <row r="799" spans="26:35" hidden="1" x14ac:dyDescent="0.25">
      <c r="Z799"/>
      <c r="AD799" s="5">
        <f t="shared" si="71"/>
        <v>37861</v>
      </c>
      <c r="AE799" s="96" cm="1">
        <f t="array" ref="AE799">_xlfn.XLOOKUP(AD798,SELICHistorico[Data],SELICHistorico[SELIC dia]/100,AE798,0)</f>
        <v>0</v>
      </c>
      <c r="AF799" s="80">
        <f t="shared" si="68"/>
        <v>1</v>
      </c>
      <c r="AG799" s="123">
        <f t="shared" si="69"/>
        <v>1000</v>
      </c>
      <c r="AH799" s="126" cm="1">
        <f t="array" ref="AH799">_xlfn.XLOOKUP(AD798,CDIHistorico_[Data],CDIHistorico_[CDI dia]/100,AH798,0)</f>
        <v>0</v>
      </c>
      <c r="AI799" s="2">
        <f t="shared" si="70"/>
        <v>1</v>
      </c>
    </row>
    <row r="800" spans="26:35" hidden="1" x14ac:dyDescent="0.25">
      <c r="Z800"/>
      <c r="AD800" s="5">
        <f t="shared" si="71"/>
        <v>37862</v>
      </c>
      <c r="AE800" s="96" cm="1">
        <f t="array" ref="AE800">_xlfn.XLOOKUP(AD799,SELICHistorico[Data],SELICHistorico[SELIC dia]/100,AE799,0)</f>
        <v>0</v>
      </c>
      <c r="AF800" s="80">
        <f t="shared" si="68"/>
        <v>1</v>
      </c>
      <c r="AG800" s="123">
        <f t="shared" si="69"/>
        <v>1000</v>
      </c>
      <c r="AH800" s="126" cm="1">
        <f t="array" ref="AH800">_xlfn.XLOOKUP(AD799,CDIHistorico_[Data],CDIHistorico_[CDI dia]/100,AH799,0)</f>
        <v>0</v>
      </c>
      <c r="AI800" s="2">
        <f t="shared" si="70"/>
        <v>1</v>
      </c>
    </row>
    <row r="801" spans="26:35" hidden="1" x14ac:dyDescent="0.25">
      <c r="Z801"/>
      <c r="AD801" s="5">
        <f t="shared" si="71"/>
        <v>37865</v>
      </c>
      <c r="AE801" s="96" cm="1">
        <f t="array" ref="AE801">_xlfn.XLOOKUP(AD800,SELICHistorico[Data],SELICHistorico[SELIC dia]/100,AE800,0)</f>
        <v>0</v>
      </c>
      <c r="AF801" s="80">
        <f t="shared" si="68"/>
        <v>1</v>
      </c>
      <c r="AG801" s="123">
        <f t="shared" si="69"/>
        <v>1000</v>
      </c>
      <c r="AH801" s="126" cm="1">
        <f t="array" ref="AH801">_xlfn.XLOOKUP(AD800,CDIHistorico_[Data],CDIHistorico_[CDI dia]/100,AH800,0)</f>
        <v>0</v>
      </c>
      <c r="AI801" s="2">
        <f t="shared" si="70"/>
        <v>1</v>
      </c>
    </row>
    <row r="802" spans="26:35" hidden="1" x14ac:dyDescent="0.25">
      <c r="Z802"/>
      <c r="AD802" s="5">
        <f t="shared" si="71"/>
        <v>37866</v>
      </c>
      <c r="AE802" s="96" cm="1">
        <f t="array" ref="AE802">_xlfn.XLOOKUP(AD801,SELICHistorico[Data],SELICHistorico[SELIC dia]/100,AE801,0)</f>
        <v>0</v>
      </c>
      <c r="AF802" s="80">
        <f t="shared" si="68"/>
        <v>1</v>
      </c>
      <c r="AG802" s="123">
        <f t="shared" si="69"/>
        <v>1000</v>
      </c>
      <c r="AH802" s="126" cm="1">
        <f t="array" ref="AH802">_xlfn.XLOOKUP(AD801,CDIHistorico_[Data],CDIHistorico_[CDI dia]/100,AH801,0)</f>
        <v>0</v>
      </c>
      <c r="AI802" s="2">
        <f t="shared" si="70"/>
        <v>1</v>
      </c>
    </row>
    <row r="803" spans="26:35" hidden="1" x14ac:dyDescent="0.25">
      <c r="Z803"/>
      <c r="AD803" s="5">
        <f t="shared" si="71"/>
        <v>37867</v>
      </c>
      <c r="AE803" s="96" cm="1">
        <f t="array" ref="AE803">_xlfn.XLOOKUP(AD802,SELICHistorico[Data],SELICHistorico[SELIC dia]/100,AE802,0)</f>
        <v>0</v>
      </c>
      <c r="AF803" s="80">
        <f t="shared" si="68"/>
        <v>1</v>
      </c>
      <c r="AG803" s="123">
        <f t="shared" si="69"/>
        <v>1000</v>
      </c>
      <c r="AH803" s="126" cm="1">
        <f t="array" ref="AH803">_xlfn.XLOOKUP(AD802,CDIHistorico_[Data],CDIHistorico_[CDI dia]/100,AH802,0)</f>
        <v>0</v>
      </c>
      <c r="AI803" s="2">
        <f t="shared" si="70"/>
        <v>1</v>
      </c>
    </row>
    <row r="804" spans="26:35" hidden="1" x14ac:dyDescent="0.25">
      <c r="Z804"/>
      <c r="AD804" s="5">
        <f t="shared" si="71"/>
        <v>37868</v>
      </c>
      <c r="AE804" s="96" cm="1">
        <f t="array" ref="AE804">_xlfn.XLOOKUP(AD803,SELICHistorico[Data],SELICHistorico[SELIC dia]/100,AE803,0)</f>
        <v>0</v>
      </c>
      <c r="AF804" s="80">
        <f t="shared" si="68"/>
        <v>1</v>
      </c>
      <c r="AG804" s="123">
        <f t="shared" si="69"/>
        <v>1000</v>
      </c>
      <c r="AH804" s="126" cm="1">
        <f t="array" ref="AH804">_xlfn.XLOOKUP(AD803,CDIHistorico_[Data],CDIHistorico_[CDI dia]/100,AH803,0)</f>
        <v>0</v>
      </c>
      <c r="AI804" s="2">
        <f t="shared" si="70"/>
        <v>1</v>
      </c>
    </row>
    <row r="805" spans="26:35" hidden="1" x14ac:dyDescent="0.25">
      <c r="Z805"/>
      <c r="AD805" s="5">
        <f t="shared" si="71"/>
        <v>37869</v>
      </c>
      <c r="AE805" s="96" cm="1">
        <f t="array" ref="AE805">_xlfn.XLOOKUP(AD804,SELICHistorico[Data],SELICHistorico[SELIC dia]/100,AE804,0)</f>
        <v>0</v>
      </c>
      <c r="AF805" s="80">
        <f t="shared" si="68"/>
        <v>1</v>
      </c>
      <c r="AG805" s="123">
        <f t="shared" si="69"/>
        <v>1000</v>
      </c>
      <c r="AH805" s="126" cm="1">
        <f t="array" ref="AH805">_xlfn.XLOOKUP(AD804,CDIHistorico_[Data],CDIHistorico_[CDI dia]/100,AH804,0)</f>
        <v>0</v>
      </c>
      <c r="AI805" s="2">
        <f t="shared" si="70"/>
        <v>1</v>
      </c>
    </row>
    <row r="806" spans="26:35" hidden="1" x14ac:dyDescent="0.25">
      <c r="Z806"/>
      <c r="AD806" s="5">
        <f t="shared" si="71"/>
        <v>37872</v>
      </c>
      <c r="AE806" s="96" cm="1">
        <f t="array" ref="AE806">_xlfn.XLOOKUP(AD805,SELICHistorico[Data],SELICHistorico[SELIC dia]/100,AE805,0)</f>
        <v>0</v>
      </c>
      <c r="AF806" s="80">
        <f t="shared" si="68"/>
        <v>1</v>
      </c>
      <c r="AG806" s="123">
        <f t="shared" si="69"/>
        <v>1000</v>
      </c>
      <c r="AH806" s="126" cm="1">
        <f t="array" ref="AH806">_xlfn.XLOOKUP(AD805,CDIHistorico_[Data],CDIHistorico_[CDI dia]/100,AH805,0)</f>
        <v>0</v>
      </c>
      <c r="AI806" s="2">
        <f t="shared" si="70"/>
        <v>1</v>
      </c>
    </row>
    <row r="807" spans="26:35" hidden="1" x14ac:dyDescent="0.25">
      <c r="Z807"/>
      <c r="AD807" s="5">
        <f t="shared" si="71"/>
        <v>37873</v>
      </c>
      <c r="AE807" s="96" cm="1">
        <f t="array" ref="AE807">_xlfn.XLOOKUP(AD806,SELICHistorico[Data],SELICHistorico[SELIC dia]/100,AE806,0)</f>
        <v>0</v>
      </c>
      <c r="AF807" s="80">
        <f t="shared" si="68"/>
        <v>1</v>
      </c>
      <c r="AG807" s="123">
        <f t="shared" si="69"/>
        <v>1000</v>
      </c>
      <c r="AH807" s="126" cm="1">
        <f t="array" ref="AH807">_xlfn.XLOOKUP(AD806,CDIHistorico_[Data],CDIHistorico_[CDI dia]/100,AH806,0)</f>
        <v>0</v>
      </c>
      <c r="AI807" s="2">
        <f t="shared" si="70"/>
        <v>1</v>
      </c>
    </row>
    <row r="808" spans="26:35" hidden="1" x14ac:dyDescent="0.25">
      <c r="Z808"/>
      <c r="AD808" s="5">
        <f t="shared" si="71"/>
        <v>37874</v>
      </c>
      <c r="AE808" s="96" cm="1">
        <f t="array" ref="AE808">_xlfn.XLOOKUP(AD807,SELICHistorico[Data],SELICHistorico[SELIC dia]/100,AE807,0)</f>
        <v>0</v>
      </c>
      <c r="AF808" s="80">
        <f t="shared" si="68"/>
        <v>1</v>
      </c>
      <c r="AG808" s="123">
        <f t="shared" si="69"/>
        <v>1000</v>
      </c>
      <c r="AH808" s="126" cm="1">
        <f t="array" ref="AH808">_xlfn.XLOOKUP(AD807,CDIHistorico_[Data],CDIHistorico_[CDI dia]/100,AH807,0)</f>
        <v>0</v>
      </c>
      <c r="AI808" s="2">
        <f t="shared" si="70"/>
        <v>1</v>
      </c>
    </row>
    <row r="809" spans="26:35" hidden="1" x14ac:dyDescent="0.25">
      <c r="Z809"/>
      <c r="AD809" s="5">
        <f t="shared" si="71"/>
        <v>37875</v>
      </c>
      <c r="AE809" s="96" cm="1">
        <f t="array" ref="AE809">_xlfn.XLOOKUP(AD808,SELICHistorico[Data],SELICHistorico[SELIC dia]/100,AE808,0)</f>
        <v>0</v>
      </c>
      <c r="AF809" s="80">
        <f t="shared" si="68"/>
        <v>1</v>
      </c>
      <c r="AG809" s="123">
        <f t="shared" si="69"/>
        <v>1000</v>
      </c>
      <c r="AH809" s="126" cm="1">
        <f t="array" ref="AH809">_xlfn.XLOOKUP(AD808,CDIHistorico_[Data],CDIHistorico_[CDI dia]/100,AH808,0)</f>
        <v>0</v>
      </c>
      <c r="AI809" s="2">
        <f t="shared" si="70"/>
        <v>1</v>
      </c>
    </row>
    <row r="810" spans="26:35" hidden="1" x14ac:dyDescent="0.25">
      <c r="Z810"/>
      <c r="AD810" s="5">
        <f t="shared" si="71"/>
        <v>37876</v>
      </c>
      <c r="AE810" s="96" cm="1">
        <f t="array" ref="AE810">_xlfn.XLOOKUP(AD809,SELICHistorico[Data],SELICHistorico[SELIC dia]/100,AE809,0)</f>
        <v>0</v>
      </c>
      <c r="AF810" s="80">
        <f t="shared" si="68"/>
        <v>1</v>
      </c>
      <c r="AG810" s="123">
        <f t="shared" si="69"/>
        <v>1000</v>
      </c>
      <c r="AH810" s="126" cm="1">
        <f t="array" ref="AH810">_xlfn.XLOOKUP(AD809,CDIHistorico_[Data],CDIHistorico_[CDI dia]/100,AH809,0)</f>
        <v>0</v>
      </c>
      <c r="AI810" s="2">
        <f t="shared" si="70"/>
        <v>1</v>
      </c>
    </row>
    <row r="811" spans="26:35" hidden="1" x14ac:dyDescent="0.25">
      <c r="Z811"/>
      <c r="AD811" s="5">
        <f t="shared" si="71"/>
        <v>37879</v>
      </c>
      <c r="AE811" s="96" cm="1">
        <f t="array" ref="AE811">_xlfn.XLOOKUP(AD810,SELICHistorico[Data],SELICHistorico[SELIC dia]/100,AE810,0)</f>
        <v>0</v>
      </c>
      <c r="AF811" s="80">
        <f t="shared" si="68"/>
        <v>1</v>
      </c>
      <c r="AG811" s="123">
        <f t="shared" si="69"/>
        <v>1000</v>
      </c>
      <c r="AH811" s="126" cm="1">
        <f t="array" ref="AH811">_xlfn.XLOOKUP(AD810,CDIHistorico_[Data],CDIHistorico_[CDI dia]/100,AH810,0)</f>
        <v>0</v>
      </c>
      <c r="AI811" s="2">
        <f t="shared" si="70"/>
        <v>1</v>
      </c>
    </row>
    <row r="812" spans="26:35" hidden="1" x14ac:dyDescent="0.25">
      <c r="Z812"/>
      <c r="AD812" s="5">
        <f t="shared" si="71"/>
        <v>37880</v>
      </c>
      <c r="AE812" s="96" cm="1">
        <f t="array" ref="AE812">_xlfn.XLOOKUP(AD811,SELICHistorico[Data],SELICHistorico[SELIC dia]/100,AE811,0)</f>
        <v>0</v>
      </c>
      <c r="AF812" s="80">
        <f t="shared" si="68"/>
        <v>1</v>
      </c>
      <c r="AG812" s="123">
        <f t="shared" si="69"/>
        <v>1000</v>
      </c>
      <c r="AH812" s="126" cm="1">
        <f t="array" ref="AH812">_xlfn.XLOOKUP(AD811,CDIHistorico_[Data],CDIHistorico_[CDI dia]/100,AH811,0)</f>
        <v>0</v>
      </c>
      <c r="AI812" s="2">
        <f t="shared" si="70"/>
        <v>1</v>
      </c>
    </row>
    <row r="813" spans="26:35" hidden="1" x14ac:dyDescent="0.25">
      <c r="Z813"/>
      <c r="AD813" s="5">
        <f t="shared" si="71"/>
        <v>37881</v>
      </c>
      <c r="AE813" s="96" cm="1">
        <f t="array" ref="AE813">_xlfn.XLOOKUP(AD812,SELICHistorico[Data],SELICHistorico[SELIC dia]/100,AE812,0)</f>
        <v>0</v>
      </c>
      <c r="AF813" s="80">
        <f t="shared" si="68"/>
        <v>1</v>
      </c>
      <c r="AG813" s="123">
        <f t="shared" si="69"/>
        <v>1000</v>
      </c>
      <c r="AH813" s="126" cm="1">
        <f t="array" ref="AH813">_xlfn.XLOOKUP(AD812,CDIHistorico_[Data],CDIHistorico_[CDI dia]/100,AH812,0)</f>
        <v>0</v>
      </c>
      <c r="AI813" s="2">
        <f t="shared" si="70"/>
        <v>1</v>
      </c>
    </row>
    <row r="814" spans="26:35" hidden="1" x14ac:dyDescent="0.25">
      <c r="Z814"/>
      <c r="AD814" s="5">
        <f t="shared" si="71"/>
        <v>37882</v>
      </c>
      <c r="AE814" s="96" cm="1">
        <f t="array" ref="AE814">_xlfn.XLOOKUP(AD813,SELICHistorico[Data],SELICHistorico[SELIC dia]/100,AE813,0)</f>
        <v>0</v>
      </c>
      <c r="AF814" s="80">
        <f t="shared" si="68"/>
        <v>1</v>
      </c>
      <c r="AG814" s="123">
        <f t="shared" si="69"/>
        <v>1000</v>
      </c>
      <c r="AH814" s="126" cm="1">
        <f t="array" ref="AH814">_xlfn.XLOOKUP(AD813,CDIHistorico_[Data],CDIHistorico_[CDI dia]/100,AH813,0)</f>
        <v>0</v>
      </c>
      <c r="AI814" s="2">
        <f t="shared" si="70"/>
        <v>1</v>
      </c>
    </row>
    <row r="815" spans="26:35" hidden="1" x14ac:dyDescent="0.25">
      <c r="Z815"/>
      <c r="AD815" s="5">
        <f t="shared" si="71"/>
        <v>37883</v>
      </c>
      <c r="AE815" s="96" cm="1">
        <f t="array" ref="AE815">_xlfn.XLOOKUP(AD814,SELICHistorico[Data],SELICHistorico[SELIC dia]/100,AE814,0)</f>
        <v>0</v>
      </c>
      <c r="AF815" s="80">
        <f t="shared" si="68"/>
        <v>1</v>
      </c>
      <c r="AG815" s="123">
        <f t="shared" si="69"/>
        <v>1000</v>
      </c>
      <c r="AH815" s="126" cm="1">
        <f t="array" ref="AH815">_xlfn.XLOOKUP(AD814,CDIHistorico_[Data],CDIHistorico_[CDI dia]/100,AH814,0)</f>
        <v>0</v>
      </c>
      <c r="AI815" s="2">
        <f t="shared" si="70"/>
        <v>1</v>
      </c>
    </row>
    <row r="816" spans="26:35" hidden="1" x14ac:dyDescent="0.25">
      <c r="Z816"/>
      <c r="AD816" s="5">
        <f t="shared" si="71"/>
        <v>37886</v>
      </c>
      <c r="AE816" s="96" cm="1">
        <f t="array" ref="AE816">_xlfn.XLOOKUP(AD815,SELICHistorico[Data],SELICHistorico[SELIC dia]/100,AE815,0)</f>
        <v>0</v>
      </c>
      <c r="AF816" s="80">
        <f t="shared" si="68"/>
        <v>1</v>
      </c>
      <c r="AG816" s="123">
        <f t="shared" si="69"/>
        <v>1000</v>
      </c>
      <c r="AH816" s="126" cm="1">
        <f t="array" ref="AH816">_xlfn.XLOOKUP(AD815,CDIHistorico_[Data],CDIHistorico_[CDI dia]/100,AH815,0)</f>
        <v>0</v>
      </c>
      <c r="AI816" s="2">
        <f t="shared" si="70"/>
        <v>1</v>
      </c>
    </row>
    <row r="817" spans="26:35" hidden="1" x14ac:dyDescent="0.25">
      <c r="Z817"/>
      <c r="AD817" s="5">
        <f t="shared" si="71"/>
        <v>37887</v>
      </c>
      <c r="AE817" s="96" cm="1">
        <f t="array" ref="AE817">_xlfn.XLOOKUP(AD816,SELICHistorico[Data],SELICHistorico[SELIC dia]/100,AE816,0)</f>
        <v>0</v>
      </c>
      <c r="AF817" s="80">
        <f t="shared" si="68"/>
        <v>1</v>
      </c>
      <c r="AG817" s="123">
        <f t="shared" si="69"/>
        <v>1000</v>
      </c>
      <c r="AH817" s="126" cm="1">
        <f t="array" ref="AH817">_xlfn.XLOOKUP(AD816,CDIHistorico_[Data],CDIHistorico_[CDI dia]/100,AH816,0)</f>
        <v>0</v>
      </c>
      <c r="AI817" s="2">
        <f t="shared" si="70"/>
        <v>1</v>
      </c>
    </row>
    <row r="818" spans="26:35" hidden="1" x14ac:dyDescent="0.25">
      <c r="Z818"/>
      <c r="AD818" s="5">
        <f t="shared" si="71"/>
        <v>37888</v>
      </c>
      <c r="AE818" s="96" cm="1">
        <f t="array" ref="AE818">_xlfn.XLOOKUP(AD817,SELICHistorico[Data],SELICHistorico[SELIC dia]/100,AE817,0)</f>
        <v>0</v>
      </c>
      <c r="AF818" s="80">
        <f t="shared" si="68"/>
        <v>1</v>
      </c>
      <c r="AG818" s="123">
        <f t="shared" si="69"/>
        <v>1000</v>
      </c>
      <c r="AH818" s="126" cm="1">
        <f t="array" ref="AH818">_xlfn.XLOOKUP(AD817,CDIHistorico_[Data],CDIHistorico_[CDI dia]/100,AH817,0)</f>
        <v>0</v>
      </c>
      <c r="AI818" s="2">
        <f t="shared" si="70"/>
        <v>1</v>
      </c>
    </row>
    <row r="819" spans="26:35" hidden="1" x14ac:dyDescent="0.25">
      <c r="Z819"/>
      <c r="AD819" s="5">
        <f t="shared" si="71"/>
        <v>37889</v>
      </c>
      <c r="AE819" s="96" cm="1">
        <f t="array" ref="AE819">_xlfn.XLOOKUP(AD818,SELICHistorico[Data],SELICHistorico[SELIC dia]/100,AE818,0)</f>
        <v>0</v>
      </c>
      <c r="AF819" s="80">
        <f t="shared" si="68"/>
        <v>1</v>
      </c>
      <c r="AG819" s="123">
        <f t="shared" si="69"/>
        <v>1000</v>
      </c>
      <c r="AH819" s="126" cm="1">
        <f t="array" ref="AH819">_xlfn.XLOOKUP(AD818,CDIHistorico_[Data],CDIHistorico_[CDI dia]/100,AH818,0)</f>
        <v>0</v>
      </c>
      <c r="AI819" s="2">
        <f t="shared" si="70"/>
        <v>1</v>
      </c>
    </row>
    <row r="820" spans="26:35" hidden="1" x14ac:dyDescent="0.25">
      <c r="Z820"/>
      <c r="AD820" s="5">
        <f t="shared" si="71"/>
        <v>37890</v>
      </c>
      <c r="AE820" s="96" cm="1">
        <f t="array" ref="AE820">_xlfn.XLOOKUP(AD819,SELICHistorico[Data],SELICHistorico[SELIC dia]/100,AE819,0)</f>
        <v>0</v>
      </c>
      <c r="AF820" s="80">
        <f t="shared" si="68"/>
        <v>1</v>
      </c>
      <c r="AG820" s="123">
        <f t="shared" si="69"/>
        <v>1000</v>
      </c>
      <c r="AH820" s="126" cm="1">
        <f t="array" ref="AH820">_xlfn.XLOOKUP(AD819,CDIHistorico_[Data],CDIHistorico_[CDI dia]/100,AH819,0)</f>
        <v>0</v>
      </c>
      <c r="AI820" s="2">
        <f t="shared" si="70"/>
        <v>1</v>
      </c>
    </row>
    <row r="821" spans="26:35" hidden="1" x14ac:dyDescent="0.25">
      <c r="Z821"/>
      <c r="AD821" s="5">
        <f t="shared" si="71"/>
        <v>37893</v>
      </c>
      <c r="AE821" s="96" cm="1">
        <f t="array" ref="AE821">_xlfn.XLOOKUP(AD820,SELICHistorico[Data],SELICHistorico[SELIC dia]/100,AE820,0)</f>
        <v>0</v>
      </c>
      <c r="AF821" s="80">
        <f t="shared" si="68"/>
        <v>1</v>
      </c>
      <c r="AG821" s="123">
        <f t="shared" si="69"/>
        <v>1000</v>
      </c>
      <c r="AH821" s="126" cm="1">
        <f t="array" ref="AH821">_xlfn.XLOOKUP(AD820,CDIHistorico_[Data],CDIHistorico_[CDI dia]/100,AH820,0)</f>
        <v>0</v>
      </c>
      <c r="AI821" s="2">
        <f t="shared" si="70"/>
        <v>1</v>
      </c>
    </row>
    <row r="822" spans="26:35" hidden="1" x14ac:dyDescent="0.25">
      <c r="Z822"/>
      <c r="AD822" s="5">
        <f t="shared" si="71"/>
        <v>37894</v>
      </c>
      <c r="AE822" s="96" cm="1">
        <f t="array" ref="AE822">_xlfn.XLOOKUP(AD821,SELICHistorico[Data],SELICHistorico[SELIC dia]/100,AE821,0)</f>
        <v>0</v>
      </c>
      <c r="AF822" s="80">
        <f t="shared" si="68"/>
        <v>1</v>
      </c>
      <c r="AG822" s="123">
        <f t="shared" si="69"/>
        <v>1000</v>
      </c>
      <c r="AH822" s="126" cm="1">
        <f t="array" ref="AH822">_xlfn.XLOOKUP(AD821,CDIHistorico_[Data],CDIHistorico_[CDI dia]/100,AH821,0)</f>
        <v>0</v>
      </c>
      <c r="AI822" s="2">
        <f t="shared" si="70"/>
        <v>1</v>
      </c>
    </row>
    <row r="823" spans="26:35" hidden="1" x14ac:dyDescent="0.25">
      <c r="Z823"/>
      <c r="AD823" s="5">
        <f t="shared" si="71"/>
        <v>37895</v>
      </c>
      <c r="AE823" s="96" cm="1">
        <f t="array" ref="AE823">_xlfn.XLOOKUP(AD822,SELICHistorico[Data],SELICHistorico[SELIC dia]/100,AE822,0)</f>
        <v>0</v>
      </c>
      <c r="AF823" s="80">
        <f t="shared" si="68"/>
        <v>1</v>
      </c>
      <c r="AG823" s="123">
        <f t="shared" si="69"/>
        <v>1000</v>
      </c>
      <c r="AH823" s="126" cm="1">
        <f t="array" ref="AH823">_xlfn.XLOOKUP(AD822,CDIHistorico_[Data],CDIHistorico_[CDI dia]/100,AH822,0)</f>
        <v>0</v>
      </c>
      <c r="AI823" s="2">
        <f t="shared" si="70"/>
        <v>1</v>
      </c>
    </row>
    <row r="824" spans="26:35" hidden="1" x14ac:dyDescent="0.25">
      <c r="Z824"/>
      <c r="AD824" s="5">
        <f t="shared" si="71"/>
        <v>37896</v>
      </c>
      <c r="AE824" s="96" cm="1">
        <f t="array" ref="AE824">_xlfn.XLOOKUP(AD823,SELICHistorico[Data],SELICHistorico[SELIC dia]/100,AE823,0)</f>
        <v>0</v>
      </c>
      <c r="AF824" s="80">
        <f t="shared" si="68"/>
        <v>1</v>
      </c>
      <c r="AG824" s="123">
        <f t="shared" si="69"/>
        <v>1000</v>
      </c>
      <c r="AH824" s="126" cm="1">
        <f t="array" ref="AH824">_xlfn.XLOOKUP(AD823,CDIHistorico_[Data],CDIHistorico_[CDI dia]/100,AH823,0)</f>
        <v>0</v>
      </c>
      <c r="AI824" s="2">
        <f t="shared" si="70"/>
        <v>1</v>
      </c>
    </row>
    <row r="825" spans="26:35" hidden="1" x14ac:dyDescent="0.25">
      <c r="Z825"/>
      <c r="AD825" s="5">
        <f t="shared" si="71"/>
        <v>37897</v>
      </c>
      <c r="AE825" s="96" cm="1">
        <f t="array" ref="AE825">_xlfn.XLOOKUP(AD824,SELICHistorico[Data],SELICHistorico[SELIC dia]/100,AE824,0)</f>
        <v>0</v>
      </c>
      <c r="AF825" s="80">
        <f t="shared" si="68"/>
        <v>1</v>
      </c>
      <c r="AG825" s="123">
        <f t="shared" si="69"/>
        <v>1000</v>
      </c>
      <c r="AH825" s="126" cm="1">
        <f t="array" ref="AH825">_xlfn.XLOOKUP(AD824,CDIHistorico_[Data],CDIHistorico_[CDI dia]/100,AH824,0)</f>
        <v>0</v>
      </c>
      <c r="AI825" s="2">
        <f t="shared" si="70"/>
        <v>1</v>
      </c>
    </row>
    <row r="826" spans="26:35" hidden="1" x14ac:dyDescent="0.25">
      <c r="Z826"/>
      <c r="AD826" s="5">
        <f t="shared" si="71"/>
        <v>37900</v>
      </c>
      <c r="AE826" s="96" cm="1">
        <f t="array" ref="AE826">_xlfn.XLOOKUP(AD825,SELICHistorico[Data],SELICHistorico[SELIC dia]/100,AE825,0)</f>
        <v>0</v>
      </c>
      <c r="AF826" s="80">
        <f t="shared" si="68"/>
        <v>1</v>
      </c>
      <c r="AG826" s="123">
        <f t="shared" si="69"/>
        <v>1000</v>
      </c>
      <c r="AH826" s="126" cm="1">
        <f t="array" ref="AH826">_xlfn.XLOOKUP(AD825,CDIHistorico_[Data],CDIHistorico_[CDI dia]/100,AH825,0)</f>
        <v>0</v>
      </c>
      <c r="AI826" s="2">
        <f t="shared" si="70"/>
        <v>1</v>
      </c>
    </row>
    <row r="827" spans="26:35" hidden="1" x14ac:dyDescent="0.25">
      <c r="Z827"/>
      <c r="AD827" s="5">
        <f t="shared" si="71"/>
        <v>37901</v>
      </c>
      <c r="AE827" s="96" cm="1">
        <f t="array" ref="AE827">_xlfn.XLOOKUP(AD826,SELICHistorico[Data],SELICHistorico[SELIC dia]/100,AE826,0)</f>
        <v>0</v>
      </c>
      <c r="AF827" s="80">
        <f t="shared" si="68"/>
        <v>1</v>
      </c>
      <c r="AG827" s="123">
        <f t="shared" si="69"/>
        <v>1000</v>
      </c>
      <c r="AH827" s="126" cm="1">
        <f t="array" ref="AH827">_xlfn.XLOOKUP(AD826,CDIHistorico_[Data],CDIHistorico_[CDI dia]/100,AH826,0)</f>
        <v>0</v>
      </c>
      <c r="AI827" s="2">
        <f t="shared" si="70"/>
        <v>1</v>
      </c>
    </row>
    <row r="828" spans="26:35" hidden="1" x14ac:dyDescent="0.25">
      <c r="Z828"/>
      <c r="AD828" s="5">
        <f t="shared" si="71"/>
        <v>37902</v>
      </c>
      <c r="AE828" s="96" cm="1">
        <f t="array" ref="AE828">_xlfn.XLOOKUP(AD827,SELICHistorico[Data],SELICHistorico[SELIC dia]/100,AE827,0)</f>
        <v>0</v>
      </c>
      <c r="AF828" s="80">
        <f t="shared" si="68"/>
        <v>1</v>
      </c>
      <c r="AG828" s="123">
        <f t="shared" si="69"/>
        <v>1000</v>
      </c>
      <c r="AH828" s="126" cm="1">
        <f t="array" ref="AH828">_xlfn.XLOOKUP(AD827,CDIHistorico_[Data],CDIHistorico_[CDI dia]/100,AH827,0)</f>
        <v>0</v>
      </c>
      <c r="AI828" s="2">
        <f t="shared" si="70"/>
        <v>1</v>
      </c>
    </row>
    <row r="829" spans="26:35" hidden="1" x14ac:dyDescent="0.25">
      <c r="Z829"/>
      <c r="AD829" s="5">
        <f t="shared" si="71"/>
        <v>37903</v>
      </c>
      <c r="AE829" s="96" cm="1">
        <f t="array" ref="AE829">_xlfn.XLOOKUP(AD828,SELICHistorico[Data],SELICHistorico[SELIC dia]/100,AE828,0)</f>
        <v>0</v>
      </c>
      <c r="AF829" s="80">
        <f t="shared" si="68"/>
        <v>1</v>
      </c>
      <c r="AG829" s="123">
        <f t="shared" si="69"/>
        <v>1000</v>
      </c>
      <c r="AH829" s="126" cm="1">
        <f t="array" ref="AH829">_xlfn.XLOOKUP(AD828,CDIHistorico_[Data],CDIHistorico_[CDI dia]/100,AH828,0)</f>
        <v>0</v>
      </c>
      <c r="AI829" s="2">
        <f t="shared" si="70"/>
        <v>1</v>
      </c>
    </row>
    <row r="830" spans="26:35" hidden="1" x14ac:dyDescent="0.25">
      <c r="Z830"/>
      <c r="AD830" s="5">
        <f t="shared" si="71"/>
        <v>37904</v>
      </c>
      <c r="AE830" s="96" cm="1">
        <f t="array" ref="AE830">_xlfn.XLOOKUP(AD829,SELICHistorico[Data],SELICHistorico[SELIC dia]/100,AE829,0)</f>
        <v>0</v>
      </c>
      <c r="AF830" s="80">
        <f t="shared" si="68"/>
        <v>1</v>
      </c>
      <c r="AG830" s="123">
        <f t="shared" si="69"/>
        <v>1000</v>
      </c>
      <c r="AH830" s="126" cm="1">
        <f t="array" ref="AH830">_xlfn.XLOOKUP(AD829,CDIHistorico_[Data],CDIHistorico_[CDI dia]/100,AH829,0)</f>
        <v>0</v>
      </c>
      <c r="AI830" s="2">
        <f t="shared" si="70"/>
        <v>1</v>
      </c>
    </row>
    <row r="831" spans="26:35" hidden="1" x14ac:dyDescent="0.25">
      <c r="Z831"/>
      <c r="AD831" s="5">
        <f t="shared" si="71"/>
        <v>37907</v>
      </c>
      <c r="AE831" s="96" cm="1">
        <f t="array" ref="AE831">_xlfn.XLOOKUP(AD830,SELICHistorico[Data],SELICHistorico[SELIC dia]/100,AE830,0)</f>
        <v>0</v>
      </c>
      <c r="AF831" s="80">
        <f t="shared" si="68"/>
        <v>1</v>
      </c>
      <c r="AG831" s="123">
        <f t="shared" si="69"/>
        <v>1000</v>
      </c>
      <c r="AH831" s="126" cm="1">
        <f t="array" ref="AH831">_xlfn.XLOOKUP(AD830,CDIHistorico_[Data],CDIHistorico_[CDI dia]/100,AH830,0)</f>
        <v>0</v>
      </c>
      <c r="AI831" s="2">
        <f t="shared" si="70"/>
        <v>1</v>
      </c>
    </row>
    <row r="832" spans="26:35" hidden="1" x14ac:dyDescent="0.25">
      <c r="Z832"/>
      <c r="AD832" s="5">
        <f t="shared" si="71"/>
        <v>37908</v>
      </c>
      <c r="AE832" s="96" cm="1">
        <f t="array" ref="AE832">_xlfn.XLOOKUP(AD831,SELICHistorico[Data],SELICHistorico[SELIC dia]/100,AE831,0)</f>
        <v>0</v>
      </c>
      <c r="AF832" s="80">
        <f t="shared" si="68"/>
        <v>1</v>
      </c>
      <c r="AG832" s="123">
        <f t="shared" si="69"/>
        <v>1000</v>
      </c>
      <c r="AH832" s="126" cm="1">
        <f t="array" ref="AH832">_xlfn.XLOOKUP(AD831,CDIHistorico_[Data],CDIHistorico_[CDI dia]/100,AH831,0)</f>
        <v>0</v>
      </c>
      <c r="AI832" s="2">
        <f t="shared" si="70"/>
        <v>1</v>
      </c>
    </row>
    <row r="833" spans="26:35" hidden="1" x14ac:dyDescent="0.25">
      <c r="Z833"/>
      <c r="AD833" s="5">
        <f t="shared" si="71"/>
        <v>37909</v>
      </c>
      <c r="AE833" s="96" cm="1">
        <f t="array" ref="AE833">_xlfn.XLOOKUP(AD832,SELICHistorico[Data],SELICHistorico[SELIC dia]/100,AE832,0)</f>
        <v>0</v>
      </c>
      <c r="AF833" s="80">
        <f t="shared" si="68"/>
        <v>1</v>
      </c>
      <c r="AG833" s="123">
        <f t="shared" si="69"/>
        <v>1000</v>
      </c>
      <c r="AH833" s="126" cm="1">
        <f t="array" ref="AH833">_xlfn.XLOOKUP(AD832,CDIHistorico_[Data],CDIHistorico_[CDI dia]/100,AH832,0)</f>
        <v>0</v>
      </c>
      <c r="AI833" s="2">
        <f t="shared" si="70"/>
        <v>1</v>
      </c>
    </row>
    <row r="834" spans="26:35" hidden="1" x14ac:dyDescent="0.25">
      <c r="Z834"/>
      <c r="AD834" s="5">
        <f t="shared" si="71"/>
        <v>37910</v>
      </c>
      <c r="AE834" s="96" cm="1">
        <f t="array" ref="AE834">_xlfn.XLOOKUP(AD833,SELICHistorico[Data],SELICHistorico[SELIC dia]/100,AE833,0)</f>
        <v>0</v>
      </c>
      <c r="AF834" s="80">
        <f t="shared" si="68"/>
        <v>1</v>
      </c>
      <c r="AG834" s="123">
        <f t="shared" si="69"/>
        <v>1000</v>
      </c>
      <c r="AH834" s="126" cm="1">
        <f t="array" ref="AH834">_xlfn.XLOOKUP(AD833,CDIHistorico_[Data],CDIHistorico_[CDI dia]/100,AH833,0)</f>
        <v>0</v>
      </c>
      <c r="AI834" s="2">
        <f t="shared" si="70"/>
        <v>1</v>
      </c>
    </row>
    <row r="835" spans="26:35" hidden="1" x14ac:dyDescent="0.25">
      <c r="Z835"/>
      <c r="AD835" s="5">
        <f t="shared" si="71"/>
        <v>37911</v>
      </c>
      <c r="AE835" s="96" cm="1">
        <f t="array" ref="AE835">_xlfn.XLOOKUP(AD834,SELICHistorico[Data],SELICHistorico[SELIC dia]/100,AE834,0)</f>
        <v>0</v>
      </c>
      <c r="AF835" s="80">
        <f t="shared" si="68"/>
        <v>1</v>
      </c>
      <c r="AG835" s="123">
        <f t="shared" si="69"/>
        <v>1000</v>
      </c>
      <c r="AH835" s="126" cm="1">
        <f t="array" ref="AH835">_xlfn.XLOOKUP(AD834,CDIHistorico_[Data],CDIHistorico_[CDI dia]/100,AH834,0)</f>
        <v>0</v>
      </c>
      <c r="AI835" s="2">
        <f t="shared" si="70"/>
        <v>1</v>
      </c>
    </row>
    <row r="836" spans="26:35" hidden="1" x14ac:dyDescent="0.25">
      <c r="Z836"/>
      <c r="AD836" s="5">
        <f t="shared" si="71"/>
        <v>37914</v>
      </c>
      <c r="AE836" s="96" cm="1">
        <f t="array" ref="AE836">_xlfn.XLOOKUP(AD835,SELICHistorico[Data],SELICHistorico[SELIC dia]/100,AE835,0)</f>
        <v>0</v>
      </c>
      <c r="AF836" s="80">
        <f t="shared" ref="AF836:AF899" si="72">AF835*(1+AE836)</f>
        <v>1</v>
      </c>
      <c r="AG836" s="123">
        <f t="shared" ref="AG836:AG899" si="73">TRUNC(1000*AF836,6)</f>
        <v>1000</v>
      </c>
      <c r="AH836" s="126" cm="1">
        <f t="array" ref="AH836">_xlfn.XLOOKUP(AD835,CDIHistorico_[Data],CDIHistorico_[CDI dia]/100,AH835,0)</f>
        <v>0</v>
      </c>
      <c r="AI836" s="2">
        <f t="shared" ref="AI836:AI899" si="74">AI835*(1+AH836)</f>
        <v>1</v>
      </c>
    </row>
    <row r="837" spans="26:35" hidden="1" x14ac:dyDescent="0.25">
      <c r="Z837"/>
      <c r="AD837" s="5">
        <f t="shared" si="71"/>
        <v>37915</v>
      </c>
      <c r="AE837" s="96" cm="1">
        <f t="array" ref="AE837">_xlfn.XLOOKUP(AD836,SELICHistorico[Data],SELICHistorico[SELIC dia]/100,AE836,0)</f>
        <v>0</v>
      </c>
      <c r="AF837" s="80">
        <f t="shared" si="72"/>
        <v>1</v>
      </c>
      <c r="AG837" s="123">
        <f t="shared" si="73"/>
        <v>1000</v>
      </c>
      <c r="AH837" s="126" cm="1">
        <f t="array" ref="AH837">_xlfn.XLOOKUP(AD836,CDIHistorico_[Data],CDIHistorico_[CDI dia]/100,AH836,0)</f>
        <v>0</v>
      </c>
      <c r="AI837" s="2">
        <f t="shared" si="74"/>
        <v>1</v>
      </c>
    </row>
    <row r="838" spans="26:35" hidden="1" x14ac:dyDescent="0.25">
      <c r="Z838"/>
      <c r="AD838" s="5">
        <f t="shared" si="71"/>
        <v>37916</v>
      </c>
      <c r="AE838" s="96" cm="1">
        <f t="array" ref="AE838">_xlfn.XLOOKUP(AD837,SELICHistorico[Data],SELICHistorico[SELIC dia]/100,AE837,0)</f>
        <v>0</v>
      </c>
      <c r="AF838" s="80">
        <f t="shared" si="72"/>
        <v>1</v>
      </c>
      <c r="AG838" s="123">
        <f t="shared" si="73"/>
        <v>1000</v>
      </c>
      <c r="AH838" s="126" cm="1">
        <f t="array" ref="AH838">_xlfn.XLOOKUP(AD837,CDIHistorico_[Data],CDIHistorico_[CDI dia]/100,AH837,0)</f>
        <v>0</v>
      </c>
      <c r="AI838" s="2">
        <f t="shared" si="74"/>
        <v>1</v>
      </c>
    </row>
    <row r="839" spans="26:35" hidden="1" x14ac:dyDescent="0.25">
      <c r="Z839"/>
      <c r="AD839" s="5">
        <f t="shared" si="71"/>
        <v>37917</v>
      </c>
      <c r="AE839" s="96" cm="1">
        <f t="array" ref="AE839">_xlfn.XLOOKUP(AD838,SELICHistorico[Data],SELICHistorico[SELIC dia]/100,AE838,0)</f>
        <v>0</v>
      </c>
      <c r="AF839" s="80">
        <f t="shared" si="72"/>
        <v>1</v>
      </c>
      <c r="AG839" s="123">
        <f t="shared" si="73"/>
        <v>1000</v>
      </c>
      <c r="AH839" s="126" cm="1">
        <f t="array" ref="AH839">_xlfn.XLOOKUP(AD838,CDIHistorico_[Data],CDIHistorico_[CDI dia]/100,AH838,0)</f>
        <v>0</v>
      </c>
      <c r="AI839" s="2">
        <f t="shared" si="74"/>
        <v>1</v>
      </c>
    </row>
    <row r="840" spans="26:35" hidden="1" x14ac:dyDescent="0.25">
      <c r="Z840"/>
      <c r="AD840" s="5">
        <f t="shared" si="71"/>
        <v>37918</v>
      </c>
      <c r="AE840" s="96" cm="1">
        <f t="array" ref="AE840">_xlfn.XLOOKUP(AD839,SELICHistorico[Data],SELICHistorico[SELIC dia]/100,AE839,0)</f>
        <v>0</v>
      </c>
      <c r="AF840" s="80">
        <f t="shared" si="72"/>
        <v>1</v>
      </c>
      <c r="AG840" s="123">
        <f t="shared" si="73"/>
        <v>1000</v>
      </c>
      <c r="AH840" s="126" cm="1">
        <f t="array" ref="AH840">_xlfn.XLOOKUP(AD839,CDIHistorico_[Data],CDIHistorico_[CDI dia]/100,AH839,0)</f>
        <v>0</v>
      </c>
      <c r="AI840" s="2">
        <f t="shared" si="74"/>
        <v>1</v>
      </c>
    </row>
    <row r="841" spans="26:35" hidden="1" x14ac:dyDescent="0.25">
      <c r="Z841"/>
      <c r="AD841" s="5">
        <f t="shared" si="71"/>
        <v>37921</v>
      </c>
      <c r="AE841" s="96" cm="1">
        <f t="array" ref="AE841">_xlfn.XLOOKUP(AD840,SELICHistorico[Data],SELICHistorico[SELIC dia]/100,AE840,0)</f>
        <v>0</v>
      </c>
      <c r="AF841" s="80">
        <f t="shared" si="72"/>
        <v>1</v>
      </c>
      <c r="AG841" s="123">
        <f t="shared" si="73"/>
        <v>1000</v>
      </c>
      <c r="AH841" s="126" cm="1">
        <f t="array" ref="AH841">_xlfn.XLOOKUP(AD840,CDIHistorico_[Data],CDIHistorico_[CDI dia]/100,AH840,0)</f>
        <v>0</v>
      </c>
      <c r="AI841" s="2">
        <f t="shared" si="74"/>
        <v>1</v>
      </c>
    </row>
    <row r="842" spans="26:35" hidden="1" x14ac:dyDescent="0.25">
      <c r="Z842"/>
      <c r="AD842" s="5">
        <f t="shared" si="71"/>
        <v>37922</v>
      </c>
      <c r="AE842" s="96" cm="1">
        <f t="array" ref="AE842">_xlfn.XLOOKUP(AD841,SELICHistorico[Data],SELICHistorico[SELIC dia]/100,AE841,0)</f>
        <v>0</v>
      </c>
      <c r="AF842" s="80">
        <f t="shared" si="72"/>
        <v>1</v>
      </c>
      <c r="AG842" s="123">
        <f t="shared" si="73"/>
        <v>1000</v>
      </c>
      <c r="AH842" s="126" cm="1">
        <f t="array" ref="AH842">_xlfn.XLOOKUP(AD841,CDIHistorico_[Data],CDIHistorico_[CDI dia]/100,AH841,0)</f>
        <v>0</v>
      </c>
      <c r="AI842" s="2">
        <f t="shared" si="74"/>
        <v>1</v>
      </c>
    </row>
    <row r="843" spans="26:35" hidden="1" x14ac:dyDescent="0.25">
      <c r="Z843"/>
      <c r="AD843" s="5">
        <f t="shared" si="71"/>
        <v>37923</v>
      </c>
      <c r="AE843" s="96" cm="1">
        <f t="array" ref="AE843">_xlfn.XLOOKUP(AD842,SELICHistorico[Data],SELICHistorico[SELIC dia]/100,AE842,0)</f>
        <v>0</v>
      </c>
      <c r="AF843" s="80">
        <f t="shared" si="72"/>
        <v>1</v>
      </c>
      <c r="AG843" s="123">
        <f t="shared" si="73"/>
        <v>1000</v>
      </c>
      <c r="AH843" s="126" cm="1">
        <f t="array" ref="AH843">_xlfn.XLOOKUP(AD842,CDIHistorico_[Data],CDIHistorico_[CDI dia]/100,AH842,0)</f>
        <v>0</v>
      </c>
      <c r="AI843" s="2">
        <f t="shared" si="74"/>
        <v>1</v>
      </c>
    </row>
    <row r="844" spans="26:35" hidden="1" x14ac:dyDescent="0.25">
      <c r="Z844"/>
      <c r="AD844" s="5">
        <f t="shared" si="71"/>
        <v>37924</v>
      </c>
      <c r="AE844" s="96" cm="1">
        <f t="array" ref="AE844">_xlfn.XLOOKUP(AD843,SELICHistorico[Data],SELICHistorico[SELIC dia]/100,AE843,0)</f>
        <v>0</v>
      </c>
      <c r="AF844" s="80">
        <f t="shared" si="72"/>
        <v>1</v>
      </c>
      <c r="AG844" s="123">
        <f t="shared" si="73"/>
        <v>1000</v>
      </c>
      <c r="AH844" s="126" cm="1">
        <f t="array" ref="AH844">_xlfn.XLOOKUP(AD843,CDIHistorico_[Data],CDIHistorico_[CDI dia]/100,AH843,0)</f>
        <v>0</v>
      </c>
      <c r="AI844" s="2">
        <f t="shared" si="74"/>
        <v>1</v>
      </c>
    </row>
    <row r="845" spans="26:35" hidden="1" x14ac:dyDescent="0.25">
      <c r="Z845"/>
      <c r="AD845" s="5">
        <f t="shared" si="71"/>
        <v>37925</v>
      </c>
      <c r="AE845" s="96" cm="1">
        <f t="array" ref="AE845">_xlfn.XLOOKUP(AD844,SELICHistorico[Data],SELICHistorico[SELIC dia]/100,AE844,0)</f>
        <v>0</v>
      </c>
      <c r="AF845" s="80">
        <f t="shared" si="72"/>
        <v>1</v>
      </c>
      <c r="AG845" s="123">
        <f t="shared" si="73"/>
        <v>1000</v>
      </c>
      <c r="AH845" s="126" cm="1">
        <f t="array" ref="AH845">_xlfn.XLOOKUP(AD844,CDIHistorico_[Data],CDIHistorico_[CDI dia]/100,AH844,0)</f>
        <v>0</v>
      </c>
      <c r="AI845" s="2">
        <f t="shared" si="74"/>
        <v>1</v>
      </c>
    </row>
    <row r="846" spans="26:35" hidden="1" x14ac:dyDescent="0.25">
      <c r="Z846"/>
      <c r="AD846" s="5">
        <f t="shared" si="71"/>
        <v>37928</v>
      </c>
      <c r="AE846" s="96" cm="1">
        <f t="array" ref="AE846">_xlfn.XLOOKUP(AD845,SELICHistorico[Data],SELICHistorico[SELIC dia]/100,AE845,0)</f>
        <v>0</v>
      </c>
      <c r="AF846" s="80">
        <f t="shared" si="72"/>
        <v>1</v>
      </c>
      <c r="AG846" s="123">
        <f t="shared" si="73"/>
        <v>1000</v>
      </c>
      <c r="AH846" s="126" cm="1">
        <f t="array" ref="AH846">_xlfn.XLOOKUP(AD845,CDIHistorico_[Data],CDIHistorico_[CDI dia]/100,AH845,0)</f>
        <v>0</v>
      </c>
      <c r="AI846" s="2">
        <f t="shared" si="74"/>
        <v>1</v>
      </c>
    </row>
    <row r="847" spans="26:35" hidden="1" x14ac:dyDescent="0.25">
      <c r="Z847"/>
      <c r="AD847" s="5">
        <f t="shared" si="71"/>
        <v>37929</v>
      </c>
      <c r="AE847" s="96" cm="1">
        <f t="array" ref="AE847">_xlfn.XLOOKUP(AD846,SELICHistorico[Data],SELICHistorico[SELIC dia]/100,AE846,0)</f>
        <v>0</v>
      </c>
      <c r="AF847" s="80">
        <f t="shared" si="72"/>
        <v>1</v>
      </c>
      <c r="AG847" s="123">
        <f t="shared" si="73"/>
        <v>1000</v>
      </c>
      <c r="AH847" s="126" cm="1">
        <f t="array" ref="AH847">_xlfn.XLOOKUP(AD846,CDIHistorico_[Data],CDIHistorico_[CDI dia]/100,AH846,0)</f>
        <v>0</v>
      </c>
      <c r="AI847" s="2">
        <f t="shared" si="74"/>
        <v>1</v>
      </c>
    </row>
    <row r="848" spans="26:35" hidden="1" x14ac:dyDescent="0.25">
      <c r="Z848"/>
      <c r="AD848" s="5">
        <f t="shared" si="71"/>
        <v>37930</v>
      </c>
      <c r="AE848" s="96" cm="1">
        <f t="array" ref="AE848">_xlfn.XLOOKUP(AD847,SELICHistorico[Data],SELICHistorico[SELIC dia]/100,AE847,0)</f>
        <v>0</v>
      </c>
      <c r="AF848" s="80">
        <f t="shared" si="72"/>
        <v>1</v>
      </c>
      <c r="AG848" s="123">
        <f t="shared" si="73"/>
        <v>1000</v>
      </c>
      <c r="AH848" s="126" cm="1">
        <f t="array" ref="AH848">_xlfn.XLOOKUP(AD847,CDIHistorico_[Data],CDIHistorico_[CDI dia]/100,AH847,0)</f>
        <v>0</v>
      </c>
      <c r="AI848" s="2">
        <f t="shared" si="74"/>
        <v>1</v>
      </c>
    </row>
    <row r="849" spans="26:35" hidden="1" x14ac:dyDescent="0.25">
      <c r="Z849"/>
      <c r="AD849" s="5">
        <f t="shared" si="71"/>
        <v>37931</v>
      </c>
      <c r="AE849" s="96" cm="1">
        <f t="array" ref="AE849">_xlfn.XLOOKUP(AD848,SELICHistorico[Data],SELICHistorico[SELIC dia]/100,AE848,0)</f>
        <v>0</v>
      </c>
      <c r="AF849" s="80">
        <f t="shared" si="72"/>
        <v>1</v>
      </c>
      <c r="AG849" s="123">
        <f t="shared" si="73"/>
        <v>1000</v>
      </c>
      <c r="AH849" s="126" cm="1">
        <f t="array" ref="AH849">_xlfn.XLOOKUP(AD848,CDIHistorico_[Data],CDIHistorico_[CDI dia]/100,AH848,0)</f>
        <v>0</v>
      </c>
      <c r="AI849" s="2">
        <f t="shared" si="74"/>
        <v>1</v>
      </c>
    </row>
    <row r="850" spans="26:35" hidden="1" x14ac:dyDescent="0.25">
      <c r="Z850"/>
      <c r="AD850" s="5">
        <f t="shared" si="71"/>
        <v>37932</v>
      </c>
      <c r="AE850" s="96" cm="1">
        <f t="array" ref="AE850">_xlfn.XLOOKUP(AD849,SELICHistorico[Data],SELICHistorico[SELIC dia]/100,AE849,0)</f>
        <v>0</v>
      </c>
      <c r="AF850" s="80">
        <f t="shared" si="72"/>
        <v>1</v>
      </c>
      <c r="AG850" s="123">
        <f t="shared" si="73"/>
        <v>1000</v>
      </c>
      <c r="AH850" s="126" cm="1">
        <f t="array" ref="AH850">_xlfn.XLOOKUP(AD849,CDIHistorico_[Data],CDIHistorico_[CDI dia]/100,AH849,0)</f>
        <v>0</v>
      </c>
      <c r="AI850" s="2">
        <f t="shared" si="74"/>
        <v>1</v>
      </c>
    </row>
    <row r="851" spans="26:35" hidden="1" x14ac:dyDescent="0.25">
      <c r="Z851"/>
      <c r="AD851" s="5">
        <f t="shared" si="71"/>
        <v>37935</v>
      </c>
      <c r="AE851" s="96" cm="1">
        <f t="array" ref="AE851">_xlfn.XLOOKUP(AD850,SELICHistorico[Data],SELICHistorico[SELIC dia]/100,AE850,0)</f>
        <v>0</v>
      </c>
      <c r="AF851" s="80">
        <f t="shared" si="72"/>
        <v>1</v>
      </c>
      <c r="AG851" s="123">
        <f t="shared" si="73"/>
        <v>1000</v>
      </c>
      <c r="AH851" s="126" cm="1">
        <f t="array" ref="AH851">_xlfn.XLOOKUP(AD850,CDIHistorico_[Data],CDIHistorico_[CDI dia]/100,AH850,0)</f>
        <v>0</v>
      </c>
      <c r="AI851" s="2">
        <f t="shared" si="74"/>
        <v>1</v>
      </c>
    </row>
    <row r="852" spans="26:35" hidden="1" x14ac:dyDescent="0.25">
      <c r="Z852"/>
      <c r="AD852" s="5">
        <f t="shared" ref="AD852:AD915" si="75">WORKDAY(AD851,1,feriados)</f>
        <v>37936</v>
      </c>
      <c r="AE852" s="96" cm="1">
        <f t="array" ref="AE852">_xlfn.XLOOKUP(AD851,SELICHistorico[Data],SELICHistorico[SELIC dia]/100,AE851,0)</f>
        <v>0</v>
      </c>
      <c r="AF852" s="80">
        <f t="shared" si="72"/>
        <v>1</v>
      </c>
      <c r="AG852" s="123">
        <f t="shared" si="73"/>
        <v>1000</v>
      </c>
      <c r="AH852" s="126" cm="1">
        <f t="array" ref="AH852">_xlfn.XLOOKUP(AD851,CDIHistorico_[Data],CDIHistorico_[CDI dia]/100,AH851,0)</f>
        <v>0</v>
      </c>
      <c r="AI852" s="2">
        <f t="shared" si="74"/>
        <v>1</v>
      </c>
    </row>
    <row r="853" spans="26:35" hidden="1" x14ac:dyDescent="0.25">
      <c r="Z853"/>
      <c r="AD853" s="5">
        <f t="shared" si="75"/>
        <v>37937</v>
      </c>
      <c r="AE853" s="96" cm="1">
        <f t="array" ref="AE853">_xlfn.XLOOKUP(AD852,SELICHistorico[Data],SELICHistorico[SELIC dia]/100,AE852,0)</f>
        <v>0</v>
      </c>
      <c r="AF853" s="80">
        <f t="shared" si="72"/>
        <v>1</v>
      </c>
      <c r="AG853" s="123">
        <f t="shared" si="73"/>
        <v>1000</v>
      </c>
      <c r="AH853" s="126" cm="1">
        <f t="array" ref="AH853">_xlfn.XLOOKUP(AD852,CDIHistorico_[Data],CDIHistorico_[CDI dia]/100,AH852,0)</f>
        <v>0</v>
      </c>
      <c r="AI853" s="2">
        <f t="shared" si="74"/>
        <v>1</v>
      </c>
    </row>
    <row r="854" spans="26:35" hidden="1" x14ac:dyDescent="0.25">
      <c r="Z854"/>
      <c r="AD854" s="5">
        <f t="shared" si="75"/>
        <v>37938</v>
      </c>
      <c r="AE854" s="96" cm="1">
        <f t="array" ref="AE854">_xlfn.XLOOKUP(AD853,SELICHistorico[Data],SELICHistorico[SELIC dia]/100,AE853,0)</f>
        <v>0</v>
      </c>
      <c r="AF854" s="80">
        <f t="shared" si="72"/>
        <v>1</v>
      </c>
      <c r="AG854" s="123">
        <f t="shared" si="73"/>
        <v>1000</v>
      </c>
      <c r="AH854" s="126" cm="1">
        <f t="array" ref="AH854">_xlfn.XLOOKUP(AD853,CDIHistorico_[Data],CDIHistorico_[CDI dia]/100,AH853,0)</f>
        <v>0</v>
      </c>
      <c r="AI854" s="2">
        <f t="shared" si="74"/>
        <v>1</v>
      </c>
    </row>
    <row r="855" spans="26:35" hidden="1" x14ac:dyDescent="0.25">
      <c r="Z855"/>
      <c r="AD855" s="5">
        <f t="shared" si="75"/>
        <v>37939</v>
      </c>
      <c r="AE855" s="96" cm="1">
        <f t="array" ref="AE855">_xlfn.XLOOKUP(AD854,SELICHistorico[Data],SELICHistorico[SELIC dia]/100,AE854,0)</f>
        <v>0</v>
      </c>
      <c r="AF855" s="80">
        <f t="shared" si="72"/>
        <v>1</v>
      </c>
      <c r="AG855" s="123">
        <f t="shared" si="73"/>
        <v>1000</v>
      </c>
      <c r="AH855" s="126" cm="1">
        <f t="array" ref="AH855">_xlfn.XLOOKUP(AD854,CDIHistorico_[Data],CDIHistorico_[CDI dia]/100,AH854,0)</f>
        <v>0</v>
      </c>
      <c r="AI855" s="2">
        <f t="shared" si="74"/>
        <v>1</v>
      </c>
    </row>
    <row r="856" spans="26:35" hidden="1" x14ac:dyDescent="0.25">
      <c r="Z856"/>
      <c r="AD856" s="5">
        <f t="shared" si="75"/>
        <v>37942</v>
      </c>
      <c r="AE856" s="96" cm="1">
        <f t="array" ref="AE856">_xlfn.XLOOKUP(AD855,SELICHistorico[Data],SELICHistorico[SELIC dia]/100,AE855,0)</f>
        <v>0</v>
      </c>
      <c r="AF856" s="80">
        <f t="shared" si="72"/>
        <v>1</v>
      </c>
      <c r="AG856" s="123">
        <f t="shared" si="73"/>
        <v>1000</v>
      </c>
      <c r="AH856" s="126" cm="1">
        <f t="array" ref="AH856">_xlfn.XLOOKUP(AD855,CDIHistorico_[Data],CDIHistorico_[CDI dia]/100,AH855,0)</f>
        <v>0</v>
      </c>
      <c r="AI856" s="2">
        <f t="shared" si="74"/>
        <v>1</v>
      </c>
    </row>
    <row r="857" spans="26:35" hidden="1" x14ac:dyDescent="0.25">
      <c r="Z857"/>
      <c r="AD857" s="5">
        <f t="shared" si="75"/>
        <v>37943</v>
      </c>
      <c r="AE857" s="96" cm="1">
        <f t="array" ref="AE857">_xlfn.XLOOKUP(AD856,SELICHistorico[Data],SELICHistorico[SELIC dia]/100,AE856,0)</f>
        <v>0</v>
      </c>
      <c r="AF857" s="80">
        <f t="shared" si="72"/>
        <v>1</v>
      </c>
      <c r="AG857" s="123">
        <f t="shared" si="73"/>
        <v>1000</v>
      </c>
      <c r="AH857" s="126" cm="1">
        <f t="array" ref="AH857">_xlfn.XLOOKUP(AD856,CDIHistorico_[Data],CDIHistorico_[CDI dia]/100,AH856,0)</f>
        <v>0</v>
      </c>
      <c r="AI857" s="2">
        <f t="shared" si="74"/>
        <v>1</v>
      </c>
    </row>
    <row r="858" spans="26:35" hidden="1" x14ac:dyDescent="0.25">
      <c r="Z858"/>
      <c r="AD858" s="5">
        <f t="shared" si="75"/>
        <v>37944</v>
      </c>
      <c r="AE858" s="96" cm="1">
        <f t="array" ref="AE858">_xlfn.XLOOKUP(AD857,SELICHistorico[Data],SELICHistorico[SELIC dia]/100,AE857,0)</f>
        <v>0</v>
      </c>
      <c r="AF858" s="80">
        <f t="shared" si="72"/>
        <v>1</v>
      </c>
      <c r="AG858" s="123">
        <f t="shared" si="73"/>
        <v>1000</v>
      </c>
      <c r="AH858" s="126" cm="1">
        <f t="array" ref="AH858">_xlfn.XLOOKUP(AD857,CDIHistorico_[Data],CDIHistorico_[CDI dia]/100,AH857,0)</f>
        <v>0</v>
      </c>
      <c r="AI858" s="2">
        <f t="shared" si="74"/>
        <v>1</v>
      </c>
    </row>
    <row r="859" spans="26:35" hidden="1" x14ac:dyDescent="0.25">
      <c r="Z859"/>
      <c r="AD859" s="5">
        <f t="shared" si="75"/>
        <v>37945</v>
      </c>
      <c r="AE859" s="96" cm="1">
        <f t="array" ref="AE859">_xlfn.XLOOKUP(AD858,SELICHistorico[Data],SELICHistorico[SELIC dia]/100,AE858,0)</f>
        <v>0</v>
      </c>
      <c r="AF859" s="80">
        <f t="shared" si="72"/>
        <v>1</v>
      </c>
      <c r="AG859" s="123">
        <f t="shared" si="73"/>
        <v>1000</v>
      </c>
      <c r="AH859" s="126" cm="1">
        <f t="array" ref="AH859">_xlfn.XLOOKUP(AD858,CDIHistorico_[Data],CDIHistorico_[CDI dia]/100,AH858,0)</f>
        <v>0</v>
      </c>
      <c r="AI859" s="2">
        <f t="shared" si="74"/>
        <v>1</v>
      </c>
    </row>
    <row r="860" spans="26:35" hidden="1" x14ac:dyDescent="0.25">
      <c r="Z860"/>
      <c r="AD860" s="5">
        <f t="shared" si="75"/>
        <v>37946</v>
      </c>
      <c r="AE860" s="96" cm="1">
        <f t="array" ref="AE860">_xlfn.XLOOKUP(AD859,SELICHistorico[Data],SELICHistorico[SELIC dia]/100,AE859,0)</f>
        <v>0</v>
      </c>
      <c r="AF860" s="80">
        <f t="shared" si="72"/>
        <v>1</v>
      </c>
      <c r="AG860" s="123">
        <f t="shared" si="73"/>
        <v>1000</v>
      </c>
      <c r="AH860" s="126" cm="1">
        <f t="array" ref="AH860">_xlfn.XLOOKUP(AD859,CDIHistorico_[Data],CDIHistorico_[CDI dia]/100,AH859,0)</f>
        <v>0</v>
      </c>
      <c r="AI860" s="2">
        <f t="shared" si="74"/>
        <v>1</v>
      </c>
    </row>
    <row r="861" spans="26:35" hidden="1" x14ac:dyDescent="0.25">
      <c r="Z861"/>
      <c r="AD861" s="5">
        <f t="shared" si="75"/>
        <v>37949</v>
      </c>
      <c r="AE861" s="96" cm="1">
        <f t="array" ref="AE861">_xlfn.XLOOKUP(AD860,SELICHistorico[Data],SELICHistorico[SELIC dia]/100,AE860,0)</f>
        <v>0</v>
      </c>
      <c r="AF861" s="80">
        <f t="shared" si="72"/>
        <v>1</v>
      </c>
      <c r="AG861" s="123">
        <f t="shared" si="73"/>
        <v>1000</v>
      </c>
      <c r="AH861" s="126" cm="1">
        <f t="array" ref="AH861">_xlfn.XLOOKUP(AD860,CDIHistorico_[Data],CDIHistorico_[CDI dia]/100,AH860,0)</f>
        <v>0</v>
      </c>
      <c r="AI861" s="2">
        <f t="shared" si="74"/>
        <v>1</v>
      </c>
    </row>
    <row r="862" spans="26:35" hidden="1" x14ac:dyDescent="0.25">
      <c r="Z862"/>
      <c r="AD862" s="5">
        <f t="shared" si="75"/>
        <v>37950</v>
      </c>
      <c r="AE862" s="96" cm="1">
        <f t="array" ref="AE862">_xlfn.XLOOKUP(AD861,SELICHistorico[Data],SELICHistorico[SELIC dia]/100,AE861,0)</f>
        <v>0</v>
      </c>
      <c r="AF862" s="80">
        <f t="shared" si="72"/>
        <v>1</v>
      </c>
      <c r="AG862" s="123">
        <f t="shared" si="73"/>
        <v>1000</v>
      </c>
      <c r="AH862" s="126" cm="1">
        <f t="array" ref="AH862">_xlfn.XLOOKUP(AD861,CDIHistorico_[Data],CDIHistorico_[CDI dia]/100,AH861,0)</f>
        <v>0</v>
      </c>
      <c r="AI862" s="2">
        <f t="shared" si="74"/>
        <v>1</v>
      </c>
    </row>
    <row r="863" spans="26:35" hidden="1" x14ac:dyDescent="0.25">
      <c r="Z863"/>
      <c r="AD863" s="5">
        <f t="shared" si="75"/>
        <v>37951</v>
      </c>
      <c r="AE863" s="96" cm="1">
        <f t="array" ref="AE863">_xlfn.XLOOKUP(AD862,SELICHistorico[Data],SELICHistorico[SELIC dia]/100,AE862,0)</f>
        <v>0</v>
      </c>
      <c r="AF863" s="80">
        <f t="shared" si="72"/>
        <v>1</v>
      </c>
      <c r="AG863" s="123">
        <f t="shared" si="73"/>
        <v>1000</v>
      </c>
      <c r="AH863" s="126" cm="1">
        <f t="array" ref="AH863">_xlfn.XLOOKUP(AD862,CDIHistorico_[Data],CDIHistorico_[CDI dia]/100,AH862,0)</f>
        <v>0</v>
      </c>
      <c r="AI863" s="2">
        <f t="shared" si="74"/>
        <v>1</v>
      </c>
    </row>
    <row r="864" spans="26:35" hidden="1" x14ac:dyDescent="0.25">
      <c r="Z864"/>
      <c r="AD864" s="5">
        <f t="shared" si="75"/>
        <v>37952</v>
      </c>
      <c r="AE864" s="96" cm="1">
        <f t="array" ref="AE864">_xlfn.XLOOKUP(AD863,SELICHistorico[Data],SELICHistorico[SELIC dia]/100,AE863,0)</f>
        <v>0</v>
      </c>
      <c r="AF864" s="80">
        <f t="shared" si="72"/>
        <v>1</v>
      </c>
      <c r="AG864" s="123">
        <f t="shared" si="73"/>
        <v>1000</v>
      </c>
      <c r="AH864" s="126" cm="1">
        <f t="array" ref="AH864">_xlfn.XLOOKUP(AD863,CDIHistorico_[Data],CDIHistorico_[CDI dia]/100,AH863,0)</f>
        <v>0</v>
      </c>
      <c r="AI864" s="2">
        <f t="shared" si="74"/>
        <v>1</v>
      </c>
    </row>
    <row r="865" spans="26:35" hidden="1" x14ac:dyDescent="0.25">
      <c r="Z865"/>
      <c r="AD865" s="5">
        <f t="shared" si="75"/>
        <v>37953</v>
      </c>
      <c r="AE865" s="96" cm="1">
        <f t="array" ref="AE865">_xlfn.XLOOKUP(AD864,SELICHistorico[Data],SELICHistorico[SELIC dia]/100,AE864,0)</f>
        <v>0</v>
      </c>
      <c r="AF865" s="80">
        <f t="shared" si="72"/>
        <v>1</v>
      </c>
      <c r="AG865" s="123">
        <f t="shared" si="73"/>
        <v>1000</v>
      </c>
      <c r="AH865" s="126" cm="1">
        <f t="array" ref="AH865">_xlfn.XLOOKUP(AD864,CDIHistorico_[Data],CDIHistorico_[CDI dia]/100,AH864,0)</f>
        <v>0</v>
      </c>
      <c r="AI865" s="2">
        <f t="shared" si="74"/>
        <v>1</v>
      </c>
    </row>
    <row r="866" spans="26:35" hidden="1" x14ac:dyDescent="0.25">
      <c r="Z866"/>
      <c r="AD866" s="5">
        <f t="shared" si="75"/>
        <v>37956</v>
      </c>
      <c r="AE866" s="96" cm="1">
        <f t="array" ref="AE866">_xlfn.XLOOKUP(AD865,SELICHistorico[Data],SELICHistorico[SELIC dia]/100,AE865,0)</f>
        <v>0</v>
      </c>
      <c r="AF866" s="80">
        <f t="shared" si="72"/>
        <v>1</v>
      </c>
      <c r="AG866" s="123">
        <f t="shared" si="73"/>
        <v>1000</v>
      </c>
      <c r="AH866" s="126" cm="1">
        <f t="array" ref="AH866">_xlfn.XLOOKUP(AD865,CDIHistorico_[Data],CDIHistorico_[CDI dia]/100,AH865,0)</f>
        <v>0</v>
      </c>
      <c r="AI866" s="2">
        <f t="shared" si="74"/>
        <v>1</v>
      </c>
    </row>
    <row r="867" spans="26:35" hidden="1" x14ac:dyDescent="0.25">
      <c r="Z867"/>
      <c r="AD867" s="5">
        <f t="shared" si="75"/>
        <v>37957</v>
      </c>
      <c r="AE867" s="96" cm="1">
        <f t="array" ref="AE867">_xlfn.XLOOKUP(AD866,SELICHistorico[Data],SELICHistorico[SELIC dia]/100,AE866,0)</f>
        <v>0</v>
      </c>
      <c r="AF867" s="80">
        <f t="shared" si="72"/>
        <v>1</v>
      </c>
      <c r="AG867" s="123">
        <f t="shared" si="73"/>
        <v>1000</v>
      </c>
      <c r="AH867" s="126" cm="1">
        <f t="array" ref="AH867">_xlfn.XLOOKUP(AD866,CDIHistorico_[Data],CDIHistorico_[CDI dia]/100,AH866,0)</f>
        <v>0</v>
      </c>
      <c r="AI867" s="2">
        <f t="shared" si="74"/>
        <v>1</v>
      </c>
    </row>
    <row r="868" spans="26:35" hidden="1" x14ac:dyDescent="0.25">
      <c r="Z868"/>
      <c r="AD868" s="5">
        <f t="shared" si="75"/>
        <v>37958</v>
      </c>
      <c r="AE868" s="96" cm="1">
        <f t="array" ref="AE868">_xlfn.XLOOKUP(AD867,SELICHistorico[Data],SELICHistorico[SELIC dia]/100,AE867,0)</f>
        <v>0</v>
      </c>
      <c r="AF868" s="80">
        <f t="shared" si="72"/>
        <v>1</v>
      </c>
      <c r="AG868" s="123">
        <f t="shared" si="73"/>
        <v>1000</v>
      </c>
      <c r="AH868" s="126" cm="1">
        <f t="array" ref="AH868">_xlfn.XLOOKUP(AD867,CDIHistorico_[Data],CDIHistorico_[CDI dia]/100,AH867,0)</f>
        <v>0</v>
      </c>
      <c r="AI868" s="2">
        <f t="shared" si="74"/>
        <v>1</v>
      </c>
    </row>
    <row r="869" spans="26:35" hidden="1" x14ac:dyDescent="0.25">
      <c r="Z869"/>
      <c r="AD869" s="5">
        <f t="shared" si="75"/>
        <v>37959</v>
      </c>
      <c r="AE869" s="96" cm="1">
        <f t="array" ref="AE869">_xlfn.XLOOKUP(AD868,SELICHistorico[Data],SELICHistorico[SELIC dia]/100,AE868,0)</f>
        <v>0</v>
      </c>
      <c r="AF869" s="80">
        <f t="shared" si="72"/>
        <v>1</v>
      </c>
      <c r="AG869" s="123">
        <f t="shared" si="73"/>
        <v>1000</v>
      </c>
      <c r="AH869" s="126" cm="1">
        <f t="array" ref="AH869">_xlfn.XLOOKUP(AD868,CDIHistorico_[Data],CDIHistorico_[CDI dia]/100,AH868,0)</f>
        <v>0</v>
      </c>
      <c r="AI869" s="2">
        <f t="shared" si="74"/>
        <v>1</v>
      </c>
    </row>
    <row r="870" spans="26:35" hidden="1" x14ac:dyDescent="0.25">
      <c r="Z870"/>
      <c r="AD870" s="5">
        <f t="shared" si="75"/>
        <v>37960</v>
      </c>
      <c r="AE870" s="96" cm="1">
        <f t="array" ref="AE870">_xlfn.XLOOKUP(AD869,SELICHistorico[Data],SELICHistorico[SELIC dia]/100,AE869,0)</f>
        <v>0</v>
      </c>
      <c r="AF870" s="80">
        <f t="shared" si="72"/>
        <v>1</v>
      </c>
      <c r="AG870" s="123">
        <f t="shared" si="73"/>
        <v>1000</v>
      </c>
      <c r="AH870" s="126" cm="1">
        <f t="array" ref="AH870">_xlfn.XLOOKUP(AD869,CDIHistorico_[Data],CDIHistorico_[CDI dia]/100,AH869,0)</f>
        <v>0</v>
      </c>
      <c r="AI870" s="2">
        <f t="shared" si="74"/>
        <v>1</v>
      </c>
    </row>
    <row r="871" spans="26:35" hidden="1" x14ac:dyDescent="0.25">
      <c r="Z871"/>
      <c r="AD871" s="5">
        <f t="shared" si="75"/>
        <v>37963</v>
      </c>
      <c r="AE871" s="96" cm="1">
        <f t="array" ref="AE871">_xlfn.XLOOKUP(AD870,SELICHistorico[Data],SELICHistorico[SELIC dia]/100,AE870,0)</f>
        <v>0</v>
      </c>
      <c r="AF871" s="80">
        <f t="shared" si="72"/>
        <v>1</v>
      </c>
      <c r="AG871" s="123">
        <f t="shared" si="73"/>
        <v>1000</v>
      </c>
      <c r="AH871" s="126" cm="1">
        <f t="array" ref="AH871">_xlfn.XLOOKUP(AD870,CDIHistorico_[Data],CDIHistorico_[CDI dia]/100,AH870,0)</f>
        <v>0</v>
      </c>
      <c r="AI871" s="2">
        <f t="shared" si="74"/>
        <v>1</v>
      </c>
    </row>
    <row r="872" spans="26:35" hidden="1" x14ac:dyDescent="0.25">
      <c r="Z872"/>
      <c r="AD872" s="5">
        <f t="shared" si="75"/>
        <v>37964</v>
      </c>
      <c r="AE872" s="96" cm="1">
        <f t="array" ref="AE872">_xlfn.XLOOKUP(AD871,SELICHistorico[Data],SELICHistorico[SELIC dia]/100,AE871,0)</f>
        <v>0</v>
      </c>
      <c r="AF872" s="80">
        <f t="shared" si="72"/>
        <v>1</v>
      </c>
      <c r="AG872" s="123">
        <f t="shared" si="73"/>
        <v>1000</v>
      </c>
      <c r="AH872" s="126" cm="1">
        <f t="array" ref="AH872">_xlfn.XLOOKUP(AD871,CDIHistorico_[Data],CDIHistorico_[CDI dia]/100,AH871,0)</f>
        <v>0</v>
      </c>
      <c r="AI872" s="2">
        <f t="shared" si="74"/>
        <v>1</v>
      </c>
    </row>
    <row r="873" spans="26:35" hidden="1" x14ac:dyDescent="0.25">
      <c r="Z873"/>
      <c r="AD873" s="5">
        <f t="shared" si="75"/>
        <v>37965</v>
      </c>
      <c r="AE873" s="96" cm="1">
        <f t="array" ref="AE873">_xlfn.XLOOKUP(AD872,SELICHistorico[Data],SELICHistorico[SELIC dia]/100,AE872,0)</f>
        <v>0</v>
      </c>
      <c r="AF873" s="80">
        <f t="shared" si="72"/>
        <v>1</v>
      </c>
      <c r="AG873" s="123">
        <f t="shared" si="73"/>
        <v>1000</v>
      </c>
      <c r="AH873" s="126" cm="1">
        <f t="array" ref="AH873">_xlfn.XLOOKUP(AD872,CDIHistorico_[Data],CDIHistorico_[CDI dia]/100,AH872,0)</f>
        <v>0</v>
      </c>
      <c r="AI873" s="2">
        <f t="shared" si="74"/>
        <v>1</v>
      </c>
    </row>
    <row r="874" spans="26:35" hidden="1" x14ac:dyDescent="0.25">
      <c r="Z874"/>
      <c r="AD874" s="5">
        <f t="shared" si="75"/>
        <v>37966</v>
      </c>
      <c r="AE874" s="96" cm="1">
        <f t="array" ref="AE874">_xlfn.XLOOKUP(AD873,SELICHistorico[Data],SELICHistorico[SELIC dia]/100,AE873,0)</f>
        <v>0</v>
      </c>
      <c r="AF874" s="80">
        <f t="shared" si="72"/>
        <v>1</v>
      </c>
      <c r="AG874" s="123">
        <f t="shared" si="73"/>
        <v>1000</v>
      </c>
      <c r="AH874" s="126" cm="1">
        <f t="array" ref="AH874">_xlfn.XLOOKUP(AD873,CDIHistorico_[Data],CDIHistorico_[CDI dia]/100,AH873,0)</f>
        <v>0</v>
      </c>
      <c r="AI874" s="2">
        <f t="shared" si="74"/>
        <v>1</v>
      </c>
    </row>
    <row r="875" spans="26:35" hidden="1" x14ac:dyDescent="0.25">
      <c r="Z875"/>
      <c r="AD875" s="5">
        <f t="shared" si="75"/>
        <v>37967</v>
      </c>
      <c r="AE875" s="96" cm="1">
        <f t="array" ref="AE875">_xlfn.XLOOKUP(AD874,SELICHistorico[Data],SELICHistorico[SELIC dia]/100,AE874,0)</f>
        <v>0</v>
      </c>
      <c r="AF875" s="80">
        <f t="shared" si="72"/>
        <v>1</v>
      </c>
      <c r="AG875" s="123">
        <f t="shared" si="73"/>
        <v>1000</v>
      </c>
      <c r="AH875" s="126" cm="1">
        <f t="array" ref="AH875">_xlfn.XLOOKUP(AD874,CDIHistorico_[Data],CDIHistorico_[CDI dia]/100,AH874,0)</f>
        <v>0</v>
      </c>
      <c r="AI875" s="2">
        <f t="shared" si="74"/>
        <v>1</v>
      </c>
    </row>
    <row r="876" spans="26:35" hidden="1" x14ac:dyDescent="0.25">
      <c r="Z876"/>
      <c r="AD876" s="5">
        <f t="shared" si="75"/>
        <v>37970</v>
      </c>
      <c r="AE876" s="96" cm="1">
        <f t="array" ref="AE876">_xlfn.XLOOKUP(AD875,SELICHistorico[Data],SELICHistorico[SELIC dia]/100,AE875,0)</f>
        <v>0</v>
      </c>
      <c r="AF876" s="80">
        <f t="shared" si="72"/>
        <v>1</v>
      </c>
      <c r="AG876" s="123">
        <f t="shared" si="73"/>
        <v>1000</v>
      </c>
      <c r="AH876" s="126" cm="1">
        <f t="array" ref="AH876">_xlfn.XLOOKUP(AD875,CDIHistorico_[Data],CDIHistorico_[CDI dia]/100,AH875,0)</f>
        <v>0</v>
      </c>
      <c r="AI876" s="2">
        <f t="shared" si="74"/>
        <v>1</v>
      </c>
    </row>
    <row r="877" spans="26:35" hidden="1" x14ac:dyDescent="0.25">
      <c r="Z877"/>
      <c r="AD877" s="5">
        <f t="shared" si="75"/>
        <v>37971</v>
      </c>
      <c r="AE877" s="96" cm="1">
        <f t="array" ref="AE877">_xlfn.XLOOKUP(AD876,SELICHistorico[Data],SELICHistorico[SELIC dia]/100,AE876,0)</f>
        <v>0</v>
      </c>
      <c r="AF877" s="80">
        <f t="shared" si="72"/>
        <v>1</v>
      </c>
      <c r="AG877" s="123">
        <f t="shared" si="73"/>
        <v>1000</v>
      </c>
      <c r="AH877" s="126" cm="1">
        <f t="array" ref="AH877">_xlfn.XLOOKUP(AD876,CDIHistorico_[Data],CDIHistorico_[CDI dia]/100,AH876,0)</f>
        <v>0</v>
      </c>
      <c r="AI877" s="2">
        <f t="shared" si="74"/>
        <v>1</v>
      </c>
    </row>
    <row r="878" spans="26:35" hidden="1" x14ac:dyDescent="0.25">
      <c r="Z878"/>
      <c r="AD878" s="5">
        <f t="shared" si="75"/>
        <v>37972</v>
      </c>
      <c r="AE878" s="96" cm="1">
        <f t="array" ref="AE878">_xlfn.XLOOKUP(AD877,SELICHistorico[Data],SELICHistorico[SELIC dia]/100,AE877,0)</f>
        <v>0</v>
      </c>
      <c r="AF878" s="80">
        <f t="shared" si="72"/>
        <v>1</v>
      </c>
      <c r="AG878" s="123">
        <f t="shared" si="73"/>
        <v>1000</v>
      </c>
      <c r="AH878" s="126" cm="1">
        <f t="array" ref="AH878">_xlfn.XLOOKUP(AD877,CDIHistorico_[Data],CDIHistorico_[CDI dia]/100,AH877,0)</f>
        <v>0</v>
      </c>
      <c r="AI878" s="2">
        <f t="shared" si="74"/>
        <v>1</v>
      </c>
    </row>
    <row r="879" spans="26:35" hidden="1" x14ac:dyDescent="0.25">
      <c r="Z879"/>
      <c r="AD879" s="5">
        <f t="shared" si="75"/>
        <v>37973</v>
      </c>
      <c r="AE879" s="96" cm="1">
        <f t="array" ref="AE879">_xlfn.XLOOKUP(AD878,SELICHistorico[Data],SELICHistorico[SELIC dia]/100,AE878,0)</f>
        <v>0</v>
      </c>
      <c r="AF879" s="80">
        <f t="shared" si="72"/>
        <v>1</v>
      </c>
      <c r="AG879" s="123">
        <f t="shared" si="73"/>
        <v>1000</v>
      </c>
      <c r="AH879" s="126" cm="1">
        <f t="array" ref="AH879">_xlfn.XLOOKUP(AD878,CDIHistorico_[Data],CDIHistorico_[CDI dia]/100,AH878,0)</f>
        <v>0</v>
      </c>
      <c r="AI879" s="2">
        <f t="shared" si="74"/>
        <v>1</v>
      </c>
    </row>
    <row r="880" spans="26:35" hidden="1" x14ac:dyDescent="0.25">
      <c r="Z880"/>
      <c r="AD880" s="5">
        <f t="shared" si="75"/>
        <v>37974</v>
      </c>
      <c r="AE880" s="96" cm="1">
        <f t="array" ref="AE880">_xlfn.XLOOKUP(AD879,SELICHistorico[Data],SELICHistorico[SELIC dia]/100,AE879,0)</f>
        <v>0</v>
      </c>
      <c r="AF880" s="80">
        <f t="shared" si="72"/>
        <v>1</v>
      </c>
      <c r="AG880" s="123">
        <f t="shared" si="73"/>
        <v>1000</v>
      </c>
      <c r="AH880" s="126" cm="1">
        <f t="array" ref="AH880">_xlfn.XLOOKUP(AD879,CDIHistorico_[Data],CDIHistorico_[CDI dia]/100,AH879,0)</f>
        <v>0</v>
      </c>
      <c r="AI880" s="2">
        <f t="shared" si="74"/>
        <v>1</v>
      </c>
    </row>
    <row r="881" spans="26:35" hidden="1" x14ac:dyDescent="0.25">
      <c r="Z881"/>
      <c r="AD881" s="5">
        <f t="shared" si="75"/>
        <v>37977</v>
      </c>
      <c r="AE881" s="96" cm="1">
        <f t="array" ref="AE881">_xlfn.XLOOKUP(AD880,SELICHistorico[Data],SELICHistorico[SELIC dia]/100,AE880,0)</f>
        <v>0</v>
      </c>
      <c r="AF881" s="80">
        <f t="shared" si="72"/>
        <v>1</v>
      </c>
      <c r="AG881" s="123">
        <f t="shared" si="73"/>
        <v>1000</v>
      </c>
      <c r="AH881" s="126" cm="1">
        <f t="array" ref="AH881">_xlfn.XLOOKUP(AD880,CDIHistorico_[Data],CDIHistorico_[CDI dia]/100,AH880,0)</f>
        <v>0</v>
      </c>
      <c r="AI881" s="2">
        <f t="shared" si="74"/>
        <v>1</v>
      </c>
    </row>
    <row r="882" spans="26:35" hidden="1" x14ac:dyDescent="0.25">
      <c r="Z882"/>
      <c r="AD882" s="5">
        <f t="shared" si="75"/>
        <v>37978</v>
      </c>
      <c r="AE882" s="96" cm="1">
        <f t="array" ref="AE882">_xlfn.XLOOKUP(AD881,SELICHistorico[Data],SELICHistorico[SELIC dia]/100,AE881,0)</f>
        <v>0</v>
      </c>
      <c r="AF882" s="80">
        <f t="shared" si="72"/>
        <v>1</v>
      </c>
      <c r="AG882" s="123">
        <f t="shared" si="73"/>
        <v>1000</v>
      </c>
      <c r="AH882" s="126" cm="1">
        <f t="array" ref="AH882">_xlfn.XLOOKUP(AD881,CDIHistorico_[Data],CDIHistorico_[CDI dia]/100,AH881,0)</f>
        <v>0</v>
      </c>
      <c r="AI882" s="2">
        <f t="shared" si="74"/>
        <v>1</v>
      </c>
    </row>
    <row r="883" spans="26:35" hidden="1" x14ac:dyDescent="0.25">
      <c r="Z883"/>
      <c r="AD883" s="5">
        <f t="shared" si="75"/>
        <v>37979</v>
      </c>
      <c r="AE883" s="96" cm="1">
        <f t="array" ref="AE883">_xlfn.XLOOKUP(AD882,SELICHistorico[Data],SELICHistorico[SELIC dia]/100,AE882,0)</f>
        <v>0</v>
      </c>
      <c r="AF883" s="80">
        <f t="shared" si="72"/>
        <v>1</v>
      </c>
      <c r="AG883" s="123">
        <f t="shared" si="73"/>
        <v>1000</v>
      </c>
      <c r="AH883" s="126" cm="1">
        <f t="array" ref="AH883">_xlfn.XLOOKUP(AD882,CDIHistorico_[Data],CDIHistorico_[CDI dia]/100,AH882,0)</f>
        <v>0</v>
      </c>
      <c r="AI883" s="2">
        <f t="shared" si="74"/>
        <v>1</v>
      </c>
    </row>
    <row r="884" spans="26:35" hidden="1" x14ac:dyDescent="0.25">
      <c r="Z884"/>
      <c r="AD884" s="5">
        <f t="shared" si="75"/>
        <v>37981</v>
      </c>
      <c r="AE884" s="96" cm="1">
        <f t="array" ref="AE884">_xlfn.XLOOKUP(AD883,SELICHistorico[Data],SELICHistorico[SELIC dia]/100,AE883,0)</f>
        <v>0</v>
      </c>
      <c r="AF884" s="80">
        <f t="shared" si="72"/>
        <v>1</v>
      </c>
      <c r="AG884" s="123">
        <f t="shared" si="73"/>
        <v>1000</v>
      </c>
      <c r="AH884" s="126" cm="1">
        <f t="array" ref="AH884">_xlfn.XLOOKUP(AD883,CDIHistorico_[Data],CDIHistorico_[CDI dia]/100,AH883,0)</f>
        <v>0</v>
      </c>
      <c r="AI884" s="2">
        <f t="shared" si="74"/>
        <v>1</v>
      </c>
    </row>
    <row r="885" spans="26:35" hidden="1" x14ac:dyDescent="0.25">
      <c r="Z885"/>
      <c r="AD885" s="5">
        <f t="shared" si="75"/>
        <v>37984</v>
      </c>
      <c r="AE885" s="96" cm="1">
        <f t="array" ref="AE885">_xlfn.XLOOKUP(AD884,SELICHistorico[Data],SELICHistorico[SELIC dia]/100,AE884,0)</f>
        <v>0</v>
      </c>
      <c r="AF885" s="80">
        <f t="shared" si="72"/>
        <v>1</v>
      </c>
      <c r="AG885" s="123">
        <f t="shared" si="73"/>
        <v>1000</v>
      </c>
      <c r="AH885" s="126" cm="1">
        <f t="array" ref="AH885">_xlfn.XLOOKUP(AD884,CDIHistorico_[Data],CDIHistorico_[CDI dia]/100,AH884,0)</f>
        <v>0</v>
      </c>
      <c r="AI885" s="2">
        <f t="shared" si="74"/>
        <v>1</v>
      </c>
    </row>
    <row r="886" spans="26:35" hidden="1" x14ac:dyDescent="0.25">
      <c r="Z886"/>
      <c r="AD886" s="5">
        <f t="shared" si="75"/>
        <v>37985</v>
      </c>
      <c r="AE886" s="96" cm="1">
        <f t="array" ref="AE886">_xlfn.XLOOKUP(AD885,SELICHistorico[Data],SELICHistorico[SELIC dia]/100,AE885,0)</f>
        <v>0</v>
      </c>
      <c r="AF886" s="80">
        <f t="shared" si="72"/>
        <v>1</v>
      </c>
      <c r="AG886" s="123">
        <f t="shared" si="73"/>
        <v>1000</v>
      </c>
      <c r="AH886" s="126" cm="1">
        <f t="array" ref="AH886">_xlfn.XLOOKUP(AD885,CDIHistorico_[Data],CDIHistorico_[CDI dia]/100,AH885,0)</f>
        <v>0</v>
      </c>
      <c r="AI886" s="2">
        <f t="shared" si="74"/>
        <v>1</v>
      </c>
    </row>
    <row r="887" spans="26:35" hidden="1" x14ac:dyDescent="0.25">
      <c r="Z887"/>
      <c r="AD887" s="5">
        <f t="shared" si="75"/>
        <v>37986</v>
      </c>
      <c r="AE887" s="96" cm="1">
        <f t="array" ref="AE887">_xlfn.XLOOKUP(AD886,SELICHistorico[Data],SELICHistorico[SELIC dia]/100,AE886,0)</f>
        <v>0</v>
      </c>
      <c r="AF887" s="80">
        <f t="shared" si="72"/>
        <v>1</v>
      </c>
      <c r="AG887" s="123">
        <f t="shared" si="73"/>
        <v>1000</v>
      </c>
      <c r="AH887" s="126" cm="1">
        <f t="array" ref="AH887">_xlfn.XLOOKUP(AD886,CDIHistorico_[Data],CDIHistorico_[CDI dia]/100,AH886,0)</f>
        <v>0</v>
      </c>
      <c r="AI887" s="2">
        <f t="shared" si="74"/>
        <v>1</v>
      </c>
    </row>
    <row r="888" spans="26:35" hidden="1" x14ac:dyDescent="0.25">
      <c r="Z888"/>
      <c r="AD888" s="5">
        <f t="shared" si="75"/>
        <v>37988</v>
      </c>
      <c r="AE888" s="96" cm="1">
        <f t="array" ref="AE888">_xlfn.XLOOKUP(AD887,SELICHistorico[Data],SELICHistorico[SELIC dia]/100,AE887,0)</f>
        <v>0</v>
      </c>
      <c r="AF888" s="80">
        <f t="shared" si="72"/>
        <v>1</v>
      </c>
      <c r="AG888" s="123">
        <f t="shared" si="73"/>
        <v>1000</v>
      </c>
      <c r="AH888" s="126" cm="1">
        <f t="array" ref="AH888">_xlfn.XLOOKUP(AD887,CDIHistorico_[Data],CDIHistorico_[CDI dia]/100,AH887,0)</f>
        <v>0</v>
      </c>
      <c r="AI888" s="2">
        <f t="shared" si="74"/>
        <v>1</v>
      </c>
    </row>
    <row r="889" spans="26:35" hidden="1" x14ac:dyDescent="0.25">
      <c r="Z889"/>
      <c r="AD889" s="5">
        <f t="shared" si="75"/>
        <v>37991</v>
      </c>
      <c r="AE889" s="96" cm="1">
        <f t="array" ref="AE889">_xlfn.XLOOKUP(AD888,SELICHistorico[Data],SELICHistorico[SELIC dia]/100,AE888,0)</f>
        <v>0</v>
      </c>
      <c r="AF889" s="80">
        <f t="shared" si="72"/>
        <v>1</v>
      </c>
      <c r="AG889" s="123">
        <f t="shared" si="73"/>
        <v>1000</v>
      </c>
      <c r="AH889" s="126" cm="1">
        <f t="array" ref="AH889">_xlfn.XLOOKUP(AD888,CDIHistorico_[Data],CDIHistorico_[CDI dia]/100,AH888,0)</f>
        <v>0</v>
      </c>
      <c r="AI889" s="2">
        <f t="shared" si="74"/>
        <v>1</v>
      </c>
    </row>
    <row r="890" spans="26:35" hidden="1" x14ac:dyDescent="0.25">
      <c r="Z890"/>
      <c r="AD890" s="5">
        <f t="shared" si="75"/>
        <v>37992</v>
      </c>
      <c r="AE890" s="96" cm="1">
        <f t="array" ref="AE890">_xlfn.XLOOKUP(AD889,SELICHistorico[Data],SELICHistorico[SELIC dia]/100,AE889,0)</f>
        <v>0</v>
      </c>
      <c r="AF890" s="80">
        <f t="shared" si="72"/>
        <v>1</v>
      </c>
      <c r="AG890" s="123">
        <f t="shared" si="73"/>
        <v>1000</v>
      </c>
      <c r="AH890" s="126" cm="1">
        <f t="array" ref="AH890">_xlfn.XLOOKUP(AD889,CDIHistorico_[Data],CDIHistorico_[CDI dia]/100,AH889,0)</f>
        <v>0</v>
      </c>
      <c r="AI890" s="2">
        <f t="shared" si="74"/>
        <v>1</v>
      </c>
    </row>
    <row r="891" spans="26:35" hidden="1" x14ac:dyDescent="0.25">
      <c r="Z891"/>
      <c r="AD891" s="5">
        <f t="shared" si="75"/>
        <v>37993</v>
      </c>
      <c r="AE891" s="96" cm="1">
        <f t="array" ref="AE891">_xlfn.XLOOKUP(AD890,SELICHistorico[Data],SELICHistorico[SELIC dia]/100,AE890,0)</f>
        <v>0</v>
      </c>
      <c r="AF891" s="80">
        <f t="shared" si="72"/>
        <v>1</v>
      </c>
      <c r="AG891" s="123">
        <f t="shared" si="73"/>
        <v>1000</v>
      </c>
      <c r="AH891" s="126" cm="1">
        <f t="array" ref="AH891">_xlfn.XLOOKUP(AD890,CDIHistorico_[Data],CDIHistorico_[CDI dia]/100,AH890,0)</f>
        <v>0</v>
      </c>
      <c r="AI891" s="2">
        <f t="shared" si="74"/>
        <v>1</v>
      </c>
    </row>
    <row r="892" spans="26:35" hidden="1" x14ac:dyDescent="0.25">
      <c r="Z892"/>
      <c r="AD892" s="5">
        <f t="shared" si="75"/>
        <v>37994</v>
      </c>
      <c r="AE892" s="96" cm="1">
        <f t="array" ref="AE892">_xlfn.XLOOKUP(AD891,SELICHistorico[Data],SELICHistorico[SELIC dia]/100,AE891,0)</f>
        <v>0</v>
      </c>
      <c r="AF892" s="80">
        <f t="shared" si="72"/>
        <v>1</v>
      </c>
      <c r="AG892" s="123">
        <f t="shared" si="73"/>
        <v>1000</v>
      </c>
      <c r="AH892" s="126" cm="1">
        <f t="array" ref="AH892">_xlfn.XLOOKUP(AD891,CDIHistorico_[Data],CDIHistorico_[CDI dia]/100,AH891,0)</f>
        <v>0</v>
      </c>
      <c r="AI892" s="2">
        <f t="shared" si="74"/>
        <v>1</v>
      </c>
    </row>
    <row r="893" spans="26:35" hidden="1" x14ac:dyDescent="0.25">
      <c r="Z893"/>
      <c r="AD893" s="5">
        <f t="shared" si="75"/>
        <v>37995</v>
      </c>
      <c r="AE893" s="96" cm="1">
        <f t="array" ref="AE893">_xlfn.XLOOKUP(AD892,SELICHistorico[Data],SELICHistorico[SELIC dia]/100,AE892,0)</f>
        <v>0</v>
      </c>
      <c r="AF893" s="80">
        <f t="shared" si="72"/>
        <v>1</v>
      </c>
      <c r="AG893" s="123">
        <f t="shared" si="73"/>
        <v>1000</v>
      </c>
      <c r="AH893" s="126" cm="1">
        <f t="array" ref="AH893">_xlfn.XLOOKUP(AD892,CDIHistorico_[Data],CDIHistorico_[CDI dia]/100,AH892,0)</f>
        <v>0</v>
      </c>
      <c r="AI893" s="2">
        <f t="shared" si="74"/>
        <v>1</v>
      </c>
    </row>
    <row r="894" spans="26:35" hidden="1" x14ac:dyDescent="0.25">
      <c r="Z894"/>
      <c r="AD894" s="5">
        <f t="shared" si="75"/>
        <v>37998</v>
      </c>
      <c r="AE894" s="96" cm="1">
        <f t="array" ref="AE894">_xlfn.XLOOKUP(AD893,SELICHistorico[Data],SELICHistorico[SELIC dia]/100,AE893,0)</f>
        <v>0</v>
      </c>
      <c r="AF894" s="80">
        <f t="shared" si="72"/>
        <v>1</v>
      </c>
      <c r="AG894" s="123">
        <f t="shared" si="73"/>
        <v>1000</v>
      </c>
      <c r="AH894" s="126" cm="1">
        <f t="array" ref="AH894">_xlfn.XLOOKUP(AD893,CDIHistorico_[Data],CDIHistorico_[CDI dia]/100,AH893,0)</f>
        <v>0</v>
      </c>
      <c r="AI894" s="2">
        <f t="shared" si="74"/>
        <v>1</v>
      </c>
    </row>
    <row r="895" spans="26:35" hidden="1" x14ac:dyDescent="0.25">
      <c r="Z895"/>
      <c r="AD895" s="5">
        <f t="shared" si="75"/>
        <v>37999</v>
      </c>
      <c r="AE895" s="96" cm="1">
        <f t="array" ref="AE895">_xlfn.XLOOKUP(AD894,SELICHistorico[Data],SELICHistorico[SELIC dia]/100,AE894,0)</f>
        <v>0</v>
      </c>
      <c r="AF895" s="80">
        <f t="shared" si="72"/>
        <v>1</v>
      </c>
      <c r="AG895" s="123">
        <f t="shared" si="73"/>
        <v>1000</v>
      </c>
      <c r="AH895" s="126" cm="1">
        <f t="array" ref="AH895">_xlfn.XLOOKUP(AD894,CDIHistorico_[Data],CDIHistorico_[CDI dia]/100,AH894,0)</f>
        <v>0</v>
      </c>
      <c r="AI895" s="2">
        <f t="shared" si="74"/>
        <v>1</v>
      </c>
    </row>
    <row r="896" spans="26:35" hidden="1" x14ac:dyDescent="0.25">
      <c r="Z896"/>
      <c r="AD896" s="5">
        <f t="shared" si="75"/>
        <v>38000</v>
      </c>
      <c r="AE896" s="96" cm="1">
        <f t="array" ref="AE896">_xlfn.XLOOKUP(AD895,SELICHistorico[Data],SELICHistorico[SELIC dia]/100,AE895,0)</f>
        <v>0</v>
      </c>
      <c r="AF896" s="80">
        <f t="shared" si="72"/>
        <v>1</v>
      </c>
      <c r="AG896" s="123">
        <f t="shared" si="73"/>
        <v>1000</v>
      </c>
      <c r="AH896" s="126" cm="1">
        <f t="array" ref="AH896">_xlfn.XLOOKUP(AD895,CDIHistorico_[Data],CDIHistorico_[CDI dia]/100,AH895,0)</f>
        <v>0</v>
      </c>
      <c r="AI896" s="2">
        <f t="shared" si="74"/>
        <v>1</v>
      </c>
    </row>
    <row r="897" spans="26:35" hidden="1" x14ac:dyDescent="0.25">
      <c r="Z897"/>
      <c r="AD897" s="5">
        <f t="shared" si="75"/>
        <v>38001</v>
      </c>
      <c r="AE897" s="96" cm="1">
        <f t="array" ref="AE897">_xlfn.XLOOKUP(AD896,SELICHistorico[Data],SELICHistorico[SELIC dia]/100,AE896,0)</f>
        <v>0</v>
      </c>
      <c r="AF897" s="80">
        <f t="shared" si="72"/>
        <v>1</v>
      </c>
      <c r="AG897" s="123">
        <f t="shared" si="73"/>
        <v>1000</v>
      </c>
      <c r="AH897" s="126" cm="1">
        <f t="array" ref="AH897">_xlfn.XLOOKUP(AD896,CDIHistorico_[Data],CDIHistorico_[CDI dia]/100,AH896,0)</f>
        <v>0</v>
      </c>
      <c r="AI897" s="2">
        <f t="shared" si="74"/>
        <v>1</v>
      </c>
    </row>
    <row r="898" spans="26:35" hidden="1" x14ac:dyDescent="0.25">
      <c r="Z898"/>
      <c r="AD898" s="5">
        <f t="shared" si="75"/>
        <v>38002</v>
      </c>
      <c r="AE898" s="96" cm="1">
        <f t="array" ref="AE898">_xlfn.XLOOKUP(AD897,SELICHistorico[Data],SELICHistorico[SELIC dia]/100,AE897,0)</f>
        <v>0</v>
      </c>
      <c r="AF898" s="80">
        <f t="shared" si="72"/>
        <v>1</v>
      </c>
      <c r="AG898" s="123">
        <f t="shared" si="73"/>
        <v>1000</v>
      </c>
      <c r="AH898" s="126" cm="1">
        <f t="array" ref="AH898">_xlfn.XLOOKUP(AD897,CDIHistorico_[Data],CDIHistorico_[CDI dia]/100,AH897,0)</f>
        <v>0</v>
      </c>
      <c r="AI898" s="2">
        <f t="shared" si="74"/>
        <v>1</v>
      </c>
    </row>
    <row r="899" spans="26:35" hidden="1" x14ac:dyDescent="0.25">
      <c r="Z899"/>
      <c r="AD899" s="5">
        <f t="shared" si="75"/>
        <v>38005</v>
      </c>
      <c r="AE899" s="96" cm="1">
        <f t="array" ref="AE899">_xlfn.XLOOKUP(AD898,SELICHistorico[Data],SELICHistorico[SELIC dia]/100,AE898,0)</f>
        <v>0</v>
      </c>
      <c r="AF899" s="80">
        <f t="shared" si="72"/>
        <v>1</v>
      </c>
      <c r="AG899" s="123">
        <f t="shared" si="73"/>
        <v>1000</v>
      </c>
      <c r="AH899" s="126" cm="1">
        <f t="array" ref="AH899">_xlfn.XLOOKUP(AD898,CDIHistorico_[Data],CDIHistorico_[CDI dia]/100,AH898,0)</f>
        <v>0</v>
      </c>
      <c r="AI899" s="2">
        <f t="shared" si="74"/>
        <v>1</v>
      </c>
    </row>
    <row r="900" spans="26:35" hidden="1" x14ac:dyDescent="0.25">
      <c r="Z900"/>
      <c r="AD900" s="5">
        <f t="shared" si="75"/>
        <v>38006</v>
      </c>
      <c r="AE900" s="96" cm="1">
        <f t="array" ref="AE900">_xlfn.XLOOKUP(AD899,SELICHistorico[Data],SELICHistorico[SELIC dia]/100,AE899,0)</f>
        <v>0</v>
      </c>
      <c r="AF900" s="80">
        <f t="shared" ref="AF900:AF963" si="76">AF899*(1+AE900)</f>
        <v>1</v>
      </c>
      <c r="AG900" s="123">
        <f t="shared" ref="AG900:AG963" si="77">TRUNC(1000*AF900,6)</f>
        <v>1000</v>
      </c>
      <c r="AH900" s="126" cm="1">
        <f t="array" ref="AH900">_xlfn.XLOOKUP(AD899,CDIHistorico_[Data],CDIHistorico_[CDI dia]/100,AH899,0)</f>
        <v>0</v>
      </c>
      <c r="AI900" s="2">
        <f t="shared" ref="AI900:AI963" si="78">AI899*(1+AH900)</f>
        <v>1</v>
      </c>
    </row>
    <row r="901" spans="26:35" hidden="1" x14ac:dyDescent="0.25">
      <c r="Z901"/>
      <c r="AD901" s="5">
        <f t="shared" si="75"/>
        <v>38007</v>
      </c>
      <c r="AE901" s="96" cm="1">
        <f t="array" ref="AE901">_xlfn.XLOOKUP(AD900,SELICHistorico[Data],SELICHistorico[SELIC dia]/100,AE900,0)</f>
        <v>0</v>
      </c>
      <c r="AF901" s="80">
        <f t="shared" si="76"/>
        <v>1</v>
      </c>
      <c r="AG901" s="123">
        <f t="shared" si="77"/>
        <v>1000</v>
      </c>
      <c r="AH901" s="126" cm="1">
        <f t="array" ref="AH901">_xlfn.XLOOKUP(AD900,CDIHistorico_[Data],CDIHistorico_[CDI dia]/100,AH900,0)</f>
        <v>0</v>
      </c>
      <c r="AI901" s="2">
        <f t="shared" si="78"/>
        <v>1</v>
      </c>
    </row>
    <row r="902" spans="26:35" hidden="1" x14ac:dyDescent="0.25">
      <c r="Z902"/>
      <c r="AD902" s="5">
        <f t="shared" si="75"/>
        <v>38008</v>
      </c>
      <c r="AE902" s="96" cm="1">
        <f t="array" ref="AE902">_xlfn.XLOOKUP(AD901,SELICHistorico[Data],SELICHistorico[SELIC dia]/100,AE901,0)</f>
        <v>0</v>
      </c>
      <c r="AF902" s="80">
        <f t="shared" si="76"/>
        <v>1</v>
      </c>
      <c r="AG902" s="123">
        <f t="shared" si="77"/>
        <v>1000</v>
      </c>
      <c r="AH902" s="126" cm="1">
        <f t="array" ref="AH902">_xlfn.XLOOKUP(AD901,CDIHistorico_[Data],CDIHistorico_[CDI dia]/100,AH901,0)</f>
        <v>0</v>
      </c>
      <c r="AI902" s="2">
        <f t="shared" si="78"/>
        <v>1</v>
      </c>
    </row>
    <row r="903" spans="26:35" hidden="1" x14ac:dyDescent="0.25">
      <c r="Z903"/>
      <c r="AD903" s="5">
        <f t="shared" si="75"/>
        <v>38009</v>
      </c>
      <c r="AE903" s="96" cm="1">
        <f t="array" ref="AE903">_xlfn.XLOOKUP(AD902,SELICHistorico[Data],SELICHistorico[SELIC dia]/100,AE902,0)</f>
        <v>0</v>
      </c>
      <c r="AF903" s="80">
        <f t="shared" si="76"/>
        <v>1</v>
      </c>
      <c r="AG903" s="123">
        <f t="shared" si="77"/>
        <v>1000</v>
      </c>
      <c r="AH903" s="126" cm="1">
        <f t="array" ref="AH903">_xlfn.XLOOKUP(AD902,CDIHistorico_[Data],CDIHistorico_[CDI dia]/100,AH902,0)</f>
        <v>0</v>
      </c>
      <c r="AI903" s="2">
        <f t="shared" si="78"/>
        <v>1</v>
      </c>
    </row>
    <row r="904" spans="26:35" hidden="1" x14ac:dyDescent="0.25">
      <c r="Z904"/>
      <c r="AD904" s="5">
        <f t="shared" si="75"/>
        <v>38012</v>
      </c>
      <c r="AE904" s="96" cm="1">
        <f t="array" ref="AE904">_xlfn.XLOOKUP(AD903,SELICHistorico[Data],SELICHistorico[SELIC dia]/100,AE903,0)</f>
        <v>0</v>
      </c>
      <c r="AF904" s="80">
        <f t="shared" si="76"/>
        <v>1</v>
      </c>
      <c r="AG904" s="123">
        <f t="shared" si="77"/>
        <v>1000</v>
      </c>
      <c r="AH904" s="126" cm="1">
        <f t="array" ref="AH904">_xlfn.XLOOKUP(AD903,CDIHistorico_[Data],CDIHistorico_[CDI dia]/100,AH903,0)</f>
        <v>0</v>
      </c>
      <c r="AI904" s="2">
        <f t="shared" si="78"/>
        <v>1</v>
      </c>
    </row>
    <row r="905" spans="26:35" hidden="1" x14ac:dyDescent="0.25">
      <c r="Z905"/>
      <c r="AD905" s="5">
        <f t="shared" si="75"/>
        <v>38013</v>
      </c>
      <c r="AE905" s="96" cm="1">
        <f t="array" ref="AE905">_xlfn.XLOOKUP(AD904,SELICHistorico[Data],SELICHistorico[SELIC dia]/100,AE904,0)</f>
        <v>0</v>
      </c>
      <c r="AF905" s="80">
        <f t="shared" si="76"/>
        <v>1</v>
      </c>
      <c r="AG905" s="123">
        <f t="shared" si="77"/>
        <v>1000</v>
      </c>
      <c r="AH905" s="126" cm="1">
        <f t="array" ref="AH905">_xlfn.XLOOKUP(AD904,CDIHistorico_[Data],CDIHistorico_[CDI dia]/100,AH904,0)</f>
        <v>0</v>
      </c>
      <c r="AI905" s="2">
        <f t="shared" si="78"/>
        <v>1</v>
      </c>
    </row>
    <row r="906" spans="26:35" hidden="1" x14ac:dyDescent="0.25">
      <c r="Z906"/>
      <c r="AD906" s="5">
        <f t="shared" si="75"/>
        <v>38014</v>
      </c>
      <c r="AE906" s="96" cm="1">
        <f t="array" ref="AE906">_xlfn.XLOOKUP(AD905,SELICHistorico[Data],SELICHistorico[SELIC dia]/100,AE905,0)</f>
        <v>0</v>
      </c>
      <c r="AF906" s="80">
        <f t="shared" si="76"/>
        <v>1</v>
      </c>
      <c r="AG906" s="123">
        <f t="shared" si="77"/>
        <v>1000</v>
      </c>
      <c r="AH906" s="126" cm="1">
        <f t="array" ref="AH906">_xlfn.XLOOKUP(AD905,CDIHistorico_[Data],CDIHistorico_[CDI dia]/100,AH905,0)</f>
        <v>0</v>
      </c>
      <c r="AI906" s="2">
        <f t="shared" si="78"/>
        <v>1</v>
      </c>
    </row>
    <row r="907" spans="26:35" hidden="1" x14ac:dyDescent="0.25">
      <c r="Z907"/>
      <c r="AD907" s="5">
        <f t="shared" si="75"/>
        <v>38015</v>
      </c>
      <c r="AE907" s="96" cm="1">
        <f t="array" ref="AE907">_xlfn.XLOOKUP(AD906,SELICHistorico[Data],SELICHistorico[SELIC dia]/100,AE906,0)</f>
        <v>0</v>
      </c>
      <c r="AF907" s="80">
        <f t="shared" si="76"/>
        <v>1</v>
      </c>
      <c r="AG907" s="123">
        <f t="shared" si="77"/>
        <v>1000</v>
      </c>
      <c r="AH907" s="126" cm="1">
        <f t="array" ref="AH907">_xlfn.XLOOKUP(AD906,CDIHistorico_[Data],CDIHistorico_[CDI dia]/100,AH906,0)</f>
        <v>0</v>
      </c>
      <c r="AI907" s="2">
        <f t="shared" si="78"/>
        <v>1</v>
      </c>
    </row>
    <row r="908" spans="26:35" hidden="1" x14ac:dyDescent="0.25">
      <c r="Z908"/>
      <c r="AD908" s="5">
        <f t="shared" si="75"/>
        <v>38016</v>
      </c>
      <c r="AE908" s="96" cm="1">
        <f t="array" ref="AE908">_xlfn.XLOOKUP(AD907,SELICHistorico[Data],SELICHistorico[SELIC dia]/100,AE907,0)</f>
        <v>0</v>
      </c>
      <c r="AF908" s="80">
        <f t="shared" si="76"/>
        <v>1</v>
      </c>
      <c r="AG908" s="123">
        <f t="shared" si="77"/>
        <v>1000</v>
      </c>
      <c r="AH908" s="126" cm="1">
        <f t="array" ref="AH908">_xlfn.XLOOKUP(AD907,CDIHistorico_[Data],CDIHistorico_[CDI dia]/100,AH907,0)</f>
        <v>0</v>
      </c>
      <c r="AI908" s="2">
        <f t="shared" si="78"/>
        <v>1</v>
      </c>
    </row>
    <row r="909" spans="26:35" hidden="1" x14ac:dyDescent="0.25">
      <c r="Z909"/>
      <c r="AD909" s="5">
        <f t="shared" si="75"/>
        <v>38019</v>
      </c>
      <c r="AE909" s="96" cm="1">
        <f t="array" ref="AE909">_xlfn.XLOOKUP(AD908,SELICHistorico[Data],SELICHistorico[SELIC dia]/100,AE908,0)</f>
        <v>0</v>
      </c>
      <c r="AF909" s="80">
        <f t="shared" si="76"/>
        <v>1</v>
      </c>
      <c r="AG909" s="123">
        <f t="shared" si="77"/>
        <v>1000</v>
      </c>
      <c r="AH909" s="126" cm="1">
        <f t="array" ref="AH909">_xlfn.XLOOKUP(AD908,CDIHistorico_[Data],CDIHistorico_[CDI dia]/100,AH908,0)</f>
        <v>0</v>
      </c>
      <c r="AI909" s="2">
        <f t="shared" si="78"/>
        <v>1</v>
      </c>
    </row>
    <row r="910" spans="26:35" hidden="1" x14ac:dyDescent="0.25">
      <c r="Z910"/>
      <c r="AD910" s="5">
        <f t="shared" si="75"/>
        <v>38020</v>
      </c>
      <c r="AE910" s="96" cm="1">
        <f t="array" ref="AE910">_xlfn.XLOOKUP(AD909,SELICHistorico[Data],SELICHistorico[SELIC dia]/100,AE909,0)</f>
        <v>0</v>
      </c>
      <c r="AF910" s="80">
        <f t="shared" si="76"/>
        <v>1</v>
      </c>
      <c r="AG910" s="123">
        <f t="shared" si="77"/>
        <v>1000</v>
      </c>
      <c r="AH910" s="126" cm="1">
        <f t="array" ref="AH910">_xlfn.XLOOKUP(AD909,CDIHistorico_[Data],CDIHistorico_[CDI dia]/100,AH909,0)</f>
        <v>0</v>
      </c>
      <c r="AI910" s="2">
        <f t="shared" si="78"/>
        <v>1</v>
      </c>
    </row>
    <row r="911" spans="26:35" hidden="1" x14ac:dyDescent="0.25">
      <c r="Z911"/>
      <c r="AD911" s="5">
        <f t="shared" si="75"/>
        <v>38021</v>
      </c>
      <c r="AE911" s="96" cm="1">
        <f t="array" ref="AE911">_xlfn.XLOOKUP(AD910,SELICHistorico[Data],SELICHistorico[SELIC dia]/100,AE910,0)</f>
        <v>0</v>
      </c>
      <c r="AF911" s="80">
        <f t="shared" si="76"/>
        <v>1</v>
      </c>
      <c r="AG911" s="123">
        <f t="shared" si="77"/>
        <v>1000</v>
      </c>
      <c r="AH911" s="126" cm="1">
        <f t="array" ref="AH911">_xlfn.XLOOKUP(AD910,CDIHistorico_[Data],CDIHistorico_[CDI dia]/100,AH910,0)</f>
        <v>0</v>
      </c>
      <c r="AI911" s="2">
        <f t="shared" si="78"/>
        <v>1</v>
      </c>
    </row>
    <row r="912" spans="26:35" hidden="1" x14ac:dyDescent="0.25">
      <c r="Z912"/>
      <c r="AD912" s="5">
        <f t="shared" si="75"/>
        <v>38022</v>
      </c>
      <c r="AE912" s="96" cm="1">
        <f t="array" ref="AE912">_xlfn.XLOOKUP(AD911,SELICHistorico[Data],SELICHistorico[SELIC dia]/100,AE911,0)</f>
        <v>0</v>
      </c>
      <c r="AF912" s="80">
        <f t="shared" si="76"/>
        <v>1</v>
      </c>
      <c r="AG912" s="123">
        <f t="shared" si="77"/>
        <v>1000</v>
      </c>
      <c r="AH912" s="126" cm="1">
        <f t="array" ref="AH912">_xlfn.XLOOKUP(AD911,CDIHistorico_[Data],CDIHistorico_[CDI dia]/100,AH911,0)</f>
        <v>0</v>
      </c>
      <c r="AI912" s="2">
        <f t="shared" si="78"/>
        <v>1</v>
      </c>
    </row>
    <row r="913" spans="26:35" hidden="1" x14ac:dyDescent="0.25">
      <c r="Z913"/>
      <c r="AD913" s="5">
        <f t="shared" si="75"/>
        <v>38023</v>
      </c>
      <c r="AE913" s="96" cm="1">
        <f t="array" ref="AE913">_xlfn.XLOOKUP(AD912,SELICHistorico[Data],SELICHistorico[SELIC dia]/100,AE912,0)</f>
        <v>0</v>
      </c>
      <c r="AF913" s="80">
        <f t="shared" si="76"/>
        <v>1</v>
      </c>
      <c r="AG913" s="123">
        <f t="shared" si="77"/>
        <v>1000</v>
      </c>
      <c r="AH913" s="126" cm="1">
        <f t="array" ref="AH913">_xlfn.XLOOKUP(AD912,CDIHistorico_[Data],CDIHistorico_[CDI dia]/100,AH912,0)</f>
        <v>0</v>
      </c>
      <c r="AI913" s="2">
        <f t="shared" si="78"/>
        <v>1</v>
      </c>
    </row>
    <row r="914" spans="26:35" hidden="1" x14ac:dyDescent="0.25">
      <c r="Z914"/>
      <c r="AD914" s="5">
        <f t="shared" si="75"/>
        <v>38026</v>
      </c>
      <c r="AE914" s="96" cm="1">
        <f t="array" ref="AE914">_xlfn.XLOOKUP(AD913,SELICHistorico[Data],SELICHistorico[SELIC dia]/100,AE913,0)</f>
        <v>0</v>
      </c>
      <c r="AF914" s="80">
        <f t="shared" si="76"/>
        <v>1</v>
      </c>
      <c r="AG914" s="123">
        <f t="shared" si="77"/>
        <v>1000</v>
      </c>
      <c r="AH914" s="126" cm="1">
        <f t="array" ref="AH914">_xlfn.XLOOKUP(AD913,CDIHistorico_[Data],CDIHistorico_[CDI dia]/100,AH913,0)</f>
        <v>0</v>
      </c>
      <c r="AI914" s="2">
        <f t="shared" si="78"/>
        <v>1</v>
      </c>
    </row>
    <row r="915" spans="26:35" hidden="1" x14ac:dyDescent="0.25">
      <c r="Z915"/>
      <c r="AD915" s="5">
        <f t="shared" si="75"/>
        <v>38027</v>
      </c>
      <c r="AE915" s="96" cm="1">
        <f t="array" ref="AE915">_xlfn.XLOOKUP(AD914,SELICHistorico[Data],SELICHistorico[SELIC dia]/100,AE914,0)</f>
        <v>0</v>
      </c>
      <c r="AF915" s="80">
        <f t="shared" si="76"/>
        <v>1</v>
      </c>
      <c r="AG915" s="123">
        <f t="shared" si="77"/>
        <v>1000</v>
      </c>
      <c r="AH915" s="126" cm="1">
        <f t="array" ref="AH915">_xlfn.XLOOKUP(AD914,CDIHistorico_[Data],CDIHistorico_[CDI dia]/100,AH914,0)</f>
        <v>0</v>
      </c>
      <c r="AI915" s="2">
        <f t="shared" si="78"/>
        <v>1</v>
      </c>
    </row>
    <row r="916" spans="26:35" hidden="1" x14ac:dyDescent="0.25">
      <c r="Z916"/>
      <c r="AD916" s="5">
        <f t="shared" ref="AD916:AD979" si="79">WORKDAY(AD915,1,feriados)</f>
        <v>38028</v>
      </c>
      <c r="AE916" s="96" cm="1">
        <f t="array" ref="AE916">_xlfn.XLOOKUP(AD915,SELICHistorico[Data],SELICHistorico[SELIC dia]/100,AE915,0)</f>
        <v>0</v>
      </c>
      <c r="AF916" s="80">
        <f t="shared" si="76"/>
        <v>1</v>
      </c>
      <c r="AG916" s="123">
        <f t="shared" si="77"/>
        <v>1000</v>
      </c>
      <c r="AH916" s="126" cm="1">
        <f t="array" ref="AH916">_xlfn.XLOOKUP(AD915,CDIHistorico_[Data],CDIHistorico_[CDI dia]/100,AH915,0)</f>
        <v>0</v>
      </c>
      <c r="AI916" s="2">
        <f t="shared" si="78"/>
        <v>1</v>
      </c>
    </row>
    <row r="917" spans="26:35" hidden="1" x14ac:dyDescent="0.25">
      <c r="Z917"/>
      <c r="AD917" s="5">
        <f t="shared" si="79"/>
        <v>38029</v>
      </c>
      <c r="AE917" s="96" cm="1">
        <f t="array" ref="AE917">_xlfn.XLOOKUP(AD916,SELICHistorico[Data],SELICHistorico[SELIC dia]/100,AE916,0)</f>
        <v>0</v>
      </c>
      <c r="AF917" s="80">
        <f t="shared" si="76"/>
        <v>1</v>
      </c>
      <c r="AG917" s="123">
        <f t="shared" si="77"/>
        <v>1000</v>
      </c>
      <c r="AH917" s="126" cm="1">
        <f t="array" ref="AH917">_xlfn.XLOOKUP(AD916,CDIHistorico_[Data],CDIHistorico_[CDI dia]/100,AH916,0)</f>
        <v>0</v>
      </c>
      <c r="AI917" s="2">
        <f t="shared" si="78"/>
        <v>1</v>
      </c>
    </row>
    <row r="918" spans="26:35" hidden="1" x14ac:dyDescent="0.25">
      <c r="Z918"/>
      <c r="AD918" s="5">
        <f t="shared" si="79"/>
        <v>38030</v>
      </c>
      <c r="AE918" s="96" cm="1">
        <f t="array" ref="AE918">_xlfn.XLOOKUP(AD917,SELICHistorico[Data],SELICHistorico[SELIC dia]/100,AE917,0)</f>
        <v>0</v>
      </c>
      <c r="AF918" s="80">
        <f t="shared" si="76"/>
        <v>1</v>
      </c>
      <c r="AG918" s="123">
        <f t="shared" si="77"/>
        <v>1000</v>
      </c>
      <c r="AH918" s="126" cm="1">
        <f t="array" ref="AH918">_xlfn.XLOOKUP(AD917,CDIHistorico_[Data],CDIHistorico_[CDI dia]/100,AH917,0)</f>
        <v>0</v>
      </c>
      <c r="AI918" s="2">
        <f t="shared" si="78"/>
        <v>1</v>
      </c>
    </row>
    <row r="919" spans="26:35" hidden="1" x14ac:dyDescent="0.25">
      <c r="Z919"/>
      <c r="AD919" s="5">
        <f t="shared" si="79"/>
        <v>38033</v>
      </c>
      <c r="AE919" s="96" cm="1">
        <f t="array" ref="AE919">_xlfn.XLOOKUP(AD918,SELICHistorico[Data],SELICHistorico[SELIC dia]/100,AE918,0)</f>
        <v>0</v>
      </c>
      <c r="AF919" s="80">
        <f t="shared" si="76"/>
        <v>1</v>
      </c>
      <c r="AG919" s="123">
        <f t="shared" si="77"/>
        <v>1000</v>
      </c>
      <c r="AH919" s="126" cm="1">
        <f t="array" ref="AH919">_xlfn.XLOOKUP(AD918,CDIHistorico_[Data],CDIHistorico_[CDI dia]/100,AH918,0)</f>
        <v>0</v>
      </c>
      <c r="AI919" s="2">
        <f t="shared" si="78"/>
        <v>1</v>
      </c>
    </row>
    <row r="920" spans="26:35" hidden="1" x14ac:dyDescent="0.25">
      <c r="Z920"/>
      <c r="AD920" s="5">
        <f t="shared" si="79"/>
        <v>38034</v>
      </c>
      <c r="AE920" s="96" cm="1">
        <f t="array" ref="AE920">_xlfn.XLOOKUP(AD919,SELICHistorico[Data],SELICHistorico[SELIC dia]/100,AE919,0)</f>
        <v>0</v>
      </c>
      <c r="AF920" s="80">
        <f t="shared" si="76"/>
        <v>1</v>
      </c>
      <c r="AG920" s="123">
        <f t="shared" si="77"/>
        <v>1000</v>
      </c>
      <c r="AH920" s="126" cm="1">
        <f t="array" ref="AH920">_xlfn.XLOOKUP(AD919,CDIHistorico_[Data],CDIHistorico_[CDI dia]/100,AH919,0)</f>
        <v>0</v>
      </c>
      <c r="AI920" s="2">
        <f t="shared" si="78"/>
        <v>1</v>
      </c>
    </row>
    <row r="921" spans="26:35" hidden="1" x14ac:dyDescent="0.25">
      <c r="Z921"/>
      <c r="AD921" s="5">
        <f t="shared" si="79"/>
        <v>38035</v>
      </c>
      <c r="AE921" s="96" cm="1">
        <f t="array" ref="AE921">_xlfn.XLOOKUP(AD920,SELICHistorico[Data],SELICHistorico[SELIC dia]/100,AE920,0)</f>
        <v>0</v>
      </c>
      <c r="AF921" s="80">
        <f t="shared" si="76"/>
        <v>1</v>
      </c>
      <c r="AG921" s="123">
        <f t="shared" si="77"/>
        <v>1000</v>
      </c>
      <c r="AH921" s="126" cm="1">
        <f t="array" ref="AH921">_xlfn.XLOOKUP(AD920,CDIHistorico_[Data],CDIHistorico_[CDI dia]/100,AH920,0)</f>
        <v>0</v>
      </c>
      <c r="AI921" s="2">
        <f t="shared" si="78"/>
        <v>1</v>
      </c>
    </row>
    <row r="922" spans="26:35" hidden="1" x14ac:dyDescent="0.25">
      <c r="Z922"/>
      <c r="AD922" s="5">
        <f t="shared" si="79"/>
        <v>38036</v>
      </c>
      <c r="AE922" s="96" cm="1">
        <f t="array" ref="AE922">_xlfn.XLOOKUP(AD921,SELICHistorico[Data],SELICHistorico[SELIC dia]/100,AE921,0)</f>
        <v>0</v>
      </c>
      <c r="AF922" s="80">
        <f t="shared" si="76"/>
        <v>1</v>
      </c>
      <c r="AG922" s="123">
        <f t="shared" si="77"/>
        <v>1000</v>
      </c>
      <c r="AH922" s="126" cm="1">
        <f t="array" ref="AH922">_xlfn.XLOOKUP(AD921,CDIHistorico_[Data],CDIHistorico_[CDI dia]/100,AH921,0)</f>
        <v>0</v>
      </c>
      <c r="AI922" s="2">
        <f t="shared" si="78"/>
        <v>1</v>
      </c>
    </row>
    <row r="923" spans="26:35" hidden="1" x14ac:dyDescent="0.25">
      <c r="Z923"/>
      <c r="AD923" s="5">
        <f t="shared" si="79"/>
        <v>38037</v>
      </c>
      <c r="AE923" s="96" cm="1">
        <f t="array" ref="AE923">_xlfn.XLOOKUP(AD922,SELICHistorico[Data],SELICHistorico[SELIC dia]/100,AE922,0)</f>
        <v>0</v>
      </c>
      <c r="AF923" s="80">
        <f t="shared" si="76"/>
        <v>1</v>
      </c>
      <c r="AG923" s="123">
        <f t="shared" si="77"/>
        <v>1000</v>
      </c>
      <c r="AH923" s="126" cm="1">
        <f t="array" ref="AH923">_xlfn.XLOOKUP(AD922,CDIHistorico_[Data],CDIHistorico_[CDI dia]/100,AH922,0)</f>
        <v>0</v>
      </c>
      <c r="AI923" s="2">
        <f t="shared" si="78"/>
        <v>1</v>
      </c>
    </row>
    <row r="924" spans="26:35" hidden="1" x14ac:dyDescent="0.25">
      <c r="Z924"/>
      <c r="AD924" s="5">
        <f t="shared" si="79"/>
        <v>38042</v>
      </c>
      <c r="AE924" s="96" cm="1">
        <f t="array" ref="AE924">_xlfn.XLOOKUP(AD923,SELICHistorico[Data],SELICHistorico[SELIC dia]/100,AE923,0)</f>
        <v>0</v>
      </c>
      <c r="AF924" s="80">
        <f t="shared" si="76"/>
        <v>1</v>
      </c>
      <c r="AG924" s="123">
        <f t="shared" si="77"/>
        <v>1000</v>
      </c>
      <c r="AH924" s="126" cm="1">
        <f t="array" ref="AH924">_xlfn.XLOOKUP(AD923,CDIHistorico_[Data],CDIHistorico_[CDI dia]/100,AH923,0)</f>
        <v>0</v>
      </c>
      <c r="AI924" s="2">
        <f t="shared" si="78"/>
        <v>1</v>
      </c>
    </row>
    <row r="925" spans="26:35" hidden="1" x14ac:dyDescent="0.25">
      <c r="Z925"/>
      <c r="AD925" s="5">
        <f t="shared" si="79"/>
        <v>38043</v>
      </c>
      <c r="AE925" s="96" cm="1">
        <f t="array" ref="AE925">_xlfn.XLOOKUP(AD924,SELICHistorico[Data],SELICHistorico[SELIC dia]/100,AE924,0)</f>
        <v>0</v>
      </c>
      <c r="AF925" s="80">
        <f t="shared" si="76"/>
        <v>1</v>
      </c>
      <c r="AG925" s="123">
        <f t="shared" si="77"/>
        <v>1000</v>
      </c>
      <c r="AH925" s="126" cm="1">
        <f t="array" ref="AH925">_xlfn.XLOOKUP(AD924,CDIHistorico_[Data],CDIHistorico_[CDI dia]/100,AH924,0)</f>
        <v>0</v>
      </c>
      <c r="AI925" s="2">
        <f t="shared" si="78"/>
        <v>1</v>
      </c>
    </row>
    <row r="926" spans="26:35" hidden="1" x14ac:dyDescent="0.25">
      <c r="Z926"/>
      <c r="AD926" s="5">
        <f t="shared" si="79"/>
        <v>38044</v>
      </c>
      <c r="AE926" s="96" cm="1">
        <f t="array" ref="AE926">_xlfn.XLOOKUP(AD925,SELICHistorico[Data],SELICHistorico[SELIC dia]/100,AE925,0)</f>
        <v>0</v>
      </c>
      <c r="AF926" s="80">
        <f t="shared" si="76"/>
        <v>1</v>
      </c>
      <c r="AG926" s="123">
        <f t="shared" si="77"/>
        <v>1000</v>
      </c>
      <c r="AH926" s="126" cm="1">
        <f t="array" ref="AH926">_xlfn.XLOOKUP(AD925,CDIHistorico_[Data],CDIHistorico_[CDI dia]/100,AH925,0)</f>
        <v>0</v>
      </c>
      <c r="AI926" s="2">
        <f t="shared" si="78"/>
        <v>1</v>
      </c>
    </row>
    <row r="927" spans="26:35" hidden="1" x14ac:dyDescent="0.25">
      <c r="Z927"/>
      <c r="AD927" s="5">
        <f t="shared" si="79"/>
        <v>38047</v>
      </c>
      <c r="AE927" s="96" cm="1">
        <f t="array" ref="AE927">_xlfn.XLOOKUP(AD926,SELICHistorico[Data],SELICHistorico[SELIC dia]/100,AE926,0)</f>
        <v>0</v>
      </c>
      <c r="AF927" s="80">
        <f t="shared" si="76"/>
        <v>1</v>
      </c>
      <c r="AG927" s="123">
        <f t="shared" si="77"/>
        <v>1000</v>
      </c>
      <c r="AH927" s="126" cm="1">
        <f t="array" ref="AH927">_xlfn.XLOOKUP(AD926,CDIHistorico_[Data],CDIHistorico_[CDI dia]/100,AH926,0)</f>
        <v>0</v>
      </c>
      <c r="AI927" s="2">
        <f t="shared" si="78"/>
        <v>1</v>
      </c>
    </row>
    <row r="928" spans="26:35" hidden="1" x14ac:dyDescent="0.25">
      <c r="Z928"/>
      <c r="AD928" s="5">
        <f t="shared" si="79"/>
        <v>38048</v>
      </c>
      <c r="AE928" s="96" cm="1">
        <f t="array" ref="AE928">_xlfn.XLOOKUP(AD927,SELICHistorico[Data],SELICHistorico[SELIC dia]/100,AE927,0)</f>
        <v>0</v>
      </c>
      <c r="AF928" s="80">
        <f t="shared" si="76"/>
        <v>1</v>
      </c>
      <c r="AG928" s="123">
        <f t="shared" si="77"/>
        <v>1000</v>
      </c>
      <c r="AH928" s="126" cm="1">
        <f t="array" ref="AH928">_xlfn.XLOOKUP(AD927,CDIHistorico_[Data],CDIHistorico_[CDI dia]/100,AH927,0)</f>
        <v>0</v>
      </c>
      <c r="AI928" s="2">
        <f t="shared" si="78"/>
        <v>1</v>
      </c>
    </row>
    <row r="929" spans="26:35" hidden="1" x14ac:dyDescent="0.25">
      <c r="Z929"/>
      <c r="AD929" s="5">
        <f t="shared" si="79"/>
        <v>38049</v>
      </c>
      <c r="AE929" s="96" cm="1">
        <f t="array" ref="AE929">_xlfn.XLOOKUP(AD928,SELICHistorico[Data],SELICHistorico[SELIC dia]/100,AE928,0)</f>
        <v>0</v>
      </c>
      <c r="AF929" s="80">
        <f t="shared" si="76"/>
        <v>1</v>
      </c>
      <c r="AG929" s="123">
        <f t="shared" si="77"/>
        <v>1000</v>
      </c>
      <c r="AH929" s="126" cm="1">
        <f t="array" ref="AH929">_xlfn.XLOOKUP(AD928,CDIHistorico_[Data],CDIHistorico_[CDI dia]/100,AH928,0)</f>
        <v>0</v>
      </c>
      <c r="AI929" s="2">
        <f t="shared" si="78"/>
        <v>1</v>
      </c>
    </row>
    <row r="930" spans="26:35" hidden="1" x14ac:dyDescent="0.25">
      <c r="Z930"/>
      <c r="AD930" s="5">
        <f t="shared" si="79"/>
        <v>38050</v>
      </c>
      <c r="AE930" s="96" cm="1">
        <f t="array" ref="AE930">_xlfn.XLOOKUP(AD929,SELICHistorico[Data],SELICHistorico[SELIC dia]/100,AE929,0)</f>
        <v>0</v>
      </c>
      <c r="AF930" s="80">
        <f t="shared" si="76"/>
        <v>1</v>
      </c>
      <c r="AG930" s="123">
        <f t="shared" si="77"/>
        <v>1000</v>
      </c>
      <c r="AH930" s="126" cm="1">
        <f t="array" ref="AH930">_xlfn.XLOOKUP(AD929,CDIHistorico_[Data],CDIHistorico_[CDI dia]/100,AH929,0)</f>
        <v>0</v>
      </c>
      <c r="AI930" s="2">
        <f t="shared" si="78"/>
        <v>1</v>
      </c>
    </row>
    <row r="931" spans="26:35" hidden="1" x14ac:dyDescent="0.25">
      <c r="Z931"/>
      <c r="AD931" s="5">
        <f t="shared" si="79"/>
        <v>38051</v>
      </c>
      <c r="AE931" s="96" cm="1">
        <f t="array" ref="AE931">_xlfn.XLOOKUP(AD930,SELICHistorico[Data],SELICHistorico[SELIC dia]/100,AE930,0)</f>
        <v>0</v>
      </c>
      <c r="AF931" s="80">
        <f t="shared" si="76"/>
        <v>1</v>
      </c>
      <c r="AG931" s="123">
        <f t="shared" si="77"/>
        <v>1000</v>
      </c>
      <c r="AH931" s="126" cm="1">
        <f t="array" ref="AH931">_xlfn.XLOOKUP(AD930,CDIHistorico_[Data],CDIHistorico_[CDI dia]/100,AH930,0)</f>
        <v>0</v>
      </c>
      <c r="AI931" s="2">
        <f t="shared" si="78"/>
        <v>1</v>
      </c>
    </row>
    <row r="932" spans="26:35" hidden="1" x14ac:dyDescent="0.25">
      <c r="Z932"/>
      <c r="AD932" s="5">
        <f t="shared" si="79"/>
        <v>38054</v>
      </c>
      <c r="AE932" s="96" cm="1">
        <f t="array" ref="AE932">_xlfn.XLOOKUP(AD931,SELICHistorico[Data],SELICHistorico[SELIC dia]/100,AE931,0)</f>
        <v>0</v>
      </c>
      <c r="AF932" s="80">
        <f t="shared" si="76"/>
        <v>1</v>
      </c>
      <c r="AG932" s="123">
        <f t="shared" si="77"/>
        <v>1000</v>
      </c>
      <c r="AH932" s="126" cm="1">
        <f t="array" ref="AH932">_xlfn.XLOOKUP(AD931,CDIHistorico_[Data],CDIHistorico_[CDI dia]/100,AH931,0)</f>
        <v>0</v>
      </c>
      <c r="AI932" s="2">
        <f t="shared" si="78"/>
        <v>1</v>
      </c>
    </row>
    <row r="933" spans="26:35" hidden="1" x14ac:dyDescent="0.25">
      <c r="Z933"/>
      <c r="AD933" s="5">
        <f t="shared" si="79"/>
        <v>38055</v>
      </c>
      <c r="AE933" s="96" cm="1">
        <f t="array" ref="AE933">_xlfn.XLOOKUP(AD932,SELICHistorico[Data],SELICHistorico[SELIC dia]/100,AE932,0)</f>
        <v>0</v>
      </c>
      <c r="AF933" s="80">
        <f t="shared" si="76"/>
        <v>1</v>
      </c>
      <c r="AG933" s="123">
        <f t="shared" si="77"/>
        <v>1000</v>
      </c>
      <c r="AH933" s="126" cm="1">
        <f t="array" ref="AH933">_xlfn.XLOOKUP(AD932,CDIHistorico_[Data],CDIHistorico_[CDI dia]/100,AH932,0)</f>
        <v>0</v>
      </c>
      <c r="AI933" s="2">
        <f t="shared" si="78"/>
        <v>1</v>
      </c>
    </row>
    <row r="934" spans="26:35" hidden="1" x14ac:dyDescent="0.25">
      <c r="Z934"/>
      <c r="AD934" s="5">
        <f t="shared" si="79"/>
        <v>38056</v>
      </c>
      <c r="AE934" s="96" cm="1">
        <f t="array" ref="AE934">_xlfn.XLOOKUP(AD933,SELICHistorico[Data],SELICHistorico[SELIC dia]/100,AE933,0)</f>
        <v>0</v>
      </c>
      <c r="AF934" s="80">
        <f t="shared" si="76"/>
        <v>1</v>
      </c>
      <c r="AG934" s="123">
        <f t="shared" si="77"/>
        <v>1000</v>
      </c>
      <c r="AH934" s="126" cm="1">
        <f t="array" ref="AH934">_xlfn.XLOOKUP(AD933,CDIHistorico_[Data],CDIHistorico_[CDI dia]/100,AH933,0)</f>
        <v>0</v>
      </c>
      <c r="AI934" s="2">
        <f t="shared" si="78"/>
        <v>1</v>
      </c>
    </row>
    <row r="935" spans="26:35" hidden="1" x14ac:dyDescent="0.25">
      <c r="Z935"/>
      <c r="AD935" s="5">
        <f t="shared" si="79"/>
        <v>38057</v>
      </c>
      <c r="AE935" s="96" cm="1">
        <f t="array" ref="AE935">_xlfn.XLOOKUP(AD934,SELICHistorico[Data],SELICHistorico[SELIC dia]/100,AE934,0)</f>
        <v>0</v>
      </c>
      <c r="AF935" s="80">
        <f t="shared" si="76"/>
        <v>1</v>
      </c>
      <c r="AG935" s="123">
        <f t="shared" si="77"/>
        <v>1000</v>
      </c>
      <c r="AH935" s="126" cm="1">
        <f t="array" ref="AH935">_xlfn.XLOOKUP(AD934,CDIHistorico_[Data],CDIHistorico_[CDI dia]/100,AH934,0)</f>
        <v>0</v>
      </c>
      <c r="AI935" s="2">
        <f t="shared" si="78"/>
        <v>1</v>
      </c>
    </row>
    <row r="936" spans="26:35" hidden="1" x14ac:dyDescent="0.25">
      <c r="Z936"/>
      <c r="AD936" s="5">
        <f t="shared" si="79"/>
        <v>38058</v>
      </c>
      <c r="AE936" s="96" cm="1">
        <f t="array" ref="AE936">_xlfn.XLOOKUP(AD935,SELICHistorico[Data],SELICHistorico[SELIC dia]/100,AE935,0)</f>
        <v>0</v>
      </c>
      <c r="AF936" s="80">
        <f t="shared" si="76"/>
        <v>1</v>
      </c>
      <c r="AG936" s="123">
        <f t="shared" si="77"/>
        <v>1000</v>
      </c>
      <c r="AH936" s="126" cm="1">
        <f t="array" ref="AH936">_xlfn.XLOOKUP(AD935,CDIHistorico_[Data],CDIHistorico_[CDI dia]/100,AH935,0)</f>
        <v>0</v>
      </c>
      <c r="AI936" s="2">
        <f t="shared" si="78"/>
        <v>1</v>
      </c>
    </row>
    <row r="937" spans="26:35" hidden="1" x14ac:dyDescent="0.25">
      <c r="Z937"/>
      <c r="AD937" s="5">
        <f t="shared" si="79"/>
        <v>38061</v>
      </c>
      <c r="AE937" s="96" cm="1">
        <f t="array" ref="AE937">_xlfn.XLOOKUP(AD936,SELICHistorico[Data],SELICHistorico[SELIC dia]/100,AE936,0)</f>
        <v>0</v>
      </c>
      <c r="AF937" s="80">
        <f t="shared" si="76"/>
        <v>1</v>
      </c>
      <c r="AG937" s="123">
        <f t="shared" si="77"/>
        <v>1000</v>
      </c>
      <c r="AH937" s="126" cm="1">
        <f t="array" ref="AH937">_xlfn.XLOOKUP(AD936,CDIHistorico_[Data],CDIHistorico_[CDI dia]/100,AH936,0)</f>
        <v>0</v>
      </c>
      <c r="AI937" s="2">
        <f t="shared" si="78"/>
        <v>1</v>
      </c>
    </row>
    <row r="938" spans="26:35" hidden="1" x14ac:dyDescent="0.25">
      <c r="Z938"/>
      <c r="AD938" s="5">
        <f t="shared" si="79"/>
        <v>38062</v>
      </c>
      <c r="AE938" s="96" cm="1">
        <f t="array" ref="AE938">_xlfn.XLOOKUP(AD937,SELICHistorico[Data],SELICHistorico[SELIC dia]/100,AE937,0)</f>
        <v>0</v>
      </c>
      <c r="AF938" s="80">
        <f t="shared" si="76"/>
        <v>1</v>
      </c>
      <c r="AG938" s="123">
        <f t="shared" si="77"/>
        <v>1000</v>
      </c>
      <c r="AH938" s="126" cm="1">
        <f t="array" ref="AH938">_xlfn.XLOOKUP(AD937,CDIHistorico_[Data],CDIHistorico_[CDI dia]/100,AH937,0)</f>
        <v>0</v>
      </c>
      <c r="AI938" s="2">
        <f t="shared" si="78"/>
        <v>1</v>
      </c>
    </row>
    <row r="939" spans="26:35" hidden="1" x14ac:dyDescent="0.25">
      <c r="Z939"/>
      <c r="AD939" s="5">
        <f t="shared" si="79"/>
        <v>38063</v>
      </c>
      <c r="AE939" s="96" cm="1">
        <f t="array" ref="AE939">_xlfn.XLOOKUP(AD938,SELICHistorico[Data],SELICHistorico[SELIC dia]/100,AE938,0)</f>
        <v>0</v>
      </c>
      <c r="AF939" s="80">
        <f t="shared" si="76"/>
        <v>1</v>
      </c>
      <c r="AG939" s="123">
        <f t="shared" si="77"/>
        <v>1000</v>
      </c>
      <c r="AH939" s="126" cm="1">
        <f t="array" ref="AH939">_xlfn.XLOOKUP(AD938,CDIHistorico_[Data],CDIHistorico_[CDI dia]/100,AH938,0)</f>
        <v>0</v>
      </c>
      <c r="AI939" s="2">
        <f t="shared" si="78"/>
        <v>1</v>
      </c>
    </row>
    <row r="940" spans="26:35" hidden="1" x14ac:dyDescent="0.25">
      <c r="Z940"/>
      <c r="AD940" s="5">
        <f t="shared" si="79"/>
        <v>38064</v>
      </c>
      <c r="AE940" s="96" cm="1">
        <f t="array" ref="AE940">_xlfn.XLOOKUP(AD939,SELICHistorico[Data],SELICHistorico[SELIC dia]/100,AE939,0)</f>
        <v>0</v>
      </c>
      <c r="AF940" s="80">
        <f t="shared" si="76"/>
        <v>1</v>
      </c>
      <c r="AG940" s="123">
        <f t="shared" si="77"/>
        <v>1000</v>
      </c>
      <c r="AH940" s="126" cm="1">
        <f t="array" ref="AH940">_xlfn.XLOOKUP(AD939,CDIHistorico_[Data],CDIHistorico_[CDI dia]/100,AH939,0)</f>
        <v>0</v>
      </c>
      <c r="AI940" s="2">
        <f t="shared" si="78"/>
        <v>1</v>
      </c>
    </row>
    <row r="941" spans="26:35" hidden="1" x14ac:dyDescent="0.25">
      <c r="Z941"/>
      <c r="AD941" s="5">
        <f t="shared" si="79"/>
        <v>38065</v>
      </c>
      <c r="AE941" s="96" cm="1">
        <f t="array" ref="AE941">_xlfn.XLOOKUP(AD940,SELICHistorico[Data],SELICHistorico[SELIC dia]/100,AE940,0)</f>
        <v>0</v>
      </c>
      <c r="AF941" s="80">
        <f t="shared" si="76"/>
        <v>1</v>
      </c>
      <c r="AG941" s="123">
        <f t="shared" si="77"/>
        <v>1000</v>
      </c>
      <c r="AH941" s="126" cm="1">
        <f t="array" ref="AH941">_xlfn.XLOOKUP(AD940,CDIHistorico_[Data],CDIHistorico_[CDI dia]/100,AH940,0)</f>
        <v>0</v>
      </c>
      <c r="AI941" s="2">
        <f t="shared" si="78"/>
        <v>1</v>
      </c>
    </row>
    <row r="942" spans="26:35" hidden="1" x14ac:dyDescent="0.25">
      <c r="Z942"/>
      <c r="AD942" s="5">
        <f t="shared" si="79"/>
        <v>38068</v>
      </c>
      <c r="AE942" s="96" cm="1">
        <f t="array" ref="AE942">_xlfn.XLOOKUP(AD941,SELICHistorico[Data],SELICHistorico[SELIC dia]/100,AE941,0)</f>
        <v>0</v>
      </c>
      <c r="AF942" s="80">
        <f t="shared" si="76"/>
        <v>1</v>
      </c>
      <c r="AG942" s="123">
        <f t="shared" si="77"/>
        <v>1000</v>
      </c>
      <c r="AH942" s="126" cm="1">
        <f t="array" ref="AH942">_xlfn.XLOOKUP(AD941,CDIHistorico_[Data],CDIHistorico_[CDI dia]/100,AH941,0)</f>
        <v>0</v>
      </c>
      <c r="AI942" s="2">
        <f t="shared" si="78"/>
        <v>1</v>
      </c>
    </row>
    <row r="943" spans="26:35" hidden="1" x14ac:dyDescent="0.25">
      <c r="Z943"/>
      <c r="AD943" s="5">
        <f t="shared" si="79"/>
        <v>38069</v>
      </c>
      <c r="AE943" s="96" cm="1">
        <f t="array" ref="AE943">_xlfn.XLOOKUP(AD942,SELICHistorico[Data],SELICHistorico[SELIC dia]/100,AE942,0)</f>
        <v>0</v>
      </c>
      <c r="AF943" s="80">
        <f t="shared" si="76"/>
        <v>1</v>
      </c>
      <c r="AG943" s="123">
        <f t="shared" si="77"/>
        <v>1000</v>
      </c>
      <c r="AH943" s="126" cm="1">
        <f t="array" ref="AH943">_xlfn.XLOOKUP(AD942,CDIHistorico_[Data],CDIHistorico_[CDI dia]/100,AH942,0)</f>
        <v>0</v>
      </c>
      <c r="AI943" s="2">
        <f t="shared" si="78"/>
        <v>1</v>
      </c>
    </row>
    <row r="944" spans="26:35" hidden="1" x14ac:dyDescent="0.25">
      <c r="Z944"/>
      <c r="AD944" s="5">
        <f t="shared" si="79"/>
        <v>38070</v>
      </c>
      <c r="AE944" s="96" cm="1">
        <f t="array" ref="AE944">_xlfn.XLOOKUP(AD943,SELICHistorico[Data],SELICHistorico[SELIC dia]/100,AE943,0)</f>
        <v>0</v>
      </c>
      <c r="AF944" s="80">
        <f t="shared" si="76"/>
        <v>1</v>
      </c>
      <c r="AG944" s="123">
        <f t="shared" si="77"/>
        <v>1000</v>
      </c>
      <c r="AH944" s="126" cm="1">
        <f t="array" ref="AH944">_xlfn.XLOOKUP(AD943,CDIHistorico_[Data],CDIHistorico_[CDI dia]/100,AH943,0)</f>
        <v>0</v>
      </c>
      <c r="AI944" s="2">
        <f t="shared" si="78"/>
        <v>1</v>
      </c>
    </row>
    <row r="945" spans="26:35" hidden="1" x14ac:dyDescent="0.25">
      <c r="Z945"/>
      <c r="AD945" s="5">
        <f t="shared" si="79"/>
        <v>38071</v>
      </c>
      <c r="AE945" s="96" cm="1">
        <f t="array" ref="AE945">_xlfn.XLOOKUP(AD944,SELICHistorico[Data],SELICHistorico[SELIC dia]/100,AE944,0)</f>
        <v>0</v>
      </c>
      <c r="AF945" s="80">
        <f t="shared" si="76"/>
        <v>1</v>
      </c>
      <c r="AG945" s="123">
        <f t="shared" si="77"/>
        <v>1000</v>
      </c>
      <c r="AH945" s="126" cm="1">
        <f t="array" ref="AH945">_xlfn.XLOOKUP(AD944,CDIHistorico_[Data],CDIHistorico_[CDI dia]/100,AH944,0)</f>
        <v>0</v>
      </c>
      <c r="AI945" s="2">
        <f t="shared" si="78"/>
        <v>1</v>
      </c>
    </row>
    <row r="946" spans="26:35" hidden="1" x14ac:dyDescent="0.25">
      <c r="Z946"/>
      <c r="AD946" s="5">
        <f t="shared" si="79"/>
        <v>38072</v>
      </c>
      <c r="AE946" s="96" cm="1">
        <f t="array" ref="AE946">_xlfn.XLOOKUP(AD945,SELICHistorico[Data],SELICHistorico[SELIC dia]/100,AE945,0)</f>
        <v>0</v>
      </c>
      <c r="AF946" s="80">
        <f t="shared" si="76"/>
        <v>1</v>
      </c>
      <c r="AG946" s="123">
        <f t="shared" si="77"/>
        <v>1000</v>
      </c>
      <c r="AH946" s="126" cm="1">
        <f t="array" ref="AH946">_xlfn.XLOOKUP(AD945,CDIHistorico_[Data],CDIHistorico_[CDI dia]/100,AH945,0)</f>
        <v>0</v>
      </c>
      <c r="AI946" s="2">
        <f t="shared" si="78"/>
        <v>1</v>
      </c>
    </row>
    <row r="947" spans="26:35" hidden="1" x14ac:dyDescent="0.25">
      <c r="Z947"/>
      <c r="AD947" s="5">
        <f t="shared" si="79"/>
        <v>38075</v>
      </c>
      <c r="AE947" s="96" cm="1">
        <f t="array" ref="AE947">_xlfn.XLOOKUP(AD946,SELICHistorico[Data],SELICHistorico[SELIC dia]/100,AE946,0)</f>
        <v>0</v>
      </c>
      <c r="AF947" s="80">
        <f t="shared" si="76"/>
        <v>1</v>
      </c>
      <c r="AG947" s="123">
        <f t="shared" si="77"/>
        <v>1000</v>
      </c>
      <c r="AH947" s="126" cm="1">
        <f t="array" ref="AH947">_xlfn.XLOOKUP(AD946,CDIHistorico_[Data],CDIHistorico_[CDI dia]/100,AH946,0)</f>
        <v>0</v>
      </c>
      <c r="AI947" s="2">
        <f t="shared" si="78"/>
        <v>1</v>
      </c>
    </row>
    <row r="948" spans="26:35" hidden="1" x14ac:dyDescent="0.25">
      <c r="Z948"/>
      <c r="AD948" s="5">
        <f t="shared" si="79"/>
        <v>38076</v>
      </c>
      <c r="AE948" s="96" cm="1">
        <f t="array" ref="AE948">_xlfn.XLOOKUP(AD947,SELICHistorico[Data],SELICHistorico[SELIC dia]/100,AE947,0)</f>
        <v>0</v>
      </c>
      <c r="AF948" s="80">
        <f t="shared" si="76"/>
        <v>1</v>
      </c>
      <c r="AG948" s="123">
        <f t="shared" si="77"/>
        <v>1000</v>
      </c>
      <c r="AH948" s="126" cm="1">
        <f t="array" ref="AH948">_xlfn.XLOOKUP(AD947,CDIHistorico_[Data],CDIHistorico_[CDI dia]/100,AH947,0)</f>
        <v>0</v>
      </c>
      <c r="AI948" s="2">
        <f t="shared" si="78"/>
        <v>1</v>
      </c>
    </row>
    <row r="949" spans="26:35" hidden="1" x14ac:dyDescent="0.25">
      <c r="Z949"/>
      <c r="AD949" s="5">
        <f t="shared" si="79"/>
        <v>38077</v>
      </c>
      <c r="AE949" s="96" cm="1">
        <f t="array" ref="AE949">_xlfn.XLOOKUP(AD948,SELICHistorico[Data],SELICHistorico[SELIC dia]/100,AE948,0)</f>
        <v>0</v>
      </c>
      <c r="AF949" s="80">
        <f t="shared" si="76"/>
        <v>1</v>
      </c>
      <c r="AG949" s="123">
        <f t="shared" si="77"/>
        <v>1000</v>
      </c>
      <c r="AH949" s="126" cm="1">
        <f t="array" ref="AH949">_xlfn.XLOOKUP(AD948,CDIHistorico_[Data],CDIHistorico_[CDI dia]/100,AH948,0)</f>
        <v>0</v>
      </c>
      <c r="AI949" s="2">
        <f t="shared" si="78"/>
        <v>1</v>
      </c>
    </row>
    <row r="950" spans="26:35" hidden="1" x14ac:dyDescent="0.25">
      <c r="Z950"/>
      <c r="AD950" s="5">
        <f t="shared" si="79"/>
        <v>38078</v>
      </c>
      <c r="AE950" s="96" cm="1">
        <f t="array" ref="AE950">_xlfn.XLOOKUP(AD949,SELICHistorico[Data],SELICHistorico[SELIC dia]/100,AE949,0)</f>
        <v>0</v>
      </c>
      <c r="AF950" s="80">
        <f t="shared" si="76"/>
        <v>1</v>
      </c>
      <c r="AG950" s="123">
        <f t="shared" si="77"/>
        <v>1000</v>
      </c>
      <c r="AH950" s="126" cm="1">
        <f t="array" ref="AH950">_xlfn.XLOOKUP(AD949,CDIHistorico_[Data],CDIHistorico_[CDI dia]/100,AH949,0)</f>
        <v>0</v>
      </c>
      <c r="AI950" s="2">
        <f t="shared" si="78"/>
        <v>1</v>
      </c>
    </row>
    <row r="951" spans="26:35" hidden="1" x14ac:dyDescent="0.25">
      <c r="Z951"/>
      <c r="AD951" s="5">
        <f t="shared" si="79"/>
        <v>38079</v>
      </c>
      <c r="AE951" s="96" cm="1">
        <f t="array" ref="AE951">_xlfn.XLOOKUP(AD950,SELICHistorico[Data],SELICHistorico[SELIC dia]/100,AE950,0)</f>
        <v>0</v>
      </c>
      <c r="AF951" s="80">
        <f t="shared" si="76"/>
        <v>1</v>
      </c>
      <c r="AG951" s="123">
        <f t="shared" si="77"/>
        <v>1000</v>
      </c>
      <c r="AH951" s="126" cm="1">
        <f t="array" ref="AH951">_xlfn.XLOOKUP(AD950,CDIHistorico_[Data],CDIHistorico_[CDI dia]/100,AH950,0)</f>
        <v>0</v>
      </c>
      <c r="AI951" s="2">
        <f t="shared" si="78"/>
        <v>1</v>
      </c>
    </row>
    <row r="952" spans="26:35" hidden="1" x14ac:dyDescent="0.25">
      <c r="Z952"/>
      <c r="AD952" s="5">
        <f t="shared" si="79"/>
        <v>38082</v>
      </c>
      <c r="AE952" s="96" cm="1">
        <f t="array" ref="AE952">_xlfn.XLOOKUP(AD951,SELICHistorico[Data],SELICHistorico[SELIC dia]/100,AE951,0)</f>
        <v>0</v>
      </c>
      <c r="AF952" s="80">
        <f t="shared" si="76"/>
        <v>1</v>
      </c>
      <c r="AG952" s="123">
        <f t="shared" si="77"/>
        <v>1000</v>
      </c>
      <c r="AH952" s="126" cm="1">
        <f t="array" ref="AH952">_xlfn.XLOOKUP(AD951,CDIHistorico_[Data],CDIHistorico_[CDI dia]/100,AH951,0)</f>
        <v>0</v>
      </c>
      <c r="AI952" s="2">
        <f t="shared" si="78"/>
        <v>1</v>
      </c>
    </row>
    <row r="953" spans="26:35" hidden="1" x14ac:dyDescent="0.25">
      <c r="Z953"/>
      <c r="AD953" s="5">
        <f t="shared" si="79"/>
        <v>38083</v>
      </c>
      <c r="AE953" s="96" cm="1">
        <f t="array" ref="AE953">_xlfn.XLOOKUP(AD952,SELICHistorico[Data],SELICHistorico[SELIC dia]/100,AE952,0)</f>
        <v>0</v>
      </c>
      <c r="AF953" s="80">
        <f t="shared" si="76"/>
        <v>1</v>
      </c>
      <c r="AG953" s="123">
        <f t="shared" si="77"/>
        <v>1000</v>
      </c>
      <c r="AH953" s="126" cm="1">
        <f t="array" ref="AH953">_xlfn.XLOOKUP(AD952,CDIHistorico_[Data],CDIHistorico_[CDI dia]/100,AH952,0)</f>
        <v>0</v>
      </c>
      <c r="AI953" s="2">
        <f t="shared" si="78"/>
        <v>1</v>
      </c>
    </row>
    <row r="954" spans="26:35" hidden="1" x14ac:dyDescent="0.25">
      <c r="Z954"/>
      <c r="AD954" s="5">
        <f t="shared" si="79"/>
        <v>38084</v>
      </c>
      <c r="AE954" s="96" cm="1">
        <f t="array" ref="AE954">_xlfn.XLOOKUP(AD953,SELICHistorico[Data],SELICHistorico[SELIC dia]/100,AE953,0)</f>
        <v>0</v>
      </c>
      <c r="AF954" s="80">
        <f t="shared" si="76"/>
        <v>1</v>
      </c>
      <c r="AG954" s="123">
        <f t="shared" si="77"/>
        <v>1000</v>
      </c>
      <c r="AH954" s="126" cm="1">
        <f t="array" ref="AH954">_xlfn.XLOOKUP(AD953,CDIHistorico_[Data],CDIHistorico_[CDI dia]/100,AH953,0)</f>
        <v>0</v>
      </c>
      <c r="AI954" s="2">
        <f t="shared" si="78"/>
        <v>1</v>
      </c>
    </row>
    <row r="955" spans="26:35" hidden="1" x14ac:dyDescent="0.25">
      <c r="Z955"/>
      <c r="AD955" s="5">
        <f t="shared" si="79"/>
        <v>38085</v>
      </c>
      <c r="AE955" s="96" cm="1">
        <f t="array" ref="AE955">_xlfn.XLOOKUP(AD954,SELICHistorico[Data],SELICHistorico[SELIC dia]/100,AE954,0)</f>
        <v>0</v>
      </c>
      <c r="AF955" s="80">
        <f t="shared" si="76"/>
        <v>1</v>
      </c>
      <c r="AG955" s="123">
        <f t="shared" si="77"/>
        <v>1000</v>
      </c>
      <c r="AH955" s="126" cm="1">
        <f t="array" ref="AH955">_xlfn.XLOOKUP(AD954,CDIHistorico_[Data],CDIHistorico_[CDI dia]/100,AH954,0)</f>
        <v>0</v>
      </c>
      <c r="AI955" s="2">
        <f t="shared" si="78"/>
        <v>1</v>
      </c>
    </row>
    <row r="956" spans="26:35" hidden="1" x14ac:dyDescent="0.25">
      <c r="Z956"/>
      <c r="AD956" s="5">
        <f t="shared" si="79"/>
        <v>38089</v>
      </c>
      <c r="AE956" s="96" cm="1">
        <f t="array" ref="AE956">_xlfn.XLOOKUP(AD955,SELICHistorico[Data],SELICHistorico[SELIC dia]/100,AE955,0)</f>
        <v>0</v>
      </c>
      <c r="AF956" s="80">
        <f t="shared" si="76"/>
        <v>1</v>
      </c>
      <c r="AG956" s="123">
        <f t="shared" si="77"/>
        <v>1000</v>
      </c>
      <c r="AH956" s="126" cm="1">
        <f t="array" ref="AH956">_xlfn.XLOOKUP(AD955,CDIHistorico_[Data],CDIHistorico_[CDI dia]/100,AH955,0)</f>
        <v>0</v>
      </c>
      <c r="AI956" s="2">
        <f t="shared" si="78"/>
        <v>1</v>
      </c>
    </row>
    <row r="957" spans="26:35" hidden="1" x14ac:dyDescent="0.25">
      <c r="Z957"/>
      <c r="AD957" s="5">
        <f t="shared" si="79"/>
        <v>38090</v>
      </c>
      <c r="AE957" s="96" cm="1">
        <f t="array" ref="AE957">_xlfn.XLOOKUP(AD956,SELICHistorico[Data],SELICHistorico[SELIC dia]/100,AE956,0)</f>
        <v>0</v>
      </c>
      <c r="AF957" s="80">
        <f t="shared" si="76"/>
        <v>1</v>
      </c>
      <c r="AG957" s="123">
        <f t="shared" si="77"/>
        <v>1000</v>
      </c>
      <c r="AH957" s="126" cm="1">
        <f t="array" ref="AH957">_xlfn.XLOOKUP(AD956,CDIHistorico_[Data],CDIHistorico_[CDI dia]/100,AH956,0)</f>
        <v>0</v>
      </c>
      <c r="AI957" s="2">
        <f t="shared" si="78"/>
        <v>1</v>
      </c>
    </row>
    <row r="958" spans="26:35" hidden="1" x14ac:dyDescent="0.25">
      <c r="Z958"/>
      <c r="AD958" s="5">
        <f t="shared" si="79"/>
        <v>38091</v>
      </c>
      <c r="AE958" s="96" cm="1">
        <f t="array" ref="AE958">_xlfn.XLOOKUP(AD957,SELICHistorico[Data],SELICHistorico[SELIC dia]/100,AE957,0)</f>
        <v>0</v>
      </c>
      <c r="AF958" s="80">
        <f t="shared" si="76"/>
        <v>1</v>
      </c>
      <c r="AG958" s="123">
        <f t="shared" si="77"/>
        <v>1000</v>
      </c>
      <c r="AH958" s="126" cm="1">
        <f t="array" ref="AH958">_xlfn.XLOOKUP(AD957,CDIHistorico_[Data],CDIHistorico_[CDI dia]/100,AH957,0)</f>
        <v>0</v>
      </c>
      <c r="AI958" s="2">
        <f t="shared" si="78"/>
        <v>1</v>
      </c>
    </row>
    <row r="959" spans="26:35" hidden="1" x14ac:dyDescent="0.25">
      <c r="Z959"/>
      <c r="AD959" s="5">
        <f t="shared" si="79"/>
        <v>38092</v>
      </c>
      <c r="AE959" s="96" cm="1">
        <f t="array" ref="AE959">_xlfn.XLOOKUP(AD958,SELICHistorico[Data],SELICHistorico[SELIC dia]/100,AE958,0)</f>
        <v>0</v>
      </c>
      <c r="AF959" s="80">
        <f t="shared" si="76"/>
        <v>1</v>
      </c>
      <c r="AG959" s="123">
        <f t="shared" si="77"/>
        <v>1000</v>
      </c>
      <c r="AH959" s="126" cm="1">
        <f t="array" ref="AH959">_xlfn.XLOOKUP(AD958,CDIHistorico_[Data],CDIHistorico_[CDI dia]/100,AH958,0)</f>
        <v>0</v>
      </c>
      <c r="AI959" s="2">
        <f t="shared" si="78"/>
        <v>1</v>
      </c>
    </row>
    <row r="960" spans="26:35" hidden="1" x14ac:dyDescent="0.25">
      <c r="Z960"/>
      <c r="AD960" s="5">
        <f t="shared" si="79"/>
        <v>38093</v>
      </c>
      <c r="AE960" s="96" cm="1">
        <f t="array" ref="AE960">_xlfn.XLOOKUP(AD959,SELICHistorico[Data],SELICHistorico[SELIC dia]/100,AE959,0)</f>
        <v>0</v>
      </c>
      <c r="AF960" s="80">
        <f t="shared" si="76"/>
        <v>1</v>
      </c>
      <c r="AG960" s="123">
        <f t="shared" si="77"/>
        <v>1000</v>
      </c>
      <c r="AH960" s="126" cm="1">
        <f t="array" ref="AH960">_xlfn.XLOOKUP(AD959,CDIHistorico_[Data],CDIHistorico_[CDI dia]/100,AH959,0)</f>
        <v>0</v>
      </c>
      <c r="AI960" s="2">
        <f t="shared" si="78"/>
        <v>1</v>
      </c>
    </row>
    <row r="961" spans="26:35" hidden="1" x14ac:dyDescent="0.25">
      <c r="Z961"/>
      <c r="AD961" s="5">
        <f t="shared" si="79"/>
        <v>38096</v>
      </c>
      <c r="AE961" s="96" cm="1">
        <f t="array" ref="AE961">_xlfn.XLOOKUP(AD960,SELICHistorico[Data],SELICHistorico[SELIC dia]/100,AE960,0)</f>
        <v>0</v>
      </c>
      <c r="AF961" s="80">
        <f t="shared" si="76"/>
        <v>1</v>
      </c>
      <c r="AG961" s="123">
        <f t="shared" si="77"/>
        <v>1000</v>
      </c>
      <c r="AH961" s="126" cm="1">
        <f t="array" ref="AH961">_xlfn.XLOOKUP(AD960,CDIHistorico_[Data],CDIHistorico_[CDI dia]/100,AH960,0)</f>
        <v>0</v>
      </c>
      <c r="AI961" s="2">
        <f t="shared" si="78"/>
        <v>1</v>
      </c>
    </row>
    <row r="962" spans="26:35" hidden="1" x14ac:dyDescent="0.25">
      <c r="Z962"/>
      <c r="AD962" s="5">
        <f t="shared" si="79"/>
        <v>38097</v>
      </c>
      <c r="AE962" s="96" cm="1">
        <f t="array" ref="AE962">_xlfn.XLOOKUP(AD961,SELICHistorico[Data],SELICHistorico[SELIC dia]/100,AE961,0)</f>
        <v>0</v>
      </c>
      <c r="AF962" s="80">
        <f t="shared" si="76"/>
        <v>1</v>
      </c>
      <c r="AG962" s="123">
        <f t="shared" si="77"/>
        <v>1000</v>
      </c>
      <c r="AH962" s="126" cm="1">
        <f t="array" ref="AH962">_xlfn.XLOOKUP(AD961,CDIHistorico_[Data],CDIHistorico_[CDI dia]/100,AH961,0)</f>
        <v>0</v>
      </c>
      <c r="AI962" s="2">
        <f t="shared" si="78"/>
        <v>1</v>
      </c>
    </row>
    <row r="963" spans="26:35" hidden="1" x14ac:dyDescent="0.25">
      <c r="Z963"/>
      <c r="AD963" s="5">
        <f t="shared" si="79"/>
        <v>38099</v>
      </c>
      <c r="AE963" s="96" cm="1">
        <f t="array" ref="AE963">_xlfn.XLOOKUP(AD962,SELICHistorico[Data],SELICHistorico[SELIC dia]/100,AE962,0)</f>
        <v>0</v>
      </c>
      <c r="AF963" s="80">
        <f t="shared" si="76"/>
        <v>1</v>
      </c>
      <c r="AG963" s="123">
        <f t="shared" si="77"/>
        <v>1000</v>
      </c>
      <c r="AH963" s="126" cm="1">
        <f t="array" ref="AH963">_xlfn.XLOOKUP(AD962,CDIHistorico_[Data],CDIHistorico_[CDI dia]/100,AH962,0)</f>
        <v>0</v>
      </c>
      <c r="AI963" s="2">
        <f t="shared" si="78"/>
        <v>1</v>
      </c>
    </row>
    <row r="964" spans="26:35" hidden="1" x14ac:dyDescent="0.25">
      <c r="Z964"/>
      <c r="AD964" s="5">
        <f t="shared" si="79"/>
        <v>38100</v>
      </c>
      <c r="AE964" s="96" cm="1">
        <f t="array" ref="AE964">_xlfn.XLOOKUP(AD963,SELICHistorico[Data],SELICHistorico[SELIC dia]/100,AE963,0)</f>
        <v>0</v>
      </c>
      <c r="AF964" s="80">
        <f t="shared" ref="AF964:AF1027" si="80">AF963*(1+AE964)</f>
        <v>1</v>
      </c>
      <c r="AG964" s="123">
        <f t="shared" ref="AG964:AG1027" si="81">TRUNC(1000*AF964,6)</f>
        <v>1000</v>
      </c>
      <c r="AH964" s="126" cm="1">
        <f t="array" ref="AH964">_xlfn.XLOOKUP(AD963,CDIHistorico_[Data],CDIHistorico_[CDI dia]/100,AH963,0)</f>
        <v>0</v>
      </c>
      <c r="AI964" s="2">
        <f t="shared" ref="AI964:AI1027" si="82">AI963*(1+AH964)</f>
        <v>1</v>
      </c>
    </row>
    <row r="965" spans="26:35" hidden="1" x14ac:dyDescent="0.25">
      <c r="Z965"/>
      <c r="AD965" s="5">
        <f t="shared" si="79"/>
        <v>38103</v>
      </c>
      <c r="AE965" s="96" cm="1">
        <f t="array" ref="AE965">_xlfn.XLOOKUP(AD964,SELICHistorico[Data],SELICHistorico[SELIC dia]/100,AE964,0)</f>
        <v>0</v>
      </c>
      <c r="AF965" s="80">
        <f t="shared" si="80"/>
        <v>1</v>
      </c>
      <c r="AG965" s="123">
        <f t="shared" si="81"/>
        <v>1000</v>
      </c>
      <c r="AH965" s="126" cm="1">
        <f t="array" ref="AH965">_xlfn.XLOOKUP(AD964,CDIHistorico_[Data],CDIHistorico_[CDI dia]/100,AH964,0)</f>
        <v>0</v>
      </c>
      <c r="AI965" s="2">
        <f t="shared" si="82"/>
        <v>1</v>
      </c>
    </row>
    <row r="966" spans="26:35" hidden="1" x14ac:dyDescent="0.25">
      <c r="Z966"/>
      <c r="AD966" s="5">
        <f t="shared" si="79"/>
        <v>38104</v>
      </c>
      <c r="AE966" s="96" cm="1">
        <f t="array" ref="AE966">_xlfn.XLOOKUP(AD965,SELICHistorico[Data],SELICHistorico[SELIC dia]/100,AE965,0)</f>
        <v>0</v>
      </c>
      <c r="AF966" s="80">
        <f t="shared" si="80"/>
        <v>1</v>
      </c>
      <c r="AG966" s="123">
        <f t="shared" si="81"/>
        <v>1000</v>
      </c>
      <c r="AH966" s="126" cm="1">
        <f t="array" ref="AH966">_xlfn.XLOOKUP(AD965,CDIHistorico_[Data],CDIHistorico_[CDI dia]/100,AH965,0)</f>
        <v>0</v>
      </c>
      <c r="AI966" s="2">
        <f t="shared" si="82"/>
        <v>1</v>
      </c>
    </row>
    <row r="967" spans="26:35" hidden="1" x14ac:dyDescent="0.25">
      <c r="Z967"/>
      <c r="AD967" s="5">
        <f t="shared" si="79"/>
        <v>38105</v>
      </c>
      <c r="AE967" s="96" cm="1">
        <f t="array" ref="AE967">_xlfn.XLOOKUP(AD966,SELICHistorico[Data],SELICHistorico[SELIC dia]/100,AE966,0)</f>
        <v>0</v>
      </c>
      <c r="AF967" s="80">
        <f t="shared" si="80"/>
        <v>1</v>
      </c>
      <c r="AG967" s="123">
        <f t="shared" si="81"/>
        <v>1000</v>
      </c>
      <c r="AH967" s="126" cm="1">
        <f t="array" ref="AH967">_xlfn.XLOOKUP(AD966,CDIHistorico_[Data],CDIHistorico_[CDI dia]/100,AH966,0)</f>
        <v>0</v>
      </c>
      <c r="AI967" s="2">
        <f t="shared" si="82"/>
        <v>1</v>
      </c>
    </row>
    <row r="968" spans="26:35" hidden="1" x14ac:dyDescent="0.25">
      <c r="Z968"/>
      <c r="AD968" s="5">
        <f t="shared" si="79"/>
        <v>38106</v>
      </c>
      <c r="AE968" s="96" cm="1">
        <f t="array" ref="AE968">_xlfn.XLOOKUP(AD967,SELICHistorico[Data],SELICHistorico[SELIC dia]/100,AE967,0)</f>
        <v>0</v>
      </c>
      <c r="AF968" s="80">
        <f t="shared" si="80"/>
        <v>1</v>
      </c>
      <c r="AG968" s="123">
        <f t="shared" si="81"/>
        <v>1000</v>
      </c>
      <c r="AH968" s="126" cm="1">
        <f t="array" ref="AH968">_xlfn.XLOOKUP(AD967,CDIHistorico_[Data],CDIHistorico_[CDI dia]/100,AH967,0)</f>
        <v>0</v>
      </c>
      <c r="AI968" s="2">
        <f t="shared" si="82"/>
        <v>1</v>
      </c>
    </row>
    <row r="969" spans="26:35" hidden="1" x14ac:dyDescent="0.25">
      <c r="Z969"/>
      <c r="AD969" s="5">
        <f t="shared" si="79"/>
        <v>38107</v>
      </c>
      <c r="AE969" s="96" cm="1">
        <f t="array" ref="AE969">_xlfn.XLOOKUP(AD968,SELICHistorico[Data],SELICHistorico[SELIC dia]/100,AE968,0)</f>
        <v>0</v>
      </c>
      <c r="AF969" s="80">
        <f t="shared" si="80"/>
        <v>1</v>
      </c>
      <c r="AG969" s="123">
        <f t="shared" si="81"/>
        <v>1000</v>
      </c>
      <c r="AH969" s="126" cm="1">
        <f t="array" ref="AH969">_xlfn.XLOOKUP(AD968,CDIHistorico_[Data],CDIHistorico_[CDI dia]/100,AH968,0)</f>
        <v>0</v>
      </c>
      <c r="AI969" s="2">
        <f t="shared" si="82"/>
        <v>1</v>
      </c>
    </row>
    <row r="970" spans="26:35" hidden="1" x14ac:dyDescent="0.25">
      <c r="Z970"/>
      <c r="AD970" s="5">
        <f t="shared" si="79"/>
        <v>38110</v>
      </c>
      <c r="AE970" s="96" cm="1">
        <f t="array" ref="AE970">_xlfn.XLOOKUP(AD969,SELICHistorico[Data],SELICHistorico[SELIC dia]/100,AE969,0)</f>
        <v>0</v>
      </c>
      <c r="AF970" s="80">
        <f t="shared" si="80"/>
        <v>1</v>
      </c>
      <c r="AG970" s="123">
        <f t="shared" si="81"/>
        <v>1000</v>
      </c>
      <c r="AH970" s="126" cm="1">
        <f t="array" ref="AH970">_xlfn.XLOOKUP(AD969,CDIHistorico_[Data],CDIHistorico_[CDI dia]/100,AH969,0)</f>
        <v>0</v>
      </c>
      <c r="AI970" s="2">
        <f t="shared" si="82"/>
        <v>1</v>
      </c>
    </row>
    <row r="971" spans="26:35" hidden="1" x14ac:dyDescent="0.25">
      <c r="Z971"/>
      <c r="AD971" s="5">
        <f t="shared" si="79"/>
        <v>38111</v>
      </c>
      <c r="AE971" s="96" cm="1">
        <f t="array" ref="AE971">_xlfn.XLOOKUP(AD970,SELICHistorico[Data],SELICHistorico[SELIC dia]/100,AE970,0)</f>
        <v>0</v>
      </c>
      <c r="AF971" s="80">
        <f t="shared" si="80"/>
        <v>1</v>
      </c>
      <c r="AG971" s="123">
        <f t="shared" si="81"/>
        <v>1000</v>
      </c>
      <c r="AH971" s="126" cm="1">
        <f t="array" ref="AH971">_xlfn.XLOOKUP(AD970,CDIHistorico_[Data],CDIHistorico_[CDI dia]/100,AH970,0)</f>
        <v>0</v>
      </c>
      <c r="AI971" s="2">
        <f t="shared" si="82"/>
        <v>1</v>
      </c>
    </row>
    <row r="972" spans="26:35" hidden="1" x14ac:dyDescent="0.25">
      <c r="Z972"/>
      <c r="AD972" s="5">
        <f t="shared" si="79"/>
        <v>38112</v>
      </c>
      <c r="AE972" s="96" cm="1">
        <f t="array" ref="AE972">_xlfn.XLOOKUP(AD971,SELICHistorico[Data],SELICHistorico[SELIC dia]/100,AE971,0)</f>
        <v>0</v>
      </c>
      <c r="AF972" s="80">
        <f t="shared" si="80"/>
        <v>1</v>
      </c>
      <c r="AG972" s="123">
        <f t="shared" si="81"/>
        <v>1000</v>
      </c>
      <c r="AH972" s="126" cm="1">
        <f t="array" ref="AH972">_xlfn.XLOOKUP(AD971,CDIHistorico_[Data],CDIHistorico_[CDI dia]/100,AH971,0)</f>
        <v>0</v>
      </c>
      <c r="AI972" s="2">
        <f t="shared" si="82"/>
        <v>1</v>
      </c>
    </row>
    <row r="973" spans="26:35" hidden="1" x14ac:dyDescent="0.25">
      <c r="Z973"/>
      <c r="AD973" s="5">
        <f t="shared" si="79"/>
        <v>38113</v>
      </c>
      <c r="AE973" s="96" cm="1">
        <f t="array" ref="AE973">_xlfn.XLOOKUP(AD972,SELICHistorico[Data],SELICHistorico[SELIC dia]/100,AE972,0)</f>
        <v>0</v>
      </c>
      <c r="AF973" s="80">
        <f t="shared" si="80"/>
        <v>1</v>
      </c>
      <c r="AG973" s="123">
        <f t="shared" si="81"/>
        <v>1000</v>
      </c>
      <c r="AH973" s="126" cm="1">
        <f t="array" ref="AH973">_xlfn.XLOOKUP(AD972,CDIHistorico_[Data],CDIHistorico_[CDI dia]/100,AH972,0)</f>
        <v>0</v>
      </c>
      <c r="AI973" s="2">
        <f t="shared" si="82"/>
        <v>1</v>
      </c>
    </row>
    <row r="974" spans="26:35" hidden="1" x14ac:dyDescent="0.25">
      <c r="Z974"/>
      <c r="AD974" s="5">
        <f t="shared" si="79"/>
        <v>38114</v>
      </c>
      <c r="AE974" s="96" cm="1">
        <f t="array" ref="AE974">_xlfn.XLOOKUP(AD973,SELICHistorico[Data],SELICHistorico[SELIC dia]/100,AE973,0)</f>
        <v>0</v>
      </c>
      <c r="AF974" s="80">
        <f t="shared" si="80"/>
        <v>1</v>
      </c>
      <c r="AG974" s="123">
        <f t="shared" si="81"/>
        <v>1000</v>
      </c>
      <c r="AH974" s="126" cm="1">
        <f t="array" ref="AH974">_xlfn.XLOOKUP(AD973,CDIHistorico_[Data],CDIHistorico_[CDI dia]/100,AH973,0)</f>
        <v>0</v>
      </c>
      <c r="AI974" s="2">
        <f t="shared" si="82"/>
        <v>1</v>
      </c>
    </row>
    <row r="975" spans="26:35" hidden="1" x14ac:dyDescent="0.25">
      <c r="Z975"/>
      <c r="AD975" s="5">
        <f t="shared" si="79"/>
        <v>38117</v>
      </c>
      <c r="AE975" s="96" cm="1">
        <f t="array" ref="AE975">_xlfn.XLOOKUP(AD974,SELICHistorico[Data],SELICHistorico[SELIC dia]/100,AE974,0)</f>
        <v>0</v>
      </c>
      <c r="AF975" s="80">
        <f t="shared" si="80"/>
        <v>1</v>
      </c>
      <c r="AG975" s="123">
        <f t="shared" si="81"/>
        <v>1000</v>
      </c>
      <c r="AH975" s="126" cm="1">
        <f t="array" ref="AH975">_xlfn.XLOOKUP(AD974,CDIHistorico_[Data],CDIHistorico_[CDI dia]/100,AH974,0)</f>
        <v>0</v>
      </c>
      <c r="AI975" s="2">
        <f t="shared" si="82"/>
        <v>1</v>
      </c>
    </row>
    <row r="976" spans="26:35" hidden="1" x14ac:dyDescent="0.25">
      <c r="Z976"/>
      <c r="AD976" s="5">
        <f t="shared" si="79"/>
        <v>38118</v>
      </c>
      <c r="AE976" s="96" cm="1">
        <f t="array" ref="AE976">_xlfn.XLOOKUP(AD975,SELICHistorico[Data],SELICHistorico[SELIC dia]/100,AE975,0)</f>
        <v>0</v>
      </c>
      <c r="AF976" s="80">
        <f t="shared" si="80"/>
        <v>1</v>
      </c>
      <c r="AG976" s="123">
        <f t="shared" si="81"/>
        <v>1000</v>
      </c>
      <c r="AH976" s="126" cm="1">
        <f t="array" ref="AH976">_xlfn.XLOOKUP(AD975,CDIHistorico_[Data],CDIHistorico_[CDI dia]/100,AH975,0)</f>
        <v>0</v>
      </c>
      <c r="AI976" s="2">
        <f t="shared" si="82"/>
        <v>1</v>
      </c>
    </row>
    <row r="977" spans="26:35" hidden="1" x14ac:dyDescent="0.25">
      <c r="Z977"/>
      <c r="AD977" s="5">
        <f t="shared" si="79"/>
        <v>38119</v>
      </c>
      <c r="AE977" s="96" cm="1">
        <f t="array" ref="AE977">_xlfn.XLOOKUP(AD976,SELICHistorico[Data],SELICHistorico[SELIC dia]/100,AE976,0)</f>
        <v>0</v>
      </c>
      <c r="AF977" s="80">
        <f t="shared" si="80"/>
        <v>1</v>
      </c>
      <c r="AG977" s="123">
        <f t="shared" si="81"/>
        <v>1000</v>
      </c>
      <c r="AH977" s="126" cm="1">
        <f t="array" ref="AH977">_xlfn.XLOOKUP(AD976,CDIHistorico_[Data],CDIHistorico_[CDI dia]/100,AH976,0)</f>
        <v>0</v>
      </c>
      <c r="AI977" s="2">
        <f t="shared" si="82"/>
        <v>1</v>
      </c>
    </row>
    <row r="978" spans="26:35" hidden="1" x14ac:dyDescent="0.25">
      <c r="Z978"/>
      <c r="AD978" s="5">
        <f t="shared" si="79"/>
        <v>38120</v>
      </c>
      <c r="AE978" s="96" cm="1">
        <f t="array" ref="AE978">_xlfn.XLOOKUP(AD977,SELICHistorico[Data],SELICHistorico[SELIC dia]/100,AE977,0)</f>
        <v>0</v>
      </c>
      <c r="AF978" s="80">
        <f t="shared" si="80"/>
        <v>1</v>
      </c>
      <c r="AG978" s="123">
        <f t="shared" si="81"/>
        <v>1000</v>
      </c>
      <c r="AH978" s="126" cm="1">
        <f t="array" ref="AH978">_xlfn.XLOOKUP(AD977,CDIHistorico_[Data],CDIHistorico_[CDI dia]/100,AH977,0)</f>
        <v>0</v>
      </c>
      <c r="AI978" s="2">
        <f t="shared" si="82"/>
        <v>1</v>
      </c>
    </row>
    <row r="979" spans="26:35" hidden="1" x14ac:dyDescent="0.25">
      <c r="Z979"/>
      <c r="AD979" s="5">
        <f t="shared" si="79"/>
        <v>38121</v>
      </c>
      <c r="AE979" s="96" cm="1">
        <f t="array" ref="AE979">_xlfn.XLOOKUP(AD978,SELICHistorico[Data],SELICHistorico[SELIC dia]/100,AE978,0)</f>
        <v>0</v>
      </c>
      <c r="AF979" s="80">
        <f t="shared" si="80"/>
        <v>1</v>
      </c>
      <c r="AG979" s="123">
        <f t="shared" si="81"/>
        <v>1000</v>
      </c>
      <c r="AH979" s="126" cm="1">
        <f t="array" ref="AH979">_xlfn.XLOOKUP(AD978,CDIHistorico_[Data],CDIHistorico_[CDI dia]/100,AH978,0)</f>
        <v>0</v>
      </c>
      <c r="AI979" s="2">
        <f t="shared" si="82"/>
        <v>1</v>
      </c>
    </row>
    <row r="980" spans="26:35" hidden="1" x14ac:dyDescent="0.25">
      <c r="Z980"/>
      <c r="AD980" s="5">
        <f t="shared" ref="AD980:AD1043" si="83">WORKDAY(AD979,1,feriados)</f>
        <v>38124</v>
      </c>
      <c r="AE980" s="96" cm="1">
        <f t="array" ref="AE980">_xlfn.XLOOKUP(AD979,SELICHistorico[Data],SELICHistorico[SELIC dia]/100,AE979,0)</f>
        <v>0</v>
      </c>
      <c r="AF980" s="80">
        <f t="shared" si="80"/>
        <v>1</v>
      </c>
      <c r="AG980" s="123">
        <f t="shared" si="81"/>
        <v>1000</v>
      </c>
      <c r="AH980" s="126" cm="1">
        <f t="array" ref="AH980">_xlfn.XLOOKUP(AD979,CDIHistorico_[Data],CDIHistorico_[CDI dia]/100,AH979,0)</f>
        <v>0</v>
      </c>
      <c r="AI980" s="2">
        <f t="shared" si="82"/>
        <v>1</v>
      </c>
    </row>
    <row r="981" spans="26:35" hidden="1" x14ac:dyDescent="0.25">
      <c r="Z981"/>
      <c r="AD981" s="5">
        <f t="shared" si="83"/>
        <v>38125</v>
      </c>
      <c r="AE981" s="96" cm="1">
        <f t="array" ref="AE981">_xlfn.XLOOKUP(AD980,SELICHistorico[Data],SELICHistorico[SELIC dia]/100,AE980,0)</f>
        <v>0</v>
      </c>
      <c r="AF981" s="80">
        <f t="shared" si="80"/>
        <v>1</v>
      </c>
      <c r="AG981" s="123">
        <f t="shared" si="81"/>
        <v>1000</v>
      </c>
      <c r="AH981" s="126" cm="1">
        <f t="array" ref="AH981">_xlfn.XLOOKUP(AD980,CDIHistorico_[Data],CDIHistorico_[CDI dia]/100,AH980,0)</f>
        <v>0</v>
      </c>
      <c r="AI981" s="2">
        <f t="shared" si="82"/>
        <v>1</v>
      </c>
    </row>
    <row r="982" spans="26:35" hidden="1" x14ac:dyDescent="0.25">
      <c r="Z982"/>
      <c r="AD982" s="5">
        <f t="shared" si="83"/>
        <v>38126</v>
      </c>
      <c r="AE982" s="96" cm="1">
        <f t="array" ref="AE982">_xlfn.XLOOKUP(AD981,SELICHistorico[Data],SELICHistorico[SELIC dia]/100,AE981,0)</f>
        <v>0</v>
      </c>
      <c r="AF982" s="80">
        <f t="shared" si="80"/>
        <v>1</v>
      </c>
      <c r="AG982" s="123">
        <f t="shared" si="81"/>
        <v>1000</v>
      </c>
      <c r="AH982" s="126" cm="1">
        <f t="array" ref="AH982">_xlfn.XLOOKUP(AD981,CDIHistorico_[Data],CDIHistorico_[CDI dia]/100,AH981,0)</f>
        <v>0</v>
      </c>
      <c r="AI982" s="2">
        <f t="shared" si="82"/>
        <v>1</v>
      </c>
    </row>
    <row r="983" spans="26:35" hidden="1" x14ac:dyDescent="0.25">
      <c r="Z983"/>
      <c r="AD983" s="5">
        <f t="shared" si="83"/>
        <v>38127</v>
      </c>
      <c r="AE983" s="96" cm="1">
        <f t="array" ref="AE983">_xlfn.XLOOKUP(AD982,SELICHistorico[Data],SELICHistorico[SELIC dia]/100,AE982,0)</f>
        <v>0</v>
      </c>
      <c r="AF983" s="80">
        <f t="shared" si="80"/>
        <v>1</v>
      </c>
      <c r="AG983" s="123">
        <f t="shared" si="81"/>
        <v>1000</v>
      </c>
      <c r="AH983" s="126" cm="1">
        <f t="array" ref="AH983">_xlfn.XLOOKUP(AD982,CDIHistorico_[Data],CDIHistorico_[CDI dia]/100,AH982,0)</f>
        <v>0</v>
      </c>
      <c r="AI983" s="2">
        <f t="shared" si="82"/>
        <v>1</v>
      </c>
    </row>
    <row r="984" spans="26:35" hidden="1" x14ac:dyDescent="0.25">
      <c r="Z984"/>
      <c r="AD984" s="5">
        <f t="shared" si="83"/>
        <v>38128</v>
      </c>
      <c r="AE984" s="96" cm="1">
        <f t="array" ref="AE984">_xlfn.XLOOKUP(AD983,SELICHistorico[Data],SELICHistorico[SELIC dia]/100,AE983,0)</f>
        <v>0</v>
      </c>
      <c r="AF984" s="80">
        <f t="shared" si="80"/>
        <v>1</v>
      </c>
      <c r="AG984" s="123">
        <f t="shared" si="81"/>
        <v>1000</v>
      </c>
      <c r="AH984" s="126" cm="1">
        <f t="array" ref="AH984">_xlfn.XLOOKUP(AD983,CDIHistorico_[Data],CDIHistorico_[CDI dia]/100,AH983,0)</f>
        <v>0</v>
      </c>
      <c r="AI984" s="2">
        <f t="shared" si="82"/>
        <v>1</v>
      </c>
    </row>
    <row r="985" spans="26:35" hidden="1" x14ac:dyDescent="0.25">
      <c r="Z985"/>
      <c r="AD985" s="5">
        <f t="shared" si="83"/>
        <v>38131</v>
      </c>
      <c r="AE985" s="96" cm="1">
        <f t="array" ref="AE985">_xlfn.XLOOKUP(AD984,SELICHistorico[Data],SELICHistorico[SELIC dia]/100,AE984,0)</f>
        <v>0</v>
      </c>
      <c r="AF985" s="80">
        <f t="shared" si="80"/>
        <v>1</v>
      </c>
      <c r="AG985" s="123">
        <f t="shared" si="81"/>
        <v>1000</v>
      </c>
      <c r="AH985" s="126" cm="1">
        <f t="array" ref="AH985">_xlfn.XLOOKUP(AD984,CDIHistorico_[Data],CDIHistorico_[CDI dia]/100,AH984,0)</f>
        <v>0</v>
      </c>
      <c r="AI985" s="2">
        <f t="shared" si="82"/>
        <v>1</v>
      </c>
    </row>
    <row r="986" spans="26:35" hidden="1" x14ac:dyDescent="0.25">
      <c r="Z986"/>
      <c r="AD986" s="5">
        <f t="shared" si="83"/>
        <v>38132</v>
      </c>
      <c r="AE986" s="96" cm="1">
        <f t="array" ref="AE986">_xlfn.XLOOKUP(AD985,SELICHistorico[Data],SELICHistorico[SELIC dia]/100,AE985,0)</f>
        <v>0</v>
      </c>
      <c r="AF986" s="80">
        <f t="shared" si="80"/>
        <v>1</v>
      </c>
      <c r="AG986" s="123">
        <f t="shared" si="81"/>
        <v>1000</v>
      </c>
      <c r="AH986" s="126" cm="1">
        <f t="array" ref="AH986">_xlfn.XLOOKUP(AD985,CDIHistorico_[Data],CDIHistorico_[CDI dia]/100,AH985,0)</f>
        <v>0</v>
      </c>
      <c r="AI986" s="2">
        <f t="shared" si="82"/>
        <v>1</v>
      </c>
    </row>
    <row r="987" spans="26:35" hidden="1" x14ac:dyDescent="0.25">
      <c r="Z987"/>
      <c r="AD987" s="5">
        <f t="shared" si="83"/>
        <v>38133</v>
      </c>
      <c r="AE987" s="96" cm="1">
        <f t="array" ref="AE987">_xlfn.XLOOKUP(AD986,SELICHistorico[Data],SELICHistorico[SELIC dia]/100,AE986,0)</f>
        <v>0</v>
      </c>
      <c r="AF987" s="80">
        <f t="shared" si="80"/>
        <v>1</v>
      </c>
      <c r="AG987" s="123">
        <f t="shared" si="81"/>
        <v>1000</v>
      </c>
      <c r="AH987" s="126" cm="1">
        <f t="array" ref="AH987">_xlfn.XLOOKUP(AD986,CDIHistorico_[Data],CDIHistorico_[CDI dia]/100,AH986,0)</f>
        <v>0</v>
      </c>
      <c r="AI987" s="2">
        <f t="shared" si="82"/>
        <v>1</v>
      </c>
    </row>
    <row r="988" spans="26:35" hidden="1" x14ac:dyDescent="0.25">
      <c r="Z988"/>
      <c r="AD988" s="5">
        <f t="shared" si="83"/>
        <v>38134</v>
      </c>
      <c r="AE988" s="96" cm="1">
        <f t="array" ref="AE988">_xlfn.XLOOKUP(AD987,SELICHistorico[Data],SELICHistorico[SELIC dia]/100,AE987,0)</f>
        <v>0</v>
      </c>
      <c r="AF988" s="80">
        <f t="shared" si="80"/>
        <v>1</v>
      </c>
      <c r="AG988" s="123">
        <f t="shared" si="81"/>
        <v>1000</v>
      </c>
      <c r="AH988" s="126" cm="1">
        <f t="array" ref="AH988">_xlfn.XLOOKUP(AD987,CDIHistorico_[Data],CDIHistorico_[CDI dia]/100,AH987,0)</f>
        <v>0</v>
      </c>
      <c r="AI988" s="2">
        <f t="shared" si="82"/>
        <v>1</v>
      </c>
    </row>
    <row r="989" spans="26:35" hidden="1" x14ac:dyDescent="0.25">
      <c r="Z989"/>
      <c r="AD989" s="5">
        <f t="shared" si="83"/>
        <v>38135</v>
      </c>
      <c r="AE989" s="96" cm="1">
        <f t="array" ref="AE989">_xlfn.XLOOKUP(AD988,SELICHistorico[Data],SELICHistorico[SELIC dia]/100,AE988,0)</f>
        <v>0</v>
      </c>
      <c r="AF989" s="80">
        <f t="shared" si="80"/>
        <v>1</v>
      </c>
      <c r="AG989" s="123">
        <f t="shared" si="81"/>
        <v>1000</v>
      </c>
      <c r="AH989" s="126" cm="1">
        <f t="array" ref="AH989">_xlfn.XLOOKUP(AD988,CDIHistorico_[Data],CDIHistorico_[CDI dia]/100,AH988,0)</f>
        <v>0</v>
      </c>
      <c r="AI989" s="2">
        <f t="shared" si="82"/>
        <v>1</v>
      </c>
    </row>
    <row r="990" spans="26:35" hidden="1" x14ac:dyDescent="0.25">
      <c r="Z990"/>
      <c r="AD990" s="5">
        <f t="shared" si="83"/>
        <v>38138</v>
      </c>
      <c r="AE990" s="96" cm="1">
        <f t="array" ref="AE990">_xlfn.XLOOKUP(AD989,SELICHistorico[Data],SELICHistorico[SELIC dia]/100,AE989,0)</f>
        <v>0</v>
      </c>
      <c r="AF990" s="80">
        <f t="shared" si="80"/>
        <v>1</v>
      </c>
      <c r="AG990" s="123">
        <f t="shared" si="81"/>
        <v>1000</v>
      </c>
      <c r="AH990" s="126" cm="1">
        <f t="array" ref="AH990">_xlfn.XLOOKUP(AD989,CDIHistorico_[Data],CDIHistorico_[CDI dia]/100,AH989,0)</f>
        <v>0</v>
      </c>
      <c r="AI990" s="2">
        <f t="shared" si="82"/>
        <v>1</v>
      </c>
    </row>
    <row r="991" spans="26:35" hidden="1" x14ac:dyDescent="0.25">
      <c r="Z991"/>
      <c r="AD991" s="5">
        <f t="shared" si="83"/>
        <v>38139</v>
      </c>
      <c r="AE991" s="96" cm="1">
        <f t="array" ref="AE991">_xlfn.XLOOKUP(AD990,SELICHistorico[Data],SELICHistorico[SELIC dia]/100,AE990,0)</f>
        <v>0</v>
      </c>
      <c r="AF991" s="80">
        <f t="shared" si="80"/>
        <v>1</v>
      </c>
      <c r="AG991" s="123">
        <f t="shared" si="81"/>
        <v>1000</v>
      </c>
      <c r="AH991" s="126" cm="1">
        <f t="array" ref="AH991">_xlfn.XLOOKUP(AD990,CDIHistorico_[Data],CDIHistorico_[CDI dia]/100,AH990,0)</f>
        <v>0</v>
      </c>
      <c r="AI991" s="2">
        <f t="shared" si="82"/>
        <v>1</v>
      </c>
    </row>
    <row r="992" spans="26:35" hidden="1" x14ac:dyDescent="0.25">
      <c r="Z992"/>
      <c r="AD992" s="5">
        <f t="shared" si="83"/>
        <v>38140</v>
      </c>
      <c r="AE992" s="96" cm="1">
        <f t="array" ref="AE992">_xlfn.XLOOKUP(AD991,SELICHistorico[Data],SELICHistorico[SELIC dia]/100,AE991,0)</f>
        <v>0</v>
      </c>
      <c r="AF992" s="80">
        <f t="shared" si="80"/>
        <v>1</v>
      </c>
      <c r="AG992" s="123">
        <f t="shared" si="81"/>
        <v>1000</v>
      </c>
      <c r="AH992" s="126" cm="1">
        <f t="array" ref="AH992">_xlfn.XLOOKUP(AD991,CDIHistorico_[Data],CDIHistorico_[CDI dia]/100,AH991,0)</f>
        <v>0</v>
      </c>
      <c r="AI992" s="2">
        <f t="shared" si="82"/>
        <v>1</v>
      </c>
    </row>
    <row r="993" spans="26:35" hidden="1" x14ac:dyDescent="0.25">
      <c r="Z993"/>
      <c r="AD993" s="5">
        <f t="shared" si="83"/>
        <v>38141</v>
      </c>
      <c r="AE993" s="96" cm="1">
        <f t="array" ref="AE993">_xlfn.XLOOKUP(AD992,SELICHistorico[Data],SELICHistorico[SELIC dia]/100,AE992,0)</f>
        <v>0</v>
      </c>
      <c r="AF993" s="80">
        <f t="shared" si="80"/>
        <v>1</v>
      </c>
      <c r="AG993" s="123">
        <f t="shared" si="81"/>
        <v>1000</v>
      </c>
      <c r="AH993" s="126" cm="1">
        <f t="array" ref="AH993">_xlfn.XLOOKUP(AD992,CDIHistorico_[Data],CDIHistorico_[CDI dia]/100,AH992,0)</f>
        <v>0</v>
      </c>
      <c r="AI993" s="2">
        <f t="shared" si="82"/>
        <v>1</v>
      </c>
    </row>
    <row r="994" spans="26:35" hidden="1" x14ac:dyDescent="0.25">
      <c r="Z994"/>
      <c r="AD994" s="5">
        <f t="shared" si="83"/>
        <v>38142</v>
      </c>
      <c r="AE994" s="96" cm="1">
        <f t="array" ref="AE994">_xlfn.XLOOKUP(AD993,SELICHistorico[Data],SELICHistorico[SELIC dia]/100,AE993,0)</f>
        <v>0</v>
      </c>
      <c r="AF994" s="80">
        <f t="shared" si="80"/>
        <v>1</v>
      </c>
      <c r="AG994" s="123">
        <f t="shared" si="81"/>
        <v>1000</v>
      </c>
      <c r="AH994" s="126" cm="1">
        <f t="array" ref="AH994">_xlfn.XLOOKUP(AD993,CDIHistorico_[Data],CDIHistorico_[CDI dia]/100,AH993,0)</f>
        <v>0</v>
      </c>
      <c r="AI994" s="2">
        <f t="shared" si="82"/>
        <v>1</v>
      </c>
    </row>
    <row r="995" spans="26:35" hidden="1" x14ac:dyDescent="0.25">
      <c r="Z995"/>
      <c r="AD995" s="5">
        <f t="shared" si="83"/>
        <v>38145</v>
      </c>
      <c r="AE995" s="96" cm="1">
        <f t="array" ref="AE995">_xlfn.XLOOKUP(AD994,SELICHistorico[Data],SELICHistorico[SELIC dia]/100,AE994,0)</f>
        <v>0</v>
      </c>
      <c r="AF995" s="80">
        <f t="shared" si="80"/>
        <v>1</v>
      </c>
      <c r="AG995" s="123">
        <f t="shared" si="81"/>
        <v>1000</v>
      </c>
      <c r="AH995" s="126" cm="1">
        <f t="array" ref="AH995">_xlfn.XLOOKUP(AD994,CDIHistorico_[Data],CDIHistorico_[CDI dia]/100,AH994,0)</f>
        <v>0</v>
      </c>
      <c r="AI995" s="2">
        <f t="shared" si="82"/>
        <v>1</v>
      </c>
    </row>
    <row r="996" spans="26:35" hidden="1" x14ac:dyDescent="0.25">
      <c r="Z996"/>
      <c r="AD996" s="5">
        <f t="shared" si="83"/>
        <v>38146</v>
      </c>
      <c r="AE996" s="96" cm="1">
        <f t="array" ref="AE996">_xlfn.XLOOKUP(AD995,SELICHistorico[Data],SELICHistorico[SELIC dia]/100,AE995,0)</f>
        <v>0</v>
      </c>
      <c r="AF996" s="80">
        <f t="shared" si="80"/>
        <v>1</v>
      </c>
      <c r="AG996" s="123">
        <f t="shared" si="81"/>
        <v>1000</v>
      </c>
      <c r="AH996" s="126" cm="1">
        <f t="array" ref="AH996">_xlfn.XLOOKUP(AD995,CDIHistorico_[Data],CDIHistorico_[CDI dia]/100,AH995,0)</f>
        <v>0</v>
      </c>
      <c r="AI996" s="2">
        <f t="shared" si="82"/>
        <v>1</v>
      </c>
    </row>
    <row r="997" spans="26:35" hidden="1" x14ac:dyDescent="0.25">
      <c r="Z997"/>
      <c r="AD997" s="5">
        <f t="shared" si="83"/>
        <v>38147</v>
      </c>
      <c r="AE997" s="96" cm="1">
        <f t="array" ref="AE997">_xlfn.XLOOKUP(AD996,SELICHistorico[Data],SELICHistorico[SELIC dia]/100,AE996,0)</f>
        <v>0</v>
      </c>
      <c r="AF997" s="80">
        <f t="shared" si="80"/>
        <v>1</v>
      </c>
      <c r="AG997" s="123">
        <f t="shared" si="81"/>
        <v>1000</v>
      </c>
      <c r="AH997" s="126" cm="1">
        <f t="array" ref="AH997">_xlfn.XLOOKUP(AD996,CDIHistorico_[Data],CDIHistorico_[CDI dia]/100,AH996,0)</f>
        <v>0</v>
      </c>
      <c r="AI997" s="2">
        <f t="shared" si="82"/>
        <v>1</v>
      </c>
    </row>
    <row r="998" spans="26:35" hidden="1" x14ac:dyDescent="0.25">
      <c r="Z998"/>
      <c r="AD998" s="5">
        <f t="shared" si="83"/>
        <v>38149</v>
      </c>
      <c r="AE998" s="96" cm="1">
        <f t="array" ref="AE998">_xlfn.XLOOKUP(AD997,SELICHistorico[Data],SELICHistorico[SELIC dia]/100,AE997,0)</f>
        <v>0</v>
      </c>
      <c r="AF998" s="80">
        <f t="shared" si="80"/>
        <v>1</v>
      </c>
      <c r="AG998" s="123">
        <f t="shared" si="81"/>
        <v>1000</v>
      </c>
      <c r="AH998" s="126" cm="1">
        <f t="array" ref="AH998">_xlfn.XLOOKUP(AD997,CDIHistorico_[Data],CDIHistorico_[CDI dia]/100,AH997,0)</f>
        <v>0</v>
      </c>
      <c r="AI998" s="2">
        <f t="shared" si="82"/>
        <v>1</v>
      </c>
    </row>
    <row r="999" spans="26:35" hidden="1" x14ac:dyDescent="0.25">
      <c r="Z999"/>
      <c r="AD999" s="5">
        <f t="shared" si="83"/>
        <v>38152</v>
      </c>
      <c r="AE999" s="96" cm="1">
        <f t="array" ref="AE999">_xlfn.XLOOKUP(AD998,SELICHistorico[Data],SELICHistorico[SELIC dia]/100,AE998,0)</f>
        <v>0</v>
      </c>
      <c r="AF999" s="80">
        <f t="shared" si="80"/>
        <v>1</v>
      </c>
      <c r="AG999" s="123">
        <f t="shared" si="81"/>
        <v>1000</v>
      </c>
      <c r="AH999" s="126" cm="1">
        <f t="array" ref="AH999">_xlfn.XLOOKUP(AD998,CDIHistorico_[Data],CDIHistorico_[CDI dia]/100,AH998,0)</f>
        <v>0</v>
      </c>
      <c r="AI999" s="2">
        <f t="shared" si="82"/>
        <v>1</v>
      </c>
    </row>
    <row r="1000" spans="26:35" hidden="1" x14ac:dyDescent="0.25">
      <c r="Z1000"/>
      <c r="AD1000" s="5">
        <f t="shared" si="83"/>
        <v>38153</v>
      </c>
      <c r="AE1000" s="96" cm="1">
        <f t="array" ref="AE1000">_xlfn.XLOOKUP(AD999,SELICHistorico[Data],SELICHistorico[SELIC dia]/100,AE999,0)</f>
        <v>0</v>
      </c>
      <c r="AF1000" s="80">
        <f t="shared" si="80"/>
        <v>1</v>
      </c>
      <c r="AG1000" s="123">
        <f t="shared" si="81"/>
        <v>1000</v>
      </c>
      <c r="AH1000" s="126" cm="1">
        <f t="array" ref="AH1000">_xlfn.XLOOKUP(AD999,CDIHistorico_[Data],CDIHistorico_[CDI dia]/100,AH999,0)</f>
        <v>0</v>
      </c>
      <c r="AI1000" s="2">
        <f t="shared" si="82"/>
        <v>1</v>
      </c>
    </row>
    <row r="1001" spans="26:35" hidden="1" x14ac:dyDescent="0.25">
      <c r="Z1001"/>
      <c r="AD1001" s="5">
        <f t="shared" si="83"/>
        <v>38154</v>
      </c>
      <c r="AE1001" s="96" cm="1">
        <f t="array" ref="AE1001">_xlfn.XLOOKUP(AD1000,SELICHistorico[Data],SELICHistorico[SELIC dia]/100,AE1000,0)</f>
        <v>0</v>
      </c>
      <c r="AF1001" s="80">
        <f t="shared" si="80"/>
        <v>1</v>
      </c>
      <c r="AG1001" s="123">
        <f t="shared" si="81"/>
        <v>1000</v>
      </c>
      <c r="AH1001" s="126" cm="1">
        <f t="array" ref="AH1001">_xlfn.XLOOKUP(AD1000,CDIHistorico_[Data],CDIHistorico_[CDI dia]/100,AH1000,0)</f>
        <v>0</v>
      </c>
      <c r="AI1001" s="2">
        <f t="shared" si="82"/>
        <v>1</v>
      </c>
    </row>
    <row r="1002" spans="26:35" hidden="1" x14ac:dyDescent="0.25">
      <c r="Z1002"/>
      <c r="AD1002" s="5">
        <f t="shared" si="83"/>
        <v>38155</v>
      </c>
      <c r="AE1002" s="96" cm="1">
        <f t="array" ref="AE1002">_xlfn.XLOOKUP(AD1001,SELICHistorico[Data],SELICHistorico[SELIC dia]/100,AE1001,0)</f>
        <v>0</v>
      </c>
      <c r="AF1002" s="80">
        <f t="shared" si="80"/>
        <v>1</v>
      </c>
      <c r="AG1002" s="123">
        <f t="shared" si="81"/>
        <v>1000</v>
      </c>
      <c r="AH1002" s="126" cm="1">
        <f t="array" ref="AH1002">_xlfn.XLOOKUP(AD1001,CDIHistorico_[Data],CDIHistorico_[CDI dia]/100,AH1001,0)</f>
        <v>0</v>
      </c>
      <c r="AI1002" s="2">
        <f t="shared" si="82"/>
        <v>1</v>
      </c>
    </row>
    <row r="1003" spans="26:35" hidden="1" x14ac:dyDescent="0.25">
      <c r="Z1003"/>
      <c r="AD1003" s="5">
        <f t="shared" si="83"/>
        <v>38156</v>
      </c>
      <c r="AE1003" s="96" cm="1">
        <f t="array" ref="AE1003">_xlfn.XLOOKUP(AD1002,SELICHistorico[Data],SELICHistorico[SELIC dia]/100,AE1002,0)</f>
        <v>0</v>
      </c>
      <c r="AF1003" s="80">
        <f t="shared" si="80"/>
        <v>1</v>
      </c>
      <c r="AG1003" s="123">
        <f t="shared" si="81"/>
        <v>1000</v>
      </c>
      <c r="AH1003" s="126" cm="1">
        <f t="array" ref="AH1003">_xlfn.XLOOKUP(AD1002,CDIHistorico_[Data],CDIHistorico_[CDI dia]/100,AH1002,0)</f>
        <v>0</v>
      </c>
      <c r="AI1003" s="2">
        <f t="shared" si="82"/>
        <v>1</v>
      </c>
    </row>
    <row r="1004" spans="26:35" hidden="1" x14ac:dyDescent="0.25">
      <c r="Z1004"/>
      <c r="AD1004" s="5">
        <f t="shared" si="83"/>
        <v>38159</v>
      </c>
      <c r="AE1004" s="96" cm="1">
        <f t="array" ref="AE1004">_xlfn.XLOOKUP(AD1003,SELICHistorico[Data],SELICHistorico[SELIC dia]/100,AE1003,0)</f>
        <v>0</v>
      </c>
      <c r="AF1004" s="80">
        <f t="shared" si="80"/>
        <v>1</v>
      </c>
      <c r="AG1004" s="123">
        <f t="shared" si="81"/>
        <v>1000</v>
      </c>
      <c r="AH1004" s="126" cm="1">
        <f t="array" ref="AH1004">_xlfn.XLOOKUP(AD1003,CDIHistorico_[Data],CDIHistorico_[CDI dia]/100,AH1003,0)</f>
        <v>0</v>
      </c>
      <c r="AI1004" s="2">
        <f t="shared" si="82"/>
        <v>1</v>
      </c>
    </row>
    <row r="1005" spans="26:35" hidden="1" x14ac:dyDescent="0.25">
      <c r="Z1005"/>
      <c r="AD1005" s="5">
        <f t="shared" si="83"/>
        <v>38160</v>
      </c>
      <c r="AE1005" s="96" cm="1">
        <f t="array" ref="AE1005">_xlfn.XLOOKUP(AD1004,SELICHistorico[Data],SELICHistorico[SELIC dia]/100,AE1004,0)</f>
        <v>0</v>
      </c>
      <c r="AF1005" s="80">
        <f t="shared" si="80"/>
        <v>1</v>
      </c>
      <c r="AG1005" s="123">
        <f t="shared" si="81"/>
        <v>1000</v>
      </c>
      <c r="AH1005" s="126" cm="1">
        <f t="array" ref="AH1005">_xlfn.XLOOKUP(AD1004,CDIHistorico_[Data],CDIHistorico_[CDI dia]/100,AH1004,0)</f>
        <v>0</v>
      </c>
      <c r="AI1005" s="2">
        <f t="shared" si="82"/>
        <v>1</v>
      </c>
    </row>
    <row r="1006" spans="26:35" hidden="1" x14ac:dyDescent="0.25">
      <c r="Z1006"/>
      <c r="AD1006" s="5">
        <f t="shared" si="83"/>
        <v>38161</v>
      </c>
      <c r="AE1006" s="96" cm="1">
        <f t="array" ref="AE1006">_xlfn.XLOOKUP(AD1005,SELICHistorico[Data],SELICHistorico[SELIC dia]/100,AE1005,0)</f>
        <v>0</v>
      </c>
      <c r="AF1006" s="80">
        <f t="shared" si="80"/>
        <v>1</v>
      </c>
      <c r="AG1006" s="123">
        <f t="shared" si="81"/>
        <v>1000</v>
      </c>
      <c r="AH1006" s="126" cm="1">
        <f t="array" ref="AH1006">_xlfn.XLOOKUP(AD1005,CDIHistorico_[Data],CDIHistorico_[CDI dia]/100,AH1005,0)</f>
        <v>0</v>
      </c>
      <c r="AI1006" s="2">
        <f t="shared" si="82"/>
        <v>1</v>
      </c>
    </row>
    <row r="1007" spans="26:35" hidden="1" x14ac:dyDescent="0.25">
      <c r="Z1007"/>
      <c r="AD1007" s="5">
        <f t="shared" si="83"/>
        <v>38162</v>
      </c>
      <c r="AE1007" s="96" cm="1">
        <f t="array" ref="AE1007">_xlfn.XLOOKUP(AD1006,SELICHistorico[Data],SELICHistorico[SELIC dia]/100,AE1006,0)</f>
        <v>0</v>
      </c>
      <c r="AF1007" s="80">
        <f t="shared" si="80"/>
        <v>1</v>
      </c>
      <c r="AG1007" s="123">
        <f t="shared" si="81"/>
        <v>1000</v>
      </c>
      <c r="AH1007" s="126" cm="1">
        <f t="array" ref="AH1007">_xlfn.XLOOKUP(AD1006,CDIHistorico_[Data],CDIHistorico_[CDI dia]/100,AH1006,0)</f>
        <v>0</v>
      </c>
      <c r="AI1007" s="2">
        <f t="shared" si="82"/>
        <v>1</v>
      </c>
    </row>
    <row r="1008" spans="26:35" hidden="1" x14ac:dyDescent="0.25">
      <c r="Z1008"/>
      <c r="AD1008" s="5">
        <f t="shared" si="83"/>
        <v>38163</v>
      </c>
      <c r="AE1008" s="96" cm="1">
        <f t="array" ref="AE1008">_xlfn.XLOOKUP(AD1007,SELICHistorico[Data],SELICHistorico[SELIC dia]/100,AE1007,0)</f>
        <v>0</v>
      </c>
      <c r="AF1008" s="80">
        <f t="shared" si="80"/>
        <v>1</v>
      </c>
      <c r="AG1008" s="123">
        <f t="shared" si="81"/>
        <v>1000</v>
      </c>
      <c r="AH1008" s="126" cm="1">
        <f t="array" ref="AH1008">_xlfn.XLOOKUP(AD1007,CDIHistorico_[Data],CDIHistorico_[CDI dia]/100,AH1007,0)</f>
        <v>0</v>
      </c>
      <c r="AI1008" s="2">
        <f t="shared" si="82"/>
        <v>1</v>
      </c>
    </row>
    <row r="1009" spans="26:35" hidden="1" x14ac:dyDescent="0.25">
      <c r="Z1009"/>
      <c r="AD1009" s="5">
        <f t="shared" si="83"/>
        <v>38166</v>
      </c>
      <c r="AE1009" s="96" cm="1">
        <f t="array" ref="AE1009">_xlfn.XLOOKUP(AD1008,SELICHistorico[Data],SELICHistorico[SELIC dia]/100,AE1008,0)</f>
        <v>0</v>
      </c>
      <c r="AF1009" s="80">
        <f t="shared" si="80"/>
        <v>1</v>
      </c>
      <c r="AG1009" s="123">
        <f t="shared" si="81"/>
        <v>1000</v>
      </c>
      <c r="AH1009" s="126" cm="1">
        <f t="array" ref="AH1009">_xlfn.XLOOKUP(AD1008,CDIHistorico_[Data],CDIHistorico_[CDI dia]/100,AH1008,0)</f>
        <v>0</v>
      </c>
      <c r="AI1009" s="2">
        <f t="shared" si="82"/>
        <v>1</v>
      </c>
    </row>
    <row r="1010" spans="26:35" hidden="1" x14ac:dyDescent="0.25">
      <c r="Z1010"/>
      <c r="AD1010" s="5">
        <f t="shared" si="83"/>
        <v>38167</v>
      </c>
      <c r="AE1010" s="96" cm="1">
        <f t="array" ref="AE1010">_xlfn.XLOOKUP(AD1009,SELICHistorico[Data],SELICHistorico[SELIC dia]/100,AE1009,0)</f>
        <v>0</v>
      </c>
      <c r="AF1010" s="80">
        <f t="shared" si="80"/>
        <v>1</v>
      </c>
      <c r="AG1010" s="123">
        <f t="shared" si="81"/>
        <v>1000</v>
      </c>
      <c r="AH1010" s="126" cm="1">
        <f t="array" ref="AH1010">_xlfn.XLOOKUP(AD1009,CDIHistorico_[Data],CDIHistorico_[CDI dia]/100,AH1009,0)</f>
        <v>0</v>
      </c>
      <c r="AI1010" s="2">
        <f t="shared" si="82"/>
        <v>1</v>
      </c>
    </row>
    <row r="1011" spans="26:35" hidden="1" x14ac:dyDescent="0.25">
      <c r="Z1011"/>
      <c r="AD1011" s="5">
        <f t="shared" si="83"/>
        <v>38168</v>
      </c>
      <c r="AE1011" s="96" cm="1">
        <f t="array" ref="AE1011">_xlfn.XLOOKUP(AD1010,SELICHistorico[Data],SELICHistorico[SELIC dia]/100,AE1010,0)</f>
        <v>0</v>
      </c>
      <c r="AF1011" s="80">
        <f t="shared" si="80"/>
        <v>1</v>
      </c>
      <c r="AG1011" s="123">
        <f t="shared" si="81"/>
        <v>1000</v>
      </c>
      <c r="AH1011" s="126" cm="1">
        <f t="array" ref="AH1011">_xlfn.XLOOKUP(AD1010,CDIHistorico_[Data],CDIHistorico_[CDI dia]/100,AH1010,0)</f>
        <v>0</v>
      </c>
      <c r="AI1011" s="2">
        <f t="shared" si="82"/>
        <v>1</v>
      </c>
    </row>
    <row r="1012" spans="26:35" hidden="1" x14ac:dyDescent="0.25">
      <c r="Z1012"/>
      <c r="AD1012" s="5">
        <f t="shared" si="83"/>
        <v>38169</v>
      </c>
      <c r="AE1012" s="96" cm="1">
        <f t="array" ref="AE1012">_xlfn.XLOOKUP(AD1011,SELICHistorico[Data],SELICHistorico[SELIC dia]/100,AE1011,0)</f>
        <v>0</v>
      </c>
      <c r="AF1012" s="80">
        <f t="shared" si="80"/>
        <v>1</v>
      </c>
      <c r="AG1012" s="123">
        <f t="shared" si="81"/>
        <v>1000</v>
      </c>
      <c r="AH1012" s="126" cm="1">
        <f t="array" ref="AH1012">_xlfn.XLOOKUP(AD1011,CDIHistorico_[Data],CDIHistorico_[CDI dia]/100,AH1011,0)</f>
        <v>0</v>
      </c>
      <c r="AI1012" s="2">
        <f t="shared" si="82"/>
        <v>1</v>
      </c>
    </row>
    <row r="1013" spans="26:35" hidden="1" x14ac:dyDescent="0.25">
      <c r="Z1013"/>
      <c r="AD1013" s="5">
        <f t="shared" si="83"/>
        <v>38170</v>
      </c>
      <c r="AE1013" s="96" cm="1">
        <f t="array" ref="AE1013">_xlfn.XLOOKUP(AD1012,SELICHistorico[Data],SELICHistorico[SELIC dia]/100,AE1012,0)</f>
        <v>0</v>
      </c>
      <c r="AF1013" s="80">
        <f t="shared" si="80"/>
        <v>1</v>
      </c>
      <c r="AG1013" s="123">
        <f t="shared" si="81"/>
        <v>1000</v>
      </c>
      <c r="AH1013" s="126" cm="1">
        <f t="array" ref="AH1013">_xlfn.XLOOKUP(AD1012,CDIHistorico_[Data],CDIHistorico_[CDI dia]/100,AH1012,0)</f>
        <v>0</v>
      </c>
      <c r="AI1013" s="2">
        <f t="shared" si="82"/>
        <v>1</v>
      </c>
    </row>
    <row r="1014" spans="26:35" hidden="1" x14ac:dyDescent="0.25">
      <c r="Z1014"/>
      <c r="AD1014" s="5">
        <f t="shared" si="83"/>
        <v>38173</v>
      </c>
      <c r="AE1014" s="96" cm="1">
        <f t="array" ref="AE1014">_xlfn.XLOOKUP(AD1013,SELICHistorico[Data],SELICHistorico[SELIC dia]/100,AE1013,0)</f>
        <v>0</v>
      </c>
      <c r="AF1014" s="80">
        <f t="shared" si="80"/>
        <v>1</v>
      </c>
      <c r="AG1014" s="123">
        <f t="shared" si="81"/>
        <v>1000</v>
      </c>
      <c r="AH1014" s="126" cm="1">
        <f t="array" ref="AH1014">_xlfn.XLOOKUP(AD1013,CDIHistorico_[Data],CDIHistorico_[CDI dia]/100,AH1013,0)</f>
        <v>0</v>
      </c>
      <c r="AI1014" s="2">
        <f t="shared" si="82"/>
        <v>1</v>
      </c>
    </row>
    <row r="1015" spans="26:35" hidden="1" x14ac:dyDescent="0.25">
      <c r="Z1015"/>
      <c r="AD1015" s="5">
        <f t="shared" si="83"/>
        <v>38174</v>
      </c>
      <c r="AE1015" s="96" cm="1">
        <f t="array" ref="AE1015">_xlfn.XLOOKUP(AD1014,SELICHistorico[Data],SELICHistorico[SELIC dia]/100,AE1014,0)</f>
        <v>0</v>
      </c>
      <c r="AF1015" s="80">
        <f t="shared" si="80"/>
        <v>1</v>
      </c>
      <c r="AG1015" s="123">
        <f t="shared" si="81"/>
        <v>1000</v>
      </c>
      <c r="AH1015" s="126" cm="1">
        <f t="array" ref="AH1015">_xlfn.XLOOKUP(AD1014,CDIHistorico_[Data],CDIHistorico_[CDI dia]/100,AH1014,0)</f>
        <v>0</v>
      </c>
      <c r="AI1015" s="2">
        <f t="shared" si="82"/>
        <v>1</v>
      </c>
    </row>
    <row r="1016" spans="26:35" hidden="1" x14ac:dyDescent="0.25">
      <c r="Z1016"/>
      <c r="AD1016" s="5">
        <f t="shared" si="83"/>
        <v>38175</v>
      </c>
      <c r="AE1016" s="96" cm="1">
        <f t="array" ref="AE1016">_xlfn.XLOOKUP(AD1015,SELICHistorico[Data],SELICHistorico[SELIC dia]/100,AE1015,0)</f>
        <v>0</v>
      </c>
      <c r="AF1016" s="80">
        <f t="shared" si="80"/>
        <v>1</v>
      </c>
      <c r="AG1016" s="123">
        <f t="shared" si="81"/>
        <v>1000</v>
      </c>
      <c r="AH1016" s="126" cm="1">
        <f t="array" ref="AH1016">_xlfn.XLOOKUP(AD1015,CDIHistorico_[Data],CDIHistorico_[CDI dia]/100,AH1015,0)</f>
        <v>0</v>
      </c>
      <c r="AI1016" s="2">
        <f t="shared" si="82"/>
        <v>1</v>
      </c>
    </row>
    <row r="1017" spans="26:35" hidden="1" x14ac:dyDescent="0.25">
      <c r="Z1017"/>
      <c r="AD1017" s="5">
        <f t="shared" si="83"/>
        <v>38176</v>
      </c>
      <c r="AE1017" s="96" cm="1">
        <f t="array" ref="AE1017">_xlfn.XLOOKUP(AD1016,SELICHistorico[Data],SELICHistorico[SELIC dia]/100,AE1016,0)</f>
        <v>0</v>
      </c>
      <c r="AF1017" s="80">
        <f t="shared" si="80"/>
        <v>1</v>
      </c>
      <c r="AG1017" s="123">
        <f t="shared" si="81"/>
        <v>1000</v>
      </c>
      <c r="AH1017" s="126" cm="1">
        <f t="array" ref="AH1017">_xlfn.XLOOKUP(AD1016,CDIHistorico_[Data],CDIHistorico_[CDI dia]/100,AH1016,0)</f>
        <v>0</v>
      </c>
      <c r="AI1017" s="2">
        <f t="shared" si="82"/>
        <v>1</v>
      </c>
    </row>
    <row r="1018" spans="26:35" hidden="1" x14ac:dyDescent="0.25">
      <c r="Z1018"/>
      <c r="AD1018" s="5">
        <f t="shared" si="83"/>
        <v>38177</v>
      </c>
      <c r="AE1018" s="96" cm="1">
        <f t="array" ref="AE1018">_xlfn.XLOOKUP(AD1017,SELICHistorico[Data],SELICHistorico[SELIC dia]/100,AE1017,0)</f>
        <v>0</v>
      </c>
      <c r="AF1018" s="80">
        <f t="shared" si="80"/>
        <v>1</v>
      </c>
      <c r="AG1018" s="123">
        <f t="shared" si="81"/>
        <v>1000</v>
      </c>
      <c r="AH1018" s="126" cm="1">
        <f t="array" ref="AH1018">_xlfn.XLOOKUP(AD1017,CDIHistorico_[Data],CDIHistorico_[CDI dia]/100,AH1017,0)</f>
        <v>0</v>
      </c>
      <c r="AI1018" s="2">
        <f t="shared" si="82"/>
        <v>1</v>
      </c>
    </row>
    <row r="1019" spans="26:35" hidden="1" x14ac:dyDescent="0.25">
      <c r="Z1019"/>
      <c r="AD1019" s="5">
        <f t="shared" si="83"/>
        <v>38180</v>
      </c>
      <c r="AE1019" s="96" cm="1">
        <f t="array" ref="AE1019">_xlfn.XLOOKUP(AD1018,SELICHistorico[Data],SELICHistorico[SELIC dia]/100,AE1018,0)</f>
        <v>0</v>
      </c>
      <c r="AF1019" s="80">
        <f t="shared" si="80"/>
        <v>1</v>
      </c>
      <c r="AG1019" s="123">
        <f t="shared" si="81"/>
        <v>1000</v>
      </c>
      <c r="AH1019" s="126" cm="1">
        <f t="array" ref="AH1019">_xlfn.XLOOKUP(AD1018,CDIHistorico_[Data],CDIHistorico_[CDI dia]/100,AH1018,0)</f>
        <v>0</v>
      </c>
      <c r="AI1019" s="2">
        <f t="shared" si="82"/>
        <v>1</v>
      </c>
    </row>
    <row r="1020" spans="26:35" hidden="1" x14ac:dyDescent="0.25">
      <c r="Z1020"/>
      <c r="AD1020" s="5">
        <f t="shared" si="83"/>
        <v>38181</v>
      </c>
      <c r="AE1020" s="96" cm="1">
        <f t="array" ref="AE1020">_xlfn.XLOOKUP(AD1019,SELICHistorico[Data],SELICHistorico[SELIC dia]/100,AE1019,0)</f>
        <v>0</v>
      </c>
      <c r="AF1020" s="80">
        <f t="shared" si="80"/>
        <v>1</v>
      </c>
      <c r="AG1020" s="123">
        <f t="shared" si="81"/>
        <v>1000</v>
      </c>
      <c r="AH1020" s="126" cm="1">
        <f t="array" ref="AH1020">_xlfn.XLOOKUP(AD1019,CDIHistorico_[Data],CDIHistorico_[CDI dia]/100,AH1019,0)</f>
        <v>0</v>
      </c>
      <c r="AI1020" s="2">
        <f t="shared" si="82"/>
        <v>1</v>
      </c>
    </row>
    <row r="1021" spans="26:35" hidden="1" x14ac:dyDescent="0.25">
      <c r="Z1021"/>
      <c r="AD1021" s="5">
        <f t="shared" si="83"/>
        <v>38182</v>
      </c>
      <c r="AE1021" s="96" cm="1">
        <f t="array" ref="AE1021">_xlfn.XLOOKUP(AD1020,SELICHistorico[Data],SELICHistorico[SELIC dia]/100,AE1020,0)</f>
        <v>0</v>
      </c>
      <c r="AF1021" s="80">
        <f t="shared" si="80"/>
        <v>1</v>
      </c>
      <c r="AG1021" s="123">
        <f t="shared" si="81"/>
        <v>1000</v>
      </c>
      <c r="AH1021" s="126" cm="1">
        <f t="array" ref="AH1021">_xlfn.XLOOKUP(AD1020,CDIHistorico_[Data],CDIHistorico_[CDI dia]/100,AH1020,0)</f>
        <v>0</v>
      </c>
      <c r="AI1021" s="2">
        <f t="shared" si="82"/>
        <v>1</v>
      </c>
    </row>
    <row r="1022" spans="26:35" hidden="1" x14ac:dyDescent="0.25">
      <c r="Z1022"/>
      <c r="AD1022" s="5">
        <f t="shared" si="83"/>
        <v>38183</v>
      </c>
      <c r="AE1022" s="96" cm="1">
        <f t="array" ref="AE1022">_xlfn.XLOOKUP(AD1021,SELICHistorico[Data],SELICHistorico[SELIC dia]/100,AE1021,0)</f>
        <v>0</v>
      </c>
      <c r="AF1022" s="80">
        <f t="shared" si="80"/>
        <v>1</v>
      </c>
      <c r="AG1022" s="123">
        <f t="shared" si="81"/>
        <v>1000</v>
      </c>
      <c r="AH1022" s="126" cm="1">
        <f t="array" ref="AH1022">_xlfn.XLOOKUP(AD1021,CDIHistorico_[Data],CDIHistorico_[CDI dia]/100,AH1021,0)</f>
        <v>0</v>
      </c>
      <c r="AI1022" s="2">
        <f t="shared" si="82"/>
        <v>1</v>
      </c>
    </row>
    <row r="1023" spans="26:35" hidden="1" x14ac:dyDescent="0.25">
      <c r="Z1023"/>
      <c r="AD1023" s="5">
        <f t="shared" si="83"/>
        <v>38184</v>
      </c>
      <c r="AE1023" s="96" cm="1">
        <f t="array" ref="AE1023">_xlfn.XLOOKUP(AD1022,SELICHistorico[Data],SELICHistorico[SELIC dia]/100,AE1022,0)</f>
        <v>0</v>
      </c>
      <c r="AF1023" s="80">
        <f t="shared" si="80"/>
        <v>1</v>
      </c>
      <c r="AG1023" s="123">
        <f t="shared" si="81"/>
        <v>1000</v>
      </c>
      <c r="AH1023" s="126" cm="1">
        <f t="array" ref="AH1023">_xlfn.XLOOKUP(AD1022,CDIHistorico_[Data],CDIHistorico_[CDI dia]/100,AH1022,0)</f>
        <v>0</v>
      </c>
      <c r="AI1023" s="2">
        <f t="shared" si="82"/>
        <v>1</v>
      </c>
    </row>
    <row r="1024" spans="26:35" hidden="1" x14ac:dyDescent="0.25">
      <c r="Z1024"/>
      <c r="AD1024" s="5">
        <f t="shared" si="83"/>
        <v>38187</v>
      </c>
      <c r="AE1024" s="96" cm="1">
        <f t="array" ref="AE1024">_xlfn.XLOOKUP(AD1023,SELICHistorico[Data],SELICHistorico[SELIC dia]/100,AE1023,0)</f>
        <v>0</v>
      </c>
      <c r="AF1024" s="80">
        <f t="shared" si="80"/>
        <v>1</v>
      </c>
      <c r="AG1024" s="123">
        <f t="shared" si="81"/>
        <v>1000</v>
      </c>
      <c r="AH1024" s="126" cm="1">
        <f t="array" ref="AH1024">_xlfn.XLOOKUP(AD1023,CDIHistorico_[Data],CDIHistorico_[CDI dia]/100,AH1023,0)</f>
        <v>0</v>
      </c>
      <c r="AI1024" s="2">
        <f t="shared" si="82"/>
        <v>1</v>
      </c>
    </row>
    <row r="1025" spans="26:35" hidden="1" x14ac:dyDescent="0.25">
      <c r="Z1025"/>
      <c r="AD1025" s="5">
        <f t="shared" si="83"/>
        <v>38188</v>
      </c>
      <c r="AE1025" s="96" cm="1">
        <f t="array" ref="AE1025">_xlfn.XLOOKUP(AD1024,SELICHistorico[Data],SELICHistorico[SELIC dia]/100,AE1024,0)</f>
        <v>0</v>
      </c>
      <c r="AF1025" s="80">
        <f t="shared" si="80"/>
        <v>1</v>
      </c>
      <c r="AG1025" s="123">
        <f t="shared" si="81"/>
        <v>1000</v>
      </c>
      <c r="AH1025" s="126" cm="1">
        <f t="array" ref="AH1025">_xlfn.XLOOKUP(AD1024,CDIHistorico_[Data],CDIHistorico_[CDI dia]/100,AH1024,0)</f>
        <v>0</v>
      </c>
      <c r="AI1025" s="2">
        <f t="shared" si="82"/>
        <v>1</v>
      </c>
    </row>
    <row r="1026" spans="26:35" hidden="1" x14ac:dyDescent="0.25">
      <c r="Z1026"/>
      <c r="AD1026" s="5">
        <f t="shared" si="83"/>
        <v>38189</v>
      </c>
      <c r="AE1026" s="96" cm="1">
        <f t="array" ref="AE1026">_xlfn.XLOOKUP(AD1025,SELICHistorico[Data],SELICHistorico[SELIC dia]/100,AE1025,0)</f>
        <v>0</v>
      </c>
      <c r="AF1026" s="80">
        <f t="shared" si="80"/>
        <v>1</v>
      </c>
      <c r="AG1026" s="123">
        <f t="shared" si="81"/>
        <v>1000</v>
      </c>
      <c r="AH1026" s="126" cm="1">
        <f t="array" ref="AH1026">_xlfn.XLOOKUP(AD1025,CDIHistorico_[Data],CDIHistorico_[CDI dia]/100,AH1025,0)</f>
        <v>0</v>
      </c>
      <c r="AI1026" s="2">
        <f t="shared" si="82"/>
        <v>1</v>
      </c>
    </row>
    <row r="1027" spans="26:35" hidden="1" x14ac:dyDescent="0.25">
      <c r="Z1027"/>
      <c r="AD1027" s="5">
        <f t="shared" si="83"/>
        <v>38190</v>
      </c>
      <c r="AE1027" s="96" cm="1">
        <f t="array" ref="AE1027">_xlfn.XLOOKUP(AD1026,SELICHistorico[Data],SELICHistorico[SELIC dia]/100,AE1026,0)</f>
        <v>0</v>
      </c>
      <c r="AF1027" s="80">
        <f t="shared" si="80"/>
        <v>1</v>
      </c>
      <c r="AG1027" s="123">
        <f t="shared" si="81"/>
        <v>1000</v>
      </c>
      <c r="AH1027" s="126" cm="1">
        <f t="array" ref="AH1027">_xlfn.XLOOKUP(AD1026,CDIHistorico_[Data],CDIHistorico_[CDI dia]/100,AH1026,0)</f>
        <v>0</v>
      </c>
      <c r="AI1027" s="2">
        <f t="shared" si="82"/>
        <v>1</v>
      </c>
    </row>
    <row r="1028" spans="26:35" hidden="1" x14ac:dyDescent="0.25">
      <c r="Z1028"/>
      <c r="AD1028" s="5">
        <f t="shared" si="83"/>
        <v>38191</v>
      </c>
      <c r="AE1028" s="96" cm="1">
        <f t="array" ref="AE1028">_xlfn.XLOOKUP(AD1027,SELICHistorico[Data],SELICHistorico[SELIC dia]/100,AE1027,0)</f>
        <v>0</v>
      </c>
      <c r="AF1028" s="80">
        <f t="shared" ref="AF1028:AF1091" si="84">AF1027*(1+AE1028)</f>
        <v>1</v>
      </c>
      <c r="AG1028" s="123">
        <f t="shared" ref="AG1028:AG1091" si="85">TRUNC(1000*AF1028,6)</f>
        <v>1000</v>
      </c>
      <c r="AH1028" s="126" cm="1">
        <f t="array" ref="AH1028">_xlfn.XLOOKUP(AD1027,CDIHistorico_[Data],CDIHistorico_[CDI dia]/100,AH1027,0)</f>
        <v>0</v>
      </c>
      <c r="AI1028" s="2">
        <f t="shared" ref="AI1028:AI1091" si="86">AI1027*(1+AH1028)</f>
        <v>1</v>
      </c>
    </row>
    <row r="1029" spans="26:35" hidden="1" x14ac:dyDescent="0.25">
      <c r="Z1029"/>
      <c r="AD1029" s="5">
        <f t="shared" si="83"/>
        <v>38194</v>
      </c>
      <c r="AE1029" s="96" cm="1">
        <f t="array" ref="AE1029">_xlfn.XLOOKUP(AD1028,SELICHistorico[Data],SELICHistorico[SELIC dia]/100,AE1028,0)</f>
        <v>0</v>
      </c>
      <c r="AF1029" s="80">
        <f t="shared" si="84"/>
        <v>1</v>
      </c>
      <c r="AG1029" s="123">
        <f t="shared" si="85"/>
        <v>1000</v>
      </c>
      <c r="AH1029" s="126" cm="1">
        <f t="array" ref="AH1029">_xlfn.XLOOKUP(AD1028,CDIHistorico_[Data],CDIHistorico_[CDI dia]/100,AH1028,0)</f>
        <v>0</v>
      </c>
      <c r="AI1029" s="2">
        <f t="shared" si="86"/>
        <v>1</v>
      </c>
    </row>
    <row r="1030" spans="26:35" hidden="1" x14ac:dyDescent="0.25">
      <c r="Z1030"/>
      <c r="AD1030" s="5">
        <f t="shared" si="83"/>
        <v>38195</v>
      </c>
      <c r="AE1030" s="96" cm="1">
        <f t="array" ref="AE1030">_xlfn.XLOOKUP(AD1029,SELICHistorico[Data],SELICHistorico[SELIC dia]/100,AE1029,0)</f>
        <v>0</v>
      </c>
      <c r="AF1030" s="80">
        <f t="shared" si="84"/>
        <v>1</v>
      </c>
      <c r="AG1030" s="123">
        <f t="shared" si="85"/>
        <v>1000</v>
      </c>
      <c r="AH1030" s="126" cm="1">
        <f t="array" ref="AH1030">_xlfn.XLOOKUP(AD1029,CDIHistorico_[Data],CDIHistorico_[CDI dia]/100,AH1029,0)</f>
        <v>0</v>
      </c>
      <c r="AI1030" s="2">
        <f t="shared" si="86"/>
        <v>1</v>
      </c>
    </row>
    <row r="1031" spans="26:35" hidden="1" x14ac:dyDescent="0.25">
      <c r="Z1031"/>
      <c r="AD1031" s="5">
        <f t="shared" si="83"/>
        <v>38196</v>
      </c>
      <c r="AE1031" s="96" cm="1">
        <f t="array" ref="AE1031">_xlfn.XLOOKUP(AD1030,SELICHistorico[Data],SELICHistorico[SELIC dia]/100,AE1030,0)</f>
        <v>0</v>
      </c>
      <c r="AF1031" s="80">
        <f t="shared" si="84"/>
        <v>1</v>
      </c>
      <c r="AG1031" s="123">
        <f t="shared" si="85"/>
        <v>1000</v>
      </c>
      <c r="AH1031" s="126" cm="1">
        <f t="array" ref="AH1031">_xlfn.XLOOKUP(AD1030,CDIHistorico_[Data],CDIHistorico_[CDI dia]/100,AH1030,0)</f>
        <v>0</v>
      </c>
      <c r="AI1031" s="2">
        <f t="shared" si="86"/>
        <v>1</v>
      </c>
    </row>
    <row r="1032" spans="26:35" hidden="1" x14ac:dyDescent="0.25">
      <c r="Z1032"/>
      <c r="AD1032" s="5">
        <f t="shared" si="83"/>
        <v>38197</v>
      </c>
      <c r="AE1032" s="96" cm="1">
        <f t="array" ref="AE1032">_xlfn.XLOOKUP(AD1031,SELICHistorico[Data],SELICHistorico[SELIC dia]/100,AE1031,0)</f>
        <v>0</v>
      </c>
      <c r="AF1032" s="80">
        <f t="shared" si="84"/>
        <v>1</v>
      </c>
      <c r="AG1032" s="123">
        <f t="shared" si="85"/>
        <v>1000</v>
      </c>
      <c r="AH1032" s="126" cm="1">
        <f t="array" ref="AH1032">_xlfn.XLOOKUP(AD1031,CDIHistorico_[Data],CDIHistorico_[CDI dia]/100,AH1031,0)</f>
        <v>0</v>
      </c>
      <c r="AI1032" s="2">
        <f t="shared" si="86"/>
        <v>1</v>
      </c>
    </row>
    <row r="1033" spans="26:35" hidden="1" x14ac:dyDescent="0.25">
      <c r="Z1033"/>
      <c r="AD1033" s="5">
        <f t="shared" si="83"/>
        <v>38198</v>
      </c>
      <c r="AE1033" s="96" cm="1">
        <f t="array" ref="AE1033">_xlfn.XLOOKUP(AD1032,SELICHistorico[Data],SELICHistorico[SELIC dia]/100,AE1032,0)</f>
        <v>0</v>
      </c>
      <c r="AF1033" s="80">
        <f t="shared" si="84"/>
        <v>1</v>
      </c>
      <c r="AG1033" s="123">
        <f t="shared" si="85"/>
        <v>1000</v>
      </c>
      <c r="AH1033" s="126" cm="1">
        <f t="array" ref="AH1033">_xlfn.XLOOKUP(AD1032,CDIHistorico_[Data],CDIHistorico_[CDI dia]/100,AH1032,0)</f>
        <v>0</v>
      </c>
      <c r="AI1033" s="2">
        <f t="shared" si="86"/>
        <v>1</v>
      </c>
    </row>
    <row r="1034" spans="26:35" hidden="1" x14ac:dyDescent="0.25">
      <c r="Z1034"/>
      <c r="AD1034" s="5">
        <f t="shared" si="83"/>
        <v>38201</v>
      </c>
      <c r="AE1034" s="96" cm="1">
        <f t="array" ref="AE1034">_xlfn.XLOOKUP(AD1033,SELICHistorico[Data],SELICHistorico[SELIC dia]/100,AE1033,0)</f>
        <v>0</v>
      </c>
      <c r="AF1034" s="80">
        <f t="shared" si="84"/>
        <v>1</v>
      </c>
      <c r="AG1034" s="123">
        <f t="shared" si="85"/>
        <v>1000</v>
      </c>
      <c r="AH1034" s="126" cm="1">
        <f t="array" ref="AH1034">_xlfn.XLOOKUP(AD1033,CDIHistorico_[Data],CDIHistorico_[CDI dia]/100,AH1033,0)</f>
        <v>0</v>
      </c>
      <c r="AI1034" s="2">
        <f t="shared" si="86"/>
        <v>1</v>
      </c>
    </row>
    <row r="1035" spans="26:35" hidden="1" x14ac:dyDescent="0.25">
      <c r="Z1035"/>
      <c r="AD1035" s="5">
        <f t="shared" si="83"/>
        <v>38202</v>
      </c>
      <c r="AE1035" s="96" cm="1">
        <f t="array" ref="AE1035">_xlfn.XLOOKUP(AD1034,SELICHistorico[Data],SELICHistorico[SELIC dia]/100,AE1034,0)</f>
        <v>0</v>
      </c>
      <c r="AF1035" s="80">
        <f t="shared" si="84"/>
        <v>1</v>
      </c>
      <c r="AG1035" s="123">
        <f t="shared" si="85"/>
        <v>1000</v>
      </c>
      <c r="AH1035" s="126" cm="1">
        <f t="array" ref="AH1035">_xlfn.XLOOKUP(AD1034,CDIHistorico_[Data],CDIHistorico_[CDI dia]/100,AH1034,0)</f>
        <v>0</v>
      </c>
      <c r="AI1035" s="2">
        <f t="shared" si="86"/>
        <v>1</v>
      </c>
    </row>
    <row r="1036" spans="26:35" hidden="1" x14ac:dyDescent="0.25">
      <c r="Z1036"/>
      <c r="AD1036" s="5">
        <f t="shared" si="83"/>
        <v>38203</v>
      </c>
      <c r="AE1036" s="96" cm="1">
        <f t="array" ref="AE1036">_xlfn.XLOOKUP(AD1035,SELICHistorico[Data],SELICHistorico[SELIC dia]/100,AE1035,0)</f>
        <v>0</v>
      </c>
      <c r="AF1036" s="80">
        <f t="shared" si="84"/>
        <v>1</v>
      </c>
      <c r="AG1036" s="123">
        <f t="shared" si="85"/>
        <v>1000</v>
      </c>
      <c r="AH1036" s="126" cm="1">
        <f t="array" ref="AH1036">_xlfn.XLOOKUP(AD1035,CDIHistorico_[Data],CDIHistorico_[CDI dia]/100,AH1035,0)</f>
        <v>0</v>
      </c>
      <c r="AI1036" s="2">
        <f t="shared" si="86"/>
        <v>1</v>
      </c>
    </row>
    <row r="1037" spans="26:35" hidden="1" x14ac:dyDescent="0.25">
      <c r="Z1037"/>
      <c r="AD1037" s="5">
        <f t="shared" si="83"/>
        <v>38204</v>
      </c>
      <c r="AE1037" s="96" cm="1">
        <f t="array" ref="AE1037">_xlfn.XLOOKUP(AD1036,SELICHistorico[Data],SELICHistorico[SELIC dia]/100,AE1036,0)</f>
        <v>0</v>
      </c>
      <c r="AF1037" s="80">
        <f t="shared" si="84"/>
        <v>1</v>
      </c>
      <c r="AG1037" s="123">
        <f t="shared" si="85"/>
        <v>1000</v>
      </c>
      <c r="AH1037" s="126" cm="1">
        <f t="array" ref="AH1037">_xlfn.XLOOKUP(AD1036,CDIHistorico_[Data],CDIHistorico_[CDI dia]/100,AH1036,0)</f>
        <v>0</v>
      </c>
      <c r="AI1037" s="2">
        <f t="shared" si="86"/>
        <v>1</v>
      </c>
    </row>
    <row r="1038" spans="26:35" hidden="1" x14ac:dyDescent="0.25">
      <c r="Z1038"/>
      <c r="AD1038" s="5">
        <f t="shared" si="83"/>
        <v>38205</v>
      </c>
      <c r="AE1038" s="96" cm="1">
        <f t="array" ref="AE1038">_xlfn.XLOOKUP(AD1037,SELICHistorico[Data],SELICHistorico[SELIC dia]/100,AE1037,0)</f>
        <v>0</v>
      </c>
      <c r="AF1038" s="80">
        <f t="shared" si="84"/>
        <v>1</v>
      </c>
      <c r="AG1038" s="123">
        <f t="shared" si="85"/>
        <v>1000</v>
      </c>
      <c r="AH1038" s="126" cm="1">
        <f t="array" ref="AH1038">_xlfn.XLOOKUP(AD1037,CDIHistorico_[Data],CDIHistorico_[CDI dia]/100,AH1037,0)</f>
        <v>0</v>
      </c>
      <c r="AI1038" s="2">
        <f t="shared" si="86"/>
        <v>1</v>
      </c>
    </row>
    <row r="1039" spans="26:35" hidden="1" x14ac:dyDescent="0.25">
      <c r="Z1039"/>
      <c r="AD1039" s="5">
        <f t="shared" si="83"/>
        <v>38208</v>
      </c>
      <c r="AE1039" s="96" cm="1">
        <f t="array" ref="AE1039">_xlfn.XLOOKUP(AD1038,SELICHistorico[Data],SELICHistorico[SELIC dia]/100,AE1038,0)</f>
        <v>0</v>
      </c>
      <c r="AF1039" s="80">
        <f t="shared" si="84"/>
        <v>1</v>
      </c>
      <c r="AG1039" s="123">
        <f t="shared" si="85"/>
        <v>1000</v>
      </c>
      <c r="AH1039" s="126" cm="1">
        <f t="array" ref="AH1039">_xlfn.XLOOKUP(AD1038,CDIHistorico_[Data],CDIHistorico_[CDI dia]/100,AH1038,0)</f>
        <v>0</v>
      </c>
      <c r="AI1039" s="2">
        <f t="shared" si="86"/>
        <v>1</v>
      </c>
    </row>
    <row r="1040" spans="26:35" hidden="1" x14ac:dyDescent="0.25">
      <c r="Z1040"/>
      <c r="AD1040" s="5">
        <f t="shared" si="83"/>
        <v>38209</v>
      </c>
      <c r="AE1040" s="96" cm="1">
        <f t="array" ref="AE1040">_xlfn.XLOOKUP(AD1039,SELICHistorico[Data],SELICHistorico[SELIC dia]/100,AE1039,0)</f>
        <v>0</v>
      </c>
      <c r="AF1040" s="80">
        <f t="shared" si="84"/>
        <v>1</v>
      </c>
      <c r="AG1040" s="123">
        <f t="shared" si="85"/>
        <v>1000</v>
      </c>
      <c r="AH1040" s="126" cm="1">
        <f t="array" ref="AH1040">_xlfn.XLOOKUP(AD1039,CDIHistorico_[Data],CDIHistorico_[CDI dia]/100,AH1039,0)</f>
        <v>0</v>
      </c>
      <c r="AI1040" s="2">
        <f t="shared" si="86"/>
        <v>1</v>
      </c>
    </row>
    <row r="1041" spans="26:35" hidden="1" x14ac:dyDescent="0.25">
      <c r="Z1041"/>
      <c r="AD1041" s="5">
        <f t="shared" si="83"/>
        <v>38210</v>
      </c>
      <c r="AE1041" s="96" cm="1">
        <f t="array" ref="AE1041">_xlfn.XLOOKUP(AD1040,SELICHistorico[Data],SELICHistorico[SELIC dia]/100,AE1040,0)</f>
        <v>0</v>
      </c>
      <c r="AF1041" s="80">
        <f t="shared" si="84"/>
        <v>1</v>
      </c>
      <c r="AG1041" s="123">
        <f t="shared" si="85"/>
        <v>1000</v>
      </c>
      <c r="AH1041" s="126" cm="1">
        <f t="array" ref="AH1041">_xlfn.XLOOKUP(AD1040,CDIHistorico_[Data],CDIHistorico_[CDI dia]/100,AH1040,0)</f>
        <v>0</v>
      </c>
      <c r="AI1041" s="2">
        <f t="shared" si="86"/>
        <v>1</v>
      </c>
    </row>
    <row r="1042" spans="26:35" hidden="1" x14ac:dyDescent="0.25">
      <c r="Z1042"/>
      <c r="AD1042" s="5">
        <f t="shared" si="83"/>
        <v>38211</v>
      </c>
      <c r="AE1042" s="96" cm="1">
        <f t="array" ref="AE1042">_xlfn.XLOOKUP(AD1041,SELICHistorico[Data],SELICHistorico[SELIC dia]/100,AE1041,0)</f>
        <v>0</v>
      </c>
      <c r="AF1042" s="80">
        <f t="shared" si="84"/>
        <v>1</v>
      </c>
      <c r="AG1042" s="123">
        <f t="shared" si="85"/>
        <v>1000</v>
      </c>
      <c r="AH1042" s="126" cm="1">
        <f t="array" ref="AH1042">_xlfn.XLOOKUP(AD1041,CDIHistorico_[Data],CDIHistorico_[CDI dia]/100,AH1041,0)</f>
        <v>0</v>
      </c>
      <c r="AI1042" s="2">
        <f t="shared" si="86"/>
        <v>1</v>
      </c>
    </row>
    <row r="1043" spans="26:35" hidden="1" x14ac:dyDescent="0.25">
      <c r="Z1043"/>
      <c r="AD1043" s="5">
        <f t="shared" si="83"/>
        <v>38212</v>
      </c>
      <c r="AE1043" s="96" cm="1">
        <f t="array" ref="AE1043">_xlfn.XLOOKUP(AD1042,SELICHistorico[Data],SELICHistorico[SELIC dia]/100,AE1042,0)</f>
        <v>0</v>
      </c>
      <c r="AF1043" s="80">
        <f t="shared" si="84"/>
        <v>1</v>
      </c>
      <c r="AG1043" s="123">
        <f t="shared" si="85"/>
        <v>1000</v>
      </c>
      <c r="AH1043" s="126" cm="1">
        <f t="array" ref="AH1043">_xlfn.XLOOKUP(AD1042,CDIHistorico_[Data],CDIHistorico_[CDI dia]/100,AH1042,0)</f>
        <v>0</v>
      </c>
      <c r="AI1043" s="2">
        <f t="shared" si="86"/>
        <v>1</v>
      </c>
    </row>
    <row r="1044" spans="26:35" hidden="1" x14ac:dyDescent="0.25">
      <c r="Z1044"/>
      <c r="AD1044" s="5">
        <f t="shared" ref="AD1044:AD1107" si="87">WORKDAY(AD1043,1,feriados)</f>
        <v>38215</v>
      </c>
      <c r="AE1044" s="96" cm="1">
        <f t="array" ref="AE1044">_xlfn.XLOOKUP(AD1043,SELICHistorico[Data],SELICHistorico[SELIC dia]/100,AE1043,0)</f>
        <v>0</v>
      </c>
      <c r="AF1044" s="80">
        <f t="shared" si="84"/>
        <v>1</v>
      </c>
      <c r="AG1044" s="123">
        <f t="shared" si="85"/>
        <v>1000</v>
      </c>
      <c r="AH1044" s="126" cm="1">
        <f t="array" ref="AH1044">_xlfn.XLOOKUP(AD1043,CDIHistorico_[Data],CDIHistorico_[CDI dia]/100,AH1043,0)</f>
        <v>0</v>
      </c>
      <c r="AI1044" s="2">
        <f t="shared" si="86"/>
        <v>1</v>
      </c>
    </row>
    <row r="1045" spans="26:35" hidden="1" x14ac:dyDescent="0.25">
      <c r="Z1045"/>
      <c r="AD1045" s="5">
        <f t="shared" si="87"/>
        <v>38216</v>
      </c>
      <c r="AE1045" s="96" cm="1">
        <f t="array" ref="AE1045">_xlfn.XLOOKUP(AD1044,SELICHistorico[Data],SELICHistorico[SELIC dia]/100,AE1044,0)</f>
        <v>0</v>
      </c>
      <c r="AF1045" s="80">
        <f t="shared" si="84"/>
        <v>1</v>
      </c>
      <c r="AG1045" s="123">
        <f t="shared" si="85"/>
        <v>1000</v>
      </c>
      <c r="AH1045" s="126" cm="1">
        <f t="array" ref="AH1045">_xlfn.XLOOKUP(AD1044,CDIHistorico_[Data],CDIHistorico_[CDI dia]/100,AH1044,0)</f>
        <v>0</v>
      </c>
      <c r="AI1045" s="2">
        <f t="shared" si="86"/>
        <v>1</v>
      </c>
    </row>
    <row r="1046" spans="26:35" hidden="1" x14ac:dyDescent="0.25">
      <c r="Z1046"/>
      <c r="AD1046" s="5">
        <f t="shared" si="87"/>
        <v>38217</v>
      </c>
      <c r="AE1046" s="96" cm="1">
        <f t="array" ref="AE1046">_xlfn.XLOOKUP(AD1045,SELICHistorico[Data],SELICHistorico[SELIC dia]/100,AE1045,0)</f>
        <v>0</v>
      </c>
      <c r="AF1046" s="80">
        <f t="shared" si="84"/>
        <v>1</v>
      </c>
      <c r="AG1046" s="123">
        <f t="shared" si="85"/>
        <v>1000</v>
      </c>
      <c r="AH1046" s="126" cm="1">
        <f t="array" ref="AH1046">_xlfn.XLOOKUP(AD1045,CDIHistorico_[Data],CDIHistorico_[CDI dia]/100,AH1045,0)</f>
        <v>0</v>
      </c>
      <c r="AI1046" s="2">
        <f t="shared" si="86"/>
        <v>1</v>
      </c>
    </row>
    <row r="1047" spans="26:35" hidden="1" x14ac:dyDescent="0.25">
      <c r="Z1047"/>
      <c r="AD1047" s="5">
        <f t="shared" si="87"/>
        <v>38218</v>
      </c>
      <c r="AE1047" s="96" cm="1">
        <f t="array" ref="AE1047">_xlfn.XLOOKUP(AD1046,SELICHistorico[Data],SELICHistorico[SELIC dia]/100,AE1046,0)</f>
        <v>0</v>
      </c>
      <c r="AF1047" s="80">
        <f t="shared" si="84"/>
        <v>1</v>
      </c>
      <c r="AG1047" s="123">
        <f t="shared" si="85"/>
        <v>1000</v>
      </c>
      <c r="AH1047" s="126" cm="1">
        <f t="array" ref="AH1047">_xlfn.XLOOKUP(AD1046,CDIHistorico_[Data],CDIHistorico_[CDI dia]/100,AH1046,0)</f>
        <v>0</v>
      </c>
      <c r="AI1047" s="2">
        <f t="shared" si="86"/>
        <v>1</v>
      </c>
    </row>
    <row r="1048" spans="26:35" hidden="1" x14ac:dyDescent="0.25">
      <c r="Z1048"/>
      <c r="AD1048" s="5">
        <f t="shared" si="87"/>
        <v>38219</v>
      </c>
      <c r="AE1048" s="96" cm="1">
        <f t="array" ref="AE1048">_xlfn.XLOOKUP(AD1047,SELICHistorico[Data],SELICHistorico[SELIC dia]/100,AE1047,0)</f>
        <v>0</v>
      </c>
      <c r="AF1048" s="80">
        <f t="shared" si="84"/>
        <v>1</v>
      </c>
      <c r="AG1048" s="123">
        <f t="shared" si="85"/>
        <v>1000</v>
      </c>
      <c r="AH1048" s="126" cm="1">
        <f t="array" ref="AH1048">_xlfn.XLOOKUP(AD1047,CDIHistorico_[Data],CDIHistorico_[CDI dia]/100,AH1047,0)</f>
        <v>0</v>
      </c>
      <c r="AI1048" s="2">
        <f t="shared" si="86"/>
        <v>1</v>
      </c>
    </row>
    <row r="1049" spans="26:35" hidden="1" x14ac:dyDescent="0.25">
      <c r="Z1049"/>
      <c r="AD1049" s="5">
        <f t="shared" si="87"/>
        <v>38222</v>
      </c>
      <c r="AE1049" s="96" cm="1">
        <f t="array" ref="AE1049">_xlfn.XLOOKUP(AD1048,SELICHistorico[Data],SELICHistorico[SELIC dia]/100,AE1048,0)</f>
        <v>0</v>
      </c>
      <c r="AF1049" s="80">
        <f t="shared" si="84"/>
        <v>1</v>
      </c>
      <c r="AG1049" s="123">
        <f t="shared" si="85"/>
        <v>1000</v>
      </c>
      <c r="AH1049" s="126" cm="1">
        <f t="array" ref="AH1049">_xlfn.XLOOKUP(AD1048,CDIHistorico_[Data],CDIHistorico_[CDI dia]/100,AH1048,0)</f>
        <v>0</v>
      </c>
      <c r="AI1049" s="2">
        <f t="shared" si="86"/>
        <v>1</v>
      </c>
    </row>
    <row r="1050" spans="26:35" hidden="1" x14ac:dyDescent="0.25">
      <c r="Z1050"/>
      <c r="AD1050" s="5">
        <f t="shared" si="87"/>
        <v>38223</v>
      </c>
      <c r="AE1050" s="96" cm="1">
        <f t="array" ref="AE1050">_xlfn.XLOOKUP(AD1049,SELICHistorico[Data],SELICHistorico[SELIC dia]/100,AE1049,0)</f>
        <v>0</v>
      </c>
      <c r="AF1050" s="80">
        <f t="shared" si="84"/>
        <v>1</v>
      </c>
      <c r="AG1050" s="123">
        <f t="shared" si="85"/>
        <v>1000</v>
      </c>
      <c r="AH1050" s="126" cm="1">
        <f t="array" ref="AH1050">_xlfn.XLOOKUP(AD1049,CDIHistorico_[Data],CDIHistorico_[CDI dia]/100,AH1049,0)</f>
        <v>0</v>
      </c>
      <c r="AI1050" s="2">
        <f t="shared" si="86"/>
        <v>1</v>
      </c>
    </row>
    <row r="1051" spans="26:35" hidden="1" x14ac:dyDescent="0.25">
      <c r="Z1051"/>
      <c r="AD1051" s="5">
        <f t="shared" si="87"/>
        <v>38224</v>
      </c>
      <c r="AE1051" s="96" cm="1">
        <f t="array" ref="AE1051">_xlfn.XLOOKUP(AD1050,SELICHistorico[Data],SELICHistorico[SELIC dia]/100,AE1050,0)</f>
        <v>0</v>
      </c>
      <c r="AF1051" s="80">
        <f t="shared" si="84"/>
        <v>1</v>
      </c>
      <c r="AG1051" s="123">
        <f t="shared" si="85"/>
        <v>1000</v>
      </c>
      <c r="AH1051" s="126" cm="1">
        <f t="array" ref="AH1051">_xlfn.XLOOKUP(AD1050,CDIHistorico_[Data],CDIHistorico_[CDI dia]/100,AH1050,0)</f>
        <v>0</v>
      </c>
      <c r="AI1051" s="2">
        <f t="shared" si="86"/>
        <v>1</v>
      </c>
    </row>
    <row r="1052" spans="26:35" hidden="1" x14ac:dyDescent="0.25">
      <c r="Z1052"/>
      <c r="AD1052" s="5">
        <f t="shared" si="87"/>
        <v>38225</v>
      </c>
      <c r="AE1052" s="96" cm="1">
        <f t="array" ref="AE1052">_xlfn.XLOOKUP(AD1051,SELICHistorico[Data],SELICHistorico[SELIC dia]/100,AE1051,0)</f>
        <v>0</v>
      </c>
      <c r="AF1052" s="80">
        <f t="shared" si="84"/>
        <v>1</v>
      </c>
      <c r="AG1052" s="123">
        <f t="shared" si="85"/>
        <v>1000</v>
      </c>
      <c r="AH1052" s="126" cm="1">
        <f t="array" ref="AH1052">_xlfn.XLOOKUP(AD1051,CDIHistorico_[Data],CDIHistorico_[CDI dia]/100,AH1051,0)</f>
        <v>0</v>
      </c>
      <c r="AI1052" s="2">
        <f t="shared" si="86"/>
        <v>1</v>
      </c>
    </row>
    <row r="1053" spans="26:35" hidden="1" x14ac:dyDescent="0.25">
      <c r="Z1053"/>
      <c r="AD1053" s="5">
        <f t="shared" si="87"/>
        <v>38226</v>
      </c>
      <c r="AE1053" s="96" cm="1">
        <f t="array" ref="AE1053">_xlfn.XLOOKUP(AD1052,SELICHistorico[Data],SELICHistorico[SELIC dia]/100,AE1052,0)</f>
        <v>0</v>
      </c>
      <c r="AF1053" s="80">
        <f t="shared" si="84"/>
        <v>1</v>
      </c>
      <c r="AG1053" s="123">
        <f t="shared" si="85"/>
        <v>1000</v>
      </c>
      <c r="AH1053" s="126" cm="1">
        <f t="array" ref="AH1053">_xlfn.XLOOKUP(AD1052,CDIHistorico_[Data],CDIHistorico_[CDI dia]/100,AH1052,0)</f>
        <v>0</v>
      </c>
      <c r="AI1053" s="2">
        <f t="shared" si="86"/>
        <v>1</v>
      </c>
    </row>
    <row r="1054" spans="26:35" hidden="1" x14ac:dyDescent="0.25">
      <c r="Z1054"/>
      <c r="AD1054" s="5">
        <f t="shared" si="87"/>
        <v>38229</v>
      </c>
      <c r="AE1054" s="96" cm="1">
        <f t="array" ref="AE1054">_xlfn.XLOOKUP(AD1053,SELICHistorico[Data],SELICHistorico[SELIC dia]/100,AE1053,0)</f>
        <v>0</v>
      </c>
      <c r="AF1054" s="80">
        <f t="shared" si="84"/>
        <v>1</v>
      </c>
      <c r="AG1054" s="123">
        <f t="shared" si="85"/>
        <v>1000</v>
      </c>
      <c r="AH1054" s="126" cm="1">
        <f t="array" ref="AH1054">_xlfn.XLOOKUP(AD1053,CDIHistorico_[Data],CDIHistorico_[CDI dia]/100,AH1053,0)</f>
        <v>0</v>
      </c>
      <c r="AI1054" s="2">
        <f t="shared" si="86"/>
        <v>1</v>
      </c>
    </row>
    <row r="1055" spans="26:35" hidden="1" x14ac:dyDescent="0.25">
      <c r="Z1055"/>
      <c r="AD1055" s="5">
        <f t="shared" si="87"/>
        <v>38230</v>
      </c>
      <c r="AE1055" s="96" cm="1">
        <f t="array" ref="AE1055">_xlfn.XLOOKUP(AD1054,SELICHistorico[Data],SELICHistorico[SELIC dia]/100,AE1054,0)</f>
        <v>0</v>
      </c>
      <c r="AF1055" s="80">
        <f t="shared" si="84"/>
        <v>1</v>
      </c>
      <c r="AG1055" s="123">
        <f t="shared" si="85"/>
        <v>1000</v>
      </c>
      <c r="AH1055" s="126" cm="1">
        <f t="array" ref="AH1055">_xlfn.XLOOKUP(AD1054,CDIHistorico_[Data],CDIHistorico_[CDI dia]/100,AH1054,0)</f>
        <v>0</v>
      </c>
      <c r="AI1055" s="2">
        <f t="shared" si="86"/>
        <v>1</v>
      </c>
    </row>
    <row r="1056" spans="26:35" hidden="1" x14ac:dyDescent="0.25">
      <c r="Z1056"/>
      <c r="AD1056" s="5">
        <f t="shared" si="87"/>
        <v>38231</v>
      </c>
      <c r="AE1056" s="96" cm="1">
        <f t="array" ref="AE1056">_xlfn.XLOOKUP(AD1055,SELICHistorico[Data],SELICHistorico[SELIC dia]/100,AE1055,0)</f>
        <v>0</v>
      </c>
      <c r="AF1056" s="80">
        <f t="shared" si="84"/>
        <v>1</v>
      </c>
      <c r="AG1056" s="123">
        <f t="shared" si="85"/>
        <v>1000</v>
      </c>
      <c r="AH1056" s="126" cm="1">
        <f t="array" ref="AH1056">_xlfn.XLOOKUP(AD1055,CDIHistorico_[Data],CDIHistorico_[CDI dia]/100,AH1055,0)</f>
        <v>0</v>
      </c>
      <c r="AI1056" s="2">
        <f t="shared" si="86"/>
        <v>1</v>
      </c>
    </row>
    <row r="1057" spans="26:35" hidden="1" x14ac:dyDescent="0.25">
      <c r="Z1057"/>
      <c r="AD1057" s="5">
        <f t="shared" si="87"/>
        <v>38232</v>
      </c>
      <c r="AE1057" s="96" cm="1">
        <f t="array" ref="AE1057">_xlfn.XLOOKUP(AD1056,SELICHistorico[Data],SELICHistorico[SELIC dia]/100,AE1056,0)</f>
        <v>0</v>
      </c>
      <c r="AF1057" s="80">
        <f t="shared" si="84"/>
        <v>1</v>
      </c>
      <c r="AG1057" s="123">
        <f t="shared" si="85"/>
        <v>1000</v>
      </c>
      <c r="AH1057" s="126" cm="1">
        <f t="array" ref="AH1057">_xlfn.XLOOKUP(AD1056,CDIHistorico_[Data],CDIHistorico_[CDI dia]/100,AH1056,0)</f>
        <v>0</v>
      </c>
      <c r="AI1057" s="2">
        <f t="shared" si="86"/>
        <v>1</v>
      </c>
    </row>
    <row r="1058" spans="26:35" hidden="1" x14ac:dyDescent="0.25">
      <c r="Z1058"/>
      <c r="AD1058" s="5">
        <f t="shared" si="87"/>
        <v>38233</v>
      </c>
      <c r="AE1058" s="96" cm="1">
        <f t="array" ref="AE1058">_xlfn.XLOOKUP(AD1057,SELICHistorico[Data],SELICHistorico[SELIC dia]/100,AE1057,0)</f>
        <v>0</v>
      </c>
      <c r="AF1058" s="80">
        <f t="shared" si="84"/>
        <v>1</v>
      </c>
      <c r="AG1058" s="123">
        <f t="shared" si="85"/>
        <v>1000</v>
      </c>
      <c r="AH1058" s="126" cm="1">
        <f t="array" ref="AH1058">_xlfn.XLOOKUP(AD1057,CDIHistorico_[Data],CDIHistorico_[CDI dia]/100,AH1057,0)</f>
        <v>0</v>
      </c>
      <c r="AI1058" s="2">
        <f t="shared" si="86"/>
        <v>1</v>
      </c>
    </row>
    <row r="1059" spans="26:35" hidden="1" x14ac:dyDescent="0.25">
      <c r="Z1059"/>
      <c r="AD1059" s="5">
        <f t="shared" si="87"/>
        <v>38236</v>
      </c>
      <c r="AE1059" s="96" cm="1">
        <f t="array" ref="AE1059">_xlfn.XLOOKUP(AD1058,SELICHistorico[Data],SELICHistorico[SELIC dia]/100,AE1058,0)</f>
        <v>0</v>
      </c>
      <c r="AF1059" s="80">
        <f t="shared" si="84"/>
        <v>1</v>
      </c>
      <c r="AG1059" s="123">
        <f t="shared" si="85"/>
        <v>1000</v>
      </c>
      <c r="AH1059" s="126" cm="1">
        <f t="array" ref="AH1059">_xlfn.XLOOKUP(AD1058,CDIHistorico_[Data],CDIHistorico_[CDI dia]/100,AH1058,0)</f>
        <v>0</v>
      </c>
      <c r="AI1059" s="2">
        <f t="shared" si="86"/>
        <v>1</v>
      </c>
    </row>
    <row r="1060" spans="26:35" hidden="1" x14ac:dyDescent="0.25">
      <c r="Z1060"/>
      <c r="AD1060" s="5">
        <f t="shared" si="87"/>
        <v>38238</v>
      </c>
      <c r="AE1060" s="96" cm="1">
        <f t="array" ref="AE1060">_xlfn.XLOOKUP(AD1059,SELICHistorico[Data],SELICHistorico[SELIC dia]/100,AE1059,0)</f>
        <v>0</v>
      </c>
      <c r="AF1060" s="80">
        <f t="shared" si="84"/>
        <v>1</v>
      </c>
      <c r="AG1060" s="123">
        <f t="shared" si="85"/>
        <v>1000</v>
      </c>
      <c r="AH1060" s="126" cm="1">
        <f t="array" ref="AH1060">_xlfn.XLOOKUP(AD1059,CDIHistorico_[Data],CDIHistorico_[CDI dia]/100,AH1059,0)</f>
        <v>0</v>
      </c>
      <c r="AI1060" s="2">
        <f t="shared" si="86"/>
        <v>1</v>
      </c>
    </row>
    <row r="1061" spans="26:35" hidden="1" x14ac:dyDescent="0.25">
      <c r="Z1061"/>
      <c r="AD1061" s="5">
        <f t="shared" si="87"/>
        <v>38239</v>
      </c>
      <c r="AE1061" s="96" cm="1">
        <f t="array" ref="AE1061">_xlfn.XLOOKUP(AD1060,SELICHistorico[Data],SELICHistorico[SELIC dia]/100,AE1060,0)</f>
        <v>0</v>
      </c>
      <c r="AF1061" s="80">
        <f t="shared" si="84"/>
        <v>1</v>
      </c>
      <c r="AG1061" s="123">
        <f t="shared" si="85"/>
        <v>1000</v>
      </c>
      <c r="AH1061" s="126" cm="1">
        <f t="array" ref="AH1061">_xlfn.XLOOKUP(AD1060,CDIHistorico_[Data],CDIHistorico_[CDI dia]/100,AH1060,0)</f>
        <v>0</v>
      </c>
      <c r="AI1061" s="2">
        <f t="shared" si="86"/>
        <v>1</v>
      </c>
    </row>
    <row r="1062" spans="26:35" hidden="1" x14ac:dyDescent="0.25">
      <c r="Z1062"/>
      <c r="AD1062" s="5">
        <f t="shared" si="87"/>
        <v>38240</v>
      </c>
      <c r="AE1062" s="96" cm="1">
        <f t="array" ref="AE1062">_xlfn.XLOOKUP(AD1061,SELICHistorico[Data],SELICHistorico[SELIC dia]/100,AE1061,0)</f>
        <v>0</v>
      </c>
      <c r="AF1062" s="80">
        <f t="shared" si="84"/>
        <v>1</v>
      </c>
      <c r="AG1062" s="123">
        <f t="shared" si="85"/>
        <v>1000</v>
      </c>
      <c r="AH1062" s="126" cm="1">
        <f t="array" ref="AH1062">_xlfn.XLOOKUP(AD1061,CDIHistorico_[Data],CDIHistorico_[CDI dia]/100,AH1061,0)</f>
        <v>0</v>
      </c>
      <c r="AI1062" s="2">
        <f t="shared" si="86"/>
        <v>1</v>
      </c>
    </row>
    <row r="1063" spans="26:35" hidden="1" x14ac:dyDescent="0.25">
      <c r="Z1063"/>
      <c r="AD1063" s="5">
        <f t="shared" si="87"/>
        <v>38243</v>
      </c>
      <c r="AE1063" s="96" cm="1">
        <f t="array" ref="AE1063">_xlfn.XLOOKUP(AD1062,SELICHistorico[Data],SELICHistorico[SELIC dia]/100,AE1062,0)</f>
        <v>0</v>
      </c>
      <c r="AF1063" s="80">
        <f t="shared" si="84"/>
        <v>1</v>
      </c>
      <c r="AG1063" s="123">
        <f t="shared" si="85"/>
        <v>1000</v>
      </c>
      <c r="AH1063" s="126" cm="1">
        <f t="array" ref="AH1063">_xlfn.XLOOKUP(AD1062,CDIHistorico_[Data],CDIHistorico_[CDI dia]/100,AH1062,0)</f>
        <v>0</v>
      </c>
      <c r="AI1063" s="2">
        <f t="shared" si="86"/>
        <v>1</v>
      </c>
    </row>
    <row r="1064" spans="26:35" hidden="1" x14ac:dyDescent="0.25">
      <c r="Z1064"/>
      <c r="AD1064" s="5">
        <f t="shared" si="87"/>
        <v>38244</v>
      </c>
      <c r="AE1064" s="96" cm="1">
        <f t="array" ref="AE1064">_xlfn.XLOOKUP(AD1063,SELICHistorico[Data],SELICHistorico[SELIC dia]/100,AE1063,0)</f>
        <v>0</v>
      </c>
      <c r="AF1064" s="80">
        <f t="shared" si="84"/>
        <v>1</v>
      </c>
      <c r="AG1064" s="123">
        <f t="shared" si="85"/>
        <v>1000</v>
      </c>
      <c r="AH1064" s="126" cm="1">
        <f t="array" ref="AH1064">_xlfn.XLOOKUP(AD1063,CDIHistorico_[Data],CDIHistorico_[CDI dia]/100,AH1063,0)</f>
        <v>0</v>
      </c>
      <c r="AI1064" s="2">
        <f t="shared" si="86"/>
        <v>1</v>
      </c>
    </row>
    <row r="1065" spans="26:35" hidden="1" x14ac:dyDescent="0.25">
      <c r="Z1065"/>
      <c r="AD1065" s="5">
        <f t="shared" si="87"/>
        <v>38245</v>
      </c>
      <c r="AE1065" s="96" cm="1">
        <f t="array" ref="AE1065">_xlfn.XLOOKUP(AD1064,SELICHistorico[Data],SELICHistorico[SELIC dia]/100,AE1064,0)</f>
        <v>0</v>
      </c>
      <c r="AF1065" s="80">
        <f t="shared" si="84"/>
        <v>1</v>
      </c>
      <c r="AG1065" s="123">
        <f t="shared" si="85"/>
        <v>1000</v>
      </c>
      <c r="AH1065" s="126" cm="1">
        <f t="array" ref="AH1065">_xlfn.XLOOKUP(AD1064,CDIHistorico_[Data],CDIHistorico_[CDI dia]/100,AH1064,0)</f>
        <v>0</v>
      </c>
      <c r="AI1065" s="2">
        <f t="shared" si="86"/>
        <v>1</v>
      </c>
    </row>
    <row r="1066" spans="26:35" hidden="1" x14ac:dyDescent="0.25">
      <c r="Z1066"/>
      <c r="AD1066" s="5">
        <f t="shared" si="87"/>
        <v>38246</v>
      </c>
      <c r="AE1066" s="96" cm="1">
        <f t="array" ref="AE1066">_xlfn.XLOOKUP(AD1065,SELICHistorico[Data],SELICHistorico[SELIC dia]/100,AE1065,0)</f>
        <v>0</v>
      </c>
      <c r="AF1066" s="80">
        <f t="shared" si="84"/>
        <v>1</v>
      </c>
      <c r="AG1066" s="123">
        <f t="shared" si="85"/>
        <v>1000</v>
      </c>
      <c r="AH1066" s="126" cm="1">
        <f t="array" ref="AH1066">_xlfn.XLOOKUP(AD1065,CDIHistorico_[Data],CDIHistorico_[CDI dia]/100,AH1065,0)</f>
        <v>0</v>
      </c>
      <c r="AI1066" s="2">
        <f t="shared" si="86"/>
        <v>1</v>
      </c>
    </row>
    <row r="1067" spans="26:35" hidden="1" x14ac:dyDescent="0.25">
      <c r="Z1067"/>
      <c r="AD1067" s="5">
        <f t="shared" si="87"/>
        <v>38247</v>
      </c>
      <c r="AE1067" s="96" cm="1">
        <f t="array" ref="AE1067">_xlfn.XLOOKUP(AD1066,SELICHistorico[Data],SELICHistorico[SELIC dia]/100,AE1066,0)</f>
        <v>0</v>
      </c>
      <c r="AF1067" s="80">
        <f t="shared" si="84"/>
        <v>1</v>
      </c>
      <c r="AG1067" s="123">
        <f t="shared" si="85"/>
        <v>1000</v>
      </c>
      <c r="AH1067" s="126" cm="1">
        <f t="array" ref="AH1067">_xlfn.XLOOKUP(AD1066,CDIHistorico_[Data],CDIHistorico_[CDI dia]/100,AH1066,0)</f>
        <v>0</v>
      </c>
      <c r="AI1067" s="2">
        <f t="shared" si="86"/>
        <v>1</v>
      </c>
    </row>
    <row r="1068" spans="26:35" hidden="1" x14ac:dyDescent="0.25">
      <c r="Z1068"/>
      <c r="AD1068" s="5">
        <f t="shared" si="87"/>
        <v>38250</v>
      </c>
      <c r="AE1068" s="96" cm="1">
        <f t="array" ref="AE1068">_xlfn.XLOOKUP(AD1067,SELICHistorico[Data],SELICHistorico[SELIC dia]/100,AE1067,0)</f>
        <v>0</v>
      </c>
      <c r="AF1068" s="80">
        <f t="shared" si="84"/>
        <v>1</v>
      </c>
      <c r="AG1068" s="123">
        <f t="shared" si="85"/>
        <v>1000</v>
      </c>
      <c r="AH1068" s="126" cm="1">
        <f t="array" ref="AH1068">_xlfn.XLOOKUP(AD1067,CDIHistorico_[Data],CDIHistorico_[CDI dia]/100,AH1067,0)</f>
        <v>0</v>
      </c>
      <c r="AI1068" s="2">
        <f t="shared" si="86"/>
        <v>1</v>
      </c>
    </row>
    <row r="1069" spans="26:35" hidden="1" x14ac:dyDescent="0.25">
      <c r="Z1069"/>
      <c r="AD1069" s="5">
        <f t="shared" si="87"/>
        <v>38251</v>
      </c>
      <c r="AE1069" s="96" cm="1">
        <f t="array" ref="AE1069">_xlfn.XLOOKUP(AD1068,SELICHistorico[Data],SELICHistorico[SELIC dia]/100,AE1068,0)</f>
        <v>0</v>
      </c>
      <c r="AF1069" s="80">
        <f t="shared" si="84"/>
        <v>1</v>
      </c>
      <c r="AG1069" s="123">
        <f t="shared" si="85"/>
        <v>1000</v>
      </c>
      <c r="AH1069" s="126" cm="1">
        <f t="array" ref="AH1069">_xlfn.XLOOKUP(AD1068,CDIHistorico_[Data],CDIHistorico_[CDI dia]/100,AH1068,0)</f>
        <v>0</v>
      </c>
      <c r="AI1069" s="2">
        <f t="shared" si="86"/>
        <v>1</v>
      </c>
    </row>
    <row r="1070" spans="26:35" hidden="1" x14ac:dyDescent="0.25">
      <c r="Z1070"/>
      <c r="AD1070" s="5">
        <f t="shared" si="87"/>
        <v>38252</v>
      </c>
      <c r="AE1070" s="96" cm="1">
        <f t="array" ref="AE1070">_xlfn.XLOOKUP(AD1069,SELICHistorico[Data],SELICHistorico[SELIC dia]/100,AE1069,0)</f>
        <v>0</v>
      </c>
      <c r="AF1070" s="80">
        <f t="shared" si="84"/>
        <v>1</v>
      </c>
      <c r="AG1070" s="123">
        <f t="shared" si="85"/>
        <v>1000</v>
      </c>
      <c r="AH1070" s="126" cm="1">
        <f t="array" ref="AH1070">_xlfn.XLOOKUP(AD1069,CDIHistorico_[Data],CDIHistorico_[CDI dia]/100,AH1069,0)</f>
        <v>0</v>
      </c>
      <c r="AI1070" s="2">
        <f t="shared" si="86"/>
        <v>1</v>
      </c>
    </row>
    <row r="1071" spans="26:35" hidden="1" x14ac:dyDescent="0.25">
      <c r="Z1071"/>
      <c r="AD1071" s="5">
        <f t="shared" si="87"/>
        <v>38253</v>
      </c>
      <c r="AE1071" s="96" cm="1">
        <f t="array" ref="AE1071">_xlfn.XLOOKUP(AD1070,SELICHistorico[Data],SELICHistorico[SELIC dia]/100,AE1070,0)</f>
        <v>0</v>
      </c>
      <c r="AF1071" s="80">
        <f t="shared" si="84"/>
        <v>1</v>
      </c>
      <c r="AG1071" s="123">
        <f t="shared" si="85"/>
        <v>1000</v>
      </c>
      <c r="AH1071" s="126" cm="1">
        <f t="array" ref="AH1071">_xlfn.XLOOKUP(AD1070,CDIHistorico_[Data],CDIHistorico_[CDI dia]/100,AH1070,0)</f>
        <v>0</v>
      </c>
      <c r="AI1071" s="2">
        <f t="shared" si="86"/>
        <v>1</v>
      </c>
    </row>
    <row r="1072" spans="26:35" hidden="1" x14ac:dyDescent="0.25">
      <c r="Z1072"/>
      <c r="AD1072" s="5">
        <f t="shared" si="87"/>
        <v>38254</v>
      </c>
      <c r="AE1072" s="96" cm="1">
        <f t="array" ref="AE1072">_xlfn.XLOOKUP(AD1071,SELICHistorico[Data],SELICHistorico[SELIC dia]/100,AE1071,0)</f>
        <v>0</v>
      </c>
      <c r="AF1072" s="80">
        <f t="shared" si="84"/>
        <v>1</v>
      </c>
      <c r="AG1072" s="123">
        <f t="shared" si="85"/>
        <v>1000</v>
      </c>
      <c r="AH1072" s="126" cm="1">
        <f t="array" ref="AH1072">_xlfn.XLOOKUP(AD1071,CDIHistorico_[Data],CDIHistorico_[CDI dia]/100,AH1071,0)</f>
        <v>0</v>
      </c>
      <c r="AI1072" s="2">
        <f t="shared" si="86"/>
        <v>1</v>
      </c>
    </row>
    <row r="1073" spans="26:35" hidden="1" x14ac:dyDescent="0.25">
      <c r="Z1073"/>
      <c r="AD1073" s="5">
        <f t="shared" si="87"/>
        <v>38257</v>
      </c>
      <c r="AE1073" s="96" cm="1">
        <f t="array" ref="AE1073">_xlfn.XLOOKUP(AD1072,SELICHistorico[Data],SELICHistorico[SELIC dia]/100,AE1072,0)</f>
        <v>0</v>
      </c>
      <c r="AF1073" s="80">
        <f t="shared" si="84"/>
        <v>1</v>
      </c>
      <c r="AG1073" s="123">
        <f t="shared" si="85"/>
        <v>1000</v>
      </c>
      <c r="AH1073" s="126" cm="1">
        <f t="array" ref="AH1073">_xlfn.XLOOKUP(AD1072,CDIHistorico_[Data],CDIHistorico_[CDI dia]/100,AH1072,0)</f>
        <v>0</v>
      </c>
      <c r="AI1073" s="2">
        <f t="shared" si="86"/>
        <v>1</v>
      </c>
    </row>
    <row r="1074" spans="26:35" hidden="1" x14ac:dyDescent="0.25">
      <c r="Z1074"/>
      <c r="AD1074" s="5">
        <f t="shared" si="87"/>
        <v>38258</v>
      </c>
      <c r="AE1074" s="96" cm="1">
        <f t="array" ref="AE1074">_xlfn.XLOOKUP(AD1073,SELICHistorico[Data],SELICHistorico[SELIC dia]/100,AE1073,0)</f>
        <v>0</v>
      </c>
      <c r="AF1074" s="80">
        <f t="shared" si="84"/>
        <v>1</v>
      </c>
      <c r="AG1074" s="123">
        <f t="shared" si="85"/>
        <v>1000</v>
      </c>
      <c r="AH1074" s="126" cm="1">
        <f t="array" ref="AH1074">_xlfn.XLOOKUP(AD1073,CDIHistorico_[Data],CDIHistorico_[CDI dia]/100,AH1073,0)</f>
        <v>0</v>
      </c>
      <c r="AI1074" s="2">
        <f t="shared" si="86"/>
        <v>1</v>
      </c>
    </row>
    <row r="1075" spans="26:35" hidden="1" x14ac:dyDescent="0.25">
      <c r="Z1075"/>
      <c r="AD1075" s="5">
        <f t="shared" si="87"/>
        <v>38259</v>
      </c>
      <c r="AE1075" s="96" cm="1">
        <f t="array" ref="AE1075">_xlfn.XLOOKUP(AD1074,SELICHistorico[Data],SELICHistorico[SELIC dia]/100,AE1074,0)</f>
        <v>0</v>
      </c>
      <c r="AF1075" s="80">
        <f t="shared" si="84"/>
        <v>1</v>
      </c>
      <c r="AG1075" s="123">
        <f t="shared" si="85"/>
        <v>1000</v>
      </c>
      <c r="AH1075" s="126" cm="1">
        <f t="array" ref="AH1075">_xlfn.XLOOKUP(AD1074,CDIHistorico_[Data],CDIHistorico_[CDI dia]/100,AH1074,0)</f>
        <v>0</v>
      </c>
      <c r="AI1075" s="2">
        <f t="shared" si="86"/>
        <v>1</v>
      </c>
    </row>
    <row r="1076" spans="26:35" hidden="1" x14ac:dyDescent="0.25">
      <c r="Z1076"/>
      <c r="AD1076" s="5">
        <f t="shared" si="87"/>
        <v>38260</v>
      </c>
      <c r="AE1076" s="96" cm="1">
        <f t="array" ref="AE1076">_xlfn.XLOOKUP(AD1075,SELICHistorico[Data],SELICHistorico[SELIC dia]/100,AE1075,0)</f>
        <v>0</v>
      </c>
      <c r="AF1076" s="80">
        <f t="shared" si="84"/>
        <v>1</v>
      </c>
      <c r="AG1076" s="123">
        <f t="shared" si="85"/>
        <v>1000</v>
      </c>
      <c r="AH1076" s="126" cm="1">
        <f t="array" ref="AH1076">_xlfn.XLOOKUP(AD1075,CDIHistorico_[Data],CDIHistorico_[CDI dia]/100,AH1075,0)</f>
        <v>0</v>
      </c>
      <c r="AI1076" s="2">
        <f t="shared" si="86"/>
        <v>1</v>
      </c>
    </row>
    <row r="1077" spans="26:35" hidden="1" x14ac:dyDescent="0.25">
      <c r="Z1077"/>
      <c r="AD1077" s="5">
        <f t="shared" si="87"/>
        <v>38261</v>
      </c>
      <c r="AE1077" s="96" cm="1">
        <f t="array" ref="AE1077">_xlfn.XLOOKUP(AD1076,SELICHistorico[Data],SELICHistorico[SELIC dia]/100,AE1076,0)</f>
        <v>0</v>
      </c>
      <c r="AF1077" s="80">
        <f t="shared" si="84"/>
        <v>1</v>
      </c>
      <c r="AG1077" s="123">
        <f t="shared" si="85"/>
        <v>1000</v>
      </c>
      <c r="AH1077" s="126" cm="1">
        <f t="array" ref="AH1077">_xlfn.XLOOKUP(AD1076,CDIHistorico_[Data],CDIHistorico_[CDI dia]/100,AH1076,0)</f>
        <v>0</v>
      </c>
      <c r="AI1077" s="2">
        <f t="shared" si="86"/>
        <v>1</v>
      </c>
    </row>
    <row r="1078" spans="26:35" hidden="1" x14ac:dyDescent="0.25">
      <c r="Z1078"/>
      <c r="AD1078" s="5">
        <f t="shared" si="87"/>
        <v>38264</v>
      </c>
      <c r="AE1078" s="96" cm="1">
        <f t="array" ref="AE1078">_xlfn.XLOOKUP(AD1077,SELICHistorico[Data],SELICHistorico[SELIC dia]/100,AE1077,0)</f>
        <v>0</v>
      </c>
      <c r="AF1078" s="80">
        <f t="shared" si="84"/>
        <v>1</v>
      </c>
      <c r="AG1078" s="123">
        <f t="shared" si="85"/>
        <v>1000</v>
      </c>
      <c r="AH1078" s="126" cm="1">
        <f t="array" ref="AH1078">_xlfn.XLOOKUP(AD1077,CDIHistorico_[Data],CDIHistorico_[CDI dia]/100,AH1077,0)</f>
        <v>0</v>
      </c>
      <c r="AI1078" s="2">
        <f t="shared" si="86"/>
        <v>1</v>
      </c>
    </row>
    <row r="1079" spans="26:35" hidden="1" x14ac:dyDescent="0.25">
      <c r="Z1079"/>
      <c r="AD1079" s="5">
        <f t="shared" si="87"/>
        <v>38265</v>
      </c>
      <c r="AE1079" s="96" cm="1">
        <f t="array" ref="AE1079">_xlfn.XLOOKUP(AD1078,SELICHistorico[Data],SELICHistorico[SELIC dia]/100,AE1078,0)</f>
        <v>0</v>
      </c>
      <c r="AF1079" s="80">
        <f t="shared" si="84"/>
        <v>1</v>
      </c>
      <c r="AG1079" s="123">
        <f t="shared" si="85"/>
        <v>1000</v>
      </c>
      <c r="AH1079" s="126" cm="1">
        <f t="array" ref="AH1079">_xlfn.XLOOKUP(AD1078,CDIHistorico_[Data],CDIHistorico_[CDI dia]/100,AH1078,0)</f>
        <v>0</v>
      </c>
      <c r="AI1079" s="2">
        <f t="shared" si="86"/>
        <v>1</v>
      </c>
    </row>
    <row r="1080" spans="26:35" hidden="1" x14ac:dyDescent="0.25">
      <c r="Z1080"/>
      <c r="AD1080" s="5">
        <f t="shared" si="87"/>
        <v>38266</v>
      </c>
      <c r="AE1080" s="96" cm="1">
        <f t="array" ref="AE1080">_xlfn.XLOOKUP(AD1079,SELICHistorico[Data],SELICHistorico[SELIC dia]/100,AE1079,0)</f>
        <v>0</v>
      </c>
      <c r="AF1080" s="80">
        <f t="shared" si="84"/>
        <v>1</v>
      </c>
      <c r="AG1080" s="123">
        <f t="shared" si="85"/>
        <v>1000</v>
      </c>
      <c r="AH1080" s="126" cm="1">
        <f t="array" ref="AH1080">_xlfn.XLOOKUP(AD1079,CDIHistorico_[Data],CDIHistorico_[CDI dia]/100,AH1079,0)</f>
        <v>0</v>
      </c>
      <c r="AI1080" s="2">
        <f t="shared" si="86"/>
        <v>1</v>
      </c>
    </row>
    <row r="1081" spans="26:35" hidden="1" x14ac:dyDescent="0.25">
      <c r="Z1081"/>
      <c r="AD1081" s="5">
        <f t="shared" si="87"/>
        <v>38267</v>
      </c>
      <c r="AE1081" s="96" cm="1">
        <f t="array" ref="AE1081">_xlfn.XLOOKUP(AD1080,SELICHistorico[Data],SELICHistorico[SELIC dia]/100,AE1080,0)</f>
        <v>0</v>
      </c>
      <c r="AF1081" s="80">
        <f t="shared" si="84"/>
        <v>1</v>
      </c>
      <c r="AG1081" s="123">
        <f t="shared" si="85"/>
        <v>1000</v>
      </c>
      <c r="AH1081" s="126" cm="1">
        <f t="array" ref="AH1081">_xlfn.XLOOKUP(AD1080,CDIHistorico_[Data],CDIHistorico_[CDI dia]/100,AH1080,0)</f>
        <v>0</v>
      </c>
      <c r="AI1081" s="2">
        <f t="shared" si="86"/>
        <v>1</v>
      </c>
    </row>
    <row r="1082" spans="26:35" hidden="1" x14ac:dyDescent="0.25">
      <c r="Z1082"/>
      <c r="AD1082" s="5">
        <f t="shared" si="87"/>
        <v>38268</v>
      </c>
      <c r="AE1082" s="96" cm="1">
        <f t="array" ref="AE1082">_xlfn.XLOOKUP(AD1081,SELICHistorico[Data],SELICHistorico[SELIC dia]/100,AE1081,0)</f>
        <v>0</v>
      </c>
      <c r="AF1082" s="80">
        <f t="shared" si="84"/>
        <v>1</v>
      </c>
      <c r="AG1082" s="123">
        <f t="shared" si="85"/>
        <v>1000</v>
      </c>
      <c r="AH1082" s="126" cm="1">
        <f t="array" ref="AH1082">_xlfn.XLOOKUP(AD1081,CDIHistorico_[Data],CDIHistorico_[CDI dia]/100,AH1081,0)</f>
        <v>0</v>
      </c>
      <c r="AI1082" s="2">
        <f t="shared" si="86"/>
        <v>1</v>
      </c>
    </row>
    <row r="1083" spans="26:35" hidden="1" x14ac:dyDescent="0.25">
      <c r="Z1083"/>
      <c r="AD1083" s="5">
        <f t="shared" si="87"/>
        <v>38271</v>
      </c>
      <c r="AE1083" s="96" cm="1">
        <f t="array" ref="AE1083">_xlfn.XLOOKUP(AD1082,SELICHistorico[Data],SELICHistorico[SELIC dia]/100,AE1082,0)</f>
        <v>0</v>
      </c>
      <c r="AF1083" s="80">
        <f t="shared" si="84"/>
        <v>1</v>
      </c>
      <c r="AG1083" s="123">
        <f t="shared" si="85"/>
        <v>1000</v>
      </c>
      <c r="AH1083" s="126" cm="1">
        <f t="array" ref="AH1083">_xlfn.XLOOKUP(AD1082,CDIHistorico_[Data],CDIHistorico_[CDI dia]/100,AH1082,0)</f>
        <v>0</v>
      </c>
      <c r="AI1083" s="2">
        <f t="shared" si="86"/>
        <v>1</v>
      </c>
    </row>
    <row r="1084" spans="26:35" hidden="1" x14ac:dyDescent="0.25">
      <c r="Z1084"/>
      <c r="AD1084" s="5">
        <f t="shared" si="87"/>
        <v>38273</v>
      </c>
      <c r="AE1084" s="96" cm="1">
        <f t="array" ref="AE1084">_xlfn.XLOOKUP(AD1083,SELICHistorico[Data],SELICHistorico[SELIC dia]/100,AE1083,0)</f>
        <v>0</v>
      </c>
      <c r="AF1084" s="80">
        <f t="shared" si="84"/>
        <v>1</v>
      </c>
      <c r="AG1084" s="123">
        <f t="shared" si="85"/>
        <v>1000</v>
      </c>
      <c r="AH1084" s="126" cm="1">
        <f t="array" ref="AH1084">_xlfn.XLOOKUP(AD1083,CDIHistorico_[Data],CDIHistorico_[CDI dia]/100,AH1083,0)</f>
        <v>0</v>
      </c>
      <c r="AI1084" s="2">
        <f t="shared" si="86"/>
        <v>1</v>
      </c>
    </row>
    <row r="1085" spans="26:35" hidden="1" x14ac:dyDescent="0.25">
      <c r="Z1085"/>
      <c r="AD1085" s="5">
        <f t="shared" si="87"/>
        <v>38274</v>
      </c>
      <c r="AE1085" s="96" cm="1">
        <f t="array" ref="AE1085">_xlfn.XLOOKUP(AD1084,SELICHistorico[Data],SELICHistorico[SELIC dia]/100,AE1084,0)</f>
        <v>0</v>
      </c>
      <c r="AF1085" s="80">
        <f t="shared" si="84"/>
        <v>1</v>
      </c>
      <c r="AG1085" s="123">
        <f t="shared" si="85"/>
        <v>1000</v>
      </c>
      <c r="AH1085" s="126" cm="1">
        <f t="array" ref="AH1085">_xlfn.XLOOKUP(AD1084,CDIHistorico_[Data],CDIHistorico_[CDI dia]/100,AH1084,0)</f>
        <v>0</v>
      </c>
      <c r="AI1085" s="2">
        <f t="shared" si="86"/>
        <v>1</v>
      </c>
    </row>
    <row r="1086" spans="26:35" hidden="1" x14ac:dyDescent="0.25">
      <c r="Z1086"/>
      <c r="AD1086" s="5">
        <f t="shared" si="87"/>
        <v>38275</v>
      </c>
      <c r="AE1086" s="96" cm="1">
        <f t="array" ref="AE1086">_xlfn.XLOOKUP(AD1085,SELICHistorico[Data],SELICHistorico[SELIC dia]/100,AE1085,0)</f>
        <v>0</v>
      </c>
      <c r="AF1086" s="80">
        <f t="shared" si="84"/>
        <v>1</v>
      </c>
      <c r="AG1086" s="123">
        <f t="shared" si="85"/>
        <v>1000</v>
      </c>
      <c r="AH1086" s="126" cm="1">
        <f t="array" ref="AH1086">_xlfn.XLOOKUP(AD1085,CDIHistorico_[Data],CDIHistorico_[CDI dia]/100,AH1085,0)</f>
        <v>0</v>
      </c>
      <c r="AI1086" s="2">
        <f t="shared" si="86"/>
        <v>1</v>
      </c>
    </row>
    <row r="1087" spans="26:35" hidden="1" x14ac:dyDescent="0.25">
      <c r="Z1087"/>
      <c r="AD1087" s="5">
        <f t="shared" si="87"/>
        <v>38278</v>
      </c>
      <c r="AE1087" s="96" cm="1">
        <f t="array" ref="AE1087">_xlfn.XLOOKUP(AD1086,SELICHistorico[Data],SELICHistorico[SELIC dia]/100,AE1086,0)</f>
        <v>0</v>
      </c>
      <c r="AF1087" s="80">
        <f t="shared" si="84"/>
        <v>1</v>
      </c>
      <c r="AG1087" s="123">
        <f t="shared" si="85"/>
        <v>1000</v>
      </c>
      <c r="AH1087" s="126" cm="1">
        <f t="array" ref="AH1087">_xlfn.XLOOKUP(AD1086,CDIHistorico_[Data],CDIHistorico_[CDI dia]/100,AH1086,0)</f>
        <v>0</v>
      </c>
      <c r="AI1087" s="2">
        <f t="shared" si="86"/>
        <v>1</v>
      </c>
    </row>
    <row r="1088" spans="26:35" hidden="1" x14ac:dyDescent="0.25">
      <c r="Z1088"/>
      <c r="AD1088" s="5">
        <f t="shared" si="87"/>
        <v>38279</v>
      </c>
      <c r="AE1088" s="96" cm="1">
        <f t="array" ref="AE1088">_xlfn.XLOOKUP(AD1087,SELICHistorico[Data],SELICHistorico[SELIC dia]/100,AE1087,0)</f>
        <v>0</v>
      </c>
      <c r="AF1088" s="80">
        <f t="shared" si="84"/>
        <v>1</v>
      </c>
      <c r="AG1088" s="123">
        <f t="shared" si="85"/>
        <v>1000</v>
      </c>
      <c r="AH1088" s="126" cm="1">
        <f t="array" ref="AH1088">_xlfn.XLOOKUP(AD1087,CDIHistorico_[Data],CDIHistorico_[CDI dia]/100,AH1087,0)</f>
        <v>0</v>
      </c>
      <c r="AI1088" s="2">
        <f t="shared" si="86"/>
        <v>1</v>
      </c>
    </row>
    <row r="1089" spans="26:35" hidden="1" x14ac:dyDescent="0.25">
      <c r="Z1089"/>
      <c r="AD1089" s="5">
        <f t="shared" si="87"/>
        <v>38280</v>
      </c>
      <c r="AE1089" s="96" cm="1">
        <f t="array" ref="AE1089">_xlfn.XLOOKUP(AD1088,SELICHistorico[Data],SELICHistorico[SELIC dia]/100,AE1088,0)</f>
        <v>0</v>
      </c>
      <c r="AF1089" s="80">
        <f t="shared" si="84"/>
        <v>1</v>
      </c>
      <c r="AG1089" s="123">
        <f t="shared" si="85"/>
        <v>1000</v>
      </c>
      <c r="AH1089" s="126" cm="1">
        <f t="array" ref="AH1089">_xlfn.XLOOKUP(AD1088,CDIHistorico_[Data],CDIHistorico_[CDI dia]/100,AH1088,0)</f>
        <v>0</v>
      </c>
      <c r="AI1089" s="2">
        <f t="shared" si="86"/>
        <v>1</v>
      </c>
    </row>
    <row r="1090" spans="26:35" hidden="1" x14ac:dyDescent="0.25">
      <c r="Z1090"/>
      <c r="AD1090" s="5">
        <f t="shared" si="87"/>
        <v>38281</v>
      </c>
      <c r="AE1090" s="96" cm="1">
        <f t="array" ref="AE1090">_xlfn.XLOOKUP(AD1089,SELICHistorico[Data],SELICHistorico[SELIC dia]/100,AE1089,0)</f>
        <v>0</v>
      </c>
      <c r="AF1090" s="80">
        <f t="shared" si="84"/>
        <v>1</v>
      </c>
      <c r="AG1090" s="123">
        <f t="shared" si="85"/>
        <v>1000</v>
      </c>
      <c r="AH1090" s="126" cm="1">
        <f t="array" ref="AH1090">_xlfn.XLOOKUP(AD1089,CDIHistorico_[Data],CDIHistorico_[CDI dia]/100,AH1089,0)</f>
        <v>0</v>
      </c>
      <c r="AI1090" s="2">
        <f t="shared" si="86"/>
        <v>1</v>
      </c>
    </row>
    <row r="1091" spans="26:35" hidden="1" x14ac:dyDescent="0.25">
      <c r="Z1091"/>
      <c r="AD1091" s="5">
        <f t="shared" si="87"/>
        <v>38282</v>
      </c>
      <c r="AE1091" s="96" cm="1">
        <f t="array" ref="AE1091">_xlfn.XLOOKUP(AD1090,SELICHistorico[Data],SELICHistorico[SELIC dia]/100,AE1090,0)</f>
        <v>0</v>
      </c>
      <c r="AF1091" s="80">
        <f t="shared" si="84"/>
        <v>1</v>
      </c>
      <c r="AG1091" s="123">
        <f t="shared" si="85"/>
        <v>1000</v>
      </c>
      <c r="AH1091" s="126" cm="1">
        <f t="array" ref="AH1091">_xlfn.XLOOKUP(AD1090,CDIHistorico_[Data],CDIHistorico_[CDI dia]/100,AH1090,0)</f>
        <v>0</v>
      </c>
      <c r="AI1091" s="2">
        <f t="shared" si="86"/>
        <v>1</v>
      </c>
    </row>
    <row r="1092" spans="26:35" hidden="1" x14ac:dyDescent="0.25">
      <c r="Z1092"/>
      <c r="AD1092" s="5">
        <f t="shared" si="87"/>
        <v>38285</v>
      </c>
      <c r="AE1092" s="96" cm="1">
        <f t="array" ref="AE1092">_xlfn.XLOOKUP(AD1091,SELICHistorico[Data],SELICHistorico[SELIC dia]/100,AE1091,0)</f>
        <v>0</v>
      </c>
      <c r="AF1092" s="80">
        <f t="shared" ref="AF1092:AF1155" si="88">AF1091*(1+AE1092)</f>
        <v>1</v>
      </c>
      <c r="AG1092" s="123">
        <f t="shared" ref="AG1092:AG1155" si="89">TRUNC(1000*AF1092,6)</f>
        <v>1000</v>
      </c>
      <c r="AH1092" s="126" cm="1">
        <f t="array" ref="AH1092">_xlfn.XLOOKUP(AD1091,CDIHistorico_[Data],CDIHistorico_[CDI dia]/100,AH1091,0)</f>
        <v>0</v>
      </c>
      <c r="AI1092" s="2">
        <f t="shared" ref="AI1092:AI1155" si="90">AI1091*(1+AH1092)</f>
        <v>1</v>
      </c>
    </row>
    <row r="1093" spans="26:35" hidden="1" x14ac:dyDescent="0.25">
      <c r="Z1093"/>
      <c r="AD1093" s="5">
        <f t="shared" si="87"/>
        <v>38286</v>
      </c>
      <c r="AE1093" s="96" cm="1">
        <f t="array" ref="AE1093">_xlfn.XLOOKUP(AD1092,SELICHistorico[Data],SELICHistorico[SELIC dia]/100,AE1092,0)</f>
        <v>0</v>
      </c>
      <c r="AF1093" s="80">
        <f t="shared" si="88"/>
        <v>1</v>
      </c>
      <c r="AG1093" s="123">
        <f t="shared" si="89"/>
        <v>1000</v>
      </c>
      <c r="AH1093" s="126" cm="1">
        <f t="array" ref="AH1093">_xlfn.XLOOKUP(AD1092,CDIHistorico_[Data],CDIHistorico_[CDI dia]/100,AH1092,0)</f>
        <v>0</v>
      </c>
      <c r="AI1093" s="2">
        <f t="shared" si="90"/>
        <v>1</v>
      </c>
    </row>
    <row r="1094" spans="26:35" hidden="1" x14ac:dyDescent="0.25">
      <c r="Z1094"/>
      <c r="AD1094" s="5">
        <f t="shared" si="87"/>
        <v>38287</v>
      </c>
      <c r="AE1094" s="96" cm="1">
        <f t="array" ref="AE1094">_xlfn.XLOOKUP(AD1093,SELICHistorico[Data],SELICHistorico[SELIC dia]/100,AE1093,0)</f>
        <v>0</v>
      </c>
      <c r="AF1094" s="80">
        <f t="shared" si="88"/>
        <v>1</v>
      </c>
      <c r="AG1094" s="123">
        <f t="shared" si="89"/>
        <v>1000</v>
      </c>
      <c r="AH1094" s="126" cm="1">
        <f t="array" ref="AH1094">_xlfn.XLOOKUP(AD1093,CDIHistorico_[Data],CDIHistorico_[CDI dia]/100,AH1093,0)</f>
        <v>0</v>
      </c>
      <c r="AI1094" s="2">
        <f t="shared" si="90"/>
        <v>1</v>
      </c>
    </row>
    <row r="1095" spans="26:35" hidden="1" x14ac:dyDescent="0.25">
      <c r="Z1095"/>
      <c r="AD1095" s="5">
        <f t="shared" si="87"/>
        <v>38288</v>
      </c>
      <c r="AE1095" s="96" cm="1">
        <f t="array" ref="AE1095">_xlfn.XLOOKUP(AD1094,SELICHistorico[Data],SELICHistorico[SELIC dia]/100,AE1094,0)</f>
        <v>0</v>
      </c>
      <c r="AF1095" s="80">
        <f t="shared" si="88"/>
        <v>1</v>
      </c>
      <c r="AG1095" s="123">
        <f t="shared" si="89"/>
        <v>1000</v>
      </c>
      <c r="AH1095" s="126" cm="1">
        <f t="array" ref="AH1095">_xlfn.XLOOKUP(AD1094,CDIHistorico_[Data],CDIHistorico_[CDI dia]/100,AH1094,0)</f>
        <v>0</v>
      </c>
      <c r="AI1095" s="2">
        <f t="shared" si="90"/>
        <v>1</v>
      </c>
    </row>
    <row r="1096" spans="26:35" hidden="1" x14ac:dyDescent="0.25">
      <c r="Z1096"/>
      <c r="AD1096" s="5">
        <f t="shared" si="87"/>
        <v>38289</v>
      </c>
      <c r="AE1096" s="96" cm="1">
        <f t="array" ref="AE1096">_xlfn.XLOOKUP(AD1095,SELICHistorico[Data],SELICHistorico[SELIC dia]/100,AE1095,0)</f>
        <v>0</v>
      </c>
      <c r="AF1096" s="80">
        <f t="shared" si="88"/>
        <v>1</v>
      </c>
      <c r="AG1096" s="123">
        <f t="shared" si="89"/>
        <v>1000</v>
      </c>
      <c r="AH1096" s="126" cm="1">
        <f t="array" ref="AH1096">_xlfn.XLOOKUP(AD1095,CDIHistorico_[Data],CDIHistorico_[CDI dia]/100,AH1095,0)</f>
        <v>0</v>
      </c>
      <c r="AI1096" s="2">
        <f t="shared" si="90"/>
        <v>1</v>
      </c>
    </row>
    <row r="1097" spans="26:35" hidden="1" x14ac:dyDescent="0.25">
      <c r="Z1097"/>
      <c r="AD1097" s="5">
        <f t="shared" si="87"/>
        <v>38292</v>
      </c>
      <c r="AE1097" s="96" cm="1">
        <f t="array" ref="AE1097">_xlfn.XLOOKUP(AD1096,SELICHistorico[Data],SELICHistorico[SELIC dia]/100,AE1096,0)</f>
        <v>0</v>
      </c>
      <c r="AF1097" s="80">
        <f t="shared" si="88"/>
        <v>1</v>
      </c>
      <c r="AG1097" s="123">
        <f t="shared" si="89"/>
        <v>1000</v>
      </c>
      <c r="AH1097" s="126" cm="1">
        <f t="array" ref="AH1097">_xlfn.XLOOKUP(AD1096,CDIHistorico_[Data],CDIHistorico_[CDI dia]/100,AH1096,0)</f>
        <v>0</v>
      </c>
      <c r="AI1097" s="2">
        <f t="shared" si="90"/>
        <v>1</v>
      </c>
    </row>
    <row r="1098" spans="26:35" hidden="1" x14ac:dyDescent="0.25">
      <c r="Z1098"/>
      <c r="AD1098" s="5">
        <f t="shared" si="87"/>
        <v>38294</v>
      </c>
      <c r="AE1098" s="96" cm="1">
        <f t="array" ref="AE1098">_xlfn.XLOOKUP(AD1097,SELICHistorico[Data],SELICHistorico[SELIC dia]/100,AE1097,0)</f>
        <v>0</v>
      </c>
      <c r="AF1098" s="80">
        <f t="shared" si="88"/>
        <v>1</v>
      </c>
      <c r="AG1098" s="123">
        <f t="shared" si="89"/>
        <v>1000</v>
      </c>
      <c r="AH1098" s="126" cm="1">
        <f t="array" ref="AH1098">_xlfn.XLOOKUP(AD1097,CDIHistorico_[Data],CDIHistorico_[CDI dia]/100,AH1097,0)</f>
        <v>0</v>
      </c>
      <c r="AI1098" s="2">
        <f t="shared" si="90"/>
        <v>1</v>
      </c>
    </row>
    <row r="1099" spans="26:35" hidden="1" x14ac:dyDescent="0.25">
      <c r="Z1099"/>
      <c r="AD1099" s="5">
        <f t="shared" si="87"/>
        <v>38295</v>
      </c>
      <c r="AE1099" s="96" cm="1">
        <f t="array" ref="AE1099">_xlfn.XLOOKUP(AD1098,SELICHistorico[Data],SELICHistorico[SELIC dia]/100,AE1098,0)</f>
        <v>0</v>
      </c>
      <c r="AF1099" s="80">
        <f t="shared" si="88"/>
        <v>1</v>
      </c>
      <c r="AG1099" s="123">
        <f t="shared" si="89"/>
        <v>1000</v>
      </c>
      <c r="AH1099" s="126" cm="1">
        <f t="array" ref="AH1099">_xlfn.XLOOKUP(AD1098,CDIHistorico_[Data],CDIHistorico_[CDI dia]/100,AH1098,0)</f>
        <v>0</v>
      </c>
      <c r="AI1099" s="2">
        <f t="shared" si="90"/>
        <v>1</v>
      </c>
    </row>
    <row r="1100" spans="26:35" hidden="1" x14ac:dyDescent="0.25">
      <c r="Z1100"/>
      <c r="AD1100" s="5">
        <f t="shared" si="87"/>
        <v>38296</v>
      </c>
      <c r="AE1100" s="96" cm="1">
        <f t="array" ref="AE1100">_xlfn.XLOOKUP(AD1099,SELICHistorico[Data],SELICHistorico[SELIC dia]/100,AE1099,0)</f>
        <v>0</v>
      </c>
      <c r="AF1100" s="80">
        <f t="shared" si="88"/>
        <v>1</v>
      </c>
      <c r="AG1100" s="123">
        <f t="shared" si="89"/>
        <v>1000</v>
      </c>
      <c r="AH1100" s="126" cm="1">
        <f t="array" ref="AH1100">_xlfn.XLOOKUP(AD1099,CDIHistorico_[Data],CDIHistorico_[CDI dia]/100,AH1099,0)</f>
        <v>0</v>
      </c>
      <c r="AI1100" s="2">
        <f t="shared" si="90"/>
        <v>1</v>
      </c>
    </row>
    <row r="1101" spans="26:35" hidden="1" x14ac:dyDescent="0.25">
      <c r="Z1101"/>
      <c r="AD1101" s="5">
        <f t="shared" si="87"/>
        <v>38299</v>
      </c>
      <c r="AE1101" s="96" cm="1">
        <f t="array" ref="AE1101">_xlfn.XLOOKUP(AD1100,SELICHistorico[Data],SELICHistorico[SELIC dia]/100,AE1100,0)</f>
        <v>0</v>
      </c>
      <c r="AF1101" s="80">
        <f t="shared" si="88"/>
        <v>1</v>
      </c>
      <c r="AG1101" s="123">
        <f t="shared" si="89"/>
        <v>1000</v>
      </c>
      <c r="AH1101" s="126" cm="1">
        <f t="array" ref="AH1101">_xlfn.XLOOKUP(AD1100,CDIHistorico_[Data],CDIHistorico_[CDI dia]/100,AH1100,0)</f>
        <v>0</v>
      </c>
      <c r="AI1101" s="2">
        <f t="shared" si="90"/>
        <v>1</v>
      </c>
    </row>
    <row r="1102" spans="26:35" hidden="1" x14ac:dyDescent="0.25">
      <c r="Z1102"/>
      <c r="AD1102" s="5">
        <f t="shared" si="87"/>
        <v>38300</v>
      </c>
      <c r="AE1102" s="96" cm="1">
        <f t="array" ref="AE1102">_xlfn.XLOOKUP(AD1101,SELICHistorico[Data],SELICHistorico[SELIC dia]/100,AE1101,0)</f>
        <v>0</v>
      </c>
      <c r="AF1102" s="80">
        <f t="shared" si="88"/>
        <v>1</v>
      </c>
      <c r="AG1102" s="123">
        <f t="shared" si="89"/>
        <v>1000</v>
      </c>
      <c r="AH1102" s="126" cm="1">
        <f t="array" ref="AH1102">_xlfn.XLOOKUP(AD1101,CDIHistorico_[Data],CDIHistorico_[CDI dia]/100,AH1101,0)</f>
        <v>0</v>
      </c>
      <c r="AI1102" s="2">
        <f t="shared" si="90"/>
        <v>1</v>
      </c>
    </row>
    <row r="1103" spans="26:35" hidden="1" x14ac:dyDescent="0.25">
      <c r="Z1103"/>
      <c r="AD1103" s="5">
        <f t="shared" si="87"/>
        <v>38301</v>
      </c>
      <c r="AE1103" s="96" cm="1">
        <f t="array" ref="AE1103">_xlfn.XLOOKUP(AD1102,SELICHistorico[Data],SELICHistorico[SELIC dia]/100,AE1102,0)</f>
        <v>0</v>
      </c>
      <c r="AF1103" s="80">
        <f t="shared" si="88"/>
        <v>1</v>
      </c>
      <c r="AG1103" s="123">
        <f t="shared" si="89"/>
        <v>1000</v>
      </c>
      <c r="AH1103" s="126" cm="1">
        <f t="array" ref="AH1103">_xlfn.XLOOKUP(AD1102,CDIHistorico_[Data],CDIHistorico_[CDI dia]/100,AH1102,0)</f>
        <v>0</v>
      </c>
      <c r="AI1103" s="2">
        <f t="shared" si="90"/>
        <v>1</v>
      </c>
    </row>
    <row r="1104" spans="26:35" hidden="1" x14ac:dyDescent="0.25">
      <c r="Z1104"/>
      <c r="AD1104" s="5">
        <f t="shared" si="87"/>
        <v>38302</v>
      </c>
      <c r="AE1104" s="96" cm="1">
        <f t="array" ref="AE1104">_xlfn.XLOOKUP(AD1103,SELICHistorico[Data],SELICHistorico[SELIC dia]/100,AE1103,0)</f>
        <v>0</v>
      </c>
      <c r="AF1104" s="80">
        <f t="shared" si="88"/>
        <v>1</v>
      </c>
      <c r="AG1104" s="123">
        <f t="shared" si="89"/>
        <v>1000</v>
      </c>
      <c r="AH1104" s="126" cm="1">
        <f t="array" ref="AH1104">_xlfn.XLOOKUP(AD1103,CDIHistorico_[Data],CDIHistorico_[CDI dia]/100,AH1103,0)</f>
        <v>0</v>
      </c>
      <c r="AI1104" s="2">
        <f t="shared" si="90"/>
        <v>1</v>
      </c>
    </row>
    <row r="1105" spans="26:35" hidden="1" x14ac:dyDescent="0.25">
      <c r="Z1105"/>
      <c r="AD1105" s="5">
        <f t="shared" si="87"/>
        <v>38303</v>
      </c>
      <c r="AE1105" s="96" cm="1">
        <f t="array" ref="AE1105">_xlfn.XLOOKUP(AD1104,SELICHistorico[Data],SELICHistorico[SELIC dia]/100,AE1104,0)</f>
        <v>0</v>
      </c>
      <c r="AF1105" s="80">
        <f t="shared" si="88"/>
        <v>1</v>
      </c>
      <c r="AG1105" s="123">
        <f t="shared" si="89"/>
        <v>1000</v>
      </c>
      <c r="AH1105" s="126" cm="1">
        <f t="array" ref="AH1105">_xlfn.XLOOKUP(AD1104,CDIHistorico_[Data],CDIHistorico_[CDI dia]/100,AH1104,0)</f>
        <v>0</v>
      </c>
      <c r="AI1105" s="2">
        <f t="shared" si="90"/>
        <v>1</v>
      </c>
    </row>
    <row r="1106" spans="26:35" hidden="1" x14ac:dyDescent="0.25">
      <c r="Z1106"/>
      <c r="AD1106" s="5">
        <f t="shared" si="87"/>
        <v>38307</v>
      </c>
      <c r="AE1106" s="96" cm="1">
        <f t="array" ref="AE1106">_xlfn.XLOOKUP(AD1105,SELICHistorico[Data],SELICHistorico[SELIC dia]/100,AE1105,0)</f>
        <v>0</v>
      </c>
      <c r="AF1106" s="80">
        <f t="shared" si="88"/>
        <v>1</v>
      </c>
      <c r="AG1106" s="123">
        <f t="shared" si="89"/>
        <v>1000</v>
      </c>
      <c r="AH1106" s="126" cm="1">
        <f t="array" ref="AH1106">_xlfn.XLOOKUP(AD1105,CDIHistorico_[Data],CDIHistorico_[CDI dia]/100,AH1105,0)</f>
        <v>0</v>
      </c>
      <c r="AI1106" s="2">
        <f t="shared" si="90"/>
        <v>1</v>
      </c>
    </row>
    <row r="1107" spans="26:35" hidden="1" x14ac:dyDescent="0.25">
      <c r="Z1107"/>
      <c r="AD1107" s="5">
        <f t="shared" si="87"/>
        <v>38308</v>
      </c>
      <c r="AE1107" s="96" cm="1">
        <f t="array" ref="AE1107">_xlfn.XLOOKUP(AD1106,SELICHistorico[Data],SELICHistorico[SELIC dia]/100,AE1106,0)</f>
        <v>0</v>
      </c>
      <c r="AF1107" s="80">
        <f t="shared" si="88"/>
        <v>1</v>
      </c>
      <c r="AG1107" s="123">
        <f t="shared" si="89"/>
        <v>1000</v>
      </c>
      <c r="AH1107" s="126" cm="1">
        <f t="array" ref="AH1107">_xlfn.XLOOKUP(AD1106,CDIHistorico_[Data],CDIHistorico_[CDI dia]/100,AH1106,0)</f>
        <v>0</v>
      </c>
      <c r="AI1107" s="2">
        <f t="shared" si="90"/>
        <v>1</v>
      </c>
    </row>
    <row r="1108" spans="26:35" hidden="1" x14ac:dyDescent="0.25">
      <c r="Z1108"/>
      <c r="AD1108" s="5">
        <f t="shared" ref="AD1108:AD1171" si="91">WORKDAY(AD1107,1,feriados)</f>
        <v>38309</v>
      </c>
      <c r="AE1108" s="96" cm="1">
        <f t="array" ref="AE1108">_xlfn.XLOOKUP(AD1107,SELICHistorico[Data],SELICHistorico[SELIC dia]/100,AE1107,0)</f>
        <v>0</v>
      </c>
      <c r="AF1108" s="80">
        <f t="shared" si="88"/>
        <v>1</v>
      </c>
      <c r="AG1108" s="123">
        <f t="shared" si="89"/>
        <v>1000</v>
      </c>
      <c r="AH1108" s="126" cm="1">
        <f t="array" ref="AH1108">_xlfn.XLOOKUP(AD1107,CDIHistorico_[Data],CDIHistorico_[CDI dia]/100,AH1107,0)</f>
        <v>0</v>
      </c>
      <c r="AI1108" s="2">
        <f t="shared" si="90"/>
        <v>1</v>
      </c>
    </row>
    <row r="1109" spans="26:35" hidden="1" x14ac:dyDescent="0.25">
      <c r="Z1109"/>
      <c r="AD1109" s="5">
        <f t="shared" si="91"/>
        <v>38310</v>
      </c>
      <c r="AE1109" s="96" cm="1">
        <f t="array" ref="AE1109">_xlfn.XLOOKUP(AD1108,SELICHistorico[Data],SELICHistorico[SELIC dia]/100,AE1108,0)</f>
        <v>0</v>
      </c>
      <c r="AF1109" s="80">
        <f t="shared" si="88"/>
        <v>1</v>
      </c>
      <c r="AG1109" s="123">
        <f t="shared" si="89"/>
        <v>1000</v>
      </c>
      <c r="AH1109" s="126" cm="1">
        <f t="array" ref="AH1109">_xlfn.XLOOKUP(AD1108,CDIHistorico_[Data],CDIHistorico_[CDI dia]/100,AH1108,0)</f>
        <v>0</v>
      </c>
      <c r="AI1109" s="2">
        <f t="shared" si="90"/>
        <v>1</v>
      </c>
    </row>
    <row r="1110" spans="26:35" hidden="1" x14ac:dyDescent="0.25">
      <c r="Z1110"/>
      <c r="AD1110" s="5">
        <f t="shared" si="91"/>
        <v>38313</v>
      </c>
      <c r="AE1110" s="96" cm="1">
        <f t="array" ref="AE1110">_xlfn.XLOOKUP(AD1109,SELICHistorico[Data],SELICHistorico[SELIC dia]/100,AE1109,0)</f>
        <v>0</v>
      </c>
      <c r="AF1110" s="80">
        <f t="shared" si="88"/>
        <v>1</v>
      </c>
      <c r="AG1110" s="123">
        <f t="shared" si="89"/>
        <v>1000</v>
      </c>
      <c r="AH1110" s="126" cm="1">
        <f t="array" ref="AH1110">_xlfn.XLOOKUP(AD1109,CDIHistorico_[Data],CDIHistorico_[CDI dia]/100,AH1109,0)</f>
        <v>0</v>
      </c>
      <c r="AI1110" s="2">
        <f t="shared" si="90"/>
        <v>1</v>
      </c>
    </row>
    <row r="1111" spans="26:35" hidden="1" x14ac:dyDescent="0.25">
      <c r="Z1111"/>
      <c r="AD1111" s="5">
        <f t="shared" si="91"/>
        <v>38314</v>
      </c>
      <c r="AE1111" s="96" cm="1">
        <f t="array" ref="AE1111">_xlfn.XLOOKUP(AD1110,SELICHistorico[Data],SELICHistorico[SELIC dia]/100,AE1110,0)</f>
        <v>0</v>
      </c>
      <c r="AF1111" s="80">
        <f t="shared" si="88"/>
        <v>1</v>
      </c>
      <c r="AG1111" s="123">
        <f t="shared" si="89"/>
        <v>1000</v>
      </c>
      <c r="AH1111" s="126" cm="1">
        <f t="array" ref="AH1111">_xlfn.XLOOKUP(AD1110,CDIHistorico_[Data],CDIHistorico_[CDI dia]/100,AH1110,0)</f>
        <v>0</v>
      </c>
      <c r="AI1111" s="2">
        <f t="shared" si="90"/>
        <v>1</v>
      </c>
    </row>
    <row r="1112" spans="26:35" hidden="1" x14ac:dyDescent="0.25">
      <c r="Z1112"/>
      <c r="AD1112" s="5">
        <f t="shared" si="91"/>
        <v>38315</v>
      </c>
      <c r="AE1112" s="96" cm="1">
        <f t="array" ref="AE1112">_xlfn.XLOOKUP(AD1111,SELICHistorico[Data],SELICHistorico[SELIC dia]/100,AE1111,0)</f>
        <v>0</v>
      </c>
      <c r="AF1112" s="80">
        <f t="shared" si="88"/>
        <v>1</v>
      </c>
      <c r="AG1112" s="123">
        <f t="shared" si="89"/>
        <v>1000</v>
      </c>
      <c r="AH1112" s="126" cm="1">
        <f t="array" ref="AH1112">_xlfn.XLOOKUP(AD1111,CDIHistorico_[Data],CDIHistorico_[CDI dia]/100,AH1111,0)</f>
        <v>0</v>
      </c>
      <c r="AI1112" s="2">
        <f t="shared" si="90"/>
        <v>1</v>
      </c>
    </row>
    <row r="1113" spans="26:35" hidden="1" x14ac:dyDescent="0.25">
      <c r="Z1113"/>
      <c r="AD1113" s="5">
        <f t="shared" si="91"/>
        <v>38316</v>
      </c>
      <c r="AE1113" s="96" cm="1">
        <f t="array" ref="AE1113">_xlfn.XLOOKUP(AD1112,SELICHistorico[Data],SELICHistorico[SELIC dia]/100,AE1112,0)</f>
        <v>0</v>
      </c>
      <c r="AF1113" s="80">
        <f t="shared" si="88"/>
        <v>1</v>
      </c>
      <c r="AG1113" s="123">
        <f t="shared" si="89"/>
        <v>1000</v>
      </c>
      <c r="AH1113" s="126" cm="1">
        <f t="array" ref="AH1113">_xlfn.XLOOKUP(AD1112,CDIHistorico_[Data],CDIHistorico_[CDI dia]/100,AH1112,0)</f>
        <v>0</v>
      </c>
      <c r="AI1113" s="2">
        <f t="shared" si="90"/>
        <v>1</v>
      </c>
    </row>
    <row r="1114" spans="26:35" hidden="1" x14ac:dyDescent="0.25">
      <c r="Z1114"/>
      <c r="AD1114" s="5">
        <f t="shared" si="91"/>
        <v>38317</v>
      </c>
      <c r="AE1114" s="96" cm="1">
        <f t="array" ref="AE1114">_xlfn.XLOOKUP(AD1113,SELICHistorico[Data],SELICHistorico[SELIC dia]/100,AE1113,0)</f>
        <v>0</v>
      </c>
      <c r="AF1114" s="80">
        <f t="shared" si="88"/>
        <v>1</v>
      </c>
      <c r="AG1114" s="123">
        <f t="shared" si="89"/>
        <v>1000</v>
      </c>
      <c r="AH1114" s="126" cm="1">
        <f t="array" ref="AH1114">_xlfn.XLOOKUP(AD1113,CDIHistorico_[Data],CDIHistorico_[CDI dia]/100,AH1113,0)</f>
        <v>0</v>
      </c>
      <c r="AI1114" s="2">
        <f t="shared" si="90"/>
        <v>1</v>
      </c>
    </row>
    <row r="1115" spans="26:35" hidden="1" x14ac:dyDescent="0.25">
      <c r="Z1115"/>
      <c r="AD1115" s="5">
        <f t="shared" si="91"/>
        <v>38320</v>
      </c>
      <c r="AE1115" s="96" cm="1">
        <f t="array" ref="AE1115">_xlfn.XLOOKUP(AD1114,SELICHistorico[Data],SELICHistorico[SELIC dia]/100,AE1114,0)</f>
        <v>0</v>
      </c>
      <c r="AF1115" s="80">
        <f t="shared" si="88"/>
        <v>1</v>
      </c>
      <c r="AG1115" s="123">
        <f t="shared" si="89"/>
        <v>1000</v>
      </c>
      <c r="AH1115" s="126" cm="1">
        <f t="array" ref="AH1115">_xlfn.XLOOKUP(AD1114,CDIHistorico_[Data],CDIHistorico_[CDI dia]/100,AH1114,0)</f>
        <v>0</v>
      </c>
      <c r="AI1115" s="2">
        <f t="shared" si="90"/>
        <v>1</v>
      </c>
    </row>
    <row r="1116" spans="26:35" hidden="1" x14ac:dyDescent="0.25">
      <c r="Z1116"/>
      <c r="AD1116" s="5">
        <f t="shared" si="91"/>
        <v>38321</v>
      </c>
      <c r="AE1116" s="96" cm="1">
        <f t="array" ref="AE1116">_xlfn.XLOOKUP(AD1115,SELICHistorico[Data],SELICHistorico[SELIC dia]/100,AE1115,0)</f>
        <v>0</v>
      </c>
      <c r="AF1116" s="80">
        <f t="shared" si="88"/>
        <v>1</v>
      </c>
      <c r="AG1116" s="123">
        <f t="shared" si="89"/>
        <v>1000</v>
      </c>
      <c r="AH1116" s="126" cm="1">
        <f t="array" ref="AH1116">_xlfn.XLOOKUP(AD1115,CDIHistorico_[Data],CDIHistorico_[CDI dia]/100,AH1115,0)</f>
        <v>0</v>
      </c>
      <c r="AI1116" s="2">
        <f t="shared" si="90"/>
        <v>1</v>
      </c>
    </row>
    <row r="1117" spans="26:35" hidden="1" x14ac:dyDescent="0.25">
      <c r="Z1117"/>
      <c r="AD1117" s="5">
        <f t="shared" si="91"/>
        <v>38322</v>
      </c>
      <c r="AE1117" s="96" cm="1">
        <f t="array" ref="AE1117">_xlfn.XLOOKUP(AD1116,SELICHistorico[Data],SELICHistorico[SELIC dia]/100,AE1116,0)</f>
        <v>0</v>
      </c>
      <c r="AF1117" s="80">
        <f t="shared" si="88"/>
        <v>1</v>
      </c>
      <c r="AG1117" s="123">
        <f t="shared" si="89"/>
        <v>1000</v>
      </c>
      <c r="AH1117" s="126" cm="1">
        <f t="array" ref="AH1117">_xlfn.XLOOKUP(AD1116,CDIHistorico_[Data],CDIHistorico_[CDI dia]/100,AH1116,0)</f>
        <v>0</v>
      </c>
      <c r="AI1117" s="2">
        <f t="shared" si="90"/>
        <v>1</v>
      </c>
    </row>
    <row r="1118" spans="26:35" hidden="1" x14ac:dyDescent="0.25">
      <c r="Z1118"/>
      <c r="AD1118" s="5">
        <f t="shared" si="91"/>
        <v>38323</v>
      </c>
      <c r="AE1118" s="96" cm="1">
        <f t="array" ref="AE1118">_xlfn.XLOOKUP(AD1117,SELICHistorico[Data],SELICHistorico[SELIC dia]/100,AE1117,0)</f>
        <v>0</v>
      </c>
      <c r="AF1118" s="80">
        <f t="shared" si="88"/>
        <v>1</v>
      </c>
      <c r="AG1118" s="123">
        <f t="shared" si="89"/>
        <v>1000</v>
      </c>
      <c r="AH1118" s="126" cm="1">
        <f t="array" ref="AH1118">_xlfn.XLOOKUP(AD1117,CDIHistorico_[Data],CDIHistorico_[CDI dia]/100,AH1117,0)</f>
        <v>0</v>
      </c>
      <c r="AI1118" s="2">
        <f t="shared" si="90"/>
        <v>1</v>
      </c>
    </row>
    <row r="1119" spans="26:35" hidden="1" x14ac:dyDescent="0.25">
      <c r="Z1119"/>
      <c r="AD1119" s="5">
        <f t="shared" si="91"/>
        <v>38324</v>
      </c>
      <c r="AE1119" s="96" cm="1">
        <f t="array" ref="AE1119">_xlfn.XLOOKUP(AD1118,SELICHistorico[Data],SELICHistorico[SELIC dia]/100,AE1118,0)</f>
        <v>0</v>
      </c>
      <c r="AF1119" s="80">
        <f t="shared" si="88"/>
        <v>1</v>
      </c>
      <c r="AG1119" s="123">
        <f t="shared" si="89"/>
        <v>1000</v>
      </c>
      <c r="AH1119" s="126" cm="1">
        <f t="array" ref="AH1119">_xlfn.XLOOKUP(AD1118,CDIHistorico_[Data],CDIHistorico_[CDI dia]/100,AH1118,0)</f>
        <v>0</v>
      </c>
      <c r="AI1119" s="2">
        <f t="shared" si="90"/>
        <v>1</v>
      </c>
    </row>
    <row r="1120" spans="26:35" hidden="1" x14ac:dyDescent="0.25">
      <c r="Z1120"/>
      <c r="AD1120" s="5">
        <f t="shared" si="91"/>
        <v>38327</v>
      </c>
      <c r="AE1120" s="96" cm="1">
        <f t="array" ref="AE1120">_xlfn.XLOOKUP(AD1119,SELICHistorico[Data],SELICHistorico[SELIC dia]/100,AE1119,0)</f>
        <v>0</v>
      </c>
      <c r="AF1120" s="80">
        <f t="shared" si="88"/>
        <v>1</v>
      </c>
      <c r="AG1120" s="123">
        <f t="shared" si="89"/>
        <v>1000</v>
      </c>
      <c r="AH1120" s="126" cm="1">
        <f t="array" ref="AH1120">_xlfn.XLOOKUP(AD1119,CDIHistorico_[Data],CDIHistorico_[CDI dia]/100,AH1119,0)</f>
        <v>0</v>
      </c>
      <c r="AI1120" s="2">
        <f t="shared" si="90"/>
        <v>1</v>
      </c>
    </row>
    <row r="1121" spans="26:35" hidden="1" x14ac:dyDescent="0.25">
      <c r="Z1121"/>
      <c r="AD1121" s="5">
        <f t="shared" si="91"/>
        <v>38328</v>
      </c>
      <c r="AE1121" s="96" cm="1">
        <f t="array" ref="AE1121">_xlfn.XLOOKUP(AD1120,SELICHistorico[Data],SELICHistorico[SELIC dia]/100,AE1120,0)</f>
        <v>0</v>
      </c>
      <c r="AF1121" s="80">
        <f t="shared" si="88"/>
        <v>1</v>
      </c>
      <c r="AG1121" s="123">
        <f t="shared" si="89"/>
        <v>1000</v>
      </c>
      <c r="AH1121" s="126" cm="1">
        <f t="array" ref="AH1121">_xlfn.XLOOKUP(AD1120,CDIHistorico_[Data],CDIHistorico_[CDI dia]/100,AH1120,0)</f>
        <v>0</v>
      </c>
      <c r="AI1121" s="2">
        <f t="shared" si="90"/>
        <v>1</v>
      </c>
    </row>
    <row r="1122" spans="26:35" hidden="1" x14ac:dyDescent="0.25">
      <c r="Z1122"/>
      <c r="AD1122" s="5">
        <f t="shared" si="91"/>
        <v>38329</v>
      </c>
      <c r="AE1122" s="96" cm="1">
        <f t="array" ref="AE1122">_xlfn.XLOOKUP(AD1121,SELICHistorico[Data],SELICHistorico[SELIC dia]/100,AE1121,0)</f>
        <v>0</v>
      </c>
      <c r="AF1122" s="80">
        <f t="shared" si="88"/>
        <v>1</v>
      </c>
      <c r="AG1122" s="123">
        <f t="shared" si="89"/>
        <v>1000</v>
      </c>
      <c r="AH1122" s="126" cm="1">
        <f t="array" ref="AH1122">_xlfn.XLOOKUP(AD1121,CDIHistorico_[Data],CDIHistorico_[CDI dia]/100,AH1121,0)</f>
        <v>0</v>
      </c>
      <c r="AI1122" s="2">
        <f t="shared" si="90"/>
        <v>1</v>
      </c>
    </row>
    <row r="1123" spans="26:35" hidden="1" x14ac:dyDescent="0.25">
      <c r="Z1123"/>
      <c r="AD1123" s="5">
        <f t="shared" si="91"/>
        <v>38330</v>
      </c>
      <c r="AE1123" s="96" cm="1">
        <f t="array" ref="AE1123">_xlfn.XLOOKUP(AD1122,SELICHistorico[Data],SELICHistorico[SELIC dia]/100,AE1122,0)</f>
        <v>0</v>
      </c>
      <c r="AF1123" s="80">
        <f t="shared" si="88"/>
        <v>1</v>
      </c>
      <c r="AG1123" s="123">
        <f t="shared" si="89"/>
        <v>1000</v>
      </c>
      <c r="AH1123" s="126" cm="1">
        <f t="array" ref="AH1123">_xlfn.XLOOKUP(AD1122,CDIHistorico_[Data],CDIHistorico_[CDI dia]/100,AH1122,0)</f>
        <v>0</v>
      </c>
      <c r="AI1123" s="2">
        <f t="shared" si="90"/>
        <v>1</v>
      </c>
    </row>
    <row r="1124" spans="26:35" hidden="1" x14ac:dyDescent="0.25">
      <c r="Z1124"/>
      <c r="AD1124" s="5">
        <f t="shared" si="91"/>
        <v>38331</v>
      </c>
      <c r="AE1124" s="96" cm="1">
        <f t="array" ref="AE1124">_xlfn.XLOOKUP(AD1123,SELICHistorico[Data],SELICHistorico[SELIC dia]/100,AE1123,0)</f>
        <v>0</v>
      </c>
      <c r="AF1124" s="80">
        <f t="shared" si="88"/>
        <v>1</v>
      </c>
      <c r="AG1124" s="123">
        <f t="shared" si="89"/>
        <v>1000</v>
      </c>
      <c r="AH1124" s="126" cm="1">
        <f t="array" ref="AH1124">_xlfn.XLOOKUP(AD1123,CDIHistorico_[Data],CDIHistorico_[CDI dia]/100,AH1123,0)</f>
        <v>0</v>
      </c>
      <c r="AI1124" s="2">
        <f t="shared" si="90"/>
        <v>1</v>
      </c>
    </row>
    <row r="1125" spans="26:35" hidden="1" x14ac:dyDescent="0.25">
      <c r="Z1125"/>
      <c r="AD1125" s="5">
        <f t="shared" si="91"/>
        <v>38334</v>
      </c>
      <c r="AE1125" s="96" cm="1">
        <f t="array" ref="AE1125">_xlfn.XLOOKUP(AD1124,SELICHistorico[Data],SELICHistorico[SELIC dia]/100,AE1124,0)</f>
        <v>0</v>
      </c>
      <c r="AF1125" s="80">
        <f t="shared" si="88"/>
        <v>1</v>
      </c>
      <c r="AG1125" s="123">
        <f t="shared" si="89"/>
        <v>1000</v>
      </c>
      <c r="AH1125" s="126" cm="1">
        <f t="array" ref="AH1125">_xlfn.XLOOKUP(AD1124,CDIHistorico_[Data],CDIHistorico_[CDI dia]/100,AH1124,0)</f>
        <v>0</v>
      </c>
      <c r="AI1125" s="2">
        <f t="shared" si="90"/>
        <v>1</v>
      </c>
    </row>
    <row r="1126" spans="26:35" hidden="1" x14ac:dyDescent="0.25">
      <c r="Z1126"/>
      <c r="AD1126" s="5">
        <f t="shared" si="91"/>
        <v>38335</v>
      </c>
      <c r="AE1126" s="96" cm="1">
        <f t="array" ref="AE1126">_xlfn.XLOOKUP(AD1125,SELICHistorico[Data],SELICHistorico[SELIC dia]/100,AE1125,0)</f>
        <v>0</v>
      </c>
      <c r="AF1126" s="80">
        <f t="shared" si="88"/>
        <v>1</v>
      </c>
      <c r="AG1126" s="123">
        <f t="shared" si="89"/>
        <v>1000</v>
      </c>
      <c r="AH1126" s="126" cm="1">
        <f t="array" ref="AH1126">_xlfn.XLOOKUP(AD1125,CDIHistorico_[Data],CDIHistorico_[CDI dia]/100,AH1125,0)</f>
        <v>0</v>
      </c>
      <c r="AI1126" s="2">
        <f t="shared" si="90"/>
        <v>1</v>
      </c>
    </row>
    <row r="1127" spans="26:35" hidden="1" x14ac:dyDescent="0.25">
      <c r="Z1127"/>
      <c r="AD1127" s="5">
        <f t="shared" si="91"/>
        <v>38336</v>
      </c>
      <c r="AE1127" s="96" cm="1">
        <f t="array" ref="AE1127">_xlfn.XLOOKUP(AD1126,SELICHistorico[Data],SELICHistorico[SELIC dia]/100,AE1126,0)</f>
        <v>0</v>
      </c>
      <c r="AF1127" s="80">
        <f t="shared" si="88"/>
        <v>1</v>
      </c>
      <c r="AG1127" s="123">
        <f t="shared" si="89"/>
        <v>1000</v>
      </c>
      <c r="AH1127" s="126" cm="1">
        <f t="array" ref="AH1127">_xlfn.XLOOKUP(AD1126,CDIHistorico_[Data],CDIHistorico_[CDI dia]/100,AH1126,0)</f>
        <v>0</v>
      </c>
      <c r="AI1127" s="2">
        <f t="shared" si="90"/>
        <v>1</v>
      </c>
    </row>
    <row r="1128" spans="26:35" hidden="1" x14ac:dyDescent="0.25">
      <c r="Z1128"/>
      <c r="AD1128" s="5">
        <f t="shared" si="91"/>
        <v>38337</v>
      </c>
      <c r="AE1128" s="96" cm="1">
        <f t="array" ref="AE1128">_xlfn.XLOOKUP(AD1127,SELICHistorico[Data],SELICHistorico[SELIC dia]/100,AE1127,0)</f>
        <v>0</v>
      </c>
      <c r="AF1128" s="80">
        <f t="shared" si="88"/>
        <v>1</v>
      </c>
      <c r="AG1128" s="123">
        <f t="shared" si="89"/>
        <v>1000</v>
      </c>
      <c r="AH1128" s="126" cm="1">
        <f t="array" ref="AH1128">_xlfn.XLOOKUP(AD1127,CDIHistorico_[Data],CDIHistorico_[CDI dia]/100,AH1127,0)</f>
        <v>0</v>
      </c>
      <c r="AI1128" s="2">
        <f t="shared" si="90"/>
        <v>1</v>
      </c>
    </row>
    <row r="1129" spans="26:35" hidden="1" x14ac:dyDescent="0.25">
      <c r="Z1129"/>
      <c r="AD1129" s="5">
        <f t="shared" si="91"/>
        <v>38338</v>
      </c>
      <c r="AE1129" s="96" cm="1">
        <f t="array" ref="AE1129">_xlfn.XLOOKUP(AD1128,SELICHistorico[Data],SELICHistorico[SELIC dia]/100,AE1128,0)</f>
        <v>0</v>
      </c>
      <c r="AF1129" s="80">
        <f t="shared" si="88"/>
        <v>1</v>
      </c>
      <c r="AG1129" s="123">
        <f t="shared" si="89"/>
        <v>1000</v>
      </c>
      <c r="AH1129" s="126" cm="1">
        <f t="array" ref="AH1129">_xlfn.XLOOKUP(AD1128,CDIHistorico_[Data],CDIHistorico_[CDI dia]/100,AH1128,0)</f>
        <v>0</v>
      </c>
      <c r="AI1129" s="2">
        <f t="shared" si="90"/>
        <v>1</v>
      </c>
    </row>
    <row r="1130" spans="26:35" hidden="1" x14ac:dyDescent="0.25">
      <c r="Z1130"/>
      <c r="AD1130" s="5">
        <f t="shared" si="91"/>
        <v>38341</v>
      </c>
      <c r="AE1130" s="96" cm="1">
        <f t="array" ref="AE1130">_xlfn.XLOOKUP(AD1129,SELICHistorico[Data],SELICHistorico[SELIC dia]/100,AE1129,0)</f>
        <v>0</v>
      </c>
      <c r="AF1130" s="80">
        <f t="shared" si="88"/>
        <v>1</v>
      </c>
      <c r="AG1130" s="123">
        <f t="shared" si="89"/>
        <v>1000</v>
      </c>
      <c r="AH1130" s="126" cm="1">
        <f t="array" ref="AH1130">_xlfn.XLOOKUP(AD1129,CDIHistorico_[Data],CDIHistorico_[CDI dia]/100,AH1129,0)</f>
        <v>0</v>
      </c>
      <c r="AI1130" s="2">
        <f t="shared" si="90"/>
        <v>1</v>
      </c>
    </row>
    <row r="1131" spans="26:35" hidden="1" x14ac:dyDescent="0.25">
      <c r="Z1131"/>
      <c r="AD1131" s="5">
        <f t="shared" si="91"/>
        <v>38342</v>
      </c>
      <c r="AE1131" s="96" cm="1">
        <f t="array" ref="AE1131">_xlfn.XLOOKUP(AD1130,SELICHistorico[Data],SELICHistorico[SELIC dia]/100,AE1130,0)</f>
        <v>0</v>
      </c>
      <c r="AF1131" s="80">
        <f t="shared" si="88"/>
        <v>1</v>
      </c>
      <c r="AG1131" s="123">
        <f t="shared" si="89"/>
        <v>1000</v>
      </c>
      <c r="AH1131" s="126" cm="1">
        <f t="array" ref="AH1131">_xlfn.XLOOKUP(AD1130,CDIHistorico_[Data],CDIHistorico_[CDI dia]/100,AH1130,0)</f>
        <v>0</v>
      </c>
      <c r="AI1131" s="2">
        <f t="shared" si="90"/>
        <v>1</v>
      </c>
    </row>
    <row r="1132" spans="26:35" hidden="1" x14ac:dyDescent="0.25">
      <c r="Z1132"/>
      <c r="AD1132" s="5">
        <f t="shared" si="91"/>
        <v>38343</v>
      </c>
      <c r="AE1132" s="96" cm="1">
        <f t="array" ref="AE1132">_xlfn.XLOOKUP(AD1131,SELICHistorico[Data],SELICHistorico[SELIC dia]/100,AE1131,0)</f>
        <v>0</v>
      </c>
      <c r="AF1132" s="80">
        <f t="shared" si="88"/>
        <v>1</v>
      </c>
      <c r="AG1132" s="123">
        <f t="shared" si="89"/>
        <v>1000</v>
      </c>
      <c r="AH1132" s="126" cm="1">
        <f t="array" ref="AH1132">_xlfn.XLOOKUP(AD1131,CDIHistorico_[Data],CDIHistorico_[CDI dia]/100,AH1131,0)</f>
        <v>0</v>
      </c>
      <c r="AI1132" s="2">
        <f t="shared" si="90"/>
        <v>1</v>
      </c>
    </row>
    <row r="1133" spans="26:35" hidden="1" x14ac:dyDescent="0.25">
      <c r="Z1133"/>
      <c r="AD1133" s="5">
        <f t="shared" si="91"/>
        <v>38344</v>
      </c>
      <c r="AE1133" s="96" cm="1">
        <f t="array" ref="AE1133">_xlfn.XLOOKUP(AD1132,SELICHistorico[Data],SELICHistorico[SELIC dia]/100,AE1132,0)</f>
        <v>0</v>
      </c>
      <c r="AF1133" s="80">
        <f t="shared" si="88"/>
        <v>1</v>
      </c>
      <c r="AG1133" s="123">
        <f t="shared" si="89"/>
        <v>1000</v>
      </c>
      <c r="AH1133" s="126" cm="1">
        <f t="array" ref="AH1133">_xlfn.XLOOKUP(AD1132,CDIHistorico_[Data],CDIHistorico_[CDI dia]/100,AH1132,0)</f>
        <v>0</v>
      </c>
      <c r="AI1133" s="2">
        <f t="shared" si="90"/>
        <v>1</v>
      </c>
    </row>
    <row r="1134" spans="26:35" hidden="1" x14ac:dyDescent="0.25">
      <c r="Z1134"/>
      <c r="AD1134" s="5">
        <f t="shared" si="91"/>
        <v>38345</v>
      </c>
      <c r="AE1134" s="96" cm="1">
        <f t="array" ref="AE1134">_xlfn.XLOOKUP(AD1133,SELICHistorico[Data],SELICHistorico[SELIC dia]/100,AE1133,0)</f>
        <v>0</v>
      </c>
      <c r="AF1134" s="80">
        <f t="shared" si="88"/>
        <v>1</v>
      </c>
      <c r="AG1134" s="123">
        <f t="shared" si="89"/>
        <v>1000</v>
      </c>
      <c r="AH1134" s="126" cm="1">
        <f t="array" ref="AH1134">_xlfn.XLOOKUP(AD1133,CDIHistorico_[Data],CDIHistorico_[CDI dia]/100,AH1133,0)</f>
        <v>0</v>
      </c>
      <c r="AI1134" s="2">
        <f t="shared" si="90"/>
        <v>1</v>
      </c>
    </row>
    <row r="1135" spans="26:35" hidden="1" x14ac:dyDescent="0.25">
      <c r="Z1135"/>
      <c r="AD1135" s="5">
        <f t="shared" si="91"/>
        <v>38348</v>
      </c>
      <c r="AE1135" s="96" cm="1">
        <f t="array" ref="AE1135">_xlfn.XLOOKUP(AD1134,SELICHistorico[Data],SELICHistorico[SELIC dia]/100,AE1134,0)</f>
        <v>0</v>
      </c>
      <c r="AF1135" s="80">
        <f t="shared" si="88"/>
        <v>1</v>
      </c>
      <c r="AG1135" s="123">
        <f t="shared" si="89"/>
        <v>1000</v>
      </c>
      <c r="AH1135" s="126" cm="1">
        <f t="array" ref="AH1135">_xlfn.XLOOKUP(AD1134,CDIHistorico_[Data],CDIHistorico_[CDI dia]/100,AH1134,0)</f>
        <v>0</v>
      </c>
      <c r="AI1135" s="2">
        <f t="shared" si="90"/>
        <v>1</v>
      </c>
    </row>
    <row r="1136" spans="26:35" hidden="1" x14ac:dyDescent="0.25">
      <c r="Z1136"/>
      <c r="AD1136" s="5">
        <f t="shared" si="91"/>
        <v>38349</v>
      </c>
      <c r="AE1136" s="96" cm="1">
        <f t="array" ref="AE1136">_xlfn.XLOOKUP(AD1135,SELICHistorico[Data],SELICHistorico[SELIC dia]/100,AE1135,0)</f>
        <v>0</v>
      </c>
      <c r="AF1136" s="80">
        <f t="shared" si="88"/>
        <v>1</v>
      </c>
      <c r="AG1136" s="123">
        <f t="shared" si="89"/>
        <v>1000</v>
      </c>
      <c r="AH1136" s="126" cm="1">
        <f t="array" ref="AH1136">_xlfn.XLOOKUP(AD1135,CDIHistorico_[Data],CDIHistorico_[CDI dia]/100,AH1135,0)</f>
        <v>0</v>
      </c>
      <c r="AI1136" s="2">
        <f t="shared" si="90"/>
        <v>1</v>
      </c>
    </row>
    <row r="1137" spans="26:35" hidden="1" x14ac:dyDescent="0.25">
      <c r="Z1137"/>
      <c r="AD1137" s="5">
        <f t="shared" si="91"/>
        <v>38350</v>
      </c>
      <c r="AE1137" s="96" cm="1">
        <f t="array" ref="AE1137">_xlfn.XLOOKUP(AD1136,SELICHistorico[Data],SELICHistorico[SELIC dia]/100,AE1136,0)</f>
        <v>0</v>
      </c>
      <c r="AF1137" s="80">
        <f t="shared" si="88"/>
        <v>1</v>
      </c>
      <c r="AG1137" s="123">
        <f t="shared" si="89"/>
        <v>1000</v>
      </c>
      <c r="AH1137" s="126" cm="1">
        <f t="array" ref="AH1137">_xlfn.XLOOKUP(AD1136,CDIHistorico_[Data],CDIHistorico_[CDI dia]/100,AH1136,0)</f>
        <v>0</v>
      </c>
      <c r="AI1137" s="2">
        <f t="shared" si="90"/>
        <v>1</v>
      </c>
    </row>
    <row r="1138" spans="26:35" hidden="1" x14ac:dyDescent="0.25">
      <c r="Z1138"/>
      <c r="AD1138" s="5">
        <f t="shared" si="91"/>
        <v>38351</v>
      </c>
      <c r="AE1138" s="96" cm="1">
        <f t="array" ref="AE1138">_xlfn.XLOOKUP(AD1137,SELICHistorico[Data],SELICHistorico[SELIC dia]/100,AE1137,0)</f>
        <v>0</v>
      </c>
      <c r="AF1138" s="80">
        <f t="shared" si="88"/>
        <v>1</v>
      </c>
      <c r="AG1138" s="123">
        <f t="shared" si="89"/>
        <v>1000</v>
      </c>
      <c r="AH1138" s="126" cm="1">
        <f t="array" ref="AH1138">_xlfn.XLOOKUP(AD1137,CDIHistorico_[Data],CDIHistorico_[CDI dia]/100,AH1137,0)</f>
        <v>0</v>
      </c>
      <c r="AI1138" s="2">
        <f t="shared" si="90"/>
        <v>1</v>
      </c>
    </row>
    <row r="1139" spans="26:35" hidden="1" x14ac:dyDescent="0.25">
      <c r="Z1139"/>
      <c r="AD1139" s="5">
        <f t="shared" si="91"/>
        <v>38352</v>
      </c>
      <c r="AE1139" s="96" cm="1">
        <f t="array" ref="AE1139">_xlfn.XLOOKUP(AD1138,SELICHistorico[Data],SELICHistorico[SELIC dia]/100,AE1138,0)</f>
        <v>0</v>
      </c>
      <c r="AF1139" s="80">
        <f t="shared" si="88"/>
        <v>1</v>
      </c>
      <c r="AG1139" s="123">
        <f t="shared" si="89"/>
        <v>1000</v>
      </c>
      <c r="AH1139" s="126" cm="1">
        <f t="array" ref="AH1139">_xlfn.XLOOKUP(AD1138,CDIHistorico_[Data],CDIHistorico_[CDI dia]/100,AH1138,0)</f>
        <v>0</v>
      </c>
      <c r="AI1139" s="2">
        <f t="shared" si="90"/>
        <v>1</v>
      </c>
    </row>
    <row r="1140" spans="26:35" hidden="1" x14ac:dyDescent="0.25">
      <c r="Z1140"/>
      <c r="AD1140" s="5">
        <f t="shared" si="91"/>
        <v>38355</v>
      </c>
      <c r="AE1140" s="96" cm="1">
        <f t="array" ref="AE1140">_xlfn.XLOOKUP(AD1139,SELICHistorico[Data],SELICHistorico[SELIC dia]/100,AE1139,0)</f>
        <v>0</v>
      </c>
      <c r="AF1140" s="80">
        <f t="shared" si="88"/>
        <v>1</v>
      </c>
      <c r="AG1140" s="123">
        <f t="shared" si="89"/>
        <v>1000</v>
      </c>
      <c r="AH1140" s="126" cm="1">
        <f t="array" ref="AH1140">_xlfn.XLOOKUP(AD1139,CDIHistorico_[Data],CDIHistorico_[CDI dia]/100,AH1139,0)</f>
        <v>0</v>
      </c>
      <c r="AI1140" s="2">
        <f t="shared" si="90"/>
        <v>1</v>
      </c>
    </row>
    <row r="1141" spans="26:35" hidden="1" x14ac:dyDescent="0.25">
      <c r="Z1141"/>
      <c r="AD1141" s="5">
        <f t="shared" si="91"/>
        <v>38356</v>
      </c>
      <c r="AE1141" s="96" cm="1">
        <f t="array" ref="AE1141">_xlfn.XLOOKUP(AD1140,SELICHistorico[Data],SELICHistorico[SELIC dia]/100,AE1140,0)</f>
        <v>0</v>
      </c>
      <c r="AF1141" s="80">
        <f t="shared" si="88"/>
        <v>1</v>
      </c>
      <c r="AG1141" s="123">
        <f t="shared" si="89"/>
        <v>1000</v>
      </c>
      <c r="AH1141" s="126" cm="1">
        <f t="array" ref="AH1141">_xlfn.XLOOKUP(AD1140,CDIHistorico_[Data],CDIHistorico_[CDI dia]/100,AH1140,0)</f>
        <v>0</v>
      </c>
      <c r="AI1141" s="2">
        <f t="shared" si="90"/>
        <v>1</v>
      </c>
    </row>
    <row r="1142" spans="26:35" hidden="1" x14ac:dyDescent="0.25">
      <c r="Z1142"/>
      <c r="AD1142" s="5">
        <f t="shared" si="91"/>
        <v>38357</v>
      </c>
      <c r="AE1142" s="96" cm="1">
        <f t="array" ref="AE1142">_xlfn.XLOOKUP(AD1141,SELICHistorico[Data],SELICHistorico[SELIC dia]/100,AE1141,0)</f>
        <v>0</v>
      </c>
      <c r="AF1142" s="80">
        <f t="shared" si="88"/>
        <v>1</v>
      </c>
      <c r="AG1142" s="123">
        <f t="shared" si="89"/>
        <v>1000</v>
      </c>
      <c r="AH1142" s="126" cm="1">
        <f t="array" ref="AH1142">_xlfn.XLOOKUP(AD1141,CDIHistorico_[Data],CDIHistorico_[CDI dia]/100,AH1141,0)</f>
        <v>0</v>
      </c>
      <c r="AI1142" s="2">
        <f t="shared" si="90"/>
        <v>1</v>
      </c>
    </row>
    <row r="1143" spans="26:35" hidden="1" x14ac:dyDescent="0.25">
      <c r="Z1143"/>
      <c r="AD1143" s="5">
        <f t="shared" si="91"/>
        <v>38358</v>
      </c>
      <c r="AE1143" s="96" cm="1">
        <f t="array" ref="AE1143">_xlfn.XLOOKUP(AD1142,SELICHistorico[Data],SELICHistorico[SELIC dia]/100,AE1142,0)</f>
        <v>0</v>
      </c>
      <c r="AF1143" s="80">
        <f t="shared" si="88"/>
        <v>1</v>
      </c>
      <c r="AG1143" s="123">
        <f t="shared" si="89"/>
        <v>1000</v>
      </c>
      <c r="AH1143" s="126" cm="1">
        <f t="array" ref="AH1143">_xlfn.XLOOKUP(AD1142,CDIHistorico_[Data],CDIHistorico_[CDI dia]/100,AH1142,0)</f>
        <v>0</v>
      </c>
      <c r="AI1143" s="2">
        <f t="shared" si="90"/>
        <v>1</v>
      </c>
    </row>
    <row r="1144" spans="26:35" hidden="1" x14ac:dyDescent="0.25">
      <c r="Z1144"/>
      <c r="AD1144" s="5">
        <f t="shared" si="91"/>
        <v>38359</v>
      </c>
      <c r="AE1144" s="96" cm="1">
        <f t="array" ref="AE1144">_xlfn.XLOOKUP(AD1143,SELICHistorico[Data],SELICHistorico[SELIC dia]/100,AE1143,0)</f>
        <v>0</v>
      </c>
      <c r="AF1144" s="80">
        <f t="shared" si="88"/>
        <v>1</v>
      </c>
      <c r="AG1144" s="123">
        <f t="shared" si="89"/>
        <v>1000</v>
      </c>
      <c r="AH1144" s="126" cm="1">
        <f t="array" ref="AH1144">_xlfn.XLOOKUP(AD1143,CDIHistorico_[Data],CDIHistorico_[CDI dia]/100,AH1143,0)</f>
        <v>0</v>
      </c>
      <c r="AI1144" s="2">
        <f t="shared" si="90"/>
        <v>1</v>
      </c>
    </row>
    <row r="1145" spans="26:35" hidden="1" x14ac:dyDescent="0.25">
      <c r="Z1145"/>
      <c r="AD1145" s="5">
        <f t="shared" si="91"/>
        <v>38362</v>
      </c>
      <c r="AE1145" s="96" cm="1">
        <f t="array" ref="AE1145">_xlfn.XLOOKUP(AD1144,SELICHistorico[Data],SELICHistorico[SELIC dia]/100,AE1144,0)</f>
        <v>0</v>
      </c>
      <c r="AF1145" s="80">
        <f t="shared" si="88"/>
        <v>1</v>
      </c>
      <c r="AG1145" s="123">
        <f t="shared" si="89"/>
        <v>1000</v>
      </c>
      <c r="AH1145" s="126" cm="1">
        <f t="array" ref="AH1145">_xlfn.XLOOKUP(AD1144,CDIHistorico_[Data],CDIHistorico_[CDI dia]/100,AH1144,0)</f>
        <v>0</v>
      </c>
      <c r="AI1145" s="2">
        <f t="shared" si="90"/>
        <v>1</v>
      </c>
    </row>
    <row r="1146" spans="26:35" hidden="1" x14ac:dyDescent="0.25">
      <c r="Z1146"/>
      <c r="AD1146" s="5">
        <f t="shared" si="91"/>
        <v>38363</v>
      </c>
      <c r="AE1146" s="96" cm="1">
        <f t="array" ref="AE1146">_xlfn.XLOOKUP(AD1145,SELICHistorico[Data],SELICHistorico[SELIC dia]/100,AE1145,0)</f>
        <v>0</v>
      </c>
      <c r="AF1146" s="80">
        <f t="shared" si="88"/>
        <v>1</v>
      </c>
      <c r="AG1146" s="123">
        <f t="shared" si="89"/>
        <v>1000</v>
      </c>
      <c r="AH1146" s="126" cm="1">
        <f t="array" ref="AH1146">_xlfn.XLOOKUP(AD1145,CDIHistorico_[Data],CDIHistorico_[CDI dia]/100,AH1145,0)</f>
        <v>0</v>
      </c>
      <c r="AI1146" s="2">
        <f t="shared" si="90"/>
        <v>1</v>
      </c>
    </row>
    <row r="1147" spans="26:35" hidden="1" x14ac:dyDescent="0.25">
      <c r="Z1147"/>
      <c r="AD1147" s="5">
        <f t="shared" si="91"/>
        <v>38364</v>
      </c>
      <c r="AE1147" s="96" cm="1">
        <f t="array" ref="AE1147">_xlfn.XLOOKUP(AD1146,SELICHistorico[Data],SELICHistorico[SELIC dia]/100,AE1146,0)</f>
        <v>0</v>
      </c>
      <c r="AF1147" s="80">
        <f t="shared" si="88"/>
        <v>1</v>
      </c>
      <c r="AG1147" s="123">
        <f t="shared" si="89"/>
        <v>1000</v>
      </c>
      <c r="AH1147" s="126" cm="1">
        <f t="array" ref="AH1147">_xlfn.XLOOKUP(AD1146,CDIHistorico_[Data],CDIHistorico_[CDI dia]/100,AH1146,0)</f>
        <v>0</v>
      </c>
      <c r="AI1147" s="2">
        <f t="shared" si="90"/>
        <v>1</v>
      </c>
    </row>
    <row r="1148" spans="26:35" hidden="1" x14ac:dyDescent="0.25">
      <c r="Z1148"/>
      <c r="AD1148" s="5">
        <f t="shared" si="91"/>
        <v>38365</v>
      </c>
      <c r="AE1148" s="96" cm="1">
        <f t="array" ref="AE1148">_xlfn.XLOOKUP(AD1147,SELICHistorico[Data],SELICHistorico[SELIC dia]/100,AE1147,0)</f>
        <v>0</v>
      </c>
      <c r="AF1148" s="80">
        <f t="shared" si="88"/>
        <v>1</v>
      </c>
      <c r="AG1148" s="123">
        <f t="shared" si="89"/>
        <v>1000</v>
      </c>
      <c r="AH1148" s="126" cm="1">
        <f t="array" ref="AH1148">_xlfn.XLOOKUP(AD1147,CDIHistorico_[Data],CDIHistorico_[CDI dia]/100,AH1147,0)</f>
        <v>0</v>
      </c>
      <c r="AI1148" s="2">
        <f t="shared" si="90"/>
        <v>1</v>
      </c>
    </row>
    <row r="1149" spans="26:35" hidden="1" x14ac:dyDescent="0.25">
      <c r="Z1149"/>
      <c r="AD1149" s="5">
        <f t="shared" si="91"/>
        <v>38366</v>
      </c>
      <c r="AE1149" s="96" cm="1">
        <f t="array" ref="AE1149">_xlfn.XLOOKUP(AD1148,SELICHistorico[Data],SELICHistorico[SELIC dia]/100,AE1148,0)</f>
        <v>0</v>
      </c>
      <c r="AF1149" s="80">
        <f t="shared" si="88"/>
        <v>1</v>
      </c>
      <c r="AG1149" s="123">
        <f t="shared" si="89"/>
        <v>1000</v>
      </c>
      <c r="AH1149" s="126" cm="1">
        <f t="array" ref="AH1149">_xlfn.XLOOKUP(AD1148,CDIHistorico_[Data],CDIHistorico_[CDI dia]/100,AH1148,0)</f>
        <v>0</v>
      </c>
      <c r="AI1149" s="2">
        <f t="shared" si="90"/>
        <v>1</v>
      </c>
    </row>
    <row r="1150" spans="26:35" hidden="1" x14ac:dyDescent="0.25">
      <c r="Z1150"/>
      <c r="AD1150" s="5">
        <f t="shared" si="91"/>
        <v>38369</v>
      </c>
      <c r="AE1150" s="96" cm="1">
        <f t="array" ref="AE1150">_xlfn.XLOOKUP(AD1149,SELICHistorico[Data],SELICHistorico[SELIC dia]/100,AE1149,0)</f>
        <v>0</v>
      </c>
      <c r="AF1150" s="80">
        <f t="shared" si="88"/>
        <v>1</v>
      </c>
      <c r="AG1150" s="123">
        <f t="shared" si="89"/>
        <v>1000</v>
      </c>
      <c r="AH1150" s="126" cm="1">
        <f t="array" ref="AH1150">_xlfn.XLOOKUP(AD1149,CDIHistorico_[Data],CDIHistorico_[CDI dia]/100,AH1149,0)</f>
        <v>0</v>
      </c>
      <c r="AI1150" s="2">
        <f t="shared" si="90"/>
        <v>1</v>
      </c>
    </row>
    <row r="1151" spans="26:35" hidden="1" x14ac:dyDescent="0.25">
      <c r="Z1151"/>
      <c r="AD1151" s="5">
        <f t="shared" si="91"/>
        <v>38370</v>
      </c>
      <c r="AE1151" s="96" cm="1">
        <f t="array" ref="AE1151">_xlfn.XLOOKUP(AD1150,SELICHistorico[Data],SELICHistorico[SELIC dia]/100,AE1150,0)</f>
        <v>0</v>
      </c>
      <c r="AF1151" s="80">
        <f t="shared" si="88"/>
        <v>1</v>
      </c>
      <c r="AG1151" s="123">
        <f t="shared" si="89"/>
        <v>1000</v>
      </c>
      <c r="AH1151" s="126" cm="1">
        <f t="array" ref="AH1151">_xlfn.XLOOKUP(AD1150,CDIHistorico_[Data],CDIHistorico_[CDI dia]/100,AH1150,0)</f>
        <v>0</v>
      </c>
      <c r="AI1151" s="2">
        <f t="shared" si="90"/>
        <v>1</v>
      </c>
    </row>
    <row r="1152" spans="26:35" hidden="1" x14ac:dyDescent="0.25">
      <c r="Z1152"/>
      <c r="AD1152" s="5">
        <f t="shared" si="91"/>
        <v>38371</v>
      </c>
      <c r="AE1152" s="96" cm="1">
        <f t="array" ref="AE1152">_xlfn.XLOOKUP(AD1151,SELICHistorico[Data],SELICHistorico[SELIC dia]/100,AE1151,0)</f>
        <v>0</v>
      </c>
      <c r="AF1152" s="80">
        <f t="shared" si="88"/>
        <v>1</v>
      </c>
      <c r="AG1152" s="123">
        <f t="shared" si="89"/>
        <v>1000</v>
      </c>
      <c r="AH1152" s="126" cm="1">
        <f t="array" ref="AH1152">_xlfn.XLOOKUP(AD1151,CDIHistorico_[Data],CDIHistorico_[CDI dia]/100,AH1151,0)</f>
        <v>0</v>
      </c>
      <c r="AI1152" s="2">
        <f t="shared" si="90"/>
        <v>1</v>
      </c>
    </row>
    <row r="1153" spans="26:35" hidden="1" x14ac:dyDescent="0.25">
      <c r="Z1153"/>
      <c r="AD1153" s="5">
        <f t="shared" si="91"/>
        <v>38372</v>
      </c>
      <c r="AE1153" s="96" cm="1">
        <f t="array" ref="AE1153">_xlfn.XLOOKUP(AD1152,SELICHistorico[Data],SELICHistorico[SELIC dia]/100,AE1152,0)</f>
        <v>0</v>
      </c>
      <c r="AF1153" s="80">
        <f t="shared" si="88"/>
        <v>1</v>
      </c>
      <c r="AG1153" s="123">
        <f t="shared" si="89"/>
        <v>1000</v>
      </c>
      <c r="AH1153" s="126" cm="1">
        <f t="array" ref="AH1153">_xlfn.XLOOKUP(AD1152,CDIHistorico_[Data],CDIHistorico_[CDI dia]/100,AH1152,0)</f>
        <v>0</v>
      </c>
      <c r="AI1153" s="2">
        <f t="shared" si="90"/>
        <v>1</v>
      </c>
    </row>
    <row r="1154" spans="26:35" hidden="1" x14ac:dyDescent="0.25">
      <c r="Z1154"/>
      <c r="AD1154" s="5">
        <f t="shared" si="91"/>
        <v>38373</v>
      </c>
      <c r="AE1154" s="96" cm="1">
        <f t="array" ref="AE1154">_xlfn.XLOOKUP(AD1153,SELICHistorico[Data],SELICHistorico[SELIC dia]/100,AE1153,0)</f>
        <v>0</v>
      </c>
      <c r="AF1154" s="80">
        <f t="shared" si="88"/>
        <v>1</v>
      </c>
      <c r="AG1154" s="123">
        <f t="shared" si="89"/>
        <v>1000</v>
      </c>
      <c r="AH1154" s="126" cm="1">
        <f t="array" ref="AH1154">_xlfn.XLOOKUP(AD1153,CDIHistorico_[Data],CDIHistorico_[CDI dia]/100,AH1153,0)</f>
        <v>0</v>
      </c>
      <c r="AI1154" s="2">
        <f t="shared" si="90"/>
        <v>1</v>
      </c>
    </row>
    <row r="1155" spans="26:35" hidden="1" x14ac:dyDescent="0.25">
      <c r="Z1155"/>
      <c r="AD1155" s="5">
        <f t="shared" si="91"/>
        <v>38376</v>
      </c>
      <c r="AE1155" s="96" cm="1">
        <f t="array" ref="AE1155">_xlfn.XLOOKUP(AD1154,SELICHistorico[Data],SELICHistorico[SELIC dia]/100,AE1154,0)</f>
        <v>0</v>
      </c>
      <c r="AF1155" s="80">
        <f t="shared" si="88"/>
        <v>1</v>
      </c>
      <c r="AG1155" s="123">
        <f t="shared" si="89"/>
        <v>1000</v>
      </c>
      <c r="AH1155" s="126" cm="1">
        <f t="array" ref="AH1155">_xlfn.XLOOKUP(AD1154,CDIHistorico_[Data],CDIHistorico_[CDI dia]/100,AH1154,0)</f>
        <v>0</v>
      </c>
      <c r="AI1155" s="2">
        <f t="shared" si="90"/>
        <v>1</v>
      </c>
    </row>
    <row r="1156" spans="26:35" hidden="1" x14ac:dyDescent="0.25">
      <c r="Z1156"/>
      <c r="AD1156" s="5">
        <f t="shared" si="91"/>
        <v>38377</v>
      </c>
      <c r="AE1156" s="96" cm="1">
        <f t="array" ref="AE1156">_xlfn.XLOOKUP(AD1155,SELICHistorico[Data],SELICHistorico[SELIC dia]/100,AE1155,0)</f>
        <v>0</v>
      </c>
      <c r="AF1156" s="80">
        <f t="shared" ref="AF1156:AF1219" si="92">AF1155*(1+AE1156)</f>
        <v>1</v>
      </c>
      <c r="AG1156" s="123">
        <f t="shared" ref="AG1156:AG1219" si="93">TRUNC(1000*AF1156,6)</f>
        <v>1000</v>
      </c>
      <c r="AH1156" s="126" cm="1">
        <f t="array" ref="AH1156">_xlfn.XLOOKUP(AD1155,CDIHistorico_[Data],CDIHistorico_[CDI dia]/100,AH1155,0)</f>
        <v>0</v>
      </c>
      <c r="AI1156" s="2">
        <f t="shared" ref="AI1156:AI1219" si="94">AI1155*(1+AH1156)</f>
        <v>1</v>
      </c>
    </row>
    <row r="1157" spans="26:35" hidden="1" x14ac:dyDescent="0.25">
      <c r="Z1157"/>
      <c r="AD1157" s="5">
        <f t="shared" si="91"/>
        <v>38378</v>
      </c>
      <c r="AE1157" s="96" cm="1">
        <f t="array" ref="AE1157">_xlfn.XLOOKUP(AD1156,SELICHistorico[Data],SELICHistorico[SELIC dia]/100,AE1156,0)</f>
        <v>0</v>
      </c>
      <c r="AF1157" s="80">
        <f t="shared" si="92"/>
        <v>1</v>
      </c>
      <c r="AG1157" s="123">
        <f t="shared" si="93"/>
        <v>1000</v>
      </c>
      <c r="AH1157" s="126" cm="1">
        <f t="array" ref="AH1157">_xlfn.XLOOKUP(AD1156,CDIHistorico_[Data],CDIHistorico_[CDI dia]/100,AH1156,0)</f>
        <v>0</v>
      </c>
      <c r="AI1157" s="2">
        <f t="shared" si="94"/>
        <v>1</v>
      </c>
    </row>
    <row r="1158" spans="26:35" hidden="1" x14ac:dyDescent="0.25">
      <c r="Z1158"/>
      <c r="AD1158" s="5">
        <f t="shared" si="91"/>
        <v>38379</v>
      </c>
      <c r="AE1158" s="96" cm="1">
        <f t="array" ref="AE1158">_xlfn.XLOOKUP(AD1157,SELICHistorico[Data],SELICHistorico[SELIC dia]/100,AE1157,0)</f>
        <v>0</v>
      </c>
      <c r="AF1158" s="80">
        <f t="shared" si="92"/>
        <v>1</v>
      </c>
      <c r="AG1158" s="123">
        <f t="shared" si="93"/>
        <v>1000</v>
      </c>
      <c r="AH1158" s="126" cm="1">
        <f t="array" ref="AH1158">_xlfn.XLOOKUP(AD1157,CDIHistorico_[Data],CDIHistorico_[CDI dia]/100,AH1157,0)</f>
        <v>0</v>
      </c>
      <c r="AI1158" s="2">
        <f t="shared" si="94"/>
        <v>1</v>
      </c>
    </row>
    <row r="1159" spans="26:35" hidden="1" x14ac:dyDescent="0.25">
      <c r="Z1159"/>
      <c r="AD1159" s="5">
        <f t="shared" si="91"/>
        <v>38380</v>
      </c>
      <c r="AE1159" s="96" cm="1">
        <f t="array" ref="AE1159">_xlfn.XLOOKUP(AD1158,SELICHistorico[Data],SELICHistorico[SELIC dia]/100,AE1158,0)</f>
        <v>0</v>
      </c>
      <c r="AF1159" s="80">
        <f t="shared" si="92"/>
        <v>1</v>
      </c>
      <c r="AG1159" s="123">
        <f t="shared" si="93"/>
        <v>1000</v>
      </c>
      <c r="AH1159" s="126" cm="1">
        <f t="array" ref="AH1159">_xlfn.XLOOKUP(AD1158,CDIHistorico_[Data],CDIHistorico_[CDI dia]/100,AH1158,0)</f>
        <v>0</v>
      </c>
      <c r="AI1159" s="2">
        <f t="shared" si="94"/>
        <v>1</v>
      </c>
    </row>
    <row r="1160" spans="26:35" hidden="1" x14ac:dyDescent="0.25">
      <c r="Z1160"/>
      <c r="AD1160" s="5">
        <f t="shared" si="91"/>
        <v>38383</v>
      </c>
      <c r="AE1160" s="96" cm="1">
        <f t="array" ref="AE1160">_xlfn.XLOOKUP(AD1159,SELICHistorico[Data],SELICHistorico[SELIC dia]/100,AE1159,0)</f>
        <v>0</v>
      </c>
      <c r="AF1160" s="80">
        <f t="shared" si="92"/>
        <v>1</v>
      </c>
      <c r="AG1160" s="123">
        <f t="shared" si="93"/>
        <v>1000</v>
      </c>
      <c r="AH1160" s="126" cm="1">
        <f t="array" ref="AH1160">_xlfn.XLOOKUP(AD1159,CDIHistorico_[Data],CDIHistorico_[CDI dia]/100,AH1159,0)</f>
        <v>0</v>
      </c>
      <c r="AI1160" s="2">
        <f t="shared" si="94"/>
        <v>1</v>
      </c>
    </row>
    <row r="1161" spans="26:35" hidden="1" x14ac:dyDescent="0.25">
      <c r="Z1161"/>
      <c r="AD1161" s="5">
        <f t="shared" si="91"/>
        <v>38384</v>
      </c>
      <c r="AE1161" s="96" cm="1">
        <f t="array" ref="AE1161">_xlfn.XLOOKUP(AD1160,SELICHistorico[Data],SELICHistorico[SELIC dia]/100,AE1160,0)</f>
        <v>0</v>
      </c>
      <c r="AF1161" s="80">
        <f t="shared" si="92"/>
        <v>1</v>
      </c>
      <c r="AG1161" s="123">
        <f t="shared" si="93"/>
        <v>1000</v>
      </c>
      <c r="AH1161" s="126" cm="1">
        <f t="array" ref="AH1161">_xlfn.XLOOKUP(AD1160,CDIHistorico_[Data],CDIHistorico_[CDI dia]/100,AH1160,0)</f>
        <v>0</v>
      </c>
      <c r="AI1161" s="2">
        <f t="shared" si="94"/>
        <v>1</v>
      </c>
    </row>
    <row r="1162" spans="26:35" hidden="1" x14ac:dyDescent="0.25">
      <c r="Z1162"/>
      <c r="AD1162" s="5">
        <f t="shared" si="91"/>
        <v>38385</v>
      </c>
      <c r="AE1162" s="96" cm="1">
        <f t="array" ref="AE1162">_xlfn.XLOOKUP(AD1161,SELICHistorico[Data],SELICHistorico[SELIC dia]/100,AE1161,0)</f>
        <v>0</v>
      </c>
      <c r="AF1162" s="80">
        <f t="shared" si="92"/>
        <v>1</v>
      </c>
      <c r="AG1162" s="123">
        <f t="shared" si="93"/>
        <v>1000</v>
      </c>
      <c r="AH1162" s="126" cm="1">
        <f t="array" ref="AH1162">_xlfn.XLOOKUP(AD1161,CDIHistorico_[Data],CDIHistorico_[CDI dia]/100,AH1161,0)</f>
        <v>0</v>
      </c>
      <c r="AI1162" s="2">
        <f t="shared" si="94"/>
        <v>1</v>
      </c>
    </row>
    <row r="1163" spans="26:35" hidden="1" x14ac:dyDescent="0.25">
      <c r="Z1163"/>
      <c r="AD1163" s="5">
        <f t="shared" si="91"/>
        <v>38386</v>
      </c>
      <c r="AE1163" s="96" cm="1">
        <f t="array" ref="AE1163">_xlfn.XLOOKUP(AD1162,SELICHistorico[Data],SELICHistorico[SELIC dia]/100,AE1162,0)</f>
        <v>0</v>
      </c>
      <c r="AF1163" s="80">
        <f t="shared" si="92"/>
        <v>1</v>
      </c>
      <c r="AG1163" s="123">
        <f t="shared" si="93"/>
        <v>1000</v>
      </c>
      <c r="AH1163" s="126" cm="1">
        <f t="array" ref="AH1163">_xlfn.XLOOKUP(AD1162,CDIHistorico_[Data],CDIHistorico_[CDI dia]/100,AH1162,0)</f>
        <v>0</v>
      </c>
      <c r="AI1163" s="2">
        <f t="shared" si="94"/>
        <v>1</v>
      </c>
    </row>
    <row r="1164" spans="26:35" hidden="1" x14ac:dyDescent="0.25">
      <c r="Z1164"/>
      <c r="AD1164" s="5">
        <f t="shared" si="91"/>
        <v>38387</v>
      </c>
      <c r="AE1164" s="96" cm="1">
        <f t="array" ref="AE1164">_xlfn.XLOOKUP(AD1163,SELICHistorico[Data],SELICHistorico[SELIC dia]/100,AE1163,0)</f>
        <v>0</v>
      </c>
      <c r="AF1164" s="80">
        <f t="shared" si="92"/>
        <v>1</v>
      </c>
      <c r="AG1164" s="123">
        <f t="shared" si="93"/>
        <v>1000</v>
      </c>
      <c r="AH1164" s="126" cm="1">
        <f t="array" ref="AH1164">_xlfn.XLOOKUP(AD1163,CDIHistorico_[Data],CDIHistorico_[CDI dia]/100,AH1163,0)</f>
        <v>0</v>
      </c>
      <c r="AI1164" s="2">
        <f t="shared" si="94"/>
        <v>1</v>
      </c>
    </row>
    <row r="1165" spans="26:35" hidden="1" x14ac:dyDescent="0.25">
      <c r="Z1165"/>
      <c r="AD1165" s="5">
        <f t="shared" si="91"/>
        <v>38392</v>
      </c>
      <c r="AE1165" s="96" cm="1">
        <f t="array" ref="AE1165">_xlfn.XLOOKUP(AD1164,SELICHistorico[Data],SELICHistorico[SELIC dia]/100,AE1164,0)</f>
        <v>0</v>
      </c>
      <c r="AF1165" s="80">
        <f t="shared" si="92"/>
        <v>1</v>
      </c>
      <c r="AG1165" s="123">
        <f t="shared" si="93"/>
        <v>1000</v>
      </c>
      <c r="AH1165" s="126" cm="1">
        <f t="array" ref="AH1165">_xlfn.XLOOKUP(AD1164,CDIHistorico_[Data],CDIHistorico_[CDI dia]/100,AH1164,0)</f>
        <v>0</v>
      </c>
      <c r="AI1165" s="2">
        <f t="shared" si="94"/>
        <v>1</v>
      </c>
    </row>
    <row r="1166" spans="26:35" hidden="1" x14ac:dyDescent="0.25">
      <c r="Z1166"/>
      <c r="AD1166" s="5">
        <f t="shared" si="91"/>
        <v>38393</v>
      </c>
      <c r="AE1166" s="96" cm="1">
        <f t="array" ref="AE1166">_xlfn.XLOOKUP(AD1165,SELICHistorico[Data],SELICHistorico[SELIC dia]/100,AE1165,0)</f>
        <v>0</v>
      </c>
      <c r="AF1166" s="80">
        <f t="shared" si="92"/>
        <v>1</v>
      </c>
      <c r="AG1166" s="123">
        <f t="shared" si="93"/>
        <v>1000</v>
      </c>
      <c r="AH1166" s="126" cm="1">
        <f t="array" ref="AH1166">_xlfn.XLOOKUP(AD1165,CDIHistorico_[Data],CDIHistorico_[CDI dia]/100,AH1165,0)</f>
        <v>0</v>
      </c>
      <c r="AI1166" s="2">
        <f t="shared" si="94"/>
        <v>1</v>
      </c>
    </row>
    <row r="1167" spans="26:35" hidden="1" x14ac:dyDescent="0.25">
      <c r="Z1167"/>
      <c r="AD1167" s="5">
        <f t="shared" si="91"/>
        <v>38394</v>
      </c>
      <c r="AE1167" s="96" cm="1">
        <f t="array" ref="AE1167">_xlfn.XLOOKUP(AD1166,SELICHistorico[Data],SELICHistorico[SELIC dia]/100,AE1166,0)</f>
        <v>0</v>
      </c>
      <c r="AF1167" s="80">
        <f t="shared" si="92"/>
        <v>1</v>
      </c>
      <c r="AG1167" s="123">
        <f t="shared" si="93"/>
        <v>1000</v>
      </c>
      <c r="AH1167" s="126" cm="1">
        <f t="array" ref="AH1167">_xlfn.XLOOKUP(AD1166,CDIHistorico_[Data],CDIHistorico_[CDI dia]/100,AH1166,0)</f>
        <v>0</v>
      </c>
      <c r="AI1167" s="2">
        <f t="shared" si="94"/>
        <v>1</v>
      </c>
    </row>
    <row r="1168" spans="26:35" hidden="1" x14ac:dyDescent="0.25">
      <c r="Z1168"/>
      <c r="AD1168" s="5">
        <f t="shared" si="91"/>
        <v>38397</v>
      </c>
      <c r="AE1168" s="96" cm="1">
        <f t="array" ref="AE1168">_xlfn.XLOOKUP(AD1167,SELICHistorico[Data],SELICHistorico[SELIC dia]/100,AE1167,0)</f>
        <v>0</v>
      </c>
      <c r="AF1168" s="80">
        <f t="shared" si="92"/>
        <v>1</v>
      </c>
      <c r="AG1168" s="123">
        <f t="shared" si="93"/>
        <v>1000</v>
      </c>
      <c r="AH1168" s="126" cm="1">
        <f t="array" ref="AH1168">_xlfn.XLOOKUP(AD1167,CDIHistorico_[Data],CDIHistorico_[CDI dia]/100,AH1167,0)</f>
        <v>0</v>
      </c>
      <c r="AI1168" s="2">
        <f t="shared" si="94"/>
        <v>1</v>
      </c>
    </row>
    <row r="1169" spans="26:35" hidden="1" x14ac:dyDescent="0.25">
      <c r="Z1169"/>
      <c r="AD1169" s="5">
        <f t="shared" si="91"/>
        <v>38398</v>
      </c>
      <c r="AE1169" s="96" cm="1">
        <f t="array" ref="AE1169">_xlfn.XLOOKUP(AD1168,SELICHistorico[Data],SELICHistorico[SELIC dia]/100,AE1168,0)</f>
        <v>0</v>
      </c>
      <c r="AF1169" s="80">
        <f t="shared" si="92"/>
        <v>1</v>
      </c>
      <c r="AG1169" s="123">
        <f t="shared" si="93"/>
        <v>1000</v>
      </c>
      <c r="AH1169" s="126" cm="1">
        <f t="array" ref="AH1169">_xlfn.XLOOKUP(AD1168,CDIHistorico_[Data],CDIHistorico_[CDI dia]/100,AH1168,0)</f>
        <v>0</v>
      </c>
      <c r="AI1169" s="2">
        <f t="shared" si="94"/>
        <v>1</v>
      </c>
    </row>
    <row r="1170" spans="26:35" hidden="1" x14ac:dyDescent="0.25">
      <c r="Z1170"/>
      <c r="AD1170" s="5">
        <f t="shared" si="91"/>
        <v>38399</v>
      </c>
      <c r="AE1170" s="96" cm="1">
        <f t="array" ref="AE1170">_xlfn.XLOOKUP(AD1169,SELICHistorico[Data],SELICHistorico[SELIC dia]/100,AE1169,0)</f>
        <v>0</v>
      </c>
      <c r="AF1170" s="80">
        <f t="shared" si="92"/>
        <v>1</v>
      </c>
      <c r="AG1170" s="123">
        <f t="shared" si="93"/>
        <v>1000</v>
      </c>
      <c r="AH1170" s="126" cm="1">
        <f t="array" ref="AH1170">_xlfn.XLOOKUP(AD1169,CDIHistorico_[Data],CDIHistorico_[CDI dia]/100,AH1169,0)</f>
        <v>0</v>
      </c>
      <c r="AI1170" s="2">
        <f t="shared" si="94"/>
        <v>1</v>
      </c>
    </row>
    <row r="1171" spans="26:35" hidden="1" x14ac:dyDescent="0.25">
      <c r="Z1171"/>
      <c r="AD1171" s="5">
        <f t="shared" si="91"/>
        <v>38400</v>
      </c>
      <c r="AE1171" s="96" cm="1">
        <f t="array" ref="AE1171">_xlfn.XLOOKUP(AD1170,SELICHistorico[Data],SELICHistorico[SELIC dia]/100,AE1170,0)</f>
        <v>0</v>
      </c>
      <c r="AF1171" s="80">
        <f t="shared" si="92"/>
        <v>1</v>
      </c>
      <c r="AG1171" s="123">
        <f t="shared" si="93"/>
        <v>1000</v>
      </c>
      <c r="AH1171" s="126" cm="1">
        <f t="array" ref="AH1171">_xlfn.XLOOKUP(AD1170,CDIHistorico_[Data],CDIHistorico_[CDI dia]/100,AH1170,0)</f>
        <v>0</v>
      </c>
      <c r="AI1171" s="2">
        <f t="shared" si="94"/>
        <v>1</v>
      </c>
    </row>
    <row r="1172" spans="26:35" hidden="1" x14ac:dyDescent="0.25">
      <c r="Z1172"/>
      <c r="AD1172" s="5">
        <f t="shared" ref="AD1172:AD1235" si="95">WORKDAY(AD1171,1,feriados)</f>
        <v>38401</v>
      </c>
      <c r="AE1172" s="96" cm="1">
        <f t="array" ref="AE1172">_xlfn.XLOOKUP(AD1171,SELICHistorico[Data],SELICHistorico[SELIC dia]/100,AE1171,0)</f>
        <v>0</v>
      </c>
      <c r="AF1172" s="80">
        <f t="shared" si="92"/>
        <v>1</v>
      </c>
      <c r="AG1172" s="123">
        <f t="shared" si="93"/>
        <v>1000</v>
      </c>
      <c r="AH1172" s="126" cm="1">
        <f t="array" ref="AH1172">_xlfn.XLOOKUP(AD1171,CDIHistorico_[Data],CDIHistorico_[CDI dia]/100,AH1171,0)</f>
        <v>0</v>
      </c>
      <c r="AI1172" s="2">
        <f t="shared" si="94"/>
        <v>1</v>
      </c>
    </row>
    <row r="1173" spans="26:35" hidden="1" x14ac:dyDescent="0.25">
      <c r="Z1173"/>
      <c r="AD1173" s="5">
        <f t="shared" si="95"/>
        <v>38404</v>
      </c>
      <c r="AE1173" s="96" cm="1">
        <f t="array" ref="AE1173">_xlfn.XLOOKUP(AD1172,SELICHistorico[Data],SELICHistorico[SELIC dia]/100,AE1172,0)</f>
        <v>0</v>
      </c>
      <c r="AF1173" s="80">
        <f t="shared" si="92"/>
        <v>1</v>
      </c>
      <c r="AG1173" s="123">
        <f t="shared" si="93"/>
        <v>1000</v>
      </c>
      <c r="AH1173" s="126" cm="1">
        <f t="array" ref="AH1173">_xlfn.XLOOKUP(AD1172,CDIHistorico_[Data],CDIHistorico_[CDI dia]/100,AH1172,0)</f>
        <v>0</v>
      </c>
      <c r="AI1173" s="2">
        <f t="shared" si="94"/>
        <v>1</v>
      </c>
    </row>
    <row r="1174" spans="26:35" hidden="1" x14ac:dyDescent="0.25">
      <c r="Z1174"/>
      <c r="AD1174" s="5">
        <f t="shared" si="95"/>
        <v>38405</v>
      </c>
      <c r="AE1174" s="96" cm="1">
        <f t="array" ref="AE1174">_xlfn.XLOOKUP(AD1173,SELICHistorico[Data],SELICHistorico[SELIC dia]/100,AE1173,0)</f>
        <v>0</v>
      </c>
      <c r="AF1174" s="80">
        <f t="shared" si="92"/>
        <v>1</v>
      </c>
      <c r="AG1174" s="123">
        <f t="shared" si="93"/>
        <v>1000</v>
      </c>
      <c r="AH1174" s="126" cm="1">
        <f t="array" ref="AH1174">_xlfn.XLOOKUP(AD1173,CDIHistorico_[Data],CDIHistorico_[CDI dia]/100,AH1173,0)</f>
        <v>0</v>
      </c>
      <c r="AI1174" s="2">
        <f t="shared" si="94"/>
        <v>1</v>
      </c>
    </row>
    <row r="1175" spans="26:35" hidden="1" x14ac:dyDescent="0.25">
      <c r="Z1175"/>
      <c r="AD1175" s="5">
        <f t="shared" si="95"/>
        <v>38406</v>
      </c>
      <c r="AE1175" s="96" cm="1">
        <f t="array" ref="AE1175">_xlfn.XLOOKUP(AD1174,SELICHistorico[Data],SELICHistorico[SELIC dia]/100,AE1174,0)</f>
        <v>0</v>
      </c>
      <c r="AF1175" s="80">
        <f t="shared" si="92"/>
        <v>1</v>
      </c>
      <c r="AG1175" s="123">
        <f t="shared" si="93"/>
        <v>1000</v>
      </c>
      <c r="AH1175" s="126" cm="1">
        <f t="array" ref="AH1175">_xlfn.XLOOKUP(AD1174,CDIHistorico_[Data],CDIHistorico_[CDI dia]/100,AH1174,0)</f>
        <v>0</v>
      </c>
      <c r="AI1175" s="2">
        <f t="shared" si="94"/>
        <v>1</v>
      </c>
    </row>
    <row r="1176" spans="26:35" hidden="1" x14ac:dyDescent="0.25">
      <c r="Z1176"/>
      <c r="AD1176" s="5">
        <f t="shared" si="95"/>
        <v>38407</v>
      </c>
      <c r="AE1176" s="96" cm="1">
        <f t="array" ref="AE1176">_xlfn.XLOOKUP(AD1175,SELICHistorico[Data],SELICHistorico[SELIC dia]/100,AE1175,0)</f>
        <v>0</v>
      </c>
      <c r="AF1176" s="80">
        <f t="shared" si="92"/>
        <v>1</v>
      </c>
      <c r="AG1176" s="123">
        <f t="shared" si="93"/>
        <v>1000</v>
      </c>
      <c r="AH1176" s="126" cm="1">
        <f t="array" ref="AH1176">_xlfn.XLOOKUP(AD1175,CDIHistorico_[Data],CDIHistorico_[CDI dia]/100,AH1175,0)</f>
        <v>0</v>
      </c>
      <c r="AI1176" s="2">
        <f t="shared" si="94"/>
        <v>1</v>
      </c>
    </row>
    <row r="1177" spans="26:35" hidden="1" x14ac:dyDescent="0.25">
      <c r="Z1177"/>
      <c r="AD1177" s="5">
        <f t="shared" si="95"/>
        <v>38408</v>
      </c>
      <c r="AE1177" s="96" cm="1">
        <f t="array" ref="AE1177">_xlfn.XLOOKUP(AD1176,SELICHistorico[Data],SELICHistorico[SELIC dia]/100,AE1176,0)</f>
        <v>0</v>
      </c>
      <c r="AF1177" s="80">
        <f t="shared" si="92"/>
        <v>1</v>
      </c>
      <c r="AG1177" s="123">
        <f t="shared" si="93"/>
        <v>1000</v>
      </c>
      <c r="AH1177" s="126" cm="1">
        <f t="array" ref="AH1177">_xlfn.XLOOKUP(AD1176,CDIHistorico_[Data],CDIHistorico_[CDI dia]/100,AH1176,0)</f>
        <v>0</v>
      </c>
      <c r="AI1177" s="2">
        <f t="shared" si="94"/>
        <v>1</v>
      </c>
    </row>
    <row r="1178" spans="26:35" hidden="1" x14ac:dyDescent="0.25">
      <c r="Z1178"/>
      <c r="AD1178" s="5">
        <f t="shared" si="95"/>
        <v>38411</v>
      </c>
      <c r="AE1178" s="96" cm="1">
        <f t="array" ref="AE1178">_xlfn.XLOOKUP(AD1177,SELICHistorico[Data],SELICHistorico[SELIC dia]/100,AE1177,0)</f>
        <v>0</v>
      </c>
      <c r="AF1178" s="80">
        <f t="shared" si="92"/>
        <v>1</v>
      </c>
      <c r="AG1178" s="123">
        <f t="shared" si="93"/>
        <v>1000</v>
      </c>
      <c r="AH1178" s="126" cm="1">
        <f t="array" ref="AH1178">_xlfn.XLOOKUP(AD1177,CDIHistorico_[Data],CDIHistorico_[CDI dia]/100,AH1177,0)</f>
        <v>0</v>
      </c>
      <c r="AI1178" s="2">
        <f t="shared" si="94"/>
        <v>1</v>
      </c>
    </row>
    <row r="1179" spans="26:35" hidden="1" x14ac:dyDescent="0.25">
      <c r="Z1179"/>
      <c r="AD1179" s="5">
        <f t="shared" si="95"/>
        <v>38412</v>
      </c>
      <c r="AE1179" s="96" cm="1">
        <f t="array" ref="AE1179">_xlfn.XLOOKUP(AD1178,SELICHistorico[Data],SELICHistorico[SELIC dia]/100,AE1178,0)</f>
        <v>0</v>
      </c>
      <c r="AF1179" s="80">
        <f t="shared" si="92"/>
        <v>1</v>
      </c>
      <c r="AG1179" s="123">
        <f t="shared" si="93"/>
        <v>1000</v>
      </c>
      <c r="AH1179" s="126" cm="1">
        <f t="array" ref="AH1179">_xlfn.XLOOKUP(AD1178,CDIHistorico_[Data],CDIHistorico_[CDI dia]/100,AH1178,0)</f>
        <v>0</v>
      </c>
      <c r="AI1179" s="2">
        <f t="shared" si="94"/>
        <v>1</v>
      </c>
    </row>
    <row r="1180" spans="26:35" hidden="1" x14ac:dyDescent="0.25">
      <c r="Z1180"/>
      <c r="AD1180" s="5">
        <f t="shared" si="95"/>
        <v>38413</v>
      </c>
      <c r="AE1180" s="96" cm="1">
        <f t="array" ref="AE1180">_xlfn.XLOOKUP(AD1179,SELICHistorico[Data],SELICHistorico[SELIC dia]/100,AE1179,0)</f>
        <v>0</v>
      </c>
      <c r="AF1180" s="80">
        <f t="shared" si="92"/>
        <v>1</v>
      </c>
      <c r="AG1180" s="123">
        <f t="shared" si="93"/>
        <v>1000</v>
      </c>
      <c r="AH1180" s="126" cm="1">
        <f t="array" ref="AH1180">_xlfn.XLOOKUP(AD1179,CDIHistorico_[Data],CDIHistorico_[CDI dia]/100,AH1179,0)</f>
        <v>0</v>
      </c>
      <c r="AI1180" s="2">
        <f t="shared" si="94"/>
        <v>1</v>
      </c>
    </row>
    <row r="1181" spans="26:35" hidden="1" x14ac:dyDescent="0.25">
      <c r="Z1181"/>
      <c r="AD1181" s="5">
        <f t="shared" si="95"/>
        <v>38414</v>
      </c>
      <c r="AE1181" s="96" cm="1">
        <f t="array" ref="AE1181">_xlfn.XLOOKUP(AD1180,SELICHistorico[Data],SELICHistorico[SELIC dia]/100,AE1180,0)</f>
        <v>0</v>
      </c>
      <c r="AF1181" s="80">
        <f t="shared" si="92"/>
        <v>1</v>
      </c>
      <c r="AG1181" s="123">
        <f t="shared" si="93"/>
        <v>1000</v>
      </c>
      <c r="AH1181" s="126" cm="1">
        <f t="array" ref="AH1181">_xlfn.XLOOKUP(AD1180,CDIHistorico_[Data],CDIHistorico_[CDI dia]/100,AH1180,0)</f>
        <v>0</v>
      </c>
      <c r="AI1181" s="2">
        <f t="shared" si="94"/>
        <v>1</v>
      </c>
    </row>
    <row r="1182" spans="26:35" hidden="1" x14ac:dyDescent="0.25">
      <c r="Z1182"/>
      <c r="AD1182" s="5">
        <f t="shared" si="95"/>
        <v>38415</v>
      </c>
      <c r="AE1182" s="96" cm="1">
        <f t="array" ref="AE1182">_xlfn.XLOOKUP(AD1181,SELICHistorico[Data],SELICHistorico[SELIC dia]/100,AE1181,0)</f>
        <v>0</v>
      </c>
      <c r="AF1182" s="80">
        <f t="shared" si="92"/>
        <v>1</v>
      </c>
      <c r="AG1182" s="123">
        <f t="shared" si="93"/>
        <v>1000</v>
      </c>
      <c r="AH1182" s="126" cm="1">
        <f t="array" ref="AH1182">_xlfn.XLOOKUP(AD1181,CDIHistorico_[Data],CDIHistorico_[CDI dia]/100,AH1181,0)</f>
        <v>0</v>
      </c>
      <c r="AI1182" s="2">
        <f t="shared" si="94"/>
        <v>1</v>
      </c>
    </row>
    <row r="1183" spans="26:35" hidden="1" x14ac:dyDescent="0.25">
      <c r="Z1183"/>
      <c r="AD1183" s="5">
        <f t="shared" si="95"/>
        <v>38418</v>
      </c>
      <c r="AE1183" s="96" cm="1">
        <f t="array" ref="AE1183">_xlfn.XLOOKUP(AD1182,SELICHistorico[Data],SELICHistorico[SELIC dia]/100,AE1182,0)</f>
        <v>0</v>
      </c>
      <c r="AF1183" s="80">
        <f t="shared" si="92"/>
        <v>1</v>
      </c>
      <c r="AG1183" s="123">
        <f t="shared" si="93"/>
        <v>1000</v>
      </c>
      <c r="AH1183" s="126" cm="1">
        <f t="array" ref="AH1183">_xlfn.XLOOKUP(AD1182,CDIHistorico_[Data],CDIHistorico_[CDI dia]/100,AH1182,0)</f>
        <v>0</v>
      </c>
      <c r="AI1183" s="2">
        <f t="shared" si="94"/>
        <v>1</v>
      </c>
    </row>
    <row r="1184" spans="26:35" hidden="1" x14ac:dyDescent="0.25">
      <c r="Z1184"/>
      <c r="AD1184" s="5">
        <f t="shared" si="95"/>
        <v>38419</v>
      </c>
      <c r="AE1184" s="96" cm="1">
        <f t="array" ref="AE1184">_xlfn.XLOOKUP(AD1183,SELICHistorico[Data],SELICHistorico[SELIC dia]/100,AE1183,0)</f>
        <v>0</v>
      </c>
      <c r="AF1184" s="80">
        <f t="shared" si="92"/>
        <v>1</v>
      </c>
      <c r="AG1184" s="123">
        <f t="shared" si="93"/>
        <v>1000</v>
      </c>
      <c r="AH1184" s="126" cm="1">
        <f t="array" ref="AH1184">_xlfn.XLOOKUP(AD1183,CDIHistorico_[Data],CDIHistorico_[CDI dia]/100,AH1183,0)</f>
        <v>0</v>
      </c>
      <c r="AI1184" s="2">
        <f t="shared" si="94"/>
        <v>1</v>
      </c>
    </row>
    <row r="1185" spans="26:35" hidden="1" x14ac:dyDescent="0.25">
      <c r="Z1185"/>
      <c r="AD1185" s="5">
        <f t="shared" si="95"/>
        <v>38420</v>
      </c>
      <c r="AE1185" s="96" cm="1">
        <f t="array" ref="AE1185">_xlfn.XLOOKUP(AD1184,SELICHistorico[Data],SELICHistorico[SELIC dia]/100,AE1184,0)</f>
        <v>0</v>
      </c>
      <c r="AF1185" s="80">
        <f t="shared" si="92"/>
        <v>1</v>
      </c>
      <c r="AG1185" s="123">
        <f t="shared" si="93"/>
        <v>1000</v>
      </c>
      <c r="AH1185" s="126" cm="1">
        <f t="array" ref="AH1185">_xlfn.XLOOKUP(AD1184,CDIHistorico_[Data],CDIHistorico_[CDI dia]/100,AH1184,0)</f>
        <v>0</v>
      </c>
      <c r="AI1185" s="2">
        <f t="shared" si="94"/>
        <v>1</v>
      </c>
    </row>
    <row r="1186" spans="26:35" hidden="1" x14ac:dyDescent="0.25">
      <c r="Z1186"/>
      <c r="AD1186" s="5">
        <f t="shared" si="95"/>
        <v>38421</v>
      </c>
      <c r="AE1186" s="96" cm="1">
        <f t="array" ref="AE1186">_xlfn.XLOOKUP(AD1185,SELICHistorico[Data],SELICHistorico[SELIC dia]/100,AE1185,0)</f>
        <v>0</v>
      </c>
      <c r="AF1186" s="80">
        <f t="shared" si="92"/>
        <v>1</v>
      </c>
      <c r="AG1186" s="123">
        <f t="shared" si="93"/>
        <v>1000</v>
      </c>
      <c r="AH1186" s="126" cm="1">
        <f t="array" ref="AH1186">_xlfn.XLOOKUP(AD1185,CDIHistorico_[Data],CDIHistorico_[CDI dia]/100,AH1185,0)</f>
        <v>0</v>
      </c>
      <c r="AI1186" s="2">
        <f t="shared" si="94"/>
        <v>1</v>
      </c>
    </row>
    <row r="1187" spans="26:35" hidden="1" x14ac:dyDescent="0.25">
      <c r="Z1187"/>
      <c r="AD1187" s="5">
        <f t="shared" si="95"/>
        <v>38422</v>
      </c>
      <c r="AE1187" s="96" cm="1">
        <f t="array" ref="AE1187">_xlfn.XLOOKUP(AD1186,SELICHistorico[Data],SELICHistorico[SELIC dia]/100,AE1186,0)</f>
        <v>0</v>
      </c>
      <c r="AF1187" s="80">
        <f t="shared" si="92"/>
        <v>1</v>
      </c>
      <c r="AG1187" s="123">
        <f t="shared" si="93"/>
        <v>1000</v>
      </c>
      <c r="AH1187" s="126" cm="1">
        <f t="array" ref="AH1187">_xlfn.XLOOKUP(AD1186,CDIHistorico_[Data],CDIHistorico_[CDI dia]/100,AH1186,0)</f>
        <v>0</v>
      </c>
      <c r="AI1187" s="2">
        <f t="shared" si="94"/>
        <v>1</v>
      </c>
    </row>
    <row r="1188" spans="26:35" hidden="1" x14ac:dyDescent="0.25">
      <c r="Z1188"/>
      <c r="AD1188" s="5">
        <f t="shared" si="95"/>
        <v>38425</v>
      </c>
      <c r="AE1188" s="96" cm="1">
        <f t="array" ref="AE1188">_xlfn.XLOOKUP(AD1187,SELICHistorico[Data],SELICHistorico[SELIC dia]/100,AE1187,0)</f>
        <v>0</v>
      </c>
      <c r="AF1188" s="80">
        <f t="shared" si="92"/>
        <v>1</v>
      </c>
      <c r="AG1188" s="123">
        <f t="shared" si="93"/>
        <v>1000</v>
      </c>
      <c r="AH1188" s="126" cm="1">
        <f t="array" ref="AH1188">_xlfn.XLOOKUP(AD1187,CDIHistorico_[Data],CDIHistorico_[CDI dia]/100,AH1187,0)</f>
        <v>0</v>
      </c>
      <c r="AI1188" s="2">
        <f t="shared" si="94"/>
        <v>1</v>
      </c>
    </row>
    <row r="1189" spans="26:35" hidden="1" x14ac:dyDescent="0.25">
      <c r="Z1189"/>
      <c r="AD1189" s="5">
        <f t="shared" si="95"/>
        <v>38426</v>
      </c>
      <c r="AE1189" s="96" cm="1">
        <f t="array" ref="AE1189">_xlfn.XLOOKUP(AD1188,SELICHistorico[Data],SELICHistorico[SELIC dia]/100,AE1188,0)</f>
        <v>0</v>
      </c>
      <c r="AF1189" s="80">
        <f t="shared" si="92"/>
        <v>1</v>
      </c>
      <c r="AG1189" s="123">
        <f t="shared" si="93"/>
        <v>1000</v>
      </c>
      <c r="AH1189" s="126" cm="1">
        <f t="array" ref="AH1189">_xlfn.XLOOKUP(AD1188,CDIHistorico_[Data],CDIHistorico_[CDI dia]/100,AH1188,0)</f>
        <v>0</v>
      </c>
      <c r="AI1189" s="2">
        <f t="shared" si="94"/>
        <v>1</v>
      </c>
    </row>
    <row r="1190" spans="26:35" hidden="1" x14ac:dyDescent="0.25">
      <c r="Z1190"/>
      <c r="AD1190" s="5">
        <f t="shared" si="95"/>
        <v>38427</v>
      </c>
      <c r="AE1190" s="96" cm="1">
        <f t="array" ref="AE1190">_xlfn.XLOOKUP(AD1189,SELICHistorico[Data],SELICHistorico[SELIC dia]/100,AE1189,0)</f>
        <v>0</v>
      </c>
      <c r="AF1190" s="80">
        <f t="shared" si="92"/>
        <v>1</v>
      </c>
      <c r="AG1190" s="123">
        <f t="shared" si="93"/>
        <v>1000</v>
      </c>
      <c r="AH1190" s="126" cm="1">
        <f t="array" ref="AH1190">_xlfn.XLOOKUP(AD1189,CDIHistorico_[Data],CDIHistorico_[CDI dia]/100,AH1189,0)</f>
        <v>0</v>
      </c>
      <c r="AI1190" s="2">
        <f t="shared" si="94"/>
        <v>1</v>
      </c>
    </row>
    <row r="1191" spans="26:35" hidden="1" x14ac:dyDescent="0.25">
      <c r="Z1191"/>
      <c r="AD1191" s="5">
        <f t="shared" si="95"/>
        <v>38428</v>
      </c>
      <c r="AE1191" s="96" cm="1">
        <f t="array" ref="AE1191">_xlfn.XLOOKUP(AD1190,SELICHistorico[Data],SELICHistorico[SELIC dia]/100,AE1190,0)</f>
        <v>0</v>
      </c>
      <c r="AF1191" s="80">
        <f t="shared" si="92"/>
        <v>1</v>
      </c>
      <c r="AG1191" s="123">
        <f t="shared" si="93"/>
        <v>1000</v>
      </c>
      <c r="AH1191" s="126" cm="1">
        <f t="array" ref="AH1191">_xlfn.XLOOKUP(AD1190,CDIHistorico_[Data],CDIHistorico_[CDI dia]/100,AH1190,0)</f>
        <v>0</v>
      </c>
      <c r="AI1191" s="2">
        <f t="shared" si="94"/>
        <v>1</v>
      </c>
    </row>
    <row r="1192" spans="26:35" hidden="1" x14ac:dyDescent="0.25">
      <c r="Z1192"/>
      <c r="AD1192" s="5">
        <f t="shared" si="95"/>
        <v>38429</v>
      </c>
      <c r="AE1192" s="96" cm="1">
        <f t="array" ref="AE1192">_xlfn.XLOOKUP(AD1191,SELICHistorico[Data],SELICHistorico[SELIC dia]/100,AE1191,0)</f>
        <v>0</v>
      </c>
      <c r="AF1192" s="80">
        <f t="shared" si="92"/>
        <v>1</v>
      </c>
      <c r="AG1192" s="123">
        <f t="shared" si="93"/>
        <v>1000</v>
      </c>
      <c r="AH1192" s="126" cm="1">
        <f t="array" ref="AH1192">_xlfn.XLOOKUP(AD1191,CDIHistorico_[Data],CDIHistorico_[CDI dia]/100,AH1191,0)</f>
        <v>0</v>
      </c>
      <c r="AI1192" s="2">
        <f t="shared" si="94"/>
        <v>1</v>
      </c>
    </row>
    <row r="1193" spans="26:35" hidden="1" x14ac:dyDescent="0.25">
      <c r="Z1193"/>
      <c r="AD1193" s="5">
        <f t="shared" si="95"/>
        <v>38432</v>
      </c>
      <c r="AE1193" s="96" cm="1">
        <f t="array" ref="AE1193">_xlfn.XLOOKUP(AD1192,SELICHistorico[Data],SELICHistorico[SELIC dia]/100,AE1192,0)</f>
        <v>0</v>
      </c>
      <c r="AF1193" s="80">
        <f t="shared" si="92"/>
        <v>1</v>
      </c>
      <c r="AG1193" s="123">
        <f t="shared" si="93"/>
        <v>1000</v>
      </c>
      <c r="AH1193" s="126" cm="1">
        <f t="array" ref="AH1193">_xlfn.XLOOKUP(AD1192,CDIHistorico_[Data],CDIHistorico_[CDI dia]/100,AH1192,0)</f>
        <v>0</v>
      </c>
      <c r="AI1193" s="2">
        <f t="shared" si="94"/>
        <v>1</v>
      </c>
    </row>
    <row r="1194" spans="26:35" hidden="1" x14ac:dyDescent="0.25">
      <c r="Z1194"/>
      <c r="AD1194" s="5">
        <f t="shared" si="95"/>
        <v>38433</v>
      </c>
      <c r="AE1194" s="96" cm="1">
        <f t="array" ref="AE1194">_xlfn.XLOOKUP(AD1193,SELICHistorico[Data],SELICHistorico[SELIC dia]/100,AE1193,0)</f>
        <v>0</v>
      </c>
      <c r="AF1194" s="80">
        <f t="shared" si="92"/>
        <v>1</v>
      </c>
      <c r="AG1194" s="123">
        <f t="shared" si="93"/>
        <v>1000</v>
      </c>
      <c r="AH1194" s="126" cm="1">
        <f t="array" ref="AH1194">_xlfn.XLOOKUP(AD1193,CDIHistorico_[Data],CDIHistorico_[CDI dia]/100,AH1193,0)</f>
        <v>0</v>
      </c>
      <c r="AI1194" s="2">
        <f t="shared" si="94"/>
        <v>1</v>
      </c>
    </row>
    <row r="1195" spans="26:35" hidden="1" x14ac:dyDescent="0.25">
      <c r="Z1195"/>
      <c r="AD1195" s="5">
        <f t="shared" si="95"/>
        <v>38434</v>
      </c>
      <c r="AE1195" s="96" cm="1">
        <f t="array" ref="AE1195">_xlfn.XLOOKUP(AD1194,SELICHistorico[Data],SELICHistorico[SELIC dia]/100,AE1194,0)</f>
        <v>0</v>
      </c>
      <c r="AF1195" s="80">
        <f t="shared" si="92"/>
        <v>1</v>
      </c>
      <c r="AG1195" s="123">
        <f t="shared" si="93"/>
        <v>1000</v>
      </c>
      <c r="AH1195" s="126" cm="1">
        <f t="array" ref="AH1195">_xlfn.XLOOKUP(AD1194,CDIHistorico_[Data],CDIHistorico_[CDI dia]/100,AH1194,0)</f>
        <v>0</v>
      </c>
      <c r="AI1195" s="2">
        <f t="shared" si="94"/>
        <v>1</v>
      </c>
    </row>
    <row r="1196" spans="26:35" hidden="1" x14ac:dyDescent="0.25">
      <c r="Z1196"/>
      <c r="AD1196" s="5">
        <f t="shared" si="95"/>
        <v>38435</v>
      </c>
      <c r="AE1196" s="96" cm="1">
        <f t="array" ref="AE1196">_xlfn.XLOOKUP(AD1195,SELICHistorico[Data],SELICHistorico[SELIC dia]/100,AE1195,0)</f>
        <v>0</v>
      </c>
      <c r="AF1196" s="80">
        <f t="shared" si="92"/>
        <v>1</v>
      </c>
      <c r="AG1196" s="123">
        <f t="shared" si="93"/>
        <v>1000</v>
      </c>
      <c r="AH1196" s="126" cm="1">
        <f t="array" ref="AH1196">_xlfn.XLOOKUP(AD1195,CDIHistorico_[Data],CDIHistorico_[CDI dia]/100,AH1195,0)</f>
        <v>0</v>
      </c>
      <c r="AI1196" s="2">
        <f t="shared" si="94"/>
        <v>1</v>
      </c>
    </row>
    <row r="1197" spans="26:35" hidden="1" x14ac:dyDescent="0.25">
      <c r="Z1197"/>
      <c r="AD1197" s="5">
        <f t="shared" si="95"/>
        <v>38439</v>
      </c>
      <c r="AE1197" s="96" cm="1">
        <f t="array" ref="AE1197">_xlfn.XLOOKUP(AD1196,SELICHistorico[Data],SELICHistorico[SELIC dia]/100,AE1196,0)</f>
        <v>0</v>
      </c>
      <c r="AF1197" s="80">
        <f t="shared" si="92"/>
        <v>1</v>
      </c>
      <c r="AG1197" s="123">
        <f t="shared" si="93"/>
        <v>1000</v>
      </c>
      <c r="AH1197" s="126" cm="1">
        <f t="array" ref="AH1197">_xlfn.XLOOKUP(AD1196,CDIHistorico_[Data],CDIHistorico_[CDI dia]/100,AH1196,0)</f>
        <v>0</v>
      </c>
      <c r="AI1197" s="2">
        <f t="shared" si="94"/>
        <v>1</v>
      </c>
    </row>
    <row r="1198" spans="26:35" hidden="1" x14ac:dyDescent="0.25">
      <c r="Z1198"/>
      <c r="AD1198" s="5">
        <f t="shared" si="95"/>
        <v>38440</v>
      </c>
      <c r="AE1198" s="96" cm="1">
        <f t="array" ref="AE1198">_xlfn.XLOOKUP(AD1197,SELICHistorico[Data],SELICHistorico[SELIC dia]/100,AE1197,0)</f>
        <v>0</v>
      </c>
      <c r="AF1198" s="80">
        <f t="shared" si="92"/>
        <v>1</v>
      </c>
      <c r="AG1198" s="123">
        <f t="shared" si="93"/>
        <v>1000</v>
      </c>
      <c r="AH1198" s="126" cm="1">
        <f t="array" ref="AH1198">_xlfn.XLOOKUP(AD1197,CDIHistorico_[Data],CDIHistorico_[CDI dia]/100,AH1197,0)</f>
        <v>0</v>
      </c>
      <c r="AI1198" s="2">
        <f t="shared" si="94"/>
        <v>1</v>
      </c>
    </row>
    <row r="1199" spans="26:35" hidden="1" x14ac:dyDescent="0.25">
      <c r="Z1199"/>
      <c r="AD1199" s="5">
        <f t="shared" si="95"/>
        <v>38441</v>
      </c>
      <c r="AE1199" s="96" cm="1">
        <f t="array" ref="AE1199">_xlfn.XLOOKUP(AD1198,SELICHistorico[Data],SELICHistorico[SELIC dia]/100,AE1198,0)</f>
        <v>0</v>
      </c>
      <c r="AF1199" s="80">
        <f t="shared" si="92"/>
        <v>1</v>
      </c>
      <c r="AG1199" s="123">
        <f t="shared" si="93"/>
        <v>1000</v>
      </c>
      <c r="AH1199" s="126" cm="1">
        <f t="array" ref="AH1199">_xlfn.XLOOKUP(AD1198,CDIHistorico_[Data],CDIHistorico_[CDI dia]/100,AH1198,0)</f>
        <v>0</v>
      </c>
      <c r="AI1199" s="2">
        <f t="shared" si="94"/>
        <v>1</v>
      </c>
    </row>
    <row r="1200" spans="26:35" hidden="1" x14ac:dyDescent="0.25">
      <c r="Z1200"/>
      <c r="AD1200" s="5">
        <f t="shared" si="95"/>
        <v>38442</v>
      </c>
      <c r="AE1200" s="96" cm="1">
        <f t="array" ref="AE1200">_xlfn.XLOOKUP(AD1199,SELICHistorico[Data],SELICHistorico[SELIC dia]/100,AE1199,0)</f>
        <v>0</v>
      </c>
      <c r="AF1200" s="80">
        <f t="shared" si="92"/>
        <v>1</v>
      </c>
      <c r="AG1200" s="123">
        <f t="shared" si="93"/>
        <v>1000</v>
      </c>
      <c r="AH1200" s="126" cm="1">
        <f t="array" ref="AH1200">_xlfn.XLOOKUP(AD1199,CDIHistorico_[Data],CDIHistorico_[CDI dia]/100,AH1199,0)</f>
        <v>0</v>
      </c>
      <c r="AI1200" s="2">
        <f t="shared" si="94"/>
        <v>1</v>
      </c>
    </row>
    <row r="1201" spans="26:35" hidden="1" x14ac:dyDescent="0.25">
      <c r="Z1201"/>
      <c r="AD1201" s="5">
        <f t="shared" si="95"/>
        <v>38443</v>
      </c>
      <c r="AE1201" s="96" cm="1">
        <f t="array" ref="AE1201">_xlfn.XLOOKUP(AD1200,SELICHistorico[Data],SELICHistorico[SELIC dia]/100,AE1200,0)</f>
        <v>0</v>
      </c>
      <c r="AF1201" s="80">
        <f t="shared" si="92"/>
        <v>1</v>
      </c>
      <c r="AG1201" s="123">
        <f t="shared" si="93"/>
        <v>1000</v>
      </c>
      <c r="AH1201" s="126" cm="1">
        <f t="array" ref="AH1201">_xlfn.XLOOKUP(AD1200,CDIHistorico_[Data],CDIHistorico_[CDI dia]/100,AH1200,0)</f>
        <v>0</v>
      </c>
      <c r="AI1201" s="2">
        <f t="shared" si="94"/>
        <v>1</v>
      </c>
    </row>
    <row r="1202" spans="26:35" hidden="1" x14ac:dyDescent="0.25">
      <c r="Z1202"/>
      <c r="AD1202" s="5">
        <f t="shared" si="95"/>
        <v>38446</v>
      </c>
      <c r="AE1202" s="96" cm="1">
        <f t="array" ref="AE1202">_xlfn.XLOOKUP(AD1201,SELICHistorico[Data],SELICHistorico[SELIC dia]/100,AE1201,0)</f>
        <v>0</v>
      </c>
      <c r="AF1202" s="80">
        <f t="shared" si="92"/>
        <v>1</v>
      </c>
      <c r="AG1202" s="123">
        <f t="shared" si="93"/>
        <v>1000</v>
      </c>
      <c r="AH1202" s="126" cm="1">
        <f t="array" ref="AH1202">_xlfn.XLOOKUP(AD1201,CDIHistorico_[Data],CDIHistorico_[CDI dia]/100,AH1201,0)</f>
        <v>0</v>
      </c>
      <c r="AI1202" s="2">
        <f t="shared" si="94"/>
        <v>1</v>
      </c>
    </row>
    <row r="1203" spans="26:35" hidden="1" x14ac:dyDescent="0.25">
      <c r="Z1203"/>
      <c r="AD1203" s="5">
        <f t="shared" si="95"/>
        <v>38447</v>
      </c>
      <c r="AE1203" s="96" cm="1">
        <f t="array" ref="AE1203">_xlfn.XLOOKUP(AD1202,SELICHistorico[Data],SELICHistorico[SELIC dia]/100,AE1202,0)</f>
        <v>0</v>
      </c>
      <c r="AF1203" s="80">
        <f t="shared" si="92"/>
        <v>1</v>
      </c>
      <c r="AG1203" s="123">
        <f t="shared" si="93"/>
        <v>1000</v>
      </c>
      <c r="AH1203" s="126" cm="1">
        <f t="array" ref="AH1203">_xlfn.XLOOKUP(AD1202,CDIHistorico_[Data],CDIHistorico_[CDI dia]/100,AH1202,0)</f>
        <v>0</v>
      </c>
      <c r="AI1203" s="2">
        <f t="shared" si="94"/>
        <v>1</v>
      </c>
    </row>
    <row r="1204" spans="26:35" hidden="1" x14ac:dyDescent="0.25">
      <c r="Z1204"/>
      <c r="AD1204" s="5">
        <f t="shared" si="95"/>
        <v>38448</v>
      </c>
      <c r="AE1204" s="96" cm="1">
        <f t="array" ref="AE1204">_xlfn.XLOOKUP(AD1203,SELICHistorico[Data],SELICHistorico[SELIC dia]/100,AE1203,0)</f>
        <v>0</v>
      </c>
      <c r="AF1204" s="80">
        <f t="shared" si="92"/>
        <v>1</v>
      </c>
      <c r="AG1204" s="123">
        <f t="shared" si="93"/>
        <v>1000</v>
      </c>
      <c r="AH1204" s="126" cm="1">
        <f t="array" ref="AH1204">_xlfn.XLOOKUP(AD1203,CDIHistorico_[Data],CDIHistorico_[CDI dia]/100,AH1203,0)</f>
        <v>0</v>
      </c>
      <c r="AI1204" s="2">
        <f t="shared" si="94"/>
        <v>1</v>
      </c>
    </row>
    <row r="1205" spans="26:35" hidden="1" x14ac:dyDescent="0.25">
      <c r="Z1205"/>
      <c r="AD1205" s="5">
        <f t="shared" si="95"/>
        <v>38449</v>
      </c>
      <c r="AE1205" s="96" cm="1">
        <f t="array" ref="AE1205">_xlfn.XLOOKUP(AD1204,SELICHistorico[Data],SELICHistorico[SELIC dia]/100,AE1204,0)</f>
        <v>0</v>
      </c>
      <c r="AF1205" s="80">
        <f t="shared" si="92"/>
        <v>1</v>
      </c>
      <c r="AG1205" s="123">
        <f t="shared" si="93"/>
        <v>1000</v>
      </c>
      <c r="AH1205" s="126" cm="1">
        <f t="array" ref="AH1205">_xlfn.XLOOKUP(AD1204,CDIHistorico_[Data],CDIHistorico_[CDI dia]/100,AH1204,0)</f>
        <v>0</v>
      </c>
      <c r="AI1205" s="2">
        <f t="shared" si="94"/>
        <v>1</v>
      </c>
    </row>
    <row r="1206" spans="26:35" hidden="1" x14ac:dyDescent="0.25">
      <c r="Z1206"/>
      <c r="AD1206" s="5">
        <f t="shared" si="95"/>
        <v>38450</v>
      </c>
      <c r="AE1206" s="96" cm="1">
        <f t="array" ref="AE1206">_xlfn.XLOOKUP(AD1205,SELICHistorico[Data],SELICHistorico[SELIC dia]/100,AE1205,0)</f>
        <v>0</v>
      </c>
      <c r="AF1206" s="80">
        <f t="shared" si="92"/>
        <v>1</v>
      </c>
      <c r="AG1206" s="123">
        <f t="shared" si="93"/>
        <v>1000</v>
      </c>
      <c r="AH1206" s="126" cm="1">
        <f t="array" ref="AH1206">_xlfn.XLOOKUP(AD1205,CDIHistorico_[Data],CDIHistorico_[CDI dia]/100,AH1205,0)</f>
        <v>0</v>
      </c>
      <c r="AI1206" s="2">
        <f t="shared" si="94"/>
        <v>1</v>
      </c>
    </row>
    <row r="1207" spans="26:35" hidden="1" x14ac:dyDescent="0.25">
      <c r="Z1207"/>
      <c r="AD1207" s="5">
        <f t="shared" si="95"/>
        <v>38453</v>
      </c>
      <c r="AE1207" s="96" cm="1">
        <f t="array" ref="AE1207">_xlfn.XLOOKUP(AD1206,SELICHistorico[Data],SELICHistorico[SELIC dia]/100,AE1206,0)</f>
        <v>0</v>
      </c>
      <c r="AF1207" s="80">
        <f t="shared" si="92"/>
        <v>1</v>
      </c>
      <c r="AG1207" s="123">
        <f t="shared" si="93"/>
        <v>1000</v>
      </c>
      <c r="AH1207" s="126" cm="1">
        <f t="array" ref="AH1207">_xlfn.XLOOKUP(AD1206,CDIHistorico_[Data],CDIHistorico_[CDI dia]/100,AH1206,0)</f>
        <v>0</v>
      </c>
      <c r="AI1207" s="2">
        <f t="shared" si="94"/>
        <v>1</v>
      </c>
    </row>
    <row r="1208" spans="26:35" hidden="1" x14ac:dyDescent="0.25">
      <c r="Z1208"/>
      <c r="AD1208" s="5">
        <f t="shared" si="95"/>
        <v>38454</v>
      </c>
      <c r="AE1208" s="96" cm="1">
        <f t="array" ref="AE1208">_xlfn.XLOOKUP(AD1207,SELICHistorico[Data],SELICHistorico[SELIC dia]/100,AE1207,0)</f>
        <v>0</v>
      </c>
      <c r="AF1208" s="80">
        <f t="shared" si="92"/>
        <v>1</v>
      </c>
      <c r="AG1208" s="123">
        <f t="shared" si="93"/>
        <v>1000</v>
      </c>
      <c r="AH1208" s="126" cm="1">
        <f t="array" ref="AH1208">_xlfn.XLOOKUP(AD1207,CDIHistorico_[Data],CDIHistorico_[CDI dia]/100,AH1207,0)</f>
        <v>0</v>
      </c>
      <c r="AI1208" s="2">
        <f t="shared" si="94"/>
        <v>1</v>
      </c>
    </row>
    <row r="1209" spans="26:35" hidden="1" x14ac:dyDescent="0.25">
      <c r="Z1209"/>
      <c r="AD1209" s="5">
        <f t="shared" si="95"/>
        <v>38455</v>
      </c>
      <c r="AE1209" s="96" cm="1">
        <f t="array" ref="AE1209">_xlfn.XLOOKUP(AD1208,SELICHistorico[Data],SELICHistorico[SELIC dia]/100,AE1208,0)</f>
        <v>0</v>
      </c>
      <c r="AF1209" s="80">
        <f t="shared" si="92"/>
        <v>1</v>
      </c>
      <c r="AG1209" s="123">
        <f t="shared" si="93"/>
        <v>1000</v>
      </c>
      <c r="AH1209" s="126" cm="1">
        <f t="array" ref="AH1209">_xlfn.XLOOKUP(AD1208,CDIHistorico_[Data],CDIHistorico_[CDI dia]/100,AH1208,0)</f>
        <v>0</v>
      </c>
      <c r="AI1209" s="2">
        <f t="shared" si="94"/>
        <v>1</v>
      </c>
    </row>
    <row r="1210" spans="26:35" hidden="1" x14ac:dyDescent="0.25">
      <c r="Z1210"/>
      <c r="AD1210" s="5">
        <f t="shared" si="95"/>
        <v>38456</v>
      </c>
      <c r="AE1210" s="96" cm="1">
        <f t="array" ref="AE1210">_xlfn.XLOOKUP(AD1209,SELICHistorico[Data],SELICHistorico[SELIC dia]/100,AE1209,0)</f>
        <v>0</v>
      </c>
      <c r="AF1210" s="80">
        <f t="shared" si="92"/>
        <v>1</v>
      </c>
      <c r="AG1210" s="123">
        <f t="shared" si="93"/>
        <v>1000</v>
      </c>
      <c r="AH1210" s="126" cm="1">
        <f t="array" ref="AH1210">_xlfn.XLOOKUP(AD1209,CDIHistorico_[Data],CDIHistorico_[CDI dia]/100,AH1209,0)</f>
        <v>0</v>
      </c>
      <c r="AI1210" s="2">
        <f t="shared" si="94"/>
        <v>1</v>
      </c>
    </row>
    <row r="1211" spans="26:35" hidden="1" x14ac:dyDescent="0.25">
      <c r="Z1211"/>
      <c r="AD1211" s="5">
        <f t="shared" si="95"/>
        <v>38457</v>
      </c>
      <c r="AE1211" s="96" cm="1">
        <f t="array" ref="AE1211">_xlfn.XLOOKUP(AD1210,SELICHistorico[Data],SELICHistorico[SELIC dia]/100,AE1210,0)</f>
        <v>0</v>
      </c>
      <c r="AF1211" s="80">
        <f t="shared" si="92"/>
        <v>1</v>
      </c>
      <c r="AG1211" s="123">
        <f t="shared" si="93"/>
        <v>1000</v>
      </c>
      <c r="AH1211" s="126" cm="1">
        <f t="array" ref="AH1211">_xlfn.XLOOKUP(AD1210,CDIHistorico_[Data],CDIHistorico_[CDI dia]/100,AH1210,0)</f>
        <v>0</v>
      </c>
      <c r="AI1211" s="2">
        <f t="shared" si="94"/>
        <v>1</v>
      </c>
    </row>
    <row r="1212" spans="26:35" hidden="1" x14ac:dyDescent="0.25">
      <c r="Z1212"/>
      <c r="AD1212" s="5">
        <f t="shared" si="95"/>
        <v>38460</v>
      </c>
      <c r="AE1212" s="96" cm="1">
        <f t="array" ref="AE1212">_xlfn.XLOOKUP(AD1211,SELICHistorico[Data],SELICHistorico[SELIC dia]/100,AE1211,0)</f>
        <v>0</v>
      </c>
      <c r="AF1212" s="80">
        <f t="shared" si="92"/>
        <v>1</v>
      </c>
      <c r="AG1212" s="123">
        <f t="shared" si="93"/>
        <v>1000</v>
      </c>
      <c r="AH1212" s="126" cm="1">
        <f t="array" ref="AH1212">_xlfn.XLOOKUP(AD1211,CDIHistorico_[Data],CDIHistorico_[CDI dia]/100,AH1211,0)</f>
        <v>0</v>
      </c>
      <c r="AI1212" s="2">
        <f t="shared" si="94"/>
        <v>1</v>
      </c>
    </row>
    <row r="1213" spans="26:35" hidden="1" x14ac:dyDescent="0.25">
      <c r="Z1213"/>
      <c r="AD1213" s="5">
        <f t="shared" si="95"/>
        <v>38461</v>
      </c>
      <c r="AE1213" s="96" cm="1">
        <f t="array" ref="AE1213">_xlfn.XLOOKUP(AD1212,SELICHistorico[Data],SELICHistorico[SELIC dia]/100,AE1212,0)</f>
        <v>0</v>
      </c>
      <c r="AF1213" s="80">
        <f t="shared" si="92"/>
        <v>1</v>
      </c>
      <c r="AG1213" s="123">
        <f t="shared" si="93"/>
        <v>1000</v>
      </c>
      <c r="AH1213" s="126" cm="1">
        <f t="array" ref="AH1213">_xlfn.XLOOKUP(AD1212,CDIHistorico_[Data],CDIHistorico_[CDI dia]/100,AH1212,0)</f>
        <v>0</v>
      </c>
      <c r="AI1213" s="2">
        <f t="shared" si="94"/>
        <v>1</v>
      </c>
    </row>
    <row r="1214" spans="26:35" hidden="1" x14ac:dyDescent="0.25">
      <c r="Z1214"/>
      <c r="AD1214" s="5">
        <f t="shared" si="95"/>
        <v>38462</v>
      </c>
      <c r="AE1214" s="96" cm="1">
        <f t="array" ref="AE1214">_xlfn.XLOOKUP(AD1213,SELICHistorico[Data],SELICHistorico[SELIC dia]/100,AE1213,0)</f>
        <v>0</v>
      </c>
      <c r="AF1214" s="80">
        <f t="shared" si="92"/>
        <v>1</v>
      </c>
      <c r="AG1214" s="123">
        <f t="shared" si="93"/>
        <v>1000</v>
      </c>
      <c r="AH1214" s="126" cm="1">
        <f t="array" ref="AH1214">_xlfn.XLOOKUP(AD1213,CDIHistorico_[Data],CDIHistorico_[CDI dia]/100,AH1213,0)</f>
        <v>0</v>
      </c>
      <c r="AI1214" s="2">
        <f t="shared" si="94"/>
        <v>1</v>
      </c>
    </row>
    <row r="1215" spans="26:35" hidden="1" x14ac:dyDescent="0.25">
      <c r="Z1215"/>
      <c r="AD1215" s="5">
        <f t="shared" si="95"/>
        <v>38464</v>
      </c>
      <c r="AE1215" s="96" cm="1">
        <f t="array" ref="AE1215">_xlfn.XLOOKUP(AD1214,SELICHistorico[Data],SELICHistorico[SELIC dia]/100,AE1214,0)</f>
        <v>0</v>
      </c>
      <c r="AF1215" s="80">
        <f t="shared" si="92"/>
        <v>1</v>
      </c>
      <c r="AG1215" s="123">
        <f t="shared" si="93"/>
        <v>1000</v>
      </c>
      <c r="AH1215" s="126" cm="1">
        <f t="array" ref="AH1215">_xlfn.XLOOKUP(AD1214,CDIHistorico_[Data],CDIHistorico_[CDI dia]/100,AH1214,0)</f>
        <v>0</v>
      </c>
      <c r="AI1215" s="2">
        <f t="shared" si="94"/>
        <v>1</v>
      </c>
    </row>
    <row r="1216" spans="26:35" hidden="1" x14ac:dyDescent="0.25">
      <c r="Z1216"/>
      <c r="AD1216" s="5">
        <f t="shared" si="95"/>
        <v>38467</v>
      </c>
      <c r="AE1216" s="96" cm="1">
        <f t="array" ref="AE1216">_xlfn.XLOOKUP(AD1215,SELICHistorico[Data],SELICHistorico[SELIC dia]/100,AE1215,0)</f>
        <v>0</v>
      </c>
      <c r="AF1216" s="80">
        <f t="shared" si="92"/>
        <v>1</v>
      </c>
      <c r="AG1216" s="123">
        <f t="shared" si="93"/>
        <v>1000</v>
      </c>
      <c r="AH1216" s="126" cm="1">
        <f t="array" ref="AH1216">_xlfn.XLOOKUP(AD1215,CDIHistorico_[Data],CDIHistorico_[CDI dia]/100,AH1215,0)</f>
        <v>0</v>
      </c>
      <c r="AI1216" s="2">
        <f t="shared" si="94"/>
        <v>1</v>
      </c>
    </row>
    <row r="1217" spans="26:35" hidden="1" x14ac:dyDescent="0.25">
      <c r="Z1217"/>
      <c r="AD1217" s="5">
        <f t="shared" si="95"/>
        <v>38468</v>
      </c>
      <c r="AE1217" s="96" cm="1">
        <f t="array" ref="AE1217">_xlfn.XLOOKUP(AD1216,SELICHistorico[Data],SELICHistorico[SELIC dia]/100,AE1216,0)</f>
        <v>0</v>
      </c>
      <c r="AF1217" s="80">
        <f t="shared" si="92"/>
        <v>1</v>
      </c>
      <c r="AG1217" s="123">
        <f t="shared" si="93"/>
        <v>1000</v>
      </c>
      <c r="AH1217" s="126" cm="1">
        <f t="array" ref="AH1217">_xlfn.XLOOKUP(AD1216,CDIHistorico_[Data],CDIHistorico_[CDI dia]/100,AH1216,0)</f>
        <v>0</v>
      </c>
      <c r="AI1217" s="2">
        <f t="shared" si="94"/>
        <v>1</v>
      </c>
    </row>
    <row r="1218" spans="26:35" hidden="1" x14ac:dyDescent="0.25">
      <c r="Z1218"/>
      <c r="AD1218" s="5">
        <f t="shared" si="95"/>
        <v>38469</v>
      </c>
      <c r="AE1218" s="96" cm="1">
        <f t="array" ref="AE1218">_xlfn.XLOOKUP(AD1217,SELICHistorico[Data],SELICHistorico[SELIC dia]/100,AE1217,0)</f>
        <v>0</v>
      </c>
      <c r="AF1218" s="80">
        <f t="shared" si="92"/>
        <v>1</v>
      </c>
      <c r="AG1218" s="123">
        <f t="shared" si="93"/>
        <v>1000</v>
      </c>
      <c r="AH1218" s="126" cm="1">
        <f t="array" ref="AH1218">_xlfn.XLOOKUP(AD1217,CDIHistorico_[Data],CDIHistorico_[CDI dia]/100,AH1217,0)</f>
        <v>0</v>
      </c>
      <c r="AI1218" s="2">
        <f t="shared" si="94"/>
        <v>1</v>
      </c>
    </row>
    <row r="1219" spans="26:35" hidden="1" x14ac:dyDescent="0.25">
      <c r="Z1219"/>
      <c r="AD1219" s="5">
        <f t="shared" si="95"/>
        <v>38470</v>
      </c>
      <c r="AE1219" s="96" cm="1">
        <f t="array" ref="AE1219">_xlfn.XLOOKUP(AD1218,SELICHistorico[Data],SELICHistorico[SELIC dia]/100,AE1218,0)</f>
        <v>0</v>
      </c>
      <c r="AF1219" s="80">
        <f t="shared" si="92"/>
        <v>1</v>
      </c>
      <c r="AG1219" s="123">
        <f t="shared" si="93"/>
        <v>1000</v>
      </c>
      <c r="AH1219" s="126" cm="1">
        <f t="array" ref="AH1219">_xlfn.XLOOKUP(AD1218,CDIHistorico_[Data],CDIHistorico_[CDI dia]/100,AH1218,0)</f>
        <v>0</v>
      </c>
      <c r="AI1219" s="2">
        <f t="shared" si="94"/>
        <v>1</v>
      </c>
    </row>
    <row r="1220" spans="26:35" hidden="1" x14ac:dyDescent="0.25">
      <c r="Z1220"/>
      <c r="AD1220" s="5">
        <f t="shared" si="95"/>
        <v>38471</v>
      </c>
      <c r="AE1220" s="96" cm="1">
        <f t="array" ref="AE1220">_xlfn.XLOOKUP(AD1219,SELICHistorico[Data],SELICHistorico[SELIC dia]/100,AE1219,0)</f>
        <v>0</v>
      </c>
      <c r="AF1220" s="80">
        <f t="shared" ref="AF1220:AF1283" si="96">AF1219*(1+AE1220)</f>
        <v>1</v>
      </c>
      <c r="AG1220" s="123">
        <f t="shared" ref="AG1220:AG1283" si="97">TRUNC(1000*AF1220,6)</f>
        <v>1000</v>
      </c>
      <c r="AH1220" s="126" cm="1">
        <f t="array" ref="AH1220">_xlfn.XLOOKUP(AD1219,CDIHistorico_[Data],CDIHistorico_[CDI dia]/100,AH1219,0)</f>
        <v>0</v>
      </c>
      <c r="AI1220" s="2">
        <f t="shared" ref="AI1220:AI1283" si="98">AI1219*(1+AH1220)</f>
        <v>1</v>
      </c>
    </row>
    <row r="1221" spans="26:35" hidden="1" x14ac:dyDescent="0.25">
      <c r="Z1221"/>
      <c r="AD1221" s="5">
        <f t="shared" si="95"/>
        <v>38474</v>
      </c>
      <c r="AE1221" s="96" cm="1">
        <f t="array" ref="AE1221">_xlfn.XLOOKUP(AD1220,SELICHistorico[Data],SELICHistorico[SELIC dia]/100,AE1220,0)</f>
        <v>0</v>
      </c>
      <c r="AF1221" s="80">
        <f t="shared" si="96"/>
        <v>1</v>
      </c>
      <c r="AG1221" s="123">
        <f t="shared" si="97"/>
        <v>1000</v>
      </c>
      <c r="AH1221" s="126" cm="1">
        <f t="array" ref="AH1221">_xlfn.XLOOKUP(AD1220,CDIHistorico_[Data],CDIHistorico_[CDI dia]/100,AH1220,0)</f>
        <v>0</v>
      </c>
      <c r="AI1221" s="2">
        <f t="shared" si="98"/>
        <v>1</v>
      </c>
    </row>
    <row r="1222" spans="26:35" hidden="1" x14ac:dyDescent="0.25">
      <c r="Z1222"/>
      <c r="AD1222" s="5">
        <f t="shared" si="95"/>
        <v>38475</v>
      </c>
      <c r="AE1222" s="96" cm="1">
        <f t="array" ref="AE1222">_xlfn.XLOOKUP(AD1221,SELICHistorico[Data],SELICHistorico[SELIC dia]/100,AE1221,0)</f>
        <v>0</v>
      </c>
      <c r="AF1222" s="80">
        <f t="shared" si="96"/>
        <v>1</v>
      </c>
      <c r="AG1222" s="123">
        <f t="shared" si="97"/>
        <v>1000</v>
      </c>
      <c r="AH1222" s="126" cm="1">
        <f t="array" ref="AH1222">_xlfn.XLOOKUP(AD1221,CDIHistorico_[Data],CDIHistorico_[CDI dia]/100,AH1221,0)</f>
        <v>0</v>
      </c>
      <c r="AI1222" s="2">
        <f t="shared" si="98"/>
        <v>1</v>
      </c>
    </row>
    <row r="1223" spans="26:35" hidden="1" x14ac:dyDescent="0.25">
      <c r="Z1223"/>
      <c r="AD1223" s="5">
        <f t="shared" si="95"/>
        <v>38476</v>
      </c>
      <c r="AE1223" s="96" cm="1">
        <f t="array" ref="AE1223">_xlfn.XLOOKUP(AD1222,SELICHistorico[Data],SELICHistorico[SELIC dia]/100,AE1222,0)</f>
        <v>0</v>
      </c>
      <c r="AF1223" s="80">
        <f t="shared" si="96"/>
        <v>1</v>
      </c>
      <c r="AG1223" s="123">
        <f t="shared" si="97"/>
        <v>1000</v>
      </c>
      <c r="AH1223" s="126" cm="1">
        <f t="array" ref="AH1223">_xlfn.XLOOKUP(AD1222,CDIHistorico_[Data],CDIHistorico_[CDI dia]/100,AH1222,0)</f>
        <v>0</v>
      </c>
      <c r="AI1223" s="2">
        <f t="shared" si="98"/>
        <v>1</v>
      </c>
    </row>
    <row r="1224" spans="26:35" hidden="1" x14ac:dyDescent="0.25">
      <c r="Z1224"/>
      <c r="AD1224" s="5">
        <f t="shared" si="95"/>
        <v>38477</v>
      </c>
      <c r="AE1224" s="96" cm="1">
        <f t="array" ref="AE1224">_xlfn.XLOOKUP(AD1223,SELICHistorico[Data],SELICHistorico[SELIC dia]/100,AE1223,0)</f>
        <v>0</v>
      </c>
      <c r="AF1224" s="80">
        <f t="shared" si="96"/>
        <v>1</v>
      </c>
      <c r="AG1224" s="123">
        <f t="shared" si="97"/>
        <v>1000</v>
      </c>
      <c r="AH1224" s="126" cm="1">
        <f t="array" ref="AH1224">_xlfn.XLOOKUP(AD1223,CDIHistorico_[Data],CDIHistorico_[CDI dia]/100,AH1223,0)</f>
        <v>0</v>
      </c>
      <c r="AI1224" s="2">
        <f t="shared" si="98"/>
        <v>1</v>
      </c>
    </row>
    <row r="1225" spans="26:35" hidden="1" x14ac:dyDescent="0.25">
      <c r="Z1225"/>
      <c r="AD1225" s="5">
        <f t="shared" si="95"/>
        <v>38478</v>
      </c>
      <c r="AE1225" s="96" cm="1">
        <f t="array" ref="AE1225">_xlfn.XLOOKUP(AD1224,SELICHistorico[Data],SELICHistorico[SELIC dia]/100,AE1224,0)</f>
        <v>0</v>
      </c>
      <c r="AF1225" s="80">
        <f t="shared" si="96"/>
        <v>1</v>
      </c>
      <c r="AG1225" s="123">
        <f t="shared" si="97"/>
        <v>1000</v>
      </c>
      <c r="AH1225" s="126" cm="1">
        <f t="array" ref="AH1225">_xlfn.XLOOKUP(AD1224,CDIHistorico_[Data],CDIHistorico_[CDI dia]/100,AH1224,0)</f>
        <v>0</v>
      </c>
      <c r="AI1225" s="2">
        <f t="shared" si="98"/>
        <v>1</v>
      </c>
    </row>
    <row r="1226" spans="26:35" hidden="1" x14ac:dyDescent="0.25">
      <c r="Z1226"/>
      <c r="AD1226" s="5">
        <f t="shared" si="95"/>
        <v>38481</v>
      </c>
      <c r="AE1226" s="96" cm="1">
        <f t="array" ref="AE1226">_xlfn.XLOOKUP(AD1225,SELICHistorico[Data],SELICHistorico[SELIC dia]/100,AE1225,0)</f>
        <v>0</v>
      </c>
      <c r="AF1226" s="80">
        <f t="shared" si="96"/>
        <v>1</v>
      </c>
      <c r="AG1226" s="123">
        <f t="shared" si="97"/>
        <v>1000</v>
      </c>
      <c r="AH1226" s="126" cm="1">
        <f t="array" ref="AH1226">_xlfn.XLOOKUP(AD1225,CDIHistorico_[Data],CDIHistorico_[CDI dia]/100,AH1225,0)</f>
        <v>0</v>
      </c>
      <c r="AI1226" s="2">
        <f t="shared" si="98"/>
        <v>1</v>
      </c>
    </row>
    <row r="1227" spans="26:35" hidden="1" x14ac:dyDescent="0.25">
      <c r="Z1227"/>
      <c r="AD1227" s="5">
        <f t="shared" si="95"/>
        <v>38482</v>
      </c>
      <c r="AE1227" s="96" cm="1">
        <f t="array" ref="AE1227">_xlfn.XLOOKUP(AD1226,SELICHistorico[Data],SELICHistorico[SELIC dia]/100,AE1226,0)</f>
        <v>0</v>
      </c>
      <c r="AF1227" s="80">
        <f t="shared" si="96"/>
        <v>1</v>
      </c>
      <c r="AG1227" s="123">
        <f t="shared" si="97"/>
        <v>1000</v>
      </c>
      <c r="AH1227" s="126" cm="1">
        <f t="array" ref="AH1227">_xlfn.XLOOKUP(AD1226,CDIHistorico_[Data],CDIHistorico_[CDI dia]/100,AH1226,0)</f>
        <v>0</v>
      </c>
      <c r="AI1227" s="2">
        <f t="shared" si="98"/>
        <v>1</v>
      </c>
    </row>
    <row r="1228" spans="26:35" hidden="1" x14ac:dyDescent="0.25">
      <c r="Z1228"/>
      <c r="AD1228" s="5">
        <f t="shared" si="95"/>
        <v>38483</v>
      </c>
      <c r="AE1228" s="96" cm="1">
        <f t="array" ref="AE1228">_xlfn.XLOOKUP(AD1227,SELICHistorico[Data],SELICHistorico[SELIC dia]/100,AE1227,0)</f>
        <v>0</v>
      </c>
      <c r="AF1228" s="80">
        <f t="shared" si="96"/>
        <v>1</v>
      </c>
      <c r="AG1228" s="123">
        <f t="shared" si="97"/>
        <v>1000</v>
      </c>
      <c r="AH1228" s="126" cm="1">
        <f t="array" ref="AH1228">_xlfn.XLOOKUP(AD1227,CDIHistorico_[Data],CDIHistorico_[CDI dia]/100,AH1227,0)</f>
        <v>0</v>
      </c>
      <c r="AI1228" s="2">
        <f t="shared" si="98"/>
        <v>1</v>
      </c>
    </row>
    <row r="1229" spans="26:35" hidden="1" x14ac:dyDescent="0.25">
      <c r="Z1229"/>
      <c r="AD1229" s="5">
        <f t="shared" si="95"/>
        <v>38484</v>
      </c>
      <c r="AE1229" s="96" cm="1">
        <f t="array" ref="AE1229">_xlfn.XLOOKUP(AD1228,SELICHistorico[Data],SELICHistorico[SELIC dia]/100,AE1228,0)</f>
        <v>0</v>
      </c>
      <c r="AF1229" s="80">
        <f t="shared" si="96"/>
        <v>1</v>
      </c>
      <c r="AG1229" s="123">
        <f t="shared" si="97"/>
        <v>1000</v>
      </c>
      <c r="AH1229" s="126" cm="1">
        <f t="array" ref="AH1229">_xlfn.XLOOKUP(AD1228,CDIHistorico_[Data],CDIHistorico_[CDI dia]/100,AH1228,0)</f>
        <v>0</v>
      </c>
      <c r="AI1229" s="2">
        <f t="shared" si="98"/>
        <v>1</v>
      </c>
    </row>
    <row r="1230" spans="26:35" hidden="1" x14ac:dyDescent="0.25">
      <c r="Z1230"/>
      <c r="AD1230" s="5">
        <f t="shared" si="95"/>
        <v>38485</v>
      </c>
      <c r="AE1230" s="96" cm="1">
        <f t="array" ref="AE1230">_xlfn.XLOOKUP(AD1229,SELICHistorico[Data],SELICHistorico[SELIC dia]/100,AE1229,0)</f>
        <v>0</v>
      </c>
      <c r="AF1230" s="80">
        <f t="shared" si="96"/>
        <v>1</v>
      </c>
      <c r="AG1230" s="123">
        <f t="shared" si="97"/>
        <v>1000</v>
      </c>
      <c r="AH1230" s="126" cm="1">
        <f t="array" ref="AH1230">_xlfn.XLOOKUP(AD1229,CDIHistorico_[Data],CDIHistorico_[CDI dia]/100,AH1229,0)</f>
        <v>0</v>
      </c>
      <c r="AI1230" s="2">
        <f t="shared" si="98"/>
        <v>1</v>
      </c>
    </row>
    <row r="1231" spans="26:35" hidden="1" x14ac:dyDescent="0.25">
      <c r="Z1231"/>
      <c r="AD1231" s="5">
        <f t="shared" si="95"/>
        <v>38488</v>
      </c>
      <c r="AE1231" s="96" cm="1">
        <f t="array" ref="AE1231">_xlfn.XLOOKUP(AD1230,SELICHistorico[Data],SELICHistorico[SELIC dia]/100,AE1230,0)</f>
        <v>0</v>
      </c>
      <c r="AF1231" s="80">
        <f t="shared" si="96"/>
        <v>1</v>
      </c>
      <c r="AG1231" s="123">
        <f t="shared" si="97"/>
        <v>1000</v>
      </c>
      <c r="AH1231" s="126" cm="1">
        <f t="array" ref="AH1231">_xlfn.XLOOKUP(AD1230,CDIHistorico_[Data],CDIHistorico_[CDI dia]/100,AH1230,0)</f>
        <v>0</v>
      </c>
      <c r="AI1231" s="2">
        <f t="shared" si="98"/>
        <v>1</v>
      </c>
    </row>
    <row r="1232" spans="26:35" hidden="1" x14ac:dyDescent="0.25">
      <c r="Z1232"/>
      <c r="AD1232" s="5">
        <f t="shared" si="95"/>
        <v>38489</v>
      </c>
      <c r="AE1232" s="96" cm="1">
        <f t="array" ref="AE1232">_xlfn.XLOOKUP(AD1231,SELICHistorico[Data],SELICHistorico[SELIC dia]/100,AE1231,0)</f>
        <v>0</v>
      </c>
      <c r="AF1232" s="80">
        <f t="shared" si="96"/>
        <v>1</v>
      </c>
      <c r="AG1232" s="123">
        <f t="shared" si="97"/>
        <v>1000</v>
      </c>
      <c r="AH1232" s="126" cm="1">
        <f t="array" ref="AH1232">_xlfn.XLOOKUP(AD1231,CDIHistorico_[Data],CDIHistorico_[CDI dia]/100,AH1231,0)</f>
        <v>0</v>
      </c>
      <c r="AI1232" s="2">
        <f t="shared" si="98"/>
        <v>1</v>
      </c>
    </row>
    <row r="1233" spans="26:35" hidden="1" x14ac:dyDescent="0.25">
      <c r="Z1233"/>
      <c r="AD1233" s="5">
        <f t="shared" si="95"/>
        <v>38490</v>
      </c>
      <c r="AE1233" s="96" cm="1">
        <f t="array" ref="AE1233">_xlfn.XLOOKUP(AD1232,SELICHistorico[Data],SELICHistorico[SELIC dia]/100,AE1232,0)</f>
        <v>0</v>
      </c>
      <c r="AF1233" s="80">
        <f t="shared" si="96"/>
        <v>1</v>
      </c>
      <c r="AG1233" s="123">
        <f t="shared" si="97"/>
        <v>1000</v>
      </c>
      <c r="AH1233" s="126" cm="1">
        <f t="array" ref="AH1233">_xlfn.XLOOKUP(AD1232,CDIHistorico_[Data],CDIHistorico_[CDI dia]/100,AH1232,0)</f>
        <v>0</v>
      </c>
      <c r="AI1233" s="2">
        <f t="shared" si="98"/>
        <v>1</v>
      </c>
    </row>
    <row r="1234" spans="26:35" hidden="1" x14ac:dyDescent="0.25">
      <c r="Z1234"/>
      <c r="AD1234" s="5">
        <f t="shared" si="95"/>
        <v>38491</v>
      </c>
      <c r="AE1234" s="96" cm="1">
        <f t="array" ref="AE1234">_xlfn.XLOOKUP(AD1233,SELICHistorico[Data],SELICHistorico[SELIC dia]/100,AE1233,0)</f>
        <v>0</v>
      </c>
      <c r="AF1234" s="80">
        <f t="shared" si="96"/>
        <v>1</v>
      </c>
      <c r="AG1234" s="123">
        <f t="shared" si="97"/>
        <v>1000</v>
      </c>
      <c r="AH1234" s="126" cm="1">
        <f t="array" ref="AH1234">_xlfn.XLOOKUP(AD1233,CDIHistorico_[Data],CDIHistorico_[CDI dia]/100,AH1233,0)</f>
        <v>0</v>
      </c>
      <c r="AI1234" s="2">
        <f t="shared" si="98"/>
        <v>1</v>
      </c>
    </row>
    <row r="1235" spans="26:35" hidden="1" x14ac:dyDescent="0.25">
      <c r="Z1235"/>
      <c r="AD1235" s="5">
        <f t="shared" si="95"/>
        <v>38492</v>
      </c>
      <c r="AE1235" s="96" cm="1">
        <f t="array" ref="AE1235">_xlfn.XLOOKUP(AD1234,SELICHistorico[Data],SELICHistorico[SELIC dia]/100,AE1234,0)</f>
        <v>0</v>
      </c>
      <c r="AF1235" s="80">
        <f t="shared" si="96"/>
        <v>1</v>
      </c>
      <c r="AG1235" s="123">
        <f t="shared" si="97"/>
        <v>1000</v>
      </c>
      <c r="AH1235" s="126" cm="1">
        <f t="array" ref="AH1235">_xlfn.XLOOKUP(AD1234,CDIHistorico_[Data],CDIHistorico_[CDI dia]/100,AH1234,0)</f>
        <v>0</v>
      </c>
      <c r="AI1235" s="2">
        <f t="shared" si="98"/>
        <v>1</v>
      </c>
    </row>
    <row r="1236" spans="26:35" hidden="1" x14ac:dyDescent="0.25">
      <c r="Z1236"/>
      <c r="AD1236" s="5">
        <f t="shared" ref="AD1236:AD1299" si="99">WORKDAY(AD1235,1,feriados)</f>
        <v>38495</v>
      </c>
      <c r="AE1236" s="96" cm="1">
        <f t="array" ref="AE1236">_xlfn.XLOOKUP(AD1235,SELICHistorico[Data],SELICHistorico[SELIC dia]/100,AE1235,0)</f>
        <v>0</v>
      </c>
      <c r="AF1236" s="80">
        <f t="shared" si="96"/>
        <v>1</v>
      </c>
      <c r="AG1236" s="123">
        <f t="shared" si="97"/>
        <v>1000</v>
      </c>
      <c r="AH1236" s="126" cm="1">
        <f t="array" ref="AH1236">_xlfn.XLOOKUP(AD1235,CDIHistorico_[Data],CDIHistorico_[CDI dia]/100,AH1235,0)</f>
        <v>0</v>
      </c>
      <c r="AI1236" s="2">
        <f t="shared" si="98"/>
        <v>1</v>
      </c>
    </row>
    <row r="1237" spans="26:35" hidden="1" x14ac:dyDescent="0.25">
      <c r="Z1237"/>
      <c r="AD1237" s="5">
        <f t="shared" si="99"/>
        <v>38496</v>
      </c>
      <c r="AE1237" s="96" cm="1">
        <f t="array" ref="AE1237">_xlfn.XLOOKUP(AD1236,SELICHistorico[Data],SELICHistorico[SELIC dia]/100,AE1236,0)</f>
        <v>0</v>
      </c>
      <c r="AF1237" s="80">
        <f t="shared" si="96"/>
        <v>1</v>
      </c>
      <c r="AG1237" s="123">
        <f t="shared" si="97"/>
        <v>1000</v>
      </c>
      <c r="AH1237" s="126" cm="1">
        <f t="array" ref="AH1237">_xlfn.XLOOKUP(AD1236,CDIHistorico_[Data],CDIHistorico_[CDI dia]/100,AH1236,0)</f>
        <v>0</v>
      </c>
      <c r="AI1237" s="2">
        <f t="shared" si="98"/>
        <v>1</v>
      </c>
    </row>
    <row r="1238" spans="26:35" hidden="1" x14ac:dyDescent="0.25">
      <c r="Z1238"/>
      <c r="AD1238" s="5">
        <f t="shared" si="99"/>
        <v>38497</v>
      </c>
      <c r="AE1238" s="96" cm="1">
        <f t="array" ref="AE1238">_xlfn.XLOOKUP(AD1237,SELICHistorico[Data],SELICHistorico[SELIC dia]/100,AE1237,0)</f>
        <v>0</v>
      </c>
      <c r="AF1238" s="80">
        <f t="shared" si="96"/>
        <v>1</v>
      </c>
      <c r="AG1238" s="123">
        <f t="shared" si="97"/>
        <v>1000</v>
      </c>
      <c r="AH1238" s="126" cm="1">
        <f t="array" ref="AH1238">_xlfn.XLOOKUP(AD1237,CDIHistorico_[Data],CDIHistorico_[CDI dia]/100,AH1237,0)</f>
        <v>0</v>
      </c>
      <c r="AI1238" s="2">
        <f t="shared" si="98"/>
        <v>1</v>
      </c>
    </row>
    <row r="1239" spans="26:35" hidden="1" x14ac:dyDescent="0.25">
      <c r="Z1239"/>
      <c r="AD1239" s="5">
        <f t="shared" si="99"/>
        <v>38499</v>
      </c>
      <c r="AE1239" s="96" cm="1">
        <f t="array" ref="AE1239">_xlfn.XLOOKUP(AD1238,SELICHistorico[Data],SELICHistorico[SELIC dia]/100,AE1238,0)</f>
        <v>0</v>
      </c>
      <c r="AF1239" s="80">
        <f t="shared" si="96"/>
        <v>1</v>
      </c>
      <c r="AG1239" s="123">
        <f t="shared" si="97"/>
        <v>1000</v>
      </c>
      <c r="AH1239" s="126" cm="1">
        <f t="array" ref="AH1239">_xlfn.XLOOKUP(AD1238,CDIHistorico_[Data],CDIHistorico_[CDI dia]/100,AH1238,0)</f>
        <v>0</v>
      </c>
      <c r="AI1239" s="2">
        <f t="shared" si="98"/>
        <v>1</v>
      </c>
    </row>
    <row r="1240" spans="26:35" hidden="1" x14ac:dyDescent="0.25">
      <c r="Z1240"/>
      <c r="AD1240" s="5">
        <f t="shared" si="99"/>
        <v>38502</v>
      </c>
      <c r="AE1240" s="96" cm="1">
        <f t="array" ref="AE1240">_xlfn.XLOOKUP(AD1239,SELICHistorico[Data],SELICHistorico[SELIC dia]/100,AE1239,0)</f>
        <v>0</v>
      </c>
      <c r="AF1240" s="80">
        <f t="shared" si="96"/>
        <v>1</v>
      </c>
      <c r="AG1240" s="123">
        <f t="shared" si="97"/>
        <v>1000</v>
      </c>
      <c r="AH1240" s="126" cm="1">
        <f t="array" ref="AH1240">_xlfn.XLOOKUP(AD1239,CDIHistorico_[Data],CDIHistorico_[CDI dia]/100,AH1239,0)</f>
        <v>0</v>
      </c>
      <c r="AI1240" s="2">
        <f t="shared" si="98"/>
        <v>1</v>
      </c>
    </row>
    <row r="1241" spans="26:35" hidden="1" x14ac:dyDescent="0.25">
      <c r="Z1241"/>
      <c r="AD1241" s="5">
        <f t="shared" si="99"/>
        <v>38503</v>
      </c>
      <c r="AE1241" s="96" cm="1">
        <f t="array" ref="AE1241">_xlfn.XLOOKUP(AD1240,SELICHistorico[Data],SELICHistorico[SELIC dia]/100,AE1240,0)</f>
        <v>0</v>
      </c>
      <c r="AF1241" s="80">
        <f t="shared" si="96"/>
        <v>1</v>
      </c>
      <c r="AG1241" s="123">
        <f t="shared" si="97"/>
        <v>1000</v>
      </c>
      <c r="AH1241" s="126" cm="1">
        <f t="array" ref="AH1241">_xlfn.XLOOKUP(AD1240,CDIHistorico_[Data],CDIHistorico_[CDI dia]/100,AH1240,0)</f>
        <v>0</v>
      </c>
      <c r="AI1241" s="2">
        <f t="shared" si="98"/>
        <v>1</v>
      </c>
    </row>
    <row r="1242" spans="26:35" hidden="1" x14ac:dyDescent="0.25">
      <c r="Z1242"/>
      <c r="AD1242" s="5">
        <f t="shared" si="99"/>
        <v>38504</v>
      </c>
      <c r="AE1242" s="96" cm="1">
        <f t="array" ref="AE1242">_xlfn.XLOOKUP(AD1241,SELICHistorico[Data],SELICHistorico[SELIC dia]/100,AE1241,0)</f>
        <v>0</v>
      </c>
      <c r="AF1242" s="80">
        <f t="shared" si="96"/>
        <v>1</v>
      </c>
      <c r="AG1242" s="123">
        <f t="shared" si="97"/>
        <v>1000</v>
      </c>
      <c r="AH1242" s="126" cm="1">
        <f t="array" ref="AH1242">_xlfn.XLOOKUP(AD1241,CDIHistorico_[Data],CDIHistorico_[CDI dia]/100,AH1241,0)</f>
        <v>0</v>
      </c>
      <c r="AI1242" s="2">
        <f t="shared" si="98"/>
        <v>1</v>
      </c>
    </row>
    <row r="1243" spans="26:35" hidden="1" x14ac:dyDescent="0.25">
      <c r="Z1243"/>
      <c r="AD1243" s="5">
        <f t="shared" si="99"/>
        <v>38505</v>
      </c>
      <c r="AE1243" s="96" cm="1">
        <f t="array" ref="AE1243">_xlfn.XLOOKUP(AD1242,SELICHistorico[Data],SELICHistorico[SELIC dia]/100,AE1242,0)</f>
        <v>0</v>
      </c>
      <c r="AF1243" s="80">
        <f t="shared" si="96"/>
        <v>1</v>
      </c>
      <c r="AG1243" s="123">
        <f t="shared" si="97"/>
        <v>1000</v>
      </c>
      <c r="AH1243" s="126" cm="1">
        <f t="array" ref="AH1243">_xlfn.XLOOKUP(AD1242,CDIHistorico_[Data],CDIHistorico_[CDI dia]/100,AH1242,0)</f>
        <v>0</v>
      </c>
      <c r="AI1243" s="2">
        <f t="shared" si="98"/>
        <v>1</v>
      </c>
    </row>
    <row r="1244" spans="26:35" hidden="1" x14ac:dyDescent="0.25">
      <c r="Z1244"/>
      <c r="AD1244" s="5">
        <f t="shared" si="99"/>
        <v>38506</v>
      </c>
      <c r="AE1244" s="96" cm="1">
        <f t="array" ref="AE1244">_xlfn.XLOOKUP(AD1243,SELICHistorico[Data],SELICHistorico[SELIC dia]/100,AE1243,0)</f>
        <v>0</v>
      </c>
      <c r="AF1244" s="80">
        <f t="shared" si="96"/>
        <v>1</v>
      </c>
      <c r="AG1244" s="123">
        <f t="shared" si="97"/>
        <v>1000</v>
      </c>
      <c r="AH1244" s="126" cm="1">
        <f t="array" ref="AH1244">_xlfn.XLOOKUP(AD1243,CDIHistorico_[Data],CDIHistorico_[CDI dia]/100,AH1243,0)</f>
        <v>0</v>
      </c>
      <c r="AI1244" s="2">
        <f t="shared" si="98"/>
        <v>1</v>
      </c>
    </row>
    <row r="1245" spans="26:35" hidden="1" x14ac:dyDescent="0.25">
      <c r="Z1245"/>
      <c r="AD1245" s="5">
        <f t="shared" si="99"/>
        <v>38509</v>
      </c>
      <c r="AE1245" s="96" cm="1">
        <f t="array" ref="AE1245">_xlfn.XLOOKUP(AD1244,SELICHistorico[Data],SELICHistorico[SELIC dia]/100,AE1244,0)</f>
        <v>0</v>
      </c>
      <c r="AF1245" s="80">
        <f t="shared" si="96"/>
        <v>1</v>
      </c>
      <c r="AG1245" s="123">
        <f t="shared" si="97"/>
        <v>1000</v>
      </c>
      <c r="AH1245" s="126" cm="1">
        <f t="array" ref="AH1245">_xlfn.XLOOKUP(AD1244,CDIHistorico_[Data],CDIHistorico_[CDI dia]/100,AH1244,0)</f>
        <v>0</v>
      </c>
      <c r="AI1245" s="2">
        <f t="shared" si="98"/>
        <v>1</v>
      </c>
    </row>
    <row r="1246" spans="26:35" hidden="1" x14ac:dyDescent="0.25">
      <c r="Z1246"/>
      <c r="AD1246" s="5">
        <f t="shared" si="99"/>
        <v>38510</v>
      </c>
      <c r="AE1246" s="96" cm="1">
        <f t="array" ref="AE1246">_xlfn.XLOOKUP(AD1245,SELICHistorico[Data],SELICHistorico[SELIC dia]/100,AE1245,0)</f>
        <v>0</v>
      </c>
      <c r="AF1246" s="80">
        <f t="shared" si="96"/>
        <v>1</v>
      </c>
      <c r="AG1246" s="123">
        <f t="shared" si="97"/>
        <v>1000</v>
      </c>
      <c r="AH1246" s="126" cm="1">
        <f t="array" ref="AH1246">_xlfn.XLOOKUP(AD1245,CDIHistorico_[Data],CDIHistorico_[CDI dia]/100,AH1245,0)</f>
        <v>0</v>
      </c>
      <c r="AI1246" s="2">
        <f t="shared" si="98"/>
        <v>1</v>
      </c>
    </row>
    <row r="1247" spans="26:35" hidden="1" x14ac:dyDescent="0.25">
      <c r="Z1247"/>
      <c r="AD1247" s="5">
        <f t="shared" si="99"/>
        <v>38511</v>
      </c>
      <c r="AE1247" s="96" cm="1">
        <f t="array" ref="AE1247">_xlfn.XLOOKUP(AD1246,SELICHistorico[Data],SELICHistorico[SELIC dia]/100,AE1246,0)</f>
        <v>0</v>
      </c>
      <c r="AF1247" s="80">
        <f t="shared" si="96"/>
        <v>1</v>
      </c>
      <c r="AG1247" s="123">
        <f t="shared" si="97"/>
        <v>1000</v>
      </c>
      <c r="AH1247" s="126" cm="1">
        <f t="array" ref="AH1247">_xlfn.XLOOKUP(AD1246,CDIHistorico_[Data],CDIHistorico_[CDI dia]/100,AH1246,0)</f>
        <v>0</v>
      </c>
      <c r="AI1247" s="2">
        <f t="shared" si="98"/>
        <v>1</v>
      </c>
    </row>
    <row r="1248" spans="26:35" hidden="1" x14ac:dyDescent="0.25">
      <c r="Z1248"/>
      <c r="AD1248" s="5">
        <f t="shared" si="99"/>
        <v>38512</v>
      </c>
      <c r="AE1248" s="96" cm="1">
        <f t="array" ref="AE1248">_xlfn.XLOOKUP(AD1247,SELICHistorico[Data],SELICHistorico[SELIC dia]/100,AE1247,0)</f>
        <v>0</v>
      </c>
      <c r="AF1248" s="80">
        <f t="shared" si="96"/>
        <v>1</v>
      </c>
      <c r="AG1248" s="123">
        <f t="shared" si="97"/>
        <v>1000</v>
      </c>
      <c r="AH1248" s="126" cm="1">
        <f t="array" ref="AH1248">_xlfn.XLOOKUP(AD1247,CDIHistorico_[Data],CDIHistorico_[CDI dia]/100,AH1247,0)</f>
        <v>0</v>
      </c>
      <c r="AI1248" s="2">
        <f t="shared" si="98"/>
        <v>1</v>
      </c>
    </row>
    <row r="1249" spans="26:35" hidden="1" x14ac:dyDescent="0.25">
      <c r="Z1249"/>
      <c r="AD1249" s="5">
        <f t="shared" si="99"/>
        <v>38513</v>
      </c>
      <c r="AE1249" s="96" cm="1">
        <f t="array" ref="AE1249">_xlfn.XLOOKUP(AD1248,SELICHistorico[Data],SELICHistorico[SELIC dia]/100,AE1248,0)</f>
        <v>0</v>
      </c>
      <c r="AF1249" s="80">
        <f t="shared" si="96"/>
        <v>1</v>
      </c>
      <c r="AG1249" s="123">
        <f t="shared" si="97"/>
        <v>1000</v>
      </c>
      <c r="AH1249" s="126" cm="1">
        <f t="array" ref="AH1249">_xlfn.XLOOKUP(AD1248,CDIHistorico_[Data],CDIHistorico_[CDI dia]/100,AH1248,0)</f>
        <v>0</v>
      </c>
      <c r="AI1249" s="2">
        <f t="shared" si="98"/>
        <v>1</v>
      </c>
    </row>
    <row r="1250" spans="26:35" hidden="1" x14ac:dyDescent="0.25">
      <c r="Z1250"/>
      <c r="AD1250" s="5">
        <f t="shared" si="99"/>
        <v>38516</v>
      </c>
      <c r="AE1250" s="96" cm="1">
        <f t="array" ref="AE1250">_xlfn.XLOOKUP(AD1249,SELICHistorico[Data],SELICHistorico[SELIC dia]/100,AE1249,0)</f>
        <v>0</v>
      </c>
      <c r="AF1250" s="80">
        <f t="shared" si="96"/>
        <v>1</v>
      </c>
      <c r="AG1250" s="123">
        <f t="shared" si="97"/>
        <v>1000</v>
      </c>
      <c r="AH1250" s="126" cm="1">
        <f t="array" ref="AH1250">_xlfn.XLOOKUP(AD1249,CDIHistorico_[Data],CDIHistorico_[CDI dia]/100,AH1249,0)</f>
        <v>0</v>
      </c>
      <c r="AI1250" s="2">
        <f t="shared" si="98"/>
        <v>1</v>
      </c>
    </row>
    <row r="1251" spans="26:35" hidden="1" x14ac:dyDescent="0.25">
      <c r="Z1251"/>
      <c r="AD1251" s="5">
        <f t="shared" si="99"/>
        <v>38517</v>
      </c>
      <c r="AE1251" s="96" cm="1">
        <f t="array" ref="AE1251">_xlfn.XLOOKUP(AD1250,SELICHistorico[Data],SELICHistorico[SELIC dia]/100,AE1250,0)</f>
        <v>0</v>
      </c>
      <c r="AF1251" s="80">
        <f t="shared" si="96"/>
        <v>1</v>
      </c>
      <c r="AG1251" s="123">
        <f t="shared" si="97"/>
        <v>1000</v>
      </c>
      <c r="AH1251" s="126" cm="1">
        <f t="array" ref="AH1251">_xlfn.XLOOKUP(AD1250,CDIHistorico_[Data],CDIHistorico_[CDI dia]/100,AH1250,0)</f>
        <v>0</v>
      </c>
      <c r="AI1251" s="2">
        <f t="shared" si="98"/>
        <v>1</v>
      </c>
    </row>
    <row r="1252" spans="26:35" hidden="1" x14ac:dyDescent="0.25">
      <c r="Z1252"/>
      <c r="AD1252" s="5">
        <f t="shared" si="99"/>
        <v>38518</v>
      </c>
      <c r="AE1252" s="96" cm="1">
        <f t="array" ref="AE1252">_xlfn.XLOOKUP(AD1251,SELICHistorico[Data],SELICHistorico[SELIC dia]/100,AE1251,0)</f>
        <v>0</v>
      </c>
      <c r="AF1252" s="80">
        <f t="shared" si="96"/>
        <v>1</v>
      </c>
      <c r="AG1252" s="123">
        <f t="shared" si="97"/>
        <v>1000</v>
      </c>
      <c r="AH1252" s="126" cm="1">
        <f t="array" ref="AH1252">_xlfn.XLOOKUP(AD1251,CDIHistorico_[Data],CDIHistorico_[CDI dia]/100,AH1251,0)</f>
        <v>0</v>
      </c>
      <c r="AI1252" s="2">
        <f t="shared" si="98"/>
        <v>1</v>
      </c>
    </row>
    <row r="1253" spans="26:35" hidden="1" x14ac:dyDescent="0.25">
      <c r="Z1253"/>
      <c r="AD1253" s="5">
        <f t="shared" si="99"/>
        <v>38519</v>
      </c>
      <c r="AE1253" s="96" cm="1">
        <f t="array" ref="AE1253">_xlfn.XLOOKUP(AD1252,SELICHistorico[Data],SELICHistorico[SELIC dia]/100,AE1252,0)</f>
        <v>0</v>
      </c>
      <c r="AF1253" s="80">
        <f t="shared" si="96"/>
        <v>1</v>
      </c>
      <c r="AG1253" s="123">
        <f t="shared" si="97"/>
        <v>1000</v>
      </c>
      <c r="AH1253" s="126" cm="1">
        <f t="array" ref="AH1253">_xlfn.XLOOKUP(AD1252,CDIHistorico_[Data],CDIHistorico_[CDI dia]/100,AH1252,0)</f>
        <v>0</v>
      </c>
      <c r="AI1253" s="2">
        <f t="shared" si="98"/>
        <v>1</v>
      </c>
    </row>
    <row r="1254" spans="26:35" hidden="1" x14ac:dyDescent="0.25">
      <c r="Z1254"/>
      <c r="AD1254" s="5">
        <f t="shared" si="99"/>
        <v>38520</v>
      </c>
      <c r="AE1254" s="96" cm="1">
        <f t="array" ref="AE1254">_xlfn.XLOOKUP(AD1253,SELICHistorico[Data],SELICHistorico[SELIC dia]/100,AE1253,0)</f>
        <v>0</v>
      </c>
      <c r="AF1254" s="80">
        <f t="shared" si="96"/>
        <v>1</v>
      </c>
      <c r="AG1254" s="123">
        <f t="shared" si="97"/>
        <v>1000</v>
      </c>
      <c r="AH1254" s="126" cm="1">
        <f t="array" ref="AH1254">_xlfn.XLOOKUP(AD1253,CDIHistorico_[Data],CDIHistorico_[CDI dia]/100,AH1253,0)</f>
        <v>0</v>
      </c>
      <c r="AI1254" s="2">
        <f t="shared" si="98"/>
        <v>1</v>
      </c>
    </row>
    <row r="1255" spans="26:35" hidden="1" x14ac:dyDescent="0.25">
      <c r="Z1255"/>
      <c r="AD1255" s="5">
        <f t="shared" si="99"/>
        <v>38523</v>
      </c>
      <c r="AE1255" s="96" cm="1">
        <f t="array" ref="AE1255">_xlfn.XLOOKUP(AD1254,SELICHistorico[Data],SELICHistorico[SELIC dia]/100,AE1254,0)</f>
        <v>0</v>
      </c>
      <c r="AF1255" s="80">
        <f t="shared" si="96"/>
        <v>1</v>
      </c>
      <c r="AG1255" s="123">
        <f t="shared" si="97"/>
        <v>1000</v>
      </c>
      <c r="AH1255" s="126" cm="1">
        <f t="array" ref="AH1255">_xlfn.XLOOKUP(AD1254,CDIHistorico_[Data],CDIHistorico_[CDI dia]/100,AH1254,0)</f>
        <v>0</v>
      </c>
      <c r="AI1255" s="2">
        <f t="shared" si="98"/>
        <v>1</v>
      </c>
    </row>
    <row r="1256" spans="26:35" hidden="1" x14ac:dyDescent="0.25">
      <c r="Z1256"/>
      <c r="AD1256" s="5">
        <f t="shared" si="99"/>
        <v>38524</v>
      </c>
      <c r="AE1256" s="96" cm="1">
        <f t="array" ref="AE1256">_xlfn.XLOOKUP(AD1255,SELICHistorico[Data],SELICHistorico[SELIC dia]/100,AE1255,0)</f>
        <v>0</v>
      </c>
      <c r="AF1256" s="80">
        <f t="shared" si="96"/>
        <v>1</v>
      </c>
      <c r="AG1256" s="123">
        <f t="shared" si="97"/>
        <v>1000</v>
      </c>
      <c r="AH1256" s="126" cm="1">
        <f t="array" ref="AH1256">_xlfn.XLOOKUP(AD1255,CDIHistorico_[Data],CDIHistorico_[CDI dia]/100,AH1255,0)</f>
        <v>0</v>
      </c>
      <c r="AI1256" s="2">
        <f t="shared" si="98"/>
        <v>1</v>
      </c>
    </row>
    <row r="1257" spans="26:35" hidden="1" x14ac:dyDescent="0.25">
      <c r="Z1257"/>
      <c r="AD1257" s="5">
        <f t="shared" si="99"/>
        <v>38525</v>
      </c>
      <c r="AE1257" s="96" cm="1">
        <f t="array" ref="AE1257">_xlfn.XLOOKUP(AD1256,SELICHistorico[Data],SELICHistorico[SELIC dia]/100,AE1256,0)</f>
        <v>0</v>
      </c>
      <c r="AF1257" s="80">
        <f t="shared" si="96"/>
        <v>1</v>
      </c>
      <c r="AG1257" s="123">
        <f t="shared" si="97"/>
        <v>1000</v>
      </c>
      <c r="AH1257" s="126" cm="1">
        <f t="array" ref="AH1257">_xlfn.XLOOKUP(AD1256,CDIHistorico_[Data],CDIHistorico_[CDI dia]/100,AH1256,0)</f>
        <v>0</v>
      </c>
      <c r="AI1257" s="2">
        <f t="shared" si="98"/>
        <v>1</v>
      </c>
    </row>
    <row r="1258" spans="26:35" hidden="1" x14ac:dyDescent="0.25">
      <c r="Z1258"/>
      <c r="AD1258" s="5">
        <f t="shared" si="99"/>
        <v>38526</v>
      </c>
      <c r="AE1258" s="96" cm="1">
        <f t="array" ref="AE1258">_xlfn.XLOOKUP(AD1257,SELICHistorico[Data],SELICHistorico[SELIC dia]/100,AE1257,0)</f>
        <v>0</v>
      </c>
      <c r="AF1258" s="80">
        <f t="shared" si="96"/>
        <v>1</v>
      </c>
      <c r="AG1258" s="123">
        <f t="shared" si="97"/>
        <v>1000</v>
      </c>
      <c r="AH1258" s="126" cm="1">
        <f t="array" ref="AH1258">_xlfn.XLOOKUP(AD1257,CDIHistorico_[Data],CDIHistorico_[CDI dia]/100,AH1257,0)</f>
        <v>0</v>
      </c>
      <c r="AI1258" s="2">
        <f t="shared" si="98"/>
        <v>1</v>
      </c>
    </row>
    <row r="1259" spans="26:35" hidden="1" x14ac:dyDescent="0.25">
      <c r="Z1259"/>
      <c r="AD1259" s="5">
        <f t="shared" si="99"/>
        <v>38527</v>
      </c>
      <c r="AE1259" s="96" cm="1">
        <f t="array" ref="AE1259">_xlfn.XLOOKUP(AD1258,SELICHistorico[Data],SELICHistorico[SELIC dia]/100,AE1258,0)</f>
        <v>0</v>
      </c>
      <c r="AF1259" s="80">
        <f t="shared" si="96"/>
        <v>1</v>
      </c>
      <c r="AG1259" s="123">
        <f t="shared" si="97"/>
        <v>1000</v>
      </c>
      <c r="AH1259" s="126" cm="1">
        <f t="array" ref="AH1259">_xlfn.XLOOKUP(AD1258,CDIHistorico_[Data],CDIHistorico_[CDI dia]/100,AH1258,0)</f>
        <v>0</v>
      </c>
      <c r="AI1259" s="2">
        <f t="shared" si="98"/>
        <v>1</v>
      </c>
    </row>
    <row r="1260" spans="26:35" hidden="1" x14ac:dyDescent="0.25">
      <c r="Z1260"/>
      <c r="AD1260" s="5">
        <f t="shared" si="99"/>
        <v>38530</v>
      </c>
      <c r="AE1260" s="96" cm="1">
        <f t="array" ref="AE1260">_xlfn.XLOOKUP(AD1259,SELICHistorico[Data],SELICHistorico[SELIC dia]/100,AE1259,0)</f>
        <v>0</v>
      </c>
      <c r="AF1260" s="80">
        <f t="shared" si="96"/>
        <v>1</v>
      </c>
      <c r="AG1260" s="123">
        <f t="shared" si="97"/>
        <v>1000</v>
      </c>
      <c r="AH1260" s="126" cm="1">
        <f t="array" ref="AH1260">_xlfn.XLOOKUP(AD1259,CDIHistorico_[Data],CDIHistorico_[CDI dia]/100,AH1259,0)</f>
        <v>0</v>
      </c>
      <c r="AI1260" s="2">
        <f t="shared" si="98"/>
        <v>1</v>
      </c>
    </row>
    <row r="1261" spans="26:35" hidden="1" x14ac:dyDescent="0.25">
      <c r="Z1261"/>
      <c r="AD1261" s="5">
        <f t="shared" si="99"/>
        <v>38531</v>
      </c>
      <c r="AE1261" s="96" cm="1">
        <f t="array" ref="AE1261">_xlfn.XLOOKUP(AD1260,SELICHistorico[Data],SELICHistorico[SELIC dia]/100,AE1260,0)</f>
        <v>0</v>
      </c>
      <c r="AF1261" s="80">
        <f t="shared" si="96"/>
        <v>1</v>
      </c>
      <c r="AG1261" s="123">
        <f t="shared" si="97"/>
        <v>1000</v>
      </c>
      <c r="AH1261" s="126" cm="1">
        <f t="array" ref="AH1261">_xlfn.XLOOKUP(AD1260,CDIHistorico_[Data],CDIHistorico_[CDI dia]/100,AH1260,0)</f>
        <v>0</v>
      </c>
      <c r="AI1261" s="2">
        <f t="shared" si="98"/>
        <v>1</v>
      </c>
    </row>
    <row r="1262" spans="26:35" hidden="1" x14ac:dyDescent="0.25">
      <c r="Z1262"/>
      <c r="AD1262" s="5">
        <f t="shared" si="99"/>
        <v>38532</v>
      </c>
      <c r="AE1262" s="96" cm="1">
        <f t="array" ref="AE1262">_xlfn.XLOOKUP(AD1261,SELICHistorico[Data],SELICHistorico[SELIC dia]/100,AE1261,0)</f>
        <v>0</v>
      </c>
      <c r="AF1262" s="80">
        <f t="shared" si="96"/>
        <v>1</v>
      </c>
      <c r="AG1262" s="123">
        <f t="shared" si="97"/>
        <v>1000</v>
      </c>
      <c r="AH1262" s="126" cm="1">
        <f t="array" ref="AH1262">_xlfn.XLOOKUP(AD1261,CDIHistorico_[Data],CDIHistorico_[CDI dia]/100,AH1261,0)</f>
        <v>0</v>
      </c>
      <c r="AI1262" s="2">
        <f t="shared" si="98"/>
        <v>1</v>
      </c>
    </row>
    <row r="1263" spans="26:35" hidden="1" x14ac:dyDescent="0.25">
      <c r="Z1263"/>
      <c r="AD1263" s="5">
        <f t="shared" si="99"/>
        <v>38533</v>
      </c>
      <c r="AE1263" s="96" cm="1">
        <f t="array" ref="AE1263">_xlfn.XLOOKUP(AD1262,SELICHistorico[Data],SELICHistorico[SELIC dia]/100,AE1262,0)</f>
        <v>0</v>
      </c>
      <c r="AF1263" s="80">
        <f t="shared" si="96"/>
        <v>1</v>
      </c>
      <c r="AG1263" s="123">
        <f t="shared" si="97"/>
        <v>1000</v>
      </c>
      <c r="AH1263" s="126" cm="1">
        <f t="array" ref="AH1263">_xlfn.XLOOKUP(AD1262,CDIHistorico_[Data],CDIHistorico_[CDI dia]/100,AH1262,0)</f>
        <v>0</v>
      </c>
      <c r="AI1263" s="2">
        <f t="shared" si="98"/>
        <v>1</v>
      </c>
    </row>
    <row r="1264" spans="26:35" hidden="1" x14ac:dyDescent="0.25">
      <c r="Z1264"/>
      <c r="AD1264" s="5">
        <f t="shared" si="99"/>
        <v>38534</v>
      </c>
      <c r="AE1264" s="96" cm="1">
        <f t="array" ref="AE1264">_xlfn.XLOOKUP(AD1263,SELICHistorico[Data],SELICHistorico[SELIC dia]/100,AE1263,0)</f>
        <v>0</v>
      </c>
      <c r="AF1264" s="80">
        <f t="shared" si="96"/>
        <v>1</v>
      </c>
      <c r="AG1264" s="123">
        <f t="shared" si="97"/>
        <v>1000</v>
      </c>
      <c r="AH1264" s="126" cm="1">
        <f t="array" ref="AH1264">_xlfn.XLOOKUP(AD1263,CDIHistorico_[Data],CDIHistorico_[CDI dia]/100,AH1263,0)</f>
        <v>0</v>
      </c>
      <c r="AI1264" s="2">
        <f t="shared" si="98"/>
        <v>1</v>
      </c>
    </row>
    <row r="1265" spans="26:35" hidden="1" x14ac:dyDescent="0.25">
      <c r="Z1265"/>
      <c r="AD1265" s="5">
        <f t="shared" si="99"/>
        <v>38537</v>
      </c>
      <c r="AE1265" s="96" cm="1">
        <f t="array" ref="AE1265">_xlfn.XLOOKUP(AD1264,SELICHistorico[Data],SELICHistorico[SELIC dia]/100,AE1264,0)</f>
        <v>0</v>
      </c>
      <c r="AF1265" s="80">
        <f t="shared" si="96"/>
        <v>1</v>
      </c>
      <c r="AG1265" s="123">
        <f t="shared" si="97"/>
        <v>1000</v>
      </c>
      <c r="AH1265" s="126" cm="1">
        <f t="array" ref="AH1265">_xlfn.XLOOKUP(AD1264,CDIHistorico_[Data],CDIHistorico_[CDI dia]/100,AH1264,0)</f>
        <v>0</v>
      </c>
      <c r="AI1265" s="2">
        <f t="shared" si="98"/>
        <v>1</v>
      </c>
    </row>
    <row r="1266" spans="26:35" hidden="1" x14ac:dyDescent="0.25">
      <c r="Z1266"/>
      <c r="AD1266" s="5">
        <f t="shared" si="99"/>
        <v>38538</v>
      </c>
      <c r="AE1266" s="96" cm="1">
        <f t="array" ref="AE1266">_xlfn.XLOOKUP(AD1265,SELICHistorico[Data],SELICHistorico[SELIC dia]/100,AE1265,0)</f>
        <v>0</v>
      </c>
      <c r="AF1266" s="80">
        <f t="shared" si="96"/>
        <v>1</v>
      </c>
      <c r="AG1266" s="123">
        <f t="shared" si="97"/>
        <v>1000</v>
      </c>
      <c r="AH1266" s="126" cm="1">
        <f t="array" ref="AH1266">_xlfn.XLOOKUP(AD1265,CDIHistorico_[Data],CDIHistorico_[CDI dia]/100,AH1265,0)</f>
        <v>0</v>
      </c>
      <c r="AI1266" s="2">
        <f t="shared" si="98"/>
        <v>1</v>
      </c>
    </row>
    <row r="1267" spans="26:35" hidden="1" x14ac:dyDescent="0.25">
      <c r="Z1267"/>
      <c r="AD1267" s="5">
        <f t="shared" si="99"/>
        <v>38539</v>
      </c>
      <c r="AE1267" s="96" cm="1">
        <f t="array" ref="AE1267">_xlfn.XLOOKUP(AD1266,SELICHistorico[Data],SELICHistorico[SELIC dia]/100,AE1266,0)</f>
        <v>0</v>
      </c>
      <c r="AF1267" s="80">
        <f t="shared" si="96"/>
        <v>1</v>
      </c>
      <c r="AG1267" s="123">
        <f t="shared" si="97"/>
        <v>1000</v>
      </c>
      <c r="AH1267" s="126" cm="1">
        <f t="array" ref="AH1267">_xlfn.XLOOKUP(AD1266,CDIHistorico_[Data],CDIHistorico_[CDI dia]/100,AH1266,0)</f>
        <v>0</v>
      </c>
      <c r="AI1267" s="2">
        <f t="shared" si="98"/>
        <v>1</v>
      </c>
    </row>
    <row r="1268" spans="26:35" hidden="1" x14ac:dyDescent="0.25">
      <c r="Z1268"/>
      <c r="AD1268" s="5">
        <f t="shared" si="99"/>
        <v>38540</v>
      </c>
      <c r="AE1268" s="96" cm="1">
        <f t="array" ref="AE1268">_xlfn.XLOOKUP(AD1267,SELICHistorico[Data],SELICHistorico[SELIC dia]/100,AE1267,0)</f>
        <v>0</v>
      </c>
      <c r="AF1268" s="80">
        <f t="shared" si="96"/>
        <v>1</v>
      </c>
      <c r="AG1268" s="123">
        <f t="shared" si="97"/>
        <v>1000</v>
      </c>
      <c r="AH1268" s="126" cm="1">
        <f t="array" ref="AH1268">_xlfn.XLOOKUP(AD1267,CDIHistorico_[Data],CDIHistorico_[CDI dia]/100,AH1267,0)</f>
        <v>0</v>
      </c>
      <c r="AI1268" s="2">
        <f t="shared" si="98"/>
        <v>1</v>
      </c>
    </row>
    <row r="1269" spans="26:35" hidden="1" x14ac:dyDescent="0.25">
      <c r="Z1269"/>
      <c r="AD1269" s="5">
        <f t="shared" si="99"/>
        <v>38541</v>
      </c>
      <c r="AE1269" s="96" cm="1">
        <f t="array" ref="AE1269">_xlfn.XLOOKUP(AD1268,SELICHistorico[Data],SELICHistorico[SELIC dia]/100,AE1268,0)</f>
        <v>0</v>
      </c>
      <c r="AF1269" s="80">
        <f t="shared" si="96"/>
        <v>1</v>
      </c>
      <c r="AG1269" s="123">
        <f t="shared" si="97"/>
        <v>1000</v>
      </c>
      <c r="AH1269" s="126" cm="1">
        <f t="array" ref="AH1269">_xlfn.XLOOKUP(AD1268,CDIHistorico_[Data],CDIHistorico_[CDI dia]/100,AH1268,0)</f>
        <v>0</v>
      </c>
      <c r="AI1269" s="2">
        <f t="shared" si="98"/>
        <v>1</v>
      </c>
    </row>
    <row r="1270" spans="26:35" hidden="1" x14ac:dyDescent="0.25">
      <c r="Z1270"/>
      <c r="AD1270" s="5">
        <f t="shared" si="99"/>
        <v>38544</v>
      </c>
      <c r="AE1270" s="96" cm="1">
        <f t="array" ref="AE1270">_xlfn.XLOOKUP(AD1269,SELICHistorico[Data],SELICHistorico[SELIC dia]/100,AE1269,0)</f>
        <v>0</v>
      </c>
      <c r="AF1270" s="80">
        <f t="shared" si="96"/>
        <v>1</v>
      </c>
      <c r="AG1270" s="123">
        <f t="shared" si="97"/>
        <v>1000</v>
      </c>
      <c r="AH1270" s="126" cm="1">
        <f t="array" ref="AH1270">_xlfn.XLOOKUP(AD1269,CDIHistorico_[Data],CDIHistorico_[CDI dia]/100,AH1269,0)</f>
        <v>0</v>
      </c>
      <c r="AI1270" s="2">
        <f t="shared" si="98"/>
        <v>1</v>
      </c>
    </row>
    <row r="1271" spans="26:35" hidden="1" x14ac:dyDescent="0.25">
      <c r="Z1271"/>
      <c r="AD1271" s="5">
        <f t="shared" si="99"/>
        <v>38545</v>
      </c>
      <c r="AE1271" s="96" cm="1">
        <f t="array" ref="AE1271">_xlfn.XLOOKUP(AD1270,SELICHistorico[Data],SELICHistorico[SELIC dia]/100,AE1270,0)</f>
        <v>0</v>
      </c>
      <c r="AF1271" s="80">
        <f t="shared" si="96"/>
        <v>1</v>
      </c>
      <c r="AG1271" s="123">
        <f t="shared" si="97"/>
        <v>1000</v>
      </c>
      <c r="AH1271" s="126" cm="1">
        <f t="array" ref="AH1271">_xlfn.XLOOKUP(AD1270,CDIHistorico_[Data],CDIHistorico_[CDI dia]/100,AH1270,0)</f>
        <v>0</v>
      </c>
      <c r="AI1271" s="2">
        <f t="shared" si="98"/>
        <v>1</v>
      </c>
    </row>
    <row r="1272" spans="26:35" hidden="1" x14ac:dyDescent="0.25">
      <c r="Z1272"/>
      <c r="AD1272" s="5">
        <f t="shared" si="99"/>
        <v>38546</v>
      </c>
      <c r="AE1272" s="96" cm="1">
        <f t="array" ref="AE1272">_xlfn.XLOOKUP(AD1271,SELICHistorico[Data],SELICHistorico[SELIC dia]/100,AE1271,0)</f>
        <v>0</v>
      </c>
      <c r="AF1272" s="80">
        <f t="shared" si="96"/>
        <v>1</v>
      </c>
      <c r="AG1272" s="123">
        <f t="shared" si="97"/>
        <v>1000</v>
      </c>
      <c r="AH1272" s="126" cm="1">
        <f t="array" ref="AH1272">_xlfn.XLOOKUP(AD1271,CDIHistorico_[Data],CDIHistorico_[CDI dia]/100,AH1271,0)</f>
        <v>0</v>
      </c>
      <c r="AI1272" s="2">
        <f t="shared" si="98"/>
        <v>1</v>
      </c>
    </row>
    <row r="1273" spans="26:35" hidden="1" x14ac:dyDescent="0.25">
      <c r="Z1273"/>
      <c r="AD1273" s="5">
        <f t="shared" si="99"/>
        <v>38547</v>
      </c>
      <c r="AE1273" s="96" cm="1">
        <f t="array" ref="AE1273">_xlfn.XLOOKUP(AD1272,SELICHistorico[Data],SELICHistorico[SELIC dia]/100,AE1272,0)</f>
        <v>0</v>
      </c>
      <c r="AF1273" s="80">
        <f t="shared" si="96"/>
        <v>1</v>
      </c>
      <c r="AG1273" s="123">
        <f t="shared" si="97"/>
        <v>1000</v>
      </c>
      <c r="AH1273" s="126" cm="1">
        <f t="array" ref="AH1273">_xlfn.XLOOKUP(AD1272,CDIHistorico_[Data],CDIHistorico_[CDI dia]/100,AH1272,0)</f>
        <v>0</v>
      </c>
      <c r="AI1273" s="2">
        <f t="shared" si="98"/>
        <v>1</v>
      </c>
    </row>
    <row r="1274" spans="26:35" hidden="1" x14ac:dyDescent="0.25">
      <c r="Z1274"/>
      <c r="AD1274" s="5">
        <f t="shared" si="99"/>
        <v>38548</v>
      </c>
      <c r="AE1274" s="96" cm="1">
        <f t="array" ref="AE1274">_xlfn.XLOOKUP(AD1273,SELICHistorico[Data],SELICHistorico[SELIC dia]/100,AE1273,0)</f>
        <v>0</v>
      </c>
      <c r="AF1274" s="80">
        <f t="shared" si="96"/>
        <v>1</v>
      </c>
      <c r="AG1274" s="123">
        <f t="shared" si="97"/>
        <v>1000</v>
      </c>
      <c r="AH1274" s="126" cm="1">
        <f t="array" ref="AH1274">_xlfn.XLOOKUP(AD1273,CDIHistorico_[Data],CDIHistorico_[CDI dia]/100,AH1273,0)</f>
        <v>0</v>
      </c>
      <c r="AI1274" s="2">
        <f t="shared" si="98"/>
        <v>1</v>
      </c>
    </row>
    <row r="1275" spans="26:35" hidden="1" x14ac:dyDescent="0.25">
      <c r="Z1275"/>
      <c r="AD1275" s="5">
        <f t="shared" si="99"/>
        <v>38551</v>
      </c>
      <c r="AE1275" s="96" cm="1">
        <f t="array" ref="AE1275">_xlfn.XLOOKUP(AD1274,SELICHistorico[Data],SELICHistorico[SELIC dia]/100,AE1274,0)</f>
        <v>0</v>
      </c>
      <c r="AF1275" s="80">
        <f t="shared" si="96"/>
        <v>1</v>
      </c>
      <c r="AG1275" s="123">
        <f t="shared" si="97"/>
        <v>1000</v>
      </c>
      <c r="AH1275" s="126" cm="1">
        <f t="array" ref="AH1275">_xlfn.XLOOKUP(AD1274,CDIHistorico_[Data],CDIHistorico_[CDI dia]/100,AH1274,0)</f>
        <v>0</v>
      </c>
      <c r="AI1275" s="2">
        <f t="shared" si="98"/>
        <v>1</v>
      </c>
    </row>
    <row r="1276" spans="26:35" hidden="1" x14ac:dyDescent="0.25">
      <c r="Z1276"/>
      <c r="AD1276" s="5">
        <f t="shared" si="99"/>
        <v>38552</v>
      </c>
      <c r="AE1276" s="96" cm="1">
        <f t="array" ref="AE1276">_xlfn.XLOOKUP(AD1275,SELICHistorico[Data],SELICHistorico[SELIC dia]/100,AE1275,0)</f>
        <v>0</v>
      </c>
      <c r="AF1276" s="80">
        <f t="shared" si="96"/>
        <v>1</v>
      </c>
      <c r="AG1276" s="123">
        <f t="shared" si="97"/>
        <v>1000</v>
      </c>
      <c r="AH1276" s="126" cm="1">
        <f t="array" ref="AH1276">_xlfn.XLOOKUP(AD1275,CDIHistorico_[Data],CDIHistorico_[CDI dia]/100,AH1275,0)</f>
        <v>0</v>
      </c>
      <c r="AI1276" s="2">
        <f t="shared" si="98"/>
        <v>1</v>
      </c>
    </row>
    <row r="1277" spans="26:35" hidden="1" x14ac:dyDescent="0.25">
      <c r="Z1277"/>
      <c r="AD1277" s="5">
        <f t="shared" si="99"/>
        <v>38553</v>
      </c>
      <c r="AE1277" s="96" cm="1">
        <f t="array" ref="AE1277">_xlfn.XLOOKUP(AD1276,SELICHistorico[Data],SELICHistorico[SELIC dia]/100,AE1276,0)</f>
        <v>0</v>
      </c>
      <c r="AF1277" s="80">
        <f t="shared" si="96"/>
        <v>1</v>
      </c>
      <c r="AG1277" s="123">
        <f t="shared" si="97"/>
        <v>1000</v>
      </c>
      <c r="AH1277" s="126" cm="1">
        <f t="array" ref="AH1277">_xlfn.XLOOKUP(AD1276,CDIHistorico_[Data],CDIHistorico_[CDI dia]/100,AH1276,0)</f>
        <v>0</v>
      </c>
      <c r="AI1277" s="2">
        <f t="shared" si="98"/>
        <v>1</v>
      </c>
    </row>
    <row r="1278" spans="26:35" hidden="1" x14ac:dyDescent="0.25">
      <c r="Z1278"/>
      <c r="AD1278" s="5">
        <f t="shared" si="99"/>
        <v>38554</v>
      </c>
      <c r="AE1278" s="96" cm="1">
        <f t="array" ref="AE1278">_xlfn.XLOOKUP(AD1277,SELICHistorico[Data],SELICHistorico[SELIC dia]/100,AE1277,0)</f>
        <v>0</v>
      </c>
      <c r="AF1278" s="80">
        <f t="shared" si="96"/>
        <v>1</v>
      </c>
      <c r="AG1278" s="123">
        <f t="shared" si="97"/>
        <v>1000</v>
      </c>
      <c r="AH1278" s="126" cm="1">
        <f t="array" ref="AH1278">_xlfn.XLOOKUP(AD1277,CDIHistorico_[Data],CDIHistorico_[CDI dia]/100,AH1277,0)</f>
        <v>0</v>
      </c>
      <c r="AI1278" s="2">
        <f t="shared" si="98"/>
        <v>1</v>
      </c>
    </row>
    <row r="1279" spans="26:35" hidden="1" x14ac:dyDescent="0.25">
      <c r="Z1279"/>
      <c r="AD1279" s="5">
        <f t="shared" si="99"/>
        <v>38555</v>
      </c>
      <c r="AE1279" s="96" cm="1">
        <f t="array" ref="AE1279">_xlfn.XLOOKUP(AD1278,SELICHistorico[Data],SELICHistorico[SELIC dia]/100,AE1278,0)</f>
        <v>0</v>
      </c>
      <c r="AF1279" s="80">
        <f t="shared" si="96"/>
        <v>1</v>
      </c>
      <c r="AG1279" s="123">
        <f t="shared" si="97"/>
        <v>1000</v>
      </c>
      <c r="AH1279" s="126" cm="1">
        <f t="array" ref="AH1279">_xlfn.XLOOKUP(AD1278,CDIHistorico_[Data],CDIHistorico_[CDI dia]/100,AH1278,0)</f>
        <v>0</v>
      </c>
      <c r="AI1279" s="2">
        <f t="shared" si="98"/>
        <v>1</v>
      </c>
    </row>
    <row r="1280" spans="26:35" hidden="1" x14ac:dyDescent="0.25">
      <c r="Z1280"/>
      <c r="AD1280" s="5">
        <f t="shared" si="99"/>
        <v>38558</v>
      </c>
      <c r="AE1280" s="96" cm="1">
        <f t="array" ref="AE1280">_xlfn.XLOOKUP(AD1279,SELICHistorico[Data],SELICHistorico[SELIC dia]/100,AE1279,0)</f>
        <v>0</v>
      </c>
      <c r="AF1280" s="80">
        <f t="shared" si="96"/>
        <v>1</v>
      </c>
      <c r="AG1280" s="123">
        <f t="shared" si="97"/>
        <v>1000</v>
      </c>
      <c r="AH1280" s="126" cm="1">
        <f t="array" ref="AH1280">_xlfn.XLOOKUP(AD1279,CDIHistorico_[Data],CDIHistorico_[CDI dia]/100,AH1279,0)</f>
        <v>0</v>
      </c>
      <c r="AI1280" s="2">
        <f t="shared" si="98"/>
        <v>1</v>
      </c>
    </row>
    <row r="1281" spans="26:35" hidden="1" x14ac:dyDescent="0.25">
      <c r="Z1281"/>
      <c r="AD1281" s="5">
        <f t="shared" si="99"/>
        <v>38559</v>
      </c>
      <c r="AE1281" s="96" cm="1">
        <f t="array" ref="AE1281">_xlfn.XLOOKUP(AD1280,SELICHistorico[Data],SELICHistorico[SELIC dia]/100,AE1280,0)</f>
        <v>0</v>
      </c>
      <c r="AF1281" s="80">
        <f t="shared" si="96"/>
        <v>1</v>
      </c>
      <c r="AG1281" s="123">
        <f t="shared" si="97"/>
        <v>1000</v>
      </c>
      <c r="AH1281" s="126" cm="1">
        <f t="array" ref="AH1281">_xlfn.XLOOKUP(AD1280,CDIHistorico_[Data],CDIHistorico_[CDI dia]/100,AH1280,0)</f>
        <v>0</v>
      </c>
      <c r="AI1281" s="2">
        <f t="shared" si="98"/>
        <v>1</v>
      </c>
    </row>
    <row r="1282" spans="26:35" hidden="1" x14ac:dyDescent="0.25">
      <c r="Z1282"/>
      <c r="AD1282" s="5">
        <f t="shared" si="99"/>
        <v>38560</v>
      </c>
      <c r="AE1282" s="96" cm="1">
        <f t="array" ref="AE1282">_xlfn.XLOOKUP(AD1281,SELICHistorico[Data],SELICHistorico[SELIC dia]/100,AE1281,0)</f>
        <v>0</v>
      </c>
      <c r="AF1282" s="80">
        <f t="shared" si="96"/>
        <v>1</v>
      </c>
      <c r="AG1282" s="123">
        <f t="shared" si="97"/>
        <v>1000</v>
      </c>
      <c r="AH1282" s="126" cm="1">
        <f t="array" ref="AH1282">_xlfn.XLOOKUP(AD1281,CDIHistorico_[Data],CDIHistorico_[CDI dia]/100,AH1281,0)</f>
        <v>0</v>
      </c>
      <c r="AI1282" s="2">
        <f t="shared" si="98"/>
        <v>1</v>
      </c>
    </row>
    <row r="1283" spans="26:35" hidden="1" x14ac:dyDescent="0.25">
      <c r="Z1283"/>
      <c r="AD1283" s="5">
        <f t="shared" si="99"/>
        <v>38561</v>
      </c>
      <c r="AE1283" s="96" cm="1">
        <f t="array" ref="AE1283">_xlfn.XLOOKUP(AD1282,SELICHistorico[Data],SELICHistorico[SELIC dia]/100,AE1282,0)</f>
        <v>0</v>
      </c>
      <c r="AF1283" s="80">
        <f t="shared" si="96"/>
        <v>1</v>
      </c>
      <c r="AG1283" s="123">
        <f t="shared" si="97"/>
        <v>1000</v>
      </c>
      <c r="AH1283" s="126" cm="1">
        <f t="array" ref="AH1283">_xlfn.XLOOKUP(AD1282,CDIHistorico_[Data],CDIHistorico_[CDI dia]/100,AH1282,0)</f>
        <v>0</v>
      </c>
      <c r="AI1283" s="2">
        <f t="shared" si="98"/>
        <v>1</v>
      </c>
    </row>
    <row r="1284" spans="26:35" hidden="1" x14ac:dyDescent="0.25">
      <c r="Z1284"/>
      <c r="AD1284" s="5">
        <f t="shared" si="99"/>
        <v>38562</v>
      </c>
      <c r="AE1284" s="96" cm="1">
        <f t="array" ref="AE1284">_xlfn.XLOOKUP(AD1283,SELICHistorico[Data],SELICHistorico[SELIC dia]/100,AE1283,0)</f>
        <v>0</v>
      </c>
      <c r="AF1284" s="80">
        <f t="shared" ref="AF1284:AF1347" si="100">AF1283*(1+AE1284)</f>
        <v>1</v>
      </c>
      <c r="AG1284" s="123">
        <f t="shared" ref="AG1284:AG1347" si="101">TRUNC(1000*AF1284,6)</f>
        <v>1000</v>
      </c>
      <c r="AH1284" s="126" cm="1">
        <f t="array" ref="AH1284">_xlfn.XLOOKUP(AD1283,CDIHistorico_[Data],CDIHistorico_[CDI dia]/100,AH1283,0)</f>
        <v>0</v>
      </c>
      <c r="AI1284" s="2">
        <f t="shared" ref="AI1284:AI1347" si="102">AI1283*(1+AH1284)</f>
        <v>1</v>
      </c>
    </row>
    <row r="1285" spans="26:35" hidden="1" x14ac:dyDescent="0.25">
      <c r="Z1285"/>
      <c r="AD1285" s="5">
        <f t="shared" si="99"/>
        <v>38565</v>
      </c>
      <c r="AE1285" s="96" cm="1">
        <f t="array" ref="AE1285">_xlfn.XLOOKUP(AD1284,SELICHistorico[Data],SELICHistorico[SELIC dia]/100,AE1284,0)</f>
        <v>0</v>
      </c>
      <c r="AF1285" s="80">
        <f t="shared" si="100"/>
        <v>1</v>
      </c>
      <c r="AG1285" s="123">
        <f t="shared" si="101"/>
        <v>1000</v>
      </c>
      <c r="AH1285" s="126" cm="1">
        <f t="array" ref="AH1285">_xlfn.XLOOKUP(AD1284,CDIHistorico_[Data],CDIHistorico_[CDI dia]/100,AH1284,0)</f>
        <v>0</v>
      </c>
      <c r="AI1285" s="2">
        <f t="shared" si="102"/>
        <v>1</v>
      </c>
    </row>
    <row r="1286" spans="26:35" hidden="1" x14ac:dyDescent="0.25">
      <c r="Z1286"/>
      <c r="AD1286" s="5">
        <f t="shared" si="99"/>
        <v>38566</v>
      </c>
      <c r="AE1286" s="96" cm="1">
        <f t="array" ref="AE1286">_xlfn.XLOOKUP(AD1285,SELICHistorico[Data],SELICHistorico[SELIC dia]/100,AE1285,0)</f>
        <v>0</v>
      </c>
      <c r="AF1286" s="80">
        <f t="shared" si="100"/>
        <v>1</v>
      </c>
      <c r="AG1286" s="123">
        <f t="shared" si="101"/>
        <v>1000</v>
      </c>
      <c r="AH1286" s="126" cm="1">
        <f t="array" ref="AH1286">_xlfn.XLOOKUP(AD1285,CDIHistorico_[Data],CDIHistorico_[CDI dia]/100,AH1285,0)</f>
        <v>0</v>
      </c>
      <c r="AI1286" s="2">
        <f t="shared" si="102"/>
        <v>1</v>
      </c>
    </row>
    <row r="1287" spans="26:35" hidden="1" x14ac:dyDescent="0.25">
      <c r="Z1287"/>
      <c r="AD1287" s="5">
        <f t="shared" si="99"/>
        <v>38567</v>
      </c>
      <c r="AE1287" s="96" cm="1">
        <f t="array" ref="AE1287">_xlfn.XLOOKUP(AD1286,SELICHistorico[Data],SELICHistorico[SELIC dia]/100,AE1286,0)</f>
        <v>0</v>
      </c>
      <c r="AF1287" s="80">
        <f t="shared" si="100"/>
        <v>1</v>
      </c>
      <c r="AG1287" s="123">
        <f t="shared" si="101"/>
        <v>1000</v>
      </c>
      <c r="AH1287" s="126" cm="1">
        <f t="array" ref="AH1287">_xlfn.XLOOKUP(AD1286,CDIHistorico_[Data],CDIHistorico_[CDI dia]/100,AH1286,0)</f>
        <v>0</v>
      </c>
      <c r="AI1287" s="2">
        <f t="shared" si="102"/>
        <v>1</v>
      </c>
    </row>
    <row r="1288" spans="26:35" hidden="1" x14ac:dyDescent="0.25">
      <c r="Z1288"/>
      <c r="AD1288" s="5">
        <f t="shared" si="99"/>
        <v>38568</v>
      </c>
      <c r="AE1288" s="96" cm="1">
        <f t="array" ref="AE1288">_xlfn.XLOOKUP(AD1287,SELICHistorico[Data],SELICHistorico[SELIC dia]/100,AE1287,0)</f>
        <v>0</v>
      </c>
      <c r="AF1288" s="80">
        <f t="shared" si="100"/>
        <v>1</v>
      </c>
      <c r="AG1288" s="123">
        <f t="shared" si="101"/>
        <v>1000</v>
      </c>
      <c r="AH1288" s="126" cm="1">
        <f t="array" ref="AH1288">_xlfn.XLOOKUP(AD1287,CDIHistorico_[Data],CDIHistorico_[CDI dia]/100,AH1287,0)</f>
        <v>0</v>
      </c>
      <c r="AI1288" s="2">
        <f t="shared" si="102"/>
        <v>1</v>
      </c>
    </row>
    <row r="1289" spans="26:35" hidden="1" x14ac:dyDescent="0.25">
      <c r="Z1289"/>
      <c r="AD1289" s="5">
        <f t="shared" si="99"/>
        <v>38569</v>
      </c>
      <c r="AE1289" s="96" cm="1">
        <f t="array" ref="AE1289">_xlfn.XLOOKUP(AD1288,SELICHistorico[Data],SELICHistorico[SELIC dia]/100,AE1288,0)</f>
        <v>0</v>
      </c>
      <c r="AF1289" s="80">
        <f t="shared" si="100"/>
        <v>1</v>
      </c>
      <c r="AG1289" s="123">
        <f t="shared" si="101"/>
        <v>1000</v>
      </c>
      <c r="AH1289" s="126" cm="1">
        <f t="array" ref="AH1289">_xlfn.XLOOKUP(AD1288,CDIHistorico_[Data],CDIHistorico_[CDI dia]/100,AH1288,0)</f>
        <v>0</v>
      </c>
      <c r="AI1289" s="2">
        <f t="shared" si="102"/>
        <v>1</v>
      </c>
    </row>
    <row r="1290" spans="26:35" hidden="1" x14ac:dyDescent="0.25">
      <c r="Z1290"/>
      <c r="AD1290" s="5">
        <f t="shared" si="99"/>
        <v>38572</v>
      </c>
      <c r="AE1290" s="96" cm="1">
        <f t="array" ref="AE1290">_xlfn.XLOOKUP(AD1289,SELICHistorico[Data],SELICHistorico[SELIC dia]/100,AE1289,0)</f>
        <v>0</v>
      </c>
      <c r="AF1290" s="80">
        <f t="shared" si="100"/>
        <v>1</v>
      </c>
      <c r="AG1290" s="123">
        <f t="shared" si="101"/>
        <v>1000</v>
      </c>
      <c r="AH1290" s="126" cm="1">
        <f t="array" ref="AH1290">_xlfn.XLOOKUP(AD1289,CDIHistorico_[Data],CDIHistorico_[CDI dia]/100,AH1289,0)</f>
        <v>0</v>
      </c>
      <c r="AI1290" s="2">
        <f t="shared" si="102"/>
        <v>1</v>
      </c>
    </row>
    <row r="1291" spans="26:35" hidden="1" x14ac:dyDescent="0.25">
      <c r="Z1291"/>
      <c r="AD1291" s="5">
        <f t="shared" si="99"/>
        <v>38573</v>
      </c>
      <c r="AE1291" s="96" cm="1">
        <f t="array" ref="AE1291">_xlfn.XLOOKUP(AD1290,SELICHistorico[Data],SELICHistorico[SELIC dia]/100,AE1290,0)</f>
        <v>0</v>
      </c>
      <c r="AF1291" s="80">
        <f t="shared" si="100"/>
        <v>1</v>
      </c>
      <c r="AG1291" s="123">
        <f t="shared" si="101"/>
        <v>1000</v>
      </c>
      <c r="AH1291" s="126" cm="1">
        <f t="array" ref="AH1291">_xlfn.XLOOKUP(AD1290,CDIHistorico_[Data],CDIHistorico_[CDI dia]/100,AH1290,0)</f>
        <v>0</v>
      </c>
      <c r="AI1291" s="2">
        <f t="shared" si="102"/>
        <v>1</v>
      </c>
    </row>
    <row r="1292" spans="26:35" hidden="1" x14ac:dyDescent="0.25">
      <c r="Z1292"/>
      <c r="AD1292" s="5">
        <f t="shared" si="99"/>
        <v>38574</v>
      </c>
      <c r="AE1292" s="96" cm="1">
        <f t="array" ref="AE1292">_xlfn.XLOOKUP(AD1291,SELICHistorico[Data],SELICHistorico[SELIC dia]/100,AE1291,0)</f>
        <v>0</v>
      </c>
      <c r="AF1292" s="80">
        <f t="shared" si="100"/>
        <v>1</v>
      </c>
      <c r="AG1292" s="123">
        <f t="shared" si="101"/>
        <v>1000</v>
      </c>
      <c r="AH1292" s="126" cm="1">
        <f t="array" ref="AH1292">_xlfn.XLOOKUP(AD1291,CDIHistorico_[Data],CDIHistorico_[CDI dia]/100,AH1291,0)</f>
        <v>0</v>
      </c>
      <c r="AI1292" s="2">
        <f t="shared" si="102"/>
        <v>1</v>
      </c>
    </row>
    <row r="1293" spans="26:35" hidden="1" x14ac:dyDescent="0.25">
      <c r="Z1293"/>
      <c r="AD1293" s="5">
        <f t="shared" si="99"/>
        <v>38575</v>
      </c>
      <c r="AE1293" s="96" cm="1">
        <f t="array" ref="AE1293">_xlfn.XLOOKUP(AD1292,SELICHistorico[Data],SELICHistorico[SELIC dia]/100,AE1292,0)</f>
        <v>0</v>
      </c>
      <c r="AF1293" s="80">
        <f t="shared" si="100"/>
        <v>1</v>
      </c>
      <c r="AG1293" s="123">
        <f t="shared" si="101"/>
        <v>1000</v>
      </c>
      <c r="AH1293" s="126" cm="1">
        <f t="array" ref="AH1293">_xlfn.XLOOKUP(AD1292,CDIHistorico_[Data],CDIHistorico_[CDI dia]/100,AH1292,0)</f>
        <v>0</v>
      </c>
      <c r="AI1293" s="2">
        <f t="shared" si="102"/>
        <v>1</v>
      </c>
    </row>
    <row r="1294" spans="26:35" hidden="1" x14ac:dyDescent="0.25">
      <c r="Z1294"/>
      <c r="AD1294" s="5">
        <f t="shared" si="99"/>
        <v>38576</v>
      </c>
      <c r="AE1294" s="96" cm="1">
        <f t="array" ref="AE1294">_xlfn.XLOOKUP(AD1293,SELICHistorico[Data],SELICHistorico[SELIC dia]/100,AE1293,0)</f>
        <v>0</v>
      </c>
      <c r="AF1294" s="80">
        <f t="shared" si="100"/>
        <v>1</v>
      </c>
      <c r="AG1294" s="123">
        <f t="shared" si="101"/>
        <v>1000</v>
      </c>
      <c r="AH1294" s="126" cm="1">
        <f t="array" ref="AH1294">_xlfn.XLOOKUP(AD1293,CDIHistorico_[Data],CDIHistorico_[CDI dia]/100,AH1293,0)</f>
        <v>0</v>
      </c>
      <c r="AI1294" s="2">
        <f t="shared" si="102"/>
        <v>1</v>
      </c>
    </row>
    <row r="1295" spans="26:35" hidden="1" x14ac:dyDescent="0.25">
      <c r="Z1295"/>
      <c r="AD1295" s="5">
        <f t="shared" si="99"/>
        <v>38579</v>
      </c>
      <c r="AE1295" s="96" cm="1">
        <f t="array" ref="AE1295">_xlfn.XLOOKUP(AD1294,SELICHistorico[Data],SELICHistorico[SELIC dia]/100,AE1294,0)</f>
        <v>0</v>
      </c>
      <c r="AF1295" s="80">
        <f t="shared" si="100"/>
        <v>1</v>
      </c>
      <c r="AG1295" s="123">
        <f t="shared" si="101"/>
        <v>1000</v>
      </c>
      <c r="AH1295" s="126" cm="1">
        <f t="array" ref="AH1295">_xlfn.XLOOKUP(AD1294,CDIHistorico_[Data],CDIHistorico_[CDI dia]/100,AH1294,0)</f>
        <v>0</v>
      </c>
      <c r="AI1295" s="2">
        <f t="shared" si="102"/>
        <v>1</v>
      </c>
    </row>
    <row r="1296" spans="26:35" hidden="1" x14ac:dyDescent="0.25">
      <c r="Z1296"/>
      <c r="AD1296" s="5">
        <f t="shared" si="99"/>
        <v>38580</v>
      </c>
      <c r="AE1296" s="96" cm="1">
        <f t="array" ref="AE1296">_xlfn.XLOOKUP(AD1295,SELICHistorico[Data],SELICHistorico[SELIC dia]/100,AE1295,0)</f>
        <v>0</v>
      </c>
      <c r="AF1296" s="80">
        <f t="shared" si="100"/>
        <v>1</v>
      </c>
      <c r="AG1296" s="123">
        <f t="shared" si="101"/>
        <v>1000</v>
      </c>
      <c r="AH1296" s="126" cm="1">
        <f t="array" ref="AH1296">_xlfn.XLOOKUP(AD1295,CDIHistorico_[Data],CDIHistorico_[CDI dia]/100,AH1295,0)</f>
        <v>0</v>
      </c>
      <c r="AI1296" s="2">
        <f t="shared" si="102"/>
        <v>1</v>
      </c>
    </row>
    <row r="1297" spans="26:35" hidden="1" x14ac:dyDescent="0.25">
      <c r="Z1297"/>
      <c r="AD1297" s="5">
        <f t="shared" si="99"/>
        <v>38581</v>
      </c>
      <c r="AE1297" s="96" cm="1">
        <f t="array" ref="AE1297">_xlfn.XLOOKUP(AD1296,SELICHistorico[Data],SELICHistorico[SELIC dia]/100,AE1296,0)</f>
        <v>0</v>
      </c>
      <c r="AF1297" s="80">
        <f t="shared" si="100"/>
        <v>1</v>
      </c>
      <c r="AG1297" s="123">
        <f t="shared" si="101"/>
        <v>1000</v>
      </c>
      <c r="AH1297" s="126" cm="1">
        <f t="array" ref="AH1297">_xlfn.XLOOKUP(AD1296,CDIHistorico_[Data],CDIHistorico_[CDI dia]/100,AH1296,0)</f>
        <v>0</v>
      </c>
      <c r="AI1297" s="2">
        <f t="shared" si="102"/>
        <v>1</v>
      </c>
    </row>
    <row r="1298" spans="26:35" hidden="1" x14ac:dyDescent="0.25">
      <c r="Z1298"/>
      <c r="AD1298" s="5">
        <f t="shared" si="99"/>
        <v>38582</v>
      </c>
      <c r="AE1298" s="96" cm="1">
        <f t="array" ref="AE1298">_xlfn.XLOOKUP(AD1297,SELICHistorico[Data],SELICHistorico[SELIC dia]/100,AE1297,0)</f>
        <v>0</v>
      </c>
      <c r="AF1298" s="80">
        <f t="shared" si="100"/>
        <v>1</v>
      </c>
      <c r="AG1298" s="123">
        <f t="shared" si="101"/>
        <v>1000</v>
      </c>
      <c r="AH1298" s="126" cm="1">
        <f t="array" ref="AH1298">_xlfn.XLOOKUP(AD1297,CDIHistorico_[Data],CDIHistorico_[CDI dia]/100,AH1297,0)</f>
        <v>0</v>
      </c>
      <c r="AI1298" s="2">
        <f t="shared" si="102"/>
        <v>1</v>
      </c>
    </row>
    <row r="1299" spans="26:35" hidden="1" x14ac:dyDescent="0.25">
      <c r="Z1299"/>
      <c r="AD1299" s="5">
        <f t="shared" si="99"/>
        <v>38583</v>
      </c>
      <c r="AE1299" s="96" cm="1">
        <f t="array" ref="AE1299">_xlfn.XLOOKUP(AD1298,SELICHistorico[Data],SELICHistorico[SELIC dia]/100,AE1298,0)</f>
        <v>0</v>
      </c>
      <c r="AF1299" s="80">
        <f t="shared" si="100"/>
        <v>1</v>
      </c>
      <c r="AG1299" s="123">
        <f t="shared" si="101"/>
        <v>1000</v>
      </c>
      <c r="AH1299" s="126" cm="1">
        <f t="array" ref="AH1299">_xlfn.XLOOKUP(AD1298,CDIHistorico_[Data],CDIHistorico_[CDI dia]/100,AH1298,0)</f>
        <v>0</v>
      </c>
      <c r="AI1299" s="2">
        <f t="shared" si="102"/>
        <v>1</v>
      </c>
    </row>
    <row r="1300" spans="26:35" hidden="1" x14ac:dyDescent="0.25">
      <c r="Z1300"/>
      <c r="AD1300" s="5">
        <f t="shared" ref="AD1300:AD1363" si="103">WORKDAY(AD1299,1,feriados)</f>
        <v>38586</v>
      </c>
      <c r="AE1300" s="96" cm="1">
        <f t="array" ref="AE1300">_xlfn.XLOOKUP(AD1299,SELICHistorico[Data],SELICHistorico[SELIC dia]/100,AE1299,0)</f>
        <v>0</v>
      </c>
      <c r="AF1300" s="80">
        <f t="shared" si="100"/>
        <v>1</v>
      </c>
      <c r="AG1300" s="123">
        <f t="shared" si="101"/>
        <v>1000</v>
      </c>
      <c r="AH1300" s="126" cm="1">
        <f t="array" ref="AH1300">_xlfn.XLOOKUP(AD1299,CDIHistorico_[Data],CDIHistorico_[CDI dia]/100,AH1299,0)</f>
        <v>0</v>
      </c>
      <c r="AI1300" s="2">
        <f t="shared" si="102"/>
        <v>1</v>
      </c>
    </row>
    <row r="1301" spans="26:35" hidden="1" x14ac:dyDescent="0.25">
      <c r="Z1301"/>
      <c r="AD1301" s="5">
        <f t="shared" si="103"/>
        <v>38587</v>
      </c>
      <c r="AE1301" s="96" cm="1">
        <f t="array" ref="AE1301">_xlfn.XLOOKUP(AD1300,SELICHistorico[Data],SELICHistorico[SELIC dia]/100,AE1300,0)</f>
        <v>0</v>
      </c>
      <c r="AF1301" s="80">
        <f t="shared" si="100"/>
        <v>1</v>
      </c>
      <c r="AG1301" s="123">
        <f t="shared" si="101"/>
        <v>1000</v>
      </c>
      <c r="AH1301" s="126" cm="1">
        <f t="array" ref="AH1301">_xlfn.XLOOKUP(AD1300,CDIHistorico_[Data],CDIHistorico_[CDI dia]/100,AH1300,0)</f>
        <v>0</v>
      </c>
      <c r="AI1301" s="2">
        <f t="shared" si="102"/>
        <v>1</v>
      </c>
    </row>
    <row r="1302" spans="26:35" hidden="1" x14ac:dyDescent="0.25">
      <c r="Z1302"/>
      <c r="AD1302" s="5">
        <f t="shared" si="103"/>
        <v>38588</v>
      </c>
      <c r="AE1302" s="96" cm="1">
        <f t="array" ref="AE1302">_xlfn.XLOOKUP(AD1301,SELICHistorico[Data],SELICHistorico[SELIC dia]/100,AE1301,0)</f>
        <v>0</v>
      </c>
      <c r="AF1302" s="80">
        <f t="shared" si="100"/>
        <v>1</v>
      </c>
      <c r="AG1302" s="123">
        <f t="shared" si="101"/>
        <v>1000</v>
      </c>
      <c r="AH1302" s="126" cm="1">
        <f t="array" ref="AH1302">_xlfn.XLOOKUP(AD1301,CDIHistorico_[Data],CDIHistorico_[CDI dia]/100,AH1301,0)</f>
        <v>0</v>
      </c>
      <c r="AI1302" s="2">
        <f t="shared" si="102"/>
        <v>1</v>
      </c>
    </row>
    <row r="1303" spans="26:35" hidden="1" x14ac:dyDescent="0.25">
      <c r="Z1303"/>
      <c r="AD1303" s="5">
        <f t="shared" si="103"/>
        <v>38589</v>
      </c>
      <c r="AE1303" s="96" cm="1">
        <f t="array" ref="AE1303">_xlfn.XLOOKUP(AD1302,SELICHistorico[Data],SELICHistorico[SELIC dia]/100,AE1302,0)</f>
        <v>0</v>
      </c>
      <c r="AF1303" s="80">
        <f t="shared" si="100"/>
        <v>1</v>
      </c>
      <c r="AG1303" s="123">
        <f t="shared" si="101"/>
        <v>1000</v>
      </c>
      <c r="AH1303" s="126" cm="1">
        <f t="array" ref="AH1303">_xlfn.XLOOKUP(AD1302,CDIHistorico_[Data],CDIHistorico_[CDI dia]/100,AH1302,0)</f>
        <v>0</v>
      </c>
      <c r="AI1303" s="2">
        <f t="shared" si="102"/>
        <v>1</v>
      </c>
    </row>
    <row r="1304" spans="26:35" hidden="1" x14ac:dyDescent="0.25">
      <c r="Z1304"/>
      <c r="AD1304" s="5">
        <f t="shared" si="103"/>
        <v>38590</v>
      </c>
      <c r="AE1304" s="96" cm="1">
        <f t="array" ref="AE1304">_xlfn.XLOOKUP(AD1303,SELICHistorico[Data],SELICHistorico[SELIC dia]/100,AE1303,0)</f>
        <v>0</v>
      </c>
      <c r="AF1304" s="80">
        <f t="shared" si="100"/>
        <v>1</v>
      </c>
      <c r="AG1304" s="123">
        <f t="shared" si="101"/>
        <v>1000</v>
      </c>
      <c r="AH1304" s="126" cm="1">
        <f t="array" ref="AH1304">_xlfn.XLOOKUP(AD1303,CDIHistorico_[Data],CDIHistorico_[CDI dia]/100,AH1303,0)</f>
        <v>0</v>
      </c>
      <c r="AI1304" s="2">
        <f t="shared" si="102"/>
        <v>1</v>
      </c>
    </row>
    <row r="1305" spans="26:35" hidden="1" x14ac:dyDescent="0.25">
      <c r="Z1305"/>
      <c r="AD1305" s="5">
        <f t="shared" si="103"/>
        <v>38593</v>
      </c>
      <c r="AE1305" s="96" cm="1">
        <f t="array" ref="AE1305">_xlfn.XLOOKUP(AD1304,SELICHistorico[Data],SELICHistorico[SELIC dia]/100,AE1304,0)</f>
        <v>0</v>
      </c>
      <c r="AF1305" s="80">
        <f t="shared" si="100"/>
        <v>1</v>
      </c>
      <c r="AG1305" s="123">
        <f t="shared" si="101"/>
        <v>1000</v>
      </c>
      <c r="AH1305" s="126" cm="1">
        <f t="array" ref="AH1305">_xlfn.XLOOKUP(AD1304,CDIHistorico_[Data],CDIHistorico_[CDI dia]/100,AH1304,0)</f>
        <v>0</v>
      </c>
      <c r="AI1305" s="2">
        <f t="shared" si="102"/>
        <v>1</v>
      </c>
    </row>
    <row r="1306" spans="26:35" hidden="1" x14ac:dyDescent="0.25">
      <c r="Z1306"/>
      <c r="AD1306" s="5">
        <f t="shared" si="103"/>
        <v>38594</v>
      </c>
      <c r="AE1306" s="96" cm="1">
        <f t="array" ref="AE1306">_xlfn.XLOOKUP(AD1305,SELICHistorico[Data],SELICHistorico[SELIC dia]/100,AE1305,0)</f>
        <v>0</v>
      </c>
      <c r="AF1306" s="80">
        <f t="shared" si="100"/>
        <v>1</v>
      </c>
      <c r="AG1306" s="123">
        <f t="shared" si="101"/>
        <v>1000</v>
      </c>
      <c r="AH1306" s="126" cm="1">
        <f t="array" ref="AH1306">_xlfn.XLOOKUP(AD1305,CDIHistorico_[Data],CDIHistorico_[CDI dia]/100,AH1305,0)</f>
        <v>0</v>
      </c>
      <c r="AI1306" s="2">
        <f t="shared" si="102"/>
        <v>1</v>
      </c>
    </row>
    <row r="1307" spans="26:35" hidden="1" x14ac:dyDescent="0.25">
      <c r="Z1307"/>
      <c r="AD1307" s="5">
        <f t="shared" si="103"/>
        <v>38595</v>
      </c>
      <c r="AE1307" s="96" cm="1">
        <f t="array" ref="AE1307">_xlfn.XLOOKUP(AD1306,SELICHistorico[Data],SELICHistorico[SELIC dia]/100,AE1306,0)</f>
        <v>0</v>
      </c>
      <c r="AF1307" s="80">
        <f t="shared" si="100"/>
        <v>1</v>
      </c>
      <c r="AG1307" s="123">
        <f t="shared" si="101"/>
        <v>1000</v>
      </c>
      <c r="AH1307" s="126" cm="1">
        <f t="array" ref="AH1307">_xlfn.XLOOKUP(AD1306,CDIHistorico_[Data],CDIHistorico_[CDI dia]/100,AH1306,0)</f>
        <v>0</v>
      </c>
      <c r="AI1307" s="2">
        <f t="shared" si="102"/>
        <v>1</v>
      </c>
    </row>
    <row r="1308" spans="26:35" hidden="1" x14ac:dyDescent="0.25">
      <c r="Z1308"/>
      <c r="AD1308" s="5">
        <f t="shared" si="103"/>
        <v>38596</v>
      </c>
      <c r="AE1308" s="96" cm="1">
        <f t="array" ref="AE1308">_xlfn.XLOOKUP(AD1307,SELICHistorico[Data],SELICHistorico[SELIC dia]/100,AE1307,0)</f>
        <v>0</v>
      </c>
      <c r="AF1308" s="80">
        <f t="shared" si="100"/>
        <v>1</v>
      </c>
      <c r="AG1308" s="123">
        <f t="shared" si="101"/>
        <v>1000</v>
      </c>
      <c r="AH1308" s="126" cm="1">
        <f t="array" ref="AH1308">_xlfn.XLOOKUP(AD1307,CDIHistorico_[Data],CDIHistorico_[CDI dia]/100,AH1307,0)</f>
        <v>0</v>
      </c>
      <c r="AI1308" s="2">
        <f t="shared" si="102"/>
        <v>1</v>
      </c>
    </row>
    <row r="1309" spans="26:35" hidden="1" x14ac:dyDescent="0.25">
      <c r="Z1309"/>
      <c r="AD1309" s="5">
        <f t="shared" si="103"/>
        <v>38597</v>
      </c>
      <c r="AE1309" s="96" cm="1">
        <f t="array" ref="AE1309">_xlfn.XLOOKUP(AD1308,SELICHistorico[Data],SELICHistorico[SELIC dia]/100,AE1308,0)</f>
        <v>0</v>
      </c>
      <c r="AF1309" s="80">
        <f t="shared" si="100"/>
        <v>1</v>
      </c>
      <c r="AG1309" s="123">
        <f t="shared" si="101"/>
        <v>1000</v>
      </c>
      <c r="AH1309" s="126" cm="1">
        <f t="array" ref="AH1309">_xlfn.XLOOKUP(AD1308,CDIHistorico_[Data],CDIHistorico_[CDI dia]/100,AH1308,0)</f>
        <v>0</v>
      </c>
      <c r="AI1309" s="2">
        <f t="shared" si="102"/>
        <v>1</v>
      </c>
    </row>
    <row r="1310" spans="26:35" hidden="1" x14ac:dyDescent="0.25">
      <c r="Z1310"/>
      <c r="AD1310" s="5">
        <f t="shared" si="103"/>
        <v>38600</v>
      </c>
      <c r="AE1310" s="96" cm="1">
        <f t="array" ref="AE1310">_xlfn.XLOOKUP(AD1309,SELICHistorico[Data],SELICHistorico[SELIC dia]/100,AE1309,0)</f>
        <v>0</v>
      </c>
      <c r="AF1310" s="80">
        <f t="shared" si="100"/>
        <v>1</v>
      </c>
      <c r="AG1310" s="123">
        <f t="shared" si="101"/>
        <v>1000</v>
      </c>
      <c r="AH1310" s="126" cm="1">
        <f t="array" ref="AH1310">_xlfn.XLOOKUP(AD1309,CDIHistorico_[Data],CDIHistorico_[CDI dia]/100,AH1309,0)</f>
        <v>0</v>
      </c>
      <c r="AI1310" s="2">
        <f t="shared" si="102"/>
        <v>1</v>
      </c>
    </row>
    <row r="1311" spans="26:35" hidden="1" x14ac:dyDescent="0.25">
      <c r="Z1311"/>
      <c r="AD1311" s="5">
        <f t="shared" si="103"/>
        <v>38601</v>
      </c>
      <c r="AE1311" s="96" cm="1">
        <f t="array" ref="AE1311">_xlfn.XLOOKUP(AD1310,SELICHistorico[Data],SELICHistorico[SELIC dia]/100,AE1310,0)</f>
        <v>0</v>
      </c>
      <c r="AF1311" s="80">
        <f t="shared" si="100"/>
        <v>1</v>
      </c>
      <c r="AG1311" s="123">
        <f t="shared" si="101"/>
        <v>1000</v>
      </c>
      <c r="AH1311" s="126" cm="1">
        <f t="array" ref="AH1311">_xlfn.XLOOKUP(AD1310,CDIHistorico_[Data],CDIHistorico_[CDI dia]/100,AH1310,0)</f>
        <v>0</v>
      </c>
      <c r="AI1311" s="2">
        <f t="shared" si="102"/>
        <v>1</v>
      </c>
    </row>
    <row r="1312" spans="26:35" hidden="1" x14ac:dyDescent="0.25">
      <c r="Z1312"/>
      <c r="AD1312" s="5">
        <f t="shared" si="103"/>
        <v>38603</v>
      </c>
      <c r="AE1312" s="96" cm="1">
        <f t="array" ref="AE1312">_xlfn.XLOOKUP(AD1311,SELICHistorico[Data],SELICHistorico[SELIC dia]/100,AE1311,0)</f>
        <v>0</v>
      </c>
      <c r="AF1312" s="80">
        <f t="shared" si="100"/>
        <v>1</v>
      </c>
      <c r="AG1312" s="123">
        <f t="shared" si="101"/>
        <v>1000</v>
      </c>
      <c r="AH1312" s="126" cm="1">
        <f t="array" ref="AH1312">_xlfn.XLOOKUP(AD1311,CDIHistorico_[Data],CDIHistorico_[CDI dia]/100,AH1311,0)</f>
        <v>0</v>
      </c>
      <c r="AI1312" s="2">
        <f t="shared" si="102"/>
        <v>1</v>
      </c>
    </row>
    <row r="1313" spans="26:35" hidden="1" x14ac:dyDescent="0.25">
      <c r="Z1313"/>
      <c r="AD1313" s="5">
        <f t="shared" si="103"/>
        <v>38604</v>
      </c>
      <c r="AE1313" s="96" cm="1">
        <f t="array" ref="AE1313">_xlfn.XLOOKUP(AD1312,SELICHistorico[Data],SELICHistorico[SELIC dia]/100,AE1312,0)</f>
        <v>0</v>
      </c>
      <c r="AF1313" s="80">
        <f t="shared" si="100"/>
        <v>1</v>
      </c>
      <c r="AG1313" s="123">
        <f t="shared" si="101"/>
        <v>1000</v>
      </c>
      <c r="AH1313" s="126" cm="1">
        <f t="array" ref="AH1313">_xlfn.XLOOKUP(AD1312,CDIHistorico_[Data],CDIHistorico_[CDI dia]/100,AH1312,0)</f>
        <v>0</v>
      </c>
      <c r="AI1313" s="2">
        <f t="shared" si="102"/>
        <v>1</v>
      </c>
    </row>
    <row r="1314" spans="26:35" hidden="1" x14ac:dyDescent="0.25">
      <c r="Z1314"/>
      <c r="AD1314" s="5">
        <f t="shared" si="103"/>
        <v>38607</v>
      </c>
      <c r="AE1314" s="96" cm="1">
        <f t="array" ref="AE1314">_xlfn.XLOOKUP(AD1313,SELICHistorico[Data],SELICHistorico[SELIC dia]/100,AE1313,0)</f>
        <v>0</v>
      </c>
      <c r="AF1314" s="80">
        <f t="shared" si="100"/>
        <v>1</v>
      </c>
      <c r="AG1314" s="123">
        <f t="shared" si="101"/>
        <v>1000</v>
      </c>
      <c r="AH1314" s="126" cm="1">
        <f t="array" ref="AH1314">_xlfn.XLOOKUP(AD1313,CDIHistorico_[Data],CDIHistorico_[CDI dia]/100,AH1313,0)</f>
        <v>0</v>
      </c>
      <c r="AI1314" s="2">
        <f t="shared" si="102"/>
        <v>1</v>
      </c>
    </row>
    <row r="1315" spans="26:35" hidden="1" x14ac:dyDescent="0.25">
      <c r="Z1315"/>
      <c r="AD1315" s="5">
        <f t="shared" si="103"/>
        <v>38608</v>
      </c>
      <c r="AE1315" s="96" cm="1">
        <f t="array" ref="AE1315">_xlfn.XLOOKUP(AD1314,SELICHistorico[Data],SELICHistorico[SELIC dia]/100,AE1314,0)</f>
        <v>0</v>
      </c>
      <c r="AF1315" s="80">
        <f t="shared" si="100"/>
        <v>1</v>
      </c>
      <c r="AG1315" s="123">
        <f t="shared" si="101"/>
        <v>1000</v>
      </c>
      <c r="AH1315" s="126" cm="1">
        <f t="array" ref="AH1315">_xlfn.XLOOKUP(AD1314,CDIHistorico_[Data],CDIHistorico_[CDI dia]/100,AH1314,0)</f>
        <v>0</v>
      </c>
      <c r="AI1315" s="2">
        <f t="shared" si="102"/>
        <v>1</v>
      </c>
    </row>
    <row r="1316" spans="26:35" hidden="1" x14ac:dyDescent="0.25">
      <c r="Z1316"/>
      <c r="AD1316" s="5">
        <f t="shared" si="103"/>
        <v>38609</v>
      </c>
      <c r="AE1316" s="96" cm="1">
        <f t="array" ref="AE1316">_xlfn.XLOOKUP(AD1315,SELICHistorico[Data],SELICHistorico[SELIC dia]/100,AE1315,0)</f>
        <v>0</v>
      </c>
      <c r="AF1316" s="80">
        <f t="shared" si="100"/>
        <v>1</v>
      </c>
      <c r="AG1316" s="123">
        <f t="shared" si="101"/>
        <v>1000</v>
      </c>
      <c r="AH1316" s="126" cm="1">
        <f t="array" ref="AH1316">_xlfn.XLOOKUP(AD1315,CDIHistorico_[Data],CDIHistorico_[CDI dia]/100,AH1315,0)</f>
        <v>0</v>
      </c>
      <c r="AI1316" s="2">
        <f t="shared" si="102"/>
        <v>1</v>
      </c>
    </row>
    <row r="1317" spans="26:35" hidden="1" x14ac:dyDescent="0.25">
      <c r="Z1317"/>
      <c r="AD1317" s="5">
        <f t="shared" si="103"/>
        <v>38610</v>
      </c>
      <c r="AE1317" s="96" cm="1">
        <f t="array" ref="AE1317">_xlfn.XLOOKUP(AD1316,SELICHistorico[Data],SELICHistorico[SELIC dia]/100,AE1316,0)</f>
        <v>0</v>
      </c>
      <c r="AF1317" s="80">
        <f t="shared" si="100"/>
        <v>1</v>
      </c>
      <c r="AG1317" s="123">
        <f t="shared" si="101"/>
        <v>1000</v>
      </c>
      <c r="AH1317" s="126" cm="1">
        <f t="array" ref="AH1317">_xlfn.XLOOKUP(AD1316,CDIHistorico_[Data],CDIHistorico_[CDI dia]/100,AH1316,0)</f>
        <v>0</v>
      </c>
      <c r="AI1317" s="2">
        <f t="shared" si="102"/>
        <v>1</v>
      </c>
    </row>
    <row r="1318" spans="26:35" hidden="1" x14ac:dyDescent="0.25">
      <c r="Z1318"/>
      <c r="AD1318" s="5">
        <f t="shared" si="103"/>
        <v>38611</v>
      </c>
      <c r="AE1318" s="96" cm="1">
        <f t="array" ref="AE1318">_xlfn.XLOOKUP(AD1317,SELICHistorico[Data],SELICHistorico[SELIC dia]/100,AE1317,0)</f>
        <v>0</v>
      </c>
      <c r="AF1318" s="80">
        <f t="shared" si="100"/>
        <v>1</v>
      </c>
      <c r="AG1318" s="123">
        <f t="shared" si="101"/>
        <v>1000</v>
      </c>
      <c r="AH1318" s="126" cm="1">
        <f t="array" ref="AH1318">_xlfn.XLOOKUP(AD1317,CDIHistorico_[Data],CDIHistorico_[CDI dia]/100,AH1317,0)</f>
        <v>0</v>
      </c>
      <c r="AI1318" s="2">
        <f t="shared" si="102"/>
        <v>1</v>
      </c>
    </row>
    <row r="1319" spans="26:35" hidden="1" x14ac:dyDescent="0.25">
      <c r="Z1319"/>
      <c r="AD1319" s="5">
        <f t="shared" si="103"/>
        <v>38614</v>
      </c>
      <c r="AE1319" s="96" cm="1">
        <f t="array" ref="AE1319">_xlfn.XLOOKUP(AD1318,SELICHistorico[Data],SELICHistorico[SELIC dia]/100,AE1318,0)</f>
        <v>0</v>
      </c>
      <c r="AF1319" s="80">
        <f t="shared" si="100"/>
        <v>1</v>
      </c>
      <c r="AG1319" s="123">
        <f t="shared" si="101"/>
        <v>1000</v>
      </c>
      <c r="AH1319" s="126" cm="1">
        <f t="array" ref="AH1319">_xlfn.XLOOKUP(AD1318,CDIHistorico_[Data],CDIHistorico_[CDI dia]/100,AH1318,0)</f>
        <v>0</v>
      </c>
      <c r="AI1319" s="2">
        <f t="shared" si="102"/>
        <v>1</v>
      </c>
    </row>
    <row r="1320" spans="26:35" hidden="1" x14ac:dyDescent="0.25">
      <c r="Z1320"/>
      <c r="AD1320" s="5">
        <f t="shared" si="103"/>
        <v>38615</v>
      </c>
      <c r="AE1320" s="96" cm="1">
        <f t="array" ref="AE1320">_xlfn.XLOOKUP(AD1319,SELICHistorico[Data],SELICHistorico[SELIC dia]/100,AE1319,0)</f>
        <v>0</v>
      </c>
      <c r="AF1320" s="80">
        <f t="shared" si="100"/>
        <v>1</v>
      </c>
      <c r="AG1320" s="123">
        <f t="shared" si="101"/>
        <v>1000</v>
      </c>
      <c r="AH1320" s="126" cm="1">
        <f t="array" ref="AH1320">_xlfn.XLOOKUP(AD1319,CDIHistorico_[Data],CDIHistorico_[CDI dia]/100,AH1319,0)</f>
        <v>0</v>
      </c>
      <c r="AI1320" s="2">
        <f t="shared" si="102"/>
        <v>1</v>
      </c>
    </row>
    <row r="1321" spans="26:35" hidden="1" x14ac:dyDescent="0.25">
      <c r="Z1321"/>
      <c r="AD1321" s="5">
        <f t="shared" si="103"/>
        <v>38616</v>
      </c>
      <c r="AE1321" s="96" cm="1">
        <f t="array" ref="AE1321">_xlfn.XLOOKUP(AD1320,SELICHistorico[Data],SELICHistorico[SELIC dia]/100,AE1320,0)</f>
        <v>0</v>
      </c>
      <c r="AF1321" s="80">
        <f t="shared" si="100"/>
        <v>1</v>
      </c>
      <c r="AG1321" s="123">
        <f t="shared" si="101"/>
        <v>1000</v>
      </c>
      <c r="AH1321" s="126" cm="1">
        <f t="array" ref="AH1321">_xlfn.XLOOKUP(AD1320,CDIHistorico_[Data],CDIHistorico_[CDI dia]/100,AH1320,0)</f>
        <v>0</v>
      </c>
      <c r="AI1321" s="2">
        <f t="shared" si="102"/>
        <v>1</v>
      </c>
    </row>
    <row r="1322" spans="26:35" hidden="1" x14ac:dyDescent="0.25">
      <c r="Z1322"/>
      <c r="AD1322" s="5">
        <f t="shared" si="103"/>
        <v>38617</v>
      </c>
      <c r="AE1322" s="96" cm="1">
        <f t="array" ref="AE1322">_xlfn.XLOOKUP(AD1321,SELICHistorico[Data],SELICHistorico[SELIC dia]/100,AE1321,0)</f>
        <v>0</v>
      </c>
      <c r="AF1322" s="80">
        <f t="shared" si="100"/>
        <v>1</v>
      </c>
      <c r="AG1322" s="123">
        <f t="shared" si="101"/>
        <v>1000</v>
      </c>
      <c r="AH1322" s="126" cm="1">
        <f t="array" ref="AH1322">_xlfn.XLOOKUP(AD1321,CDIHistorico_[Data],CDIHistorico_[CDI dia]/100,AH1321,0)</f>
        <v>0</v>
      </c>
      <c r="AI1322" s="2">
        <f t="shared" si="102"/>
        <v>1</v>
      </c>
    </row>
    <row r="1323" spans="26:35" hidden="1" x14ac:dyDescent="0.25">
      <c r="Z1323"/>
      <c r="AD1323" s="5">
        <f t="shared" si="103"/>
        <v>38618</v>
      </c>
      <c r="AE1323" s="96" cm="1">
        <f t="array" ref="AE1323">_xlfn.XLOOKUP(AD1322,SELICHistorico[Data],SELICHistorico[SELIC dia]/100,AE1322,0)</f>
        <v>0</v>
      </c>
      <c r="AF1323" s="80">
        <f t="shared" si="100"/>
        <v>1</v>
      </c>
      <c r="AG1323" s="123">
        <f t="shared" si="101"/>
        <v>1000</v>
      </c>
      <c r="AH1323" s="126" cm="1">
        <f t="array" ref="AH1323">_xlfn.XLOOKUP(AD1322,CDIHistorico_[Data],CDIHistorico_[CDI dia]/100,AH1322,0)</f>
        <v>0</v>
      </c>
      <c r="AI1323" s="2">
        <f t="shared" si="102"/>
        <v>1</v>
      </c>
    </row>
    <row r="1324" spans="26:35" hidden="1" x14ac:dyDescent="0.25">
      <c r="Z1324"/>
      <c r="AD1324" s="5">
        <f t="shared" si="103"/>
        <v>38621</v>
      </c>
      <c r="AE1324" s="96" cm="1">
        <f t="array" ref="AE1324">_xlfn.XLOOKUP(AD1323,SELICHistorico[Data],SELICHistorico[SELIC dia]/100,AE1323,0)</f>
        <v>0</v>
      </c>
      <c r="AF1324" s="80">
        <f t="shared" si="100"/>
        <v>1</v>
      </c>
      <c r="AG1324" s="123">
        <f t="shared" si="101"/>
        <v>1000</v>
      </c>
      <c r="AH1324" s="126" cm="1">
        <f t="array" ref="AH1324">_xlfn.XLOOKUP(AD1323,CDIHistorico_[Data],CDIHistorico_[CDI dia]/100,AH1323,0)</f>
        <v>0</v>
      </c>
      <c r="AI1324" s="2">
        <f t="shared" si="102"/>
        <v>1</v>
      </c>
    </row>
    <row r="1325" spans="26:35" hidden="1" x14ac:dyDescent="0.25">
      <c r="Z1325"/>
      <c r="AD1325" s="5">
        <f t="shared" si="103"/>
        <v>38622</v>
      </c>
      <c r="AE1325" s="96" cm="1">
        <f t="array" ref="AE1325">_xlfn.XLOOKUP(AD1324,SELICHistorico[Data],SELICHistorico[SELIC dia]/100,AE1324,0)</f>
        <v>0</v>
      </c>
      <c r="AF1325" s="80">
        <f t="shared" si="100"/>
        <v>1</v>
      </c>
      <c r="AG1325" s="123">
        <f t="shared" si="101"/>
        <v>1000</v>
      </c>
      <c r="AH1325" s="126" cm="1">
        <f t="array" ref="AH1325">_xlfn.XLOOKUP(AD1324,CDIHistorico_[Data],CDIHistorico_[CDI dia]/100,AH1324,0)</f>
        <v>0</v>
      </c>
      <c r="AI1325" s="2">
        <f t="shared" si="102"/>
        <v>1</v>
      </c>
    </row>
    <row r="1326" spans="26:35" hidden="1" x14ac:dyDescent="0.25">
      <c r="Z1326"/>
      <c r="AD1326" s="5">
        <f t="shared" si="103"/>
        <v>38623</v>
      </c>
      <c r="AE1326" s="96" cm="1">
        <f t="array" ref="AE1326">_xlfn.XLOOKUP(AD1325,SELICHistorico[Data],SELICHistorico[SELIC dia]/100,AE1325,0)</f>
        <v>0</v>
      </c>
      <c r="AF1326" s="80">
        <f t="shared" si="100"/>
        <v>1</v>
      </c>
      <c r="AG1326" s="123">
        <f t="shared" si="101"/>
        <v>1000</v>
      </c>
      <c r="AH1326" s="126" cm="1">
        <f t="array" ref="AH1326">_xlfn.XLOOKUP(AD1325,CDIHistorico_[Data],CDIHistorico_[CDI dia]/100,AH1325,0)</f>
        <v>0</v>
      </c>
      <c r="AI1326" s="2">
        <f t="shared" si="102"/>
        <v>1</v>
      </c>
    </row>
    <row r="1327" spans="26:35" hidden="1" x14ac:dyDescent="0.25">
      <c r="Z1327"/>
      <c r="AD1327" s="5">
        <f t="shared" si="103"/>
        <v>38624</v>
      </c>
      <c r="AE1327" s="96" cm="1">
        <f t="array" ref="AE1327">_xlfn.XLOOKUP(AD1326,SELICHistorico[Data],SELICHistorico[SELIC dia]/100,AE1326,0)</f>
        <v>0</v>
      </c>
      <c r="AF1327" s="80">
        <f t="shared" si="100"/>
        <v>1</v>
      </c>
      <c r="AG1327" s="123">
        <f t="shared" si="101"/>
        <v>1000</v>
      </c>
      <c r="AH1327" s="126" cm="1">
        <f t="array" ref="AH1327">_xlfn.XLOOKUP(AD1326,CDIHistorico_[Data],CDIHistorico_[CDI dia]/100,AH1326,0)</f>
        <v>0</v>
      </c>
      <c r="AI1327" s="2">
        <f t="shared" si="102"/>
        <v>1</v>
      </c>
    </row>
    <row r="1328" spans="26:35" hidden="1" x14ac:dyDescent="0.25">
      <c r="Z1328"/>
      <c r="AD1328" s="5">
        <f t="shared" si="103"/>
        <v>38625</v>
      </c>
      <c r="AE1328" s="96" cm="1">
        <f t="array" ref="AE1328">_xlfn.XLOOKUP(AD1327,SELICHistorico[Data],SELICHistorico[SELIC dia]/100,AE1327,0)</f>
        <v>0</v>
      </c>
      <c r="AF1328" s="80">
        <f t="shared" si="100"/>
        <v>1</v>
      </c>
      <c r="AG1328" s="123">
        <f t="shared" si="101"/>
        <v>1000</v>
      </c>
      <c r="AH1328" s="126" cm="1">
        <f t="array" ref="AH1328">_xlfn.XLOOKUP(AD1327,CDIHistorico_[Data],CDIHistorico_[CDI dia]/100,AH1327,0)</f>
        <v>0</v>
      </c>
      <c r="AI1328" s="2">
        <f t="shared" si="102"/>
        <v>1</v>
      </c>
    </row>
    <row r="1329" spans="26:35" hidden="1" x14ac:dyDescent="0.25">
      <c r="Z1329"/>
      <c r="AD1329" s="5">
        <f t="shared" si="103"/>
        <v>38628</v>
      </c>
      <c r="AE1329" s="96" cm="1">
        <f t="array" ref="AE1329">_xlfn.XLOOKUP(AD1328,SELICHistorico[Data],SELICHistorico[SELIC dia]/100,AE1328,0)</f>
        <v>0</v>
      </c>
      <c r="AF1329" s="80">
        <f t="shared" si="100"/>
        <v>1</v>
      </c>
      <c r="AG1329" s="123">
        <f t="shared" si="101"/>
        <v>1000</v>
      </c>
      <c r="AH1329" s="126" cm="1">
        <f t="array" ref="AH1329">_xlfn.XLOOKUP(AD1328,CDIHistorico_[Data],CDIHistorico_[CDI dia]/100,AH1328,0)</f>
        <v>0</v>
      </c>
      <c r="AI1329" s="2">
        <f t="shared" si="102"/>
        <v>1</v>
      </c>
    </row>
    <row r="1330" spans="26:35" hidden="1" x14ac:dyDescent="0.25">
      <c r="Z1330"/>
      <c r="AD1330" s="5">
        <f t="shared" si="103"/>
        <v>38629</v>
      </c>
      <c r="AE1330" s="96" cm="1">
        <f t="array" ref="AE1330">_xlfn.XLOOKUP(AD1329,SELICHistorico[Data],SELICHistorico[SELIC dia]/100,AE1329,0)</f>
        <v>0</v>
      </c>
      <c r="AF1330" s="80">
        <f t="shared" si="100"/>
        <v>1</v>
      </c>
      <c r="AG1330" s="123">
        <f t="shared" si="101"/>
        <v>1000</v>
      </c>
      <c r="AH1330" s="126" cm="1">
        <f t="array" ref="AH1330">_xlfn.XLOOKUP(AD1329,CDIHistorico_[Data],CDIHistorico_[CDI dia]/100,AH1329,0)</f>
        <v>0</v>
      </c>
      <c r="AI1330" s="2">
        <f t="shared" si="102"/>
        <v>1</v>
      </c>
    </row>
    <row r="1331" spans="26:35" hidden="1" x14ac:dyDescent="0.25">
      <c r="Z1331"/>
      <c r="AD1331" s="5">
        <f t="shared" si="103"/>
        <v>38630</v>
      </c>
      <c r="AE1331" s="96" cm="1">
        <f t="array" ref="AE1331">_xlfn.XLOOKUP(AD1330,SELICHistorico[Data],SELICHistorico[SELIC dia]/100,AE1330,0)</f>
        <v>0</v>
      </c>
      <c r="AF1331" s="80">
        <f t="shared" si="100"/>
        <v>1</v>
      </c>
      <c r="AG1331" s="123">
        <f t="shared" si="101"/>
        <v>1000</v>
      </c>
      <c r="AH1331" s="126" cm="1">
        <f t="array" ref="AH1331">_xlfn.XLOOKUP(AD1330,CDIHistorico_[Data],CDIHistorico_[CDI dia]/100,AH1330,0)</f>
        <v>0</v>
      </c>
      <c r="AI1331" s="2">
        <f t="shared" si="102"/>
        <v>1</v>
      </c>
    </row>
    <row r="1332" spans="26:35" hidden="1" x14ac:dyDescent="0.25">
      <c r="Z1332"/>
      <c r="AD1332" s="5">
        <f t="shared" si="103"/>
        <v>38631</v>
      </c>
      <c r="AE1332" s="96" cm="1">
        <f t="array" ref="AE1332">_xlfn.XLOOKUP(AD1331,SELICHistorico[Data],SELICHistorico[SELIC dia]/100,AE1331,0)</f>
        <v>0</v>
      </c>
      <c r="AF1332" s="80">
        <f t="shared" si="100"/>
        <v>1</v>
      </c>
      <c r="AG1332" s="123">
        <f t="shared" si="101"/>
        <v>1000</v>
      </c>
      <c r="AH1332" s="126" cm="1">
        <f t="array" ref="AH1332">_xlfn.XLOOKUP(AD1331,CDIHistorico_[Data],CDIHistorico_[CDI dia]/100,AH1331,0)</f>
        <v>0</v>
      </c>
      <c r="AI1332" s="2">
        <f t="shared" si="102"/>
        <v>1</v>
      </c>
    </row>
    <row r="1333" spans="26:35" hidden="1" x14ac:dyDescent="0.25">
      <c r="Z1333"/>
      <c r="AD1333" s="5">
        <f t="shared" si="103"/>
        <v>38632</v>
      </c>
      <c r="AE1333" s="96" cm="1">
        <f t="array" ref="AE1333">_xlfn.XLOOKUP(AD1332,SELICHistorico[Data],SELICHistorico[SELIC dia]/100,AE1332,0)</f>
        <v>0</v>
      </c>
      <c r="AF1333" s="80">
        <f t="shared" si="100"/>
        <v>1</v>
      </c>
      <c r="AG1333" s="123">
        <f t="shared" si="101"/>
        <v>1000</v>
      </c>
      <c r="AH1333" s="126" cm="1">
        <f t="array" ref="AH1333">_xlfn.XLOOKUP(AD1332,CDIHistorico_[Data],CDIHistorico_[CDI dia]/100,AH1332,0)</f>
        <v>0</v>
      </c>
      <c r="AI1333" s="2">
        <f t="shared" si="102"/>
        <v>1</v>
      </c>
    </row>
    <row r="1334" spans="26:35" hidden="1" x14ac:dyDescent="0.25">
      <c r="Z1334"/>
      <c r="AD1334" s="5">
        <f t="shared" si="103"/>
        <v>38635</v>
      </c>
      <c r="AE1334" s="96" cm="1">
        <f t="array" ref="AE1334">_xlfn.XLOOKUP(AD1333,SELICHistorico[Data],SELICHistorico[SELIC dia]/100,AE1333,0)</f>
        <v>0</v>
      </c>
      <c r="AF1334" s="80">
        <f t="shared" si="100"/>
        <v>1</v>
      </c>
      <c r="AG1334" s="123">
        <f t="shared" si="101"/>
        <v>1000</v>
      </c>
      <c r="AH1334" s="126" cm="1">
        <f t="array" ref="AH1334">_xlfn.XLOOKUP(AD1333,CDIHistorico_[Data],CDIHistorico_[CDI dia]/100,AH1333,0)</f>
        <v>0</v>
      </c>
      <c r="AI1334" s="2">
        <f t="shared" si="102"/>
        <v>1</v>
      </c>
    </row>
    <row r="1335" spans="26:35" hidden="1" x14ac:dyDescent="0.25">
      <c r="Z1335"/>
      <c r="AD1335" s="5">
        <f t="shared" si="103"/>
        <v>38636</v>
      </c>
      <c r="AE1335" s="96" cm="1">
        <f t="array" ref="AE1335">_xlfn.XLOOKUP(AD1334,SELICHistorico[Data],SELICHistorico[SELIC dia]/100,AE1334,0)</f>
        <v>0</v>
      </c>
      <c r="AF1335" s="80">
        <f t="shared" si="100"/>
        <v>1</v>
      </c>
      <c r="AG1335" s="123">
        <f t="shared" si="101"/>
        <v>1000</v>
      </c>
      <c r="AH1335" s="126" cm="1">
        <f t="array" ref="AH1335">_xlfn.XLOOKUP(AD1334,CDIHistorico_[Data],CDIHistorico_[CDI dia]/100,AH1334,0)</f>
        <v>0</v>
      </c>
      <c r="AI1335" s="2">
        <f t="shared" si="102"/>
        <v>1</v>
      </c>
    </row>
    <row r="1336" spans="26:35" hidden="1" x14ac:dyDescent="0.25">
      <c r="Z1336"/>
      <c r="AD1336" s="5">
        <f t="shared" si="103"/>
        <v>38638</v>
      </c>
      <c r="AE1336" s="96" cm="1">
        <f t="array" ref="AE1336">_xlfn.XLOOKUP(AD1335,SELICHistorico[Data],SELICHistorico[SELIC dia]/100,AE1335,0)</f>
        <v>0</v>
      </c>
      <c r="AF1336" s="80">
        <f t="shared" si="100"/>
        <v>1</v>
      </c>
      <c r="AG1336" s="123">
        <f t="shared" si="101"/>
        <v>1000</v>
      </c>
      <c r="AH1336" s="126" cm="1">
        <f t="array" ref="AH1336">_xlfn.XLOOKUP(AD1335,CDIHistorico_[Data],CDIHistorico_[CDI dia]/100,AH1335,0)</f>
        <v>0</v>
      </c>
      <c r="AI1336" s="2">
        <f t="shared" si="102"/>
        <v>1</v>
      </c>
    </row>
    <row r="1337" spans="26:35" hidden="1" x14ac:dyDescent="0.25">
      <c r="Z1337"/>
      <c r="AD1337" s="5">
        <f t="shared" si="103"/>
        <v>38639</v>
      </c>
      <c r="AE1337" s="96" cm="1">
        <f t="array" ref="AE1337">_xlfn.XLOOKUP(AD1336,SELICHistorico[Data],SELICHistorico[SELIC dia]/100,AE1336,0)</f>
        <v>0</v>
      </c>
      <c r="AF1337" s="80">
        <f t="shared" si="100"/>
        <v>1</v>
      </c>
      <c r="AG1337" s="123">
        <f t="shared" si="101"/>
        <v>1000</v>
      </c>
      <c r="AH1337" s="126" cm="1">
        <f t="array" ref="AH1337">_xlfn.XLOOKUP(AD1336,CDIHistorico_[Data],CDIHistorico_[CDI dia]/100,AH1336,0)</f>
        <v>0</v>
      </c>
      <c r="AI1337" s="2">
        <f t="shared" si="102"/>
        <v>1</v>
      </c>
    </row>
    <row r="1338" spans="26:35" hidden="1" x14ac:dyDescent="0.25">
      <c r="Z1338"/>
      <c r="AD1338" s="5">
        <f t="shared" si="103"/>
        <v>38642</v>
      </c>
      <c r="AE1338" s="96" cm="1">
        <f t="array" ref="AE1338">_xlfn.XLOOKUP(AD1337,SELICHistorico[Data],SELICHistorico[SELIC dia]/100,AE1337,0)</f>
        <v>0</v>
      </c>
      <c r="AF1338" s="80">
        <f t="shared" si="100"/>
        <v>1</v>
      </c>
      <c r="AG1338" s="123">
        <f t="shared" si="101"/>
        <v>1000</v>
      </c>
      <c r="AH1338" s="126" cm="1">
        <f t="array" ref="AH1338">_xlfn.XLOOKUP(AD1337,CDIHistorico_[Data],CDIHistorico_[CDI dia]/100,AH1337,0)</f>
        <v>0</v>
      </c>
      <c r="AI1338" s="2">
        <f t="shared" si="102"/>
        <v>1</v>
      </c>
    </row>
    <row r="1339" spans="26:35" hidden="1" x14ac:dyDescent="0.25">
      <c r="Z1339"/>
      <c r="AD1339" s="5">
        <f t="shared" si="103"/>
        <v>38643</v>
      </c>
      <c r="AE1339" s="96" cm="1">
        <f t="array" ref="AE1339">_xlfn.XLOOKUP(AD1338,SELICHistorico[Data],SELICHistorico[SELIC dia]/100,AE1338,0)</f>
        <v>0</v>
      </c>
      <c r="AF1339" s="80">
        <f t="shared" si="100"/>
        <v>1</v>
      </c>
      <c r="AG1339" s="123">
        <f t="shared" si="101"/>
        <v>1000</v>
      </c>
      <c r="AH1339" s="126" cm="1">
        <f t="array" ref="AH1339">_xlfn.XLOOKUP(AD1338,CDIHistorico_[Data],CDIHistorico_[CDI dia]/100,AH1338,0)</f>
        <v>0</v>
      </c>
      <c r="AI1339" s="2">
        <f t="shared" si="102"/>
        <v>1</v>
      </c>
    </row>
    <row r="1340" spans="26:35" hidden="1" x14ac:dyDescent="0.25">
      <c r="Z1340"/>
      <c r="AD1340" s="5">
        <f t="shared" si="103"/>
        <v>38644</v>
      </c>
      <c r="AE1340" s="96" cm="1">
        <f t="array" ref="AE1340">_xlfn.XLOOKUP(AD1339,SELICHistorico[Data],SELICHistorico[SELIC dia]/100,AE1339,0)</f>
        <v>0</v>
      </c>
      <c r="AF1340" s="80">
        <f t="shared" si="100"/>
        <v>1</v>
      </c>
      <c r="AG1340" s="123">
        <f t="shared" si="101"/>
        <v>1000</v>
      </c>
      <c r="AH1340" s="126" cm="1">
        <f t="array" ref="AH1340">_xlfn.XLOOKUP(AD1339,CDIHistorico_[Data],CDIHistorico_[CDI dia]/100,AH1339,0)</f>
        <v>0</v>
      </c>
      <c r="AI1340" s="2">
        <f t="shared" si="102"/>
        <v>1</v>
      </c>
    </row>
    <row r="1341" spans="26:35" hidden="1" x14ac:dyDescent="0.25">
      <c r="Z1341"/>
      <c r="AD1341" s="5">
        <f t="shared" si="103"/>
        <v>38645</v>
      </c>
      <c r="AE1341" s="96" cm="1">
        <f t="array" ref="AE1341">_xlfn.XLOOKUP(AD1340,SELICHistorico[Data],SELICHistorico[SELIC dia]/100,AE1340,0)</f>
        <v>0</v>
      </c>
      <c r="AF1341" s="80">
        <f t="shared" si="100"/>
        <v>1</v>
      </c>
      <c r="AG1341" s="123">
        <f t="shared" si="101"/>
        <v>1000</v>
      </c>
      <c r="AH1341" s="126" cm="1">
        <f t="array" ref="AH1341">_xlfn.XLOOKUP(AD1340,CDIHistorico_[Data],CDIHistorico_[CDI dia]/100,AH1340,0)</f>
        <v>0</v>
      </c>
      <c r="AI1341" s="2">
        <f t="shared" si="102"/>
        <v>1</v>
      </c>
    </row>
    <row r="1342" spans="26:35" hidden="1" x14ac:dyDescent="0.25">
      <c r="Z1342"/>
      <c r="AD1342" s="5">
        <f t="shared" si="103"/>
        <v>38646</v>
      </c>
      <c r="AE1342" s="96" cm="1">
        <f t="array" ref="AE1342">_xlfn.XLOOKUP(AD1341,SELICHistorico[Data],SELICHistorico[SELIC dia]/100,AE1341,0)</f>
        <v>0</v>
      </c>
      <c r="AF1342" s="80">
        <f t="shared" si="100"/>
        <v>1</v>
      </c>
      <c r="AG1342" s="123">
        <f t="shared" si="101"/>
        <v>1000</v>
      </c>
      <c r="AH1342" s="126" cm="1">
        <f t="array" ref="AH1342">_xlfn.XLOOKUP(AD1341,CDIHistorico_[Data],CDIHistorico_[CDI dia]/100,AH1341,0)</f>
        <v>0</v>
      </c>
      <c r="AI1342" s="2">
        <f t="shared" si="102"/>
        <v>1</v>
      </c>
    </row>
    <row r="1343" spans="26:35" hidden="1" x14ac:dyDescent="0.25">
      <c r="Z1343"/>
      <c r="AD1343" s="5">
        <f t="shared" si="103"/>
        <v>38649</v>
      </c>
      <c r="AE1343" s="96" cm="1">
        <f t="array" ref="AE1343">_xlfn.XLOOKUP(AD1342,SELICHistorico[Data],SELICHistorico[SELIC dia]/100,AE1342,0)</f>
        <v>0</v>
      </c>
      <c r="AF1343" s="80">
        <f t="shared" si="100"/>
        <v>1</v>
      </c>
      <c r="AG1343" s="123">
        <f t="shared" si="101"/>
        <v>1000</v>
      </c>
      <c r="AH1343" s="126" cm="1">
        <f t="array" ref="AH1343">_xlfn.XLOOKUP(AD1342,CDIHistorico_[Data],CDIHistorico_[CDI dia]/100,AH1342,0)</f>
        <v>0</v>
      </c>
      <c r="AI1343" s="2">
        <f t="shared" si="102"/>
        <v>1</v>
      </c>
    </row>
    <row r="1344" spans="26:35" hidden="1" x14ac:dyDescent="0.25">
      <c r="Z1344"/>
      <c r="AD1344" s="5">
        <f t="shared" si="103"/>
        <v>38650</v>
      </c>
      <c r="AE1344" s="96" cm="1">
        <f t="array" ref="AE1344">_xlfn.XLOOKUP(AD1343,SELICHistorico[Data],SELICHistorico[SELIC dia]/100,AE1343,0)</f>
        <v>0</v>
      </c>
      <c r="AF1344" s="80">
        <f t="shared" si="100"/>
        <v>1</v>
      </c>
      <c r="AG1344" s="123">
        <f t="shared" si="101"/>
        <v>1000</v>
      </c>
      <c r="AH1344" s="126" cm="1">
        <f t="array" ref="AH1344">_xlfn.XLOOKUP(AD1343,CDIHistorico_[Data],CDIHistorico_[CDI dia]/100,AH1343,0)</f>
        <v>0</v>
      </c>
      <c r="AI1344" s="2">
        <f t="shared" si="102"/>
        <v>1</v>
      </c>
    </row>
    <row r="1345" spans="26:35" hidden="1" x14ac:dyDescent="0.25">
      <c r="Z1345"/>
      <c r="AD1345" s="5">
        <f t="shared" si="103"/>
        <v>38651</v>
      </c>
      <c r="AE1345" s="96" cm="1">
        <f t="array" ref="AE1345">_xlfn.XLOOKUP(AD1344,SELICHistorico[Data],SELICHistorico[SELIC dia]/100,AE1344,0)</f>
        <v>0</v>
      </c>
      <c r="AF1345" s="80">
        <f t="shared" si="100"/>
        <v>1</v>
      </c>
      <c r="AG1345" s="123">
        <f t="shared" si="101"/>
        <v>1000</v>
      </c>
      <c r="AH1345" s="126" cm="1">
        <f t="array" ref="AH1345">_xlfn.XLOOKUP(AD1344,CDIHistorico_[Data],CDIHistorico_[CDI dia]/100,AH1344,0)</f>
        <v>0</v>
      </c>
      <c r="AI1345" s="2">
        <f t="shared" si="102"/>
        <v>1</v>
      </c>
    </row>
    <row r="1346" spans="26:35" hidden="1" x14ac:dyDescent="0.25">
      <c r="Z1346"/>
      <c r="AD1346" s="5">
        <f t="shared" si="103"/>
        <v>38652</v>
      </c>
      <c r="AE1346" s="96" cm="1">
        <f t="array" ref="AE1346">_xlfn.XLOOKUP(AD1345,SELICHistorico[Data],SELICHistorico[SELIC dia]/100,AE1345,0)</f>
        <v>0</v>
      </c>
      <c r="AF1346" s="80">
        <f t="shared" si="100"/>
        <v>1</v>
      </c>
      <c r="AG1346" s="123">
        <f t="shared" si="101"/>
        <v>1000</v>
      </c>
      <c r="AH1346" s="126" cm="1">
        <f t="array" ref="AH1346">_xlfn.XLOOKUP(AD1345,CDIHistorico_[Data],CDIHistorico_[CDI dia]/100,AH1345,0)</f>
        <v>0</v>
      </c>
      <c r="AI1346" s="2">
        <f t="shared" si="102"/>
        <v>1</v>
      </c>
    </row>
    <row r="1347" spans="26:35" hidden="1" x14ac:dyDescent="0.25">
      <c r="Z1347"/>
      <c r="AD1347" s="5">
        <f t="shared" si="103"/>
        <v>38653</v>
      </c>
      <c r="AE1347" s="96" cm="1">
        <f t="array" ref="AE1347">_xlfn.XLOOKUP(AD1346,SELICHistorico[Data],SELICHistorico[SELIC dia]/100,AE1346,0)</f>
        <v>0</v>
      </c>
      <c r="AF1347" s="80">
        <f t="shared" si="100"/>
        <v>1</v>
      </c>
      <c r="AG1347" s="123">
        <f t="shared" si="101"/>
        <v>1000</v>
      </c>
      <c r="AH1347" s="126" cm="1">
        <f t="array" ref="AH1347">_xlfn.XLOOKUP(AD1346,CDIHistorico_[Data],CDIHistorico_[CDI dia]/100,AH1346,0)</f>
        <v>0</v>
      </c>
      <c r="AI1347" s="2">
        <f t="shared" si="102"/>
        <v>1</v>
      </c>
    </row>
    <row r="1348" spans="26:35" hidden="1" x14ac:dyDescent="0.25">
      <c r="Z1348"/>
      <c r="AD1348" s="5">
        <f t="shared" si="103"/>
        <v>38656</v>
      </c>
      <c r="AE1348" s="96" cm="1">
        <f t="array" ref="AE1348">_xlfn.XLOOKUP(AD1347,SELICHistorico[Data],SELICHistorico[SELIC dia]/100,AE1347,0)</f>
        <v>0</v>
      </c>
      <c r="AF1348" s="80">
        <f t="shared" ref="AF1348:AF1411" si="104">AF1347*(1+AE1348)</f>
        <v>1</v>
      </c>
      <c r="AG1348" s="123">
        <f t="shared" ref="AG1348:AG1411" si="105">TRUNC(1000*AF1348,6)</f>
        <v>1000</v>
      </c>
      <c r="AH1348" s="126" cm="1">
        <f t="array" ref="AH1348">_xlfn.XLOOKUP(AD1347,CDIHistorico_[Data],CDIHistorico_[CDI dia]/100,AH1347,0)</f>
        <v>0</v>
      </c>
      <c r="AI1348" s="2">
        <f t="shared" ref="AI1348:AI1411" si="106">AI1347*(1+AH1348)</f>
        <v>1</v>
      </c>
    </row>
    <row r="1349" spans="26:35" hidden="1" x14ac:dyDescent="0.25">
      <c r="Z1349"/>
      <c r="AD1349" s="5">
        <f t="shared" si="103"/>
        <v>38657</v>
      </c>
      <c r="AE1349" s="96" cm="1">
        <f t="array" ref="AE1349">_xlfn.XLOOKUP(AD1348,SELICHistorico[Data],SELICHistorico[SELIC dia]/100,AE1348,0)</f>
        <v>0</v>
      </c>
      <c r="AF1349" s="80">
        <f t="shared" si="104"/>
        <v>1</v>
      </c>
      <c r="AG1349" s="123">
        <f t="shared" si="105"/>
        <v>1000</v>
      </c>
      <c r="AH1349" s="126" cm="1">
        <f t="array" ref="AH1349">_xlfn.XLOOKUP(AD1348,CDIHistorico_[Data],CDIHistorico_[CDI dia]/100,AH1348,0)</f>
        <v>0</v>
      </c>
      <c r="AI1349" s="2">
        <f t="shared" si="106"/>
        <v>1</v>
      </c>
    </row>
    <row r="1350" spans="26:35" hidden="1" x14ac:dyDescent="0.25">
      <c r="Z1350"/>
      <c r="AD1350" s="5">
        <f t="shared" si="103"/>
        <v>38659</v>
      </c>
      <c r="AE1350" s="96" cm="1">
        <f t="array" ref="AE1350">_xlfn.XLOOKUP(AD1349,SELICHistorico[Data],SELICHistorico[SELIC dia]/100,AE1349,0)</f>
        <v>0</v>
      </c>
      <c r="AF1350" s="80">
        <f t="shared" si="104"/>
        <v>1</v>
      </c>
      <c r="AG1350" s="123">
        <f t="shared" si="105"/>
        <v>1000</v>
      </c>
      <c r="AH1350" s="126" cm="1">
        <f t="array" ref="AH1350">_xlfn.XLOOKUP(AD1349,CDIHistorico_[Data],CDIHistorico_[CDI dia]/100,AH1349,0)</f>
        <v>0</v>
      </c>
      <c r="AI1350" s="2">
        <f t="shared" si="106"/>
        <v>1</v>
      </c>
    </row>
    <row r="1351" spans="26:35" hidden="1" x14ac:dyDescent="0.25">
      <c r="Z1351"/>
      <c r="AD1351" s="5">
        <f t="shared" si="103"/>
        <v>38660</v>
      </c>
      <c r="AE1351" s="96" cm="1">
        <f t="array" ref="AE1351">_xlfn.XLOOKUP(AD1350,SELICHistorico[Data],SELICHistorico[SELIC dia]/100,AE1350,0)</f>
        <v>0</v>
      </c>
      <c r="AF1351" s="80">
        <f t="shared" si="104"/>
        <v>1</v>
      </c>
      <c r="AG1351" s="123">
        <f t="shared" si="105"/>
        <v>1000</v>
      </c>
      <c r="AH1351" s="126" cm="1">
        <f t="array" ref="AH1351">_xlfn.XLOOKUP(AD1350,CDIHistorico_[Data],CDIHistorico_[CDI dia]/100,AH1350,0)</f>
        <v>0</v>
      </c>
      <c r="AI1351" s="2">
        <f t="shared" si="106"/>
        <v>1</v>
      </c>
    </row>
    <row r="1352" spans="26:35" hidden="1" x14ac:dyDescent="0.25">
      <c r="Z1352"/>
      <c r="AD1352" s="5">
        <f t="shared" si="103"/>
        <v>38663</v>
      </c>
      <c r="AE1352" s="96" cm="1">
        <f t="array" ref="AE1352">_xlfn.XLOOKUP(AD1351,SELICHistorico[Data],SELICHistorico[SELIC dia]/100,AE1351,0)</f>
        <v>0</v>
      </c>
      <c r="AF1352" s="80">
        <f t="shared" si="104"/>
        <v>1</v>
      </c>
      <c r="AG1352" s="123">
        <f t="shared" si="105"/>
        <v>1000</v>
      </c>
      <c r="AH1352" s="126" cm="1">
        <f t="array" ref="AH1352">_xlfn.XLOOKUP(AD1351,CDIHistorico_[Data],CDIHistorico_[CDI dia]/100,AH1351,0)</f>
        <v>0</v>
      </c>
      <c r="AI1352" s="2">
        <f t="shared" si="106"/>
        <v>1</v>
      </c>
    </row>
    <row r="1353" spans="26:35" hidden="1" x14ac:dyDescent="0.25">
      <c r="Z1353"/>
      <c r="AD1353" s="5">
        <f t="shared" si="103"/>
        <v>38664</v>
      </c>
      <c r="AE1353" s="96" cm="1">
        <f t="array" ref="AE1353">_xlfn.XLOOKUP(AD1352,SELICHistorico[Data],SELICHistorico[SELIC dia]/100,AE1352,0)</f>
        <v>0</v>
      </c>
      <c r="AF1353" s="80">
        <f t="shared" si="104"/>
        <v>1</v>
      </c>
      <c r="AG1353" s="123">
        <f t="shared" si="105"/>
        <v>1000</v>
      </c>
      <c r="AH1353" s="126" cm="1">
        <f t="array" ref="AH1353">_xlfn.XLOOKUP(AD1352,CDIHistorico_[Data],CDIHistorico_[CDI dia]/100,AH1352,0)</f>
        <v>0</v>
      </c>
      <c r="AI1353" s="2">
        <f t="shared" si="106"/>
        <v>1</v>
      </c>
    </row>
    <row r="1354" spans="26:35" hidden="1" x14ac:dyDescent="0.25">
      <c r="Z1354"/>
      <c r="AD1354" s="5">
        <f t="shared" si="103"/>
        <v>38665</v>
      </c>
      <c r="AE1354" s="96" cm="1">
        <f t="array" ref="AE1354">_xlfn.XLOOKUP(AD1353,SELICHistorico[Data],SELICHistorico[SELIC dia]/100,AE1353,0)</f>
        <v>0</v>
      </c>
      <c r="AF1354" s="80">
        <f t="shared" si="104"/>
        <v>1</v>
      </c>
      <c r="AG1354" s="123">
        <f t="shared" si="105"/>
        <v>1000</v>
      </c>
      <c r="AH1354" s="126" cm="1">
        <f t="array" ref="AH1354">_xlfn.XLOOKUP(AD1353,CDIHistorico_[Data],CDIHistorico_[CDI dia]/100,AH1353,0)</f>
        <v>0</v>
      </c>
      <c r="AI1354" s="2">
        <f t="shared" si="106"/>
        <v>1</v>
      </c>
    </row>
    <row r="1355" spans="26:35" hidden="1" x14ac:dyDescent="0.25">
      <c r="Z1355"/>
      <c r="AD1355" s="5">
        <f t="shared" si="103"/>
        <v>38666</v>
      </c>
      <c r="AE1355" s="96" cm="1">
        <f t="array" ref="AE1355">_xlfn.XLOOKUP(AD1354,SELICHistorico[Data],SELICHistorico[SELIC dia]/100,AE1354,0)</f>
        <v>0</v>
      </c>
      <c r="AF1355" s="80">
        <f t="shared" si="104"/>
        <v>1</v>
      </c>
      <c r="AG1355" s="123">
        <f t="shared" si="105"/>
        <v>1000</v>
      </c>
      <c r="AH1355" s="126" cm="1">
        <f t="array" ref="AH1355">_xlfn.XLOOKUP(AD1354,CDIHistorico_[Data],CDIHistorico_[CDI dia]/100,AH1354,0)</f>
        <v>0</v>
      </c>
      <c r="AI1355" s="2">
        <f t="shared" si="106"/>
        <v>1</v>
      </c>
    </row>
    <row r="1356" spans="26:35" hidden="1" x14ac:dyDescent="0.25">
      <c r="Z1356"/>
      <c r="AD1356" s="5">
        <f t="shared" si="103"/>
        <v>38667</v>
      </c>
      <c r="AE1356" s="96" cm="1">
        <f t="array" ref="AE1356">_xlfn.XLOOKUP(AD1355,SELICHistorico[Data],SELICHistorico[SELIC dia]/100,AE1355,0)</f>
        <v>0</v>
      </c>
      <c r="AF1356" s="80">
        <f t="shared" si="104"/>
        <v>1</v>
      </c>
      <c r="AG1356" s="123">
        <f t="shared" si="105"/>
        <v>1000</v>
      </c>
      <c r="AH1356" s="126" cm="1">
        <f t="array" ref="AH1356">_xlfn.XLOOKUP(AD1355,CDIHistorico_[Data],CDIHistorico_[CDI dia]/100,AH1355,0)</f>
        <v>0</v>
      </c>
      <c r="AI1356" s="2">
        <f t="shared" si="106"/>
        <v>1</v>
      </c>
    </row>
    <row r="1357" spans="26:35" hidden="1" x14ac:dyDescent="0.25">
      <c r="Z1357"/>
      <c r="AD1357" s="5">
        <f t="shared" si="103"/>
        <v>38670</v>
      </c>
      <c r="AE1357" s="96" cm="1">
        <f t="array" ref="AE1357">_xlfn.XLOOKUP(AD1356,SELICHistorico[Data],SELICHistorico[SELIC dia]/100,AE1356,0)</f>
        <v>0</v>
      </c>
      <c r="AF1357" s="80">
        <f t="shared" si="104"/>
        <v>1</v>
      </c>
      <c r="AG1357" s="123">
        <f t="shared" si="105"/>
        <v>1000</v>
      </c>
      <c r="AH1357" s="126" cm="1">
        <f t="array" ref="AH1357">_xlfn.XLOOKUP(AD1356,CDIHistorico_[Data],CDIHistorico_[CDI dia]/100,AH1356,0)</f>
        <v>0</v>
      </c>
      <c r="AI1357" s="2">
        <f t="shared" si="106"/>
        <v>1</v>
      </c>
    </row>
    <row r="1358" spans="26:35" hidden="1" x14ac:dyDescent="0.25">
      <c r="Z1358"/>
      <c r="AD1358" s="5">
        <f t="shared" si="103"/>
        <v>38672</v>
      </c>
      <c r="AE1358" s="96" cm="1">
        <f t="array" ref="AE1358">_xlfn.XLOOKUP(AD1357,SELICHistorico[Data],SELICHistorico[SELIC dia]/100,AE1357,0)</f>
        <v>0</v>
      </c>
      <c r="AF1358" s="80">
        <f t="shared" si="104"/>
        <v>1</v>
      </c>
      <c r="AG1358" s="123">
        <f t="shared" si="105"/>
        <v>1000</v>
      </c>
      <c r="AH1358" s="126" cm="1">
        <f t="array" ref="AH1358">_xlfn.XLOOKUP(AD1357,CDIHistorico_[Data],CDIHistorico_[CDI dia]/100,AH1357,0)</f>
        <v>0</v>
      </c>
      <c r="AI1358" s="2">
        <f t="shared" si="106"/>
        <v>1</v>
      </c>
    </row>
    <row r="1359" spans="26:35" hidden="1" x14ac:dyDescent="0.25">
      <c r="Z1359"/>
      <c r="AD1359" s="5">
        <f t="shared" si="103"/>
        <v>38673</v>
      </c>
      <c r="AE1359" s="96" cm="1">
        <f t="array" ref="AE1359">_xlfn.XLOOKUP(AD1358,SELICHistorico[Data],SELICHistorico[SELIC dia]/100,AE1358,0)</f>
        <v>0</v>
      </c>
      <c r="AF1359" s="80">
        <f t="shared" si="104"/>
        <v>1</v>
      </c>
      <c r="AG1359" s="123">
        <f t="shared" si="105"/>
        <v>1000</v>
      </c>
      <c r="AH1359" s="126" cm="1">
        <f t="array" ref="AH1359">_xlfn.XLOOKUP(AD1358,CDIHistorico_[Data],CDIHistorico_[CDI dia]/100,AH1358,0)</f>
        <v>0</v>
      </c>
      <c r="AI1359" s="2">
        <f t="shared" si="106"/>
        <v>1</v>
      </c>
    </row>
    <row r="1360" spans="26:35" hidden="1" x14ac:dyDescent="0.25">
      <c r="Z1360"/>
      <c r="AD1360" s="5">
        <f t="shared" si="103"/>
        <v>38674</v>
      </c>
      <c r="AE1360" s="96" cm="1">
        <f t="array" ref="AE1360">_xlfn.XLOOKUP(AD1359,SELICHistorico[Data],SELICHistorico[SELIC dia]/100,AE1359,0)</f>
        <v>0</v>
      </c>
      <c r="AF1360" s="80">
        <f t="shared" si="104"/>
        <v>1</v>
      </c>
      <c r="AG1360" s="123">
        <f t="shared" si="105"/>
        <v>1000</v>
      </c>
      <c r="AH1360" s="126" cm="1">
        <f t="array" ref="AH1360">_xlfn.XLOOKUP(AD1359,CDIHistorico_[Data],CDIHistorico_[CDI dia]/100,AH1359,0)</f>
        <v>0</v>
      </c>
      <c r="AI1360" s="2">
        <f t="shared" si="106"/>
        <v>1</v>
      </c>
    </row>
    <row r="1361" spans="26:35" hidden="1" x14ac:dyDescent="0.25">
      <c r="Z1361"/>
      <c r="AD1361" s="5">
        <f t="shared" si="103"/>
        <v>38677</v>
      </c>
      <c r="AE1361" s="96" cm="1">
        <f t="array" ref="AE1361">_xlfn.XLOOKUP(AD1360,SELICHistorico[Data],SELICHistorico[SELIC dia]/100,AE1360,0)</f>
        <v>0</v>
      </c>
      <c r="AF1361" s="80">
        <f t="shared" si="104"/>
        <v>1</v>
      </c>
      <c r="AG1361" s="123">
        <f t="shared" si="105"/>
        <v>1000</v>
      </c>
      <c r="AH1361" s="126" cm="1">
        <f t="array" ref="AH1361">_xlfn.XLOOKUP(AD1360,CDIHistorico_[Data],CDIHistorico_[CDI dia]/100,AH1360,0)</f>
        <v>0</v>
      </c>
      <c r="AI1361" s="2">
        <f t="shared" si="106"/>
        <v>1</v>
      </c>
    </row>
    <row r="1362" spans="26:35" hidden="1" x14ac:dyDescent="0.25">
      <c r="Z1362"/>
      <c r="AD1362" s="5">
        <f t="shared" si="103"/>
        <v>38678</v>
      </c>
      <c r="AE1362" s="96" cm="1">
        <f t="array" ref="AE1362">_xlfn.XLOOKUP(AD1361,SELICHistorico[Data],SELICHistorico[SELIC dia]/100,AE1361,0)</f>
        <v>0</v>
      </c>
      <c r="AF1362" s="80">
        <f t="shared" si="104"/>
        <v>1</v>
      </c>
      <c r="AG1362" s="123">
        <f t="shared" si="105"/>
        <v>1000</v>
      </c>
      <c r="AH1362" s="126" cm="1">
        <f t="array" ref="AH1362">_xlfn.XLOOKUP(AD1361,CDIHistorico_[Data],CDIHistorico_[CDI dia]/100,AH1361,0)</f>
        <v>0</v>
      </c>
      <c r="AI1362" s="2">
        <f t="shared" si="106"/>
        <v>1</v>
      </c>
    </row>
    <row r="1363" spans="26:35" hidden="1" x14ac:dyDescent="0.25">
      <c r="Z1363"/>
      <c r="AD1363" s="5">
        <f t="shared" si="103"/>
        <v>38679</v>
      </c>
      <c r="AE1363" s="96" cm="1">
        <f t="array" ref="AE1363">_xlfn.XLOOKUP(AD1362,SELICHistorico[Data],SELICHistorico[SELIC dia]/100,AE1362,0)</f>
        <v>0</v>
      </c>
      <c r="AF1363" s="80">
        <f t="shared" si="104"/>
        <v>1</v>
      </c>
      <c r="AG1363" s="123">
        <f t="shared" si="105"/>
        <v>1000</v>
      </c>
      <c r="AH1363" s="126" cm="1">
        <f t="array" ref="AH1363">_xlfn.XLOOKUP(AD1362,CDIHistorico_[Data],CDIHistorico_[CDI dia]/100,AH1362,0)</f>
        <v>0</v>
      </c>
      <c r="AI1363" s="2">
        <f t="shared" si="106"/>
        <v>1</v>
      </c>
    </row>
    <row r="1364" spans="26:35" hidden="1" x14ac:dyDescent="0.25">
      <c r="Z1364"/>
      <c r="AD1364" s="5">
        <f t="shared" ref="AD1364:AD1427" si="107">WORKDAY(AD1363,1,feriados)</f>
        <v>38680</v>
      </c>
      <c r="AE1364" s="96" cm="1">
        <f t="array" ref="AE1364">_xlfn.XLOOKUP(AD1363,SELICHistorico[Data],SELICHistorico[SELIC dia]/100,AE1363,0)</f>
        <v>0</v>
      </c>
      <c r="AF1364" s="80">
        <f t="shared" si="104"/>
        <v>1</v>
      </c>
      <c r="AG1364" s="123">
        <f t="shared" si="105"/>
        <v>1000</v>
      </c>
      <c r="AH1364" s="126" cm="1">
        <f t="array" ref="AH1364">_xlfn.XLOOKUP(AD1363,CDIHistorico_[Data],CDIHistorico_[CDI dia]/100,AH1363,0)</f>
        <v>0</v>
      </c>
      <c r="AI1364" s="2">
        <f t="shared" si="106"/>
        <v>1</v>
      </c>
    </row>
    <row r="1365" spans="26:35" hidden="1" x14ac:dyDescent="0.25">
      <c r="Z1365"/>
      <c r="AD1365" s="5">
        <f t="shared" si="107"/>
        <v>38681</v>
      </c>
      <c r="AE1365" s="96" cm="1">
        <f t="array" ref="AE1365">_xlfn.XLOOKUP(AD1364,SELICHistorico[Data],SELICHistorico[SELIC dia]/100,AE1364,0)</f>
        <v>0</v>
      </c>
      <c r="AF1365" s="80">
        <f t="shared" si="104"/>
        <v>1</v>
      </c>
      <c r="AG1365" s="123">
        <f t="shared" si="105"/>
        <v>1000</v>
      </c>
      <c r="AH1365" s="126" cm="1">
        <f t="array" ref="AH1365">_xlfn.XLOOKUP(AD1364,CDIHistorico_[Data],CDIHistorico_[CDI dia]/100,AH1364,0)</f>
        <v>0</v>
      </c>
      <c r="AI1365" s="2">
        <f t="shared" si="106"/>
        <v>1</v>
      </c>
    </row>
    <row r="1366" spans="26:35" hidden="1" x14ac:dyDescent="0.25">
      <c r="Z1366"/>
      <c r="AD1366" s="5">
        <f t="shared" si="107"/>
        <v>38684</v>
      </c>
      <c r="AE1366" s="96" cm="1">
        <f t="array" ref="AE1366">_xlfn.XLOOKUP(AD1365,SELICHistorico[Data],SELICHistorico[SELIC dia]/100,AE1365,0)</f>
        <v>0</v>
      </c>
      <c r="AF1366" s="80">
        <f t="shared" si="104"/>
        <v>1</v>
      </c>
      <c r="AG1366" s="123">
        <f t="shared" si="105"/>
        <v>1000</v>
      </c>
      <c r="AH1366" s="126" cm="1">
        <f t="array" ref="AH1366">_xlfn.XLOOKUP(AD1365,CDIHistorico_[Data],CDIHistorico_[CDI dia]/100,AH1365,0)</f>
        <v>0</v>
      </c>
      <c r="AI1366" s="2">
        <f t="shared" si="106"/>
        <v>1</v>
      </c>
    </row>
    <row r="1367" spans="26:35" hidden="1" x14ac:dyDescent="0.25">
      <c r="Z1367"/>
      <c r="AD1367" s="5">
        <f t="shared" si="107"/>
        <v>38685</v>
      </c>
      <c r="AE1367" s="96" cm="1">
        <f t="array" ref="AE1367">_xlfn.XLOOKUP(AD1366,SELICHistorico[Data],SELICHistorico[SELIC dia]/100,AE1366,0)</f>
        <v>0</v>
      </c>
      <c r="AF1367" s="80">
        <f t="shared" si="104"/>
        <v>1</v>
      </c>
      <c r="AG1367" s="123">
        <f t="shared" si="105"/>
        <v>1000</v>
      </c>
      <c r="AH1367" s="126" cm="1">
        <f t="array" ref="AH1367">_xlfn.XLOOKUP(AD1366,CDIHistorico_[Data],CDIHistorico_[CDI dia]/100,AH1366,0)</f>
        <v>0</v>
      </c>
      <c r="AI1367" s="2">
        <f t="shared" si="106"/>
        <v>1</v>
      </c>
    </row>
    <row r="1368" spans="26:35" hidden="1" x14ac:dyDescent="0.25">
      <c r="Z1368"/>
      <c r="AD1368" s="5">
        <f t="shared" si="107"/>
        <v>38686</v>
      </c>
      <c r="AE1368" s="96" cm="1">
        <f t="array" ref="AE1368">_xlfn.XLOOKUP(AD1367,SELICHistorico[Data],SELICHistorico[SELIC dia]/100,AE1367,0)</f>
        <v>0</v>
      </c>
      <c r="AF1368" s="80">
        <f t="shared" si="104"/>
        <v>1</v>
      </c>
      <c r="AG1368" s="123">
        <f t="shared" si="105"/>
        <v>1000</v>
      </c>
      <c r="AH1368" s="126" cm="1">
        <f t="array" ref="AH1368">_xlfn.XLOOKUP(AD1367,CDIHistorico_[Data],CDIHistorico_[CDI dia]/100,AH1367,0)</f>
        <v>0</v>
      </c>
      <c r="AI1368" s="2">
        <f t="shared" si="106"/>
        <v>1</v>
      </c>
    </row>
    <row r="1369" spans="26:35" hidden="1" x14ac:dyDescent="0.25">
      <c r="Z1369"/>
      <c r="AD1369" s="5">
        <f t="shared" si="107"/>
        <v>38687</v>
      </c>
      <c r="AE1369" s="96" cm="1">
        <f t="array" ref="AE1369">_xlfn.XLOOKUP(AD1368,SELICHistorico[Data],SELICHistorico[SELIC dia]/100,AE1368,0)</f>
        <v>0</v>
      </c>
      <c r="AF1369" s="80">
        <f t="shared" si="104"/>
        <v>1</v>
      </c>
      <c r="AG1369" s="123">
        <f t="shared" si="105"/>
        <v>1000</v>
      </c>
      <c r="AH1369" s="126" cm="1">
        <f t="array" ref="AH1369">_xlfn.XLOOKUP(AD1368,CDIHistorico_[Data],CDIHistorico_[CDI dia]/100,AH1368,0)</f>
        <v>0</v>
      </c>
      <c r="AI1369" s="2">
        <f t="shared" si="106"/>
        <v>1</v>
      </c>
    </row>
    <row r="1370" spans="26:35" hidden="1" x14ac:dyDescent="0.25">
      <c r="Z1370"/>
      <c r="AD1370" s="5">
        <f t="shared" si="107"/>
        <v>38688</v>
      </c>
      <c r="AE1370" s="96" cm="1">
        <f t="array" ref="AE1370">_xlfn.XLOOKUP(AD1369,SELICHistorico[Data],SELICHistorico[SELIC dia]/100,AE1369,0)</f>
        <v>0</v>
      </c>
      <c r="AF1370" s="80">
        <f t="shared" si="104"/>
        <v>1</v>
      </c>
      <c r="AG1370" s="123">
        <f t="shared" si="105"/>
        <v>1000</v>
      </c>
      <c r="AH1370" s="126" cm="1">
        <f t="array" ref="AH1370">_xlfn.XLOOKUP(AD1369,CDIHistorico_[Data],CDIHistorico_[CDI dia]/100,AH1369,0)</f>
        <v>0</v>
      </c>
      <c r="AI1370" s="2">
        <f t="shared" si="106"/>
        <v>1</v>
      </c>
    </row>
    <row r="1371" spans="26:35" hidden="1" x14ac:dyDescent="0.25">
      <c r="Z1371"/>
      <c r="AD1371" s="5">
        <f t="shared" si="107"/>
        <v>38691</v>
      </c>
      <c r="AE1371" s="96" cm="1">
        <f t="array" ref="AE1371">_xlfn.XLOOKUP(AD1370,SELICHistorico[Data],SELICHistorico[SELIC dia]/100,AE1370,0)</f>
        <v>0</v>
      </c>
      <c r="AF1371" s="80">
        <f t="shared" si="104"/>
        <v>1</v>
      </c>
      <c r="AG1371" s="123">
        <f t="shared" si="105"/>
        <v>1000</v>
      </c>
      <c r="AH1371" s="126" cm="1">
        <f t="array" ref="AH1371">_xlfn.XLOOKUP(AD1370,CDIHistorico_[Data],CDIHistorico_[CDI dia]/100,AH1370,0)</f>
        <v>0</v>
      </c>
      <c r="AI1371" s="2">
        <f t="shared" si="106"/>
        <v>1</v>
      </c>
    </row>
    <row r="1372" spans="26:35" hidden="1" x14ac:dyDescent="0.25">
      <c r="Z1372"/>
      <c r="AD1372" s="5">
        <f t="shared" si="107"/>
        <v>38692</v>
      </c>
      <c r="AE1372" s="96" cm="1">
        <f t="array" ref="AE1372">_xlfn.XLOOKUP(AD1371,SELICHistorico[Data],SELICHistorico[SELIC dia]/100,AE1371,0)</f>
        <v>0</v>
      </c>
      <c r="AF1372" s="80">
        <f t="shared" si="104"/>
        <v>1</v>
      </c>
      <c r="AG1372" s="123">
        <f t="shared" si="105"/>
        <v>1000</v>
      </c>
      <c r="AH1372" s="126" cm="1">
        <f t="array" ref="AH1372">_xlfn.XLOOKUP(AD1371,CDIHistorico_[Data],CDIHistorico_[CDI dia]/100,AH1371,0)</f>
        <v>0</v>
      </c>
      <c r="AI1372" s="2">
        <f t="shared" si="106"/>
        <v>1</v>
      </c>
    </row>
    <row r="1373" spans="26:35" hidden="1" x14ac:dyDescent="0.25">
      <c r="Z1373"/>
      <c r="AD1373" s="5">
        <f t="shared" si="107"/>
        <v>38693</v>
      </c>
      <c r="AE1373" s="96" cm="1">
        <f t="array" ref="AE1373">_xlfn.XLOOKUP(AD1372,SELICHistorico[Data],SELICHistorico[SELIC dia]/100,AE1372,0)</f>
        <v>0</v>
      </c>
      <c r="AF1373" s="80">
        <f t="shared" si="104"/>
        <v>1</v>
      </c>
      <c r="AG1373" s="123">
        <f t="shared" si="105"/>
        <v>1000</v>
      </c>
      <c r="AH1373" s="126" cm="1">
        <f t="array" ref="AH1373">_xlfn.XLOOKUP(AD1372,CDIHistorico_[Data],CDIHistorico_[CDI dia]/100,AH1372,0)</f>
        <v>0</v>
      </c>
      <c r="AI1373" s="2">
        <f t="shared" si="106"/>
        <v>1</v>
      </c>
    </row>
    <row r="1374" spans="26:35" hidden="1" x14ac:dyDescent="0.25">
      <c r="Z1374"/>
      <c r="AD1374" s="5">
        <f t="shared" si="107"/>
        <v>38694</v>
      </c>
      <c r="AE1374" s="96" cm="1">
        <f t="array" ref="AE1374">_xlfn.XLOOKUP(AD1373,SELICHistorico[Data],SELICHistorico[SELIC dia]/100,AE1373,0)</f>
        <v>0</v>
      </c>
      <c r="AF1374" s="80">
        <f t="shared" si="104"/>
        <v>1</v>
      </c>
      <c r="AG1374" s="123">
        <f t="shared" si="105"/>
        <v>1000</v>
      </c>
      <c r="AH1374" s="126" cm="1">
        <f t="array" ref="AH1374">_xlfn.XLOOKUP(AD1373,CDIHistorico_[Data],CDIHistorico_[CDI dia]/100,AH1373,0)</f>
        <v>0</v>
      </c>
      <c r="AI1374" s="2">
        <f t="shared" si="106"/>
        <v>1</v>
      </c>
    </row>
    <row r="1375" spans="26:35" hidden="1" x14ac:dyDescent="0.25">
      <c r="Z1375"/>
      <c r="AD1375" s="5">
        <f t="shared" si="107"/>
        <v>38695</v>
      </c>
      <c r="AE1375" s="96" cm="1">
        <f t="array" ref="AE1375">_xlfn.XLOOKUP(AD1374,SELICHistorico[Data],SELICHistorico[SELIC dia]/100,AE1374,0)</f>
        <v>0</v>
      </c>
      <c r="AF1375" s="80">
        <f t="shared" si="104"/>
        <v>1</v>
      </c>
      <c r="AG1375" s="123">
        <f t="shared" si="105"/>
        <v>1000</v>
      </c>
      <c r="AH1375" s="126" cm="1">
        <f t="array" ref="AH1375">_xlfn.XLOOKUP(AD1374,CDIHistorico_[Data],CDIHistorico_[CDI dia]/100,AH1374,0)</f>
        <v>0</v>
      </c>
      <c r="AI1375" s="2">
        <f t="shared" si="106"/>
        <v>1</v>
      </c>
    </row>
    <row r="1376" spans="26:35" hidden="1" x14ac:dyDescent="0.25">
      <c r="Z1376"/>
      <c r="AD1376" s="5">
        <f t="shared" si="107"/>
        <v>38698</v>
      </c>
      <c r="AE1376" s="96" cm="1">
        <f t="array" ref="AE1376">_xlfn.XLOOKUP(AD1375,SELICHistorico[Data],SELICHistorico[SELIC dia]/100,AE1375,0)</f>
        <v>0</v>
      </c>
      <c r="AF1376" s="80">
        <f t="shared" si="104"/>
        <v>1</v>
      </c>
      <c r="AG1376" s="123">
        <f t="shared" si="105"/>
        <v>1000</v>
      </c>
      <c r="AH1376" s="126" cm="1">
        <f t="array" ref="AH1376">_xlfn.XLOOKUP(AD1375,CDIHistorico_[Data],CDIHistorico_[CDI dia]/100,AH1375,0)</f>
        <v>0</v>
      </c>
      <c r="AI1376" s="2">
        <f t="shared" si="106"/>
        <v>1</v>
      </c>
    </row>
    <row r="1377" spans="26:35" hidden="1" x14ac:dyDescent="0.25">
      <c r="Z1377"/>
      <c r="AD1377" s="5">
        <f t="shared" si="107"/>
        <v>38699</v>
      </c>
      <c r="AE1377" s="96" cm="1">
        <f t="array" ref="AE1377">_xlfn.XLOOKUP(AD1376,SELICHistorico[Data],SELICHistorico[SELIC dia]/100,AE1376,0)</f>
        <v>0</v>
      </c>
      <c r="AF1377" s="80">
        <f t="shared" si="104"/>
        <v>1</v>
      </c>
      <c r="AG1377" s="123">
        <f t="shared" si="105"/>
        <v>1000</v>
      </c>
      <c r="AH1377" s="126" cm="1">
        <f t="array" ref="AH1377">_xlfn.XLOOKUP(AD1376,CDIHistorico_[Data],CDIHistorico_[CDI dia]/100,AH1376,0)</f>
        <v>0</v>
      </c>
      <c r="AI1377" s="2">
        <f t="shared" si="106"/>
        <v>1</v>
      </c>
    </row>
    <row r="1378" spans="26:35" hidden="1" x14ac:dyDescent="0.25">
      <c r="Z1378"/>
      <c r="AD1378" s="5">
        <f t="shared" si="107"/>
        <v>38700</v>
      </c>
      <c r="AE1378" s="96" cm="1">
        <f t="array" ref="AE1378">_xlfn.XLOOKUP(AD1377,SELICHistorico[Data],SELICHistorico[SELIC dia]/100,AE1377,0)</f>
        <v>0</v>
      </c>
      <c r="AF1378" s="80">
        <f t="shared" si="104"/>
        <v>1</v>
      </c>
      <c r="AG1378" s="123">
        <f t="shared" si="105"/>
        <v>1000</v>
      </c>
      <c r="AH1378" s="126" cm="1">
        <f t="array" ref="AH1378">_xlfn.XLOOKUP(AD1377,CDIHistorico_[Data],CDIHistorico_[CDI dia]/100,AH1377,0)</f>
        <v>0</v>
      </c>
      <c r="AI1378" s="2">
        <f t="shared" si="106"/>
        <v>1</v>
      </c>
    </row>
    <row r="1379" spans="26:35" hidden="1" x14ac:dyDescent="0.25">
      <c r="Z1379"/>
      <c r="AD1379" s="5">
        <f t="shared" si="107"/>
        <v>38701</v>
      </c>
      <c r="AE1379" s="96" cm="1">
        <f t="array" ref="AE1379">_xlfn.XLOOKUP(AD1378,SELICHistorico[Data],SELICHistorico[SELIC dia]/100,AE1378,0)</f>
        <v>0</v>
      </c>
      <c r="AF1379" s="80">
        <f t="shared" si="104"/>
        <v>1</v>
      </c>
      <c r="AG1379" s="123">
        <f t="shared" si="105"/>
        <v>1000</v>
      </c>
      <c r="AH1379" s="126" cm="1">
        <f t="array" ref="AH1379">_xlfn.XLOOKUP(AD1378,CDIHistorico_[Data],CDIHistorico_[CDI dia]/100,AH1378,0)</f>
        <v>0</v>
      </c>
      <c r="AI1379" s="2">
        <f t="shared" si="106"/>
        <v>1</v>
      </c>
    </row>
    <row r="1380" spans="26:35" hidden="1" x14ac:dyDescent="0.25">
      <c r="Z1380"/>
      <c r="AD1380" s="5">
        <f t="shared" si="107"/>
        <v>38702</v>
      </c>
      <c r="AE1380" s="96" cm="1">
        <f t="array" ref="AE1380">_xlfn.XLOOKUP(AD1379,SELICHistorico[Data],SELICHistorico[SELIC dia]/100,AE1379,0)</f>
        <v>0</v>
      </c>
      <c r="AF1380" s="80">
        <f t="shared" si="104"/>
        <v>1</v>
      </c>
      <c r="AG1380" s="123">
        <f t="shared" si="105"/>
        <v>1000</v>
      </c>
      <c r="AH1380" s="126" cm="1">
        <f t="array" ref="AH1380">_xlfn.XLOOKUP(AD1379,CDIHistorico_[Data],CDIHistorico_[CDI dia]/100,AH1379,0)</f>
        <v>0</v>
      </c>
      <c r="AI1380" s="2">
        <f t="shared" si="106"/>
        <v>1</v>
      </c>
    </row>
    <row r="1381" spans="26:35" hidden="1" x14ac:dyDescent="0.25">
      <c r="Z1381"/>
      <c r="AD1381" s="5">
        <f t="shared" si="107"/>
        <v>38705</v>
      </c>
      <c r="AE1381" s="96" cm="1">
        <f t="array" ref="AE1381">_xlfn.XLOOKUP(AD1380,SELICHistorico[Data],SELICHistorico[SELIC dia]/100,AE1380,0)</f>
        <v>0</v>
      </c>
      <c r="AF1381" s="80">
        <f t="shared" si="104"/>
        <v>1</v>
      </c>
      <c r="AG1381" s="123">
        <f t="shared" si="105"/>
        <v>1000</v>
      </c>
      <c r="AH1381" s="126" cm="1">
        <f t="array" ref="AH1381">_xlfn.XLOOKUP(AD1380,CDIHistorico_[Data],CDIHistorico_[CDI dia]/100,AH1380,0)</f>
        <v>0</v>
      </c>
      <c r="AI1381" s="2">
        <f t="shared" si="106"/>
        <v>1</v>
      </c>
    </row>
    <row r="1382" spans="26:35" hidden="1" x14ac:dyDescent="0.25">
      <c r="Z1382"/>
      <c r="AD1382" s="5">
        <f t="shared" si="107"/>
        <v>38706</v>
      </c>
      <c r="AE1382" s="96" cm="1">
        <f t="array" ref="AE1382">_xlfn.XLOOKUP(AD1381,SELICHistorico[Data],SELICHistorico[SELIC dia]/100,AE1381,0)</f>
        <v>0</v>
      </c>
      <c r="AF1382" s="80">
        <f t="shared" si="104"/>
        <v>1</v>
      </c>
      <c r="AG1382" s="123">
        <f t="shared" si="105"/>
        <v>1000</v>
      </c>
      <c r="AH1382" s="126" cm="1">
        <f t="array" ref="AH1382">_xlfn.XLOOKUP(AD1381,CDIHistorico_[Data],CDIHistorico_[CDI dia]/100,AH1381,0)</f>
        <v>0</v>
      </c>
      <c r="AI1382" s="2">
        <f t="shared" si="106"/>
        <v>1</v>
      </c>
    </row>
    <row r="1383" spans="26:35" hidden="1" x14ac:dyDescent="0.25">
      <c r="Z1383"/>
      <c r="AD1383" s="5">
        <f t="shared" si="107"/>
        <v>38707</v>
      </c>
      <c r="AE1383" s="96" cm="1">
        <f t="array" ref="AE1383">_xlfn.XLOOKUP(AD1382,SELICHistorico[Data],SELICHistorico[SELIC dia]/100,AE1382,0)</f>
        <v>0</v>
      </c>
      <c r="AF1383" s="80">
        <f t="shared" si="104"/>
        <v>1</v>
      </c>
      <c r="AG1383" s="123">
        <f t="shared" si="105"/>
        <v>1000</v>
      </c>
      <c r="AH1383" s="126" cm="1">
        <f t="array" ref="AH1383">_xlfn.XLOOKUP(AD1382,CDIHistorico_[Data],CDIHistorico_[CDI dia]/100,AH1382,0)</f>
        <v>0</v>
      </c>
      <c r="AI1383" s="2">
        <f t="shared" si="106"/>
        <v>1</v>
      </c>
    </row>
    <row r="1384" spans="26:35" hidden="1" x14ac:dyDescent="0.25">
      <c r="Z1384"/>
      <c r="AD1384" s="5">
        <f t="shared" si="107"/>
        <v>38708</v>
      </c>
      <c r="AE1384" s="96" cm="1">
        <f t="array" ref="AE1384">_xlfn.XLOOKUP(AD1383,SELICHistorico[Data],SELICHistorico[SELIC dia]/100,AE1383,0)</f>
        <v>0</v>
      </c>
      <c r="AF1384" s="80">
        <f t="shared" si="104"/>
        <v>1</v>
      </c>
      <c r="AG1384" s="123">
        <f t="shared" si="105"/>
        <v>1000</v>
      </c>
      <c r="AH1384" s="126" cm="1">
        <f t="array" ref="AH1384">_xlfn.XLOOKUP(AD1383,CDIHistorico_[Data],CDIHistorico_[CDI dia]/100,AH1383,0)</f>
        <v>0</v>
      </c>
      <c r="AI1384" s="2">
        <f t="shared" si="106"/>
        <v>1</v>
      </c>
    </row>
    <row r="1385" spans="26:35" hidden="1" x14ac:dyDescent="0.25">
      <c r="Z1385"/>
      <c r="AD1385" s="5">
        <f t="shared" si="107"/>
        <v>38709</v>
      </c>
      <c r="AE1385" s="96" cm="1">
        <f t="array" ref="AE1385">_xlfn.XLOOKUP(AD1384,SELICHistorico[Data],SELICHistorico[SELIC dia]/100,AE1384,0)</f>
        <v>0</v>
      </c>
      <c r="AF1385" s="80">
        <f t="shared" si="104"/>
        <v>1</v>
      </c>
      <c r="AG1385" s="123">
        <f t="shared" si="105"/>
        <v>1000</v>
      </c>
      <c r="AH1385" s="126" cm="1">
        <f t="array" ref="AH1385">_xlfn.XLOOKUP(AD1384,CDIHistorico_[Data],CDIHistorico_[CDI dia]/100,AH1384,0)</f>
        <v>0</v>
      </c>
      <c r="AI1385" s="2">
        <f t="shared" si="106"/>
        <v>1</v>
      </c>
    </row>
    <row r="1386" spans="26:35" hidden="1" x14ac:dyDescent="0.25">
      <c r="Z1386"/>
      <c r="AD1386" s="5">
        <f t="shared" si="107"/>
        <v>38712</v>
      </c>
      <c r="AE1386" s="96" cm="1">
        <f t="array" ref="AE1386">_xlfn.XLOOKUP(AD1385,SELICHistorico[Data],SELICHistorico[SELIC dia]/100,AE1385,0)</f>
        <v>0</v>
      </c>
      <c r="AF1386" s="80">
        <f t="shared" si="104"/>
        <v>1</v>
      </c>
      <c r="AG1386" s="123">
        <f t="shared" si="105"/>
        <v>1000</v>
      </c>
      <c r="AH1386" s="126" cm="1">
        <f t="array" ref="AH1386">_xlfn.XLOOKUP(AD1385,CDIHistorico_[Data],CDIHistorico_[CDI dia]/100,AH1385,0)</f>
        <v>0</v>
      </c>
      <c r="AI1386" s="2">
        <f t="shared" si="106"/>
        <v>1</v>
      </c>
    </row>
    <row r="1387" spans="26:35" hidden="1" x14ac:dyDescent="0.25">
      <c r="Z1387"/>
      <c r="AD1387" s="5">
        <f t="shared" si="107"/>
        <v>38713</v>
      </c>
      <c r="AE1387" s="96" cm="1">
        <f t="array" ref="AE1387">_xlfn.XLOOKUP(AD1386,SELICHistorico[Data],SELICHistorico[SELIC dia]/100,AE1386,0)</f>
        <v>0</v>
      </c>
      <c r="AF1387" s="80">
        <f t="shared" si="104"/>
        <v>1</v>
      </c>
      <c r="AG1387" s="123">
        <f t="shared" si="105"/>
        <v>1000</v>
      </c>
      <c r="AH1387" s="126" cm="1">
        <f t="array" ref="AH1387">_xlfn.XLOOKUP(AD1386,CDIHistorico_[Data],CDIHistorico_[CDI dia]/100,AH1386,0)</f>
        <v>0</v>
      </c>
      <c r="AI1387" s="2">
        <f t="shared" si="106"/>
        <v>1</v>
      </c>
    </row>
    <row r="1388" spans="26:35" hidden="1" x14ac:dyDescent="0.25">
      <c r="Z1388"/>
      <c r="AD1388" s="5">
        <f t="shared" si="107"/>
        <v>38714</v>
      </c>
      <c r="AE1388" s="96" cm="1">
        <f t="array" ref="AE1388">_xlfn.XLOOKUP(AD1387,SELICHistorico[Data],SELICHistorico[SELIC dia]/100,AE1387,0)</f>
        <v>0</v>
      </c>
      <c r="AF1388" s="80">
        <f t="shared" si="104"/>
        <v>1</v>
      </c>
      <c r="AG1388" s="123">
        <f t="shared" si="105"/>
        <v>1000</v>
      </c>
      <c r="AH1388" s="126" cm="1">
        <f t="array" ref="AH1388">_xlfn.XLOOKUP(AD1387,CDIHistorico_[Data],CDIHistorico_[CDI dia]/100,AH1387,0)</f>
        <v>0</v>
      </c>
      <c r="AI1388" s="2">
        <f t="shared" si="106"/>
        <v>1</v>
      </c>
    </row>
    <row r="1389" spans="26:35" hidden="1" x14ac:dyDescent="0.25">
      <c r="Z1389"/>
      <c r="AD1389" s="5">
        <f t="shared" si="107"/>
        <v>38715</v>
      </c>
      <c r="AE1389" s="96" cm="1">
        <f t="array" ref="AE1389">_xlfn.XLOOKUP(AD1388,SELICHistorico[Data],SELICHistorico[SELIC dia]/100,AE1388,0)</f>
        <v>0</v>
      </c>
      <c r="AF1389" s="80">
        <f t="shared" si="104"/>
        <v>1</v>
      </c>
      <c r="AG1389" s="123">
        <f t="shared" si="105"/>
        <v>1000</v>
      </c>
      <c r="AH1389" s="126" cm="1">
        <f t="array" ref="AH1389">_xlfn.XLOOKUP(AD1388,CDIHistorico_[Data],CDIHistorico_[CDI dia]/100,AH1388,0)</f>
        <v>0</v>
      </c>
      <c r="AI1389" s="2">
        <f t="shared" si="106"/>
        <v>1</v>
      </c>
    </row>
    <row r="1390" spans="26:35" hidden="1" x14ac:dyDescent="0.25">
      <c r="Z1390"/>
      <c r="AD1390" s="5">
        <f t="shared" si="107"/>
        <v>38716</v>
      </c>
      <c r="AE1390" s="96" cm="1">
        <f t="array" ref="AE1390">_xlfn.XLOOKUP(AD1389,SELICHistorico[Data],SELICHistorico[SELIC dia]/100,AE1389,0)</f>
        <v>0</v>
      </c>
      <c r="AF1390" s="80">
        <f t="shared" si="104"/>
        <v>1</v>
      </c>
      <c r="AG1390" s="123">
        <f t="shared" si="105"/>
        <v>1000</v>
      </c>
      <c r="AH1390" s="126" cm="1">
        <f t="array" ref="AH1390">_xlfn.XLOOKUP(AD1389,CDIHistorico_[Data],CDIHistorico_[CDI dia]/100,AH1389,0)</f>
        <v>0</v>
      </c>
      <c r="AI1390" s="2">
        <f t="shared" si="106"/>
        <v>1</v>
      </c>
    </row>
    <row r="1391" spans="26:35" hidden="1" x14ac:dyDescent="0.25">
      <c r="Z1391"/>
      <c r="AD1391" s="5">
        <f t="shared" si="107"/>
        <v>38719</v>
      </c>
      <c r="AE1391" s="96" cm="1">
        <f t="array" ref="AE1391">_xlfn.XLOOKUP(AD1390,SELICHistorico[Data],SELICHistorico[SELIC dia]/100,AE1390,0)</f>
        <v>0</v>
      </c>
      <c r="AF1391" s="80">
        <f t="shared" si="104"/>
        <v>1</v>
      </c>
      <c r="AG1391" s="123">
        <f t="shared" si="105"/>
        <v>1000</v>
      </c>
      <c r="AH1391" s="126" cm="1">
        <f t="array" ref="AH1391">_xlfn.XLOOKUP(AD1390,CDIHistorico_[Data],CDIHistorico_[CDI dia]/100,AH1390,0)</f>
        <v>0</v>
      </c>
      <c r="AI1391" s="2">
        <f t="shared" si="106"/>
        <v>1</v>
      </c>
    </row>
    <row r="1392" spans="26:35" hidden="1" x14ac:dyDescent="0.25">
      <c r="Z1392"/>
      <c r="AD1392" s="5">
        <f t="shared" si="107"/>
        <v>38720</v>
      </c>
      <c r="AE1392" s="96" cm="1">
        <f t="array" ref="AE1392">_xlfn.XLOOKUP(AD1391,SELICHistorico[Data],SELICHistorico[SELIC dia]/100,AE1391,0)</f>
        <v>0</v>
      </c>
      <c r="AF1392" s="80">
        <f t="shared" si="104"/>
        <v>1</v>
      </c>
      <c r="AG1392" s="123">
        <f t="shared" si="105"/>
        <v>1000</v>
      </c>
      <c r="AH1392" s="126" cm="1">
        <f t="array" ref="AH1392">_xlfn.XLOOKUP(AD1391,CDIHistorico_[Data],CDIHistorico_[CDI dia]/100,AH1391,0)</f>
        <v>0</v>
      </c>
      <c r="AI1392" s="2">
        <f t="shared" si="106"/>
        <v>1</v>
      </c>
    </row>
    <row r="1393" spans="26:35" hidden="1" x14ac:dyDescent="0.25">
      <c r="Z1393"/>
      <c r="AD1393" s="5">
        <f t="shared" si="107"/>
        <v>38721</v>
      </c>
      <c r="AE1393" s="96" cm="1">
        <f t="array" ref="AE1393">_xlfn.XLOOKUP(AD1392,SELICHistorico[Data],SELICHistorico[SELIC dia]/100,AE1392,0)</f>
        <v>0</v>
      </c>
      <c r="AF1393" s="80">
        <f t="shared" si="104"/>
        <v>1</v>
      </c>
      <c r="AG1393" s="123">
        <f t="shared" si="105"/>
        <v>1000</v>
      </c>
      <c r="AH1393" s="126" cm="1">
        <f t="array" ref="AH1393">_xlfn.XLOOKUP(AD1392,CDIHistorico_[Data],CDIHistorico_[CDI dia]/100,AH1392,0)</f>
        <v>0</v>
      </c>
      <c r="AI1393" s="2">
        <f t="shared" si="106"/>
        <v>1</v>
      </c>
    </row>
    <row r="1394" spans="26:35" hidden="1" x14ac:dyDescent="0.25">
      <c r="Z1394"/>
      <c r="AD1394" s="5">
        <f t="shared" si="107"/>
        <v>38722</v>
      </c>
      <c r="AE1394" s="96" cm="1">
        <f t="array" ref="AE1394">_xlfn.XLOOKUP(AD1393,SELICHistorico[Data],SELICHistorico[SELIC dia]/100,AE1393,0)</f>
        <v>0</v>
      </c>
      <c r="AF1394" s="80">
        <f t="shared" si="104"/>
        <v>1</v>
      </c>
      <c r="AG1394" s="123">
        <f t="shared" si="105"/>
        <v>1000</v>
      </c>
      <c r="AH1394" s="126" cm="1">
        <f t="array" ref="AH1394">_xlfn.XLOOKUP(AD1393,CDIHistorico_[Data],CDIHistorico_[CDI dia]/100,AH1393,0)</f>
        <v>0</v>
      </c>
      <c r="AI1394" s="2">
        <f t="shared" si="106"/>
        <v>1</v>
      </c>
    </row>
    <row r="1395" spans="26:35" hidden="1" x14ac:dyDescent="0.25">
      <c r="Z1395"/>
      <c r="AD1395" s="5">
        <f t="shared" si="107"/>
        <v>38723</v>
      </c>
      <c r="AE1395" s="96" cm="1">
        <f t="array" ref="AE1395">_xlfn.XLOOKUP(AD1394,SELICHistorico[Data],SELICHistorico[SELIC dia]/100,AE1394,0)</f>
        <v>0</v>
      </c>
      <c r="AF1395" s="80">
        <f t="shared" si="104"/>
        <v>1</v>
      </c>
      <c r="AG1395" s="123">
        <f t="shared" si="105"/>
        <v>1000</v>
      </c>
      <c r="AH1395" s="126" cm="1">
        <f t="array" ref="AH1395">_xlfn.XLOOKUP(AD1394,CDIHistorico_[Data],CDIHistorico_[CDI dia]/100,AH1394,0)</f>
        <v>0</v>
      </c>
      <c r="AI1395" s="2">
        <f t="shared" si="106"/>
        <v>1</v>
      </c>
    </row>
    <row r="1396" spans="26:35" hidden="1" x14ac:dyDescent="0.25">
      <c r="Z1396"/>
      <c r="AD1396" s="5">
        <f t="shared" si="107"/>
        <v>38726</v>
      </c>
      <c r="AE1396" s="96" cm="1">
        <f t="array" ref="AE1396">_xlfn.XLOOKUP(AD1395,SELICHistorico[Data],SELICHistorico[SELIC dia]/100,AE1395,0)</f>
        <v>0</v>
      </c>
      <c r="AF1396" s="80">
        <f t="shared" si="104"/>
        <v>1</v>
      </c>
      <c r="AG1396" s="123">
        <f t="shared" si="105"/>
        <v>1000</v>
      </c>
      <c r="AH1396" s="126" cm="1">
        <f t="array" ref="AH1396">_xlfn.XLOOKUP(AD1395,CDIHistorico_[Data],CDIHistorico_[CDI dia]/100,AH1395,0)</f>
        <v>0</v>
      </c>
      <c r="AI1396" s="2">
        <f t="shared" si="106"/>
        <v>1</v>
      </c>
    </row>
    <row r="1397" spans="26:35" hidden="1" x14ac:dyDescent="0.25">
      <c r="Z1397"/>
      <c r="AD1397" s="5">
        <f t="shared" si="107"/>
        <v>38727</v>
      </c>
      <c r="AE1397" s="96" cm="1">
        <f t="array" ref="AE1397">_xlfn.XLOOKUP(AD1396,SELICHistorico[Data],SELICHistorico[SELIC dia]/100,AE1396,0)</f>
        <v>0</v>
      </c>
      <c r="AF1397" s="80">
        <f t="shared" si="104"/>
        <v>1</v>
      </c>
      <c r="AG1397" s="123">
        <f t="shared" si="105"/>
        <v>1000</v>
      </c>
      <c r="AH1397" s="126" cm="1">
        <f t="array" ref="AH1397">_xlfn.XLOOKUP(AD1396,CDIHistorico_[Data],CDIHistorico_[CDI dia]/100,AH1396,0)</f>
        <v>0</v>
      </c>
      <c r="AI1397" s="2">
        <f t="shared" si="106"/>
        <v>1</v>
      </c>
    </row>
    <row r="1398" spans="26:35" hidden="1" x14ac:dyDescent="0.25">
      <c r="Z1398"/>
      <c r="AD1398" s="5">
        <f t="shared" si="107"/>
        <v>38728</v>
      </c>
      <c r="AE1398" s="96" cm="1">
        <f t="array" ref="AE1398">_xlfn.XLOOKUP(AD1397,SELICHistorico[Data],SELICHistorico[SELIC dia]/100,AE1397,0)</f>
        <v>0</v>
      </c>
      <c r="AF1398" s="80">
        <f t="shared" si="104"/>
        <v>1</v>
      </c>
      <c r="AG1398" s="123">
        <f t="shared" si="105"/>
        <v>1000</v>
      </c>
      <c r="AH1398" s="126" cm="1">
        <f t="array" ref="AH1398">_xlfn.XLOOKUP(AD1397,CDIHistorico_[Data],CDIHistorico_[CDI dia]/100,AH1397,0)</f>
        <v>0</v>
      </c>
      <c r="AI1398" s="2">
        <f t="shared" si="106"/>
        <v>1</v>
      </c>
    </row>
    <row r="1399" spans="26:35" hidden="1" x14ac:dyDescent="0.25">
      <c r="Z1399"/>
      <c r="AD1399" s="5">
        <f t="shared" si="107"/>
        <v>38729</v>
      </c>
      <c r="AE1399" s="96" cm="1">
        <f t="array" ref="AE1399">_xlfn.XLOOKUP(AD1398,SELICHistorico[Data],SELICHistorico[SELIC dia]/100,AE1398,0)</f>
        <v>0</v>
      </c>
      <c r="AF1399" s="80">
        <f t="shared" si="104"/>
        <v>1</v>
      </c>
      <c r="AG1399" s="123">
        <f t="shared" si="105"/>
        <v>1000</v>
      </c>
      <c r="AH1399" s="126" cm="1">
        <f t="array" ref="AH1399">_xlfn.XLOOKUP(AD1398,CDIHistorico_[Data],CDIHistorico_[CDI dia]/100,AH1398,0)</f>
        <v>0</v>
      </c>
      <c r="AI1399" s="2">
        <f t="shared" si="106"/>
        <v>1</v>
      </c>
    </row>
    <row r="1400" spans="26:35" hidden="1" x14ac:dyDescent="0.25">
      <c r="Z1400"/>
      <c r="AD1400" s="5">
        <f t="shared" si="107"/>
        <v>38730</v>
      </c>
      <c r="AE1400" s="96" cm="1">
        <f t="array" ref="AE1400">_xlfn.XLOOKUP(AD1399,SELICHistorico[Data],SELICHistorico[SELIC dia]/100,AE1399,0)</f>
        <v>0</v>
      </c>
      <c r="AF1400" s="80">
        <f t="shared" si="104"/>
        <v>1</v>
      </c>
      <c r="AG1400" s="123">
        <f t="shared" si="105"/>
        <v>1000</v>
      </c>
      <c r="AH1400" s="126" cm="1">
        <f t="array" ref="AH1400">_xlfn.XLOOKUP(AD1399,CDIHistorico_[Data],CDIHistorico_[CDI dia]/100,AH1399,0)</f>
        <v>0</v>
      </c>
      <c r="AI1400" s="2">
        <f t="shared" si="106"/>
        <v>1</v>
      </c>
    </row>
    <row r="1401" spans="26:35" hidden="1" x14ac:dyDescent="0.25">
      <c r="Z1401"/>
      <c r="AD1401" s="5">
        <f t="shared" si="107"/>
        <v>38733</v>
      </c>
      <c r="AE1401" s="96" cm="1">
        <f t="array" ref="AE1401">_xlfn.XLOOKUP(AD1400,SELICHistorico[Data],SELICHistorico[SELIC dia]/100,AE1400,0)</f>
        <v>0</v>
      </c>
      <c r="AF1401" s="80">
        <f t="shared" si="104"/>
        <v>1</v>
      </c>
      <c r="AG1401" s="123">
        <f t="shared" si="105"/>
        <v>1000</v>
      </c>
      <c r="AH1401" s="126" cm="1">
        <f t="array" ref="AH1401">_xlfn.XLOOKUP(AD1400,CDIHistorico_[Data],CDIHistorico_[CDI dia]/100,AH1400,0)</f>
        <v>0</v>
      </c>
      <c r="AI1401" s="2">
        <f t="shared" si="106"/>
        <v>1</v>
      </c>
    </row>
    <row r="1402" spans="26:35" hidden="1" x14ac:dyDescent="0.25">
      <c r="Z1402"/>
      <c r="AD1402" s="5">
        <f t="shared" si="107"/>
        <v>38734</v>
      </c>
      <c r="AE1402" s="96" cm="1">
        <f t="array" ref="AE1402">_xlfn.XLOOKUP(AD1401,SELICHistorico[Data],SELICHistorico[SELIC dia]/100,AE1401,0)</f>
        <v>0</v>
      </c>
      <c r="AF1402" s="80">
        <f t="shared" si="104"/>
        <v>1</v>
      </c>
      <c r="AG1402" s="123">
        <f t="shared" si="105"/>
        <v>1000</v>
      </c>
      <c r="AH1402" s="126" cm="1">
        <f t="array" ref="AH1402">_xlfn.XLOOKUP(AD1401,CDIHistorico_[Data],CDIHistorico_[CDI dia]/100,AH1401,0)</f>
        <v>0</v>
      </c>
      <c r="AI1402" s="2">
        <f t="shared" si="106"/>
        <v>1</v>
      </c>
    </row>
    <row r="1403" spans="26:35" hidden="1" x14ac:dyDescent="0.25">
      <c r="Z1403"/>
      <c r="AD1403" s="5">
        <f t="shared" si="107"/>
        <v>38735</v>
      </c>
      <c r="AE1403" s="96" cm="1">
        <f t="array" ref="AE1403">_xlfn.XLOOKUP(AD1402,SELICHistorico[Data],SELICHistorico[SELIC dia]/100,AE1402,0)</f>
        <v>0</v>
      </c>
      <c r="AF1403" s="80">
        <f t="shared" si="104"/>
        <v>1</v>
      </c>
      <c r="AG1403" s="123">
        <f t="shared" si="105"/>
        <v>1000</v>
      </c>
      <c r="AH1403" s="126" cm="1">
        <f t="array" ref="AH1403">_xlfn.XLOOKUP(AD1402,CDIHistorico_[Data],CDIHistorico_[CDI dia]/100,AH1402,0)</f>
        <v>0</v>
      </c>
      <c r="AI1403" s="2">
        <f t="shared" si="106"/>
        <v>1</v>
      </c>
    </row>
    <row r="1404" spans="26:35" hidden="1" x14ac:dyDescent="0.25">
      <c r="Z1404"/>
      <c r="AD1404" s="5">
        <f t="shared" si="107"/>
        <v>38736</v>
      </c>
      <c r="AE1404" s="96" cm="1">
        <f t="array" ref="AE1404">_xlfn.XLOOKUP(AD1403,SELICHistorico[Data],SELICHistorico[SELIC dia]/100,AE1403,0)</f>
        <v>0</v>
      </c>
      <c r="AF1404" s="80">
        <f t="shared" si="104"/>
        <v>1</v>
      </c>
      <c r="AG1404" s="123">
        <f t="shared" si="105"/>
        <v>1000</v>
      </c>
      <c r="AH1404" s="126" cm="1">
        <f t="array" ref="AH1404">_xlfn.XLOOKUP(AD1403,CDIHistorico_[Data],CDIHistorico_[CDI dia]/100,AH1403,0)</f>
        <v>0</v>
      </c>
      <c r="AI1404" s="2">
        <f t="shared" si="106"/>
        <v>1</v>
      </c>
    </row>
    <row r="1405" spans="26:35" hidden="1" x14ac:dyDescent="0.25">
      <c r="Z1405"/>
      <c r="AD1405" s="5">
        <f t="shared" si="107"/>
        <v>38737</v>
      </c>
      <c r="AE1405" s="96" cm="1">
        <f t="array" ref="AE1405">_xlfn.XLOOKUP(AD1404,SELICHistorico[Data],SELICHistorico[SELIC dia]/100,AE1404,0)</f>
        <v>0</v>
      </c>
      <c r="AF1405" s="80">
        <f t="shared" si="104"/>
        <v>1</v>
      </c>
      <c r="AG1405" s="123">
        <f t="shared" si="105"/>
        <v>1000</v>
      </c>
      <c r="AH1405" s="126" cm="1">
        <f t="array" ref="AH1405">_xlfn.XLOOKUP(AD1404,CDIHistorico_[Data],CDIHistorico_[CDI dia]/100,AH1404,0)</f>
        <v>0</v>
      </c>
      <c r="AI1405" s="2">
        <f t="shared" si="106"/>
        <v>1</v>
      </c>
    </row>
    <row r="1406" spans="26:35" hidden="1" x14ac:dyDescent="0.25">
      <c r="Z1406"/>
      <c r="AD1406" s="5">
        <f t="shared" si="107"/>
        <v>38740</v>
      </c>
      <c r="AE1406" s="96" cm="1">
        <f t="array" ref="AE1406">_xlfn.XLOOKUP(AD1405,SELICHistorico[Data],SELICHistorico[SELIC dia]/100,AE1405,0)</f>
        <v>0</v>
      </c>
      <c r="AF1406" s="80">
        <f t="shared" si="104"/>
        <v>1</v>
      </c>
      <c r="AG1406" s="123">
        <f t="shared" si="105"/>
        <v>1000</v>
      </c>
      <c r="AH1406" s="126" cm="1">
        <f t="array" ref="AH1406">_xlfn.XLOOKUP(AD1405,CDIHistorico_[Data],CDIHistorico_[CDI dia]/100,AH1405,0)</f>
        <v>0</v>
      </c>
      <c r="AI1406" s="2">
        <f t="shared" si="106"/>
        <v>1</v>
      </c>
    </row>
    <row r="1407" spans="26:35" hidden="1" x14ac:dyDescent="0.25">
      <c r="Z1407"/>
      <c r="AD1407" s="5">
        <f t="shared" si="107"/>
        <v>38741</v>
      </c>
      <c r="AE1407" s="96" cm="1">
        <f t="array" ref="AE1407">_xlfn.XLOOKUP(AD1406,SELICHistorico[Data],SELICHistorico[SELIC dia]/100,AE1406,0)</f>
        <v>0</v>
      </c>
      <c r="AF1407" s="80">
        <f t="shared" si="104"/>
        <v>1</v>
      </c>
      <c r="AG1407" s="123">
        <f t="shared" si="105"/>
        <v>1000</v>
      </c>
      <c r="AH1407" s="126" cm="1">
        <f t="array" ref="AH1407">_xlfn.XLOOKUP(AD1406,CDIHistorico_[Data],CDIHistorico_[CDI dia]/100,AH1406,0)</f>
        <v>0</v>
      </c>
      <c r="AI1407" s="2">
        <f t="shared" si="106"/>
        <v>1</v>
      </c>
    </row>
    <row r="1408" spans="26:35" hidden="1" x14ac:dyDescent="0.25">
      <c r="Z1408"/>
      <c r="AD1408" s="5">
        <f t="shared" si="107"/>
        <v>38742</v>
      </c>
      <c r="AE1408" s="96" cm="1">
        <f t="array" ref="AE1408">_xlfn.XLOOKUP(AD1407,SELICHistorico[Data],SELICHistorico[SELIC dia]/100,AE1407,0)</f>
        <v>0</v>
      </c>
      <c r="AF1408" s="80">
        <f t="shared" si="104"/>
        <v>1</v>
      </c>
      <c r="AG1408" s="123">
        <f t="shared" si="105"/>
        <v>1000</v>
      </c>
      <c r="AH1408" s="126" cm="1">
        <f t="array" ref="AH1408">_xlfn.XLOOKUP(AD1407,CDIHistorico_[Data],CDIHistorico_[CDI dia]/100,AH1407,0)</f>
        <v>0</v>
      </c>
      <c r="AI1408" s="2">
        <f t="shared" si="106"/>
        <v>1</v>
      </c>
    </row>
    <row r="1409" spans="26:35" hidden="1" x14ac:dyDescent="0.25">
      <c r="Z1409"/>
      <c r="AD1409" s="5">
        <f t="shared" si="107"/>
        <v>38743</v>
      </c>
      <c r="AE1409" s="96" cm="1">
        <f t="array" ref="AE1409">_xlfn.XLOOKUP(AD1408,SELICHistorico[Data],SELICHistorico[SELIC dia]/100,AE1408,0)</f>
        <v>0</v>
      </c>
      <c r="AF1409" s="80">
        <f t="shared" si="104"/>
        <v>1</v>
      </c>
      <c r="AG1409" s="123">
        <f t="shared" si="105"/>
        <v>1000</v>
      </c>
      <c r="AH1409" s="126" cm="1">
        <f t="array" ref="AH1409">_xlfn.XLOOKUP(AD1408,CDIHistorico_[Data],CDIHistorico_[CDI dia]/100,AH1408,0)</f>
        <v>0</v>
      </c>
      <c r="AI1409" s="2">
        <f t="shared" si="106"/>
        <v>1</v>
      </c>
    </row>
    <row r="1410" spans="26:35" hidden="1" x14ac:dyDescent="0.25">
      <c r="Z1410"/>
      <c r="AD1410" s="5">
        <f t="shared" si="107"/>
        <v>38744</v>
      </c>
      <c r="AE1410" s="96" cm="1">
        <f t="array" ref="AE1410">_xlfn.XLOOKUP(AD1409,SELICHistorico[Data],SELICHistorico[SELIC dia]/100,AE1409,0)</f>
        <v>0</v>
      </c>
      <c r="AF1410" s="80">
        <f t="shared" si="104"/>
        <v>1</v>
      </c>
      <c r="AG1410" s="123">
        <f t="shared" si="105"/>
        <v>1000</v>
      </c>
      <c r="AH1410" s="126" cm="1">
        <f t="array" ref="AH1410">_xlfn.XLOOKUP(AD1409,CDIHistorico_[Data],CDIHistorico_[CDI dia]/100,AH1409,0)</f>
        <v>0</v>
      </c>
      <c r="AI1410" s="2">
        <f t="shared" si="106"/>
        <v>1</v>
      </c>
    </row>
    <row r="1411" spans="26:35" hidden="1" x14ac:dyDescent="0.25">
      <c r="Z1411"/>
      <c r="AD1411" s="5">
        <f t="shared" si="107"/>
        <v>38747</v>
      </c>
      <c r="AE1411" s="96" cm="1">
        <f t="array" ref="AE1411">_xlfn.XLOOKUP(AD1410,SELICHistorico[Data],SELICHistorico[SELIC dia]/100,AE1410,0)</f>
        <v>0</v>
      </c>
      <c r="AF1411" s="80">
        <f t="shared" si="104"/>
        <v>1</v>
      </c>
      <c r="AG1411" s="123">
        <f t="shared" si="105"/>
        <v>1000</v>
      </c>
      <c r="AH1411" s="126" cm="1">
        <f t="array" ref="AH1411">_xlfn.XLOOKUP(AD1410,CDIHistorico_[Data],CDIHistorico_[CDI dia]/100,AH1410,0)</f>
        <v>0</v>
      </c>
      <c r="AI1411" s="2">
        <f t="shared" si="106"/>
        <v>1</v>
      </c>
    </row>
    <row r="1412" spans="26:35" hidden="1" x14ac:dyDescent="0.25">
      <c r="Z1412"/>
      <c r="AD1412" s="5">
        <f t="shared" si="107"/>
        <v>38748</v>
      </c>
      <c r="AE1412" s="96" cm="1">
        <f t="array" ref="AE1412">_xlfn.XLOOKUP(AD1411,SELICHistorico[Data],SELICHistorico[SELIC dia]/100,AE1411,0)</f>
        <v>0</v>
      </c>
      <c r="AF1412" s="80">
        <f t="shared" ref="AF1412:AF1475" si="108">AF1411*(1+AE1412)</f>
        <v>1</v>
      </c>
      <c r="AG1412" s="123">
        <f t="shared" ref="AG1412:AG1475" si="109">TRUNC(1000*AF1412,6)</f>
        <v>1000</v>
      </c>
      <c r="AH1412" s="126" cm="1">
        <f t="array" ref="AH1412">_xlfn.XLOOKUP(AD1411,CDIHistorico_[Data],CDIHistorico_[CDI dia]/100,AH1411,0)</f>
        <v>0</v>
      </c>
      <c r="AI1412" s="2">
        <f t="shared" ref="AI1412:AI1475" si="110">AI1411*(1+AH1412)</f>
        <v>1</v>
      </c>
    </row>
    <row r="1413" spans="26:35" hidden="1" x14ac:dyDescent="0.25">
      <c r="Z1413"/>
      <c r="AD1413" s="5">
        <f t="shared" si="107"/>
        <v>38749</v>
      </c>
      <c r="AE1413" s="96" cm="1">
        <f t="array" ref="AE1413">_xlfn.XLOOKUP(AD1412,SELICHistorico[Data],SELICHistorico[SELIC dia]/100,AE1412,0)</f>
        <v>0</v>
      </c>
      <c r="AF1413" s="80">
        <f t="shared" si="108"/>
        <v>1</v>
      </c>
      <c r="AG1413" s="123">
        <f t="shared" si="109"/>
        <v>1000</v>
      </c>
      <c r="AH1413" s="126" cm="1">
        <f t="array" ref="AH1413">_xlfn.XLOOKUP(AD1412,CDIHistorico_[Data],CDIHistorico_[CDI dia]/100,AH1412,0)</f>
        <v>0</v>
      </c>
      <c r="AI1413" s="2">
        <f t="shared" si="110"/>
        <v>1</v>
      </c>
    </row>
    <row r="1414" spans="26:35" hidden="1" x14ac:dyDescent="0.25">
      <c r="Z1414"/>
      <c r="AD1414" s="5">
        <f t="shared" si="107"/>
        <v>38750</v>
      </c>
      <c r="AE1414" s="96" cm="1">
        <f t="array" ref="AE1414">_xlfn.XLOOKUP(AD1413,SELICHistorico[Data],SELICHistorico[SELIC dia]/100,AE1413,0)</f>
        <v>0</v>
      </c>
      <c r="AF1414" s="80">
        <f t="shared" si="108"/>
        <v>1</v>
      </c>
      <c r="AG1414" s="123">
        <f t="shared" si="109"/>
        <v>1000</v>
      </c>
      <c r="AH1414" s="126" cm="1">
        <f t="array" ref="AH1414">_xlfn.XLOOKUP(AD1413,CDIHistorico_[Data],CDIHistorico_[CDI dia]/100,AH1413,0)</f>
        <v>0</v>
      </c>
      <c r="AI1414" s="2">
        <f t="shared" si="110"/>
        <v>1</v>
      </c>
    </row>
    <row r="1415" spans="26:35" hidden="1" x14ac:dyDescent="0.25">
      <c r="Z1415"/>
      <c r="AD1415" s="5">
        <f t="shared" si="107"/>
        <v>38751</v>
      </c>
      <c r="AE1415" s="96" cm="1">
        <f t="array" ref="AE1415">_xlfn.XLOOKUP(AD1414,SELICHistorico[Data],SELICHistorico[SELIC dia]/100,AE1414,0)</f>
        <v>0</v>
      </c>
      <c r="AF1415" s="80">
        <f t="shared" si="108"/>
        <v>1</v>
      </c>
      <c r="AG1415" s="123">
        <f t="shared" si="109"/>
        <v>1000</v>
      </c>
      <c r="AH1415" s="126" cm="1">
        <f t="array" ref="AH1415">_xlfn.XLOOKUP(AD1414,CDIHistorico_[Data],CDIHistorico_[CDI dia]/100,AH1414,0)</f>
        <v>0</v>
      </c>
      <c r="AI1415" s="2">
        <f t="shared" si="110"/>
        <v>1</v>
      </c>
    </row>
    <row r="1416" spans="26:35" hidden="1" x14ac:dyDescent="0.25">
      <c r="Z1416"/>
      <c r="AD1416" s="5">
        <f t="shared" si="107"/>
        <v>38754</v>
      </c>
      <c r="AE1416" s="96" cm="1">
        <f t="array" ref="AE1416">_xlfn.XLOOKUP(AD1415,SELICHistorico[Data],SELICHistorico[SELIC dia]/100,AE1415,0)</f>
        <v>0</v>
      </c>
      <c r="AF1416" s="80">
        <f t="shared" si="108"/>
        <v>1</v>
      </c>
      <c r="AG1416" s="123">
        <f t="shared" si="109"/>
        <v>1000</v>
      </c>
      <c r="AH1416" s="126" cm="1">
        <f t="array" ref="AH1416">_xlfn.XLOOKUP(AD1415,CDIHistorico_[Data],CDIHistorico_[CDI dia]/100,AH1415,0)</f>
        <v>0</v>
      </c>
      <c r="AI1416" s="2">
        <f t="shared" si="110"/>
        <v>1</v>
      </c>
    </row>
    <row r="1417" spans="26:35" hidden="1" x14ac:dyDescent="0.25">
      <c r="Z1417"/>
      <c r="AD1417" s="5">
        <f t="shared" si="107"/>
        <v>38755</v>
      </c>
      <c r="AE1417" s="96" cm="1">
        <f t="array" ref="AE1417">_xlfn.XLOOKUP(AD1416,SELICHistorico[Data],SELICHistorico[SELIC dia]/100,AE1416,0)</f>
        <v>0</v>
      </c>
      <c r="AF1417" s="80">
        <f t="shared" si="108"/>
        <v>1</v>
      </c>
      <c r="AG1417" s="123">
        <f t="shared" si="109"/>
        <v>1000</v>
      </c>
      <c r="AH1417" s="126" cm="1">
        <f t="array" ref="AH1417">_xlfn.XLOOKUP(AD1416,CDIHistorico_[Data],CDIHistorico_[CDI dia]/100,AH1416,0)</f>
        <v>0</v>
      </c>
      <c r="AI1417" s="2">
        <f t="shared" si="110"/>
        <v>1</v>
      </c>
    </row>
    <row r="1418" spans="26:35" hidden="1" x14ac:dyDescent="0.25">
      <c r="Z1418"/>
      <c r="AD1418" s="5">
        <f t="shared" si="107"/>
        <v>38756</v>
      </c>
      <c r="AE1418" s="96" cm="1">
        <f t="array" ref="AE1418">_xlfn.XLOOKUP(AD1417,SELICHistorico[Data],SELICHistorico[SELIC dia]/100,AE1417,0)</f>
        <v>0</v>
      </c>
      <c r="AF1418" s="80">
        <f t="shared" si="108"/>
        <v>1</v>
      </c>
      <c r="AG1418" s="123">
        <f t="shared" si="109"/>
        <v>1000</v>
      </c>
      <c r="AH1418" s="126" cm="1">
        <f t="array" ref="AH1418">_xlfn.XLOOKUP(AD1417,CDIHistorico_[Data],CDIHistorico_[CDI dia]/100,AH1417,0)</f>
        <v>0</v>
      </c>
      <c r="AI1418" s="2">
        <f t="shared" si="110"/>
        <v>1</v>
      </c>
    </row>
    <row r="1419" spans="26:35" hidden="1" x14ac:dyDescent="0.25">
      <c r="Z1419"/>
      <c r="AD1419" s="5">
        <f t="shared" si="107"/>
        <v>38757</v>
      </c>
      <c r="AE1419" s="96" cm="1">
        <f t="array" ref="AE1419">_xlfn.XLOOKUP(AD1418,SELICHistorico[Data],SELICHistorico[SELIC dia]/100,AE1418,0)</f>
        <v>0</v>
      </c>
      <c r="AF1419" s="80">
        <f t="shared" si="108"/>
        <v>1</v>
      </c>
      <c r="AG1419" s="123">
        <f t="shared" si="109"/>
        <v>1000</v>
      </c>
      <c r="AH1419" s="126" cm="1">
        <f t="array" ref="AH1419">_xlfn.XLOOKUP(AD1418,CDIHistorico_[Data],CDIHistorico_[CDI dia]/100,AH1418,0)</f>
        <v>0</v>
      </c>
      <c r="AI1419" s="2">
        <f t="shared" si="110"/>
        <v>1</v>
      </c>
    </row>
    <row r="1420" spans="26:35" hidden="1" x14ac:dyDescent="0.25">
      <c r="Z1420"/>
      <c r="AD1420" s="5">
        <f t="shared" si="107"/>
        <v>38758</v>
      </c>
      <c r="AE1420" s="96" cm="1">
        <f t="array" ref="AE1420">_xlfn.XLOOKUP(AD1419,SELICHistorico[Data],SELICHistorico[SELIC dia]/100,AE1419,0)</f>
        <v>0</v>
      </c>
      <c r="AF1420" s="80">
        <f t="shared" si="108"/>
        <v>1</v>
      </c>
      <c r="AG1420" s="123">
        <f t="shared" si="109"/>
        <v>1000</v>
      </c>
      <c r="AH1420" s="126" cm="1">
        <f t="array" ref="AH1420">_xlfn.XLOOKUP(AD1419,CDIHistorico_[Data],CDIHistorico_[CDI dia]/100,AH1419,0)</f>
        <v>0</v>
      </c>
      <c r="AI1420" s="2">
        <f t="shared" si="110"/>
        <v>1</v>
      </c>
    </row>
    <row r="1421" spans="26:35" hidden="1" x14ac:dyDescent="0.25">
      <c r="Z1421"/>
      <c r="AD1421" s="5">
        <f t="shared" si="107"/>
        <v>38761</v>
      </c>
      <c r="AE1421" s="96" cm="1">
        <f t="array" ref="AE1421">_xlfn.XLOOKUP(AD1420,SELICHistorico[Data],SELICHistorico[SELIC dia]/100,AE1420,0)</f>
        <v>0</v>
      </c>
      <c r="AF1421" s="80">
        <f t="shared" si="108"/>
        <v>1</v>
      </c>
      <c r="AG1421" s="123">
        <f t="shared" si="109"/>
        <v>1000</v>
      </c>
      <c r="AH1421" s="126" cm="1">
        <f t="array" ref="AH1421">_xlfn.XLOOKUP(AD1420,CDIHistorico_[Data],CDIHistorico_[CDI dia]/100,AH1420,0)</f>
        <v>0</v>
      </c>
      <c r="AI1421" s="2">
        <f t="shared" si="110"/>
        <v>1</v>
      </c>
    </row>
    <row r="1422" spans="26:35" hidden="1" x14ac:dyDescent="0.25">
      <c r="Z1422"/>
      <c r="AD1422" s="5">
        <f t="shared" si="107"/>
        <v>38762</v>
      </c>
      <c r="AE1422" s="96" cm="1">
        <f t="array" ref="AE1422">_xlfn.XLOOKUP(AD1421,SELICHistorico[Data],SELICHistorico[SELIC dia]/100,AE1421,0)</f>
        <v>0</v>
      </c>
      <c r="AF1422" s="80">
        <f t="shared" si="108"/>
        <v>1</v>
      </c>
      <c r="AG1422" s="123">
        <f t="shared" si="109"/>
        <v>1000</v>
      </c>
      <c r="AH1422" s="126" cm="1">
        <f t="array" ref="AH1422">_xlfn.XLOOKUP(AD1421,CDIHistorico_[Data],CDIHistorico_[CDI dia]/100,AH1421,0)</f>
        <v>0</v>
      </c>
      <c r="AI1422" s="2">
        <f t="shared" si="110"/>
        <v>1</v>
      </c>
    </row>
    <row r="1423" spans="26:35" hidden="1" x14ac:dyDescent="0.25">
      <c r="Z1423"/>
      <c r="AD1423" s="5">
        <f t="shared" si="107"/>
        <v>38763</v>
      </c>
      <c r="AE1423" s="96" cm="1">
        <f t="array" ref="AE1423">_xlfn.XLOOKUP(AD1422,SELICHistorico[Data],SELICHistorico[SELIC dia]/100,AE1422,0)</f>
        <v>0</v>
      </c>
      <c r="AF1423" s="80">
        <f t="shared" si="108"/>
        <v>1</v>
      </c>
      <c r="AG1423" s="123">
        <f t="shared" si="109"/>
        <v>1000</v>
      </c>
      <c r="AH1423" s="126" cm="1">
        <f t="array" ref="AH1423">_xlfn.XLOOKUP(AD1422,CDIHistorico_[Data],CDIHistorico_[CDI dia]/100,AH1422,0)</f>
        <v>0</v>
      </c>
      <c r="AI1423" s="2">
        <f t="shared" si="110"/>
        <v>1</v>
      </c>
    </row>
    <row r="1424" spans="26:35" hidden="1" x14ac:dyDescent="0.25">
      <c r="Z1424"/>
      <c r="AD1424" s="5">
        <f t="shared" si="107"/>
        <v>38764</v>
      </c>
      <c r="AE1424" s="96" cm="1">
        <f t="array" ref="AE1424">_xlfn.XLOOKUP(AD1423,SELICHistorico[Data],SELICHistorico[SELIC dia]/100,AE1423,0)</f>
        <v>0</v>
      </c>
      <c r="AF1424" s="80">
        <f t="shared" si="108"/>
        <v>1</v>
      </c>
      <c r="AG1424" s="123">
        <f t="shared" si="109"/>
        <v>1000</v>
      </c>
      <c r="AH1424" s="126" cm="1">
        <f t="array" ref="AH1424">_xlfn.XLOOKUP(AD1423,CDIHistorico_[Data],CDIHistorico_[CDI dia]/100,AH1423,0)</f>
        <v>0</v>
      </c>
      <c r="AI1424" s="2">
        <f t="shared" si="110"/>
        <v>1</v>
      </c>
    </row>
    <row r="1425" spans="26:35" hidden="1" x14ac:dyDescent="0.25">
      <c r="Z1425"/>
      <c r="AD1425" s="5">
        <f t="shared" si="107"/>
        <v>38765</v>
      </c>
      <c r="AE1425" s="96" cm="1">
        <f t="array" ref="AE1425">_xlfn.XLOOKUP(AD1424,SELICHistorico[Data],SELICHistorico[SELIC dia]/100,AE1424,0)</f>
        <v>0</v>
      </c>
      <c r="AF1425" s="80">
        <f t="shared" si="108"/>
        <v>1</v>
      </c>
      <c r="AG1425" s="123">
        <f t="shared" si="109"/>
        <v>1000</v>
      </c>
      <c r="AH1425" s="126" cm="1">
        <f t="array" ref="AH1425">_xlfn.XLOOKUP(AD1424,CDIHistorico_[Data],CDIHistorico_[CDI dia]/100,AH1424,0)</f>
        <v>0</v>
      </c>
      <c r="AI1425" s="2">
        <f t="shared" si="110"/>
        <v>1</v>
      </c>
    </row>
    <row r="1426" spans="26:35" hidden="1" x14ac:dyDescent="0.25">
      <c r="Z1426"/>
      <c r="AD1426" s="5">
        <f t="shared" si="107"/>
        <v>38768</v>
      </c>
      <c r="AE1426" s="96" cm="1">
        <f t="array" ref="AE1426">_xlfn.XLOOKUP(AD1425,SELICHistorico[Data],SELICHistorico[SELIC dia]/100,AE1425,0)</f>
        <v>0</v>
      </c>
      <c r="AF1426" s="80">
        <f t="shared" si="108"/>
        <v>1</v>
      </c>
      <c r="AG1426" s="123">
        <f t="shared" si="109"/>
        <v>1000</v>
      </c>
      <c r="AH1426" s="126" cm="1">
        <f t="array" ref="AH1426">_xlfn.XLOOKUP(AD1425,CDIHistorico_[Data],CDIHistorico_[CDI dia]/100,AH1425,0)</f>
        <v>0</v>
      </c>
      <c r="AI1426" s="2">
        <f t="shared" si="110"/>
        <v>1</v>
      </c>
    </row>
    <row r="1427" spans="26:35" hidden="1" x14ac:dyDescent="0.25">
      <c r="Z1427"/>
      <c r="AD1427" s="5">
        <f t="shared" si="107"/>
        <v>38769</v>
      </c>
      <c r="AE1427" s="96" cm="1">
        <f t="array" ref="AE1427">_xlfn.XLOOKUP(AD1426,SELICHistorico[Data],SELICHistorico[SELIC dia]/100,AE1426,0)</f>
        <v>0</v>
      </c>
      <c r="AF1427" s="80">
        <f t="shared" si="108"/>
        <v>1</v>
      </c>
      <c r="AG1427" s="123">
        <f t="shared" si="109"/>
        <v>1000</v>
      </c>
      <c r="AH1427" s="126" cm="1">
        <f t="array" ref="AH1427">_xlfn.XLOOKUP(AD1426,CDIHistorico_[Data],CDIHistorico_[CDI dia]/100,AH1426,0)</f>
        <v>0</v>
      </c>
      <c r="AI1427" s="2">
        <f t="shared" si="110"/>
        <v>1</v>
      </c>
    </row>
    <row r="1428" spans="26:35" hidden="1" x14ac:dyDescent="0.25">
      <c r="Z1428"/>
      <c r="AD1428" s="5">
        <f t="shared" ref="AD1428:AD1491" si="111">WORKDAY(AD1427,1,feriados)</f>
        <v>38770</v>
      </c>
      <c r="AE1428" s="96" cm="1">
        <f t="array" ref="AE1428">_xlfn.XLOOKUP(AD1427,SELICHistorico[Data],SELICHistorico[SELIC dia]/100,AE1427,0)</f>
        <v>0</v>
      </c>
      <c r="AF1428" s="80">
        <f t="shared" si="108"/>
        <v>1</v>
      </c>
      <c r="AG1428" s="123">
        <f t="shared" si="109"/>
        <v>1000</v>
      </c>
      <c r="AH1428" s="126" cm="1">
        <f t="array" ref="AH1428">_xlfn.XLOOKUP(AD1427,CDIHistorico_[Data],CDIHistorico_[CDI dia]/100,AH1427,0)</f>
        <v>0</v>
      </c>
      <c r="AI1428" s="2">
        <f t="shared" si="110"/>
        <v>1</v>
      </c>
    </row>
    <row r="1429" spans="26:35" hidden="1" x14ac:dyDescent="0.25">
      <c r="Z1429"/>
      <c r="AD1429" s="5">
        <f t="shared" si="111"/>
        <v>38771</v>
      </c>
      <c r="AE1429" s="96" cm="1">
        <f t="array" ref="AE1429">_xlfn.XLOOKUP(AD1428,SELICHistorico[Data],SELICHistorico[SELIC dia]/100,AE1428,0)</f>
        <v>0</v>
      </c>
      <c r="AF1429" s="80">
        <f t="shared" si="108"/>
        <v>1</v>
      </c>
      <c r="AG1429" s="123">
        <f t="shared" si="109"/>
        <v>1000</v>
      </c>
      <c r="AH1429" s="126" cm="1">
        <f t="array" ref="AH1429">_xlfn.XLOOKUP(AD1428,CDIHistorico_[Data],CDIHistorico_[CDI dia]/100,AH1428,0)</f>
        <v>0</v>
      </c>
      <c r="AI1429" s="2">
        <f t="shared" si="110"/>
        <v>1</v>
      </c>
    </row>
    <row r="1430" spans="26:35" hidden="1" x14ac:dyDescent="0.25">
      <c r="Z1430"/>
      <c r="AD1430" s="5">
        <f t="shared" si="111"/>
        <v>38772</v>
      </c>
      <c r="AE1430" s="96" cm="1">
        <f t="array" ref="AE1430">_xlfn.XLOOKUP(AD1429,SELICHistorico[Data],SELICHistorico[SELIC dia]/100,AE1429,0)</f>
        <v>0</v>
      </c>
      <c r="AF1430" s="80">
        <f t="shared" si="108"/>
        <v>1</v>
      </c>
      <c r="AG1430" s="123">
        <f t="shared" si="109"/>
        <v>1000</v>
      </c>
      <c r="AH1430" s="126" cm="1">
        <f t="array" ref="AH1430">_xlfn.XLOOKUP(AD1429,CDIHistorico_[Data],CDIHistorico_[CDI dia]/100,AH1429,0)</f>
        <v>0</v>
      </c>
      <c r="AI1430" s="2">
        <f t="shared" si="110"/>
        <v>1</v>
      </c>
    </row>
    <row r="1431" spans="26:35" hidden="1" x14ac:dyDescent="0.25">
      <c r="Z1431"/>
      <c r="AD1431" s="5">
        <f t="shared" si="111"/>
        <v>38777</v>
      </c>
      <c r="AE1431" s="96" cm="1">
        <f t="array" ref="AE1431">_xlfn.XLOOKUP(AD1430,SELICHistorico[Data],SELICHistorico[SELIC dia]/100,AE1430,0)</f>
        <v>0</v>
      </c>
      <c r="AF1431" s="80">
        <f t="shared" si="108"/>
        <v>1</v>
      </c>
      <c r="AG1431" s="123">
        <f t="shared" si="109"/>
        <v>1000</v>
      </c>
      <c r="AH1431" s="126" cm="1">
        <f t="array" ref="AH1431">_xlfn.XLOOKUP(AD1430,CDIHistorico_[Data],CDIHistorico_[CDI dia]/100,AH1430,0)</f>
        <v>0</v>
      </c>
      <c r="AI1431" s="2">
        <f t="shared" si="110"/>
        <v>1</v>
      </c>
    </row>
    <row r="1432" spans="26:35" hidden="1" x14ac:dyDescent="0.25">
      <c r="Z1432"/>
      <c r="AD1432" s="5">
        <f t="shared" si="111"/>
        <v>38778</v>
      </c>
      <c r="AE1432" s="96" cm="1">
        <f t="array" ref="AE1432">_xlfn.XLOOKUP(AD1431,SELICHistorico[Data],SELICHistorico[SELIC dia]/100,AE1431,0)</f>
        <v>0</v>
      </c>
      <c r="AF1432" s="80">
        <f t="shared" si="108"/>
        <v>1</v>
      </c>
      <c r="AG1432" s="123">
        <f t="shared" si="109"/>
        <v>1000</v>
      </c>
      <c r="AH1432" s="126" cm="1">
        <f t="array" ref="AH1432">_xlfn.XLOOKUP(AD1431,CDIHistorico_[Data],CDIHistorico_[CDI dia]/100,AH1431,0)</f>
        <v>0</v>
      </c>
      <c r="AI1432" s="2">
        <f t="shared" si="110"/>
        <v>1</v>
      </c>
    </row>
    <row r="1433" spans="26:35" hidden="1" x14ac:dyDescent="0.25">
      <c r="Z1433"/>
      <c r="AD1433" s="5">
        <f t="shared" si="111"/>
        <v>38779</v>
      </c>
      <c r="AE1433" s="96" cm="1">
        <f t="array" ref="AE1433">_xlfn.XLOOKUP(AD1432,SELICHistorico[Data],SELICHistorico[SELIC dia]/100,AE1432,0)</f>
        <v>0</v>
      </c>
      <c r="AF1433" s="80">
        <f t="shared" si="108"/>
        <v>1</v>
      </c>
      <c r="AG1433" s="123">
        <f t="shared" si="109"/>
        <v>1000</v>
      </c>
      <c r="AH1433" s="126" cm="1">
        <f t="array" ref="AH1433">_xlfn.XLOOKUP(AD1432,CDIHistorico_[Data],CDIHistorico_[CDI dia]/100,AH1432,0)</f>
        <v>0</v>
      </c>
      <c r="AI1433" s="2">
        <f t="shared" si="110"/>
        <v>1</v>
      </c>
    </row>
    <row r="1434" spans="26:35" hidden="1" x14ac:dyDescent="0.25">
      <c r="Z1434"/>
      <c r="AD1434" s="5">
        <f t="shared" si="111"/>
        <v>38782</v>
      </c>
      <c r="AE1434" s="96" cm="1">
        <f t="array" ref="AE1434">_xlfn.XLOOKUP(AD1433,SELICHistorico[Data],SELICHistorico[SELIC dia]/100,AE1433,0)</f>
        <v>0</v>
      </c>
      <c r="AF1434" s="80">
        <f t="shared" si="108"/>
        <v>1</v>
      </c>
      <c r="AG1434" s="123">
        <f t="shared" si="109"/>
        <v>1000</v>
      </c>
      <c r="AH1434" s="126" cm="1">
        <f t="array" ref="AH1434">_xlfn.XLOOKUP(AD1433,CDIHistorico_[Data],CDIHistorico_[CDI dia]/100,AH1433,0)</f>
        <v>0</v>
      </c>
      <c r="AI1434" s="2">
        <f t="shared" si="110"/>
        <v>1</v>
      </c>
    </row>
    <row r="1435" spans="26:35" hidden="1" x14ac:dyDescent="0.25">
      <c r="Z1435"/>
      <c r="AD1435" s="5">
        <f t="shared" si="111"/>
        <v>38783</v>
      </c>
      <c r="AE1435" s="96" cm="1">
        <f t="array" ref="AE1435">_xlfn.XLOOKUP(AD1434,SELICHistorico[Data],SELICHistorico[SELIC dia]/100,AE1434,0)</f>
        <v>0</v>
      </c>
      <c r="AF1435" s="80">
        <f t="shared" si="108"/>
        <v>1</v>
      </c>
      <c r="AG1435" s="123">
        <f t="shared" si="109"/>
        <v>1000</v>
      </c>
      <c r="AH1435" s="126" cm="1">
        <f t="array" ref="AH1435">_xlfn.XLOOKUP(AD1434,CDIHistorico_[Data],CDIHistorico_[CDI dia]/100,AH1434,0)</f>
        <v>0</v>
      </c>
      <c r="AI1435" s="2">
        <f t="shared" si="110"/>
        <v>1</v>
      </c>
    </row>
    <row r="1436" spans="26:35" hidden="1" x14ac:dyDescent="0.25">
      <c r="Z1436"/>
      <c r="AD1436" s="5">
        <f t="shared" si="111"/>
        <v>38784</v>
      </c>
      <c r="AE1436" s="96" cm="1">
        <f t="array" ref="AE1436">_xlfn.XLOOKUP(AD1435,SELICHistorico[Data],SELICHistorico[SELIC dia]/100,AE1435,0)</f>
        <v>0</v>
      </c>
      <c r="AF1436" s="80">
        <f t="shared" si="108"/>
        <v>1</v>
      </c>
      <c r="AG1436" s="123">
        <f t="shared" si="109"/>
        <v>1000</v>
      </c>
      <c r="AH1436" s="126" cm="1">
        <f t="array" ref="AH1436">_xlfn.XLOOKUP(AD1435,CDIHistorico_[Data],CDIHistorico_[CDI dia]/100,AH1435,0)</f>
        <v>0</v>
      </c>
      <c r="AI1436" s="2">
        <f t="shared" si="110"/>
        <v>1</v>
      </c>
    </row>
    <row r="1437" spans="26:35" hidden="1" x14ac:dyDescent="0.25">
      <c r="Z1437"/>
      <c r="AD1437" s="5">
        <f t="shared" si="111"/>
        <v>38785</v>
      </c>
      <c r="AE1437" s="96" cm="1">
        <f t="array" ref="AE1437">_xlfn.XLOOKUP(AD1436,SELICHistorico[Data],SELICHistorico[SELIC dia]/100,AE1436,0)</f>
        <v>0</v>
      </c>
      <c r="AF1437" s="80">
        <f t="shared" si="108"/>
        <v>1</v>
      </c>
      <c r="AG1437" s="123">
        <f t="shared" si="109"/>
        <v>1000</v>
      </c>
      <c r="AH1437" s="126" cm="1">
        <f t="array" ref="AH1437">_xlfn.XLOOKUP(AD1436,CDIHistorico_[Data],CDIHistorico_[CDI dia]/100,AH1436,0)</f>
        <v>0</v>
      </c>
      <c r="AI1437" s="2">
        <f t="shared" si="110"/>
        <v>1</v>
      </c>
    </row>
    <row r="1438" spans="26:35" hidden="1" x14ac:dyDescent="0.25">
      <c r="Z1438"/>
      <c r="AD1438" s="5">
        <f t="shared" si="111"/>
        <v>38786</v>
      </c>
      <c r="AE1438" s="96" cm="1">
        <f t="array" ref="AE1438">_xlfn.XLOOKUP(AD1437,SELICHistorico[Data],SELICHistorico[SELIC dia]/100,AE1437,0)</f>
        <v>0</v>
      </c>
      <c r="AF1438" s="80">
        <f t="shared" si="108"/>
        <v>1</v>
      </c>
      <c r="AG1438" s="123">
        <f t="shared" si="109"/>
        <v>1000</v>
      </c>
      <c r="AH1438" s="126" cm="1">
        <f t="array" ref="AH1438">_xlfn.XLOOKUP(AD1437,CDIHistorico_[Data],CDIHistorico_[CDI dia]/100,AH1437,0)</f>
        <v>0</v>
      </c>
      <c r="AI1438" s="2">
        <f t="shared" si="110"/>
        <v>1</v>
      </c>
    </row>
    <row r="1439" spans="26:35" hidden="1" x14ac:dyDescent="0.25">
      <c r="Z1439"/>
      <c r="AD1439" s="5">
        <f t="shared" si="111"/>
        <v>38789</v>
      </c>
      <c r="AE1439" s="96" cm="1">
        <f t="array" ref="AE1439">_xlfn.XLOOKUP(AD1438,SELICHistorico[Data],SELICHistorico[SELIC dia]/100,AE1438,0)</f>
        <v>0</v>
      </c>
      <c r="AF1439" s="80">
        <f t="shared" si="108"/>
        <v>1</v>
      </c>
      <c r="AG1439" s="123">
        <f t="shared" si="109"/>
        <v>1000</v>
      </c>
      <c r="AH1439" s="126" cm="1">
        <f t="array" ref="AH1439">_xlfn.XLOOKUP(AD1438,CDIHistorico_[Data],CDIHistorico_[CDI dia]/100,AH1438,0)</f>
        <v>0</v>
      </c>
      <c r="AI1439" s="2">
        <f t="shared" si="110"/>
        <v>1</v>
      </c>
    </row>
    <row r="1440" spans="26:35" hidden="1" x14ac:dyDescent="0.25">
      <c r="Z1440"/>
      <c r="AD1440" s="5">
        <f t="shared" si="111"/>
        <v>38790</v>
      </c>
      <c r="AE1440" s="96" cm="1">
        <f t="array" ref="AE1440">_xlfn.XLOOKUP(AD1439,SELICHistorico[Data],SELICHistorico[SELIC dia]/100,AE1439,0)</f>
        <v>0</v>
      </c>
      <c r="AF1440" s="80">
        <f t="shared" si="108"/>
        <v>1</v>
      </c>
      <c r="AG1440" s="123">
        <f t="shared" si="109"/>
        <v>1000</v>
      </c>
      <c r="AH1440" s="126" cm="1">
        <f t="array" ref="AH1440">_xlfn.XLOOKUP(AD1439,CDIHistorico_[Data],CDIHistorico_[CDI dia]/100,AH1439,0)</f>
        <v>0</v>
      </c>
      <c r="AI1440" s="2">
        <f t="shared" si="110"/>
        <v>1</v>
      </c>
    </row>
    <row r="1441" spans="26:35" hidden="1" x14ac:dyDescent="0.25">
      <c r="Z1441"/>
      <c r="AD1441" s="5">
        <f t="shared" si="111"/>
        <v>38791</v>
      </c>
      <c r="AE1441" s="96" cm="1">
        <f t="array" ref="AE1441">_xlfn.XLOOKUP(AD1440,SELICHistorico[Data],SELICHistorico[SELIC dia]/100,AE1440,0)</f>
        <v>0</v>
      </c>
      <c r="AF1441" s="80">
        <f t="shared" si="108"/>
        <v>1</v>
      </c>
      <c r="AG1441" s="123">
        <f t="shared" si="109"/>
        <v>1000</v>
      </c>
      <c r="AH1441" s="126" cm="1">
        <f t="array" ref="AH1441">_xlfn.XLOOKUP(AD1440,CDIHistorico_[Data],CDIHistorico_[CDI dia]/100,AH1440,0)</f>
        <v>0</v>
      </c>
      <c r="AI1441" s="2">
        <f t="shared" si="110"/>
        <v>1</v>
      </c>
    </row>
    <row r="1442" spans="26:35" hidden="1" x14ac:dyDescent="0.25">
      <c r="Z1442"/>
      <c r="AD1442" s="5">
        <f t="shared" si="111"/>
        <v>38792</v>
      </c>
      <c r="AE1442" s="96" cm="1">
        <f t="array" ref="AE1442">_xlfn.XLOOKUP(AD1441,SELICHistorico[Data],SELICHistorico[SELIC dia]/100,AE1441,0)</f>
        <v>0</v>
      </c>
      <c r="AF1442" s="80">
        <f t="shared" si="108"/>
        <v>1</v>
      </c>
      <c r="AG1442" s="123">
        <f t="shared" si="109"/>
        <v>1000</v>
      </c>
      <c r="AH1442" s="126" cm="1">
        <f t="array" ref="AH1442">_xlfn.XLOOKUP(AD1441,CDIHistorico_[Data],CDIHistorico_[CDI dia]/100,AH1441,0)</f>
        <v>0</v>
      </c>
      <c r="AI1442" s="2">
        <f t="shared" si="110"/>
        <v>1</v>
      </c>
    </row>
    <row r="1443" spans="26:35" hidden="1" x14ac:dyDescent="0.25">
      <c r="Z1443"/>
      <c r="AD1443" s="5">
        <f t="shared" si="111"/>
        <v>38793</v>
      </c>
      <c r="AE1443" s="96" cm="1">
        <f t="array" ref="AE1443">_xlfn.XLOOKUP(AD1442,SELICHistorico[Data],SELICHistorico[SELIC dia]/100,AE1442,0)</f>
        <v>0</v>
      </c>
      <c r="AF1443" s="80">
        <f t="shared" si="108"/>
        <v>1</v>
      </c>
      <c r="AG1443" s="123">
        <f t="shared" si="109"/>
        <v>1000</v>
      </c>
      <c r="AH1443" s="126" cm="1">
        <f t="array" ref="AH1443">_xlfn.XLOOKUP(AD1442,CDIHistorico_[Data],CDIHistorico_[CDI dia]/100,AH1442,0)</f>
        <v>0</v>
      </c>
      <c r="AI1443" s="2">
        <f t="shared" si="110"/>
        <v>1</v>
      </c>
    </row>
    <row r="1444" spans="26:35" hidden="1" x14ac:dyDescent="0.25">
      <c r="Z1444"/>
      <c r="AD1444" s="5">
        <f t="shared" si="111"/>
        <v>38796</v>
      </c>
      <c r="AE1444" s="96" cm="1">
        <f t="array" ref="AE1444">_xlfn.XLOOKUP(AD1443,SELICHistorico[Data],SELICHistorico[SELIC dia]/100,AE1443,0)</f>
        <v>0</v>
      </c>
      <c r="AF1444" s="80">
        <f t="shared" si="108"/>
        <v>1</v>
      </c>
      <c r="AG1444" s="123">
        <f t="shared" si="109"/>
        <v>1000</v>
      </c>
      <c r="AH1444" s="126" cm="1">
        <f t="array" ref="AH1444">_xlfn.XLOOKUP(AD1443,CDIHistorico_[Data],CDIHistorico_[CDI dia]/100,AH1443,0)</f>
        <v>0</v>
      </c>
      <c r="AI1444" s="2">
        <f t="shared" si="110"/>
        <v>1</v>
      </c>
    </row>
    <row r="1445" spans="26:35" hidden="1" x14ac:dyDescent="0.25">
      <c r="Z1445"/>
      <c r="AD1445" s="5">
        <f t="shared" si="111"/>
        <v>38797</v>
      </c>
      <c r="AE1445" s="96" cm="1">
        <f t="array" ref="AE1445">_xlfn.XLOOKUP(AD1444,SELICHistorico[Data],SELICHistorico[SELIC dia]/100,AE1444,0)</f>
        <v>0</v>
      </c>
      <c r="AF1445" s="80">
        <f t="shared" si="108"/>
        <v>1</v>
      </c>
      <c r="AG1445" s="123">
        <f t="shared" si="109"/>
        <v>1000</v>
      </c>
      <c r="AH1445" s="126" cm="1">
        <f t="array" ref="AH1445">_xlfn.XLOOKUP(AD1444,CDIHistorico_[Data],CDIHistorico_[CDI dia]/100,AH1444,0)</f>
        <v>0</v>
      </c>
      <c r="AI1445" s="2">
        <f t="shared" si="110"/>
        <v>1</v>
      </c>
    </row>
    <row r="1446" spans="26:35" hidden="1" x14ac:dyDescent="0.25">
      <c r="Z1446"/>
      <c r="AD1446" s="5">
        <f t="shared" si="111"/>
        <v>38798</v>
      </c>
      <c r="AE1446" s="96" cm="1">
        <f t="array" ref="AE1446">_xlfn.XLOOKUP(AD1445,SELICHistorico[Data],SELICHistorico[SELIC dia]/100,AE1445,0)</f>
        <v>0</v>
      </c>
      <c r="AF1446" s="80">
        <f t="shared" si="108"/>
        <v>1</v>
      </c>
      <c r="AG1446" s="123">
        <f t="shared" si="109"/>
        <v>1000</v>
      </c>
      <c r="AH1446" s="126" cm="1">
        <f t="array" ref="AH1446">_xlfn.XLOOKUP(AD1445,CDIHistorico_[Data],CDIHistorico_[CDI dia]/100,AH1445,0)</f>
        <v>0</v>
      </c>
      <c r="AI1446" s="2">
        <f t="shared" si="110"/>
        <v>1</v>
      </c>
    </row>
    <row r="1447" spans="26:35" hidden="1" x14ac:dyDescent="0.25">
      <c r="Z1447"/>
      <c r="AD1447" s="5">
        <f t="shared" si="111"/>
        <v>38799</v>
      </c>
      <c r="AE1447" s="96" cm="1">
        <f t="array" ref="AE1447">_xlfn.XLOOKUP(AD1446,SELICHistorico[Data],SELICHistorico[SELIC dia]/100,AE1446,0)</f>
        <v>0</v>
      </c>
      <c r="AF1447" s="80">
        <f t="shared" si="108"/>
        <v>1</v>
      </c>
      <c r="AG1447" s="123">
        <f t="shared" si="109"/>
        <v>1000</v>
      </c>
      <c r="AH1447" s="126" cm="1">
        <f t="array" ref="AH1447">_xlfn.XLOOKUP(AD1446,CDIHistorico_[Data],CDIHistorico_[CDI dia]/100,AH1446,0)</f>
        <v>0</v>
      </c>
      <c r="AI1447" s="2">
        <f t="shared" si="110"/>
        <v>1</v>
      </c>
    </row>
    <row r="1448" spans="26:35" hidden="1" x14ac:dyDescent="0.25">
      <c r="Z1448"/>
      <c r="AD1448" s="5">
        <f t="shared" si="111"/>
        <v>38800</v>
      </c>
      <c r="AE1448" s="96" cm="1">
        <f t="array" ref="AE1448">_xlfn.XLOOKUP(AD1447,SELICHistorico[Data],SELICHistorico[SELIC dia]/100,AE1447,0)</f>
        <v>0</v>
      </c>
      <c r="AF1448" s="80">
        <f t="shared" si="108"/>
        <v>1</v>
      </c>
      <c r="AG1448" s="123">
        <f t="shared" si="109"/>
        <v>1000</v>
      </c>
      <c r="AH1448" s="126" cm="1">
        <f t="array" ref="AH1448">_xlfn.XLOOKUP(AD1447,CDIHistorico_[Data],CDIHistorico_[CDI dia]/100,AH1447,0)</f>
        <v>0</v>
      </c>
      <c r="AI1448" s="2">
        <f t="shared" si="110"/>
        <v>1</v>
      </c>
    </row>
    <row r="1449" spans="26:35" hidden="1" x14ac:dyDescent="0.25">
      <c r="Z1449"/>
      <c r="AD1449" s="5">
        <f t="shared" si="111"/>
        <v>38803</v>
      </c>
      <c r="AE1449" s="96" cm="1">
        <f t="array" ref="AE1449">_xlfn.XLOOKUP(AD1448,SELICHistorico[Data],SELICHistorico[SELIC dia]/100,AE1448,0)</f>
        <v>0</v>
      </c>
      <c r="AF1449" s="80">
        <f t="shared" si="108"/>
        <v>1</v>
      </c>
      <c r="AG1449" s="123">
        <f t="shared" si="109"/>
        <v>1000</v>
      </c>
      <c r="AH1449" s="126" cm="1">
        <f t="array" ref="AH1449">_xlfn.XLOOKUP(AD1448,CDIHistorico_[Data],CDIHistorico_[CDI dia]/100,AH1448,0)</f>
        <v>0</v>
      </c>
      <c r="AI1449" s="2">
        <f t="shared" si="110"/>
        <v>1</v>
      </c>
    </row>
    <row r="1450" spans="26:35" hidden="1" x14ac:dyDescent="0.25">
      <c r="Z1450"/>
      <c r="AD1450" s="5">
        <f t="shared" si="111"/>
        <v>38804</v>
      </c>
      <c r="AE1450" s="96" cm="1">
        <f t="array" ref="AE1450">_xlfn.XLOOKUP(AD1449,SELICHistorico[Data],SELICHistorico[SELIC dia]/100,AE1449,0)</f>
        <v>0</v>
      </c>
      <c r="AF1450" s="80">
        <f t="shared" si="108"/>
        <v>1</v>
      </c>
      <c r="AG1450" s="123">
        <f t="shared" si="109"/>
        <v>1000</v>
      </c>
      <c r="AH1450" s="126" cm="1">
        <f t="array" ref="AH1450">_xlfn.XLOOKUP(AD1449,CDIHistorico_[Data],CDIHistorico_[CDI dia]/100,AH1449,0)</f>
        <v>0</v>
      </c>
      <c r="AI1450" s="2">
        <f t="shared" si="110"/>
        <v>1</v>
      </c>
    </row>
    <row r="1451" spans="26:35" hidden="1" x14ac:dyDescent="0.25">
      <c r="Z1451"/>
      <c r="AD1451" s="5">
        <f t="shared" si="111"/>
        <v>38805</v>
      </c>
      <c r="AE1451" s="96" cm="1">
        <f t="array" ref="AE1451">_xlfn.XLOOKUP(AD1450,SELICHistorico[Data],SELICHistorico[SELIC dia]/100,AE1450,0)</f>
        <v>0</v>
      </c>
      <c r="AF1451" s="80">
        <f t="shared" si="108"/>
        <v>1</v>
      </c>
      <c r="AG1451" s="123">
        <f t="shared" si="109"/>
        <v>1000</v>
      </c>
      <c r="AH1451" s="126" cm="1">
        <f t="array" ref="AH1451">_xlfn.XLOOKUP(AD1450,CDIHistorico_[Data],CDIHistorico_[CDI dia]/100,AH1450,0)</f>
        <v>0</v>
      </c>
      <c r="AI1451" s="2">
        <f t="shared" si="110"/>
        <v>1</v>
      </c>
    </row>
    <row r="1452" spans="26:35" hidden="1" x14ac:dyDescent="0.25">
      <c r="Z1452"/>
      <c r="AD1452" s="5">
        <f t="shared" si="111"/>
        <v>38806</v>
      </c>
      <c r="AE1452" s="96" cm="1">
        <f t="array" ref="AE1452">_xlfn.XLOOKUP(AD1451,SELICHistorico[Data],SELICHistorico[SELIC dia]/100,AE1451,0)</f>
        <v>0</v>
      </c>
      <c r="AF1452" s="80">
        <f t="shared" si="108"/>
        <v>1</v>
      </c>
      <c r="AG1452" s="123">
        <f t="shared" si="109"/>
        <v>1000</v>
      </c>
      <c r="AH1452" s="126" cm="1">
        <f t="array" ref="AH1452">_xlfn.XLOOKUP(AD1451,CDIHistorico_[Data],CDIHistorico_[CDI dia]/100,AH1451,0)</f>
        <v>0</v>
      </c>
      <c r="AI1452" s="2">
        <f t="shared" si="110"/>
        <v>1</v>
      </c>
    </row>
    <row r="1453" spans="26:35" hidden="1" x14ac:dyDescent="0.25">
      <c r="Z1453"/>
      <c r="AD1453" s="5">
        <f t="shared" si="111"/>
        <v>38807</v>
      </c>
      <c r="AE1453" s="96" cm="1">
        <f t="array" ref="AE1453">_xlfn.XLOOKUP(AD1452,SELICHistorico[Data],SELICHistorico[SELIC dia]/100,AE1452,0)</f>
        <v>0</v>
      </c>
      <c r="AF1453" s="80">
        <f t="shared" si="108"/>
        <v>1</v>
      </c>
      <c r="AG1453" s="123">
        <f t="shared" si="109"/>
        <v>1000</v>
      </c>
      <c r="AH1453" s="126" cm="1">
        <f t="array" ref="AH1453">_xlfn.XLOOKUP(AD1452,CDIHistorico_[Data],CDIHistorico_[CDI dia]/100,AH1452,0)</f>
        <v>0</v>
      </c>
      <c r="AI1453" s="2">
        <f t="shared" si="110"/>
        <v>1</v>
      </c>
    </row>
    <row r="1454" spans="26:35" hidden="1" x14ac:dyDescent="0.25">
      <c r="Z1454"/>
      <c r="AD1454" s="5">
        <f t="shared" si="111"/>
        <v>38810</v>
      </c>
      <c r="AE1454" s="96" cm="1">
        <f t="array" ref="AE1454">_xlfn.XLOOKUP(AD1453,SELICHistorico[Data],SELICHistorico[SELIC dia]/100,AE1453,0)</f>
        <v>0</v>
      </c>
      <c r="AF1454" s="80">
        <f t="shared" si="108"/>
        <v>1</v>
      </c>
      <c r="AG1454" s="123">
        <f t="shared" si="109"/>
        <v>1000</v>
      </c>
      <c r="AH1454" s="126" cm="1">
        <f t="array" ref="AH1454">_xlfn.XLOOKUP(AD1453,CDIHistorico_[Data],CDIHistorico_[CDI dia]/100,AH1453,0)</f>
        <v>0</v>
      </c>
      <c r="AI1454" s="2">
        <f t="shared" si="110"/>
        <v>1</v>
      </c>
    </row>
    <row r="1455" spans="26:35" hidden="1" x14ac:dyDescent="0.25">
      <c r="Z1455"/>
      <c r="AD1455" s="5">
        <f t="shared" si="111"/>
        <v>38811</v>
      </c>
      <c r="AE1455" s="96" cm="1">
        <f t="array" ref="AE1455">_xlfn.XLOOKUP(AD1454,SELICHistorico[Data],SELICHistorico[SELIC dia]/100,AE1454,0)</f>
        <v>0</v>
      </c>
      <c r="AF1455" s="80">
        <f t="shared" si="108"/>
        <v>1</v>
      </c>
      <c r="AG1455" s="123">
        <f t="shared" si="109"/>
        <v>1000</v>
      </c>
      <c r="AH1455" s="126" cm="1">
        <f t="array" ref="AH1455">_xlfn.XLOOKUP(AD1454,CDIHistorico_[Data],CDIHistorico_[CDI dia]/100,AH1454,0)</f>
        <v>0</v>
      </c>
      <c r="AI1455" s="2">
        <f t="shared" si="110"/>
        <v>1</v>
      </c>
    </row>
    <row r="1456" spans="26:35" hidden="1" x14ac:dyDescent="0.25">
      <c r="Z1456"/>
      <c r="AD1456" s="5">
        <f t="shared" si="111"/>
        <v>38812</v>
      </c>
      <c r="AE1456" s="96" cm="1">
        <f t="array" ref="AE1456">_xlfn.XLOOKUP(AD1455,SELICHistorico[Data],SELICHistorico[SELIC dia]/100,AE1455,0)</f>
        <v>0</v>
      </c>
      <c r="AF1456" s="80">
        <f t="shared" si="108"/>
        <v>1</v>
      </c>
      <c r="AG1456" s="123">
        <f t="shared" si="109"/>
        <v>1000</v>
      </c>
      <c r="AH1456" s="126" cm="1">
        <f t="array" ref="AH1456">_xlfn.XLOOKUP(AD1455,CDIHistorico_[Data],CDIHistorico_[CDI dia]/100,AH1455,0)</f>
        <v>0</v>
      </c>
      <c r="AI1456" s="2">
        <f t="shared" si="110"/>
        <v>1</v>
      </c>
    </row>
    <row r="1457" spans="26:35" hidden="1" x14ac:dyDescent="0.25">
      <c r="Z1457"/>
      <c r="AD1457" s="5">
        <f t="shared" si="111"/>
        <v>38813</v>
      </c>
      <c r="AE1457" s="96" cm="1">
        <f t="array" ref="AE1457">_xlfn.XLOOKUP(AD1456,SELICHistorico[Data],SELICHistorico[SELIC dia]/100,AE1456,0)</f>
        <v>0</v>
      </c>
      <c r="AF1457" s="80">
        <f t="shared" si="108"/>
        <v>1</v>
      </c>
      <c r="AG1457" s="123">
        <f t="shared" si="109"/>
        <v>1000</v>
      </c>
      <c r="AH1457" s="126" cm="1">
        <f t="array" ref="AH1457">_xlfn.XLOOKUP(AD1456,CDIHistorico_[Data],CDIHistorico_[CDI dia]/100,AH1456,0)</f>
        <v>0</v>
      </c>
      <c r="AI1457" s="2">
        <f t="shared" si="110"/>
        <v>1</v>
      </c>
    </row>
    <row r="1458" spans="26:35" hidden="1" x14ac:dyDescent="0.25">
      <c r="Z1458"/>
      <c r="AD1458" s="5">
        <f t="shared" si="111"/>
        <v>38814</v>
      </c>
      <c r="AE1458" s="96" cm="1">
        <f t="array" ref="AE1458">_xlfn.XLOOKUP(AD1457,SELICHistorico[Data],SELICHistorico[SELIC dia]/100,AE1457,0)</f>
        <v>0</v>
      </c>
      <c r="AF1458" s="80">
        <f t="shared" si="108"/>
        <v>1</v>
      </c>
      <c r="AG1458" s="123">
        <f t="shared" si="109"/>
        <v>1000</v>
      </c>
      <c r="AH1458" s="126" cm="1">
        <f t="array" ref="AH1458">_xlfn.XLOOKUP(AD1457,CDIHistorico_[Data],CDIHistorico_[CDI dia]/100,AH1457,0)</f>
        <v>0</v>
      </c>
      <c r="AI1458" s="2">
        <f t="shared" si="110"/>
        <v>1</v>
      </c>
    </row>
    <row r="1459" spans="26:35" hidden="1" x14ac:dyDescent="0.25">
      <c r="Z1459"/>
      <c r="AD1459" s="5">
        <f t="shared" si="111"/>
        <v>38817</v>
      </c>
      <c r="AE1459" s="96" cm="1">
        <f t="array" ref="AE1459">_xlfn.XLOOKUP(AD1458,SELICHistorico[Data],SELICHistorico[SELIC dia]/100,AE1458,0)</f>
        <v>0</v>
      </c>
      <c r="AF1459" s="80">
        <f t="shared" si="108"/>
        <v>1</v>
      </c>
      <c r="AG1459" s="123">
        <f t="shared" si="109"/>
        <v>1000</v>
      </c>
      <c r="AH1459" s="126" cm="1">
        <f t="array" ref="AH1459">_xlfn.XLOOKUP(AD1458,CDIHistorico_[Data],CDIHistorico_[CDI dia]/100,AH1458,0)</f>
        <v>0</v>
      </c>
      <c r="AI1459" s="2">
        <f t="shared" si="110"/>
        <v>1</v>
      </c>
    </row>
    <row r="1460" spans="26:35" hidden="1" x14ac:dyDescent="0.25">
      <c r="Z1460"/>
      <c r="AD1460" s="5">
        <f t="shared" si="111"/>
        <v>38818</v>
      </c>
      <c r="AE1460" s="96" cm="1">
        <f t="array" ref="AE1460">_xlfn.XLOOKUP(AD1459,SELICHistorico[Data],SELICHistorico[SELIC dia]/100,AE1459,0)</f>
        <v>0</v>
      </c>
      <c r="AF1460" s="80">
        <f t="shared" si="108"/>
        <v>1</v>
      </c>
      <c r="AG1460" s="123">
        <f t="shared" si="109"/>
        <v>1000</v>
      </c>
      <c r="AH1460" s="126" cm="1">
        <f t="array" ref="AH1460">_xlfn.XLOOKUP(AD1459,CDIHistorico_[Data],CDIHistorico_[CDI dia]/100,AH1459,0)</f>
        <v>0</v>
      </c>
      <c r="AI1460" s="2">
        <f t="shared" si="110"/>
        <v>1</v>
      </c>
    </row>
    <row r="1461" spans="26:35" hidden="1" x14ac:dyDescent="0.25">
      <c r="Z1461"/>
      <c r="AD1461" s="5">
        <f t="shared" si="111"/>
        <v>38819</v>
      </c>
      <c r="AE1461" s="96" cm="1">
        <f t="array" ref="AE1461">_xlfn.XLOOKUP(AD1460,SELICHistorico[Data],SELICHistorico[SELIC dia]/100,AE1460,0)</f>
        <v>0</v>
      </c>
      <c r="AF1461" s="80">
        <f t="shared" si="108"/>
        <v>1</v>
      </c>
      <c r="AG1461" s="123">
        <f t="shared" si="109"/>
        <v>1000</v>
      </c>
      <c r="AH1461" s="126" cm="1">
        <f t="array" ref="AH1461">_xlfn.XLOOKUP(AD1460,CDIHistorico_[Data],CDIHistorico_[CDI dia]/100,AH1460,0)</f>
        <v>0</v>
      </c>
      <c r="AI1461" s="2">
        <f t="shared" si="110"/>
        <v>1</v>
      </c>
    </row>
    <row r="1462" spans="26:35" hidden="1" x14ac:dyDescent="0.25">
      <c r="Z1462"/>
      <c r="AD1462" s="5">
        <f t="shared" si="111"/>
        <v>38820</v>
      </c>
      <c r="AE1462" s="96" cm="1">
        <f t="array" ref="AE1462">_xlfn.XLOOKUP(AD1461,SELICHistorico[Data],SELICHistorico[SELIC dia]/100,AE1461,0)</f>
        <v>0</v>
      </c>
      <c r="AF1462" s="80">
        <f t="shared" si="108"/>
        <v>1</v>
      </c>
      <c r="AG1462" s="123">
        <f t="shared" si="109"/>
        <v>1000</v>
      </c>
      <c r="AH1462" s="126" cm="1">
        <f t="array" ref="AH1462">_xlfn.XLOOKUP(AD1461,CDIHistorico_[Data],CDIHistorico_[CDI dia]/100,AH1461,0)</f>
        <v>0</v>
      </c>
      <c r="AI1462" s="2">
        <f t="shared" si="110"/>
        <v>1</v>
      </c>
    </row>
    <row r="1463" spans="26:35" hidden="1" x14ac:dyDescent="0.25">
      <c r="Z1463"/>
      <c r="AD1463" s="5">
        <f t="shared" si="111"/>
        <v>38824</v>
      </c>
      <c r="AE1463" s="96" cm="1">
        <f t="array" ref="AE1463">_xlfn.XLOOKUP(AD1462,SELICHistorico[Data],SELICHistorico[SELIC dia]/100,AE1462,0)</f>
        <v>0</v>
      </c>
      <c r="AF1463" s="80">
        <f t="shared" si="108"/>
        <v>1</v>
      </c>
      <c r="AG1463" s="123">
        <f t="shared" si="109"/>
        <v>1000</v>
      </c>
      <c r="AH1463" s="126" cm="1">
        <f t="array" ref="AH1463">_xlfn.XLOOKUP(AD1462,CDIHistorico_[Data],CDIHistorico_[CDI dia]/100,AH1462,0)</f>
        <v>0</v>
      </c>
      <c r="AI1463" s="2">
        <f t="shared" si="110"/>
        <v>1</v>
      </c>
    </row>
    <row r="1464" spans="26:35" hidden="1" x14ac:dyDescent="0.25">
      <c r="Z1464"/>
      <c r="AD1464" s="5">
        <f t="shared" si="111"/>
        <v>38825</v>
      </c>
      <c r="AE1464" s="96" cm="1">
        <f t="array" ref="AE1464">_xlfn.XLOOKUP(AD1463,SELICHistorico[Data],SELICHistorico[SELIC dia]/100,AE1463,0)</f>
        <v>0</v>
      </c>
      <c r="AF1464" s="80">
        <f t="shared" si="108"/>
        <v>1</v>
      </c>
      <c r="AG1464" s="123">
        <f t="shared" si="109"/>
        <v>1000</v>
      </c>
      <c r="AH1464" s="126" cm="1">
        <f t="array" ref="AH1464">_xlfn.XLOOKUP(AD1463,CDIHistorico_[Data],CDIHistorico_[CDI dia]/100,AH1463,0)</f>
        <v>0</v>
      </c>
      <c r="AI1464" s="2">
        <f t="shared" si="110"/>
        <v>1</v>
      </c>
    </row>
    <row r="1465" spans="26:35" hidden="1" x14ac:dyDescent="0.25">
      <c r="Z1465"/>
      <c r="AD1465" s="5">
        <f t="shared" si="111"/>
        <v>38826</v>
      </c>
      <c r="AE1465" s="96" cm="1">
        <f t="array" ref="AE1465">_xlfn.XLOOKUP(AD1464,SELICHistorico[Data],SELICHistorico[SELIC dia]/100,AE1464,0)</f>
        <v>0</v>
      </c>
      <c r="AF1465" s="80">
        <f t="shared" si="108"/>
        <v>1</v>
      </c>
      <c r="AG1465" s="123">
        <f t="shared" si="109"/>
        <v>1000</v>
      </c>
      <c r="AH1465" s="126" cm="1">
        <f t="array" ref="AH1465">_xlfn.XLOOKUP(AD1464,CDIHistorico_[Data],CDIHistorico_[CDI dia]/100,AH1464,0)</f>
        <v>0</v>
      </c>
      <c r="AI1465" s="2">
        <f t="shared" si="110"/>
        <v>1</v>
      </c>
    </row>
    <row r="1466" spans="26:35" hidden="1" x14ac:dyDescent="0.25">
      <c r="Z1466"/>
      <c r="AD1466" s="5">
        <f t="shared" si="111"/>
        <v>38827</v>
      </c>
      <c r="AE1466" s="96" cm="1">
        <f t="array" ref="AE1466">_xlfn.XLOOKUP(AD1465,SELICHistorico[Data],SELICHistorico[SELIC dia]/100,AE1465,0)</f>
        <v>0</v>
      </c>
      <c r="AF1466" s="80">
        <f t="shared" si="108"/>
        <v>1</v>
      </c>
      <c r="AG1466" s="123">
        <f t="shared" si="109"/>
        <v>1000</v>
      </c>
      <c r="AH1466" s="126" cm="1">
        <f t="array" ref="AH1466">_xlfn.XLOOKUP(AD1465,CDIHistorico_[Data],CDIHistorico_[CDI dia]/100,AH1465,0)</f>
        <v>0</v>
      </c>
      <c r="AI1466" s="2">
        <f t="shared" si="110"/>
        <v>1</v>
      </c>
    </row>
    <row r="1467" spans="26:35" hidden="1" x14ac:dyDescent="0.25">
      <c r="Z1467"/>
      <c r="AD1467" s="5">
        <f t="shared" si="111"/>
        <v>38831</v>
      </c>
      <c r="AE1467" s="96" cm="1">
        <f t="array" ref="AE1467">_xlfn.XLOOKUP(AD1466,SELICHistorico[Data],SELICHistorico[SELIC dia]/100,AE1466,0)</f>
        <v>0</v>
      </c>
      <c r="AF1467" s="80">
        <f t="shared" si="108"/>
        <v>1</v>
      </c>
      <c r="AG1467" s="123">
        <f t="shared" si="109"/>
        <v>1000</v>
      </c>
      <c r="AH1467" s="126" cm="1">
        <f t="array" ref="AH1467">_xlfn.XLOOKUP(AD1466,CDIHistorico_[Data],CDIHistorico_[CDI dia]/100,AH1466,0)</f>
        <v>0</v>
      </c>
      <c r="AI1467" s="2">
        <f t="shared" si="110"/>
        <v>1</v>
      </c>
    </row>
    <row r="1468" spans="26:35" hidden="1" x14ac:dyDescent="0.25">
      <c r="Z1468"/>
      <c r="AD1468" s="5">
        <f t="shared" si="111"/>
        <v>38832</v>
      </c>
      <c r="AE1468" s="96" cm="1">
        <f t="array" ref="AE1468">_xlfn.XLOOKUP(AD1467,SELICHistorico[Data],SELICHistorico[SELIC dia]/100,AE1467,0)</f>
        <v>0</v>
      </c>
      <c r="AF1468" s="80">
        <f t="shared" si="108"/>
        <v>1</v>
      </c>
      <c r="AG1468" s="123">
        <f t="shared" si="109"/>
        <v>1000</v>
      </c>
      <c r="AH1468" s="126" cm="1">
        <f t="array" ref="AH1468">_xlfn.XLOOKUP(AD1467,CDIHistorico_[Data],CDIHistorico_[CDI dia]/100,AH1467,0)</f>
        <v>0</v>
      </c>
      <c r="AI1468" s="2">
        <f t="shared" si="110"/>
        <v>1</v>
      </c>
    </row>
    <row r="1469" spans="26:35" hidden="1" x14ac:dyDescent="0.25">
      <c r="Z1469"/>
      <c r="AD1469" s="5">
        <f t="shared" si="111"/>
        <v>38833</v>
      </c>
      <c r="AE1469" s="96" cm="1">
        <f t="array" ref="AE1469">_xlfn.XLOOKUP(AD1468,SELICHistorico[Data],SELICHistorico[SELIC dia]/100,AE1468,0)</f>
        <v>0</v>
      </c>
      <c r="AF1469" s="80">
        <f t="shared" si="108"/>
        <v>1</v>
      </c>
      <c r="AG1469" s="123">
        <f t="shared" si="109"/>
        <v>1000</v>
      </c>
      <c r="AH1469" s="126" cm="1">
        <f t="array" ref="AH1469">_xlfn.XLOOKUP(AD1468,CDIHistorico_[Data],CDIHistorico_[CDI dia]/100,AH1468,0)</f>
        <v>0</v>
      </c>
      <c r="AI1469" s="2">
        <f t="shared" si="110"/>
        <v>1</v>
      </c>
    </row>
    <row r="1470" spans="26:35" hidden="1" x14ac:dyDescent="0.25">
      <c r="Z1470"/>
      <c r="AD1470" s="5">
        <f t="shared" si="111"/>
        <v>38834</v>
      </c>
      <c r="AE1470" s="96" cm="1">
        <f t="array" ref="AE1470">_xlfn.XLOOKUP(AD1469,SELICHistorico[Data],SELICHistorico[SELIC dia]/100,AE1469,0)</f>
        <v>0</v>
      </c>
      <c r="AF1470" s="80">
        <f t="shared" si="108"/>
        <v>1</v>
      </c>
      <c r="AG1470" s="123">
        <f t="shared" si="109"/>
        <v>1000</v>
      </c>
      <c r="AH1470" s="126" cm="1">
        <f t="array" ref="AH1470">_xlfn.XLOOKUP(AD1469,CDIHistorico_[Data],CDIHistorico_[CDI dia]/100,AH1469,0)</f>
        <v>0</v>
      </c>
      <c r="AI1470" s="2">
        <f t="shared" si="110"/>
        <v>1</v>
      </c>
    </row>
    <row r="1471" spans="26:35" hidden="1" x14ac:dyDescent="0.25">
      <c r="Z1471"/>
      <c r="AD1471" s="5">
        <f t="shared" si="111"/>
        <v>38835</v>
      </c>
      <c r="AE1471" s="96" cm="1">
        <f t="array" ref="AE1471">_xlfn.XLOOKUP(AD1470,SELICHistorico[Data],SELICHistorico[SELIC dia]/100,AE1470,0)</f>
        <v>0</v>
      </c>
      <c r="AF1471" s="80">
        <f t="shared" si="108"/>
        <v>1</v>
      </c>
      <c r="AG1471" s="123">
        <f t="shared" si="109"/>
        <v>1000</v>
      </c>
      <c r="AH1471" s="126" cm="1">
        <f t="array" ref="AH1471">_xlfn.XLOOKUP(AD1470,CDIHistorico_[Data],CDIHistorico_[CDI dia]/100,AH1470,0)</f>
        <v>0</v>
      </c>
      <c r="AI1471" s="2">
        <f t="shared" si="110"/>
        <v>1</v>
      </c>
    </row>
    <row r="1472" spans="26:35" hidden="1" x14ac:dyDescent="0.25">
      <c r="Z1472"/>
      <c r="AD1472" s="5">
        <f t="shared" si="111"/>
        <v>38839</v>
      </c>
      <c r="AE1472" s="96" cm="1">
        <f t="array" ref="AE1472">_xlfn.XLOOKUP(AD1471,SELICHistorico[Data],SELICHistorico[SELIC dia]/100,AE1471,0)</f>
        <v>0</v>
      </c>
      <c r="AF1472" s="80">
        <f t="shared" si="108"/>
        <v>1</v>
      </c>
      <c r="AG1472" s="123">
        <f t="shared" si="109"/>
        <v>1000</v>
      </c>
      <c r="AH1472" s="126" cm="1">
        <f t="array" ref="AH1472">_xlfn.XLOOKUP(AD1471,CDIHistorico_[Data],CDIHistorico_[CDI dia]/100,AH1471,0)</f>
        <v>0</v>
      </c>
      <c r="AI1472" s="2">
        <f t="shared" si="110"/>
        <v>1</v>
      </c>
    </row>
    <row r="1473" spans="26:35" hidden="1" x14ac:dyDescent="0.25">
      <c r="Z1473"/>
      <c r="AD1473" s="5">
        <f t="shared" si="111"/>
        <v>38840</v>
      </c>
      <c r="AE1473" s="96" cm="1">
        <f t="array" ref="AE1473">_xlfn.XLOOKUP(AD1472,SELICHistorico[Data],SELICHistorico[SELIC dia]/100,AE1472,0)</f>
        <v>0</v>
      </c>
      <c r="AF1473" s="80">
        <f t="shared" si="108"/>
        <v>1</v>
      </c>
      <c r="AG1473" s="123">
        <f t="shared" si="109"/>
        <v>1000</v>
      </c>
      <c r="AH1473" s="126" cm="1">
        <f t="array" ref="AH1473">_xlfn.XLOOKUP(AD1472,CDIHistorico_[Data],CDIHistorico_[CDI dia]/100,AH1472,0)</f>
        <v>0</v>
      </c>
      <c r="AI1473" s="2">
        <f t="shared" si="110"/>
        <v>1</v>
      </c>
    </row>
    <row r="1474" spans="26:35" hidden="1" x14ac:dyDescent="0.25">
      <c r="Z1474"/>
      <c r="AD1474" s="5">
        <f t="shared" si="111"/>
        <v>38841</v>
      </c>
      <c r="AE1474" s="96" cm="1">
        <f t="array" ref="AE1474">_xlfn.XLOOKUP(AD1473,SELICHistorico[Data],SELICHistorico[SELIC dia]/100,AE1473,0)</f>
        <v>0</v>
      </c>
      <c r="AF1474" s="80">
        <f t="shared" si="108"/>
        <v>1</v>
      </c>
      <c r="AG1474" s="123">
        <f t="shared" si="109"/>
        <v>1000</v>
      </c>
      <c r="AH1474" s="126" cm="1">
        <f t="array" ref="AH1474">_xlfn.XLOOKUP(AD1473,CDIHistorico_[Data],CDIHistorico_[CDI dia]/100,AH1473,0)</f>
        <v>0</v>
      </c>
      <c r="AI1474" s="2">
        <f t="shared" si="110"/>
        <v>1</v>
      </c>
    </row>
    <row r="1475" spans="26:35" hidden="1" x14ac:dyDescent="0.25">
      <c r="Z1475"/>
      <c r="AD1475" s="5">
        <f t="shared" si="111"/>
        <v>38842</v>
      </c>
      <c r="AE1475" s="96" cm="1">
        <f t="array" ref="AE1475">_xlfn.XLOOKUP(AD1474,SELICHistorico[Data],SELICHistorico[SELIC dia]/100,AE1474,0)</f>
        <v>0</v>
      </c>
      <c r="AF1475" s="80">
        <f t="shared" si="108"/>
        <v>1</v>
      </c>
      <c r="AG1475" s="123">
        <f t="shared" si="109"/>
        <v>1000</v>
      </c>
      <c r="AH1475" s="126" cm="1">
        <f t="array" ref="AH1475">_xlfn.XLOOKUP(AD1474,CDIHistorico_[Data],CDIHistorico_[CDI dia]/100,AH1474,0)</f>
        <v>0</v>
      </c>
      <c r="AI1475" s="2">
        <f t="shared" si="110"/>
        <v>1</v>
      </c>
    </row>
    <row r="1476" spans="26:35" hidden="1" x14ac:dyDescent="0.25">
      <c r="Z1476"/>
      <c r="AD1476" s="5">
        <f t="shared" si="111"/>
        <v>38845</v>
      </c>
      <c r="AE1476" s="96" cm="1">
        <f t="array" ref="AE1476">_xlfn.XLOOKUP(AD1475,SELICHistorico[Data],SELICHistorico[SELIC dia]/100,AE1475,0)</f>
        <v>0</v>
      </c>
      <c r="AF1476" s="80">
        <f t="shared" ref="AF1476:AF1539" si="112">AF1475*(1+AE1476)</f>
        <v>1</v>
      </c>
      <c r="AG1476" s="123">
        <f t="shared" ref="AG1476:AG1539" si="113">TRUNC(1000*AF1476,6)</f>
        <v>1000</v>
      </c>
      <c r="AH1476" s="126" cm="1">
        <f t="array" ref="AH1476">_xlfn.XLOOKUP(AD1475,CDIHistorico_[Data],CDIHistorico_[CDI dia]/100,AH1475,0)</f>
        <v>0</v>
      </c>
      <c r="AI1476" s="2">
        <f t="shared" ref="AI1476:AI1539" si="114">AI1475*(1+AH1476)</f>
        <v>1</v>
      </c>
    </row>
    <row r="1477" spans="26:35" hidden="1" x14ac:dyDescent="0.25">
      <c r="Z1477"/>
      <c r="AD1477" s="5">
        <f t="shared" si="111"/>
        <v>38846</v>
      </c>
      <c r="AE1477" s="96" cm="1">
        <f t="array" ref="AE1477">_xlfn.XLOOKUP(AD1476,SELICHistorico[Data],SELICHistorico[SELIC dia]/100,AE1476,0)</f>
        <v>0</v>
      </c>
      <c r="AF1477" s="80">
        <f t="shared" si="112"/>
        <v>1</v>
      </c>
      <c r="AG1477" s="123">
        <f t="shared" si="113"/>
        <v>1000</v>
      </c>
      <c r="AH1477" s="126" cm="1">
        <f t="array" ref="AH1477">_xlfn.XLOOKUP(AD1476,CDIHistorico_[Data],CDIHistorico_[CDI dia]/100,AH1476,0)</f>
        <v>0</v>
      </c>
      <c r="AI1477" s="2">
        <f t="shared" si="114"/>
        <v>1</v>
      </c>
    </row>
    <row r="1478" spans="26:35" hidden="1" x14ac:dyDescent="0.25">
      <c r="Z1478"/>
      <c r="AD1478" s="5">
        <f t="shared" si="111"/>
        <v>38847</v>
      </c>
      <c r="AE1478" s="96" cm="1">
        <f t="array" ref="AE1478">_xlfn.XLOOKUP(AD1477,SELICHistorico[Data],SELICHistorico[SELIC dia]/100,AE1477,0)</f>
        <v>0</v>
      </c>
      <c r="AF1478" s="80">
        <f t="shared" si="112"/>
        <v>1</v>
      </c>
      <c r="AG1478" s="123">
        <f t="shared" si="113"/>
        <v>1000</v>
      </c>
      <c r="AH1478" s="126" cm="1">
        <f t="array" ref="AH1478">_xlfn.XLOOKUP(AD1477,CDIHistorico_[Data],CDIHistorico_[CDI dia]/100,AH1477,0)</f>
        <v>0</v>
      </c>
      <c r="AI1478" s="2">
        <f t="shared" si="114"/>
        <v>1</v>
      </c>
    </row>
    <row r="1479" spans="26:35" hidden="1" x14ac:dyDescent="0.25">
      <c r="Z1479"/>
      <c r="AD1479" s="5">
        <f t="shared" si="111"/>
        <v>38848</v>
      </c>
      <c r="AE1479" s="96" cm="1">
        <f t="array" ref="AE1479">_xlfn.XLOOKUP(AD1478,SELICHistorico[Data],SELICHistorico[SELIC dia]/100,AE1478,0)</f>
        <v>0</v>
      </c>
      <c r="AF1479" s="80">
        <f t="shared" si="112"/>
        <v>1</v>
      </c>
      <c r="AG1479" s="123">
        <f t="shared" si="113"/>
        <v>1000</v>
      </c>
      <c r="AH1479" s="126" cm="1">
        <f t="array" ref="AH1479">_xlfn.XLOOKUP(AD1478,CDIHistorico_[Data],CDIHistorico_[CDI dia]/100,AH1478,0)</f>
        <v>0</v>
      </c>
      <c r="AI1479" s="2">
        <f t="shared" si="114"/>
        <v>1</v>
      </c>
    </row>
    <row r="1480" spans="26:35" hidden="1" x14ac:dyDescent="0.25">
      <c r="Z1480"/>
      <c r="AD1480" s="5">
        <f t="shared" si="111"/>
        <v>38849</v>
      </c>
      <c r="AE1480" s="96" cm="1">
        <f t="array" ref="AE1480">_xlfn.XLOOKUP(AD1479,SELICHistorico[Data],SELICHistorico[SELIC dia]/100,AE1479,0)</f>
        <v>0</v>
      </c>
      <c r="AF1480" s="80">
        <f t="shared" si="112"/>
        <v>1</v>
      </c>
      <c r="AG1480" s="123">
        <f t="shared" si="113"/>
        <v>1000</v>
      </c>
      <c r="AH1480" s="126" cm="1">
        <f t="array" ref="AH1480">_xlfn.XLOOKUP(AD1479,CDIHistorico_[Data],CDIHistorico_[CDI dia]/100,AH1479,0)</f>
        <v>0</v>
      </c>
      <c r="AI1480" s="2">
        <f t="shared" si="114"/>
        <v>1</v>
      </c>
    </row>
    <row r="1481" spans="26:35" hidden="1" x14ac:dyDescent="0.25">
      <c r="Z1481"/>
      <c r="AD1481" s="5">
        <f t="shared" si="111"/>
        <v>38852</v>
      </c>
      <c r="AE1481" s="96" cm="1">
        <f t="array" ref="AE1481">_xlfn.XLOOKUP(AD1480,SELICHistorico[Data],SELICHistorico[SELIC dia]/100,AE1480,0)</f>
        <v>0</v>
      </c>
      <c r="AF1481" s="80">
        <f t="shared" si="112"/>
        <v>1</v>
      </c>
      <c r="AG1481" s="123">
        <f t="shared" si="113"/>
        <v>1000</v>
      </c>
      <c r="AH1481" s="126" cm="1">
        <f t="array" ref="AH1481">_xlfn.XLOOKUP(AD1480,CDIHistorico_[Data],CDIHistorico_[CDI dia]/100,AH1480,0)</f>
        <v>0</v>
      </c>
      <c r="AI1481" s="2">
        <f t="shared" si="114"/>
        <v>1</v>
      </c>
    </row>
    <row r="1482" spans="26:35" hidden="1" x14ac:dyDescent="0.25">
      <c r="Z1482"/>
      <c r="AD1482" s="5">
        <f t="shared" si="111"/>
        <v>38853</v>
      </c>
      <c r="AE1482" s="96" cm="1">
        <f t="array" ref="AE1482">_xlfn.XLOOKUP(AD1481,SELICHistorico[Data],SELICHistorico[SELIC dia]/100,AE1481,0)</f>
        <v>0</v>
      </c>
      <c r="AF1482" s="80">
        <f t="shared" si="112"/>
        <v>1</v>
      </c>
      <c r="AG1482" s="123">
        <f t="shared" si="113"/>
        <v>1000</v>
      </c>
      <c r="AH1482" s="126" cm="1">
        <f t="array" ref="AH1482">_xlfn.XLOOKUP(AD1481,CDIHistorico_[Data],CDIHistorico_[CDI dia]/100,AH1481,0)</f>
        <v>0</v>
      </c>
      <c r="AI1482" s="2">
        <f t="shared" si="114"/>
        <v>1</v>
      </c>
    </row>
    <row r="1483" spans="26:35" hidden="1" x14ac:dyDescent="0.25">
      <c r="Z1483"/>
      <c r="AD1483" s="5">
        <f t="shared" si="111"/>
        <v>38854</v>
      </c>
      <c r="AE1483" s="96" cm="1">
        <f t="array" ref="AE1483">_xlfn.XLOOKUP(AD1482,SELICHistorico[Data],SELICHistorico[SELIC dia]/100,AE1482,0)</f>
        <v>0</v>
      </c>
      <c r="AF1483" s="80">
        <f t="shared" si="112"/>
        <v>1</v>
      </c>
      <c r="AG1483" s="123">
        <f t="shared" si="113"/>
        <v>1000</v>
      </c>
      <c r="AH1483" s="126" cm="1">
        <f t="array" ref="AH1483">_xlfn.XLOOKUP(AD1482,CDIHistorico_[Data],CDIHistorico_[CDI dia]/100,AH1482,0)</f>
        <v>0</v>
      </c>
      <c r="AI1483" s="2">
        <f t="shared" si="114"/>
        <v>1</v>
      </c>
    </row>
    <row r="1484" spans="26:35" hidden="1" x14ac:dyDescent="0.25">
      <c r="Z1484"/>
      <c r="AD1484" s="5">
        <f t="shared" si="111"/>
        <v>38855</v>
      </c>
      <c r="AE1484" s="96" cm="1">
        <f t="array" ref="AE1484">_xlfn.XLOOKUP(AD1483,SELICHistorico[Data],SELICHistorico[SELIC dia]/100,AE1483,0)</f>
        <v>0</v>
      </c>
      <c r="AF1484" s="80">
        <f t="shared" si="112"/>
        <v>1</v>
      </c>
      <c r="AG1484" s="123">
        <f t="shared" si="113"/>
        <v>1000</v>
      </c>
      <c r="AH1484" s="126" cm="1">
        <f t="array" ref="AH1484">_xlfn.XLOOKUP(AD1483,CDIHistorico_[Data],CDIHistorico_[CDI dia]/100,AH1483,0)</f>
        <v>0</v>
      </c>
      <c r="AI1484" s="2">
        <f t="shared" si="114"/>
        <v>1</v>
      </c>
    </row>
    <row r="1485" spans="26:35" hidden="1" x14ac:dyDescent="0.25">
      <c r="Z1485"/>
      <c r="AD1485" s="5">
        <f t="shared" si="111"/>
        <v>38856</v>
      </c>
      <c r="AE1485" s="96" cm="1">
        <f t="array" ref="AE1485">_xlfn.XLOOKUP(AD1484,SELICHistorico[Data],SELICHistorico[SELIC dia]/100,AE1484,0)</f>
        <v>0</v>
      </c>
      <c r="AF1485" s="80">
        <f t="shared" si="112"/>
        <v>1</v>
      </c>
      <c r="AG1485" s="123">
        <f t="shared" si="113"/>
        <v>1000</v>
      </c>
      <c r="AH1485" s="126" cm="1">
        <f t="array" ref="AH1485">_xlfn.XLOOKUP(AD1484,CDIHistorico_[Data],CDIHistorico_[CDI dia]/100,AH1484,0)</f>
        <v>0</v>
      </c>
      <c r="AI1485" s="2">
        <f t="shared" si="114"/>
        <v>1</v>
      </c>
    </row>
    <row r="1486" spans="26:35" hidden="1" x14ac:dyDescent="0.25">
      <c r="Z1486"/>
      <c r="AD1486" s="5">
        <f t="shared" si="111"/>
        <v>38859</v>
      </c>
      <c r="AE1486" s="96" cm="1">
        <f t="array" ref="AE1486">_xlfn.XLOOKUP(AD1485,SELICHistorico[Data],SELICHistorico[SELIC dia]/100,AE1485,0)</f>
        <v>0</v>
      </c>
      <c r="AF1486" s="80">
        <f t="shared" si="112"/>
        <v>1</v>
      </c>
      <c r="AG1486" s="123">
        <f t="shared" si="113"/>
        <v>1000</v>
      </c>
      <c r="AH1486" s="126" cm="1">
        <f t="array" ref="AH1486">_xlfn.XLOOKUP(AD1485,CDIHistorico_[Data],CDIHistorico_[CDI dia]/100,AH1485,0)</f>
        <v>0</v>
      </c>
      <c r="AI1486" s="2">
        <f t="shared" si="114"/>
        <v>1</v>
      </c>
    </row>
    <row r="1487" spans="26:35" hidden="1" x14ac:dyDescent="0.25">
      <c r="Z1487"/>
      <c r="AD1487" s="5">
        <f t="shared" si="111"/>
        <v>38860</v>
      </c>
      <c r="AE1487" s="96" cm="1">
        <f t="array" ref="AE1487">_xlfn.XLOOKUP(AD1486,SELICHistorico[Data],SELICHistorico[SELIC dia]/100,AE1486,0)</f>
        <v>0</v>
      </c>
      <c r="AF1487" s="80">
        <f t="shared" si="112"/>
        <v>1</v>
      </c>
      <c r="AG1487" s="123">
        <f t="shared" si="113"/>
        <v>1000</v>
      </c>
      <c r="AH1487" s="126" cm="1">
        <f t="array" ref="AH1487">_xlfn.XLOOKUP(AD1486,CDIHistorico_[Data],CDIHistorico_[CDI dia]/100,AH1486,0)</f>
        <v>0</v>
      </c>
      <c r="AI1487" s="2">
        <f t="shared" si="114"/>
        <v>1</v>
      </c>
    </row>
    <row r="1488" spans="26:35" hidden="1" x14ac:dyDescent="0.25">
      <c r="Z1488"/>
      <c r="AD1488" s="5">
        <f t="shared" si="111"/>
        <v>38861</v>
      </c>
      <c r="AE1488" s="96" cm="1">
        <f t="array" ref="AE1488">_xlfn.XLOOKUP(AD1487,SELICHistorico[Data],SELICHistorico[SELIC dia]/100,AE1487,0)</f>
        <v>0</v>
      </c>
      <c r="AF1488" s="80">
        <f t="shared" si="112"/>
        <v>1</v>
      </c>
      <c r="AG1488" s="123">
        <f t="shared" si="113"/>
        <v>1000</v>
      </c>
      <c r="AH1488" s="126" cm="1">
        <f t="array" ref="AH1488">_xlfn.XLOOKUP(AD1487,CDIHistorico_[Data],CDIHistorico_[CDI dia]/100,AH1487,0)</f>
        <v>0</v>
      </c>
      <c r="AI1488" s="2">
        <f t="shared" si="114"/>
        <v>1</v>
      </c>
    </row>
    <row r="1489" spans="26:35" hidden="1" x14ac:dyDescent="0.25">
      <c r="Z1489"/>
      <c r="AD1489" s="5">
        <f t="shared" si="111"/>
        <v>38862</v>
      </c>
      <c r="AE1489" s="96" cm="1">
        <f t="array" ref="AE1489">_xlfn.XLOOKUP(AD1488,SELICHistorico[Data],SELICHistorico[SELIC dia]/100,AE1488,0)</f>
        <v>0</v>
      </c>
      <c r="AF1489" s="80">
        <f t="shared" si="112"/>
        <v>1</v>
      </c>
      <c r="AG1489" s="123">
        <f t="shared" si="113"/>
        <v>1000</v>
      </c>
      <c r="AH1489" s="126" cm="1">
        <f t="array" ref="AH1489">_xlfn.XLOOKUP(AD1488,CDIHistorico_[Data],CDIHistorico_[CDI dia]/100,AH1488,0)</f>
        <v>0</v>
      </c>
      <c r="AI1489" s="2">
        <f t="shared" si="114"/>
        <v>1</v>
      </c>
    </row>
    <row r="1490" spans="26:35" hidden="1" x14ac:dyDescent="0.25">
      <c r="Z1490"/>
      <c r="AD1490" s="5">
        <f t="shared" si="111"/>
        <v>38863</v>
      </c>
      <c r="AE1490" s="96" cm="1">
        <f t="array" ref="AE1490">_xlfn.XLOOKUP(AD1489,SELICHistorico[Data],SELICHistorico[SELIC dia]/100,AE1489,0)</f>
        <v>0</v>
      </c>
      <c r="AF1490" s="80">
        <f t="shared" si="112"/>
        <v>1</v>
      </c>
      <c r="AG1490" s="123">
        <f t="shared" si="113"/>
        <v>1000</v>
      </c>
      <c r="AH1490" s="126" cm="1">
        <f t="array" ref="AH1490">_xlfn.XLOOKUP(AD1489,CDIHistorico_[Data],CDIHistorico_[CDI dia]/100,AH1489,0)</f>
        <v>0</v>
      </c>
      <c r="AI1490" s="2">
        <f t="shared" si="114"/>
        <v>1</v>
      </c>
    </row>
    <row r="1491" spans="26:35" hidden="1" x14ac:dyDescent="0.25">
      <c r="Z1491"/>
      <c r="AD1491" s="5">
        <f t="shared" si="111"/>
        <v>38866</v>
      </c>
      <c r="AE1491" s="96" cm="1">
        <f t="array" ref="AE1491">_xlfn.XLOOKUP(AD1490,SELICHistorico[Data],SELICHistorico[SELIC dia]/100,AE1490,0)</f>
        <v>0</v>
      </c>
      <c r="AF1491" s="80">
        <f t="shared" si="112"/>
        <v>1</v>
      </c>
      <c r="AG1491" s="123">
        <f t="shared" si="113"/>
        <v>1000</v>
      </c>
      <c r="AH1491" s="126" cm="1">
        <f t="array" ref="AH1491">_xlfn.XLOOKUP(AD1490,CDIHistorico_[Data],CDIHistorico_[CDI dia]/100,AH1490,0)</f>
        <v>0</v>
      </c>
      <c r="AI1491" s="2">
        <f t="shared" si="114"/>
        <v>1</v>
      </c>
    </row>
    <row r="1492" spans="26:35" hidden="1" x14ac:dyDescent="0.25">
      <c r="Z1492"/>
      <c r="AD1492" s="5">
        <f t="shared" ref="AD1492:AD1555" si="115">WORKDAY(AD1491,1,feriados)</f>
        <v>38867</v>
      </c>
      <c r="AE1492" s="96" cm="1">
        <f t="array" ref="AE1492">_xlfn.XLOOKUP(AD1491,SELICHistorico[Data],SELICHistorico[SELIC dia]/100,AE1491,0)</f>
        <v>0</v>
      </c>
      <c r="AF1492" s="80">
        <f t="shared" si="112"/>
        <v>1</v>
      </c>
      <c r="AG1492" s="123">
        <f t="shared" si="113"/>
        <v>1000</v>
      </c>
      <c r="AH1492" s="126" cm="1">
        <f t="array" ref="AH1492">_xlfn.XLOOKUP(AD1491,CDIHistorico_[Data],CDIHistorico_[CDI dia]/100,AH1491,0)</f>
        <v>0</v>
      </c>
      <c r="AI1492" s="2">
        <f t="shared" si="114"/>
        <v>1</v>
      </c>
    </row>
    <row r="1493" spans="26:35" hidden="1" x14ac:dyDescent="0.25">
      <c r="Z1493"/>
      <c r="AD1493" s="5">
        <f t="shared" si="115"/>
        <v>38868</v>
      </c>
      <c r="AE1493" s="96" cm="1">
        <f t="array" ref="AE1493">_xlfn.XLOOKUP(AD1492,SELICHistorico[Data],SELICHistorico[SELIC dia]/100,AE1492,0)</f>
        <v>0</v>
      </c>
      <c r="AF1493" s="80">
        <f t="shared" si="112"/>
        <v>1</v>
      </c>
      <c r="AG1493" s="123">
        <f t="shared" si="113"/>
        <v>1000</v>
      </c>
      <c r="AH1493" s="126" cm="1">
        <f t="array" ref="AH1493">_xlfn.XLOOKUP(AD1492,CDIHistorico_[Data],CDIHistorico_[CDI dia]/100,AH1492,0)</f>
        <v>0</v>
      </c>
      <c r="AI1493" s="2">
        <f t="shared" si="114"/>
        <v>1</v>
      </c>
    </row>
    <row r="1494" spans="26:35" hidden="1" x14ac:dyDescent="0.25">
      <c r="Z1494"/>
      <c r="AD1494" s="5">
        <f t="shared" si="115"/>
        <v>38869</v>
      </c>
      <c r="AE1494" s="96" cm="1">
        <f t="array" ref="AE1494">_xlfn.XLOOKUP(AD1493,SELICHistorico[Data],SELICHistorico[SELIC dia]/100,AE1493,0)</f>
        <v>0</v>
      </c>
      <c r="AF1494" s="80">
        <f t="shared" si="112"/>
        <v>1</v>
      </c>
      <c r="AG1494" s="123">
        <f t="shared" si="113"/>
        <v>1000</v>
      </c>
      <c r="AH1494" s="126" cm="1">
        <f t="array" ref="AH1494">_xlfn.XLOOKUP(AD1493,CDIHistorico_[Data],CDIHistorico_[CDI dia]/100,AH1493,0)</f>
        <v>0</v>
      </c>
      <c r="AI1494" s="2">
        <f t="shared" si="114"/>
        <v>1</v>
      </c>
    </row>
    <row r="1495" spans="26:35" hidden="1" x14ac:dyDescent="0.25">
      <c r="Z1495"/>
      <c r="AD1495" s="5">
        <f t="shared" si="115"/>
        <v>38870</v>
      </c>
      <c r="AE1495" s="96" cm="1">
        <f t="array" ref="AE1495">_xlfn.XLOOKUP(AD1494,SELICHistorico[Data],SELICHistorico[SELIC dia]/100,AE1494,0)</f>
        <v>0</v>
      </c>
      <c r="AF1495" s="80">
        <f t="shared" si="112"/>
        <v>1</v>
      </c>
      <c r="AG1495" s="123">
        <f t="shared" si="113"/>
        <v>1000</v>
      </c>
      <c r="AH1495" s="126" cm="1">
        <f t="array" ref="AH1495">_xlfn.XLOOKUP(AD1494,CDIHistorico_[Data],CDIHistorico_[CDI dia]/100,AH1494,0)</f>
        <v>0</v>
      </c>
      <c r="AI1495" s="2">
        <f t="shared" si="114"/>
        <v>1</v>
      </c>
    </row>
    <row r="1496" spans="26:35" hidden="1" x14ac:dyDescent="0.25">
      <c r="Z1496"/>
      <c r="AD1496" s="5">
        <f t="shared" si="115"/>
        <v>38873</v>
      </c>
      <c r="AE1496" s="96" cm="1">
        <f t="array" ref="AE1496">_xlfn.XLOOKUP(AD1495,SELICHistorico[Data],SELICHistorico[SELIC dia]/100,AE1495,0)</f>
        <v>0</v>
      </c>
      <c r="AF1496" s="80">
        <f t="shared" si="112"/>
        <v>1</v>
      </c>
      <c r="AG1496" s="123">
        <f t="shared" si="113"/>
        <v>1000</v>
      </c>
      <c r="AH1496" s="126" cm="1">
        <f t="array" ref="AH1496">_xlfn.XLOOKUP(AD1495,CDIHistorico_[Data],CDIHistorico_[CDI dia]/100,AH1495,0)</f>
        <v>0</v>
      </c>
      <c r="AI1496" s="2">
        <f t="shared" si="114"/>
        <v>1</v>
      </c>
    </row>
    <row r="1497" spans="26:35" hidden="1" x14ac:dyDescent="0.25">
      <c r="Z1497"/>
      <c r="AD1497" s="5">
        <f t="shared" si="115"/>
        <v>38874</v>
      </c>
      <c r="AE1497" s="96" cm="1">
        <f t="array" ref="AE1497">_xlfn.XLOOKUP(AD1496,SELICHistorico[Data],SELICHistorico[SELIC dia]/100,AE1496,0)</f>
        <v>0</v>
      </c>
      <c r="AF1497" s="80">
        <f t="shared" si="112"/>
        <v>1</v>
      </c>
      <c r="AG1497" s="123">
        <f t="shared" si="113"/>
        <v>1000</v>
      </c>
      <c r="AH1497" s="126" cm="1">
        <f t="array" ref="AH1497">_xlfn.XLOOKUP(AD1496,CDIHistorico_[Data],CDIHistorico_[CDI dia]/100,AH1496,0)</f>
        <v>0</v>
      </c>
      <c r="AI1497" s="2">
        <f t="shared" si="114"/>
        <v>1</v>
      </c>
    </row>
    <row r="1498" spans="26:35" hidden="1" x14ac:dyDescent="0.25">
      <c r="Z1498"/>
      <c r="AD1498" s="5">
        <f t="shared" si="115"/>
        <v>38875</v>
      </c>
      <c r="AE1498" s="96" cm="1">
        <f t="array" ref="AE1498">_xlfn.XLOOKUP(AD1497,SELICHistorico[Data],SELICHistorico[SELIC dia]/100,AE1497,0)</f>
        <v>0</v>
      </c>
      <c r="AF1498" s="80">
        <f t="shared" si="112"/>
        <v>1</v>
      </c>
      <c r="AG1498" s="123">
        <f t="shared" si="113"/>
        <v>1000</v>
      </c>
      <c r="AH1498" s="126" cm="1">
        <f t="array" ref="AH1498">_xlfn.XLOOKUP(AD1497,CDIHistorico_[Data],CDIHistorico_[CDI dia]/100,AH1497,0)</f>
        <v>0</v>
      </c>
      <c r="AI1498" s="2">
        <f t="shared" si="114"/>
        <v>1</v>
      </c>
    </row>
    <row r="1499" spans="26:35" hidden="1" x14ac:dyDescent="0.25">
      <c r="Z1499"/>
      <c r="AD1499" s="5">
        <f t="shared" si="115"/>
        <v>38876</v>
      </c>
      <c r="AE1499" s="96" cm="1">
        <f t="array" ref="AE1499">_xlfn.XLOOKUP(AD1498,SELICHistorico[Data],SELICHistorico[SELIC dia]/100,AE1498,0)</f>
        <v>0</v>
      </c>
      <c r="AF1499" s="80">
        <f t="shared" si="112"/>
        <v>1</v>
      </c>
      <c r="AG1499" s="123">
        <f t="shared" si="113"/>
        <v>1000</v>
      </c>
      <c r="AH1499" s="126" cm="1">
        <f t="array" ref="AH1499">_xlfn.XLOOKUP(AD1498,CDIHistorico_[Data],CDIHistorico_[CDI dia]/100,AH1498,0)</f>
        <v>0</v>
      </c>
      <c r="AI1499" s="2">
        <f t="shared" si="114"/>
        <v>1</v>
      </c>
    </row>
    <row r="1500" spans="26:35" hidden="1" x14ac:dyDescent="0.25">
      <c r="Z1500"/>
      <c r="AD1500" s="5">
        <f t="shared" si="115"/>
        <v>38877</v>
      </c>
      <c r="AE1500" s="96" cm="1">
        <f t="array" ref="AE1500">_xlfn.XLOOKUP(AD1499,SELICHistorico[Data],SELICHistorico[SELIC dia]/100,AE1499,0)</f>
        <v>0</v>
      </c>
      <c r="AF1500" s="80">
        <f t="shared" si="112"/>
        <v>1</v>
      </c>
      <c r="AG1500" s="123">
        <f t="shared" si="113"/>
        <v>1000</v>
      </c>
      <c r="AH1500" s="126" cm="1">
        <f t="array" ref="AH1500">_xlfn.XLOOKUP(AD1499,CDIHistorico_[Data],CDIHistorico_[CDI dia]/100,AH1499,0)</f>
        <v>0</v>
      </c>
      <c r="AI1500" s="2">
        <f t="shared" si="114"/>
        <v>1</v>
      </c>
    </row>
    <row r="1501" spans="26:35" hidden="1" x14ac:dyDescent="0.25">
      <c r="Z1501"/>
      <c r="AD1501" s="5">
        <f t="shared" si="115"/>
        <v>38880</v>
      </c>
      <c r="AE1501" s="96" cm="1">
        <f t="array" ref="AE1501">_xlfn.XLOOKUP(AD1500,SELICHistorico[Data],SELICHistorico[SELIC dia]/100,AE1500,0)</f>
        <v>0</v>
      </c>
      <c r="AF1501" s="80">
        <f t="shared" si="112"/>
        <v>1</v>
      </c>
      <c r="AG1501" s="123">
        <f t="shared" si="113"/>
        <v>1000</v>
      </c>
      <c r="AH1501" s="126" cm="1">
        <f t="array" ref="AH1501">_xlfn.XLOOKUP(AD1500,CDIHistorico_[Data],CDIHistorico_[CDI dia]/100,AH1500,0)</f>
        <v>0</v>
      </c>
      <c r="AI1501" s="2">
        <f t="shared" si="114"/>
        <v>1</v>
      </c>
    </row>
    <row r="1502" spans="26:35" hidden="1" x14ac:dyDescent="0.25">
      <c r="Z1502"/>
      <c r="AD1502" s="5">
        <f t="shared" si="115"/>
        <v>38881</v>
      </c>
      <c r="AE1502" s="96" cm="1">
        <f t="array" ref="AE1502">_xlfn.XLOOKUP(AD1501,SELICHistorico[Data],SELICHistorico[SELIC dia]/100,AE1501,0)</f>
        <v>0</v>
      </c>
      <c r="AF1502" s="80">
        <f t="shared" si="112"/>
        <v>1</v>
      </c>
      <c r="AG1502" s="123">
        <f t="shared" si="113"/>
        <v>1000</v>
      </c>
      <c r="AH1502" s="126" cm="1">
        <f t="array" ref="AH1502">_xlfn.XLOOKUP(AD1501,CDIHistorico_[Data],CDIHistorico_[CDI dia]/100,AH1501,0)</f>
        <v>0</v>
      </c>
      <c r="AI1502" s="2">
        <f t="shared" si="114"/>
        <v>1</v>
      </c>
    </row>
    <row r="1503" spans="26:35" hidden="1" x14ac:dyDescent="0.25">
      <c r="Z1503"/>
      <c r="AD1503" s="5">
        <f t="shared" si="115"/>
        <v>38882</v>
      </c>
      <c r="AE1503" s="96" cm="1">
        <f t="array" ref="AE1503">_xlfn.XLOOKUP(AD1502,SELICHistorico[Data],SELICHistorico[SELIC dia]/100,AE1502,0)</f>
        <v>0</v>
      </c>
      <c r="AF1503" s="80">
        <f t="shared" si="112"/>
        <v>1</v>
      </c>
      <c r="AG1503" s="123">
        <f t="shared" si="113"/>
        <v>1000</v>
      </c>
      <c r="AH1503" s="126" cm="1">
        <f t="array" ref="AH1503">_xlfn.XLOOKUP(AD1502,CDIHistorico_[Data],CDIHistorico_[CDI dia]/100,AH1502,0)</f>
        <v>0</v>
      </c>
      <c r="AI1503" s="2">
        <f t="shared" si="114"/>
        <v>1</v>
      </c>
    </row>
    <row r="1504" spans="26:35" hidden="1" x14ac:dyDescent="0.25">
      <c r="Z1504"/>
      <c r="AD1504" s="5">
        <f t="shared" si="115"/>
        <v>38884</v>
      </c>
      <c r="AE1504" s="96" cm="1">
        <f t="array" ref="AE1504">_xlfn.XLOOKUP(AD1503,SELICHistorico[Data],SELICHistorico[SELIC dia]/100,AE1503,0)</f>
        <v>0</v>
      </c>
      <c r="AF1504" s="80">
        <f t="shared" si="112"/>
        <v>1</v>
      </c>
      <c r="AG1504" s="123">
        <f t="shared" si="113"/>
        <v>1000</v>
      </c>
      <c r="AH1504" s="126" cm="1">
        <f t="array" ref="AH1504">_xlfn.XLOOKUP(AD1503,CDIHistorico_[Data],CDIHistorico_[CDI dia]/100,AH1503,0)</f>
        <v>0</v>
      </c>
      <c r="AI1504" s="2">
        <f t="shared" si="114"/>
        <v>1</v>
      </c>
    </row>
    <row r="1505" spans="26:35" hidden="1" x14ac:dyDescent="0.25">
      <c r="Z1505"/>
      <c r="AD1505" s="5">
        <f t="shared" si="115"/>
        <v>38887</v>
      </c>
      <c r="AE1505" s="96" cm="1">
        <f t="array" ref="AE1505">_xlfn.XLOOKUP(AD1504,SELICHistorico[Data],SELICHistorico[SELIC dia]/100,AE1504,0)</f>
        <v>0</v>
      </c>
      <c r="AF1505" s="80">
        <f t="shared" si="112"/>
        <v>1</v>
      </c>
      <c r="AG1505" s="123">
        <f t="shared" si="113"/>
        <v>1000</v>
      </c>
      <c r="AH1505" s="126" cm="1">
        <f t="array" ref="AH1505">_xlfn.XLOOKUP(AD1504,CDIHistorico_[Data],CDIHistorico_[CDI dia]/100,AH1504,0)</f>
        <v>0</v>
      </c>
      <c r="AI1505" s="2">
        <f t="shared" si="114"/>
        <v>1</v>
      </c>
    </row>
    <row r="1506" spans="26:35" hidden="1" x14ac:dyDescent="0.25">
      <c r="Z1506"/>
      <c r="AD1506" s="5">
        <f t="shared" si="115"/>
        <v>38888</v>
      </c>
      <c r="AE1506" s="96" cm="1">
        <f t="array" ref="AE1506">_xlfn.XLOOKUP(AD1505,SELICHistorico[Data],SELICHistorico[SELIC dia]/100,AE1505,0)</f>
        <v>0</v>
      </c>
      <c r="AF1506" s="80">
        <f t="shared" si="112"/>
        <v>1</v>
      </c>
      <c r="AG1506" s="123">
        <f t="shared" si="113"/>
        <v>1000</v>
      </c>
      <c r="AH1506" s="126" cm="1">
        <f t="array" ref="AH1506">_xlfn.XLOOKUP(AD1505,CDIHistorico_[Data],CDIHistorico_[CDI dia]/100,AH1505,0)</f>
        <v>0</v>
      </c>
      <c r="AI1506" s="2">
        <f t="shared" si="114"/>
        <v>1</v>
      </c>
    </row>
    <row r="1507" spans="26:35" hidden="1" x14ac:dyDescent="0.25">
      <c r="Z1507"/>
      <c r="AD1507" s="5">
        <f t="shared" si="115"/>
        <v>38889</v>
      </c>
      <c r="AE1507" s="96" cm="1">
        <f t="array" ref="AE1507">_xlfn.XLOOKUP(AD1506,SELICHistorico[Data],SELICHistorico[SELIC dia]/100,AE1506,0)</f>
        <v>0</v>
      </c>
      <c r="AF1507" s="80">
        <f t="shared" si="112"/>
        <v>1</v>
      </c>
      <c r="AG1507" s="123">
        <f t="shared" si="113"/>
        <v>1000</v>
      </c>
      <c r="AH1507" s="126" cm="1">
        <f t="array" ref="AH1507">_xlfn.XLOOKUP(AD1506,CDIHistorico_[Data],CDIHistorico_[CDI dia]/100,AH1506,0)</f>
        <v>0</v>
      </c>
      <c r="AI1507" s="2">
        <f t="shared" si="114"/>
        <v>1</v>
      </c>
    </row>
    <row r="1508" spans="26:35" hidden="1" x14ac:dyDescent="0.25">
      <c r="Z1508"/>
      <c r="AD1508" s="5">
        <f t="shared" si="115"/>
        <v>38890</v>
      </c>
      <c r="AE1508" s="96" cm="1">
        <f t="array" ref="AE1508">_xlfn.XLOOKUP(AD1507,SELICHistorico[Data],SELICHistorico[SELIC dia]/100,AE1507,0)</f>
        <v>0</v>
      </c>
      <c r="AF1508" s="80">
        <f t="shared" si="112"/>
        <v>1</v>
      </c>
      <c r="AG1508" s="123">
        <f t="shared" si="113"/>
        <v>1000</v>
      </c>
      <c r="AH1508" s="126" cm="1">
        <f t="array" ref="AH1508">_xlfn.XLOOKUP(AD1507,CDIHistorico_[Data],CDIHistorico_[CDI dia]/100,AH1507,0)</f>
        <v>0</v>
      </c>
      <c r="AI1508" s="2">
        <f t="shared" si="114"/>
        <v>1</v>
      </c>
    </row>
    <row r="1509" spans="26:35" hidden="1" x14ac:dyDescent="0.25">
      <c r="Z1509"/>
      <c r="AD1509" s="5">
        <f t="shared" si="115"/>
        <v>38891</v>
      </c>
      <c r="AE1509" s="96" cm="1">
        <f t="array" ref="AE1509">_xlfn.XLOOKUP(AD1508,SELICHistorico[Data],SELICHistorico[SELIC dia]/100,AE1508,0)</f>
        <v>0</v>
      </c>
      <c r="AF1509" s="80">
        <f t="shared" si="112"/>
        <v>1</v>
      </c>
      <c r="AG1509" s="123">
        <f t="shared" si="113"/>
        <v>1000</v>
      </c>
      <c r="AH1509" s="126" cm="1">
        <f t="array" ref="AH1509">_xlfn.XLOOKUP(AD1508,CDIHistorico_[Data],CDIHistorico_[CDI dia]/100,AH1508,0)</f>
        <v>0</v>
      </c>
      <c r="AI1509" s="2">
        <f t="shared" si="114"/>
        <v>1</v>
      </c>
    </row>
    <row r="1510" spans="26:35" hidden="1" x14ac:dyDescent="0.25">
      <c r="Z1510"/>
      <c r="AD1510" s="5">
        <f t="shared" si="115"/>
        <v>38894</v>
      </c>
      <c r="AE1510" s="96" cm="1">
        <f t="array" ref="AE1510">_xlfn.XLOOKUP(AD1509,SELICHistorico[Data],SELICHistorico[SELIC dia]/100,AE1509,0)</f>
        <v>0</v>
      </c>
      <c r="AF1510" s="80">
        <f t="shared" si="112"/>
        <v>1</v>
      </c>
      <c r="AG1510" s="123">
        <f t="shared" si="113"/>
        <v>1000</v>
      </c>
      <c r="AH1510" s="126" cm="1">
        <f t="array" ref="AH1510">_xlfn.XLOOKUP(AD1509,CDIHistorico_[Data],CDIHistorico_[CDI dia]/100,AH1509,0)</f>
        <v>0</v>
      </c>
      <c r="AI1510" s="2">
        <f t="shared" si="114"/>
        <v>1</v>
      </c>
    </row>
    <row r="1511" spans="26:35" hidden="1" x14ac:dyDescent="0.25">
      <c r="Z1511"/>
      <c r="AD1511" s="5">
        <f t="shared" si="115"/>
        <v>38895</v>
      </c>
      <c r="AE1511" s="96" cm="1">
        <f t="array" ref="AE1511">_xlfn.XLOOKUP(AD1510,SELICHistorico[Data],SELICHistorico[SELIC dia]/100,AE1510,0)</f>
        <v>0</v>
      </c>
      <c r="AF1511" s="80">
        <f t="shared" si="112"/>
        <v>1</v>
      </c>
      <c r="AG1511" s="123">
        <f t="shared" si="113"/>
        <v>1000</v>
      </c>
      <c r="AH1511" s="126" cm="1">
        <f t="array" ref="AH1511">_xlfn.XLOOKUP(AD1510,CDIHistorico_[Data],CDIHistorico_[CDI dia]/100,AH1510,0)</f>
        <v>0</v>
      </c>
      <c r="AI1511" s="2">
        <f t="shared" si="114"/>
        <v>1</v>
      </c>
    </row>
    <row r="1512" spans="26:35" hidden="1" x14ac:dyDescent="0.25">
      <c r="Z1512"/>
      <c r="AD1512" s="5">
        <f t="shared" si="115"/>
        <v>38896</v>
      </c>
      <c r="AE1512" s="96" cm="1">
        <f t="array" ref="AE1512">_xlfn.XLOOKUP(AD1511,SELICHistorico[Data],SELICHistorico[SELIC dia]/100,AE1511,0)</f>
        <v>0</v>
      </c>
      <c r="AF1512" s="80">
        <f t="shared" si="112"/>
        <v>1</v>
      </c>
      <c r="AG1512" s="123">
        <f t="shared" si="113"/>
        <v>1000</v>
      </c>
      <c r="AH1512" s="126" cm="1">
        <f t="array" ref="AH1512">_xlfn.XLOOKUP(AD1511,CDIHistorico_[Data],CDIHistorico_[CDI dia]/100,AH1511,0)</f>
        <v>0</v>
      </c>
      <c r="AI1512" s="2">
        <f t="shared" si="114"/>
        <v>1</v>
      </c>
    </row>
    <row r="1513" spans="26:35" hidden="1" x14ac:dyDescent="0.25">
      <c r="Z1513"/>
      <c r="AD1513" s="5">
        <f t="shared" si="115"/>
        <v>38897</v>
      </c>
      <c r="AE1513" s="96" cm="1">
        <f t="array" ref="AE1513">_xlfn.XLOOKUP(AD1512,SELICHistorico[Data],SELICHistorico[SELIC dia]/100,AE1512,0)</f>
        <v>0</v>
      </c>
      <c r="AF1513" s="80">
        <f t="shared" si="112"/>
        <v>1</v>
      </c>
      <c r="AG1513" s="123">
        <f t="shared" si="113"/>
        <v>1000</v>
      </c>
      <c r="AH1513" s="126" cm="1">
        <f t="array" ref="AH1513">_xlfn.XLOOKUP(AD1512,CDIHistorico_[Data],CDIHistorico_[CDI dia]/100,AH1512,0)</f>
        <v>0</v>
      </c>
      <c r="AI1513" s="2">
        <f t="shared" si="114"/>
        <v>1</v>
      </c>
    </row>
    <row r="1514" spans="26:35" hidden="1" x14ac:dyDescent="0.25">
      <c r="Z1514"/>
      <c r="AD1514" s="5">
        <f t="shared" si="115"/>
        <v>38898</v>
      </c>
      <c r="AE1514" s="96" cm="1">
        <f t="array" ref="AE1514">_xlfn.XLOOKUP(AD1513,SELICHistorico[Data],SELICHistorico[SELIC dia]/100,AE1513,0)</f>
        <v>0</v>
      </c>
      <c r="AF1514" s="80">
        <f t="shared" si="112"/>
        <v>1</v>
      </c>
      <c r="AG1514" s="123">
        <f t="shared" si="113"/>
        <v>1000</v>
      </c>
      <c r="AH1514" s="126" cm="1">
        <f t="array" ref="AH1514">_xlfn.XLOOKUP(AD1513,CDIHistorico_[Data],CDIHistorico_[CDI dia]/100,AH1513,0)</f>
        <v>0</v>
      </c>
      <c r="AI1514" s="2">
        <f t="shared" si="114"/>
        <v>1</v>
      </c>
    </row>
    <row r="1515" spans="26:35" hidden="1" x14ac:dyDescent="0.25">
      <c r="Z1515"/>
      <c r="AD1515" s="5">
        <f t="shared" si="115"/>
        <v>38901</v>
      </c>
      <c r="AE1515" s="96" cm="1">
        <f t="array" ref="AE1515">_xlfn.XLOOKUP(AD1514,SELICHistorico[Data],SELICHistorico[SELIC dia]/100,AE1514,0)</f>
        <v>0</v>
      </c>
      <c r="AF1515" s="80">
        <f t="shared" si="112"/>
        <v>1</v>
      </c>
      <c r="AG1515" s="123">
        <f t="shared" si="113"/>
        <v>1000</v>
      </c>
      <c r="AH1515" s="126" cm="1">
        <f t="array" ref="AH1515">_xlfn.XLOOKUP(AD1514,CDIHistorico_[Data],CDIHistorico_[CDI dia]/100,AH1514,0)</f>
        <v>0</v>
      </c>
      <c r="AI1515" s="2">
        <f t="shared" si="114"/>
        <v>1</v>
      </c>
    </row>
    <row r="1516" spans="26:35" hidden="1" x14ac:dyDescent="0.25">
      <c r="Z1516"/>
      <c r="AD1516" s="5">
        <f t="shared" si="115"/>
        <v>38902</v>
      </c>
      <c r="AE1516" s="96" cm="1">
        <f t="array" ref="AE1516">_xlfn.XLOOKUP(AD1515,SELICHistorico[Data],SELICHistorico[SELIC dia]/100,AE1515,0)</f>
        <v>0</v>
      </c>
      <c r="AF1516" s="80">
        <f t="shared" si="112"/>
        <v>1</v>
      </c>
      <c r="AG1516" s="123">
        <f t="shared" si="113"/>
        <v>1000</v>
      </c>
      <c r="AH1516" s="126" cm="1">
        <f t="array" ref="AH1516">_xlfn.XLOOKUP(AD1515,CDIHistorico_[Data],CDIHistorico_[CDI dia]/100,AH1515,0)</f>
        <v>0</v>
      </c>
      <c r="AI1516" s="2">
        <f t="shared" si="114"/>
        <v>1</v>
      </c>
    </row>
    <row r="1517" spans="26:35" hidden="1" x14ac:dyDescent="0.25">
      <c r="Z1517"/>
      <c r="AD1517" s="5">
        <f t="shared" si="115"/>
        <v>38903</v>
      </c>
      <c r="AE1517" s="96" cm="1">
        <f t="array" ref="AE1517">_xlfn.XLOOKUP(AD1516,SELICHistorico[Data],SELICHistorico[SELIC dia]/100,AE1516,0)</f>
        <v>0</v>
      </c>
      <c r="AF1517" s="80">
        <f t="shared" si="112"/>
        <v>1</v>
      </c>
      <c r="AG1517" s="123">
        <f t="shared" si="113"/>
        <v>1000</v>
      </c>
      <c r="AH1517" s="126" cm="1">
        <f t="array" ref="AH1517">_xlfn.XLOOKUP(AD1516,CDIHistorico_[Data],CDIHistorico_[CDI dia]/100,AH1516,0)</f>
        <v>0</v>
      </c>
      <c r="AI1517" s="2">
        <f t="shared" si="114"/>
        <v>1</v>
      </c>
    </row>
    <row r="1518" spans="26:35" hidden="1" x14ac:dyDescent="0.25">
      <c r="Z1518"/>
      <c r="AD1518" s="5">
        <f t="shared" si="115"/>
        <v>38904</v>
      </c>
      <c r="AE1518" s="96" cm="1">
        <f t="array" ref="AE1518">_xlfn.XLOOKUP(AD1517,SELICHistorico[Data],SELICHistorico[SELIC dia]/100,AE1517,0)</f>
        <v>0</v>
      </c>
      <c r="AF1518" s="80">
        <f t="shared" si="112"/>
        <v>1</v>
      </c>
      <c r="AG1518" s="123">
        <f t="shared" si="113"/>
        <v>1000</v>
      </c>
      <c r="AH1518" s="126" cm="1">
        <f t="array" ref="AH1518">_xlfn.XLOOKUP(AD1517,CDIHistorico_[Data],CDIHistorico_[CDI dia]/100,AH1517,0)</f>
        <v>0</v>
      </c>
      <c r="AI1518" s="2">
        <f t="shared" si="114"/>
        <v>1</v>
      </c>
    </row>
    <row r="1519" spans="26:35" hidden="1" x14ac:dyDescent="0.25">
      <c r="Z1519"/>
      <c r="AD1519" s="5">
        <f t="shared" si="115"/>
        <v>38905</v>
      </c>
      <c r="AE1519" s="96" cm="1">
        <f t="array" ref="AE1519">_xlfn.XLOOKUP(AD1518,SELICHistorico[Data],SELICHistorico[SELIC dia]/100,AE1518,0)</f>
        <v>0</v>
      </c>
      <c r="AF1519" s="80">
        <f t="shared" si="112"/>
        <v>1</v>
      </c>
      <c r="AG1519" s="123">
        <f t="shared" si="113"/>
        <v>1000</v>
      </c>
      <c r="AH1519" s="126" cm="1">
        <f t="array" ref="AH1519">_xlfn.XLOOKUP(AD1518,CDIHistorico_[Data],CDIHistorico_[CDI dia]/100,AH1518,0)</f>
        <v>0</v>
      </c>
      <c r="AI1519" s="2">
        <f t="shared" si="114"/>
        <v>1</v>
      </c>
    </row>
    <row r="1520" spans="26:35" hidden="1" x14ac:dyDescent="0.25">
      <c r="Z1520"/>
      <c r="AD1520" s="5">
        <f t="shared" si="115"/>
        <v>38908</v>
      </c>
      <c r="AE1520" s="96" cm="1">
        <f t="array" ref="AE1520">_xlfn.XLOOKUP(AD1519,SELICHistorico[Data],SELICHistorico[SELIC dia]/100,AE1519,0)</f>
        <v>0</v>
      </c>
      <c r="AF1520" s="80">
        <f t="shared" si="112"/>
        <v>1</v>
      </c>
      <c r="AG1520" s="123">
        <f t="shared" si="113"/>
        <v>1000</v>
      </c>
      <c r="AH1520" s="126" cm="1">
        <f t="array" ref="AH1520">_xlfn.XLOOKUP(AD1519,CDIHistorico_[Data],CDIHistorico_[CDI dia]/100,AH1519,0)</f>
        <v>0</v>
      </c>
      <c r="AI1520" s="2">
        <f t="shared" si="114"/>
        <v>1</v>
      </c>
    </row>
    <row r="1521" spans="26:35" hidden="1" x14ac:dyDescent="0.25">
      <c r="Z1521"/>
      <c r="AD1521" s="5">
        <f t="shared" si="115"/>
        <v>38909</v>
      </c>
      <c r="AE1521" s="96" cm="1">
        <f t="array" ref="AE1521">_xlfn.XLOOKUP(AD1520,SELICHistorico[Data],SELICHistorico[SELIC dia]/100,AE1520,0)</f>
        <v>0</v>
      </c>
      <c r="AF1521" s="80">
        <f t="shared" si="112"/>
        <v>1</v>
      </c>
      <c r="AG1521" s="123">
        <f t="shared" si="113"/>
        <v>1000</v>
      </c>
      <c r="AH1521" s="126" cm="1">
        <f t="array" ref="AH1521">_xlfn.XLOOKUP(AD1520,CDIHistorico_[Data],CDIHistorico_[CDI dia]/100,AH1520,0)</f>
        <v>0</v>
      </c>
      <c r="AI1521" s="2">
        <f t="shared" si="114"/>
        <v>1</v>
      </c>
    </row>
    <row r="1522" spans="26:35" hidden="1" x14ac:dyDescent="0.25">
      <c r="Z1522"/>
      <c r="AD1522" s="5">
        <f t="shared" si="115"/>
        <v>38910</v>
      </c>
      <c r="AE1522" s="96" cm="1">
        <f t="array" ref="AE1522">_xlfn.XLOOKUP(AD1521,SELICHistorico[Data],SELICHistorico[SELIC dia]/100,AE1521,0)</f>
        <v>0</v>
      </c>
      <c r="AF1522" s="80">
        <f t="shared" si="112"/>
        <v>1</v>
      </c>
      <c r="AG1522" s="123">
        <f t="shared" si="113"/>
        <v>1000</v>
      </c>
      <c r="AH1522" s="126" cm="1">
        <f t="array" ref="AH1522">_xlfn.XLOOKUP(AD1521,CDIHistorico_[Data],CDIHistorico_[CDI dia]/100,AH1521,0)</f>
        <v>0</v>
      </c>
      <c r="AI1522" s="2">
        <f t="shared" si="114"/>
        <v>1</v>
      </c>
    </row>
    <row r="1523" spans="26:35" hidden="1" x14ac:dyDescent="0.25">
      <c r="Z1523"/>
      <c r="AD1523" s="5">
        <f t="shared" si="115"/>
        <v>38911</v>
      </c>
      <c r="AE1523" s="96" cm="1">
        <f t="array" ref="AE1523">_xlfn.XLOOKUP(AD1522,SELICHistorico[Data],SELICHistorico[SELIC dia]/100,AE1522,0)</f>
        <v>0</v>
      </c>
      <c r="AF1523" s="80">
        <f t="shared" si="112"/>
        <v>1</v>
      </c>
      <c r="AG1523" s="123">
        <f t="shared" si="113"/>
        <v>1000</v>
      </c>
      <c r="AH1523" s="126" cm="1">
        <f t="array" ref="AH1523">_xlfn.XLOOKUP(AD1522,CDIHistorico_[Data],CDIHistorico_[CDI dia]/100,AH1522,0)</f>
        <v>0</v>
      </c>
      <c r="AI1523" s="2">
        <f t="shared" si="114"/>
        <v>1</v>
      </c>
    </row>
    <row r="1524" spans="26:35" hidden="1" x14ac:dyDescent="0.25">
      <c r="Z1524"/>
      <c r="AD1524" s="5">
        <f t="shared" si="115"/>
        <v>38912</v>
      </c>
      <c r="AE1524" s="96" cm="1">
        <f t="array" ref="AE1524">_xlfn.XLOOKUP(AD1523,SELICHistorico[Data],SELICHistorico[SELIC dia]/100,AE1523,0)</f>
        <v>0</v>
      </c>
      <c r="AF1524" s="80">
        <f t="shared" si="112"/>
        <v>1</v>
      </c>
      <c r="AG1524" s="123">
        <f t="shared" si="113"/>
        <v>1000</v>
      </c>
      <c r="AH1524" s="126" cm="1">
        <f t="array" ref="AH1524">_xlfn.XLOOKUP(AD1523,CDIHistorico_[Data],CDIHistorico_[CDI dia]/100,AH1523,0)</f>
        <v>0</v>
      </c>
      <c r="AI1524" s="2">
        <f t="shared" si="114"/>
        <v>1</v>
      </c>
    </row>
    <row r="1525" spans="26:35" hidden="1" x14ac:dyDescent="0.25">
      <c r="Z1525"/>
      <c r="AD1525" s="5">
        <f t="shared" si="115"/>
        <v>38915</v>
      </c>
      <c r="AE1525" s="96" cm="1">
        <f t="array" ref="AE1525">_xlfn.XLOOKUP(AD1524,SELICHistorico[Data],SELICHistorico[SELIC dia]/100,AE1524,0)</f>
        <v>0</v>
      </c>
      <c r="AF1525" s="80">
        <f t="shared" si="112"/>
        <v>1</v>
      </c>
      <c r="AG1525" s="123">
        <f t="shared" si="113"/>
        <v>1000</v>
      </c>
      <c r="AH1525" s="126" cm="1">
        <f t="array" ref="AH1525">_xlfn.XLOOKUP(AD1524,CDIHistorico_[Data],CDIHistorico_[CDI dia]/100,AH1524,0)</f>
        <v>0</v>
      </c>
      <c r="AI1525" s="2">
        <f t="shared" si="114"/>
        <v>1</v>
      </c>
    </row>
    <row r="1526" spans="26:35" hidden="1" x14ac:dyDescent="0.25">
      <c r="Z1526"/>
      <c r="AD1526" s="5">
        <f t="shared" si="115"/>
        <v>38916</v>
      </c>
      <c r="AE1526" s="96" cm="1">
        <f t="array" ref="AE1526">_xlfn.XLOOKUP(AD1525,SELICHistorico[Data],SELICHistorico[SELIC dia]/100,AE1525,0)</f>
        <v>0</v>
      </c>
      <c r="AF1526" s="80">
        <f t="shared" si="112"/>
        <v>1</v>
      </c>
      <c r="AG1526" s="123">
        <f t="shared" si="113"/>
        <v>1000</v>
      </c>
      <c r="AH1526" s="126" cm="1">
        <f t="array" ref="AH1526">_xlfn.XLOOKUP(AD1525,CDIHistorico_[Data],CDIHistorico_[CDI dia]/100,AH1525,0)</f>
        <v>0</v>
      </c>
      <c r="AI1526" s="2">
        <f t="shared" si="114"/>
        <v>1</v>
      </c>
    </row>
    <row r="1527" spans="26:35" hidden="1" x14ac:dyDescent="0.25">
      <c r="Z1527"/>
      <c r="AD1527" s="5">
        <f t="shared" si="115"/>
        <v>38917</v>
      </c>
      <c r="AE1527" s="96" cm="1">
        <f t="array" ref="AE1527">_xlfn.XLOOKUP(AD1526,SELICHistorico[Data],SELICHistorico[SELIC dia]/100,AE1526,0)</f>
        <v>0</v>
      </c>
      <c r="AF1527" s="80">
        <f t="shared" si="112"/>
        <v>1</v>
      </c>
      <c r="AG1527" s="123">
        <f t="shared" si="113"/>
        <v>1000</v>
      </c>
      <c r="AH1527" s="126" cm="1">
        <f t="array" ref="AH1527">_xlfn.XLOOKUP(AD1526,CDIHistorico_[Data],CDIHistorico_[CDI dia]/100,AH1526,0)</f>
        <v>0</v>
      </c>
      <c r="AI1527" s="2">
        <f t="shared" si="114"/>
        <v>1</v>
      </c>
    </row>
    <row r="1528" spans="26:35" hidden="1" x14ac:dyDescent="0.25">
      <c r="Z1528"/>
      <c r="AD1528" s="5">
        <f t="shared" si="115"/>
        <v>38918</v>
      </c>
      <c r="AE1528" s="96" cm="1">
        <f t="array" ref="AE1528">_xlfn.XLOOKUP(AD1527,SELICHistorico[Data],SELICHistorico[SELIC dia]/100,AE1527,0)</f>
        <v>0</v>
      </c>
      <c r="AF1528" s="80">
        <f t="shared" si="112"/>
        <v>1</v>
      </c>
      <c r="AG1528" s="123">
        <f t="shared" si="113"/>
        <v>1000</v>
      </c>
      <c r="AH1528" s="126" cm="1">
        <f t="array" ref="AH1528">_xlfn.XLOOKUP(AD1527,CDIHistorico_[Data],CDIHistorico_[CDI dia]/100,AH1527,0)</f>
        <v>0</v>
      </c>
      <c r="AI1528" s="2">
        <f t="shared" si="114"/>
        <v>1</v>
      </c>
    </row>
    <row r="1529" spans="26:35" hidden="1" x14ac:dyDescent="0.25">
      <c r="Z1529"/>
      <c r="AD1529" s="5">
        <f t="shared" si="115"/>
        <v>38919</v>
      </c>
      <c r="AE1529" s="96" cm="1">
        <f t="array" ref="AE1529">_xlfn.XLOOKUP(AD1528,SELICHistorico[Data],SELICHistorico[SELIC dia]/100,AE1528,0)</f>
        <v>0</v>
      </c>
      <c r="AF1529" s="80">
        <f t="shared" si="112"/>
        <v>1</v>
      </c>
      <c r="AG1529" s="123">
        <f t="shared" si="113"/>
        <v>1000</v>
      </c>
      <c r="AH1529" s="126" cm="1">
        <f t="array" ref="AH1529">_xlfn.XLOOKUP(AD1528,CDIHistorico_[Data],CDIHistorico_[CDI dia]/100,AH1528,0)</f>
        <v>0</v>
      </c>
      <c r="AI1529" s="2">
        <f t="shared" si="114"/>
        <v>1</v>
      </c>
    </row>
    <row r="1530" spans="26:35" hidden="1" x14ac:dyDescent="0.25">
      <c r="Z1530"/>
      <c r="AD1530" s="5">
        <f t="shared" si="115"/>
        <v>38922</v>
      </c>
      <c r="AE1530" s="96" cm="1">
        <f t="array" ref="AE1530">_xlfn.XLOOKUP(AD1529,SELICHistorico[Data],SELICHistorico[SELIC dia]/100,AE1529,0)</f>
        <v>0</v>
      </c>
      <c r="AF1530" s="80">
        <f t="shared" si="112"/>
        <v>1</v>
      </c>
      <c r="AG1530" s="123">
        <f t="shared" si="113"/>
        <v>1000</v>
      </c>
      <c r="AH1530" s="126" cm="1">
        <f t="array" ref="AH1530">_xlfn.XLOOKUP(AD1529,CDIHistorico_[Data],CDIHistorico_[CDI dia]/100,AH1529,0)</f>
        <v>0</v>
      </c>
      <c r="AI1530" s="2">
        <f t="shared" si="114"/>
        <v>1</v>
      </c>
    </row>
    <row r="1531" spans="26:35" hidden="1" x14ac:dyDescent="0.25">
      <c r="Z1531"/>
      <c r="AD1531" s="5">
        <f t="shared" si="115"/>
        <v>38923</v>
      </c>
      <c r="AE1531" s="96" cm="1">
        <f t="array" ref="AE1531">_xlfn.XLOOKUP(AD1530,SELICHistorico[Data],SELICHistorico[SELIC dia]/100,AE1530,0)</f>
        <v>0</v>
      </c>
      <c r="AF1531" s="80">
        <f t="shared" si="112"/>
        <v>1</v>
      </c>
      <c r="AG1531" s="123">
        <f t="shared" si="113"/>
        <v>1000</v>
      </c>
      <c r="AH1531" s="126" cm="1">
        <f t="array" ref="AH1531">_xlfn.XLOOKUP(AD1530,CDIHistorico_[Data],CDIHistorico_[CDI dia]/100,AH1530,0)</f>
        <v>0</v>
      </c>
      <c r="AI1531" s="2">
        <f t="shared" si="114"/>
        <v>1</v>
      </c>
    </row>
    <row r="1532" spans="26:35" hidden="1" x14ac:dyDescent="0.25">
      <c r="Z1532"/>
      <c r="AD1532" s="5">
        <f t="shared" si="115"/>
        <v>38924</v>
      </c>
      <c r="AE1532" s="96" cm="1">
        <f t="array" ref="AE1532">_xlfn.XLOOKUP(AD1531,SELICHistorico[Data],SELICHistorico[SELIC dia]/100,AE1531,0)</f>
        <v>0</v>
      </c>
      <c r="AF1532" s="80">
        <f t="shared" si="112"/>
        <v>1</v>
      </c>
      <c r="AG1532" s="123">
        <f t="shared" si="113"/>
        <v>1000</v>
      </c>
      <c r="AH1532" s="126" cm="1">
        <f t="array" ref="AH1532">_xlfn.XLOOKUP(AD1531,CDIHistorico_[Data],CDIHistorico_[CDI dia]/100,AH1531,0)</f>
        <v>0</v>
      </c>
      <c r="AI1532" s="2">
        <f t="shared" si="114"/>
        <v>1</v>
      </c>
    </row>
    <row r="1533" spans="26:35" hidden="1" x14ac:dyDescent="0.25">
      <c r="Z1533"/>
      <c r="AD1533" s="5">
        <f t="shared" si="115"/>
        <v>38925</v>
      </c>
      <c r="AE1533" s="96" cm="1">
        <f t="array" ref="AE1533">_xlfn.XLOOKUP(AD1532,SELICHistorico[Data],SELICHistorico[SELIC dia]/100,AE1532,0)</f>
        <v>0</v>
      </c>
      <c r="AF1533" s="80">
        <f t="shared" si="112"/>
        <v>1</v>
      </c>
      <c r="AG1533" s="123">
        <f t="shared" si="113"/>
        <v>1000</v>
      </c>
      <c r="AH1533" s="126" cm="1">
        <f t="array" ref="AH1533">_xlfn.XLOOKUP(AD1532,CDIHistorico_[Data],CDIHistorico_[CDI dia]/100,AH1532,0)</f>
        <v>0</v>
      </c>
      <c r="AI1533" s="2">
        <f t="shared" si="114"/>
        <v>1</v>
      </c>
    </row>
    <row r="1534" spans="26:35" hidden="1" x14ac:dyDescent="0.25">
      <c r="Z1534"/>
      <c r="AD1534" s="5">
        <f t="shared" si="115"/>
        <v>38926</v>
      </c>
      <c r="AE1534" s="96" cm="1">
        <f t="array" ref="AE1534">_xlfn.XLOOKUP(AD1533,SELICHistorico[Data],SELICHistorico[SELIC dia]/100,AE1533,0)</f>
        <v>0</v>
      </c>
      <c r="AF1534" s="80">
        <f t="shared" si="112"/>
        <v>1</v>
      </c>
      <c r="AG1534" s="123">
        <f t="shared" si="113"/>
        <v>1000</v>
      </c>
      <c r="AH1534" s="126" cm="1">
        <f t="array" ref="AH1534">_xlfn.XLOOKUP(AD1533,CDIHistorico_[Data],CDIHistorico_[CDI dia]/100,AH1533,0)</f>
        <v>0</v>
      </c>
      <c r="AI1534" s="2">
        <f t="shared" si="114"/>
        <v>1</v>
      </c>
    </row>
    <row r="1535" spans="26:35" hidden="1" x14ac:dyDescent="0.25">
      <c r="Z1535"/>
      <c r="AD1535" s="5">
        <f t="shared" si="115"/>
        <v>38929</v>
      </c>
      <c r="AE1535" s="96" cm="1">
        <f t="array" ref="AE1535">_xlfn.XLOOKUP(AD1534,SELICHistorico[Data],SELICHistorico[SELIC dia]/100,AE1534,0)</f>
        <v>0</v>
      </c>
      <c r="AF1535" s="80">
        <f t="shared" si="112"/>
        <v>1</v>
      </c>
      <c r="AG1535" s="123">
        <f t="shared" si="113"/>
        <v>1000</v>
      </c>
      <c r="AH1535" s="126" cm="1">
        <f t="array" ref="AH1535">_xlfn.XLOOKUP(AD1534,CDIHistorico_[Data],CDIHistorico_[CDI dia]/100,AH1534,0)</f>
        <v>0</v>
      </c>
      <c r="AI1535" s="2">
        <f t="shared" si="114"/>
        <v>1</v>
      </c>
    </row>
    <row r="1536" spans="26:35" hidden="1" x14ac:dyDescent="0.25">
      <c r="Z1536"/>
      <c r="AD1536" s="5">
        <f t="shared" si="115"/>
        <v>38930</v>
      </c>
      <c r="AE1536" s="96" cm="1">
        <f t="array" ref="AE1536">_xlfn.XLOOKUP(AD1535,SELICHistorico[Data],SELICHistorico[SELIC dia]/100,AE1535,0)</f>
        <v>0</v>
      </c>
      <c r="AF1536" s="80">
        <f t="shared" si="112"/>
        <v>1</v>
      </c>
      <c r="AG1536" s="123">
        <f t="shared" si="113"/>
        <v>1000</v>
      </c>
      <c r="AH1536" s="126" cm="1">
        <f t="array" ref="AH1536">_xlfn.XLOOKUP(AD1535,CDIHistorico_[Data],CDIHistorico_[CDI dia]/100,AH1535,0)</f>
        <v>0</v>
      </c>
      <c r="AI1536" s="2">
        <f t="shared" si="114"/>
        <v>1</v>
      </c>
    </row>
    <row r="1537" spans="26:35" hidden="1" x14ac:dyDescent="0.25">
      <c r="Z1537"/>
      <c r="AD1537" s="5">
        <f t="shared" si="115"/>
        <v>38931</v>
      </c>
      <c r="AE1537" s="96" cm="1">
        <f t="array" ref="AE1537">_xlfn.XLOOKUP(AD1536,SELICHistorico[Data],SELICHistorico[SELIC dia]/100,AE1536,0)</f>
        <v>0</v>
      </c>
      <c r="AF1537" s="80">
        <f t="shared" si="112"/>
        <v>1</v>
      </c>
      <c r="AG1537" s="123">
        <f t="shared" si="113"/>
        <v>1000</v>
      </c>
      <c r="AH1537" s="126" cm="1">
        <f t="array" ref="AH1537">_xlfn.XLOOKUP(AD1536,CDIHistorico_[Data],CDIHistorico_[CDI dia]/100,AH1536,0)</f>
        <v>0</v>
      </c>
      <c r="AI1537" s="2">
        <f t="shared" si="114"/>
        <v>1</v>
      </c>
    </row>
    <row r="1538" spans="26:35" hidden="1" x14ac:dyDescent="0.25">
      <c r="Z1538"/>
      <c r="AD1538" s="5">
        <f t="shared" si="115"/>
        <v>38932</v>
      </c>
      <c r="AE1538" s="96" cm="1">
        <f t="array" ref="AE1538">_xlfn.XLOOKUP(AD1537,SELICHistorico[Data],SELICHistorico[SELIC dia]/100,AE1537,0)</f>
        <v>0</v>
      </c>
      <c r="AF1538" s="80">
        <f t="shared" si="112"/>
        <v>1</v>
      </c>
      <c r="AG1538" s="123">
        <f t="shared" si="113"/>
        <v>1000</v>
      </c>
      <c r="AH1538" s="126" cm="1">
        <f t="array" ref="AH1538">_xlfn.XLOOKUP(AD1537,CDIHistorico_[Data],CDIHistorico_[CDI dia]/100,AH1537,0)</f>
        <v>0</v>
      </c>
      <c r="AI1538" s="2">
        <f t="shared" si="114"/>
        <v>1</v>
      </c>
    </row>
    <row r="1539" spans="26:35" hidden="1" x14ac:dyDescent="0.25">
      <c r="Z1539"/>
      <c r="AD1539" s="5">
        <f t="shared" si="115"/>
        <v>38933</v>
      </c>
      <c r="AE1539" s="96" cm="1">
        <f t="array" ref="AE1539">_xlfn.XLOOKUP(AD1538,SELICHistorico[Data],SELICHistorico[SELIC dia]/100,AE1538,0)</f>
        <v>0</v>
      </c>
      <c r="AF1539" s="80">
        <f t="shared" si="112"/>
        <v>1</v>
      </c>
      <c r="AG1539" s="123">
        <f t="shared" si="113"/>
        <v>1000</v>
      </c>
      <c r="AH1539" s="126" cm="1">
        <f t="array" ref="AH1539">_xlfn.XLOOKUP(AD1538,CDIHistorico_[Data],CDIHistorico_[CDI dia]/100,AH1538,0)</f>
        <v>0</v>
      </c>
      <c r="AI1539" s="2">
        <f t="shared" si="114"/>
        <v>1</v>
      </c>
    </row>
    <row r="1540" spans="26:35" hidden="1" x14ac:dyDescent="0.25">
      <c r="Z1540"/>
      <c r="AD1540" s="5">
        <f t="shared" si="115"/>
        <v>38936</v>
      </c>
      <c r="AE1540" s="96" cm="1">
        <f t="array" ref="AE1540">_xlfn.XLOOKUP(AD1539,SELICHistorico[Data],SELICHistorico[SELIC dia]/100,AE1539,0)</f>
        <v>0</v>
      </c>
      <c r="AF1540" s="80">
        <f t="shared" ref="AF1540:AF1603" si="116">AF1539*(1+AE1540)</f>
        <v>1</v>
      </c>
      <c r="AG1540" s="123">
        <f t="shared" ref="AG1540:AG1603" si="117">TRUNC(1000*AF1540,6)</f>
        <v>1000</v>
      </c>
      <c r="AH1540" s="126" cm="1">
        <f t="array" ref="AH1540">_xlfn.XLOOKUP(AD1539,CDIHistorico_[Data],CDIHistorico_[CDI dia]/100,AH1539,0)</f>
        <v>0</v>
      </c>
      <c r="AI1540" s="2">
        <f t="shared" ref="AI1540:AI1603" si="118">AI1539*(1+AH1540)</f>
        <v>1</v>
      </c>
    </row>
    <row r="1541" spans="26:35" hidden="1" x14ac:dyDescent="0.25">
      <c r="Z1541"/>
      <c r="AD1541" s="5">
        <f t="shared" si="115"/>
        <v>38937</v>
      </c>
      <c r="AE1541" s="96" cm="1">
        <f t="array" ref="AE1541">_xlfn.XLOOKUP(AD1540,SELICHistorico[Data],SELICHistorico[SELIC dia]/100,AE1540,0)</f>
        <v>0</v>
      </c>
      <c r="AF1541" s="80">
        <f t="shared" si="116"/>
        <v>1</v>
      </c>
      <c r="AG1541" s="123">
        <f t="shared" si="117"/>
        <v>1000</v>
      </c>
      <c r="AH1541" s="126" cm="1">
        <f t="array" ref="AH1541">_xlfn.XLOOKUP(AD1540,CDIHistorico_[Data],CDIHistorico_[CDI dia]/100,AH1540,0)</f>
        <v>0</v>
      </c>
      <c r="AI1541" s="2">
        <f t="shared" si="118"/>
        <v>1</v>
      </c>
    </row>
    <row r="1542" spans="26:35" hidden="1" x14ac:dyDescent="0.25">
      <c r="Z1542"/>
      <c r="AD1542" s="5">
        <f t="shared" si="115"/>
        <v>38938</v>
      </c>
      <c r="AE1542" s="96" cm="1">
        <f t="array" ref="AE1542">_xlfn.XLOOKUP(AD1541,SELICHistorico[Data],SELICHistorico[SELIC dia]/100,AE1541,0)</f>
        <v>0</v>
      </c>
      <c r="AF1542" s="80">
        <f t="shared" si="116"/>
        <v>1</v>
      </c>
      <c r="AG1542" s="123">
        <f t="shared" si="117"/>
        <v>1000</v>
      </c>
      <c r="AH1542" s="126" cm="1">
        <f t="array" ref="AH1542">_xlfn.XLOOKUP(AD1541,CDIHistorico_[Data],CDIHistorico_[CDI dia]/100,AH1541,0)</f>
        <v>0</v>
      </c>
      <c r="AI1542" s="2">
        <f t="shared" si="118"/>
        <v>1</v>
      </c>
    </row>
    <row r="1543" spans="26:35" hidden="1" x14ac:dyDescent="0.25">
      <c r="Z1543"/>
      <c r="AD1543" s="5">
        <f t="shared" si="115"/>
        <v>38939</v>
      </c>
      <c r="AE1543" s="96" cm="1">
        <f t="array" ref="AE1543">_xlfn.XLOOKUP(AD1542,SELICHistorico[Data],SELICHistorico[SELIC dia]/100,AE1542,0)</f>
        <v>0</v>
      </c>
      <c r="AF1543" s="80">
        <f t="shared" si="116"/>
        <v>1</v>
      </c>
      <c r="AG1543" s="123">
        <f t="shared" si="117"/>
        <v>1000</v>
      </c>
      <c r="AH1543" s="126" cm="1">
        <f t="array" ref="AH1543">_xlfn.XLOOKUP(AD1542,CDIHistorico_[Data],CDIHistorico_[CDI dia]/100,AH1542,0)</f>
        <v>0</v>
      </c>
      <c r="AI1543" s="2">
        <f t="shared" si="118"/>
        <v>1</v>
      </c>
    </row>
    <row r="1544" spans="26:35" hidden="1" x14ac:dyDescent="0.25">
      <c r="Z1544"/>
      <c r="AD1544" s="5">
        <f t="shared" si="115"/>
        <v>38940</v>
      </c>
      <c r="AE1544" s="96" cm="1">
        <f t="array" ref="AE1544">_xlfn.XLOOKUP(AD1543,SELICHistorico[Data],SELICHistorico[SELIC dia]/100,AE1543,0)</f>
        <v>0</v>
      </c>
      <c r="AF1544" s="80">
        <f t="shared" si="116"/>
        <v>1</v>
      </c>
      <c r="AG1544" s="123">
        <f t="shared" si="117"/>
        <v>1000</v>
      </c>
      <c r="AH1544" s="126" cm="1">
        <f t="array" ref="AH1544">_xlfn.XLOOKUP(AD1543,CDIHistorico_[Data],CDIHistorico_[CDI dia]/100,AH1543,0)</f>
        <v>0</v>
      </c>
      <c r="AI1544" s="2">
        <f t="shared" si="118"/>
        <v>1</v>
      </c>
    </row>
    <row r="1545" spans="26:35" hidden="1" x14ac:dyDescent="0.25">
      <c r="Z1545"/>
      <c r="AD1545" s="5">
        <f t="shared" si="115"/>
        <v>38943</v>
      </c>
      <c r="AE1545" s="96" cm="1">
        <f t="array" ref="AE1545">_xlfn.XLOOKUP(AD1544,SELICHistorico[Data],SELICHistorico[SELIC dia]/100,AE1544,0)</f>
        <v>0</v>
      </c>
      <c r="AF1545" s="80">
        <f t="shared" si="116"/>
        <v>1</v>
      </c>
      <c r="AG1545" s="123">
        <f t="shared" si="117"/>
        <v>1000</v>
      </c>
      <c r="AH1545" s="126" cm="1">
        <f t="array" ref="AH1545">_xlfn.XLOOKUP(AD1544,CDIHistorico_[Data],CDIHistorico_[CDI dia]/100,AH1544,0)</f>
        <v>0</v>
      </c>
      <c r="AI1545" s="2">
        <f t="shared" si="118"/>
        <v>1</v>
      </c>
    </row>
    <row r="1546" spans="26:35" hidden="1" x14ac:dyDescent="0.25">
      <c r="Z1546"/>
      <c r="AD1546" s="5">
        <f t="shared" si="115"/>
        <v>38944</v>
      </c>
      <c r="AE1546" s="96" cm="1">
        <f t="array" ref="AE1546">_xlfn.XLOOKUP(AD1545,SELICHistorico[Data],SELICHistorico[SELIC dia]/100,AE1545,0)</f>
        <v>0</v>
      </c>
      <c r="AF1546" s="80">
        <f t="shared" si="116"/>
        <v>1</v>
      </c>
      <c r="AG1546" s="123">
        <f t="shared" si="117"/>
        <v>1000</v>
      </c>
      <c r="AH1546" s="126" cm="1">
        <f t="array" ref="AH1546">_xlfn.XLOOKUP(AD1545,CDIHistorico_[Data],CDIHistorico_[CDI dia]/100,AH1545,0)</f>
        <v>0</v>
      </c>
      <c r="AI1546" s="2">
        <f t="shared" si="118"/>
        <v>1</v>
      </c>
    </row>
    <row r="1547" spans="26:35" hidden="1" x14ac:dyDescent="0.25">
      <c r="Z1547"/>
      <c r="AD1547" s="5">
        <f t="shared" si="115"/>
        <v>38945</v>
      </c>
      <c r="AE1547" s="96" cm="1">
        <f t="array" ref="AE1547">_xlfn.XLOOKUP(AD1546,SELICHistorico[Data],SELICHistorico[SELIC dia]/100,AE1546,0)</f>
        <v>0</v>
      </c>
      <c r="AF1547" s="80">
        <f t="shared" si="116"/>
        <v>1</v>
      </c>
      <c r="AG1547" s="123">
        <f t="shared" si="117"/>
        <v>1000</v>
      </c>
      <c r="AH1547" s="126" cm="1">
        <f t="array" ref="AH1547">_xlfn.XLOOKUP(AD1546,CDIHistorico_[Data],CDIHistorico_[CDI dia]/100,AH1546,0)</f>
        <v>0</v>
      </c>
      <c r="AI1547" s="2">
        <f t="shared" si="118"/>
        <v>1</v>
      </c>
    </row>
    <row r="1548" spans="26:35" hidden="1" x14ac:dyDescent="0.25">
      <c r="Z1548"/>
      <c r="AD1548" s="5">
        <f t="shared" si="115"/>
        <v>38946</v>
      </c>
      <c r="AE1548" s="96" cm="1">
        <f t="array" ref="AE1548">_xlfn.XLOOKUP(AD1547,SELICHistorico[Data],SELICHistorico[SELIC dia]/100,AE1547,0)</f>
        <v>0</v>
      </c>
      <c r="AF1548" s="80">
        <f t="shared" si="116"/>
        <v>1</v>
      </c>
      <c r="AG1548" s="123">
        <f t="shared" si="117"/>
        <v>1000</v>
      </c>
      <c r="AH1548" s="126" cm="1">
        <f t="array" ref="AH1548">_xlfn.XLOOKUP(AD1547,CDIHistorico_[Data],CDIHistorico_[CDI dia]/100,AH1547,0)</f>
        <v>0</v>
      </c>
      <c r="AI1548" s="2">
        <f t="shared" si="118"/>
        <v>1</v>
      </c>
    </row>
    <row r="1549" spans="26:35" hidden="1" x14ac:dyDescent="0.25">
      <c r="Z1549"/>
      <c r="AD1549" s="5">
        <f t="shared" si="115"/>
        <v>38947</v>
      </c>
      <c r="AE1549" s="96" cm="1">
        <f t="array" ref="AE1549">_xlfn.XLOOKUP(AD1548,SELICHistorico[Data],SELICHistorico[SELIC dia]/100,AE1548,0)</f>
        <v>0</v>
      </c>
      <c r="AF1549" s="80">
        <f t="shared" si="116"/>
        <v>1</v>
      </c>
      <c r="AG1549" s="123">
        <f t="shared" si="117"/>
        <v>1000</v>
      </c>
      <c r="AH1549" s="126" cm="1">
        <f t="array" ref="AH1549">_xlfn.XLOOKUP(AD1548,CDIHistorico_[Data],CDIHistorico_[CDI dia]/100,AH1548,0)</f>
        <v>0</v>
      </c>
      <c r="AI1549" s="2">
        <f t="shared" si="118"/>
        <v>1</v>
      </c>
    </row>
    <row r="1550" spans="26:35" hidden="1" x14ac:dyDescent="0.25">
      <c r="Z1550"/>
      <c r="AD1550" s="5">
        <f t="shared" si="115"/>
        <v>38950</v>
      </c>
      <c r="AE1550" s="96" cm="1">
        <f t="array" ref="AE1550">_xlfn.XLOOKUP(AD1549,SELICHistorico[Data],SELICHistorico[SELIC dia]/100,AE1549,0)</f>
        <v>0</v>
      </c>
      <c r="AF1550" s="80">
        <f t="shared" si="116"/>
        <v>1</v>
      </c>
      <c r="AG1550" s="123">
        <f t="shared" si="117"/>
        <v>1000</v>
      </c>
      <c r="AH1550" s="126" cm="1">
        <f t="array" ref="AH1550">_xlfn.XLOOKUP(AD1549,CDIHistorico_[Data],CDIHistorico_[CDI dia]/100,AH1549,0)</f>
        <v>0</v>
      </c>
      <c r="AI1550" s="2">
        <f t="shared" si="118"/>
        <v>1</v>
      </c>
    </row>
    <row r="1551" spans="26:35" hidden="1" x14ac:dyDescent="0.25">
      <c r="Z1551"/>
      <c r="AD1551" s="5">
        <f t="shared" si="115"/>
        <v>38951</v>
      </c>
      <c r="AE1551" s="96" cm="1">
        <f t="array" ref="AE1551">_xlfn.XLOOKUP(AD1550,SELICHistorico[Data],SELICHistorico[SELIC dia]/100,AE1550,0)</f>
        <v>0</v>
      </c>
      <c r="AF1551" s="80">
        <f t="shared" si="116"/>
        <v>1</v>
      </c>
      <c r="AG1551" s="123">
        <f t="shared" si="117"/>
        <v>1000</v>
      </c>
      <c r="AH1551" s="126" cm="1">
        <f t="array" ref="AH1551">_xlfn.XLOOKUP(AD1550,CDIHistorico_[Data],CDIHistorico_[CDI dia]/100,AH1550,0)</f>
        <v>0</v>
      </c>
      <c r="AI1551" s="2">
        <f t="shared" si="118"/>
        <v>1</v>
      </c>
    </row>
    <row r="1552" spans="26:35" hidden="1" x14ac:dyDescent="0.25">
      <c r="Z1552"/>
      <c r="AD1552" s="5">
        <f t="shared" si="115"/>
        <v>38952</v>
      </c>
      <c r="AE1552" s="96" cm="1">
        <f t="array" ref="AE1552">_xlfn.XLOOKUP(AD1551,SELICHistorico[Data],SELICHistorico[SELIC dia]/100,AE1551,0)</f>
        <v>0</v>
      </c>
      <c r="AF1552" s="80">
        <f t="shared" si="116"/>
        <v>1</v>
      </c>
      <c r="AG1552" s="123">
        <f t="shared" si="117"/>
        <v>1000</v>
      </c>
      <c r="AH1552" s="126" cm="1">
        <f t="array" ref="AH1552">_xlfn.XLOOKUP(AD1551,CDIHistorico_[Data],CDIHistorico_[CDI dia]/100,AH1551,0)</f>
        <v>0</v>
      </c>
      <c r="AI1552" s="2">
        <f t="shared" si="118"/>
        <v>1</v>
      </c>
    </row>
    <row r="1553" spans="26:35" hidden="1" x14ac:dyDescent="0.25">
      <c r="Z1553"/>
      <c r="AD1553" s="5">
        <f t="shared" si="115"/>
        <v>38953</v>
      </c>
      <c r="AE1553" s="96" cm="1">
        <f t="array" ref="AE1553">_xlfn.XLOOKUP(AD1552,SELICHistorico[Data],SELICHistorico[SELIC dia]/100,AE1552,0)</f>
        <v>0</v>
      </c>
      <c r="AF1553" s="80">
        <f t="shared" si="116"/>
        <v>1</v>
      </c>
      <c r="AG1553" s="123">
        <f t="shared" si="117"/>
        <v>1000</v>
      </c>
      <c r="AH1553" s="126" cm="1">
        <f t="array" ref="AH1553">_xlfn.XLOOKUP(AD1552,CDIHistorico_[Data],CDIHistorico_[CDI dia]/100,AH1552,0)</f>
        <v>0</v>
      </c>
      <c r="AI1553" s="2">
        <f t="shared" si="118"/>
        <v>1</v>
      </c>
    </row>
    <row r="1554" spans="26:35" hidden="1" x14ac:dyDescent="0.25">
      <c r="Z1554"/>
      <c r="AD1554" s="5">
        <f t="shared" si="115"/>
        <v>38954</v>
      </c>
      <c r="AE1554" s="96" cm="1">
        <f t="array" ref="AE1554">_xlfn.XLOOKUP(AD1553,SELICHistorico[Data],SELICHistorico[SELIC dia]/100,AE1553,0)</f>
        <v>0</v>
      </c>
      <c r="AF1554" s="80">
        <f t="shared" si="116"/>
        <v>1</v>
      </c>
      <c r="AG1554" s="123">
        <f t="shared" si="117"/>
        <v>1000</v>
      </c>
      <c r="AH1554" s="126" cm="1">
        <f t="array" ref="AH1554">_xlfn.XLOOKUP(AD1553,CDIHistorico_[Data],CDIHistorico_[CDI dia]/100,AH1553,0)</f>
        <v>0</v>
      </c>
      <c r="AI1554" s="2">
        <f t="shared" si="118"/>
        <v>1</v>
      </c>
    </row>
    <row r="1555" spans="26:35" hidden="1" x14ac:dyDescent="0.25">
      <c r="Z1555"/>
      <c r="AD1555" s="5">
        <f t="shared" si="115"/>
        <v>38957</v>
      </c>
      <c r="AE1555" s="96" cm="1">
        <f t="array" ref="AE1555">_xlfn.XLOOKUP(AD1554,SELICHistorico[Data],SELICHistorico[SELIC dia]/100,AE1554,0)</f>
        <v>0</v>
      </c>
      <c r="AF1555" s="80">
        <f t="shared" si="116"/>
        <v>1</v>
      </c>
      <c r="AG1555" s="123">
        <f t="shared" si="117"/>
        <v>1000</v>
      </c>
      <c r="AH1555" s="126" cm="1">
        <f t="array" ref="AH1555">_xlfn.XLOOKUP(AD1554,CDIHistorico_[Data],CDIHistorico_[CDI dia]/100,AH1554,0)</f>
        <v>0</v>
      </c>
      <c r="AI1555" s="2">
        <f t="shared" si="118"/>
        <v>1</v>
      </c>
    </row>
    <row r="1556" spans="26:35" hidden="1" x14ac:dyDescent="0.25">
      <c r="Z1556"/>
      <c r="AD1556" s="5">
        <f t="shared" ref="AD1556:AD1619" si="119">WORKDAY(AD1555,1,feriados)</f>
        <v>38958</v>
      </c>
      <c r="AE1556" s="96" cm="1">
        <f t="array" ref="AE1556">_xlfn.XLOOKUP(AD1555,SELICHistorico[Data],SELICHistorico[SELIC dia]/100,AE1555,0)</f>
        <v>0</v>
      </c>
      <c r="AF1556" s="80">
        <f t="shared" si="116"/>
        <v>1</v>
      </c>
      <c r="AG1556" s="123">
        <f t="shared" si="117"/>
        <v>1000</v>
      </c>
      <c r="AH1556" s="126" cm="1">
        <f t="array" ref="AH1556">_xlfn.XLOOKUP(AD1555,CDIHistorico_[Data],CDIHistorico_[CDI dia]/100,AH1555,0)</f>
        <v>0</v>
      </c>
      <c r="AI1556" s="2">
        <f t="shared" si="118"/>
        <v>1</v>
      </c>
    </row>
    <row r="1557" spans="26:35" hidden="1" x14ac:dyDescent="0.25">
      <c r="Z1557"/>
      <c r="AD1557" s="5">
        <f t="shared" si="119"/>
        <v>38959</v>
      </c>
      <c r="AE1557" s="96" cm="1">
        <f t="array" ref="AE1557">_xlfn.XLOOKUP(AD1556,SELICHistorico[Data],SELICHistorico[SELIC dia]/100,AE1556,0)</f>
        <v>0</v>
      </c>
      <c r="AF1557" s="80">
        <f t="shared" si="116"/>
        <v>1</v>
      </c>
      <c r="AG1557" s="123">
        <f t="shared" si="117"/>
        <v>1000</v>
      </c>
      <c r="AH1557" s="126" cm="1">
        <f t="array" ref="AH1557">_xlfn.XLOOKUP(AD1556,CDIHistorico_[Data],CDIHistorico_[CDI dia]/100,AH1556,0)</f>
        <v>0</v>
      </c>
      <c r="AI1557" s="2">
        <f t="shared" si="118"/>
        <v>1</v>
      </c>
    </row>
    <row r="1558" spans="26:35" hidden="1" x14ac:dyDescent="0.25">
      <c r="Z1558"/>
      <c r="AD1558" s="5">
        <f t="shared" si="119"/>
        <v>38960</v>
      </c>
      <c r="AE1558" s="96" cm="1">
        <f t="array" ref="AE1558">_xlfn.XLOOKUP(AD1557,SELICHistorico[Data],SELICHistorico[SELIC dia]/100,AE1557,0)</f>
        <v>0</v>
      </c>
      <c r="AF1558" s="80">
        <f t="shared" si="116"/>
        <v>1</v>
      </c>
      <c r="AG1558" s="123">
        <f t="shared" si="117"/>
        <v>1000</v>
      </c>
      <c r="AH1558" s="126" cm="1">
        <f t="array" ref="AH1558">_xlfn.XLOOKUP(AD1557,CDIHistorico_[Data],CDIHistorico_[CDI dia]/100,AH1557,0)</f>
        <v>0</v>
      </c>
      <c r="AI1558" s="2">
        <f t="shared" si="118"/>
        <v>1</v>
      </c>
    </row>
    <row r="1559" spans="26:35" hidden="1" x14ac:dyDescent="0.25">
      <c r="Z1559"/>
      <c r="AD1559" s="5">
        <f t="shared" si="119"/>
        <v>38961</v>
      </c>
      <c r="AE1559" s="96" cm="1">
        <f t="array" ref="AE1559">_xlfn.XLOOKUP(AD1558,SELICHistorico[Data],SELICHistorico[SELIC dia]/100,AE1558,0)</f>
        <v>0</v>
      </c>
      <c r="AF1559" s="80">
        <f t="shared" si="116"/>
        <v>1</v>
      </c>
      <c r="AG1559" s="123">
        <f t="shared" si="117"/>
        <v>1000</v>
      </c>
      <c r="AH1559" s="126" cm="1">
        <f t="array" ref="AH1559">_xlfn.XLOOKUP(AD1558,CDIHistorico_[Data],CDIHistorico_[CDI dia]/100,AH1558,0)</f>
        <v>0</v>
      </c>
      <c r="AI1559" s="2">
        <f t="shared" si="118"/>
        <v>1</v>
      </c>
    </row>
    <row r="1560" spans="26:35" hidden="1" x14ac:dyDescent="0.25">
      <c r="Z1560"/>
      <c r="AD1560" s="5">
        <f t="shared" si="119"/>
        <v>38964</v>
      </c>
      <c r="AE1560" s="96" cm="1">
        <f t="array" ref="AE1560">_xlfn.XLOOKUP(AD1559,SELICHistorico[Data],SELICHistorico[SELIC dia]/100,AE1559,0)</f>
        <v>0</v>
      </c>
      <c r="AF1560" s="80">
        <f t="shared" si="116"/>
        <v>1</v>
      </c>
      <c r="AG1560" s="123">
        <f t="shared" si="117"/>
        <v>1000</v>
      </c>
      <c r="AH1560" s="126" cm="1">
        <f t="array" ref="AH1560">_xlfn.XLOOKUP(AD1559,CDIHistorico_[Data],CDIHistorico_[CDI dia]/100,AH1559,0)</f>
        <v>0</v>
      </c>
      <c r="AI1560" s="2">
        <f t="shared" si="118"/>
        <v>1</v>
      </c>
    </row>
    <row r="1561" spans="26:35" hidden="1" x14ac:dyDescent="0.25">
      <c r="Z1561"/>
      <c r="AD1561" s="5">
        <f t="shared" si="119"/>
        <v>38965</v>
      </c>
      <c r="AE1561" s="96" cm="1">
        <f t="array" ref="AE1561">_xlfn.XLOOKUP(AD1560,SELICHistorico[Data],SELICHistorico[SELIC dia]/100,AE1560,0)</f>
        <v>0</v>
      </c>
      <c r="AF1561" s="80">
        <f t="shared" si="116"/>
        <v>1</v>
      </c>
      <c r="AG1561" s="123">
        <f t="shared" si="117"/>
        <v>1000</v>
      </c>
      <c r="AH1561" s="126" cm="1">
        <f t="array" ref="AH1561">_xlfn.XLOOKUP(AD1560,CDIHistorico_[Data],CDIHistorico_[CDI dia]/100,AH1560,0)</f>
        <v>0</v>
      </c>
      <c r="AI1561" s="2">
        <f t="shared" si="118"/>
        <v>1</v>
      </c>
    </row>
    <row r="1562" spans="26:35" hidden="1" x14ac:dyDescent="0.25">
      <c r="Z1562"/>
      <c r="AD1562" s="5">
        <f t="shared" si="119"/>
        <v>38966</v>
      </c>
      <c r="AE1562" s="96" cm="1">
        <f t="array" ref="AE1562">_xlfn.XLOOKUP(AD1561,SELICHistorico[Data],SELICHistorico[SELIC dia]/100,AE1561,0)</f>
        <v>0</v>
      </c>
      <c r="AF1562" s="80">
        <f t="shared" si="116"/>
        <v>1</v>
      </c>
      <c r="AG1562" s="123">
        <f t="shared" si="117"/>
        <v>1000</v>
      </c>
      <c r="AH1562" s="126" cm="1">
        <f t="array" ref="AH1562">_xlfn.XLOOKUP(AD1561,CDIHistorico_[Data],CDIHistorico_[CDI dia]/100,AH1561,0)</f>
        <v>0</v>
      </c>
      <c r="AI1562" s="2">
        <f t="shared" si="118"/>
        <v>1</v>
      </c>
    </row>
    <row r="1563" spans="26:35" hidden="1" x14ac:dyDescent="0.25">
      <c r="Z1563"/>
      <c r="AD1563" s="5">
        <f t="shared" si="119"/>
        <v>38968</v>
      </c>
      <c r="AE1563" s="96" cm="1">
        <f t="array" ref="AE1563">_xlfn.XLOOKUP(AD1562,SELICHistorico[Data],SELICHistorico[SELIC dia]/100,AE1562,0)</f>
        <v>0</v>
      </c>
      <c r="AF1563" s="80">
        <f t="shared" si="116"/>
        <v>1</v>
      </c>
      <c r="AG1563" s="123">
        <f t="shared" si="117"/>
        <v>1000</v>
      </c>
      <c r="AH1563" s="126" cm="1">
        <f t="array" ref="AH1563">_xlfn.XLOOKUP(AD1562,CDIHistorico_[Data],CDIHistorico_[CDI dia]/100,AH1562,0)</f>
        <v>0</v>
      </c>
      <c r="AI1563" s="2">
        <f t="shared" si="118"/>
        <v>1</v>
      </c>
    </row>
    <row r="1564" spans="26:35" hidden="1" x14ac:dyDescent="0.25">
      <c r="Z1564"/>
      <c r="AD1564" s="5">
        <f t="shared" si="119"/>
        <v>38971</v>
      </c>
      <c r="AE1564" s="96" cm="1">
        <f t="array" ref="AE1564">_xlfn.XLOOKUP(AD1563,SELICHistorico[Data],SELICHistorico[SELIC dia]/100,AE1563,0)</f>
        <v>0</v>
      </c>
      <c r="AF1564" s="80">
        <f t="shared" si="116"/>
        <v>1</v>
      </c>
      <c r="AG1564" s="123">
        <f t="shared" si="117"/>
        <v>1000</v>
      </c>
      <c r="AH1564" s="126" cm="1">
        <f t="array" ref="AH1564">_xlfn.XLOOKUP(AD1563,CDIHistorico_[Data],CDIHistorico_[CDI dia]/100,AH1563,0)</f>
        <v>0</v>
      </c>
      <c r="AI1564" s="2">
        <f t="shared" si="118"/>
        <v>1</v>
      </c>
    </row>
    <row r="1565" spans="26:35" hidden="1" x14ac:dyDescent="0.25">
      <c r="Z1565"/>
      <c r="AD1565" s="5">
        <f t="shared" si="119"/>
        <v>38972</v>
      </c>
      <c r="AE1565" s="96" cm="1">
        <f t="array" ref="AE1565">_xlfn.XLOOKUP(AD1564,SELICHistorico[Data],SELICHistorico[SELIC dia]/100,AE1564,0)</f>
        <v>0</v>
      </c>
      <c r="AF1565" s="80">
        <f t="shared" si="116"/>
        <v>1</v>
      </c>
      <c r="AG1565" s="123">
        <f t="shared" si="117"/>
        <v>1000</v>
      </c>
      <c r="AH1565" s="126" cm="1">
        <f t="array" ref="AH1565">_xlfn.XLOOKUP(AD1564,CDIHistorico_[Data],CDIHistorico_[CDI dia]/100,AH1564,0)</f>
        <v>0</v>
      </c>
      <c r="AI1565" s="2">
        <f t="shared" si="118"/>
        <v>1</v>
      </c>
    </row>
    <row r="1566" spans="26:35" hidden="1" x14ac:dyDescent="0.25">
      <c r="Z1566"/>
      <c r="AD1566" s="5">
        <f t="shared" si="119"/>
        <v>38973</v>
      </c>
      <c r="AE1566" s="96" cm="1">
        <f t="array" ref="AE1566">_xlfn.XLOOKUP(AD1565,SELICHistorico[Data],SELICHistorico[SELIC dia]/100,AE1565,0)</f>
        <v>0</v>
      </c>
      <c r="AF1566" s="80">
        <f t="shared" si="116"/>
        <v>1</v>
      </c>
      <c r="AG1566" s="123">
        <f t="shared" si="117"/>
        <v>1000</v>
      </c>
      <c r="AH1566" s="126" cm="1">
        <f t="array" ref="AH1566">_xlfn.XLOOKUP(AD1565,CDIHistorico_[Data],CDIHistorico_[CDI dia]/100,AH1565,0)</f>
        <v>0</v>
      </c>
      <c r="AI1566" s="2">
        <f t="shared" si="118"/>
        <v>1</v>
      </c>
    </row>
    <row r="1567" spans="26:35" hidden="1" x14ac:dyDescent="0.25">
      <c r="Z1567"/>
      <c r="AD1567" s="5">
        <f t="shared" si="119"/>
        <v>38974</v>
      </c>
      <c r="AE1567" s="96" cm="1">
        <f t="array" ref="AE1567">_xlfn.XLOOKUP(AD1566,SELICHistorico[Data],SELICHistorico[SELIC dia]/100,AE1566,0)</f>
        <v>0</v>
      </c>
      <c r="AF1567" s="80">
        <f t="shared" si="116"/>
        <v>1</v>
      </c>
      <c r="AG1567" s="123">
        <f t="shared" si="117"/>
        <v>1000</v>
      </c>
      <c r="AH1567" s="126" cm="1">
        <f t="array" ref="AH1567">_xlfn.XLOOKUP(AD1566,CDIHistorico_[Data],CDIHistorico_[CDI dia]/100,AH1566,0)</f>
        <v>0</v>
      </c>
      <c r="AI1567" s="2">
        <f t="shared" si="118"/>
        <v>1</v>
      </c>
    </row>
    <row r="1568" spans="26:35" hidden="1" x14ac:dyDescent="0.25">
      <c r="Z1568"/>
      <c r="AD1568" s="5">
        <f t="shared" si="119"/>
        <v>38975</v>
      </c>
      <c r="AE1568" s="96" cm="1">
        <f t="array" ref="AE1568">_xlfn.XLOOKUP(AD1567,SELICHistorico[Data],SELICHistorico[SELIC dia]/100,AE1567,0)</f>
        <v>0</v>
      </c>
      <c r="AF1568" s="80">
        <f t="shared" si="116"/>
        <v>1</v>
      </c>
      <c r="AG1568" s="123">
        <f t="shared" si="117"/>
        <v>1000</v>
      </c>
      <c r="AH1568" s="126" cm="1">
        <f t="array" ref="AH1568">_xlfn.XLOOKUP(AD1567,CDIHistorico_[Data],CDIHistorico_[CDI dia]/100,AH1567,0)</f>
        <v>0</v>
      </c>
      <c r="AI1568" s="2">
        <f t="shared" si="118"/>
        <v>1</v>
      </c>
    </row>
    <row r="1569" spans="26:35" hidden="1" x14ac:dyDescent="0.25">
      <c r="Z1569"/>
      <c r="AD1569" s="5">
        <f t="shared" si="119"/>
        <v>38978</v>
      </c>
      <c r="AE1569" s="96" cm="1">
        <f t="array" ref="AE1569">_xlfn.XLOOKUP(AD1568,SELICHistorico[Data],SELICHistorico[SELIC dia]/100,AE1568,0)</f>
        <v>0</v>
      </c>
      <c r="AF1569" s="80">
        <f t="shared" si="116"/>
        <v>1</v>
      </c>
      <c r="AG1569" s="123">
        <f t="shared" si="117"/>
        <v>1000</v>
      </c>
      <c r="AH1569" s="126" cm="1">
        <f t="array" ref="AH1569">_xlfn.XLOOKUP(AD1568,CDIHistorico_[Data],CDIHistorico_[CDI dia]/100,AH1568,0)</f>
        <v>0</v>
      </c>
      <c r="AI1569" s="2">
        <f t="shared" si="118"/>
        <v>1</v>
      </c>
    </row>
    <row r="1570" spans="26:35" hidden="1" x14ac:dyDescent="0.25">
      <c r="Z1570"/>
      <c r="AD1570" s="5">
        <f t="shared" si="119"/>
        <v>38979</v>
      </c>
      <c r="AE1570" s="96" cm="1">
        <f t="array" ref="AE1570">_xlfn.XLOOKUP(AD1569,SELICHistorico[Data],SELICHistorico[SELIC dia]/100,AE1569,0)</f>
        <v>0</v>
      </c>
      <c r="AF1570" s="80">
        <f t="shared" si="116"/>
        <v>1</v>
      </c>
      <c r="AG1570" s="123">
        <f t="shared" si="117"/>
        <v>1000</v>
      </c>
      <c r="AH1570" s="126" cm="1">
        <f t="array" ref="AH1570">_xlfn.XLOOKUP(AD1569,CDIHistorico_[Data],CDIHistorico_[CDI dia]/100,AH1569,0)</f>
        <v>0</v>
      </c>
      <c r="AI1570" s="2">
        <f t="shared" si="118"/>
        <v>1</v>
      </c>
    </row>
    <row r="1571" spans="26:35" hidden="1" x14ac:dyDescent="0.25">
      <c r="Z1571"/>
      <c r="AD1571" s="5">
        <f t="shared" si="119"/>
        <v>38980</v>
      </c>
      <c r="AE1571" s="96" cm="1">
        <f t="array" ref="AE1571">_xlfn.XLOOKUP(AD1570,SELICHistorico[Data],SELICHistorico[SELIC dia]/100,AE1570,0)</f>
        <v>0</v>
      </c>
      <c r="AF1571" s="80">
        <f t="shared" si="116"/>
        <v>1</v>
      </c>
      <c r="AG1571" s="123">
        <f t="shared" si="117"/>
        <v>1000</v>
      </c>
      <c r="AH1571" s="126" cm="1">
        <f t="array" ref="AH1571">_xlfn.XLOOKUP(AD1570,CDIHistorico_[Data],CDIHistorico_[CDI dia]/100,AH1570,0)</f>
        <v>0</v>
      </c>
      <c r="AI1571" s="2">
        <f t="shared" si="118"/>
        <v>1</v>
      </c>
    </row>
    <row r="1572" spans="26:35" hidden="1" x14ac:dyDescent="0.25">
      <c r="Z1572"/>
      <c r="AD1572" s="5">
        <f t="shared" si="119"/>
        <v>38981</v>
      </c>
      <c r="AE1572" s="96" cm="1">
        <f t="array" ref="AE1572">_xlfn.XLOOKUP(AD1571,SELICHistorico[Data],SELICHistorico[SELIC dia]/100,AE1571,0)</f>
        <v>0</v>
      </c>
      <c r="AF1572" s="80">
        <f t="shared" si="116"/>
        <v>1</v>
      </c>
      <c r="AG1572" s="123">
        <f t="shared" si="117"/>
        <v>1000</v>
      </c>
      <c r="AH1572" s="126" cm="1">
        <f t="array" ref="AH1572">_xlfn.XLOOKUP(AD1571,CDIHistorico_[Data],CDIHistorico_[CDI dia]/100,AH1571,0)</f>
        <v>0</v>
      </c>
      <c r="AI1572" s="2">
        <f t="shared" si="118"/>
        <v>1</v>
      </c>
    </row>
    <row r="1573" spans="26:35" hidden="1" x14ac:dyDescent="0.25">
      <c r="Z1573"/>
      <c r="AD1573" s="5">
        <f t="shared" si="119"/>
        <v>38982</v>
      </c>
      <c r="AE1573" s="96" cm="1">
        <f t="array" ref="AE1573">_xlfn.XLOOKUP(AD1572,SELICHistorico[Data],SELICHistorico[SELIC dia]/100,AE1572,0)</f>
        <v>0</v>
      </c>
      <c r="AF1573" s="80">
        <f t="shared" si="116"/>
        <v>1</v>
      </c>
      <c r="AG1573" s="123">
        <f t="shared" si="117"/>
        <v>1000</v>
      </c>
      <c r="AH1573" s="126" cm="1">
        <f t="array" ref="AH1573">_xlfn.XLOOKUP(AD1572,CDIHistorico_[Data],CDIHistorico_[CDI dia]/100,AH1572,0)</f>
        <v>0</v>
      </c>
      <c r="AI1573" s="2">
        <f t="shared" si="118"/>
        <v>1</v>
      </c>
    </row>
    <row r="1574" spans="26:35" hidden="1" x14ac:dyDescent="0.25">
      <c r="Z1574"/>
      <c r="AD1574" s="5">
        <f t="shared" si="119"/>
        <v>38985</v>
      </c>
      <c r="AE1574" s="96" cm="1">
        <f t="array" ref="AE1574">_xlfn.XLOOKUP(AD1573,SELICHistorico[Data],SELICHistorico[SELIC dia]/100,AE1573,0)</f>
        <v>0</v>
      </c>
      <c r="AF1574" s="80">
        <f t="shared" si="116"/>
        <v>1</v>
      </c>
      <c r="AG1574" s="123">
        <f t="shared" si="117"/>
        <v>1000</v>
      </c>
      <c r="AH1574" s="126" cm="1">
        <f t="array" ref="AH1574">_xlfn.XLOOKUP(AD1573,CDIHistorico_[Data],CDIHistorico_[CDI dia]/100,AH1573,0)</f>
        <v>0</v>
      </c>
      <c r="AI1574" s="2">
        <f t="shared" si="118"/>
        <v>1</v>
      </c>
    </row>
    <row r="1575" spans="26:35" hidden="1" x14ac:dyDescent="0.25">
      <c r="Z1575"/>
      <c r="AD1575" s="5">
        <f t="shared" si="119"/>
        <v>38986</v>
      </c>
      <c r="AE1575" s="96" cm="1">
        <f t="array" ref="AE1575">_xlfn.XLOOKUP(AD1574,SELICHistorico[Data],SELICHistorico[SELIC dia]/100,AE1574,0)</f>
        <v>0</v>
      </c>
      <c r="AF1575" s="80">
        <f t="shared" si="116"/>
        <v>1</v>
      </c>
      <c r="AG1575" s="123">
        <f t="shared" si="117"/>
        <v>1000</v>
      </c>
      <c r="AH1575" s="126" cm="1">
        <f t="array" ref="AH1575">_xlfn.XLOOKUP(AD1574,CDIHistorico_[Data],CDIHistorico_[CDI dia]/100,AH1574,0)</f>
        <v>0</v>
      </c>
      <c r="AI1575" s="2">
        <f t="shared" si="118"/>
        <v>1</v>
      </c>
    </row>
    <row r="1576" spans="26:35" hidden="1" x14ac:dyDescent="0.25">
      <c r="Z1576"/>
      <c r="AD1576" s="5">
        <f t="shared" si="119"/>
        <v>38987</v>
      </c>
      <c r="AE1576" s="96" cm="1">
        <f t="array" ref="AE1576">_xlfn.XLOOKUP(AD1575,SELICHistorico[Data],SELICHistorico[SELIC dia]/100,AE1575,0)</f>
        <v>0</v>
      </c>
      <c r="AF1576" s="80">
        <f t="shared" si="116"/>
        <v>1</v>
      </c>
      <c r="AG1576" s="123">
        <f t="shared" si="117"/>
        <v>1000</v>
      </c>
      <c r="AH1576" s="126" cm="1">
        <f t="array" ref="AH1576">_xlfn.XLOOKUP(AD1575,CDIHistorico_[Data],CDIHistorico_[CDI dia]/100,AH1575,0)</f>
        <v>0</v>
      </c>
      <c r="AI1576" s="2">
        <f t="shared" si="118"/>
        <v>1</v>
      </c>
    </row>
    <row r="1577" spans="26:35" hidden="1" x14ac:dyDescent="0.25">
      <c r="Z1577"/>
      <c r="AD1577" s="5">
        <f t="shared" si="119"/>
        <v>38988</v>
      </c>
      <c r="AE1577" s="96" cm="1">
        <f t="array" ref="AE1577">_xlfn.XLOOKUP(AD1576,SELICHistorico[Data],SELICHistorico[SELIC dia]/100,AE1576,0)</f>
        <v>0</v>
      </c>
      <c r="AF1577" s="80">
        <f t="shared" si="116"/>
        <v>1</v>
      </c>
      <c r="AG1577" s="123">
        <f t="shared" si="117"/>
        <v>1000</v>
      </c>
      <c r="AH1577" s="126" cm="1">
        <f t="array" ref="AH1577">_xlfn.XLOOKUP(AD1576,CDIHistorico_[Data],CDIHistorico_[CDI dia]/100,AH1576,0)</f>
        <v>0</v>
      </c>
      <c r="AI1577" s="2">
        <f t="shared" si="118"/>
        <v>1</v>
      </c>
    </row>
    <row r="1578" spans="26:35" hidden="1" x14ac:dyDescent="0.25">
      <c r="Z1578"/>
      <c r="AD1578" s="5">
        <f t="shared" si="119"/>
        <v>38989</v>
      </c>
      <c r="AE1578" s="96" cm="1">
        <f t="array" ref="AE1578">_xlfn.XLOOKUP(AD1577,SELICHistorico[Data],SELICHistorico[SELIC dia]/100,AE1577,0)</f>
        <v>0</v>
      </c>
      <c r="AF1578" s="80">
        <f t="shared" si="116"/>
        <v>1</v>
      </c>
      <c r="AG1578" s="123">
        <f t="shared" si="117"/>
        <v>1000</v>
      </c>
      <c r="AH1578" s="126" cm="1">
        <f t="array" ref="AH1578">_xlfn.XLOOKUP(AD1577,CDIHistorico_[Data],CDIHistorico_[CDI dia]/100,AH1577,0)</f>
        <v>0</v>
      </c>
      <c r="AI1578" s="2">
        <f t="shared" si="118"/>
        <v>1</v>
      </c>
    </row>
    <row r="1579" spans="26:35" hidden="1" x14ac:dyDescent="0.25">
      <c r="Z1579"/>
      <c r="AD1579" s="5">
        <f t="shared" si="119"/>
        <v>38992</v>
      </c>
      <c r="AE1579" s="96" cm="1">
        <f t="array" ref="AE1579">_xlfn.XLOOKUP(AD1578,SELICHistorico[Data],SELICHistorico[SELIC dia]/100,AE1578,0)</f>
        <v>0</v>
      </c>
      <c r="AF1579" s="80">
        <f t="shared" si="116"/>
        <v>1</v>
      </c>
      <c r="AG1579" s="123">
        <f t="shared" si="117"/>
        <v>1000</v>
      </c>
      <c r="AH1579" s="126" cm="1">
        <f t="array" ref="AH1579">_xlfn.XLOOKUP(AD1578,CDIHistorico_[Data],CDIHistorico_[CDI dia]/100,AH1578,0)</f>
        <v>0</v>
      </c>
      <c r="AI1579" s="2">
        <f t="shared" si="118"/>
        <v>1</v>
      </c>
    </row>
    <row r="1580" spans="26:35" hidden="1" x14ac:dyDescent="0.25">
      <c r="Z1580"/>
      <c r="AD1580" s="5">
        <f t="shared" si="119"/>
        <v>38993</v>
      </c>
      <c r="AE1580" s="96" cm="1">
        <f t="array" ref="AE1580">_xlfn.XLOOKUP(AD1579,SELICHistorico[Data],SELICHistorico[SELIC dia]/100,AE1579,0)</f>
        <v>0</v>
      </c>
      <c r="AF1580" s="80">
        <f t="shared" si="116"/>
        <v>1</v>
      </c>
      <c r="AG1580" s="123">
        <f t="shared" si="117"/>
        <v>1000</v>
      </c>
      <c r="AH1580" s="126" cm="1">
        <f t="array" ref="AH1580">_xlfn.XLOOKUP(AD1579,CDIHistorico_[Data],CDIHistorico_[CDI dia]/100,AH1579,0)</f>
        <v>0</v>
      </c>
      <c r="AI1580" s="2">
        <f t="shared" si="118"/>
        <v>1</v>
      </c>
    </row>
    <row r="1581" spans="26:35" hidden="1" x14ac:dyDescent="0.25">
      <c r="Z1581"/>
      <c r="AD1581" s="5">
        <f t="shared" si="119"/>
        <v>38994</v>
      </c>
      <c r="AE1581" s="96" cm="1">
        <f t="array" ref="AE1581">_xlfn.XLOOKUP(AD1580,SELICHistorico[Data],SELICHistorico[SELIC dia]/100,AE1580,0)</f>
        <v>0</v>
      </c>
      <c r="AF1581" s="80">
        <f t="shared" si="116"/>
        <v>1</v>
      </c>
      <c r="AG1581" s="123">
        <f t="shared" si="117"/>
        <v>1000</v>
      </c>
      <c r="AH1581" s="126" cm="1">
        <f t="array" ref="AH1581">_xlfn.XLOOKUP(AD1580,CDIHistorico_[Data],CDIHistorico_[CDI dia]/100,AH1580,0)</f>
        <v>0</v>
      </c>
      <c r="AI1581" s="2">
        <f t="shared" si="118"/>
        <v>1</v>
      </c>
    </row>
    <row r="1582" spans="26:35" hidden="1" x14ac:dyDescent="0.25">
      <c r="Z1582"/>
      <c r="AD1582" s="5">
        <f t="shared" si="119"/>
        <v>38995</v>
      </c>
      <c r="AE1582" s="96" cm="1">
        <f t="array" ref="AE1582">_xlfn.XLOOKUP(AD1581,SELICHistorico[Data],SELICHistorico[SELIC dia]/100,AE1581,0)</f>
        <v>0</v>
      </c>
      <c r="AF1582" s="80">
        <f t="shared" si="116"/>
        <v>1</v>
      </c>
      <c r="AG1582" s="123">
        <f t="shared" si="117"/>
        <v>1000</v>
      </c>
      <c r="AH1582" s="126" cm="1">
        <f t="array" ref="AH1582">_xlfn.XLOOKUP(AD1581,CDIHistorico_[Data],CDIHistorico_[CDI dia]/100,AH1581,0)</f>
        <v>0</v>
      </c>
      <c r="AI1582" s="2">
        <f t="shared" si="118"/>
        <v>1</v>
      </c>
    </row>
    <row r="1583" spans="26:35" hidden="1" x14ac:dyDescent="0.25">
      <c r="Z1583"/>
      <c r="AD1583" s="5">
        <f t="shared" si="119"/>
        <v>38996</v>
      </c>
      <c r="AE1583" s="96" cm="1">
        <f t="array" ref="AE1583">_xlfn.XLOOKUP(AD1582,SELICHistorico[Data],SELICHistorico[SELIC dia]/100,AE1582,0)</f>
        <v>0</v>
      </c>
      <c r="AF1583" s="80">
        <f t="shared" si="116"/>
        <v>1</v>
      </c>
      <c r="AG1583" s="123">
        <f t="shared" si="117"/>
        <v>1000</v>
      </c>
      <c r="AH1583" s="126" cm="1">
        <f t="array" ref="AH1583">_xlfn.XLOOKUP(AD1582,CDIHistorico_[Data],CDIHistorico_[CDI dia]/100,AH1582,0)</f>
        <v>0</v>
      </c>
      <c r="AI1583" s="2">
        <f t="shared" si="118"/>
        <v>1</v>
      </c>
    </row>
    <row r="1584" spans="26:35" hidden="1" x14ac:dyDescent="0.25">
      <c r="Z1584"/>
      <c r="AD1584" s="5">
        <f t="shared" si="119"/>
        <v>38999</v>
      </c>
      <c r="AE1584" s="96" cm="1">
        <f t="array" ref="AE1584">_xlfn.XLOOKUP(AD1583,SELICHistorico[Data],SELICHistorico[SELIC dia]/100,AE1583,0)</f>
        <v>0</v>
      </c>
      <c r="AF1584" s="80">
        <f t="shared" si="116"/>
        <v>1</v>
      </c>
      <c r="AG1584" s="123">
        <f t="shared" si="117"/>
        <v>1000</v>
      </c>
      <c r="AH1584" s="126" cm="1">
        <f t="array" ref="AH1584">_xlfn.XLOOKUP(AD1583,CDIHistorico_[Data],CDIHistorico_[CDI dia]/100,AH1583,0)</f>
        <v>0</v>
      </c>
      <c r="AI1584" s="2">
        <f t="shared" si="118"/>
        <v>1</v>
      </c>
    </row>
    <row r="1585" spans="26:35" hidden="1" x14ac:dyDescent="0.25">
      <c r="Z1585"/>
      <c r="AD1585" s="5">
        <f t="shared" si="119"/>
        <v>39000</v>
      </c>
      <c r="AE1585" s="96" cm="1">
        <f t="array" ref="AE1585">_xlfn.XLOOKUP(AD1584,SELICHistorico[Data],SELICHistorico[SELIC dia]/100,AE1584,0)</f>
        <v>0</v>
      </c>
      <c r="AF1585" s="80">
        <f t="shared" si="116"/>
        <v>1</v>
      </c>
      <c r="AG1585" s="123">
        <f t="shared" si="117"/>
        <v>1000</v>
      </c>
      <c r="AH1585" s="126" cm="1">
        <f t="array" ref="AH1585">_xlfn.XLOOKUP(AD1584,CDIHistorico_[Data],CDIHistorico_[CDI dia]/100,AH1584,0)</f>
        <v>0</v>
      </c>
      <c r="AI1585" s="2">
        <f t="shared" si="118"/>
        <v>1</v>
      </c>
    </row>
    <row r="1586" spans="26:35" hidden="1" x14ac:dyDescent="0.25">
      <c r="Z1586"/>
      <c r="AD1586" s="5">
        <f t="shared" si="119"/>
        <v>39001</v>
      </c>
      <c r="AE1586" s="96" cm="1">
        <f t="array" ref="AE1586">_xlfn.XLOOKUP(AD1585,SELICHistorico[Data],SELICHistorico[SELIC dia]/100,AE1585,0)</f>
        <v>0</v>
      </c>
      <c r="AF1586" s="80">
        <f t="shared" si="116"/>
        <v>1</v>
      </c>
      <c r="AG1586" s="123">
        <f t="shared" si="117"/>
        <v>1000</v>
      </c>
      <c r="AH1586" s="126" cm="1">
        <f t="array" ref="AH1586">_xlfn.XLOOKUP(AD1585,CDIHistorico_[Data],CDIHistorico_[CDI dia]/100,AH1585,0)</f>
        <v>0</v>
      </c>
      <c r="AI1586" s="2">
        <f t="shared" si="118"/>
        <v>1</v>
      </c>
    </row>
    <row r="1587" spans="26:35" hidden="1" x14ac:dyDescent="0.25">
      <c r="Z1587"/>
      <c r="AD1587" s="5">
        <f t="shared" si="119"/>
        <v>39003</v>
      </c>
      <c r="AE1587" s="96" cm="1">
        <f t="array" ref="AE1587">_xlfn.XLOOKUP(AD1586,SELICHistorico[Data],SELICHistorico[SELIC dia]/100,AE1586,0)</f>
        <v>0</v>
      </c>
      <c r="AF1587" s="80">
        <f t="shared" si="116"/>
        <v>1</v>
      </c>
      <c r="AG1587" s="123">
        <f t="shared" si="117"/>
        <v>1000</v>
      </c>
      <c r="AH1587" s="126" cm="1">
        <f t="array" ref="AH1587">_xlfn.XLOOKUP(AD1586,CDIHistorico_[Data],CDIHistorico_[CDI dia]/100,AH1586,0)</f>
        <v>0</v>
      </c>
      <c r="AI1587" s="2">
        <f t="shared" si="118"/>
        <v>1</v>
      </c>
    </row>
    <row r="1588" spans="26:35" hidden="1" x14ac:dyDescent="0.25">
      <c r="Z1588"/>
      <c r="AD1588" s="5">
        <f t="shared" si="119"/>
        <v>39006</v>
      </c>
      <c r="AE1588" s="96" cm="1">
        <f t="array" ref="AE1588">_xlfn.XLOOKUP(AD1587,SELICHistorico[Data],SELICHistorico[SELIC dia]/100,AE1587,0)</f>
        <v>0</v>
      </c>
      <c r="AF1588" s="80">
        <f t="shared" si="116"/>
        <v>1</v>
      </c>
      <c r="AG1588" s="123">
        <f t="shared" si="117"/>
        <v>1000</v>
      </c>
      <c r="AH1588" s="126" cm="1">
        <f t="array" ref="AH1588">_xlfn.XLOOKUP(AD1587,CDIHistorico_[Data],CDIHistorico_[CDI dia]/100,AH1587,0)</f>
        <v>0</v>
      </c>
      <c r="AI1588" s="2">
        <f t="shared" si="118"/>
        <v>1</v>
      </c>
    </row>
    <row r="1589" spans="26:35" hidden="1" x14ac:dyDescent="0.25">
      <c r="Z1589"/>
      <c r="AD1589" s="5">
        <f t="shared" si="119"/>
        <v>39007</v>
      </c>
      <c r="AE1589" s="96" cm="1">
        <f t="array" ref="AE1589">_xlfn.XLOOKUP(AD1588,SELICHistorico[Data],SELICHistorico[SELIC dia]/100,AE1588,0)</f>
        <v>0</v>
      </c>
      <c r="AF1589" s="80">
        <f t="shared" si="116"/>
        <v>1</v>
      </c>
      <c r="AG1589" s="123">
        <f t="shared" si="117"/>
        <v>1000</v>
      </c>
      <c r="AH1589" s="126" cm="1">
        <f t="array" ref="AH1589">_xlfn.XLOOKUP(AD1588,CDIHistorico_[Data],CDIHistorico_[CDI dia]/100,AH1588,0)</f>
        <v>0</v>
      </c>
      <c r="AI1589" s="2">
        <f t="shared" si="118"/>
        <v>1</v>
      </c>
    </row>
    <row r="1590" spans="26:35" hidden="1" x14ac:dyDescent="0.25">
      <c r="Z1590"/>
      <c r="AD1590" s="5">
        <f t="shared" si="119"/>
        <v>39008</v>
      </c>
      <c r="AE1590" s="96" cm="1">
        <f t="array" ref="AE1590">_xlfn.XLOOKUP(AD1589,SELICHistorico[Data],SELICHistorico[SELIC dia]/100,AE1589,0)</f>
        <v>0</v>
      </c>
      <c r="AF1590" s="80">
        <f t="shared" si="116"/>
        <v>1</v>
      </c>
      <c r="AG1590" s="123">
        <f t="shared" si="117"/>
        <v>1000</v>
      </c>
      <c r="AH1590" s="126" cm="1">
        <f t="array" ref="AH1590">_xlfn.XLOOKUP(AD1589,CDIHistorico_[Data],CDIHistorico_[CDI dia]/100,AH1589,0)</f>
        <v>0</v>
      </c>
      <c r="AI1590" s="2">
        <f t="shared" si="118"/>
        <v>1</v>
      </c>
    </row>
    <row r="1591" spans="26:35" hidden="1" x14ac:dyDescent="0.25">
      <c r="Z1591"/>
      <c r="AD1591" s="5">
        <f t="shared" si="119"/>
        <v>39009</v>
      </c>
      <c r="AE1591" s="96" cm="1">
        <f t="array" ref="AE1591">_xlfn.XLOOKUP(AD1590,SELICHistorico[Data],SELICHistorico[SELIC dia]/100,AE1590,0)</f>
        <v>0</v>
      </c>
      <c r="AF1591" s="80">
        <f t="shared" si="116"/>
        <v>1</v>
      </c>
      <c r="AG1591" s="123">
        <f t="shared" si="117"/>
        <v>1000</v>
      </c>
      <c r="AH1591" s="126" cm="1">
        <f t="array" ref="AH1591">_xlfn.XLOOKUP(AD1590,CDIHistorico_[Data],CDIHistorico_[CDI dia]/100,AH1590,0)</f>
        <v>0</v>
      </c>
      <c r="AI1591" s="2">
        <f t="shared" si="118"/>
        <v>1</v>
      </c>
    </row>
    <row r="1592" spans="26:35" hidden="1" x14ac:dyDescent="0.25">
      <c r="Z1592"/>
      <c r="AD1592" s="5">
        <f t="shared" si="119"/>
        <v>39010</v>
      </c>
      <c r="AE1592" s="96" cm="1">
        <f t="array" ref="AE1592">_xlfn.XLOOKUP(AD1591,SELICHistorico[Data],SELICHistorico[SELIC dia]/100,AE1591,0)</f>
        <v>0</v>
      </c>
      <c r="AF1592" s="80">
        <f t="shared" si="116"/>
        <v>1</v>
      </c>
      <c r="AG1592" s="123">
        <f t="shared" si="117"/>
        <v>1000</v>
      </c>
      <c r="AH1592" s="126" cm="1">
        <f t="array" ref="AH1592">_xlfn.XLOOKUP(AD1591,CDIHistorico_[Data],CDIHistorico_[CDI dia]/100,AH1591,0)</f>
        <v>0</v>
      </c>
      <c r="AI1592" s="2">
        <f t="shared" si="118"/>
        <v>1</v>
      </c>
    </row>
    <row r="1593" spans="26:35" hidden="1" x14ac:dyDescent="0.25">
      <c r="Z1593"/>
      <c r="AD1593" s="5">
        <f t="shared" si="119"/>
        <v>39013</v>
      </c>
      <c r="AE1593" s="96" cm="1">
        <f t="array" ref="AE1593">_xlfn.XLOOKUP(AD1592,SELICHistorico[Data],SELICHistorico[SELIC dia]/100,AE1592,0)</f>
        <v>0</v>
      </c>
      <c r="AF1593" s="80">
        <f t="shared" si="116"/>
        <v>1</v>
      </c>
      <c r="AG1593" s="123">
        <f t="shared" si="117"/>
        <v>1000</v>
      </c>
      <c r="AH1593" s="126" cm="1">
        <f t="array" ref="AH1593">_xlfn.XLOOKUP(AD1592,CDIHistorico_[Data],CDIHistorico_[CDI dia]/100,AH1592,0)</f>
        <v>0</v>
      </c>
      <c r="AI1593" s="2">
        <f t="shared" si="118"/>
        <v>1</v>
      </c>
    </row>
    <row r="1594" spans="26:35" hidden="1" x14ac:dyDescent="0.25">
      <c r="Z1594"/>
      <c r="AD1594" s="5">
        <f t="shared" si="119"/>
        <v>39014</v>
      </c>
      <c r="AE1594" s="96" cm="1">
        <f t="array" ref="AE1594">_xlfn.XLOOKUP(AD1593,SELICHistorico[Data],SELICHistorico[SELIC dia]/100,AE1593,0)</f>
        <v>0</v>
      </c>
      <c r="AF1594" s="80">
        <f t="shared" si="116"/>
        <v>1</v>
      </c>
      <c r="AG1594" s="123">
        <f t="shared" si="117"/>
        <v>1000</v>
      </c>
      <c r="AH1594" s="126" cm="1">
        <f t="array" ref="AH1594">_xlfn.XLOOKUP(AD1593,CDIHistorico_[Data],CDIHistorico_[CDI dia]/100,AH1593,0)</f>
        <v>0</v>
      </c>
      <c r="AI1594" s="2">
        <f t="shared" si="118"/>
        <v>1</v>
      </c>
    </row>
    <row r="1595" spans="26:35" hidden="1" x14ac:dyDescent="0.25">
      <c r="Z1595"/>
      <c r="AD1595" s="5">
        <f t="shared" si="119"/>
        <v>39015</v>
      </c>
      <c r="AE1595" s="96" cm="1">
        <f t="array" ref="AE1595">_xlfn.XLOOKUP(AD1594,SELICHistorico[Data],SELICHistorico[SELIC dia]/100,AE1594,0)</f>
        <v>0</v>
      </c>
      <c r="AF1595" s="80">
        <f t="shared" si="116"/>
        <v>1</v>
      </c>
      <c r="AG1595" s="123">
        <f t="shared" si="117"/>
        <v>1000</v>
      </c>
      <c r="AH1595" s="126" cm="1">
        <f t="array" ref="AH1595">_xlfn.XLOOKUP(AD1594,CDIHistorico_[Data],CDIHistorico_[CDI dia]/100,AH1594,0)</f>
        <v>0</v>
      </c>
      <c r="AI1595" s="2">
        <f t="shared" si="118"/>
        <v>1</v>
      </c>
    </row>
    <row r="1596" spans="26:35" hidden="1" x14ac:dyDescent="0.25">
      <c r="Z1596"/>
      <c r="AD1596" s="5">
        <f t="shared" si="119"/>
        <v>39016</v>
      </c>
      <c r="AE1596" s="96" cm="1">
        <f t="array" ref="AE1596">_xlfn.XLOOKUP(AD1595,SELICHistorico[Data],SELICHistorico[SELIC dia]/100,AE1595,0)</f>
        <v>0</v>
      </c>
      <c r="AF1596" s="80">
        <f t="shared" si="116"/>
        <v>1</v>
      </c>
      <c r="AG1596" s="123">
        <f t="shared" si="117"/>
        <v>1000</v>
      </c>
      <c r="AH1596" s="126" cm="1">
        <f t="array" ref="AH1596">_xlfn.XLOOKUP(AD1595,CDIHistorico_[Data],CDIHistorico_[CDI dia]/100,AH1595,0)</f>
        <v>0</v>
      </c>
      <c r="AI1596" s="2">
        <f t="shared" si="118"/>
        <v>1</v>
      </c>
    </row>
    <row r="1597" spans="26:35" hidden="1" x14ac:dyDescent="0.25">
      <c r="Z1597"/>
      <c r="AD1597" s="5">
        <f t="shared" si="119"/>
        <v>39017</v>
      </c>
      <c r="AE1597" s="96" cm="1">
        <f t="array" ref="AE1597">_xlfn.XLOOKUP(AD1596,SELICHistorico[Data],SELICHistorico[SELIC dia]/100,AE1596,0)</f>
        <v>0</v>
      </c>
      <c r="AF1597" s="80">
        <f t="shared" si="116"/>
        <v>1</v>
      </c>
      <c r="AG1597" s="123">
        <f t="shared" si="117"/>
        <v>1000</v>
      </c>
      <c r="AH1597" s="126" cm="1">
        <f t="array" ref="AH1597">_xlfn.XLOOKUP(AD1596,CDIHistorico_[Data],CDIHistorico_[CDI dia]/100,AH1596,0)</f>
        <v>0</v>
      </c>
      <c r="AI1597" s="2">
        <f t="shared" si="118"/>
        <v>1</v>
      </c>
    </row>
    <row r="1598" spans="26:35" hidden="1" x14ac:dyDescent="0.25">
      <c r="Z1598"/>
      <c r="AD1598" s="5">
        <f t="shared" si="119"/>
        <v>39020</v>
      </c>
      <c r="AE1598" s="96" cm="1">
        <f t="array" ref="AE1598">_xlfn.XLOOKUP(AD1597,SELICHistorico[Data],SELICHistorico[SELIC dia]/100,AE1597,0)</f>
        <v>0</v>
      </c>
      <c r="AF1598" s="80">
        <f t="shared" si="116"/>
        <v>1</v>
      </c>
      <c r="AG1598" s="123">
        <f t="shared" si="117"/>
        <v>1000</v>
      </c>
      <c r="AH1598" s="126" cm="1">
        <f t="array" ref="AH1598">_xlfn.XLOOKUP(AD1597,CDIHistorico_[Data],CDIHistorico_[CDI dia]/100,AH1597,0)</f>
        <v>0</v>
      </c>
      <c r="AI1598" s="2">
        <f t="shared" si="118"/>
        <v>1</v>
      </c>
    </row>
    <row r="1599" spans="26:35" hidden="1" x14ac:dyDescent="0.25">
      <c r="Z1599"/>
      <c r="AD1599" s="5">
        <f t="shared" si="119"/>
        <v>39021</v>
      </c>
      <c r="AE1599" s="96" cm="1">
        <f t="array" ref="AE1599">_xlfn.XLOOKUP(AD1598,SELICHistorico[Data],SELICHistorico[SELIC dia]/100,AE1598,0)</f>
        <v>0</v>
      </c>
      <c r="AF1599" s="80">
        <f t="shared" si="116"/>
        <v>1</v>
      </c>
      <c r="AG1599" s="123">
        <f t="shared" si="117"/>
        <v>1000</v>
      </c>
      <c r="AH1599" s="126" cm="1">
        <f t="array" ref="AH1599">_xlfn.XLOOKUP(AD1598,CDIHistorico_[Data],CDIHistorico_[CDI dia]/100,AH1598,0)</f>
        <v>0</v>
      </c>
      <c r="AI1599" s="2">
        <f t="shared" si="118"/>
        <v>1</v>
      </c>
    </row>
    <row r="1600" spans="26:35" hidden="1" x14ac:dyDescent="0.25">
      <c r="Z1600"/>
      <c r="AD1600" s="5">
        <f t="shared" si="119"/>
        <v>39022</v>
      </c>
      <c r="AE1600" s="96" cm="1">
        <f t="array" ref="AE1600">_xlfn.XLOOKUP(AD1599,SELICHistorico[Data],SELICHistorico[SELIC dia]/100,AE1599,0)</f>
        <v>0</v>
      </c>
      <c r="AF1600" s="80">
        <f t="shared" si="116"/>
        <v>1</v>
      </c>
      <c r="AG1600" s="123">
        <f t="shared" si="117"/>
        <v>1000</v>
      </c>
      <c r="AH1600" s="126" cm="1">
        <f t="array" ref="AH1600">_xlfn.XLOOKUP(AD1599,CDIHistorico_[Data],CDIHistorico_[CDI dia]/100,AH1599,0)</f>
        <v>0</v>
      </c>
      <c r="AI1600" s="2">
        <f t="shared" si="118"/>
        <v>1</v>
      </c>
    </row>
    <row r="1601" spans="26:35" hidden="1" x14ac:dyDescent="0.25">
      <c r="Z1601"/>
      <c r="AD1601" s="5">
        <f t="shared" si="119"/>
        <v>39024</v>
      </c>
      <c r="AE1601" s="96" cm="1">
        <f t="array" ref="AE1601">_xlfn.XLOOKUP(AD1600,SELICHistorico[Data],SELICHistorico[SELIC dia]/100,AE1600,0)</f>
        <v>0</v>
      </c>
      <c r="AF1601" s="80">
        <f t="shared" si="116"/>
        <v>1</v>
      </c>
      <c r="AG1601" s="123">
        <f t="shared" si="117"/>
        <v>1000</v>
      </c>
      <c r="AH1601" s="126" cm="1">
        <f t="array" ref="AH1601">_xlfn.XLOOKUP(AD1600,CDIHistorico_[Data],CDIHistorico_[CDI dia]/100,AH1600,0)</f>
        <v>0</v>
      </c>
      <c r="AI1601" s="2">
        <f t="shared" si="118"/>
        <v>1</v>
      </c>
    </row>
    <row r="1602" spans="26:35" hidden="1" x14ac:dyDescent="0.25">
      <c r="Z1602"/>
      <c r="AD1602" s="5">
        <f t="shared" si="119"/>
        <v>39027</v>
      </c>
      <c r="AE1602" s="96" cm="1">
        <f t="array" ref="AE1602">_xlfn.XLOOKUP(AD1601,SELICHistorico[Data],SELICHistorico[SELIC dia]/100,AE1601,0)</f>
        <v>0</v>
      </c>
      <c r="AF1602" s="80">
        <f t="shared" si="116"/>
        <v>1</v>
      </c>
      <c r="AG1602" s="123">
        <f t="shared" si="117"/>
        <v>1000</v>
      </c>
      <c r="AH1602" s="126" cm="1">
        <f t="array" ref="AH1602">_xlfn.XLOOKUP(AD1601,CDIHistorico_[Data],CDIHistorico_[CDI dia]/100,AH1601,0)</f>
        <v>0</v>
      </c>
      <c r="AI1602" s="2">
        <f t="shared" si="118"/>
        <v>1</v>
      </c>
    </row>
    <row r="1603" spans="26:35" hidden="1" x14ac:dyDescent="0.25">
      <c r="Z1603"/>
      <c r="AD1603" s="5">
        <f t="shared" si="119"/>
        <v>39028</v>
      </c>
      <c r="AE1603" s="96" cm="1">
        <f t="array" ref="AE1603">_xlfn.XLOOKUP(AD1602,SELICHistorico[Data],SELICHistorico[SELIC dia]/100,AE1602,0)</f>
        <v>0</v>
      </c>
      <c r="AF1603" s="80">
        <f t="shared" si="116"/>
        <v>1</v>
      </c>
      <c r="AG1603" s="123">
        <f t="shared" si="117"/>
        <v>1000</v>
      </c>
      <c r="AH1603" s="126" cm="1">
        <f t="array" ref="AH1603">_xlfn.XLOOKUP(AD1602,CDIHistorico_[Data],CDIHistorico_[CDI dia]/100,AH1602,0)</f>
        <v>0</v>
      </c>
      <c r="AI1603" s="2">
        <f t="shared" si="118"/>
        <v>1</v>
      </c>
    </row>
    <row r="1604" spans="26:35" hidden="1" x14ac:dyDescent="0.25">
      <c r="Z1604"/>
      <c r="AD1604" s="5">
        <f t="shared" si="119"/>
        <v>39029</v>
      </c>
      <c r="AE1604" s="96" cm="1">
        <f t="array" ref="AE1604">_xlfn.XLOOKUP(AD1603,SELICHistorico[Data],SELICHistorico[SELIC dia]/100,AE1603,0)</f>
        <v>0</v>
      </c>
      <c r="AF1604" s="80">
        <f t="shared" ref="AF1604:AF1667" si="120">AF1603*(1+AE1604)</f>
        <v>1</v>
      </c>
      <c r="AG1604" s="123">
        <f t="shared" ref="AG1604:AG1667" si="121">TRUNC(1000*AF1604,6)</f>
        <v>1000</v>
      </c>
      <c r="AH1604" s="126" cm="1">
        <f t="array" ref="AH1604">_xlfn.XLOOKUP(AD1603,CDIHistorico_[Data],CDIHistorico_[CDI dia]/100,AH1603,0)</f>
        <v>0</v>
      </c>
      <c r="AI1604" s="2">
        <f t="shared" ref="AI1604:AI1667" si="122">AI1603*(1+AH1604)</f>
        <v>1</v>
      </c>
    </row>
    <row r="1605" spans="26:35" hidden="1" x14ac:dyDescent="0.25">
      <c r="Z1605"/>
      <c r="AD1605" s="5">
        <f t="shared" si="119"/>
        <v>39030</v>
      </c>
      <c r="AE1605" s="96" cm="1">
        <f t="array" ref="AE1605">_xlfn.XLOOKUP(AD1604,SELICHistorico[Data],SELICHistorico[SELIC dia]/100,AE1604,0)</f>
        <v>0</v>
      </c>
      <c r="AF1605" s="80">
        <f t="shared" si="120"/>
        <v>1</v>
      </c>
      <c r="AG1605" s="123">
        <f t="shared" si="121"/>
        <v>1000</v>
      </c>
      <c r="AH1605" s="126" cm="1">
        <f t="array" ref="AH1605">_xlfn.XLOOKUP(AD1604,CDIHistorico_[Data],CDIHistorico_[CDI dia]/100,AH1604,0)</f>
        <v>0</v>
      </c>
      <c r="AI1605" s="2">
        <f t="shared" si="122"/>
        <v>1</v>
      </c>
    </row>
    <row r="1606" spans="26:35" hidden="1" x14ac:dyDescent="0.25">
      <c r="Z1606"/>
      <c r="AD1606" s="5">
        <f t="shared" si="119"/>
        <v>39031</v>
      </c>
      <c r="AE1606" s="96" cm="1">
        <f t="array" ref="AE1606">_xlfn.XLOOKUP(AD1605,SELICHistorico[Data],SELICHistorico[SELIC dia]/100,AE1605,0)</f>
        <v>0</v>
      </c>
      <c r="AF1606" s="80">
        <f t="shared" si="120"/>
        <v>1</v>
      </c>
      <c r="AG1606" s="123">
        <f t="shared" si="121"/>
        <v>1000</v>
      </c>
      <c r="AH1606" s="126" cm="1">
        <f t="array" ref="AH1606">_xlfn.XLOOKUP(AD1605,CDIHistorico_[Data],CDIHistorico_[CDI dia]/100,AH1605,0)</f>
        <v>0</v>
      </c>
      <c r="AI1606" s="2">
        <f t="shared" si="122"/>
        <v>1</v>
      </c>
    </row>
    <row r="1607" spans="26:35" hidden="1" x14ac:dyDescent="0.25">
      <c r="Z1607"/>
      <c r="AD1607" s="5">
        <f t="shared" si="119"/>
        <v>39034</v>
      </c>
      <c r="AE1607" s="96" cm="1">
        <f t="array" ref="AE1607">_xlfn.XLOOKUP(AD1606,SELICHistorico[Data],SELICHistorico[SELIC dia]/100,AE1606,0)</f>
        <v>0</v>
      </c>
      <c r="AF1607" s="80">
        <f t="shared" si="120"/>
        <v>1</v>
      </c>
      <c r="AG1607" s="123">
        <f t="shared" si="121"/>
        <v>1000</v>
      </c>
      <c r="AH1607" s="126" cm="1">
        <f t="array" ref="AH1607">_xlfn.XLOOKUP(AD1606,CDIHistorico_[Data],CDIHistorico_[CDI dia]/100,AH1606,0)</f>
        <v>0</v>
      </c>
      <c r="AI1607" s="2">
        <f t="shared" si="122"/>
        <v>1</v>
      </c>
    </row>
    <row r="1608" spans="26:35" hidden="1" x14ac:dyDescent="0.25">
      <c r="Z1608"/>
      <c r="AD1608" s="5">
        <f t="shared" si="119"/>
        <v>39035</v>
      </c>
      <c r="AE1608" s="96" cm="1">
        <f t="array" ref="AE1608">_xlfn.XLOOKUP(AD1607,SELICHistorico[Data],SELICHistorico[SELIC dia]/100,AE1607,0)</f>
        <v>0</v>
      </c>
      <c r="AF1608" s="80">
        <f t="shared" si="120"/>
        <v>1</v>
      </c>
      <c r="AG1608" s="123">
        <f t="shared" si="121"/>
        <v>1000</v>
      </c>
      <c r="AH1608" s="126" cm="1">
        <f t="array" ref="AH1608">_xlfn.XLOOKUP(AD1607,CDIHistorico_[Data],CDIHistorico_[CDI dia]/100,AH1607,0)</f>
        <v>0</v>
      </c>
      <c r="AI1608" s="2">
        <f t="shared" si="122"/>
        <v>1</v>
      </c>
    </row>
    <row r="1609" spans="26:35" hidden="1" x14ac:dyDescent="0.25">
      <c r="Z1609"/>
      <c r="AD1609" s="5">
        <f t="shared" si="119"/>
        <v>39037</v>
      </c>
      <c r="AE1609" s="96" cm="1">
        <f t="array" ref="AE1609">_xlfn.XLOOKUP(AD1608,SELICHistorico[Data],SELICHistorico[SELIC dia]/100,AE1608,0)</f>
        <v>0</v>
      </c>
      <c r="AF1609" s="80">
        <f t="shared" si="120"/>
        <v>1</v>
      </c>
      <c r="AG1609" s="123">
        <f t="shared" si="121"/>
        <v>1000</v>
      </c>
      <c r="AH1609" s="126" cm="1">
        <f t="array" ref="AH1609">_xlfn.XLOOKUP(AD1608,CDIHistorico_[Data],CDIHistorico_[CDI dia]/100,AH1608,0)</f>
        <v>0</v>
      </c>
      <c r="AI1609" s="2">
        <f t="shared" si="122"/>
        <v>1</v>
      </c>
    </row>
    <row r="1610" spans="26:35" hidden="1" x14ac:dyDescent="0.25">
      <c r="Z1610"/>
      <c r="AD1610" s="5">
        <f t="shared" si="119"/>
        <v>39038</v>
      </c>
      <c r="AE1610" s="96" cm="1">
        <f t="array" ref="AE1610">_xlfn.XLOOKUP(AD1609,SELICHistorico[Data],SELICHistorico[SELIC dia]/100,AE1609,0)</f>
        <v>0</v>
      </c>
      <c r="AF1610" s="80">
        <f t="shared" si="120"/>
        <v>1</v>
      </c>
      <c r="AG1610" s="123">
        <f t="shared" si="121"/>
        <v>1000</v>
      </c>
      <c r="AH1610" s="126" cm="1">
        <f t="array" ref="AH1610">_xlfn.XLOOKUP(AD1609,CDIHistorico_[Data],CDIHistorico_[CDI dia]/100,AH1609,0)</f>
        <v>0</v>
      </c>
      <c r="AI1610" s="2">
        <f t="shared" si="122"/>
        <v>1</v>
      </c>
    </row>
    <row r="1611" spans="26:35" hidden="1" x14ac:dyDescent="0.25">
      <c r="Z1611"/>
      <c r="AD1611" s="5">
        <f t="shared" si="119"/>
        <v>39041</v>
      </c>
      <c r="AE1611" s="96" cm="1">
        <f t="array" ref="AE1611">_xlfn.XLOOKUP(AD1610,SELICHistorico[Data],SELICHistorico[SELIC dia]/100,AE1610,0)</f>
        <v>0</v>
      </c>
      <c r="AF1611" s="80">
        <f t="shared" si="120"/>
        <v>1</v>
      </c>
      <c r="AG1611" s="123">
        <f t="shared" si="121"/>
        <v>1000</v>
      </c>
      <c r="AH1611" s="126" cm="1">
        <f t="array" ref="AH1611">_xlfn.XLOOKUP(AD1610,CDIHistorico_[Data],CDIHistorico_[CDI dia]/100,AH1610,0)</f>
        <v>0</v>
      </c>
      <c r="AI1611" s="2">
        <f t="shared" si="122"/>
        <v>1</v>
      </c>
    </row>
    <row r="1612" spans="26:35" hidden="1" x14ac:dyDescent="0.25">
      <c r="Z1612"/>
      <c r="AD1612" s="5">
        <f t="shared" si="119"/>
        <v>39042</v>
      </c>
      <c r="AE1612" s="96" cm="1">
        <f t="array" ref="AE1612">_xlfn.XLOOKUP(AD1611,SELICHistorico[Data],SELICHistorico[SELIC dia]/100,AE1611,0)</f>
        <v>0</v>
      </c>
      <c r="AF1612" s="80">
        <f t="shared" si="120"/>
        <v>1</v>
      </c>
      <c r="AG1612" s="123">
        <f t="shared" si="121"/>
        <v>1000</v>
      </c>
      <c r="AH1612" s="126" cm="1">
        <f t="array" ref="AH1612">_xlfn.XLOOKUP(AD1611,CDIHistorico_[Data],CDIHistorico_[CDI dia]/100,AH1611,0)</f>
        <v>0</v>
      </c>
      <c r="AI1612" s="2">
        <f t="shared" si="122"/>
        <v>1</v>
      </c>
    </row>
    <row r="1613" spans="26:35" hidden="1" x14ac:dyDescent="0.25">
      <c r="Z1613"/>
      <c r="AD1613" s="5">
        <f t="shared" si="119"/>
        <v>39043</v>
      </c>
      <c r="AE1613" s="96" cm="1">
        <f t="array" ref="AE1613">_xlfn.XLOOKUP(AD1612,SELICHistorico[Data],SELICHistorico[SELIC dia]/100,AE1612,0)</f>
        <v>0</v>
      </c>
      <c r="AF1613" s="80">
        <f t="shared" si="120"/>
        <v>1</v>
      </c>
      <c r="AG1613" s="123">
        <f t="shared" si="121"/>
        <v>1000</v>
      </c>
      <c r="AH1613" s="126" cm="1">
        <f t="array" ref="AH1613">_xlfn.XLOOKUP(AD1612,CDIHistorico_[Data],CDIHistorico_[CDI dia]/100,AH1612,0)</f>
        <v>0</v>
      </c>
      <c r="AI1613" s="2">
        <f t="shared" si="122"/>
        <v>1</v>
      </c>
    </row>
    <row r="1614" spans="26:35" hidden="1" x14ac:dyDescent="0.25">
      <c r="Z1614"/>
      <c r="AD1614" s="5">
        <f t="shared" si="119"/>
        <v>39044</v>
      </c>
      <c r="AE1614" s="96" cm="1">
        <f t="array" ref="AE1614">_xlfn.XLOOKUP(AD1613,SELICHistorico[Data],SELICHistorico[SELIC dia]/100,AE1613,0)</f>
        <v>0</v>
      </c>
      <c r="AF1614" s="80">
        <f t="shared" si="120"/>
        <v>1</v>
      </c>
      <c r="AG1614" s="123">
        <f t="shared" si="121"/>
        <v>1000</v>
      </c>
      <c r="AH1614" s="126" cm="1">
        <f t="array" ref="AH1614">_xlfn.XLOOKUP(AD1613,CDIHistorico_[Data],CDIHistorico_[CDI dia]/100,AH1613,0)</f>
        <v>0</v>
      </c>
      <c r="AI1614" s="2">
        <f t="shared" si="122"/>
        <v>1</v>
      </c>
    </row>
    <row r="1615" spans="26:35" hidden="1" x14ac:dyDescent="0.25">
      <c r="Z1615"/>
      <c r="AD1615" s="5">
        <f t="shared" si="119"/>
        <v>39045</v>
      </c>
      <c r="AE1615" s="96" cm="1">
        <f t="array" ref="AE1615">_xlfn.XLOOKUP(AD1614,SELICHistorico[Data],SELICHistorico[SELIC dia]/100,AE1614,0)</f>
        <v>0</v>
      </c>
      <c r="AF1615" s="80">
        <f t="shared" si="120"/>
        <v>1</v>
      </c>
      <c r="AG1615" s="123">
        <f t="shared" si="121"/>
        <v>1000</v>
      </c>
      <c r="AH1615" s="126" cm="1">
        <f t="array" ref="AH1615">_xlfn.XLOOKUP(AD1614,CDIHistorico_[Data],CDIHistorico_[CDI dia]/100,AH1614,0)</f>
        <v>0</v>
      </c>
      <c r="AI1615" s="2">
        <f t="shared" si="122"/>
        <v>1</v>
      </c>
    </row>
    <row r="1616" spans="26:35" hidden="1" x14ac:dyDescent="0.25">
      <c r="Z1616"/>
      <c r="AD1616" s="5">
        <f t="shared" si="119"/>
        <v>39048</v>
      </c>
      <c r="AE1616" s="96" cm="1">
        <f t="array" ref="AE1616">_xlfn.XLOOKUP(AD1615,SELICHistorico[Data],SELICHistorico[SELIC dia]/100,AE1615,0)</f>
        <v>0</v>
      </c>
      <c r="AF1616" s="80">
        <f t="shared" si="120"/>
        <v>1</v>
      </c>
      <c r="AG1616" s="123">
        <f t="shared" si="121"/>
        <v>1000</v>
      </c>
      <c r="AH1616" s="126" cm="1">
        <f t="array" ref="AH1616">_xlfn.XLOOKUP(AD1615,CDIHistorico_[Data],CDIHistorico_[CDI dia]/100,AH1615,0)</f>
        <v>0</v>
      </c>
      <c r="AI1616" s="2">
        <f t="shared" si="122"/>
        <v>1</v>
      </c>
    </row>
    <row r="1617" spans="26:35" hidden="1" x14ac:dyDescent="0.25">
      <c r="Z1617"/>
      <c r="AD1617" s="5">
        <f t="shared" si="119"/>
        <v>39049</v>
      </c>
      <c r="AE1617" s="96" cm="1">
        <f t="array" ref="AE1617">_xlfn.XLOOKUP(AD1616,SELICHistorico[Data],SELICHistorico[SELIC dia]/100,AE1616,0)</f>
        <v>0</v>
      </c>
      <c r="AF1617" s="80">
        <f t="shared" si="120"/>
        <v>1</v>
      </c>
      <c r="AG1617" s="123">
        <f t="shared" si="121"/>
        <v>1000</v>
      </c>
      <c r="AH1617" s="126" cm="1">
        <f t="array" ref="AH1617">_xlfn.XLOOKUP(AD1616,CDIHistorico_[Data],CDIHistorico_[CDI dia]/100,AH1616,0)</f>
        <v>0</v>
      </c>
      <c r="AI1617" s="2">
        <f t="shared" si="122"/>
        <v>1</v>
      </c>
    </row>
    <row r="1618" spans="26:35" hidden="1" x14ac:dyDescent="0.25">
      <c r="Z1618"/>
      <c r="AD1618" s="5">
        <f t="shared" si="119"/>
        <v>39050</v>
      </c>
      <c r="AE1618" s="96" cm="1">
        <f t="array" ref="AE1618">_xlfn.XLOOKUP(AD1617,SELICHistorico[Data],SELICHistorico[SELIC dia]/100,AE1617,0)</f>
        <v>0</v>
      </c>
      <c r="AF1618" s="80">
        <f t="shared" si="120"/>
        <v>1</v>
      </c>
      <c r="AG1618" s="123">
        <f t="shared" si="121"/>
        <v>1000</v>
      </c>
      <c r="AH1618" s="126" cm="1">
        <f t="array" ref="AH1618">_xlfn.XLOOKUP(AD1617,CDIHistorico_[Data],CDIHistorico_[CDI dia]/100,AH1617,0)</f>
        <v>0</v>
      </c>
      <c r="AI1618" s="2">
        <f t="shared" si="122"/>
        <v>1</v>
      </c>
    </row>
    <row r="1619" spans="26:35" hidden="1" x14ac:dyDescent="0.25">
      <c r="Z1619"/>
      <c r="AD1619" s="5">
        <f t="shared" si="119"/>
        <v>39051</v>
      </c>
      <c r="AE1619" s="96" cm="1">
        <f t="array" ref="AE1619">_xlfn.XLOOKUP(AD1618,SELICHistorico[Data],SELICHistorico[SELIC dia]/100,AE1618,0)</f>
        <v>0</v>
      </c>
      <c r="AF1619" s="80">
        <f t="shared" si="120"/>
        <v>1</v>
      </c>
      <c r="AG1619" s="123">
        <f t="shared" si="121"/>
        <v>1000</v>
      </c>
      <c r="AH1619" s="126" cm="1">
        <f t="array" ref="AH1619">_xlfn.XLOOKUP(AD1618,CDIHistorico_[Data],CDIHistorico_[CDI dia]/100,AH1618,0)</f>
        <v>0</v>
      </c>
      <c r="AI1619" s="2">
        <f t="shared" si="122"/>
        <v>1</v>
      </c>
    </row>
    <row r="1620" spans="26:35" hidden="1" x14ac:dyDescent="0.25">
      <c r="Z1620"/>
      <c r="AD1620" s="5">
        <f t="shared" ref="AD1620:AD1683" si="123">WORKDAY(AD1619,1,feriados)</f>
        <v>39052</v>
      </c>
      <c r="AE1620" s="96" cm="1">
        <f t="array" ref="AE1620">_xlfn.XLOOKUP(AD1619,SELICHistorico[Data],SELICHistorico[SELIC dia]/100,AE1619,0)</f>
        <v>0</v>
      </c>
      <c r="AF1620" s="80">
        <f t="shared" si="120"/>
        <v>1</v>
      </c>
      <c r="AG1620" s="123">
        <f t="shared" si="121"/>
        <v>1000</v>
      </c>
      <c r="AH1620" s="126" cm="1">
        <f t="array" ref="AH1620">_xlfn.XLOOKUP(AD1619,CDIHistorico_[Data],CDIHistorico_[CDI dia]/100,AH1619,0)</f>
        <v>0</v>
      </c>
      <c r="AI1620" s="2">
        <f t="shared" si="122"/>
        <v>1</v>
      </c>
    </row>
    <row r="1621" spans="26:35" hidden="1" x14ac:dyDescent="0.25">
      <c r="Z1621"/>
      <c r="AD1621" s="5">
        <f t="shared" si="123"/>
        <v>39055</v>
      </c>
      <c r="AE1621" s="96" cm="1">
        <f t="array" ref="AE1621">_xlfn.XLOOKUP(AD1620,SELICHistorico[Data],SELICHistorico[SELIC dia]/100,AE1620,0)</f>
        <v>0</v>
      </c>
      <c r="AF1621" s="80">
        <f t="shared" si="120"/>
        <v>1</v>
      </c>
      <c r="AG1621" s="123">
        <f t="shared" si="121"/>
        <v>1000</v>
      </c>
      <c r="AH1621" s="126" cm="1">
        <f t="array" ref="AH1621">_xlfn.XLOOKUP(AD1620,CDIHistorico_[Data],CDIHistorico_[CDI dia]/100,AH1620,0)</f>
        <v>0</v>
      </c>
      <c r="AI1621" s="2">
        <f t="shared" si="122"/>
        <v>1</v>
      </c>
    </row>
    <row r="1622" spans="26:35" hidden="1" x14ac:dyDescent="0.25">
      <c r="Z1622"/>
      <c r="AD1622" s="5">
        <f t="shared" si="123"/>
        <v>39056</v>
      </c>
      <c r="AE1622" s="96" cm="1">
        <f t="array" ref="AE1622">_xlfn.XLOOKUP(AD1621,SELICHistorico[Data],SELICHistorico[SELIC dia]/100,AE1621,0)</f>
        <v>0</v>
      </c>
      <c r="AF1622" s="80">
        <f t="shared" si="120"/>
        <v>1</v>
      </c>
      <c r="AG1622" s="123">
        <f t="shared" si="121"/>
        <v>1000</v>
      </c>
      <c r="AH1622" s="126" cm="1">
        <f t="array" ref="AH1622">_xlfn.XLOOKUP(AD1621,CDIHistorico_[Data],CDIHistorico_[CDI dia]/100,AH1621,0)</f>
        <v>0</v>
      </c>
      <c r="AI1622" s="2">
        <f t="shared" si="122"/>
        <v>1</v>
      </c>
    </row>
    <row r="1623" spans="26:35" hidden="1" x14ac:dyDescent="0.25">
      <c r="Z1623"/>
      <c r="AD1623" s="5">
        <f t="shared" si="123"/>
        <v>39057</v>
      </c>
      <c r="AE1623" s="96" cm="1">
        <f t="array" ref="AE1623">_xlfn.XLOOKUP(AD1622,SELICHistorico[Data],SELICHistorico[SELIC dia]/100,AE1622,0)</f>
        <v>0</v>
      </c>
      <c r="AF1623" s="80">
        <f t="shared" si="120"/>
        <v>1</v>
      </c>
      <c r="AG1623" s="123">
        <f t="shared" si="121"/>
        <v>1000</v>
      </c>
      <c r="AH1623" s="126" cm="1">
        <f t="array" ref="AH1623">_xlfn.XLOOKUP(AD1622,CDIHistorico_[Data],CDIHistorico_[CDI dia]/100,AH1622,0)</f>
        <v>0</v>
      </c>
      <c r="AI1623" s="2">
        <f t="shared" si="122"/>
        <v>1</v>
      </c>
    </row>
    <row r="1624" spans="26:35" hidden="1" x14ac:dyDescent="0.25">
      <c r="Z1624"/>
      <c r="AD1624" s="5">
        <f t="shared" si="123"/>
        <v>39058</v>
      </c>
      <c r="AE1624" s="96" cm="1">
        <f t="array" ref="AE1624">_xlfn.XLOOKUP(AD1623,SELICHistorico[Data],SELICHistorico[SELIC dia]/100,AE1623,0)</f>
        <v>0</v>
      </c>
      <c r="AF1624" s="80">
        <f t="shared" si="120"/>
        <v>1</v>
      </c>
      <c r="AG1624" s="123">
        <f t="shared" si="121"/>
        <v>1000</v>
      </c>
      <c r="AH1624" s="126" cm="1">
        <f t="array" ref="AH1624">_xlfn.XLOOKUP(AD1623,CDIHistorico_[Data],CDIHistorico_[CDI dia]/100,AH1623,0)</f>
        <v>0</v>
      </c>
      <c r="AI1624" s="2">
        <f t="shared" si="122"/>
        <v>1</v>
      </c>
    </row>
    <row r="1625" spans="26:35" hidden="1" x14ac:dyDescent="0.25">
      <c r="Z1625"/>
      <c r="AD1625" s="5">
        <f t="shared" si="123"/>
        <v>39059</v>
      </c>
      <c r="AE1625" s="96" cm="1">
        <f t="array" ref="AE1625">_xlfn.XLOOKUP(AD1624,SELICHistorico[Data],SELICHistorico[SELIC dia]/100,AE1624,0)</f>
        <v>0</v>
      </c>
      <c r="AF1625" s="80">
        <f t="shared" si="120"/>
        <v>1</v>
      </c>
      <c r="AG1625" s="123">
        <f t="shared" si="121"/>
        <v>1000</v>
      </c>
      <c r="AH1625" s="126" cm="1">
        <f t="array" ref="AH1625">_xlfn.XLOOKUP(AD1624,CDIHistorico_[Data],CDIHistorico_[CDI dia]/100,AH1624,0)</f>
        <v>0</v>
      </c>
      <c r="AI1625" s="2">
        <f t="shared" si="122"/>
        <v>1</v>
      </c>
    </row>
    <row r="1626" spans="26:35" hidden="1" x14ac:dyDescent="0.25">
      <c r="Z1626"/>
      <c r="AD1626" s="5">
        <f t="shared" si="123"/>
        <v>39062</v>
      </c>
      <c r="AE1626" s="96" cm="1">
        <f t="array" ref="AE1626">_xlfn.XLOOKUP(AD1625,SELICHistorico[Data],SELICHistorico[SELIC dia]/100,AE1625,0)</f>
        <v>0</v>
      </c>
      <c r="AF1626" s="80">
        <f t="shared" si="120"/>
        <v>1</v>
      </c>
      <c r="AG1626" s="123">
        <f t="shared" si="121"/>
        <v>1000</v>
      </c>
      <c r="AH1626" s="126" cm="1">
        <f t="array" ref="AH1626">_xlfn.XLOOKUP(AD1625,CDIHistorico_[Data],CDIHistorico_[CDI dia]/100,AH1625,0)</f>
        <v>0</v>
      </c>
      <c r="AI1626" s="2">
        <f t="shared" si="122"/>
        <v>1</v>
      </c>
    </row>
    <row r="1627" spans="26:35" hidden="1" x14ac:dyDescent="0.25">
      <c r="Z1627"/>
      <c r="AD1627" s="5">
        <f t="shared" si="123"/>
        <v>39063</v>
      </c>
      <c r="AE1627" s="96" cm="1">
        <f t="array" ref="AE1627">_xlfn.XLOOKUP(AD1626,SELICHistorico[Data],SELICHistorico[SELIC dia]/100,AE1626,0)</f>
        <v>0</v>
      </c>
      <c r="AF1627" s="80">
        <f t="shared" si="120"/>
        <v>1</v>
      </c>
      <c r="AG1627" s="123">
        <f t="shared" si="121"/>
        <v>1000</v>
      </c>
      <c r="AH1627" s="126" cm="1">
        <f t="array" ref="AH1627">_xlfn.XLOOKUP(AD1626,CDIHistorico_[Data],CDIHistorico_[CDI dia]/100,AH1626,0)</f>
        <v>0</v>
      </c>
      <c r="AI1627" s="2">
        <f t="shared" si="122"/>
        <v>1</v>
      </c>
    </row>
    <row r="1628" spans="26:35" hidden="1" x14ac:dyDescent="0.25">
      <c r="Z1628"/>
      <c r="AD1628" s="5">
        <f t="shared" si="123"/>
        <v>39064</v>
      </c>
      <c r="AE1628" s="96" cm="1">
        <f t="array" ref="AE1628">_xlfn.XLOOKUP(AD1627,SELICHistorico[Data],SELICHistorico[SELIC dia]/100,AE1627,0)</f>
        <v>0</v>
      </c>
      <c r="AF1628" s="80">
        <f t="shared" si="120"/>
        <v>1</v>
      </c>
      <c r="AG1628" s="123">
        <f t="shared" si="121"/>
        <v>1000</v>
      </c>
      <c r="AH1628" s="126" cm="1">
        <f t="array" ref="AH1628">_xlfn.XLOOKUP(AD1627,CDIHistorico_[Data],CDIHistorico_[CDI dia]/100,AH1627,0)</f>
        <v>0</v>
      </c>
      <c r="AI1628" s="2">
        <f t="shared" si="122"/>
        <v>1</v>
      </c>
    </row>
    <row r="1629" spans="26:35" hidden="1" x14ac:dyDescent="0.25">
      <c r="Z1629"/>
      <c r="AD1629" s="5">
        <f t="shared" si="123"/>
        <v>39065</v>
      </c>
      <c r="AE1629" s="96" cm="1">
        <f t="array" ref="AE1629">_xlfn.XLOOKUP(AD1628,SELICHistorico[Data],SELICHistorico[SELIC dia]/100,AE1628,0)</f>
        <v>0</v>
      </c>
      <c r="AF1629" s="80">
        <f t="shared" si="120"/>
        <v>1</v>
      </c>
      <c r="AG1629" s="123">
        <f t="shared" si="121"/>
        <v>1000</v>
      </c>
      <c r="AH1629" s="126" cm="1">
        <f t="array" ref="AH1629">_xlfn.XLOOKUP(AD1628,CDIHistorico_[Data],CDIHistorico_[CDI dia]/100,AH1628,0)</f>
        <v>0</v>
      </c>
      <c r="AI1629" s="2">
        <f t="shared" si="122"/>
        <v>1</v>
      </c>
    </row>
    <row r="1630" spans="26:35" hidden="1" x14ac:dyDescent="0.25">
      <c r="Z1630"/>
      <c r="AD1630" s="5">
        <f t="shared" si="123"/>
        <v>39066</v>
      </c>
      <c r="AE1630" s="96" cm="1">
        <f t="array" ref="AE1630">_xlfn.XLOOKUP(AD1629,SELICHistorico[Data],SELICHistorico[SELIC dia]/100,AE1629,0)</f>
        <v>0</v>
      </c>
      <c r="AF1630" s="80">
        <f t="shared" si="120"/>
        <v>1</v>
      </c>
      <c r="AG1630" s="123">
        <f t="shared" si="121"/>
        <v>1000</v>
      </c>
      <c r="AH1630" s="126" cm="1">
        <f t="array" ref="AH1630">_xlfn.XLOOKUP(AD1629,CDIHistorico_[Data],CDIHistorico_[CDI dia]/100,AH1629,0)</f>
        <v>0</v>
      </c>
      <c r="AI1630" s="2">
        <f t="shared" si="122"/>
        <v>1</v>
      </c>
    </row>
    <row r="1631" spans="26:35" hidden="1" x14ac:dyDescent="0.25">
      <c r="Z1631"/>
      <c r="AD1631" s="5">
        <f t="shared" si="123"/>
        <v>39069</v>
      </c>
      <c r="AE1631" s="96" cm="1">
        <f t="array" ref="AE1631">_xlfn.XLOOKUP(AD1630,SELICHistorico[Data],SELICHistorico[SELIC dia]/100,AE1630,0)</f>
        <v>0</v>
      </c>
      <c r="AF1631" s="80">
        <f t="shared" si="120"/>
        <v>1</v>
      </c>
      <c r="AG1631" s="123">
        <f t="shared" si="121"/>
        <v>1000</v>
      </c>
      <c r="AH1631" s="126" cm="1">
        <f t="array" ref="AH1631">_xlfn.XLOOKUP(AD1630,CDIHistorico_[Data],CDIHistorico_[CDI dia]/100,AH1630,0)</f>
        <v>0</v>
      </c>
      <c r="AI1631" s="2">
        <f t="shared" si="122"/>
        <v>1</v>
      </c>
    </row>
    <row r="1632" spans="26:35" hidden="1" x14ac:dyDescent="0.25">
      <c r="Z1632"/>
      <c r="AD1632" s="5">
        <f t="shared" si="123"/>
        <v>39070</v>
      </c>
      <c r="AE1632" s="96" cm="1">
        <f t="array" ref="AE1632">_xlfn.XLOOKUP(AD1631,SELICHistorico[Data],SELICHistorico[SELIC dia]/100,AE1631,0)</f>
        <v>0</v>
      </c>
      <c r="AF1632" s="80">
        <f t="shared" si="120"/>
        <v>1</v>
      </c>
      <c r="AG1632" s="123">
        <f t="shared" si="121"/>
        <v>1000</v>
      </c>
      <c r="AH1632" s="126" cm="1">
        <f t="array" ref="AH1632">_xlfn.XLOOKUP(AD1631,CDIHistorico_[Data],CDIHistorico_[CDI dia]/100,AH1631,0)</f>
        <v>0</v>
      </c>
      <c r="AI1632" s="2">
        <f t="shared" si="122"/>
        <v>1</v>
      </c>
    </row>
    <row r="1633" spans="26:35" hidden="1" x14ac:dyDescent="0.25">
      <c r="Z1633"/>
      <c r="AD1633" s="5">
        <f t="shared" si="123"/>
        <v>39071</v>
      </c>
      <c r="AE1633" s="96" cm="1">
        <f t="array" ref="AE1633">_xlfn.XLOOKUP(AD1632,SELICHistorico[Data],SELICHistorico[SELIC dia]/100,AE1632,0)</f>
        <v>0</v>
      </c>
      <c r="AF1633" s="80">
        <f t="shared" si="120"/>
        <v>1</v>
      </c>
      <c r="AG1633" s="123">
        <f t="shared" si="121"/>
        <v>1000</v>
      </c>
      <c r="AH1633" s="126" cm="1">
        <f t="array" ref="AH1633">_xlfn.XLOOKUP(AD1632,CDIHistorico_[Data],CDIHistorico_[CDI dia]/100,AH1632,0)</f>
        <v>0</v>
      </c>
      <c r="AI1633" s="2">
        <f t="shared" si="122"/>
        <v>1</v>
      </c>
    </row>
    <row r="1634" spans="26:35" hidden="1" x14ac:dyDescent="0.25">
      <c r="Z1634"/>
      <c r="AD1634" s="5">
        <f t="shared" si="123"/>
        <v>39072</v>
      </c>
      <c r="AE1634" s="96" cm="1">
        <f t="array" ref="AE1634">_xlfn.XLOOKUP(AD1633,SELICHistorico[Data],SELICHistorico[SELIC dia]/100,AE1633,0)</f>
        <v>0</v>
      </c>
      <c r="AF1634" s="80">
        <f t="shared" si="120"/>
        <v>1</v>
      </c>
      <c r="AG1634" s="123">
        <f t="shared" si="121"/>
        <v>1000</v>
      </c>
      <c r="AH1634" s="126" cm="1">
        <f t="array" ref="AH1634">_xlfn.XLOOKUP(AD1633,CDIHistorico_[Data],CDIHistorico_[CDI dia]/100,AH1633,0)</f>
        <v>0</v>
      </c>
      <c r="AI1634" s="2">
        <f t="shared" si="122"/>
        <v>1</v>
      </c>
    </row>
    <row r="1635" spans="26:35" hidden="1" x14ac:dyDescent="0.25">
      <c r="Z1635"/>
      <c r="AD1635" s="5">
        <f t="shared" si="123"/>
        <v>39073</v>
      </c>
      <c r="AE1635" s="96" cm="1">
        <f t="array" ref="AE1635">_xlfn.XLOOKUP(AD1634,SELICHistorico[Data],SELICHistorico[SELIC dia]/100,AE1634,0)</f>
        <v>0</v>
      </c>
      <c r="AF1635" s="80">
        <f t="shared" si="120"/>
        <v>1</v>
      </c>
      <c r="AG1635" s="123">
        <f t="shared" si="121"/>
        <v>1000</v>
      </c>
      <c r="AH1635" s="126" cm="1">
        <f t="array" ref="AH1635">_xlfn.XLOOKUP(AD1634,CDIHistorico_[Data],CDIHistorico_[CDI dia]/100,AH1634,0)</f>
        <v>0</v>
      </c>
      <c r="AI1635" s="2">
        <f t="shared" si="122"/>
        <v>1</v>
      </c>
    </row>
    <row r="1636" spans="26:35" hidden="1" x14ac:dyDescent="0.25">
      <c r="Z1636"/>
      <c r="AD1636" s="5">
        <f t="shared" si="123"/>
        <v>39077</v>
      </c>
      <c r="AE1636" s="96" cm="1">
        <f t="array" ref="AE1636">_xlfn.XLOOKUP(AD1635,SELICHistorico[Data],SELICHistorico[SELIC dia]/100,AE1635,0)</f>
        <v>0</v>
      </c>
      <c r="AF1636" s="80">
        <f t="shared" si="120"/>
        <v>1</v>
      </c>
      <c r="AG1636" s="123">
        <f t="shared" si="121"/>
        <v>1000</v>
      </c>
      <c r="AH1636" s="126" cm="1">
        <f t="array" ref="AH1636">_xlfn.XLOOKUP(AD1635,CDIHistorico_[Data],CDIHistorico_[CDI dia]/100,AH1635,0)</f>
        <v>0</v>
      </c>
      <c r="AI1636" s="2">
        <f t="shared" si="122"/>
        <v>1</v>
      </c>
    </row>
    <row r="1637" spans="26:35" hidden="1" x14ac:dyDescent="0.25">
      <c r="Z1637"/>
      <c r="AD1637" s="5">
        <f t="shared" si="123"/>
        <v>39078</v>
      </c>
      <c r="AE1637" s="96" cm="1">
        <f t="array" ref="AE1637">_xlfn.XLOOKUP(AD1636,SELICHistorico[Data],SELICHistorico[SELIC dia]/100,AE1636,0)</f>
        <v>0</v>
      </c>
      <c r="AF1637" s="80">
        <f t="shared" si="120"/>
        <v>1</v>
      </c>
      <c r="AG1637" s="123">
        <f t="shared" si="121"/>
        <v>1000</v>
      </c>
      <c r="AH1637" s="126" cm="1">
        <f t="array" ref="AH1637">_xlfn.XLOOKUP(AD1636,CDIHistorico_[Data],CDIHistorico_[CDI dia]/100,AH1636,0)</f>
        <v>0</v>
      </c>
      <c r="AI1637" s="2">
        <f t="shared" si="122"/>
        <v>1</v>
      </c>
    </row>
    <row r="1638" spans="26:35" hidden="1" x14ac:dyDescent="0.25">
      <c r="Z1638"/>
      <c r="AD1638" s="5">
        <f t="shared" si="123"/>
        <v>39079</v>
      </c>
      <c r="AE1638" s="96" cm="1">
        <f t="array" ref="AE1638">_xlfn.XLOOKUP(AD1637,SELICHistorico[Data],SELICHistorico[SELIC dia]/100,AE1637,0)</f>
        <v>0</v>
      </c>
      <c r="AF1638" s="80">
        <f t="shared" si="120"/>
        <v>1</v>
      </c>
      <c r="AG1638" s="123">
        <f t="shared" si="121"/>
        <v>1000</v>
      </c>
      <c r="AH1638" s="126" cm="1">
        <f t="array" ref="AH1638">_xlfn.XLOOKUP(AD1637,CDIHistorico_[Data],CDIHistorico_[CDI dia]/100,AH1637,0)</f>
        <v>0</v>
      </c>
      <c r="AI1638" s="2">
        <f t="shared" si="122"/>
        <v>1</v>
      </c>
    </row>
    <row r="1639" spans="26:35" hidden="1" x14ac:dyDescent="0.25">
      <c r="Z1639"/>
      <c r="AD1639" s="5">
        <f t="shared" si="123"/>
        <v>39080</v>
      </c>
      <c r="AE1639" s="96" cm="1">
        <f t="array" ref="AE1639">_xlfn.XLOOKUP(AD1638,SELICHistorico[Data],SELICHistorico[SELIC dia]/100,AE1638,0)</f>
        <v>0</v>
      </c>
      <c r="AF1639" s="80">
        <f t="shared" si="120"/>
        <v>1</v>
      </c>
      <c r="AG1639" s="123">
        <f t="shared" si="121"/>
        <v>1000</v>
      </c>
      <c r="AH1639" s="126" cm="1">
        <f t="array" ref="AH1639">_xlfn.XLOOKUP(AD1638,CDIHistorico_[Data],CDIHistorico_[CDI dia]/100,AH1638,0)</f>
        <v>0</v>
      </c>
      <c r="AI1639" s="2">
        <f t="shared" si="122"/>
        <v>1</v>
      </c>
    </row>
    <row r="1640" spans="26:35" hidden="1" x14ac:dyDescent="0.25">
      <c r="Z1640"/>
      <c r="AD1640" s="5">
        <f t="shared" si="123"/>
        <v>39084</v>
      </c>
      <c r="AE1640" s="96" cm="1">
        <f t="array" ref="AE1640">_xlfn.XLOOKUP(AD1639,SELICHistorico[Data],SELICHistorico[SELIC dia]/100,AE1639,0)</f>
        <v>0</v>
      </c>
      <c r="AF1640" s="80">
        <f t="shared" si="120"/>
        <v>1</v>
      </c>
      <c r="AG1640" s="123">
        <f t="shared" si="121"/>
        <v>1000</v>
      </c>
      <c r="AH1640" s="126" cm="1">
        <f t="array" ref="AH1640">_xlfn.XLOOKUP(AD1639,CDIHistorico_[Data],CDIHistorico_[CDI dia]/100,AH1639,0)</f>
        <v>0</v>
      </c>
      <c r="AI1640" s="2">
        <f t="shared" si="122"/>
        <v>1</v>
      </c>
    </row>
    <row r="1641" spans="26:35" hidden="1" x14ac:dyDescent="0.25">
      <c r="Z1641"/>
      <c r="AD1641" s="5">
        <f t="shared" si="123"/>
        <v>39085</v>
      </c>
      <c r="AE1641" s="96" cm="1">
        <f t="array" ref="AE1641">_xlfn.XLOOKUP(AD1640,SELICHistorico[Data],SELICHistorico[SELIC dia]/100,AE1640,0)</f>
        <v>0</v>
      </c>
      <c r="AF1641" s="80">
        <f t="shared" si="120"/>
        <v>1</v>
      </c>
      <c r="AG1641" s="123">
        <f t="shared" si="121"/>
        <v>1000</v>
      </c>
      <c r="AH1641" s="126" cm="1">
        <f t="array" ref="AH1641">_xlfn.XLOOKUP(AD1640,CDIHistorico_[Data],CDIHistorico_[CDI dia]/100,AH1640,0)</f>
        <v>0</v>
      </c>
      <c r="AI1641" s="2">
        <f t="shared" si="122"/>
        <v>1</v>
      </c>
    </row>
    <row r="1642" spans="26:35" hidden="1" x14ac:dyDescent="0.25">
      <c r="Z1642"/>
      <c r="AD1642" s="5">
        <f t="shared" si="123"/>
        <v>39086</v>
      </c>
      <c r="AE1642" s="96" cm="1">
        <f t="array" ref="AE1642">_xlfn.XLOOKUP(AD1641,SELICHistorico[Data],SELICHistorico[SELIC dia]/100,AE1641,0)</f>
        <v>0</v>
      </c>
      <c r="AF1642" s="80">
        <f t="shared" si="120"/>
        <v>1</v>
      </c>
      <c r="AG1642" s="123">
        <f t="shared" si="121"/>
        <v>1000</v>
      </c>
      <c r="AH1642" s="126" cm="1">
        <f t="array" ref="AH1642">_xlfn.XLOOKUP(AD1641,CDIHistorico_[Data],CDIHistorico_[CDI dia]/100,AH1641,0)</f>
        <v>0</v>
      </c>
      <c r="AI1642" s="2">
        <f t="shared" si="122"/>
        <v>1</v>
      </c>
    </row>
    <row r="1643" spans="26:35" hidden="1" x14ac:dyDescent="0.25">
      <c r="Z1643"/>
      <c r="AD1643" s="5">
        <f t="shared" si="123"/>
        <v>39087</v>
      </c>
      <c r="AE1643" s="96" cm="1">
        <f t="array" ref="AE1643">_xlfn.XLOOKUP(AD1642,SELICHistorico[Data],SELICHistorico[SELIC dia]/100,AE1642,0)</f>
        <v>0</v>
      </c>
      <c r="AF1643" s="80">
        <f t="shared" si="120"/>
        <v>1</v>
      </c>
      <c r="AG1643" s="123">
        <f t="shared" si="121"/>
        <v>1000</v>
      </c>
      <c r="AH1643" s="126" cm="1">
        <f t="array" ref="AH1643">_xlfn.XLOOKUP(AD1642,CDIHistorico_[Data],CDIHistorico_[CDI dia]/100,AH1642,0)</f>
        <v>0</v>
      </c>
      <c r="AI1643" s="2">
        <f t="shared" si="122"/>
        <v>1</v>
      </c>
    </row>
    <row r="1644" spans="26:35" hidden="1" x14ac:dyDescent="0.25">
      <c r="Z1644"/>
      <c r="AD1644" s="5">
        <f t="shared" si="123"/>
        <v>39090</v>
      </c>
      <c r="AE1644" s="96" cm="1">
        <f t="array" ref="AE1644">_xlfn.XLOOKUP(AD1643,SELICHistorico[Data],SELICHistorico[SELIC dia]/100,AE1643,0)</f>
        <v>0</v>
      </c>
      <c r="AF1644" s="80">
        <f t="shared" si="120"/>
        <v>1</v>
      </c>
      <c r="AG1644" s="123">
        <f t="shared" si="121"/>
        <v>1000</v>
      </c>
      <c r="AH1644" s="126" cm="1">
        <f t="array" ref="AH1644">_xlfn.XLOOKUP(AD1643,CDIHistorico_[Data],CDIHistorico_[CDI dia]/100,AH1643,0)</f>
        <v>0</v>
      </c>
      <c r="AI1644" s="2">
        <f t="shared" si="122"/>
        <v>1</v>
      </c>
    </row>
    <row r="1645" spans="26:35" hidden="1" x14ac:dyDescent="0.25">
      <c r="Z1645"/>
      <c r="AD1645" s="5">
        <f t="shared" si="123"/>
        <v>39091</v>
      </c>
      <c r="AE1645" s="96" cm="1">
        <f t="array" ref="AE1645">_xlfn.XLOOKUP(AD1644,SELICHistorico[Data],SELICHistorico[SELIC dia]/100,AE1644,0)</f>
        <v>0</v>
      </c>
      <c r="AF1645" s="80">
        <f t="shared" si="120"/>
        <v>1</v>
      </c>
      <c r="AG1645" s="123">
        <f t="shared" si="121"/>
        <v>1000</v>
      </c>
      <c r="AH1645" s="126" cm="1">
        <f t="array" ref="AH1645">_xlfn.XLOOKUP(AD1644,CDIHistorico_[Data],CDIHistorico_[CDI dia]/100,AH1644,0)</f>
        <v>0</v>
      </c>
      <c r="AI1645" s="2">
        <f t="shared" si="122"/>
        <v>1</v>
      </c>
    </row>
    <row r="1646" spans="26:35" hidden="1" x14ac:dyDescent="0.25">
      <c r="Z1646"/>
      <c r="AD1646" s="5">
        <f t="shared" si="123"/>
        <v>39092</v>
      </c>
      <c r="AE1646" s="96" cm="1">
        <f t="array" ref="AE1646">_xlfn.XLOOKUP(AD1645,SELICHistorico[Data],SELICHistorico[SELIC dia]/100,AE1645,0)</f>
        <v>0</v>
      </c>
      <c r="AF1646" s="80">
        <f t="shared" si="120"/>
        <v>1</v>
      </c>
      <c r="AG1646" s="123">
        <f t="shared" si="121"/>
        <v>1000</v>
      </c>
      <c r="AH1646" s="126" cm="1">
        <f t="array" ref="AH1646">_xlfn.XLOOKUP(AD1645,CDIHistorico_[Data],CDIHistorico_[CDI dia]/100,AH1645,0)</f>
        <v>0</v>
      </c>
      <c r="AI1646" s="2">
        <f t="shared" si="122"/>
        <v>1</v>
      </c>
    </row>
    <row r="1647" spans="26:35" hidden="1" x14ac:dyDescent="0.25">
      <c r="Z1647"/>
      <c r="AD1647" s="5">
        <f t="shared" si="123"/>
        <v>39093</v>
      </c>
      <c r="AE1647" s="96" cm="1">
        <f t="array" ref="AE1647">_xlfn.XLOOKUP(AD1646,SELICHistorico[Data],SELICHistorico[SELIC dia]/100,AE1646,0)</f>
        <v>0</v>
      </c>
      <c r="AF1647" s="80">
        <f t="shared" si="120"/>
        <v>1</v>
      </c>
      <c r="AG1647" s="123">
        <f t="shared" si="121"/>
        <v>1000</v>
      </c>
      <c r="AH1647" s="126" cm="1">
        <f t="array" ref="AH1647">_xlfn.XLOOKUP(AD1646,CDIHistorico_[Data],CDIHistorico_[CDI dia]/100,AH1646,0)</f>
        <v>0</v>
      </c>
      <c r="AI1647" s="2">
        <f t="shared" si="122"/>
        <v>1</v>
      </c>
    </row>
    <row r="1648" spans="26:35" hidden="1" x14ac:dyDescent="0.25">
      <c r="Z1648"/>
      <c r="AD1648" s="5">
        <f t="shared" si="123"/>
        <v>39094</v>
      </c>
      <c r="AE1648" s="96" cm="1">
        <f t="array" ref="AE1648">_xlfn.XLOOKUP(AD1647,SELICHistorico[Data],SELICHistorico[SELIC dia]/100,AE1647,0)</f>
        <v>0</v>
      </c>
      <c r="AF1648" s="80">
        <f t="shared" si="120"/>
        <v>1</v>
      </c>
      <c r="AG1648" s="123">
        <f t="shared" si="121"/>
        <v>1000</v>
      </c>
      <c r="AH1648" s="126" cm="1">
        <f t="array" ref="AH1648">_xlfn.XLOOKUP(AD1647,CDIHistorico_[Data],CDIHistorico_[CDI dia]/100,AH1647,0)</f>
        <v>0</v>
      </c>
      <c r="AI1648" s="2">
        <f t="shared" si="122"/>
        <v>1</v>
      </c>
    </row>
    <row r="1649" spans="26:35" hidden="1" x14ac:dyDescent="0.25">
      <c r="Z1649"/>
      <c r="AD1649" s="5">
        <f t="shared" si="123"/>
        <v>39097</v>
      </c>
      <c r="AE1649" s="96" cm="1">
        <f t="array" ref="AE1649">_xlfn.XLOOKUP(AD1648,SELICHistorico[Data],SELICHistorico[SELIC dia]/100,AE1648,0)</f>
        <v>0</v>
      </c>
      <c r="AF1649" s="80">
        <f t="shared" si="120"/>
        <v>1</v>
      </c>
      <c r="AG1649" s="123">
        <f t="shared" si="121"/>
        <v>1000</v>
      </c>
      <c r="AH1649" s="126" cm="1">
        <f t="array" ref="AH1649">_xlfn.XLOOKUP(AD1648,CDIHistorico_[Data],CDIHistorico_[CDI dia]/100,AH1648,0)</f>
        <v>0</v>
      </c>
      <c r="AI1649" s="2">
        <f t="shared" si="122"/>
        <v>1</v>
      </c>
    </row>
    <row r="1650" spans="26:35" hidden="1" x14ac:dyDescent="0.25">
      <c r="Z1650"/>
      <c r="AD1650" s="5">
        <f t="shared" si="123"/>
        <v>39098</v>
      </c>
      <c r="AE1650" s="96" cm="1">
        <f t="array" ref="AE1650">_xlfn.XLOOKUP(AD1649,SELICHistorico[Data],SELICHistorico[SELIC dia]/100,AE1649,0)</f>
        <v>0</v>
      </c>
      <c r="AF1650" s="80">
        <f t="shared" si="120"/>
        <v>1</v>
      </c>
      <c r="AG1650" s="123">
        <f t="shared" si="121"/>
        <v>1000</v>
      </c>
      <c r="AH1650" s="126" cm="1">
        <f t="array" ref="AH1650">_xlfn.XLOOKUP(AD1649,CDIHistorico_[Data],CDIHistorico_[CDI dia]/100,AH1649,0)</f>
        <v>0</v>
      </c>
      <c r="AI1650" s="2">
        <f t="shared" si="122"/>
        <v>1</v>
      </c>
    </row>
    <row r="1651" spans="26:35" hidden="1" x14ac:dyDescent="0.25">
      <c r="Z1651"/>
      <c r="AD1651" s="5">
        <f t="shared" si="123"/>
        <v>39099</v>
      </c>
      <c r="AE1651" s="96" cm="1">
        <f t="array" ref="AE1651">_xlfn.XLOOKUP(AD1650,SELICHistorico[Data],SELICHistorico[SELIC dia]/100,AE1650,0)</f>
        <v>0</v>
      </c>
      <c r="AF1651" s="80">
        <f t="shared" si="120"/>
        <v>1</v>
      </c>
      <c r="AG1651" s="123">
        <f t="shared" si="121"/>
        <v>1000</v>
      </c>
      <c r="AH1651" s="126" cm="1">
        <f t="array" ref="AH1651">_xlfn.XLOOKUP(AD1650,CDIHistorico_[Data],CDIHistorico_[CDI dia]/100,AH1650,0)</f>
        <v>0</v>
      </c>
      <c r="AI1651" s="2">
        <f t="shared" si="122"/>
        <v>1</v>
      </c>
    </row>
    <row r="1652" spans="26:35" hidden="1" x14ac:dyDescent="0.25">
      <c r="Z1652"/>
      <c r="AD1652" s="5">
        <f t="shared" si="123"/>
        <v>39100</v>
      </c>
      <c r="AE1652" s="96" cm="1">
        <f t="array" ref="AE1652">_xlfn.XLOOKUP(AD1651,SELICHistorico[Data],SELICHistorico[SELIC dia]/100,AE1651,0)</f>
        <v>0</v>
      </c>
      <c r="AF1652" s="80">
        <f t="shared" si="120"/>
        <v>1</v>
      </c>
      <c r="AG1652" s="123">
        <f t="shared" si="121"/>
        <v>1000</v>
      </c>
      <c r="AH1652" s="126" cm="1">
        <f t="array" ref="AH1652">_xlfn.XLOOKUP(AD1651,CDIHistorico_[Data],CDIHistorico_[CDI dia]/100,AH1651,0)</f>
        <v>0</v>
      </c>
      <c r="AI1652" s="2">
        <f t="shared" si="122"/>
        <v>1</v>
      </c>
    </row>
    <row r="1653" spans="26:35" hidden="1" x14ac:dyDescent="0.25">
      <c r="Z1653"/>
      <c r="AD1653" s="5">
        <f t="shared" si="123"/>
        <v>39101</v>
      </c>
      <c r="AE1653" s="96" cm="1">
        <f t="array" ref="AE1653">_xlfn.XLOOKUP(AD1652,SELICHistorico[Data],SELICHistorico[SELIC dia]/100,AE1652,0)</f>
        <v>0</v>
      </c>
      <c r="AF1653" s="80">
        <f t="shared" si="120"/>
        <v>1</v>
      </c>
      <c r="AG1653" s="123">
        <f t="shared" si="121"/>
        <v>1000</v>
      </c>
      <c r="AH1653" s="126" cm="1">
        <f t="array" ref="AH1653">_xlfn.XLOOKUP(AD1652,CDIHistorico_[Data],CDIHistorico_[CDI dia]/100,AH1652,0)</f>
        <v>0</v>
      </c>
      <c r="AI1653" s="2">
        <f t="shared" si="122"/>
        <v>1</v>
      </c>
    </row>
    <row r="1654" spans="26:35" hidden="1" x14ac:dyDescent="0.25">
      <c r="Z1654"/>
      <c r="AD1654" s="5">
        <f t="shared" si="123"/>
        <v>39104</v>
      </c>
      <c r="AE1654" s="96" cm="1">
        <f t="array" ref="AE1654">_xlfn.XLOOKUP(AD1653,SELICHistorico[Data],SELICHistorico[SELIC dia]/100,AE1653,0)</f>
        <v>0</v>
      </c>
      <c r="AF1654" s="80">
        <f t="shared" si="120"/>
        <v>1</v>
      </c>
      <c r="AG1654" s="123">
        <f t="shared" si="121"/>
        <v>1000</v>
      </c>
      <c r="AH1654" s="126" cm="1">
        <f t="array" ref="AH1654">_xlfn.XLOOKUP(AD1653,CDIHistorico_[Data],CDIHistorico_[CDI dia]/100,AH1653,0)</f>
        <v>0</v>
      </c>
      <c r="AI1654" s="2">
        <f t="shared" si="122"/>
        <v>1</v>
      </c>
    </row>
    <row r="1655" spans="26:35" hidden="1" x14ac:dyDescent="0.25">
      <c r="Z1655"/>
      <c r="AD1655" s="5">
        <f t="shared" si="123"/>
        <v>39105</v>
      </c>
      <c r="AE1655" s="96" cm="1">
        <f t="array" ref="AE1655">_xlfn.XLOOKUP(AD1654,SELICHistorico[Data],SELICHistorico[SELIC dia]/100,AE1654,0)</f>
        <v>0</v>
      </c>
      <c r="AF1655" s="80">
        <f t="shared" si="120"/>
        <v>1</v>
      </c>
      <c r="AG1655" s="123">
        <f t="shared" si="121"/>
        <v>1000</v>
      </c>
      <c r="AH1655" s="126" cm="1">
        <f t="array" ref="AH1655">_xlfn.XLOOKUP(AD1654,CDIHistorico_[Data],CDIHistorico_[CDI dia]/100,AH1654,0)</f>
        <v>0</v>
      </c>
      <c r="AI1655" s="2">
        <f t="shared" si="122"/>
        <v>1</v>
      </c>
    </row>
    <row r="1656" spans="26:35" hidden="1" x14ac:dyDescent="0.25">
      <c r="Z1656"/>
      <c r="AD1656" s="5">
        <f t="shared" si="123"/>
        <v>39106</v>
      </c>
      <c r="AE1656" s="96" cm="1">
        <f t="array" ref="AE1656">_xlfn.XLOOKUP(AD1655,SELICHistorico[Data],SELICHistorico[SELIC dia]/100,AE1655,0)</f>
        <v>0</v>
      </c>
      <c r="AF1656" s="80">
        <f t="shared" si="120"/>
        <v>1</v>
      </c>
      <c r="AG1656" s="123">
        <f t="shared" si="121"/>
        <v>1000</v>
      </c>
      <c r="AH1656" s="126" cm="1">
        <f t="array" ref="AH1656">_xlfn.XLOOKUP(AD1655,CDIHistorico_[Data],CDIHistorico_[CDI dia]/100,AH1655,0)</f>
        <v>0</v>
      </c>
      <c r="AI1656" s="2">
        <f t="shared" si="122"/>
        <v>1</v>
      </c>
    </row>
    <row r="1657" spans="26:35" hidden="1" x14ac:dyDescent="0.25">
      <c r="Z1657"/>
      <c r="AD1657" s="5">
        <f t="shared" si="123"/>
        <v>39107</v>
      </c>
      <c r="AE1657" s="96" cm="1">
        <f t="array" ref="AE1657">_xlfn.XLOOKUP(AD1656,SELICHistorico[Data],SELICHistorico[SELIC dia]/100,AE1656,0)</f>
        <v>0</v>
      </c>
      <c r="AF1657" s="80">
        <f t="shared" si="120"/>
        <v>1</v>
      </c>
      <c r="AG1657" s="123">
        <f t="shared" si="121"/>
        <v>1000</v>
      </c>
      <c r="AH1657" s="126" cm="1">
        <f t="array" ref="AH1657">_xlfn.XLOOKUP(AD1656,CDIHistorico_[Data],CDIHistorico_[CDI dia]/100,AH1656,0)</f>
        <v>0</v>
      </c>
      <c r="AI1657" s="2">
        <f t="shared" si="122"/>
        <v>1</v>
      </c>
    </row>
    <row r="1658" spans="26:35" hidden="1" x14ac:dyDescent="0.25">
      <c r="Z1658"/>
      <c r="AD1658" s="5">
        <f t="shared" si="123"/>
        <v>39108</v>
      </c>
      <c r="AE1658" s="96" cm="1">
        <f t="array" ref="AE1658">_xlfn.XLOOKUP(AD1657,SELICHistorico[Data],SELICHistorico[SELIC dia]/100,AE1657,0)</f>
        <v>0</v>
      </c>
      <c r="AF1658" s="80">
        <f t="shared" si="120"/>
        <v>1</v>
      </c>
      <c r="AG1658" s="123">
        <f t="shared" si="121"/>
        <v>1000</v>
      </c>
      <c r="AH1658" s="126" cm="1">
        <f t="array" ref="AH1658">_xlfn.XLOOKUP(AD1657,CDIHistorico_[Data],CDIHistorico_[CDI dia]/100,AH1657,0)</f>
        <v>0</v>
      </c>
      <c r="AI1658" s="2">
        <f t="shared" si="122"/>
        <v>1</v>
      </c>
    </row>
    <row r="1659" spans="26:35" hidden="1" x14ac:dyDescent="0.25">
      <c r="Z1659"/>
      <c r="AD1659" s="5">
        <f t="shared" si="123"/>
        <v>39111</v>
      </c>
      <c r="AE1659" s="96" cm="1">
        <f t="array" ref="AE1659">_xlfn.XLOOKUP(AD1658,SELICHistorico[Data],SELICHistorico[SELIC dia]/100,AE1658,0)</f>
        <v>0</v>
      </c>
      <c r="AF1659" s="80">
        <f t="shared" si="120"/>
        <v>1</v>
      </c>
      <c r="AG1659" s="123">
        <f t="shared" si="121"/>
        <v>1000</v>
      </c>
      <c r="AH1659" s="126" cm="1">
        <f t="array" ref="AH1659">_xlfn.XLOOKUP(AD1658,CDIHistorico_[Data],CDIHistorico_[CDI dia]/100,AH1658,0)</f>
        <v>0</v>
      </c>
      <c r="AI1659" s="2">
        <f t="shared" si="122"/>
        <v>1</v>
      </c>
    </row>
    <row r="1660" spans="26:35" hidden="1" x14ac:dyDescent="0.25">
      <c r="Z1660"/>
      <c r="AD1660" s="5">
        <f t="shared" si="123"/>
        <v>39112</v>
      </c>
      <c r="AE1660" s="96" cm="1">
        <f t="array" ref="AE1660">_xlfn.XLOOKUP(AD1659,SELICHistorico[Data],SELICHistorico[SELIC dia]/100,AE1659,0)</f>
        <v>0</v>
      </c>
      <c r="AF1660" s="80">
        <f t="shared" si="120"/>
        <v>1</v>
      </c>
      <c r="AG1660" s="123">
        <f t="shared" si="121"/>
        <v>1000</v>
      </c>
      <c r="AH1660" s="126" cm="1">
        <f t="array" ref="AH1660">_xlfn.XLOOKUP(AD1659,CDIHistorico_[Data],CDIHistorico_[CDI dia]/100,AH1659,0)</f>
        <v>0</v>
      </c>
      <c r="AI1660" s="2">
        <f t="shared" si="122"/>
        <v>1</v>
      </c>
    </row>
    <row r="1661" spans="26:35" hidden="1" x14ac:dyDescent="0.25">
      <c r="Z1661"/>
      <c r="AD1661" s="5">
        <f t="shared" si="123"/>
        <v>39113</v>
      </c>
      <c r="AE1661" s="96" cm="1">
        <f t="array" ref="AE1661">_xlfn.XLOOKUP(AD1660,SELICHistorico[Data],SELICHistorico[SELIC dia]/100,AE1660,0)</f>
        <v>0</v>
      </c>
      <c r="AF1661" s="80">
        <f t="shared" si="120"/>
        <v>1</v>
      </c>
      <c r="AG1661" s="123">
        <f t="shared" si="121"/>
        <v>1000</v>
      </c>
      <c r="AH1661" s="126" cm="1">
        <f t="array" ref="AH1661">_xlfn.XLOOKUP(AD1660,CDIHistorico_[Data],CDIHistorico_[CDI dia]/100,AH1660,0)</f>
        <v>0</v>
      </c>
      <c r="AI1661" s="2">
        <f t="shared" si="122"/>
        <v>1</v>
      </c>
    </row>
    <row r="1662" spans="26:35" hidden="1" x14ac:dyDescent="0.25">
      <c r="Z1662"/>
      <c r="AD1662" s="5">
        <f t="shared" si="123"/>
        <v>39114</v>
      </c>
      <c r="AE1662" s="96" cm="1">
        <f t="array" ref="AE1662">_xlfn.XLOOKUP(AD1661,SELICHistorico[Data],SELICHistorico[SELIC dia]/100,AE1661,0)</f>
        <v>0</v>
      </c>
      <c r="AF1662" s="80">
        <f t="shared" si="120"/>
        <v>1</v>
      </c>
      <c r="AG1662" s="123">
        <f t="shared" si="121"/>
        <v>1000</v>
      </c>
      <c r="AH1662" s="126" cm="1">
        <f t="array" ref="AH1662">_xlfn.XLOOKUP(AD1661,CDIHistorico_[Data],CDIHistorico_[CDI dia]/100,AH1661,0)</f>
        <v>0</v>
      </c>
      <c r="AI1662" s="2">
        <f t="shared" si="122"/>
        <v>1</v>
      </c>
    </row>
    <row r="1663" spans="26:35" hidden="1" x14ac:dyDescent="0.25">
      <c r="Z1663"/>
      <c r="AD1663" s="5">
        <f t="shared" si="123"/>
        <v>39115</v>
      </c>
      <c r="AE1663" s="96" cm="1">
        <f t="array" ref="AE1663">_xlfn.XLOOKUP(AD1662,SELICHistorico[Data],SELICHistorico[SELIC dia]/100,AE1662,0)</f>
        <v>0</v>
      </c>
      <c r="AF1663" s="80">
        <f t="shared" si="120"/>
        <v>1</v>
      </c>
      <c r="AG1663" s="123">
        <f t="shared" si="121"/>
        <v>1000</v>
      </c>
      <c r="AH1663" s="126" cm="1">
        <f t="array" ref="AH1663">_xlfn.XLOOKUP(AD1662,CDIHistorico_[Data],CDIHistorico_[CDI dia]/100,AH1662,0)</f>
        <v>0</v>
      </c>
      <c r="AI1663" s="2">
        <f t="shared" si="122"/>
        <v>1</v>
      </c>
    </row>
    <row r="1664" spans="26:35" hidden="1" x14ac:dyDescent="0.25">
      <c r="Z1664"/>
      <c r="AD1664" s="5">
        <f t="shared" si="123"/>
        <v>39118</v>
      </c>
      <c r="AE1664" s="96" cm="1">
        <f t="array" ref="AE1664">_xlfn.XLOOKUP(AD1663,SELICHistorico[Data],SELICHistorico[SELIC dia]/100,AE1663,0)</f>
        <v>0</v>
      </c>
      <c r="AF1664" s="80">
        <f t="shared" si="120"/>
        <v>1</v>
      </c>
      <c r="AG1664" s="123">
        <f t="shared" si="121"/>
        <v>1000</v>
      </c>
      <c r="AH1664" s="126" cm="1">
        <f t="array" ref="AH1664">_xlfn.XLOOKUP(AD1663,CDIHistorico_[Data],CDIHistorico_[CDI dia]/100,AH1663,0)</f>
        <v>0</v>
      </c>
      <c r="AI1664" s="2">
        <f t="shared" si="122"/>
        <v>1</v>
      </c>
    </row>
    <row r="1665" spans="26:35" hidden="1" x14ac:dyDescent="0.25">
      <c r="Z1665"/>
      <c r="AD1665" s="5">
        <f t="shared" si="123"/>
        <v>39119</v>
      </c>
      <c r="AE1665" s="96" cm="1">
        <f t="array" ref="AE1665">_xlfn.XLOOKUP(AD1664,SELICHistorico[Data],SELICHistorico[SELIC dia]/100,AE1664,0)</f>
        <v>0</v>
      </c>
      <c r="AF1665" s="80">
        <f t="shared" si="120"/>
        <v>1</v>
      </c>
      <c r="AG1665" s="123">
        <f t="shared" si="121"/>
        <v>1000</v>
      </c>
      <c r="AH1665" s="126" cm="1">
        <f t="array" ref="AH1665">_xlfn.XLOOKUP(AD1664,CDIHistorico_[Data],CDIHistorico_[CDI dia]/100,AH1664,0)</f>
        <v>0</v>
      </c>
      <c r="AI1665" s="2">
        <f t="shared" si="122"/>
        <v>1</v>
      </c>
    </row>
    <row r="1666" spans="26:35" hidden="1" x14ac:dyDescent="0.25">
      <c r="Z1666"/>
      <c r="AD1666" s="5">
        <f t="shared" si="123"/>
        <v>39120</v>
      </c>
      <c r="AE1666" s="96" cm="1">
        <f t="array" ref="AE1666">_xlfn.XLOOKUP(AD1665,SELICHistorico[Data],SELICHistorico[SELIC dia]/100,AE1665,0)</f>
        <v>0</v>
      </c>
      <c r="AF1666" s="80">
        <f t="shared" si="120"/>
        <v>1</v>
      </c>
      <c r="AG1666" s="123">
        <f t="shared" si="121"/>
        <v>1000</v>
      </c>
      <c r="AH1666" s="126" cm="1">
        <f t="array" ref="AH1666">_xlfn.XLOOKUP(AD1665,CDIHistorico_[Data],CDIHistorico_[CDI dia]/100,AH1665,0)</f>
        <v>0</v>
      </c>
      <c r="AI1666" s="2">
        <f t="shared" si="122"/>
        <v>1</v>
      </c>
    </row>
    <row r="1667" spans="26:35" hidden="1" x14ac:dyDescent="0.25">
      <c r="Z1667"/>
      <c r="AD1667" s="5">
        <f t="shared" si="123"/>
        <v>39121</v>
      </c>
      <c r="AE1667" s="96" cm="1">
        <f t="array" ref="AE1667">_xlfn.XLOOKUP(AD1666,SELICHistorico[Data],SELICHistorico[SELIC dia]/100,AE1666,0)</f>
        <v>0</v>
      </c>
      <c r="AF1667" s="80">
        <f t="shared" si="120"/>
        <v>1</v>
      </c>
      <c r="AG1667" s="123">
        <f t="shared" si="121"/>
        <v>1000</v>
      </c>
      <c r="AH1667" s="126" cm="1">
        <f t="array" ref="AH1667">_xlfn.XLOOKUP(AD1666,CDIHistorico_[Data],CDIHistorico_[CDI dia]/100,AH1666,0)</f>
        <v>0</v>
      </c>
      <c r="AI1667" s="2">
        <f t="shared" si="122"/>
        <v>1</v>
      </c>
    </row>
    <row r="1668" spans="26:35" hidden="1" x14ac:dyDescent="0.25">
      <c r="Z1668"/>
      <c r="AD1668" s="5">
        <f t="shared" si="123"/>
        <v>39122</v>
      </c>
      <c r="AE1668" s="96" cm="1">
        <f t="array" ref="AE1668">_xlfn.XLOOKUP(AD1667,SELICHistorico[Data],SELICHistorico[SELIC dia]/100,AE1667,0)</f>
        <v>0</v>
      </c>
      <c r="AF1668" s="80">
        <f t="shared" ref="AF1668:AF1731" si="124">AF1667*(1+AE1668)</f>
        <v>1</v>
      </c>
      <c r="AG1668" s="123">
        <f t="shared" ref="AG1668:AG1731" si="125">TRUNC(1000*AF1668,6)</f>
        <v>1000</v>
      </c>
      <c r="AH1668" s="126" cm="1">
        <f t="array" ref="AH1668">_xlfn.XLOOKUP(AD1667,CDIHistorico_[Data],CDIHistorico_[CDI dia]/100,AH1667,0)</f>
        <v>0</v>
      </c>
      <c r="AI1668" s="2">
        <f t="shared" ref="AI1668:AI1731" si="126">AI1667*(1+AH1668)</f>
        <v>1</v>
      </c>
    </row>
    <row r="1669" spans="26:35" hidden="1" x14ac:dyDescent="0.25">
      <c r="Z1669"/>
      <c r="AD1669" s="5">
        <f t="shared" si="123"/>
        <v>39125</v>
      </c>
      <c r="AE1669" s="96" cm="1">
        <f t="array" ref="AE1669">_xlfn.XLOOKUP(AD1668,SELICHistorico[Data],SELICHistorico[SELIC dia]/100,AE1668,0)</f>
        <v>0</v>
      </c>
      <c r="AF1669" s="80">
        <f t="shared" si="124"/>
        <v>1</v>
      </c>
      <c r="AG1669" s="123">
        <f t="shared" si="125"/>
        <v>1000</v>
      </c>
      <c r="AH1669" s="126" cm="1">
        <f t="array" ref="AH1669">_xlfn.XLOOKUP(AD1668,CDIHistorico_[Data],CDIHistorico_[CDI dia]/100,AH1668,0)</f>
        <v>0</v>
      </c>
      <c r="AI1669" s="2">
        <f t="shared" si="126"/>
        <v>1</v>
      </c>
    </row>
    <row r="1670" spans="26:35" hidden="1" x14ac:dyDescent="0.25">
      <c r="Z1670"/>
      <c r="AD1670" s="5">
        <f t="shared" si="123"/>
        <v>39126</v>
      </c>
      <c r="AE1670" s="96" cm="1">
        <f t="array" ref="AE1670">_xlfn.XLOOKUP(AD1669,SELICHistorico[Data],SELICHistorico[SELIC dia]/100,AE1669,0)</f>
        <v>0</v>
      </c>
      <c r="AF1670" s="80">
        <f t="shared" si="124"/>
        <v>1</v>
      </c>
      <c r="AG1670" s="123">
        <f t="shared" si="125"/>
        <v>1000</v>
      </c>
      <c r="AH1670" s="126" cm="1">
        <f t="array" ref="AH1670">_xlfn.XLOOKUP(AD1669,CDIHistorico_[Data],CDIHistorico_[CDI dia]/100,AH1669,0)</f>
        <v>0</v>
      </c>
      <c r="AI1670" s="2">
        <f t="shared" si="126"/>
        <v>1</v>
      </c>
    </row>
    <row r="1671" spans="26:35" hidden="1" x14ac:dyDescent="0.25">
      <c r="Z1671"/>
      <c r="AD1671" s="5">
        <f t="shared" si="123"/>
        <v>39127</v>
      </c>
      <c r="AE1671" s="96" cm="1">
        <f t="array" ref="AE1671">_xlfn.XLOOKUP(AD1670,SELICHistorico[Data],SELICHistorico[SELIC dia]/100,AE1670,0)</f>
        <v>0</v>
      </c>
      <c r="AF1671" s="80">
        <f t="shared" si="124"/>
        <v>1</v>
      </c>
      <c r="AG1671" s="123">
        <f t="shared" si="125"/>
        <v>1000</v>
      </c>
      <c r="AH1671" s="126" cm="1">
        <f t="array" ref="AH1671">_xlfn.XLOOKUP(AD1670,CDIHistorico_[Data],CDIHistorico_[CDI dia]/100,AH1670,0)</f>
        <v>0</v>
      </c>
      <c r="AI1671" s="2">
        <f t="shared" si="126"/>
        <v>1</v>
      </c>
    </row>
    <row r="1672" spans="26:35" hidden="1" x14ac:dyDescent="0.25">
      <c r="Z1672"/>
      <c r="AD1672" s="5">
        <f t="shared" si="123"/>
        <v>39128</v>
      </c>
      <c r="AE1672" s="96" cm="1">
        <f t="array" ref="AE1672">_xlfn.XLOOKUP(AD1671,SELICHistorico[Data],SELICHistorico[SELIC dia]/100,AE1671,0)</f>
        <v>0</v>
      </c>
      <c r="AF1672" s="80">
        <f t="shared" si="124"/>
        <v>1</v>
      </c>
      <c r="AG1672" s="123">
        <f t="shared" si="125"/>
        <v>1000</v>
      </c>
      <c r="AH1672" s="126" cm="1">
        <f t="array" ref="AH1672">_xlfn.XLOOKUP(AD1671,CDIHistorico_[Data],CDIHistorico_[CDI dia]/100,AH1671,0)</f>
        <v>0</v>
      </c>
      <c r="AI1672" s="2">
        <f t="shared" si="126"/>
        <v>1</v>
      </c>
    </row>
    <row r="1673" spans="26:35" hidden="1" x14ac:dyDescent="0.25">
      <c r="Z1673"/>
      <c r="AD1673" s="5">
        <f t="shared" si="123"/>
        <v>39129</v>
      </c>
      <c r="AE1673" s="96" cm="1">
        <f t="array" ref="AE1673">_xlfn.XLOOKUP(AD1672,SELICHistorico[Data],SELICHistorico[SELIC dia]/100,AE1672,0)</f>
        <v>0</v>
      </c>
      <c r="AF1673" s="80">
        <f t="shared" si="124"/>
        <v>1</v>
      </c>
      <c r="AG1673" s="123">
        <f t="shared" si="125"/>
        <v>1000</v>
      </c>
      <c r="AH1673" s="126" cm="1">
        <f t="array" ref="AH1673">_xlfn.XLOOKUP(AD1672,CDIHistorico_[Data],CDIHistorico_[CDI dia]/100,AH1672,0)</f>
        <v>0</v>
      </c>
      <c r="AI1673" s="2">
        <f t="shared" si="126"/>
        <v>1</v>
      </c>
    </row>
    <row r="1674" spans="26:35" hidden="1" x14ac:dyDescent="0.25">
      <c r="Z1674"/>
      <c r="AD1674" s="5">
        <f t="shared" si="123"/>
        <v>39134</v>
      </c>
      <c r="AE1674" s="96" cm="1">
        <f t="array" ref="AE1674">_xlfn.XLOOKUP(AD1673,SELICHistorico[Data],SELICHistorico[SELIC dia]/100,AE1673,0)</f>
        <v>0</v>
      </c>
      <c r="AF1674" s="80">
        <f t="shared" si="124"/>
        <v>1</v>
      </c>
      <c r="AG1674" s="123">
        <f t="shared" si="125"/>
        <v>1000</v>
      </c>
      <c r="AH1674" s="126" cm="1">
        <f t="array" ref="AH1674">_xlfn.XLOOKUP(AD1673,CDIHistorico_[Data],CDIHistorico_[CDI dia]/100,AH1673,0)</f>
        <v>0</v>
      </c>
      <c r="AI1674" s="2">
        <f t="shared" si="126"/>
        <v>1</v>
      </c>
    </row>
    <row r="1675" spans="26:35" hidden="1" x14ac:dyDescent="0.25">
      <c r="Z1675"/>
      <c r="AD1675" s="5">
        <f t="shared" si="123"/>
        <v>39135</v>
      </c>
      <c r="AE1675" s="96" cm="1">
        <f t="array" ref="AE1675">_xlfn.XLOOKUP(AD1674,SELICHistorico[Data],SELICHistorico[SELIC dia]/100,AE1674,0)</f>
        <v>0</v>
      </c>
      <c r="AF1675" s="80">
        <f t="shared" si="124"/>
        <v>1</v>
      </c>
      <c r="AG1675" s="123">
        <f t="shared" si="125"/>
        <v>1000</v>
      </c>
      <c r="AH1675" s="126" cm="1">
        <f t="array" ref="AH1675">_xlfn.XLOOKUP(AD1674,CDIHistorico_[Data],CDIHistorico_[CDI dia]/100,AH1674,0)</f>
        <v>0</v>
      </c>
      <c r="AI1675" s="2">
        <f t="shared" si="126"/>
        <v>1</v>
      </c>
    </row>
    <row r="1676" spans="26:35" hidden="1" x14ac:dyDescent="0.25">
      <c r="Z1676"/>
      <c r="AD1676" s="5">
        <f t="shared" si="123"/>
        <v>39136</v>
      </c>
      <c r="AE1676" s="96" cm="1">
        <f t="array" ref="AE1676">_xlfn.XLOOKUP(AD1675,SELICHistorico[Data],SELICHistorico[SELIC dia]/100,AE1675,0)</f>
        <v>0</v>
      </c>
      <c r="AF1676" s="80">
        <f t="shared" si="124"/>
        <v>1</v>
      </c>
      <c r="AG1676" s="123">
        <f t="shared" si="125"/>
        <v>1000</v>
      </c>
      <c r="AH1676" s="126" cm="1">
        <f t="array" ref="AH1676">_xlfn.XLOOKUP(AD1675,CDIHistorico_[Data],CDIHistorico_[CDI dia]/100,AH1675,0)</f>
        <v>0</v>
      </c>
      <c r="AI1676" s="2">
        <f t="shared" si="126"/>
        <v>1</v>
      </c>
    </row>
    <row r="1677" spans="26:35" hidden="1" x14ac:dyDescent="0.25">
      <c r="Z1677"/>
      <c r="AD1677" s="5">
        <f t="shared" si="123"/>
        <v>39139</v>
      </c>
      <c r="AE1677" s="96" cm="1">
        <f t="array" ref="AE1677">_xlfn.XLOOKUP(AD1676,SELICHistorico[Data],SELICHistorico[SELIC dia]/100,AE1676,0)</f>
        <v>0</v>
      </c>
      <c r="AF1677" s="80">
        <f t="shared" si="124"/>
        <v>1</v>
      </c>
      <c r="AG1677" s="123">
        <f t="shared" si="125"/>
        <v>1000</v>
      </c>
      <c r="AH1677" s="126" cm="1">
        <f t="array" ref="AH1677">_xlfn.XLOOKUP(AD1676,CDIHistorico_[Data],CDIHistorico_[CDI dia]/100,AH1676,0)</f>
        <v>0</v>
      </c>
      <c r="AI1677" s="2">
        <f t="shared" si="126"/>
        <v>1</v>
      </c>
    </row>
    <row r="1678" spans="26:35" hidden="1" x14ac:dyDescent="0.25">
      <c r="Z1678"/>
      <c r="AD1678" s="5">
        <f t="shared" si="123"/>
        <v>39140</v>
      </c>
      <c r="AE1678" s="96" cm="1">
        <f t="array" ref="AE1678">_xlfn.XLOOKUP(AD1677,SELICHistorico[Data],SELICHistorico[SELIC dia]/100,AE1677,0)</f>
        <v>0</v>
      </c>
      <c r="AF1678" s="80">
        <f t="shared" si="124"/>
        <v>1</v>
      </c>
      <c r="AG1678" s="123">
        <f t="shared" si="125"/>
        <v>1000</v>
      </c>
      <c r="AH1678" s="126" cm="1">
        <f t="array" ref="AH1678">_xlfn.XLOOKUP(AD1677,CDIHistorico_[Data],CDIHistorico_[CDI dia]/100,AH1677,0)</f>
        <v>0</v>
      </c>
      <c r="AI1678" s="2">
        <f t="shared" si="126"/>
        <v>1</v>
      </c>
    </row>
    <row r="1679" spans="26:35" hidden="1" x14ac:dyDescent="0.25">
      <c r="Z1679"/>
      <c r="AD1679" s="5">
        <f t="shared" si="123"/>
        <v>39141</v>
      </c>
      <c r="AE1679" s="96" cm="1">
        <f t="array" ref="AE1679">_xlfn.XLOOKUP(AD1678,SELICHistorico[Data],SELICHistorico[SELIC dia]/100,AE1678,0)</f>
        <v>0</v>
      </c>
      <c r="AF1679" s="80">
        <f t="shared" si="124"/>
        <v>1</v>
      </c>
      <c r="AG1679" s="123">
        <f t="shared" si="125"/>
        <v>1000</v>
      </c>
      <c r="AH1679" s="126" cm="1">
        <f t="array" ref="AH1679">_xlfn.XLOOKUP(AD1678,CDIHistorico_[Data],CDIHistorico_[CDI dia]/100,AH1678,0)</f>
        <v>0</v>
      </c>
      <c r="AI1679" s="2">
        <f t="shared" si="126"/>
        <v>1</v>
      </c>
    </row>
    <row r="1680" spans="26:35" hidden="1" x14ac:dyDescent="0.25">
      <c r="Z1680"/>
      <c r="AD1680" s="5">
        <f t="shared" si="123"/>
        <v>39142</v>
      </c>
      <c r="AE1680" s="96" cm="1">
        <f t="array" ref="AE1680">_xlfn.XLOOKUP(AD1679,SELICHistorico[Data],SELICHistorico[SELIC dia]/100,AE1679,0)</f>
        <v>0</v>
      </c>
      <c r="AF1680" s="80">
        <f t="shared" si="124"/>
        <v>1</v>
      </c>
      <c r="AG1680" s="123">
        <f t="shared" si="125"/>
        <v>1000</v>
      </c>
      <c r="AH1680" s="126" cm="1">
        <f t="array" ref="AH1680">_xlfn.XLOOKUP(AD1679,CDIHistorico_[Data],CDIHistorico_[CDI dia]/100,AH1679,0)</f>
        <v>0</v>
      </c>
      <c r="AI1680" s="2">
        <f t="shared" si="126"/>
        <v>1</v>
      </c>
    </row>
    <row r="1681" spans="26:35" hidden="1" x14ac:dyDescent="0.25">
      <c r="Z1681"/>
      <c r="AD1681" s="5">
        <f t="shared" si="123"/>
        <v>39143</v>
      </c>
      <c r="AE1681" s="96" cm="1">
        <f t="array" ref="AE1681">_xlfn.XLOOKUP(AD1680,SELICHistorico[Data],SELICHistorico[SELIC dia]/100,AE1680,0)</f>
        <v>0</v>
      </c>
      <c r="AF1681" s="80">
        <f t="shared" si="124"/>
        <v>1</v>
      </c>
      <c r="AG1681" s="123">
        <f t="shared" si="125"/>
        <v>1000</v>
      </c>
      <c r="AH1681" s="126" cm="1">
        <f t="array" ref="AH1681">_xlfn.XLOOKUP(AD1680,CDIHistorico_[Data],CDIHistorico_[CDI dia]/100,AH1680,0)</f>
        <v>0</v>
      </c>
      <c r="AI1681" s="2">
        <f t="shared" si="126"/>
        <v>1</v>
      </c>
    </row>
    <row r="1682" spans="26:35" hidden="1" x14ac:dyDescent="0.25">
      <c r="Z1682"/>
      <c r="AD1682" s="5">
        <f t="shared" si="123"/>
        <v>39146</v>
      </c>
      <c r="AE1682" s="96" cm="1">
        <f t="array" ref="AE1682">_xlfn.XLOOKUP(AD1681,SELICHistorico[Data],SELICHistorico[SELIC dia]/100,AE1681,0)</f>
        <v>0</v>
      </c>
      <c r="AF1682" s="80">
        <f t="shared" si="124"/>
        <v>1</v>
      </c>
      <c r="AG1682" s="123">
        <f t="shared" si="125"/>
        <v>1000</v>
      </c>
      <c r="AH1682" s="126" cm="1">
        <f t="array" ref="AH1682">_xlfn.XLOOKUP(AD1681,CDIHistorico_[Data],CDIHistorico_[CDI dia]/100,AH1681,0)</f>
        <v>0</v>
      </c>
      <c r="AI1682" s="2">
        <f t="shared" si="126"/>
        <v>1</v>
      </c>
    </row>
    <row r="1683" spans="26:35" hidden="1" x14ac:dyDescent="0.25">
      <c r="Z1683"/>
      <c r="AD1683" s="5">
        <f t="shared" si="123"/>
        <v>39147</v>
      </c>
      <c r="AE1683" s="96" cm="1">
        <f t="array" ref="AE1683">_xlfn.XLOOKUP(AD1682,SELICHistorico[Data],SELICHistorico[SELIC dia]/100,AE1682,0)</f>
        <v>0</v>
      </c>
      <c r="AF1683" s="80">
        <f t="shared" si="124"/>
        <v>1</v>
      </c>
      <c r="AG1683" s="123">
        <f t="shared" si="125"/>
        <v>1000</v>
      </c>
      <c r="AH1683" s="126" cm="1">
        <f t="array" ref="AH1683">_xlfn.XLOOKUP(AD1682,CDIHistorico_[Data],CDIHistorico_[CDI dia]/100,AH1682,0)</f>
        <v>0</v>
      </c>
      <c r="AI1683" s="2">
        <f t="shared" si="126"/>
        <v>1</v>
      </c>
    </row>
    <row r="1684" spans="26:35" hidden="1" x14ac:dyDescent="0.25">
      <c r="Z1684"/>
      <c r="AD1684" s="5">
        <f t="shared" ref="AD1684:AD1747" si="127">WORKDAY(AD1683,1,feriados)</f>
        <v>39148</v>
      </c>
      <c r="AE1684" s="96" cm="1">
        <f t="array" ref="AE1684">_xlfn.XLOOKUP(AD1683,SELICHistorico[Data],SELICHistorico[SELIC dia]/100,AE1683,0)</f>
        <v>0</v>
      </c>
      <c r="AF1684" s="80">
        <f t="shared" si="124"/>
        <v>1</v>
      </c>
      <c r="AG1684" s="123">
        <f t="shared" si="125"/>
        <v>1000</v>
      </c>
      <c r="AH1684" s="126" cm="1">
        <f t="array" ref="AH1684">_xlfn.XLOOKUP(AD1683,CDIHistorico_[Data],CDIHistorico_[CDI dia]/100,AH1683,0)</f>
        <v>0</v>
      </c>
      <c r="AI1684" s="2">
        <f t="shared" si="126"/>
        <v>1</v>
      </c>
    </row>
    <row r="1685" spans="26:35" hidden="1" x14ac:dyDescent="0.25">
      <c r="Z1685"/>
      <c r="AD1685" s="5">
        <f t="shared" si="127"/>
        <v>39149</v>
      </c>
      <c r="AE1685" s="96" cm="1">
        <f t="array" ref="AE1685">_xlfn.XLOOKUP(AD1684,SELICHistorico[Data],SELICHistorico[SELIC dia]/100,AE1684,0)</f>
        <v>0</v>
      </c>
      <c r="AF1685" s="80">
        <f t="shared" si="124"/>
        <v>1</v>
      </c>
      <c r="AG1685" s="123">
        <f t="shared" si="125"/>
        <v>1000</v>
      </c>
      <c r="AH1685" s="126" cm="1">
        <f t="array" ref="AH1685">_xlfn.XLOOKUP(AD1684,CDIHistorico_[Data],CDIHistorico_[CDI dia]/100,AH1684,0)</f>
        <v>0</v>
      </c>
      <c r="AI1685" s="2">
        <f t="shared" si="126"/>
        <v>1</v>
      </c>
    </row>
    <row r="1686" spans="26:35" hidden="1" x14ac:dyDescent="0.25">
      <c r="Z1686"/>
      <c r="AD1686" s="5">
        <f t="shared" si="127"/>
        <v>39150</v>
      </c>
      <c r="AE1686" s="96" cm="1">
        <f t="array" ref="AE1686">_xlfn.XLOOKUP(AD1685,SELICHistorico[Data],SELICHistorico[SELIC dia]/100,AE1685,0)</f>
        <v>0</v>
      </c>
      <c r="AF1686" s="80">
        <f t="shared" si="124"/>
        <v>1</v>
      </c>
      <c r="AG1686" s="123">
        <f t="shared" si="125"/>
        <v>1000</v>
      </c>
      <c r="AH1686" s="126" cm="1">
        <f t="array" ref="AH1686">_xlfn.XLOOKUP(AD1685,CDIHistorico_[Data],CDIHistorico_[CDI dia]/100,AH1685,0)</f>
        <v>0</v>
      </c>
      <c r="AI1686" s="2">
        <f t="shared" si="126"/>
        <v>1</v>
      </c>
    </row>
    <row r="1687" spans="26:35" hidden="1" x14ac:dyDescent="0.25">
      <c r="Z1687"/>
      <c r="AD1687" s="5">
        <f t="shared" si="127"/>
        <v>39153</v>
      </c>
      <c r="AE1687" s="96" cm="1">
        <f t="array" ref="AE1687">_xlfn.XLOOKUP(AD1686,SELICHistorico[Data],SELICHistorico[SELIC dia]/100,AE1686,0)</f>
        <v>0</v>
      </c>
      <c r="AF1687" s="80">
        <f t="shared" si="124"/>
        <v>1</v>
      </c>
      <c r="AG1687" s="123">
        <f t="shared" si="125"/>
        <v>1000</v>
      </c>
      <c r="AH1687" s="126" cm="1">
        <f t="array" ref="AH1687">_xlfn.XLOOKUP(AD1686,CDIHistorico_[Data],CDIHistorico_[CDI dia]/100,AH1686,0)</f>
        <v>0</v>
      </c>
      <c r="AI1687" s="2">
        <f t="shared" si="126"/>
        <v>1</v>
      </c>
    </row>
    <row r="1688" spans="26:35" hidden="1" x14ac:dyDescent="0.25">
      <c r="Z1688"/>
      <c r="AD1688" s="5">
        <f t="shared" si="127"/>
        <v>39154</v>
      </c>
      <c r="AE1688" s="96" cm="1">
        <f t="array" ref="AE1688">_xlfn.XLOOKUP(AD1687,SELICHistorico[Data],SELICHistorico[SELIC dia]/100,AE1687,0)</f>
        <v>0</v>
      </c>
      <c r="AF1688" s="80">
        <f t="shared" si="124"/>
        <v>1</v>
      </c>
      <c r="AG1688" s="123">
        <f t="shared" si="125"/>
        <v>1000</v>
      </c>
      <c r="AH1688" s="126" cm="1">
        <f t="array" ref="AH1688">_xlfn.XLOOKUP(AD1687,CDIHistorico_[Data],CDIHistorico_[CDI dia]/100,AH1687,0)</f>
        <v>0</v>
      </c>
      <c r="AI1688" s="2">
        <f t="shared" si="126"/>
        <v>1</v>
      </c>
    </row>
    <row r="1689" spans="26:35" hidden="1" x14ac:dyDescent="0.25">
      <c r="Z1689"/>
      <c r="AD1689" s="5">
        <f t="shared" si="127"/>
        <v>39155</v>
      </c>
      <c r="AE1689" s="96" cm="1">
        <f t="array" ref="AE1689">_xlfn.XLOOKUP(AD1688,SELICHistorico[Data],SELICHistorico[SELIC dia]/100,AE1688,0)</f>
        <v>0</v>
      </c>
      <c r="AF1689" s="80">
        <f t="shared" si="124"/>
        <v>1</v>
      </c>
      <c r="AG1689" s="123">
        <f t="shared" si="125"/>
        <v>1000</v>
      </c>
      <c r="AH1689" s="126" cm="1">
        <f t="array" ref="AH1689">_xlfn.XLOOKUP(AD1688,CDIHistorico_[Data],CDIHistorico_[CDI dia]/100,AH1688,0)</f>
        <v>0</v>
      </c>
      <c r="AI1689" s="2">
        <f t="shared" si="126"/>
        <v>1</v>
      </c>
    </row>
    <row r="1690" spans="26:35" hidden="1" x14ac:dyDescent="0.25">
      <c r="Z1690"/>
      <c r="AD1690" s="5">
        <f t="shared" si="127"/>
        <v>39156</v>
      </c>
      <c r="AE1690" s="96" cm="1">
        <f t="array" ref="AE1690">_xlfn.XLOOKUP(AD1689,SELICHistorico[Data],SELICHistorico[SELIC dia]/100,AE1689,0)</f>
        <v>0</v>
      </c>
      <c r="AF1690" s="80">
        <f t="shared" si="124"/>
        <v>1</v>
      </c>
      <c r="AG1690" s="123">
        <f t="shared" si="125"/>
        <v>1000</v>
      </c>
      <c r="AH1690" s="126" cm="1">
        <f t="array" ref="AH1690">_xlfn.XLOOKUP(AD1689,CDIHistorico_[Data],CDIHistorico_[CDI dia]/100,AH1689,0)</f>
        <v>0</v>
      </c>
      <c r="AI1690" s="2">
        <f t="shared" si="126"/>
        <v>1</v>
      </c>
    </row>
    <row r="1691" spans="26:35" hidden="1" x14ac:dyDescent="0.25">
      <c r="Z1691"/>
      <c r="AD1691" s="5">
        <f t="shared" si="127"/>
        <v>39157</v>
      </c>
      <c r="AE1691" s="96" cm="1">
        <f t="array" ref="AE1691">_xlfn.XLOOKUP(AD1690,SELICHistorico[Data],SELICHistorico[SELIC dia]/100,AE1690,0)</f>
        <v>0</v>
      </c>
      <c r="AF1691" s="80">
        <f t="shared" si="124"/>
        <v>1</v>
      </c>
      <c r="AG1691" s="123">
        <f t="shared" si="125"/>
        <v>1000</v>
      </c>
      <c r="AH1691" s="126" cm="1">
        <f t="array" ref="AH1691">_xlfn.XLOOKUP(AD1690,CDIHistorico_[Data],CDIHistorico_[CDI dia]/100,AH1690,0)</f>
        <v>0</v>
      </c>
      <c r="AI1691" s="2">
        <f t="shared" si="126"/>
        <v>1</v>
      </c>
    </row>
    <row r="1692" spans="26:35" hidden="1" x14ac:dyDescent="0.25">
      <c r="Z1692"/>
      <c r="AD1692" s="5">
        <f t="shared" si="127"/>
        <v>39160</v>
      </c>
      <c r="AE1692" s="96" cm="1">
        <f t="array" ref="AE1692">_xlfn.XLOOKUP(AD1691,SELICHistorico[Data],SELICHistorico[SELIC dia]/100,AE1691,0)</f>
        <v>0</v>
      </c>
      <c r="AF1692" s="80">
        <f t="shared" si="124"/>
        <v>1</v>
      </c>
      <c r="AG1692" s="123">
        <f t="shared" si="125"/>
        <v>1000</v>
      </c>
      <c r="AH1692" s="126" cm="1">
        <f t="array" ref="AH1692">_xlfn.XLOOKUP(AD1691,CDIHistorico_[Data],CDIHistorico_[CDI dia]/100,AH1691,0)</f>
        <v>0</v>
      </c>
      <c r="AI1692" s="2">
        <f t="shared" si="126"/>
        <v>1</v>
      </c>
    </row>
    <row r="1693" spans="26:35" hidden="1" x14ac:dyDescent="0.25">
      <c r="Z1693"/>
      <c r="AD1693" s="5">
        <f t="shared" si="127"/>
        <v>39161</v>
      </c>
      <c r="AE1693" s="96" cm="1">
        <f t="array" ref="AE1693">_xlfn.XLOOKUP(AD1692,SELICHistorico[Data],SELICHistorico[SELIC dia]/100,AE1692,0)</f>
        <v>0</v>
      </c>
      <c r="AF1693" s="80">
        <f t="shared" si="124"/>
        <v>1</v>
      </c>
      <c r="AG1693" s="123">
        <f t="shared" si="125"/>
        <v>1000</v>
      </c>
      <c r="AH1693" s="126" cm="1">
        <f t="array" ref="AH1693">_xlfn.XLOOKUP(AD1692,CDIHistorico_[Data],CDIHistorico_[CDI dia]/100,AH1692,0)</f>
        <v>0</v>
      </c>
      <c r="AI1693" s="2">
        <f t="shared" si="126"/>
        <v>1</v>
      </c>
    </row>
    <row r="1694" spans="26:35" hidden="1" x14ac:dyDescent="0.25">
      <c r="Z1694"/>
      <c r="AD1694" s="5">
        <f t="shared" si="127"/>
        <v>39162</v>
      </c>
      <c r="AE1694" s="96" cm="1">
        <f t="array" ref="AE1694">_xlfn.XLOOKUP(AD1693,SELICHistorico[Data],SELICHistorico[SELIC dia]/100,AE1693,0)</f>
        <v>0</v>
      </c>
      <c r="AF1694" s="80">
        <f t="shared" si="124"/>
        <v>1</v>
      </c>
      <c r="AG1694" s="123">
        <f t="shared" si="125"/>
        <v>1000</v>
      </c>
      <c r="AH1694" s="126" cm="1">
        <f t="array" ref="AH1694">_xlfn.XLOOKUP(AD1693,CDIHistorico_[Data],CDIHistorico_[CDI dia]/100,AH1693,0)</f>
        <v>0</v>
      </c>
      <c r="AI1694" s="2">
        <f t="shared" si="126"/>
        <v>1</v>
      </c>
    </row>
    <row r="1695" spans="26:35" hidden="1" x14ac:dyDescent="0.25">
      <c r="Z1695"/>
      <c r="AD1695" s="5">
        <f t="shared" si="127"/>
        <v>39163</v>
      </c>
      <c r="AE1695" s="96" cm="1">
        <f t="array" ref="AE1695">_xlfn.XLOOKUP(AD1694,SELICHistorico[Data],SELICHistorico[SELIC dia]/100,AE1694,0)</f>
        <v>0</v>
      </c>
      <c r="AF1695" s="80">
        <f t="shared" si="124"/>
        <v>1</v>
      </c>
      <c r="AG1695" s="123">
        <f t="shared" si="125"/>
        <v>1000</v>
      </c>
      <c r="AH1695" s="126" cm="1">
        <f t="array" ref="AH1695">_xlfn.XLOOKUP(AD1694,CDIHistorico_[Data],CDIHistorico_[CDI dia]/100,AH1694,0)</f>
        <v>0</v>
      </c>
      <c r="AI1695" s="2">
        <f t="shared" si="126"/>
        <v>1</v>
      </c>
    </row>
    <row r="1696" spans="26:35" hidden="1" x14ac:dyDescent="0.25">
      <c r="Z1696"/>
      <c r="AD1696" s="5">
        <f t="shared" si="127"/>
        <v>39164</v>
      </c>
      <c r="AE1696" s="96" cm="1">
        <f t="array" ref="AE1696">_xlfn.XLOOKUP(AD1695,SELICHistorico[Data],SELICHistorico[SELIC dia]/100,AE1695,0)</f>
        <v>0</v>
      </c>
      <c r="AF1696" s="80">
        <f t="shared" si="124"/>
        <v>1</v>
      </c>
      <c r="AG1696" s="123">
        <f t="shared" si="125"/>
        <v>1000</v>
      </c>
      <c r="AH1696" s="126" cm="1">
        <f t="array" ref="AH1696">_xlfn.XLOOKUP(AD1695,CDIHistorico_[Data],CDIHistorico_[CDI dia]/100,AH1695,0)</f>
        <v>0</v>
      </c>
      <c r="AI1696" s="2">
        <f t="shared" si="126"/>
        <v>1</v>
      </c>
    </row>
    <row r="1697" spans="26:35" hidden="1" x14ac:dyDescent="0.25">
      <c r="Z1697"/>
      <c r="AD1697" s="5">
        <f t="shared" si="127"/>
        <v>39167</v>
      </c>
      <c r="AE1697" s="96" cm="1">
        <f t="array" ref="AE1697">_xlfn.XLOOKUP(AD1696,SELICHistorico[Data],SELICHistorico[SELIC dia]/100,AE1696,0)</f>
        <v>0</v>
      </c>
      <c r="AF1697" s="80">
        <f t="shared" si="124"/>
        <v>1</v>
      </c>
      <c r="AG1697" s="123">
        <f t="shared" si="125"/>
        <v>1000</v>
      </c>
      <c r="AH1697" s="126" cm="1">
        <f t="array" ref="AH1697">_xlfn.XLOOKUP(AD1696,CDIHistorico_[Data],CDIHistorico_[CDI dia]/100,AH1696,0)</f>
        <v>0</v>
      </c>
      <c r="AI1697" s="2">
        <f t="shared" si="126"/>
        <v>1</v>
      </c>
    </row>
    <row r="1698" spans="26:35" hidden="1" x14ac:dyDescent="0.25">
      <c r="Z1698"/>
      <c r="AD1698" s="5">
        <f t="shared" si="127"/>
        <v>39168</v>
      </c>
      <c r="AE1698" s="96" cm="1">
        <f t="array" ref="AE1698">_xlfn.XLOOKUP(AD1697,SELICHistorico[Data],SELICHistorico[SELIC dia]/100,AE1697,0)</f>
        <v>0</v>
      </c>
      <c r="AF1698" s="80">
        <f t="shared" si="124"/>
        <v>1</v>
      </c>
      <c r="AG1698" s="123">
        <f t="shared" si="125"/>
        <v>1000</v>
      </c>
      <c r="AH1698" s="126" cm="1">
        <f t="array" ref="AH1698">_xlfn.XLOOKUP(AD1697,CDIHistorico_[Data],CDIHistorico_[CDI dia]/100,AH1697,0)</f>
        <v>0</v>
      </c>
      <c r="AI1698" s="2">
        <f t="shared" si="126"/>
        <v>1</v>
      </c>
    </row>
    <row r="1699" spans="26:35" hidden="1" x14ac:dyDescent="0.25">
      <c r="Z1699"/>
      <c r="AD1699" s="5">
        <f t="shared" si="127"/>
        <v>39169</v>
      </c>
      <c r="AE1699" s="96" cm="1">
        <f t="array" ref="AE1699">_xlfn.XLOOKUP(AD1698,SELICHistorico[Data],SELICHistorico[SELIC dia]/100,AE1698,0)</f>
        <v>0</v>
      </c>
      <c r="AF1699" s="80">
        <f t="shared" si="124"/>
        <v>1</v>
      </c>
      <c r="AG1699" s="123">
        <f t="shared" si="125"/>
        <v>1000</v>
      </c>
      <c r="AH1699" s="126" cm="1">
        <f t="array" ref="AH1699">_xlfn.XLOOKUP(AD1698,CDIHistorico_[Data],CDIHistorico_[CDI dia]/100,AH1698,0)</f>
        <v>0</v>
      </c>
      <c r="AI1699" s="2">
        <f t="shared" si="126"/>
        <v>1</v>
      </c>
    </row>
    <row r="1700" spans="26:35" hidden="1" x14ac:dyDescent="0.25">
      <c r="Z1700"/>
      <c r="AD1700" s="5">
        <f t="shared" si="127"/>
        <v>39170</v>
      </c>
      <c r="AE1700" s="96" cm="1">
        <f t="array" ref="AE1700">_xlfn.XLOOKUP(AD1699,SELICHistorico[Data],SELICHistorico[SELIC dia]/100,AE1699,0)</f>
        <v>0</v>
      </c>
      <c r="AF1700" s="80">
        <f t="shared" si="124"/>
        <v>1</v>
      </c>
      <c r="AG1700" s="123">
        <f t="shared" si="125"/>
        <v>1000</v>
      </c>
      <c r="AH1700" s="126" cm="1">
        <f t="array" ref="AH1700">_xlfn.XLOOKUP(AD1699,CDIHistorico_[Data],CDIHistorico_[CDI dia]/100,AH1699,0)</f>
        <v>0</v>
      </c>
      <c r="AI1700" s="2">
        <f t="shared" si="126"/>
        <v>1</v>
      </c>
    </row>
    <row r="1701" spans="26:35" hidden="1" x14ac:dyDescent="0.25">
      <c r="Z1701"/>
      <c r="AD1701" s="5">
        <f t="shared" si="127"/>
        <v>39171</v>
      </c>
      <c r="AE1701" s="96" cm="1">
        <f t="array" ref="AE1701">_xlfn.XLOOKUP(AD1700,SELICHistorico[Data],SELICHistorico[SELIC dia]/100,AE1700,0)</f>
        <v>0</v>
      </c>
      <c r="AF1701" s="80">
        <f t="shared" si="124"/>
        <v>1</v>
      </c>
      <c r="AG1701" s="123">
        <f t="shared" si="125"/>
        <v>1000</v>
      </c>
      <c r="AH1701" s="126" cm="1">
        <f t="array" ref="AH1701">_xlfn.XLOOKUP(AD1700,CDIHistorico_[Data],CDIHistorico_[CDI dia]/100,AH1700,0)</f>
        <v>0</v>
      </c>
      <c r="AI1701" s="2">
        <f t="shared" si="126"/>
        <v>1</v>
      </c>
    </row>
    <row r="1702" spans="26:35" hidden="1" x14ac:dyDescent="0.25">
      <c r="Z1702"/>
      <c r="AD1702" s="5">
        <f t="shared" si="127"/>
        <v>39174</v>
      </c>
      <c r="AE1702" s="96" cm="1">
        <f t="array" ref="AE1702">_xlfn.XLOOKUP(AD1701,SELICHistorico[Data],SELICHistorico[SELIC dia]/100,AE1701,0)</f>
        <v>0</v>
      </c>
      <c r="AF1702" s="80">
        <f t="shared" si="124"/>
        <v>1</v>
      </c>
      <c r="AG1702" s="123">
        <f t="shared" si="125"/>
        <v>1000</v>
      </c>
      <c r="AH1702" s="126" cm="1">
        <f t="array" ref="AH1702">_xlfn.XLOOKUP(AD1701,CDIHistorico_[Data],CDIHistorico_[CDI dia]/100,AH1701,0)</f>
        <v>0</v>
      </c>
      <c r="AI1702" s="2">
        <f t="shared" si="126"/>
        <v>1</v>
      </c>
    </row>
    <row r="1703" spans="26:35" hidden="1" x14ac:dyDescent="0.25">
      <c r="Z1703"/>
      <c r="AD1703" s="5">
        <f t="shared" si="127"/>
        <v>39175</v>
      </c>
      <c r="AE1703" s="96" cm="1">
        <f t="array" ref="AE1703">_xlfn.XLOOKUP(AD1702,SELICHistorico[Data],SELICHistorico[SELIC dia]/100,AE1702,0)</f>
        <v>0</v>
      </c>
      <c r="AF1703" s="80">
        <f t="shared" si="124"/>
        <v>1</v>
      </c>
      <c r="AG1703" s="123">
        <f t="shared" si="125"/>
        <v>1000</v>
      </c>
      <c r="AH1703" s="126" cm="1">
        <f t="array" ref="AH1703">_xlfn.XLOOKUP(AD1702,CDIHistorico_[Data],CDIHistorico_[CDI dia]/100,AH1702,0)</f>
        <v>0</v>
      </c>
      <c r="AI1703" s="2">
        <f t="shared" si="126"/>
        <v>1</v>
      </c>
    </row>
    <row r="1704" spans="26:35" hidden="1" x14ac:dyDescent="0.25">
      <c r="Z1704"/>
      <c r="AD1704" s="5">
        <f t="shared" si="127"/>
        <v>39176</v>
      </c>
      <c r="AE1704" s="96" cm="1">
        <f t="array" ref="AE1704">_xlfn.XLOOKUP(AD1703,SELICHistorico[Data],SELICHistorico[SELIC dia]/100,AE1703,0)</f>
        <v>0</v>
      </c>
      <c r="AF1704" s="80">
        <f t="shared" si="124"/>
        <v>1</v>
      </c>
      <c r="AG1704" s="123">
        <f t="shared" si="125"/>
        <v>1000</v>
      </c>
      <c r="AH1704" s="126" cm="1">
        <f t="array" ref="AH1704">_xlfn.XLOOKUP(AD1703,CDIHistorico_[Data],CDIHistorico_[CDI dia]/100,AH1703,0)</f>
        <v>0</v>
      </c>
      <c r="AI1704" s="2">
        <f t="shared" si="126"/>
        <v>1</v>
      </c>
    </row>
    <row r="1705" spans="26:35" hidden="1" x14ac:dyDescent="0.25">
      <c r="Z1705"/>
      <c r="AD1705" s="5">
        <f t="shared" si="127"/>
        <v>39177</v>
      </c>
      <c r="AE1705" s="96" cm="1">
        <f t="array" ref="AE1705">_xlfn.XLOOKUP(AD1704,SELICHistorico[Data],SELICHistorico[SELIC dia]/100,AE1704,0)</f>
        <v>0</v>
      </c>
      <c r="AF1705" s="80">
        <f t="shared" si="124"/>
        <v>1</v>
      </c>
      <c r="AG1705" s="123">
        <f t="shared" si="125"/>
        <v>1000</v>
      </c>
      <c r="AH1705" s="126" cm="1">
        <f t="array" ref="AH1705">_xlfn.XLOOKUP(AD1704,CDIHistorico_[Data],CDIHistorico_[CDI dia]/100,AH1704,0)</f>
        <v>0</v>
      </c>
      <c r="AI1705" s="2">
        <f t="shared" si="126"/>
        <v>1</v>
      </c>
    </row>
    <row r="1706" spans="26:35" hidden="1" x14ac:dyDescent="0.25">
      <c r="Z1706"/>
      <c r="AD1706" s="5">
        <f t="shared" si="127"/>
        <v>39181</v>
      </c>
      <c r="AE1706" s="96" cm="1">
        <f t="array" ref="AE1706">_xlfn.XLOOKUP(AD1705,SELICHistorico[Data],SELICHistorico[SELIC dia]/100,AE1705,0)</f>
        <v>0</v>
      </c>
      <c r="AF1706" s="80">
        <f t="shared" si="124"/>
        <v>1</v>
      </c>
      <c r="AG1706" s="123">
        <f t="shared" si="125"/>
        <v>1000</v>
      </c>
      <c r="AH1706" s="126" cm="1">
        <f t="array" ref="AH1706">_xlfn.XLOOKUP(AD1705,CDIHistorico_[Data],CDIHistorico_[CDI dia]/100,AH1705,0)</f>
        <v>0</v>
      </c>
      <c r="AI1706" s="2">
        <f t="shared" si="126"/>
        <v>1</v>
      </c>
    </row>
    <row r="1707" spans="26:35" hidden="1" x14ac:dyDescent="0.25">
      <c r="Z1707"/>
      <c r="AD1707" s="5">
        <f t="shared" si="127"/>
        <v>39182</v>
      </c>
      <c r="AE1707" s="96" cm="1">
        <f t="array" ref="AE1707">_xlfn.XLOOKUP(AD1706,SELICHistorico[Data],SELICHistorico[SELIC dia]/100,AE1706,0)</f>
        <v>0</v>
      </c>
      <c r="AF1707" s="80">
        <f t="shared" si="124"/>
        <v>1</v>
      </c>
      <c r="AG1707" s="123">
        <f t="shared" si="125"/>
        <v>1000</v>
      </c>
      <c r="AH1707" s="126" cm="1">
        <f t="array" ref="AH1707">_xlfn.XLOOKUP(AD1706,CDIHistorico_[Data],CDIHistorico_[CDI dia]/100,AH1706,0)</f>
        <v>0</v>
      </c>
      <c r="AI1707" s="2">
        <f t="shared" si="126"/>
        <v>1</v>
      </c>
    </row>
    <row r="1708" spans="26:35" hidden="1" x14ac:dyDescent="0.25">
      <c r="Z1708"/>
      <c r="AD1708" s="5">
        <f t="shared" si="127"/>
        <v>39183</v>
      </c>
      <c r="AE1708" s="96" cm="1">
        <f t="array" ref="AE1708">_xlfn.XLOOKUP(AD1707,SELICHistorico[Data],SELICHistorico[SELIC dia]/100,AE1707,0)</f>
        <v>0</v>
      </c>
      <c r="AF1708" s="80">
        <f t="shared" si="124"/>
        <v>1</v>
      </c>
      <c r="AG1708" s="123">
        <f t="shared" si="125"/>
        <v>1000</v>
      </c>
      <c r="AH1708" s="126" cm="1">
        <f t="array" ref="AH1708">_xlfn.XLOOKUP(AD1707,CDIHistorico_[Data],CDIHistorico_[CDI dia]/100,AH1707,0)</f>
        <v>0</v>
      </c>
      <c r="AI1708" s="2">
        <f t="shared" si="126"/>
        <v>1</v>
      </c>
    </row>
    <row r="1709" spans="26:35" hidden="1" x14ac:dyDescent="0.25">
      <c r="Z1709"/>
      <c r="AD1709" s="5">
        <f t="shared" si="127"/>
        <v>39184</v>
      </c>
      <c r="AE1709" s="96" cm="1">
        <f t="array" ref="AE1709">_xlfn.XLOOKUP(AD1708,SELICHistorico[Data],SELICHistorico[SELIC dia]/100,AE1708,0)</f>
        <v>0</v>
      </c>
      <c r="AF1709" s="80">
        <f t="shared" si="124"/>
        <v>1</v>
      </c>
      <c r="AG1709" s="123">
        <f t="shared" si="125"/>
        <v>1000</v>
      </c>
      <c r="AH1709" s="126" cm="1">
        <f t="array" ref="AH1709">_xlfn.XLOOKUP(AD1708,CDIHistorico_[Data],CDIHistorico_[CDI dia]/100,AH1708,0)</f>
        <v>0</v>
      </c>
      <c r="AI1709" s="2">
        <f t="shared" si="126"/>
        <v>1</v>
      </c>
    </row>
    <row r="1710" spans="26:35" hidden="1" x14ac:dyDescent="0.25">
      <c r="Z1710"/>
      <c r="AD1710" s="5">
        <f t="shared" si="127"/>
        <v>39185</v>
      </c>
      <c r="AE1710" s="96" cm="1">
        <f t="array" ref="AE1710">_xlfn.XLOOKUP(AD1709,SELICHistorico[Data],SELICHistorico[SELIC dia]/100,AE1709,0)</f>
        <v>0</v>
      </c>
      <c r="AF1710" s="80">
        <f t="shared" si="124"/>
        <v>1</v>
      </c>
      <c r="AG1710" s="123">
        <f t="shared" si="125"/>
        <v>1000</v>
      </c>
      <c r="AH1710" s="126" cm="1">
        <f t="array" ref="AH1710">_xlfn.XLOOKUP(AD1709,CDIHistorico_[Data],CDIHistorico_[CDI dia]/100,AH1709,0)</f>
        <v>0</v>
      </c>
      <c r="AI1710" s="2">
        <f t="shared" si="126"/>
        <v>1</v>
      </c>
    </row>
    <row r="1711" spans="26:35" hidden="1" x14ac:dyDescent="0.25">
      <c r="Z1711"/>
      <c r="AD1711" s="5">
        <f t="shared" si="127"/>
        <v>39188</v>
      </c>
      <c r="AE1711" s="96" cm="1">
        <f t="array" ref="AE1711">_xlfn.XLOOKUP(AD1710,SELICHistorico[Data],SELICHistorico[SELIC dia]/100,AE1710,0)</f>
        <v>0</v>
      </c>
      <c r="AF1711" s="80">
        <f t="shared" si="124"/>
        <v>1</v>
      </c>
      <c r="AG1711" s="123">
        <f t="shared" si="125"/>
        <v>1000</v>
      </c>
      <c r="AH1711" s="126" cm="1">
        <f t="array" ref="AH1711">_xlfn.XLOOKUP(AD1710,CDIHistorico_[Data],CDIHistorico_[CDI dia]/100,AH1710,0)</f>
        <v>0</v>
      </c>
      <c r="AI1711" s="2">
        <f t="shared" si="126"/>
        <v>1</v>
      </c>
    </row>
    <row r="1712" spans="26:35" hidden="1" x14ac:dyDescent="0.25">
      <c r="Z1712"/>
      <c r="AD1712" s="5">
        <f t="shared" si="127"/>
        <v>39189</v>
      </c>
      <c r="AE1712" s="96" cm="1">
        <f t="array" ref="AE1712">_xlfn.XLOOKUP(AD1711,SELICHistorico[Data],SELICHistorico[SELIC dia]/100,AE1711,0)</f>
        <v>0</v>
      </c>
      <c r="AF1712" s="80">
        <f t="shared" si="124"/>
        <v>1</v>
      </c>
      <c r="AG1712" s="123">
        <f t="shared" si="125"/>
        <v>1000</v>
      </c>
      <c r="AH1712" s="126" cm="1">
        <f t="array" ref="AH1712">_xlfn.XLOOKUP(AD1711,CDIHistorico_[Data],CDIHistorico_[CDI dia]/100,AH1711,0)</f>
        <v>0</v>
      </c>
      <c r="AI1712" s="2">
        <f t="shared" si="126"/>
        <v>1</v>
      </c>
    </row>
    <row r="1713" spans="26:35" hidden="1" x14ac:dyDescent="0.25">
      <c r="Z1713"/>
      <c r="AD1713" s="5">
        <f t="shared" si="127"/>
        <v>39190</v>
      </c>
      <c r="AE1713" s="96" cm="1">
        <f t="array" ref="AE1713">_xlfn.XLOOKUP(AD1712,SELICHistorico[Data],SELICHistorico[SELIC dia]/100,AE1712,0)</f>
        <v>0</v>
      </c>
      <c r="AF1713" s="80">
        <f t="shared" si="124"/>
        <v>1</v>
      </c>
      <c r="AG1713" s="123">
        <f t="shared" si="125"/>
        <v>1000</v>
      </c>
      <c r="AH1713" s="126" cm="1">
        <f t="array" ref="AH1713">_xlfn.XLOOKUP(AD1712,CDIHistorico_[Data],CDIHistorico_[CDI dia]/100,AH1712,0)</f>
        <v>0</v>
      </c>
      <c r="AI1713" s="2">
        <f t="shared" si="126"/>
        <v>1</v>
      </c>
    </row>
    <row r="1714" spans="26:35" hidden="1" x14ac:dyDescent="0.25">
      <c r="Z1714"/>
      <c r="AD1714" s="5">
        <f t="shared" si="127"/>
        <v>39191</v>
      </c>
      <c r="AE1714" s="96" cm="1">
        <f t="array" ref="AE1714">_xlfn.XLOOKUP(AD1713,SELICHistorico[Data],SELICHistorico[SELIC dia]/100,AE1713,0)</f>
        <v>0</v>
      </c>
      <c r="AF1714" s="80">
        <f t="shared" si="124"/>
        <v>1</v>
      </c>
      <c r="AG1714" s="123">
        <f t="shared" si="125"/>
        <v>1000</v>
      </c>
      <c r="AH1714" s="126" cm="1">
        <f t="array" ref="AH1714">_xlfn.XLOOKUP(AD1713,CDIHistorico_[Data],CDIHistorico_[CDI dia]/100,AH1713,0)</f>
        <v>0</v>
      </c>
      <c r="AI1714" s="2">
        <f t="shared" si="126"/>
        <v>1</v>
      </c>
    </row>
    <row r="1715" spans="26:35" hidden="1" x14ac:dyDescent="0.25">
      <c r="Z1715"/>
      <c r="AD1715" s="5">
        <f t="shared" si="127"/>
        <v>39192</v>
      </c>
      <c r="AE1715" s="96" cm="1">
        <f t="array" ref="AE1715">_xlfn.XLOOKUP(AD1714,SELICHistorico[Data],SELICHistorico[SELIC dia]/100,AE1714,0)</f>
        <v>0</v>
      </c>
      <c r="AF1715" s="80">
        <f t="shared" si="124"/>
        <v>1</v>
      </c>
      <c r="AG1715" s="123">
        <f t="shared" si="125"/>
        <v>1000</v>
      </c>
      <c r="AH1715" s="126" cm="1">
        <f t="array" ref="AH1715">_xlfn.XLOOKUP(AD1714,CDIHistorico_[Data],CDIHistorico_[CDI dia]/100,AH1714,0)</f>
        <v>0</v>
      </c>
      <c r="AI1715" s="2">
        <f t="shared" si="126"/>
        <v>1</v>
      </c>
    </row>
    <row r="1716" spans="26:35" hidden="1" x14ac:dyDescent="0.25">
      <c r="Z1716"/>
      <c r="AD1716" s="5">
        <f t="shared" si="127"/>
        <v>39195</v>
      </c>
      <c r="AE1716" s="96" cm="1">
        <f t="array" ref="AE1716">_xlfn.XLOOKUP(AD1715,SELICHistorico[Data],SELICHistorico[SELIC dia]/100,AE1715,0)</f>
        <v>0</v>
      </c>
      <c r="AF1716" s="80">
        <f t="shared" si="124"/>
        <v>1</v>
      </c>
      <c r="AG1716" s="123">
        <f t="shared" si="125"/>
        <v>1000</v>
      </c>
      <c r="AH1716" s="126" cm="1">
        <f t="array" ref="AH1716">_xlfn.XLOOKUP(AD1715,CDIHistorico_[Data],CDIHistorico_[CDI dia]/100,AH1715,0)</f>
        <v>0</v>
      </c>
      <c r="AI1716" s="2">
        <f t="shared" si="126"/>
        <v>1</v>
      </c>
    </row>
    <row r="1717" spans="26:35" hidden="1" x14ac:dyDescent="0.25">
      <c r="Z1717"/>
      <c r="AD1717" s="5">
        <f t="shared" si="127"/>
        <v>39196</v>
      </c>
      <c r="AE1717" s="96" cm="1">
        <f t="array" ref="AE1717">_xlfn.XLOOKUP(AD1716,SELICHistorico[Data],SELICHistorico[SELIC dia]/100,AE1716,0)</f>
        <v>0</v>
      </c>
      <c r="AF1717" s="80">
        <f t="shared" si="124"/>
        <v>1</v>
      </c>
      <c r="AG1717" s="123">
        <f t="shared" si="125"/>
        <v>1000</v>
      </c>
      <c r="AH1717" s="126" cm="1">
        <f t="array" ref="AH1717">_xlfn.XLOOKUP(AD1716,CDIHistorico_[Data],CDIHistorico_[CDI dia]/100,AH1716,0)</f>
        <v>0</v>
      </c>
      <c r="AI1717" s="2">
        <f t="shared" si="126"/>
        <v>1</v>
      </c>
    </row>
    <row r="1718" spans="26:35" hidden="1" x14ac:dyDescent="0.25">
      <c r="Z1718"/>
      <c r="AD1718" s="5">
        <f t="shared" si="127"/>
        <v>39197</v>
      </c>
      <c r="AE1718" s="96" cm="1">
        <f t="array" ref="AE1718">_xlfn.XLOOKUP(AD1717,SELICHistorico[Data],SELICHistorico[SELIC dia]/100,AE1717,0)</f>
        <v>0</v>
      </c>
      <c r="AF1718" s="80">
        <f t="shared" si="124"/>
        <v>1</v>
      </c>
      <c r="AG1718" s="123">
        <f t="shared" si="125"/>
        <v>1000</v>
      </c>
      <c r="AH1718" s="126" cm="1">
        <f t="array" ref="AH1718">_xlfn.XLOOKUP(AD1717,CDIHistorico_[Data],CDIHistorico_[CDI dia]/100,AH1717,0)</f>
        <v>0</v>
      </c>
      <c r="AI1718" s="2">
        <f t="shared" si="126"/>
        <v>1</v>
      </c>
    </row>
    <row r="1719" spans="26:35" hidden="1" x14ac:dyDescent="0.25">
      <c r="Z1719"/>
      <c r="AD1719" s="5">
        <f t="shared" si="127"/>
        <v>39198</v>
      </c>
      <c r="AE1719" s="96" cm="1">
        <f t="array" ref="AE1719">_xlfn.XLOOKUP(AD1718,SELICHistorico[Data],SELICHistorico[SELIC dia]/100,AE1718,0)</f>
        <v>0</v>
      </c>
      <c r="AF1719" s="80">
        <f t="shared" si="124"/>
        <v>1</v>
      </c>
      <c r="AG1719" s="123">
        <f t="shared" si="125"/>
        <v>1000</v>
      </c>
      <c r="AH1719" s="126" cm="1">
        <f t="array" ref="AH1719">_xlfn.XLOOKUP(AD1718,CDIHistorico_[Data],CDIHistorico_[CDI dia]/100,AH1718,0)</f>
        <v>0</v>
      </c>
      <c r="AI1719" s="2">
        <f t="shared" si="126"/>
        <v>1</v>
      </c>
    </row>
    <row r="1720" spans="26:35" hidden="1" x14ac:dyDescent="0.25">
      <c r="Z1720"/>
      <c r="AD1720" s="5">
        <f t="shared" si="127"/>
        <v>39199</v>
      </c>
      <c r="AE1720" s="96" cm="1">
        <f t="array" ref="AE1720">_xlfn.XLOOKUP(AD1719,SELICHistorico[Data],SELICHistorico[SELIC dia]/100,AE1719,0)</f>
        <v>0</v>
      </c>
      <c r="AF1720" s="80">
        <f t="shared" si="124"/>
        <v>1</v>
      </c>
      <c r="AG1720" s="123">
        <f t="shared" si="125"/>
        <v>1000</v>
      </c>
      <c r="AH1720" s="126" cm="1">
        <f t="array" ref="AH1720">_xlfn.XLOOKUP(AD1719,CDIHistorico_[Data],CDIHistorico_[CDI dia]/100,AH1719,0)</f>
        <v>0</v>
      </c>
      <c r="AI1720" s="2">
        <f t="shared" si="126"/>
        <v>1</v>
      </c>
    </row>
    <row r="1721" spans="26:35" hidden="1" x14ac:dyDescent="0.25">
      <c r="Z1721"/>
      <c r="AD1721" s="5">
        <f t="shared" si="127"/>
        <v>39202</v>
      </c>
      <c r="AE1721" s="96" cm="1">
        <f t="array" ref="AE1721">_xlfn.XLOOKUP(AD1720,SELICHistorico[Data],SELICHistorico[SELIC dia]/100,AE1720,0)</f>
        <v>0</v>
      </c>
      <c r="AF1721" s="80">
        <f t="shared" si="124"/>
        <v>1</v>
      </c>
      <c r="AG1721" s="123">
        <f t="shared" si="125"/>
        <v>1000</v>
      </c>
      <c r="AH1721" s="126" cm="1">
        <f t="array" ref="AH1721">_xlfn.XLOOKUP(AD1720,CDIHistorico_[Data],CDIHistorico_[CDI dia]/100,AH1720,0)</f>
        <v>0</v>
      </c>
      <c r="AI1721" s="2">
        <f t="shared" si="126"/>
        <v>1</v>
      </c>
    </row>
    <row r="1722" spans="26:35" hidden="1" x14ac:dyDescent="0.25">
      <c r="Z1722"/>
      <c r="AD1722" s="5">
        <f t="shared" si="127"/>
        <v>39204</v>
      </c>
      <c r="AE1722" s="96" cm="1">
        <f t="array" ref="AE1722">_xlfn.XLOOKUP(AD1721,SELICHistorico[Data],SELICHistorico[SELIC dia]/100,AE1721,0)</f>
        <v>0</v>
      </c>
      <c r="AF1722" s="80">
        <f t="shared" si="124"/>
        <v>1</v>
      </c>
      <c r="AG1722" s="123">
        <f t="shared" si="125"/>
        <v>1000</v>
      </c>
      <c r="AH1722" s="126" cm="1">
        <f t="array" ref="AH1722">_xlfn.XLOOKUP(AD1721,CDIHistorico_[Data],CDIHistorico_[CDI dia]/100,AH1721,0)</f>
        <v>0</v>
      </c>
      <c r="AI1722" s="2">
        <f t="shared" si="126"/>
        <v>1</v>
      </c>
    </row>
    <row r="1723" spans="26:35" hidden="1" x14ac:dyDescent="0.25">
      <c r="Z1723"/>
      <c r="AD1723" s="5">
        <f t="shared" si="127"/>
        <v>39205</v>
      </c>
      <c r="AE1723" s="96" cm="1">
        <f t="array" ref="AE1723">_xlfn.XLOOKUP(AD1722,SELICHistorico[Data],SELICHistorico[SELIC dia]/100,AE1722,0)</f>
        <v>0</v>
      </c>
      <c r="AF1723" s="80">
        <f t="shared" si="124"/>
        <v>1</v>
      </c>
      <c r="AG1723" s="123">
        <f t="shared" si="125"/>
        <v>1000</v>
      </c>
      <c r="AH1723" s="126" cm="1">
        <f t="array" ref="AH1723">_xlfn.XLOOKUP(AD1722,CDIHistorico_[Data],CDIHistorico_[CDI dia]/100,AH1722,0)</f>
        <v>0</v>
      </c>
      <c r="AI1723" s="2">
        <f t="shared" si="126"/>
        <v>1</v>
      </c>
    </row>
    <row r="1724" spans="26:35" hidden="1" x14ac:dyDescent="0.25">
      <c r="Z1724"/>
      <c r="AD1724" s="5">
        <f t="shared" si="127"/>
        <v>39206</v>
      </c>
      <c r="AE1724" s="96" cm="1">
        <f t="array" ref="AE1724">_xlfn.XLOOKUP(AD1723,SELICHistorico[Data],SELICHistorico[SELIC dia]/100,AE1723,0)</f>
        <v>0</v>
      </c>
      <c r="AF1724" s="80">
        <f t="shared" si="124"/>
        <v>1</v>
      </c>
      <c r="AG1724" s="123">
        <f t="shared" si="125"/>
        <v>1000</v>
      </c>
      <c r="AH1724" s="126" cm="1">
        <f t="array" ref="AH1724">_xlfn.XLOOKUP(AD1723,CDIHistorico_[Data],CDIHistorico_[CDI dia]/100,AH1723,0)</f>
        <v>0</v>
      </c>
      <c r="AI1724" s="2">
        <f t="shared" si="126"/>
        <v>1</v>
      </c>
    </row>
    <row r="1725" spans="26:35" hidden="1" x14ac:dyDescent="0.25">
      <c r="Z1725"/>
      <c r="AD1725" s="5">
        <f t="shared" si="127"/>
        <v>39209</v>
      </c>
      <c r="AE1725" s="96" cm="1">
        <f t="array" ref="AE1725">_xlfn.XLOOKUP(AD1724,SELICHistorico[Data],SELICHistorico[SELIC dia]/100,AE1724,0)</f>
        <v>0</v>
      </c>
      <c r="AF1725" s="80">
        <f t="shared" si="124"/>
        <v>1</v>
      </c>
      <c r="AG1725" s="123">
        <f t="shared" si="125"/>
        <v>1000</v>
      </c>
      <c r="AH1725" s="126" cm="1">
        <f t="array" ref="AH1725">_xlfn.XLOOKUP(AD1724,CDIHistorico_[Data],CDIHistorico_[CDI dia]/100,AH1724,0)</f>
        <v>0</v>
      </c>
      <c r="AI1725" s="2">
        <f t="shared" si="126"/>
        <v>1</v>
      </c>
    </row>
    <row r="1726" spans="26:35" hidden="1" x14ac:dyDescent="0.25">
      <c r="Z1726"/>
      <c r="AD1726" s="5">
        <f t="shared" si="127"/>
        <v>39210</v>
      </c>
      <c r="AE1726" s="96" cm="1">
        <f t="array" ref="AE1726">_xlfn.XLOOKUP(AD1725,SELICHistorico[Data],SELICHistorico[SELIC dia]/100,AE1725,0)</f>
        <v>0</v>
      </c>
      <c r="AF1726" s="80">
        <f t="shared" si="124"/>
        <v>1</v>
      </c>
      <c r="AG1726" s="123">
        <f t="shared" si="125"/>
        <v>1000</v>
      </c>
      <c r="AH1726" s="126" cm="1">
        <f t="array" ref="AH1726">_xlfn.XLOOKUP(AD1725,CDIHistorico_[Data],CDIHistorico_[CDI dia]/100,AH1725,0)</f>
        <v>0</v>
      </c>
      <c r="AI1726" s="2">
        <f t="shared" si="126"/>
        <v>1</v>
      </c>
    </row>
    <row r="1727" spans="26:35" hidden="1" x14ac:dyDescent="0.25">
      <c r="Z1727"/>
      <c r="AD1727" s="5">
        <f t="shared" si="127"/>
        <v>39211</v>
      </c>
      <c r="AE1727" s="96" cm="1">
        <f t="array" ref="AE1727">_xlfn.XLOOKUP(AD1726,SELICHistorico[Data],SELICHistorico[SELIC dia]/100,AE1726,0)</f>
        <v>0</v>
      </c>
      <c r="AF1727" s="80">
        <f t="shared" si="124"/>
        <v>1</v>
      </c>
      <c r="AG1727" s="123">
        <f t="shared" si="125"/>
        <v>1000</v>
      </c>
      <c r="AH1727" s="126" cm="1">
        <f t="array" ref="AH1727">_xlfn.XLOOKUP(AD1726,CDIHistorico_[Data],CDIHistorico_[CDI dia]/100,AH1726,0)</f>
        <v>0</v>
      </c>
      <c r="AI1727" s="2">
        <f t="shared" si="126"/>
        <v>1</v>
      </c>
    </row>
    <row r="1728" spans="26:35" hidden="1" x14ac:dyDescent="0.25">
      <c r="Z1728"/>
      <c r="AD1728" s="5">
        <f t="shared" si="127"/>
        <v>39212</v>
      </c>
      <c r="AE1728" s="96" cm="1">
        <f t="array" ref="AE1728">_xlfn.XLOOKUP(AD1727,SELICHistorico[Data],SELICHistorico[SELIC dia]/100,AE1727,0)</f>
        <v>0</v>
      </c>
      <c r="AF1728" s="80">
        <f t="shared" si="124"/>
        <v>1</v>
      </c>
      <c r="AG1728" s="123">
        <f t="shared" si="125"/>
        <v>1000</v>
      </c>
      <c r="AH1728" s="126" cm="1">
        <f t="array" ref="AH1728">_xlfn.XLOOKUP(AD1727,CDIHistorico_[Data],CDIHistorico_[CDI dia]/100,AH1727,0)</f>
        <v>0</v>
      </c>
      <c r="AI1728" s="2">
        <f t="shared" si="126"/>
        <v>1</v>
      </c>
    </row>
    <row r="1729" spans="26:35" hidden="1" x14ac:dyDescent="0.25">
      <c r="Z1729"/>
      <c r="AD1729" s="5">
        <f t="shared" si="127"/>
        <v>39213</v>
      </c>
      <c r="AE1729" s="96" cm="1">
        <f t="array" ref="AE1729">_xlfn.XLOOKUP(AD1728,SELICHistorico[Data],SELICHistorico[SELIC dia]/100,AE1728,0)</f>
        <v>0</v>
      </c>
      <c r="AF1729" s="80">
        <f t="shared" si="124"/>
        <v>1</v>
      </c>
      <c r="AG1729" s="123">
        <f t="shared" si="125"/>
        <v>1000</v>
      </c>
      <c r="AH1729" s="126" cm="1">
        <f t="array" ref="AH1729">_xlfn.XLOOKUP(AD1728,CDIHistorico_[Data],CDIHistorico_[CDI dia]/100,AH1728,0)</f>
        <v>0</v>
      </c>
      <c r="AI1729" s="2">
        <f t="shared" si="126"/>
        <v>1</v>
      </c>
    </row>
    <row r="1730" spans="26:35" hidden="1" x14ac:dyDescent="0.25">
      <c r="Z1730"/>
      <c r="AD1730" s="5">
        <f t="shared" si="127"/>
        <v>39216</v>
      </c>
      <c r="AE1730" s="96" cm="1">
        <f t="array" ref="AE1730">_xlfn.XLOOKUP(AD1729,SELICHistorico[Data],SELICHistorico[SELIC dia]/100,AE1729,0)</f>
        <v>0</v>
      </c>
      <c r="AF1730" s="80">
        <f t="shared" si="124"/>
        <v>1</v>
      </c>
      <c r="AG1730" s="123">
        <f t="shared" si="125"/>
        <v>1000</v>
      </c>
      <c r="AH1730" s="126" cm="1">
        <f t="array" ref="AH1730">_xlfn.XLOOKUP(AD1729,CDIHistorico_[Data],CDIHistorico_[CDI dia]/100,AH1729,0)</f>
        <v>0</v>
      </c>
      <c r="AI1730" s="2">
        <f t="shared" si="126"/>
        <v>1</v>
      </c>
    </row>
    <row r="1731" spans="26:35" hidden="1" x14ac:dyDescent="0.25">
      <c r="Z1731"/>
      <c r="AD1731" s="5">
        <f t="shared" si="127"/>
        <v>39217</v>
      </c>
      <c r="AE1731" s="96" cm="1">
        <f t="array" ref="AE1731">_xlfn.XLOOKUP(AD1730,SELICHistorico[Data],SELICHistorico[SELIC dia]/100,AE1730,0)</f>
        <v>0</v>
      </c>
      <c r="AF1731" s="80">
        <f t="shared" si="124"/>
        <v>1</v>
      </c>
      <c r="AG1731" s="123">
        <f t="shared" si="125"/>
        <v>1000</v>
      </c>
      <c r="AH1731" s="126" cm="1">
        <f t="array" ref="AH1731">_xlfn.XLOOKUP(AD1730,CDIHistorico_[Data],CDIHistorico_[CDI dia]/100,AH1730,0)</f>
        <v>0</v>
      </c>
      <c r="AI1731" s="2">
        <f t="shared" si="126"/>
        <v>1</v>
      </c>
    </row>
    <row r="1732" spans="26:35" hidden="1" x14ac:dyDescent="0.25">
      <c r="Z1732"/>
      <c r="AD1732" s="5">
        <f t="shared" si="127"/>
        <v>39218</v>
      </c>
      <c r="AE1732" s="96" cm="1">
        <f t="array" ref="AE1732">_xlfn.XLOOKUP(AD1731,SELICHistorico[Data],SELICHistorico[SELIC dia]/100,AE1731,0)</f>
        <v>0</v>
      </c>
      <c r="AF1732" s="80">
        <f t="shared" ref="AF1732:AF1795" si="128">AF1731*(1+AE1732)</f>
        <v>1</v>
      </c>
      <c r="AG1732" s="123">
        <f t="shared" ref="AG1732:AG1795" si="129">TRUNC(1000*AF1732,6)</f>
        <v>1000</v>
      </c>
      <c r="AH1732" s="126" cm="1">
        <f t="array" ref="AH1732">_xlfn.XLOOKUP(AD1731,CDIHistorico_[Data],CDIHistorico_[CDI dia]/100,AH1731,0)</f>
        <v>0</v>
      </c>
      <c r="AI1732" s="2">
        <f t="shared" ref="AI1732:AI1795" si="130">AI1731*(1+AH1732)</f>
        <v>1</v>
      </c>
    </row>
    <row r="1733" spans="26:35" hidden="1" x14ac:dyDescent="0.25">
      <c r="Z1733"/>
      <c r="AD1733" s="5">
        <f t="shared" si="127"/>
        <v>39219</v>
      </c>
      <c r="AE1733" s="96" cm="1">
        <f t="array" ref="AE1733">_xlfn.XLOOKUP(AD1732,SELICHistorico[Data],SELICHistorico[SELIC dia]/100,AE1732,0)</f>
        <v>0</v>
      </c>
      <c r="AF1733" s="80">
        <f t="shared" si="128"/>
        <v>1</v>
      </c>
      <c r="AG1733" s="123">
        <f t="shared" si="129"/>
        <v>1000</v>
      </c>
      <c r="AH1733" s="126" cm="1">
        <f t="array" ref="AH1733">_xlfn.XLOOKUP(AD1732,CDIHistorico_[Data],CDIHistorico_[CDI dia]/100,AH1732,0)</f>
        <v>0</v>
      </c>
      <c r="AI1733" s="2">
        <f t="shared" si="130"/>
        <v>1</v>
      </c>
    </row>
    <row r="1734" spans="26:35" hidden="1" x14ac:dyDescent="0.25">
      <c r="Z1734"/>
      <c r="AD1734" s="5">
        <f t="shared" si="127"/>
        <v>39220</v>
      </c>
      <c r="AE1734" s="96" cm="1">
        <f t="array" ref="AE1734">_xlfn.XLOOKUP(AD1733,SELICHistorico[Data],SELICHistorico[SELIC dia]/100,AE1733,0)</f>
        <v>0</v>
      </c>
      <c r="AF1734" s="80">
        <f t="shared" si="128"/>
        <v>1</v>
      </c>
      <c r="AG1734" s="123">
        <f t="shared" si="129"/>
        <v>1000</v>
      </c>
      <c r="AH1734" s="126" cm="1">
        <f t="array" ref="AH1734">_xlfn.XLOOKUP(AD1733,CDIHistorico_[Data],CDIHistorico_[CDI dia]/100,AH1733,0)</f>
        <v>0</v>
      </c>
      <c r="AI1734" s="2">
        <f t="shared" si="130"/>
        <v>1</v>
      </c>
    </row>
    <row r="1735" spans="26:35" hidden="1" x14ac:dyDescent="0.25">
      <c r="Z1735"/>
      <c r="AD1735" s="5">
        <f t="shared" si="127"/>
        <v>39223</v>
      </c>
      <c r="AE1735" s="96" cm="1">
        <f t="array" ref="AE1735">_xlfn.XLOOKUP(AD1734,SELICHistorico[Data],SELICHistorico[SELIC dia]/100,AE1734,0)</f>
        <v>0</v>
      </c>
      <c r="AF1735" s="80">
        <f t="shared" si="128"/>
        <v>1</v>
      </c>
      <c r="AG1735" s="123">
        <f t="shared" si="129"/>
        <v>1000</v>
      </c>
      <c r="AH1735" s="126" cm="1">
        <f t="array" ref="AH1735">_xlfn.XLOOKUP(AD1734,CDIHistorico_[Data],CDIHistorico_[CDI dia]/100,AH1734,0)</f>
        <v>0</v>
      </c>
      <c r="AI1735" s="2">
        <f t="shared" si="130"/>
        <v>1</v>
      </c>
    </row>
    <row r="1736" spans="26:35" hidden="1" x14ac:dyDescent="0.25">
      <c r="Z1736"/>
      <c r="AD1736" s="5">
        <f t="shared" si="127"/>
        <v>39224</v>
      </c>
      <c r="AE1736" s="96" cm="1">
        <f t="array" ref="AE1736">_xlfn.XLOOKUP(AD1735,SELICHistorico[Data],SELICHistorico[SELIC dia]/100,AE1735,0)</f>
        <v>0</v>
      </c>
      <c r="AF1736" s="80">
        <f t="shared" si="128"/>
        <v>1</v>
      </c>
      <c r="AG1736" s="123">
        <f t="shared" si="129"/>
        <v>1000</v>
      </c>
      <c r="AH1736" s="126" cm="1">
        <f t="array" ref="AH1736">_xlfn.XLOOKUP(AD1735,CDIHistorico_[Data],CDIHistorico_[CDI dia]/100,AH1735,0)</f>
        <v>0</v>
      </c>
      <c r="AI1736" s="2">
        <f t="shared" si="130"/>
        <v>1</v>
      </c>
    </row>
    <row r="1737" spans="26:35" hidden="1" x14ac:dyDescent="0.25">
      <c r="Z1737"/>
      <c r="AD1737" s="5">
        <f t="shared" si="127"/>
        <v>39225</v>
      </c>
      <c r="AE1737" s="96" cm="1">
        <f t="array" ref="AE1737">_xlfn.XLOOKUP(AD1736,SELICHistorico[Data],SELICHistorico[SELIC dia]/100,AE1736,0)</f>
        <v>0</v>
      </c>
      <c r="AF1737" s="80">
        <f t="shared" si="128"/>
        <v>1</v>
      </c>
      <c r="AG1737" s="123">
        <f t="shared" si="129"/>
        <v>1000</v>
      </c>
      <c r="AH1737" s="126" cm="1">
        <f t="array" ref="AH1737">_xlfn.XLOOKUP(AD1736,CDIHistorico_[Data],CDIHistorico_[CDI dia]/100,AH1736,0)</f>
        <v>0</v>
      </c>
      <c r="AI1737" s="2">
        <f t="shared" si="130"/>
        <v>1</v>
      </c>
    </row>
    <row r="1738" spans="26:35" hidden="1" x14ac:dyDescent="0.25">
      <c r="Z1738"/>
      <c r="AD1738" s="5">
        <f t="shared" si="127"/>
        <v>39226</v>
      </c>
      <c r="AE1738" s="96" cm="1">
        <f t="array" ref="AE1738">_xlfn.XLOOKUP(AD1737,SELICHistorico[Data],SELICHistorico[SELIC dia]/100,AE1737,0)</f>
        <v>0</v>
      </c>
      <c r="AF1738" s="80">
        <f t="shared" si="128"/>
        <v>1</v>
      </c>
      <c r="AG1738" s="123">
        <f t="shared" si="129"/>
        <v>1000</v>
      </c>
      <c r="AH1738" s="126" cm="1">
        <f t="array" ref="AH1738">_xlfn.XLOOKUP(AD1737,CDIHistorico_[Data],CDIHistorico_[CDI dia]/100,AH1737,0)</f>
        <v>0</v>
      </c>
      <c r="AI1738" s="2">
        <f t="shared" si="130"/>
        <v>1</v>
      </c>
    </row>
    <row r="1739" spans="26:35" hidden="1" x14ac:dyDescent="0.25">
      <c r="Z1739"/>
      <c r="AD1739" s="5">
        <f t="shared" si="127"/>
        <v>39227</v>
      </c>
      <c r="AE1739" s="96" cm="1">
        <f t="array" ref="AE1739">_xlfn.XLOOKUP(AD1738,SELICHistorico[Data],SELICHistorico[SELIC dia]/100,AE1738,0)</f>
        <v>0</v>
      </c>
      <c r="AF1739" s="80">
        <f t="shared" si="128"/>
        <v>1</v>
      </c>
      <c r="AG1739" s="123">
        <f t="shared" si="129"/>
        <v>1000</v>
      </c>
      <c r="AH1739" s="126" cm="1">
        <f t="array" ref="AH1739">_xlfn.XLOOKUP(AD1738,CDIHistorico_[Data],CDIHistorico_[CDI dia]/100,AH1738,0)</f>
        <v>0</v>
      </c>
      <c r="AI1739" s="2">
        <f t="shared" si="130"/>
        <v>1</v>
      </c>
    </row>
    <row r="1740" spans="26:35" hidden="1" x14ac:dyDescent="0.25">
      <c r="Z1740"/>
      <c r="AD1740" s="5">
        <f t="shared" si="127"/>
        <v>39230</v>
      </c>
      <c r="AE1740" s="96" cm="1">
        <f t="array" ref="AE1740">_xlfn.XLOOKUP(AD1739,SELICHistorico[Data],SELICHistorico[SELIC dia]/100,AE1739,0)</f>
        <v>0</v>
      </c>
      <c r="AF1740" s="80">
        <f t="shared" si="128"/>
        <v>1</v>
      </c>
      <c r="AG1740" s="123">
        <f t="shared" si="129"/>
        <v>1000</v>
      </c>
      <c r="AH1740" s="126" cm="1">
        <f t="array" ref="AH1740">_xlfn.XLOOKUP(AD1739,CDIHistorico_[Data],CDIHistorico_[CDI dia]/100,AH1739,0)</f>
        <v>0</v>
      </c>
      <c r="AI1740" s="2">
        <f t="shared" si="130"/>
        <v>1</v>
      </c>
    </row>
    <row r="1741" spans="26:35" hidden="1" x14ac:dyDescent="0.25">
      <c r="Z1741"/>
      <c r="AD1741" s="5">
        <f t="shared" si="127"/>
        <v>39231</v>
      </c>
      <c r="AE1741" s="96" cm="1">
        <f t="array" ref="AE1741">_xlfn.XLOOKUP(AD1740,SELICHistorico[Data],SELICHistorico[SELIC dia]/100,AE1740,0)</f>
        <v>0</v>
      </c>
      <c r="AF1741" s="80">
        <f t="shared" si="128"/>
        <v>1</v>
      </c>
      <c r="AG1741" s="123">
        <f t="shared" si="129"/>
        <v>1000</v>
      </c>
      <c r="AH1741" s="126" cm="1">
        <f t="array" ref="AH1741">_xlfn.XLOOKUP(AD1740,CDIHistorico_[Data],CDIHistorico_[CDI dia]/100,AH1740,0)</f>
        <v>0</v>
      </c>
      <c r="AI1741" s="2">
        <f t="shared" si="130"/>
        <v>1</v>
      </c>
    </row>
    <row r="1742" spans="26:35" hidden="1" x14ac:dyDescent="0.25">
      <c r="Z1742"/>
      <c r="AD1742" s="5">
        <f t="shared" si="127"/>
        <v>39232</v>
      </c>
      <c r="AE1742" s="96" cm="1">
        <f t="array" ref="AE1742">_xlfn.XLOOKUP(AD1741,SELICHistorico[Data],SELICHistorico[SELIC dia]/100,AE1741,0)</f>
        <v>0</v>
      </c>
      <c r="AF1742" s="80">
        <f t="shared" si="128"/>
        <v>1</v>
      </c>
      <c r="AG1742" s="123">
        <f t="shared" si="129"/>
        <v>1000</v>
      </c>
      <c r="AH1742" s="126" cm="1">
        <f t="array" ref="AH1742">_xlfn.XLOOKUP(AD1741,CDIHistorico_[Data],CDIHistorico_[CDI dia]/100,AH1741,0)</f>
        <v>0</v>
      </c>
      <c r="AI1742" s="2">
        <f t="shared" si="130"/>
        <v>1</v>
      </c>
    </row>
    <row r="1743" spans="26:35" hidden="1" x14ac:dyDescent="0.25">
      <c r="Z1743"/>
      <c r="AD1743" s="5">
        <f t="shared" si="127"/>
        <v>39233</v>
      </c>
      <c r="AE1743" s="96" cm="1">
        <f t="array" ref="AE1743">_xlfn.XLOOKUP(AD1742,SELICHistorico[Data],SELICHistorico[SELIC dia]/100,AE1742,0)</f>
        <v>0</v>
      </c>
      <c r="AF1743" s="80">
        <f t="shared" si="128"/>
        <v>1</v>
      </c>
      <c r="AG1743" s="123">
        <f t="shared" si="129"/>
        <v>1000</v>
      </c>
      <c r="AH1743" s="126" cm="1">
        <f t="array" ref="AH1743">_xlfn.XLOOKUP(AD1742,CDIHistorico_[Data],CDIHistorico_[CDI dia]/100,AH1742,0)</f>
        <v>0</v>
      </c>
      <c r="AI1743" s="2">
        <f t="shared" si="130"/>
        <v>1</v>
      </c>
    </row>
    <row r="1744" spans="26:35" hidden="1" x14ac:dyDescent="0.25">
      <c r="Z1744"/>
      <c r="AD1744" s="5">
        <f t="shared" si="127"/>
        <v>39234</v>
      </c>
      <c r="AE1744" s="96" cm="1">
        <f t="array" ref="AE1744">_xlfn.XLOOKUP(AD1743,SELICHistorico[Data],SELICHistorico[SELIC dia]/100,AE1743,0)</f>
        <v>0</v>
      </c>
      <c r="AF1744" s="80">
        <f t="shared" si="128"/>
        <v>1</v>
      </c>
      <c r="AG1744" s="123">
        <f t="shared" si="129"/>
        <v>1000</v>
      </c>
      <c r="AH1744" s="126" cm="1">
        <f t="array" ref="AH1744">_xlfn.XLOOKUP(AD1743,CDIHistorico_[Data],CDIHistorico_[CDI dia]/100,AH1743,0)</f>
        <v>0</v>
      </c>
      <c r="AI1744" s="2">
        <f t="shared" si="130"/>
        <v>1</v>
      </c>
    </row>
    <row r="1745" spans="26:35" hidden="1" x14ac:dyDescent="0.25">
      <c r="Z1745"/>
      <c r="AD1745" s="5">
        <f t="shared" si="127"/>
        <v>39237</v>
      </c>
      <c r="AE1745" s="96" cm="1">
        <f t="array" ref="AE1745">_xlfn.XLOOKUP(AD1744,SELICHistorico[Data],SELICHistorico[SELIC dia]/100,AE1744,0)</f>
        <v>0</v>
      </c>
      <c r="AF1745" s="80">
        <f t="shared" si="128"/>
        <v>1</v>
      </c>
      <c r="AG1745" s="123">
        <f t="shared" si="129"/>
        <v>1000</v>
      </c>
      <c r="AH1745" s="126" cm="1">
        <f t="array" ref="AH1745">_xlfn.XLOOKUP(AD1744,CDIHistorico_[Data],CDIHistorico_[CDI dia]/100,AH1744,0)</f>
        <v>0</v>
      </c>
      <c r="AI1745" s="2">
        <f t="shared" si="130"/>
        <v>1</v>
      </c>
    </row>
    <row r="1746" spans="26:35" hidden="1" x14ac:dyDescent="0.25">
      <c r="Z1746"/>
      <c r="AD1746" s="5">
        <f t="shared" si="127"/>
        <v>39238</v>
      </c>
      <c r="AE1746" s="96" cm="1">
        <f t="array" ref="AE1746">_xlfn.XLOOKUP(AD1745,SELICHistorico[Data],SELICHistorico[SELIC dia]/100,AE1745,0)</f>
        <v>0</v>
      </c>
      <c r="AF1746" s="80">
        <f t="shared" si="128"/>
        <v>1</v>
      </c>
      <c r="AG1746" s="123">
        <f t="shared" si="129"/>
        <v>1000</v>
      </c>
      <c r="AH1746" s="126" cm="1">
        <f t="array" ref="AH1746">_xlfn.XLOOKUP(AD1745,CDIHistorico_[Data],CDIHistorico_[CDI dia]/100,AH1745,0)</f>
        <v>0</v>
      </c>
      <c r="AI1746" s="2">
        <f t="shared" si="130"/>
        <v>1</v>
      </c>
    </row>
    <row r="1747" spans="26:35" hidden="1" x14ac:dyDescent="0.25">
      <c r="Z1747"/>
      <c r="AD1747" s="5">
        <f t="shared" si="127"/>
        <v>39239</v>
      </c>
      <c r="AE1747" s="96" cm="1">
        <f t="array" ref="AE1747">_xlfn.XLOOKUP(AD1746,SELICHistorico[Data],SELICHistorico[SELIC dia]/100,AE1746,0)</f>
        <v>0</v>
      </c>
      <c r="AF1747" s="80">
        <f t="shared" si="128"/>
        <v>1</v>
      </c>
      <c r="AG1747" s="123">
        <f t="shared" si="129"/>
        <v>1000</v>
      </c>
      <c r="AH1747" s="126" cm="1">
        <f t="array" ref="AH1747">_xlfn.XLOOKUP(AD1746,CDIHistorico_[Data],CDIHistorico_[CDI dia]/100,AH1746,0)</f>
        <v>0</v>
      </c>
      <c r="AI1747" s="2">
        <f t="shared" si="130"/>
        <v>1</v>
      </c>
    </row>
    <row r="1748" spans="26:35" hidden="1" x14ac:dyDescent="0.25">
      <c r="Z1748"/>
      <c r="AD1748" s="5">
        <f t="shared" ref="AD1748:AD1811" si="131">WORKDAY(AD1747,1,feriados)</f>
        <v>39241</v>
      </c>
      <c r="AE1748" s="96" cm="1">
        <f t="array" ref="AE1748">_xlfn.XLOOKUP(AD1747,SELICHistorico[Data],SELICHistorico[SELIC dia]/100,AE1747,0)</f>
        <v>0</v>
      </c>
      <c r="AF1748" s="80">
        <f t="shared" si="128"/>
        <v>1</v>
      </c>
      <c r="AG1748" s="123">
        <f t="shared" si="129"/>
        <v>1000</v>
      </c>
      <c r="AH1748" s="126" cm="1">
        <f t="array" ref="AH1748">_xlfn.XLOOKUP(AD1747,CDIHistorico_[Data],CDIHistorico_[CDI dia]/100,AH1747,0)</f>
        <v>0</v>
      </c>
      <c r="AI1748" s="2">
        <f t="shared" si="130"/>
        <v>1</v>
      </c>
    </row>
    <row r="1749" spans="26:35" hidden="1" x14ac:dyDescent="0.25">
      <c r="Z1749"/>
      <c r="AD1749" s="5">
        <f t="shared" si="131"/>
        <v>39244</v>
      </c>
      <c r="AE1749" s="96" cm="1">
        <f t="array" ref="AE1749">_xlfn.XLOOKUP(AD1748,SELICHistorico[Data],SELICHistorico[SELIC dia]/100,AE1748,0)</f>
        <v>0</v>
      </c>
      <c r="AF1749" s="80">
        <f t="shared" si="128"/>
        <v>1</v>
      </c>
      <c r="AG1749" s="123">
        <f t="shared" si="129"/>
        <v>1000</v>
      </c>
      <c r="AH1749" s="126" cm="1">
        <f t="array" ref="AH1749">_xlfn.XLOOKUP(AD1748,CDIHistorico_[Data],CDIHistorico_[CDI dia]/100,AH1748,0)</f>
        <v>0</v>
      </c>
      <c r="AI1749" s="2">
        <f t="shared" si="130"/>
        <v>1</v>
      </c>
    </row>
    <row r="1750" spans="26:35" hidden="1" x14ac:dyDescent="0.25">
      <c r="Z1750"/>
      <c r="AD1750" s="5">
        <f t="shared" si="131"/>
        <v>39245</v>
      </c>
      <c r="AE1750" s="96" cm="1">
        <f t="array" ref="AE1750">_xlfn.XLOOKUP(AD1749,SELICHistorico[Data],SELICHistorico[SELIC dia]/100,AE1749,0)</f>
        <v>0</v>
      </c>
      <c r="AF1750" s="80">
        <f t="shared" si="128"/>
        <v>1</v>
      </c>
      <c r="AG1750" s="123">
        <f t="shared" si="129"/>
        <v>1000</v>
      </c>
      <c r="AH1750" s="126" cm="1">
        <f t="array" ref="AH1750">_xlfn.XLOOKUP(AD1749,CDIHistorico_[Data],CDIHistorico_[CDI dia]/100,AH1749,0)</f>
        <v>0</v>
      </c>
      <c r="AI1750" s="2">
        <f t="shared" si="130"/>
        <v>1</v>
      </c>
    </row>
    <row r="1751" spans="26:35" hidden="1" x14ac:dyDescent="0.25">
      <c r="Z1751"/>
      <c r="AD1751" s="5">
        <f t="shared" si="131"/>
        <v>39246</v>
      </c>
      <c r="AE1751" s="96" cm="1">
        <f t="array" ref="AE1751">_xlfn.XLOOKUP(AD1750,SELICHistorico[Data],SELICHistorico[SELIC dia]/100,AE1750,0)</f>
        <v>0</v>
      </c>
      <c r="AF1751" s="80">
        <f t="shared" si="128"/>
        <v>1</v>
      </c>
      <c r="AG1751" s="123">
        <f t="shared" si="129"/>
        <v>1000</v>
      </c>
      <c r="AH1751" s="126" cm="1">
        <f t="array" ref="AH1751">_xlfn.XLOOKUP(AD1750,CDIHistorico_[Data],CDIHistorico_[CDI dia]/100,AH1750,0)</f>
        <v>0</v>
      </c>
      <c r="AI1751" s="2">
        <f t="shared" si="130"/>
        <v>1</v>
      </c>
    </row>
    <row r="1752" spans="26:35" hidden="1" x14ac:dyDescent="0.25">
      <c r="Z1752"/>
      <c r="AD1752" s="5">
        <f t="shared" si="131"/>
        <v>39247</v>
      </c>
      <c r="AE1752" s="96" cm="1">
        <f t="array" ref="AE1752">_xlfn.XLOOKUP(AD1751,SELICHistorico[Data],SELICHistorico[SELIC dia]/100,AE1751,0)</f>
        <v>0</v>
      </c>
      <c r="AF1752" s="80">
        <f t="shared" si="128"/>
        <v>1</v>
      </c>
      <c r="AG1752" s="123">
        <f t="shared" si="129"/>
        <v>1000</v>
      </c>
      <c r="AH1752" s="126" cm="1">
        <f t="array" ref="AH1752">_xlfn.XLOOKUP(AD1751,CDIHistorico_[Data],CDIHistorico_[CDI dia]/100,AH1751,0)</f>
        <v>0</v>
      </c>
      <c r="AI1752" s="2">
        <f t="shared" si="130"/>
        <v>1</v>
      </c>
    </row>
    <row r="1753" spans="26:35" hidden="1" x14ac:dyDescent="0.25">
      <c r="Z1753"/>
      <c r="AD1753" s="5">
        <f t="shared" si="131"/>
        <v>39248</v>
      </c>
      <c r="AE1753" s="96" cm="1">
        <f t="array" ref="AE1753">_xlfn.XLOOKUP(AD1752,SELICHistorico[Data],SELICHistorico[SELIC dia]/100,AE1752,0)</f>
        <v>0</v>
      </c>
      <c r="AF1753" s="80">
        <f t="shared" si="128"/>
        <v>1</v>
      </c>
      <c r="AG1753" s="123">
        <f t="shared" si="129"/>
        <v>1000</v>
      </c>
      <c r="AH1753" s="126" cm="1">
        <f t="array" ref="AH1753">_xlfn.XLOOKUP(AD1752,CDIHistorico_[Data],CDIHistorico_[CDI dia]/100,AH1752,0)</f>
        <v>0</v>
      </c>
      <c r="AI1753" s="2">
        <f t="shared" si="130"/>
        <v>1</v>
      </c>
    </row>
    <row r="1754" spans="26:35" hidden="1" x14ac:dyDescent="0.25">
      <c r="Z1754"/>
      <c r="AD1754" s="5">
        <f t="shared" si="131"/>
        <v>39251</v>
      </c>
      <c r="AE1754" s="96" cm="1">
        <f t="array" ref="AE1754">_xlfn.XLOOKUP(AD1753,SELICHistorico[Data],SELICHistorico[SELIC dia]/100,AE1753,0)</f>
        <v>0</v>
      </c>
      <c r="AF1754" s="80">
        <f t="shared" si="128"/>
        <v>1</v>
      </c>
      <c r="AG1754" s="123">
        <f t="shared" si="129"/>
        <v>1000</v>
      </c>
      <c r="AH1754" s="126" cm="1">
        <f t="array" ref="AH1754">_xlfn.XLOOKUP(AD1753,CDIHistorico_[Data],CDIHistorico_[CDI dia]/100,AH1753,0)</f>
        <v>0</v>
      </c>
      <c r="AI1754" s="2">
        <f t="shared" si="130"/>
        <v>1</v>
      </c>
    </row>
    <row r="1755" spans="26:35" hidden="1" x14ac:dyDescent="0.25">
      <c r="Z1755"/>
      <c r="AD1755" s="5">
        <f t="shared" si="131"/>
        <v>39252</v>
      </c>
      <c r="AE1755" s="96" cm="1">
        <f t="array" ref="AE1755">_xlfn.XLOOKUP(AD1754,SELICHistorico[Data],SELICHistorico[SELIC dia]/100,AE1754,0)</f>
        <v>0</v>
      </c>
      <c r="AF1755" s="80">
        <f t="shared" si="128"/>
        <v>1</v>
      </c>
      <c r="AG1755" s="123">
        <f t="shared" si="129"/>
        <v>1000</v>
      </c>
      <c r="AH1755" s="126" cm="1">
        <f t="array" ref="AH1755">_xlfn.XLOOKUP(AD1754,CDIHistorico_[Data],CDIHistorico_[CDI dia]/100,AH1754,0)</f>
        <v>0</v>
      </c>
      <c r="AI1755" s="2">
        <f t="shared" si="130"/>
        <v>1</v>
      </c>
    </row>
    <row r="1756" spans="26:35" hidden="1" x14ac:dyDescent="0.25">
      <c r="Z1756"/>
      <c r="AD1756" s="5">
        <f t="shared" si="131"/>
        <v>39253</v>
      </c>
      <c r="AE1756" s="96" cm="1">
        <f t="array" ref="AE1756">_xlfn.XLOOKUP(AD1755,SELICHistorico[Data],SELICHistorico[SELIC dia]/100,AE1755,0)</f>
        <v>0</v>
      </c>
      <c r="AF1756" s="80">
        <f t="shared" si="128"/>
        <v>1</v>
      </c>
      <c r="AG1756" s="123">
        <f t="shared" si="129"/>
        <v>1000</v>
      </c>
      <c r="AH1756" s="126" cm="1">
        <f t="array" ref="AH1756">_xlfn.XLOOKUP(AD1755,CDIHistorico_[Data],CDIHistorico_[CDI dia]/100,AH1755,0)</f>
        <v>0</v>
      </c>
      <c r="AI1756" s="2">
        <f t="shared" si="130"/>
        <v>1</v>
      </c>
    </row>
    <row r="1757" spans="26:35" hidden="1" x14ac:dyDescent="0.25">
      <c r="Z1757"/>
      <c r="AD1757" s="5">
        <f t="shared" si="131"/>
        <v>39254</v>
      </c>
      <c r="AE1757" s="96" cm="1">
        <f t="array" ref="AE1757">_xlfn.XLOOKUP(AD1756,SELICHistorico[Data],SELICHistorico[SELIC dia]/100,AE1756,0)</f>
        <v>0</v>
      </c>
      <c r="AF1757" s="80">
        <f t="shared" si="128"/>
        <v>1</v>
      </c>
      <c r="AG1757" s="123">
        <f t="shared" si="129"/>
        <v>1000</v>
      </c>
      <c r="AH1757" s="126" cm="1">
        <f t="array" ref="AH1757">_xlfn.XLOOKUP(AD1756,CDIHistorico_[Data],CDIHistorico_[CDI dia]/100,AH1756,0)</f>
        <v>0</v>
      </c>
      <c r="AI1757" s="2">
        <f t="shared" si="130"/>
        <v>1</v>
      </c>
    </row>
    <row r="1758" spans="26:35" hidden="1" x14ac:dyDescent="0.25">
      <c r="Z1758"/>
      <c r="AD1758" s="5">
        <f t="shared" si="131"/>
        <v>39255</v>
      </c>
      <c r="AE1758" s="96" cm="1">
        <f t="array" ref="AE1758">_xlfn.XLOOKUP(AD1757,SELICHistorico[Data],SELICHistorico[SELIC dia]/100,AE1757,0)</f>
        <v>0</v>
      </c>
      <c r="AF1758" s="80">
        <f t="shared" si="128"/>
        <v>1</v>
      </c>
      <c r="AG1758" s="123">
        <f t="shared" si="129"/>
        <v>1000</v>
      </c>
      <c r="AH1758" s="126" cm="1">
        <f t="array" ref="AH1758">_xlfn.XLOOKUP(AD1757,CDIHistorico_[Data],CDIHistorico_[CDI dia]/100,AH1757,0)</f>
        <v>0</v>
      </c>
      <c r="AI1758" s="2">
        <f t="shared" si="130"/>
        <v>1</v>
      </c>
    </row>
    <row r="1759" spans="26:35" hidden="1" x14ac:dyDescent="0.25">
      <c r="Z1759"/>
      <c r="AD1759" s="5">
        <f t="shared" si="131"/>
        <v>39258</v>
      </c>
      <c r="AE1759" s="96" cm="1">
        <f t="array" ref="AE1759">_xlfn.XLOOKUP(AD1758,SELICHistorico[Data],SELICHistorico[SELIC dia]/100,AE1758,0)</f>
        <v>0</v>
      </c>
      <c r="AF1759" s="80">
        <f t="shared" si="128"/>
        <v>1</v>
      </c>
      <c r="AG1759" s="123">
        <f t="shared" si="129"/>
        <v>1000</v>
      </c>
      <c r="AH1759" s="126" cm="1">
        <f t="array" ref="AH1759">_xlfn.XLOOKUP(AD1758,CDIHistorico_[Data],CDIHistorico_[CDI dia]/100,AH1758,0)</f>
        <v>0</v>
      </c>
      <c r="AI1759" s="2">
        <f t="shared" si="130"/>
        <v>1</v>
      </c>
    </row>
    <row r="1760" spans="26:35" hidden="1" x14ac:dyDescent="0.25">
      <c r="Z1760"/>
      <c r="AD1760" s="5">
        <f t="shared" si="131"/>
        <v>39259</v>
      </c>
      <c r="AE1760" s="96" cm="1">
        <f t="array" ref="AE1760">_xlfn.XLOOKUP(AD1759,SELICHistorico[Data],SELICHistorico[SELIC dia]/100,AE1759,0)</f>
        <v>0</v>
      </c>
      <c r="AF1760" s="80">
        <f t="shared" si="128"/>
        <v>1</v>
      </c>
      <c r="AG1760" s="123">
        <f t="shared" si="129"/>
        <v>1000</v>
      </c>
      <c r="AH1760" s="126" cm="1">
        <f t="array" ref="AH1760">_xlfn.XLOOKUP(AD1759,CDIHistorico_[Data],CDIHistorico_[CDI dia]/100,AH1759,0)</f>
        <v>0</v>
      </c>
      <c r="AI1760" s="2">
        <f t="shared" si="130"/>
        <v>1</v>
      </c>
    </row>
    <row r="1761" spans="26:35" hidden="1" x14ac:dyDescent="0.25">
      <c r="Z1761"/>
      <c r="AD1761" s="5">
        <f t="shared" si="131"/>
        <v>39260</v>
      </c>
      <c r="AE1761" s="96" cm="1">
        <f t="array" ref="AE1761">_xlfn.XLOOKUP(AD1760,SELICHistorico[Data],SELICHistorico[SELIC dia]/100,AE1760,0)</f>
        <v>0</v>
      </c>
      <c r="AF1761" s="80">
        <f t="shared" si="128"/>
        <v>1</v>
      </c>
      <c r="AG1761" s="123">
        <f t="shared" si="129"/>
        <v>1000</v>
      </c>
      <c r="AH1761" s="126" cm="1">
        <f t="array" ref="AH1761">_xlfn.XLOOKUP(AD1760,CDIHistorico_[Data],CDIHistorico_[CDI dia]/100,AH1760,0)</f>
        <v>0</v>
      </c>
      <c r="AI1761" s="2">
        <f t="shared" si="130"/>
        <v>1</v>
      </c>
    </row>
    <row r="1762" spans="26:35" hidden="1" x14ac:dyDescent="0.25">
      <c r="Z1762"/>
      <c r="AD1762" s="5">
        <f t="shared" si="131"/>
        <v>39261</v>
      </c>
      <c r="AE1762" s="96" cm="1">
        <f t="array" ref="AE1762">_xlfn.XLOOKUP(AD1761,SELICHistorico[Data],SELICHistorico[SELIC dia]/100,AE1761,0)</f>
        <v>0</v>
      </c>
      <c r="AF1762" s="80">
        <f t="shared" si="128"/>
        <v>1</v>
      </c>
      <c r="AG1762" s="123">
        <f t="shared" si="129"/>
        <v>1000</v>
      </c>
      <c r="AH1762" s="126" cm="1">
        <f t="array" ref="AH1762">_xlfn.XLOOKUP(AD1761,CDIHistorico_[Data],CDIHistorico_[CDI dia]/100,AH1761,0)</f>
        <v>0</v>
      </c>
      <c r="AI1762" s="2">
        <f t="shared" si="130"/>
        <v>1</v>
      </c>
    </row>
    <row r="1763" spans="26:35" hidden="1" x14ac:dyDescent="0.25">
      <c r="Z1763"/>
      <c r="AD1763" s="5">
        <f t="shared" si="131"/>
        <v>39262</v>
      </c>
      <c r="AE1763" s="96" cm="1">
        <f t="array" ref="AE1763">_xlfn.XLOOKUP(AD1762,SELICHistorico[Data],SELICHistorico[SELIC dia]/100,AE1762,0)</f>
        <v>0</v>
      </c>
      <c r="AF1763" s="80">
        <f t="shared" si="128"/>
        <v>1</v>
      </c>
      <c r="AG1763" s="123">
        <f t="shared" si="129"/>
        <v>1000</v>
      </c>
      <c r="AH1763" s="126" cm="1">
        <f t="array" ref="AH1763">_xlfn.XLOOKUP(AD1762,CDIHistorico_[Data],CDIHistorico_[CDI dia]/100,AH1762,0)</f>
        <v>0</v>
      </c>
      <c r="AI1763" s="2">
        <f t="shared" si="130"/>
        <v>1</v>
      </c>
    </row>
    <row r="1764" spans="26:35" hidden="1" x14ac:dyDescent="0.25">
      <c r="Z1764"/>
      <c r="AD1764" s="5">
        <f t="shared" si="131"/>
        <v>39265</v>
      </c>
      <c r="AE1764" s="96" cm="1">
        <f t="array" ref="AE1764">_xlfn.XLOOKUP(AD1763,SELICHistorico[Data],SELICHistorico[SELIC dia]/100,AE1763,0)</f>
        <v>0</v>
      </c>
      <c r="AF1764" s="80">
        <f t="shared" si="128"/>
        <v>1</v>
      </c>
      <c r="AG1764" s="123">
        <f t="shared" si="129"/>
        <v>1000</v>
      </c>
      <c r="AH1764" s="126" cm="1">
        <f t="array" ref="AH1764">_xlfn.XLOOKUP(AD1763,CDIHistorico_[Data],CDIHistorico_[CDI dia]/100,AH1763,0)</f>
        <v>0</v>
      </c>
      <c r="AI1764" s="2">
        <f t="shared" si="130"/>
        <v>1</v>
      </c>
    </row>
    <row r="1765" spans="26:35" hidden="1" x14ac:dyDescent="0.25">
      <c r="Z1765"/>
      <c r="AD1765" s="5">
        <f t="shared" si="131"/>
        <v>39266</v>
      </c>
      <c r="AE1765" s="96" cm="1">
        <f t="array" ref="AE1765">_xlfn.XLOOKUP(AD1764,SELICHistorico[Data],SELICHistorico[SELIC dia]/100,AE1764,0)</f>
        <v>0</v>
      </c>
      <c r="AF1765" s="80">
        <f t="shared" si="128"/>
        <v>1</v>
      </c>
      <c r="AG1765" s="123">
        <f t="shared" si="129"/>
        <v>1000</v>
      </c>
      <c r="AH1765" s="126" cm="1">
        <f t="array" ref="AH1765">_xlfn.XLOOKUP(AD1764,CDIHistorico_[Data],CDIHistorico_[CDI dia]/100,AH1764,0)</f>
        <v>0</v>
      </c>
      <c r="AI1765" s="2">
        <f t="shared" si="130"/>
        <v>1</v>
      </c>
    </row>
    <row r="1766" spans="26:35" hidden="1" x14ac:dyDescent="0.25">
      <c r="Z1766"/>
      <c r="AD1766" s="5">
        <f t="shared" si="131"/>
        <v>39267</v>
      </c>
      <c r="AE1766" s="96" cm="1">
        <f t="array" ref="AE1766">_xlfn.XLOOKUP(AD1765,SELICHistorico[Data],SELICHistorico[SELIC dia]/100,AE1765,0)</f>
        <v>0</v>
      </c>
      <c r="AF1766" s="80">
        <f t="shared" si="128"/>
        <v>1</v>
      </c>
      <c r="AG1766" s="123">
        <f t="shared" si="129"/>
        <v>1000</v>
      </c>
      <c r="AH1766" s="126" cm="1">
        <f t="array" ref="AH1766">_xlfn.XLOOKUP(AD1765,CDIHistorico_[Data],CDIHistorico_[CDI dia]/100,AH1765,0)</f>
        <v>0</v>
      </c>
      <c r="AI1766" s="2">
        <f t="shared" si="130"/>
        <v>1</v>
      </c>
    </row>
    <row r="1767" spans="26:35" hidden="1" x14ac:dyDescent="0.25">
      <c r="Z1767"/>
      <c r="AD1767" s="5">
        <f t="shared" si="131"/>
        <v>39268</v>
      </c>
      <c r="AE1767" s="96" cm="1">
        <f t="array" ref="AE1767">_xlfn.XLOOKUP(AD1766,SELICHistorico[Data],SELICHistorico[SELIC dia]/100,AE1766,0)</f>
        <v>0</v>
      </c>
      <c r="AF1767" s="80">
        <f t="shared" si="128"/>
        <v>1</v>
      </c>
      <c r="AG1767" s="123">
        <f t="shared" si="129"/>
        <v>1000</v>
      </c>
      <c r="AH1767" s="126" cm="1">
        <f t="array" ref="AH1767">_xlfn.XLOOKUP(AD1766,CDIHistorico_[Data],CDIHistorico_[CDI dia]/100,AH1766,0)</f>
        <v>0</v>
      </c>
      <c r="AI1767" s="2">
        <f t="shared" si="130"/>
        <v>1</v>
      </c>
    </row>
    <row r="1768" spans="26:35" hidden="1" x14ac:dyDescent="0.25">
      <c r="Z1768"/>
      <c r="AD1768" s="5">
        <f t="shared" si="131"/>
        <v>39269</v>
      </c>
      <c r="AE1768" s="96" cm="1">
        <f t="array" ref="AE1768">_xlfn.XLOOKUP(AD1767,SELICHistorico[Data],SELICHistorico[SELIC dia]/100,AE1767,0)</f>
        <v>0</v>
      </c>
      <c r="AF1768" s="80">
        <f t="shared" si="128"/>
        <v>1</v>
      </c>
      <c r="AG1768" s="123">
        <f t="shared" si="129"/>
        <v>1000</v>
      </c>
      <c r="AH1768" s="126" cm="1">
        <f t="array" ref="AH1768">_xlfn.XLOOKUP(AD1767,CDIHistorico_[Data],CDIHistorico_[CDI dia]/100,AH1767,0)</f>
        <v>0</v>
      </c>
      <c r="AI1768" s="2">
        <f t="shared" si="130"/>
        <v>1</v>
      </c>
    </row>
    <row r="1769" spans="26:35" hidden="1" x14ac:dyDescent="0.25">
      <c r="Z1769"/>
      <c r="AD1769" s="5">
        <f t="shared" si="131"/>
        <v>39272</v>
      </c>
      <c r="AE1769" s="96" cm="1">
        <f t="array" ref="AE1769">_xlfn.XLOOKUP(AD1768,SELICHistorico[Data],SELICHistorico[SELIC dia]/100,AE1768,0)</f>
        <v>0</v>
      </c>
      <c r="AF1769" s="80">
        <f t="shared" si="128"/>
        <v>1</v>
      </c>
      <c r="AG1769" s="123">
        <f t="shared" si="129"/>
        <v>1000</v>
      </c>
      <c r="AH1769" s="126" cm="1">
        <f t="array" ref="AH1769">_xlfn.XLOOKUP(AD1768,CDIHistorico_[Data],CDIHistorico_[CDI dia]/100,AH1768,0)</f>
        <v>0</v>
      </c>
      <c r="AI1769" s="2">
        <f t="shared" si="130"/>
        <v>1</v>
      </c>
    </row>
    <row r="1770" spans="26:35" hidden="1" x14ac:dyDescent="0.25">
      <c r="Z1770"/>
      <c r="AD1770" s="5">
        <f t="shared" si="131"/>
        <v>39273</v>
      </c>
      <c r="AE1770" s="96" cm="1">
        <f t="array" ref="AE1770">_xlfn.XLOOKUP(AD1769,SELICHistorico[Data],SELICHistorico[SELIC dia]/100,AE1769,0)</f>
        <v>0</v>
      </c>
      <c r="AF1770" s="80">
        <f t="shared" si="128"/>
        <v>1</v>
      </c>
      <c r="AG1770" s="123">
        <f t="shared" si="129"/>
        <v>1000</v>
      </c>
      <c r="AH1770" s="126" cm="1">
        <f t="array" ref="AH1770">_xlfn.XLOOKUP(AD1769,CDIHistorico_[Data],CDIHistorico_[CDI dia]/100,AH1769,0)</f>
        <v>0</v>
      </c>
      <c r="AI1770" s="2">
        <f t="shared" si="130"/>
        <v>1</v>
      </c>
    </row>
    <row r="1771" spans="26:35" hidden="1" x14ac:dyDescent="0.25">
      <c r="Z1771"/>
      <c r="AD1771" s="5">
        <f t="shared" si="131"/>
        <v>39274</v>
      </c>
      <c r="AE1771" s="96" cm="1">
        <f t="array" ref="AE1771">_xlfn.XLOOKUP(AD1770,SELICHistorico[Data],SELICHistorico[SELIC dia]/100,AE1770,0)</f>
        <v>0</v>
      </c>
      <c r="AF1771" s="80">
        <f t="shared" si="128"/>
        <v>1</v>
      </c>
      <c r="AG1771" s="123">
        <f t="shared" si="129"/>
        <v>1000</v>
      </c>
      <c r="AH1771" s="126" cm="1">
        <f t="array" ref="AH1771">_xlfn.XLOOKUP(AD1770,CDIHistorico_[Data],CDIHistorico_[CDI dia]/100,AH1770,0)</f>
        <v>0</v>
      </c>
      <c r="AI1771" s="2">
        <f t="shared" si="130"/>
        <v>1</v>
      </c>
    </row>
    <row r="1772" spans="26:35" hidden="1" x14ac:dyDescent="0.25">
      <c r="Z1772"/>
      <c r="AD1772" s="5">
        <f t="shared" si="131"/>
        <v>39275</v>
      </c>
      <c r="AE1772" s="96" cm="1">
        <f t="array" ref="AE1772">_xlfn.XLOOKUP(AD1771,SELICHistorico[Data],SELICHistorico[SELIC dia]/100,AE1771,0)</f>
        <v>0</v>
      </c>
      <c r="AF1772" s="80">
        <f t="shared" si="128"/>
        <v>1</v>
      </c>
      <c r="AG1772" s="123">
        <f t="shared" si="129"/>
        <v>1000</v>
      </c>
      <c r="AH1772" s="126" cm="1">
        <f t="array" ref="AH1772">_xlfn.XLOOKUP(AD1771,CDIHistorico_[Data],CDIHistorico_[CDI dia]/100,AH1771,0)</f>
        <v>0</v>
      </c>
      <c r="AI1772" s="2">
        <f t="shared" si="130"/>
        <v>1</v>
      </c>
    </row>
    <row r="1773" spans="26:35" hidden="1" x14ac:dyDescent="0.25">
      <c r="Z1773"/>
      <c r="AD1773" s="5">
        <f t="shared" si="131"/>
        <v>39276</v>
      </c>
      <c r="AE1773" s="96" cm="1">
        <f t="array" ref="AE1773">_xlfn.XLOOKUP(AD1772,SELICHistorico[Data],SELICHistorico[SELIC dia]/100,AE1772,0)</f>
        <v>0</v>
      </c>
      <c r="AF1773" s="80">
        <f t="shared" si="128"/>
        <v>1</v>
      </c>
      <c r="AG1773" s="123">
        <f t="shared" si="129"/>
        <v>1000</v>
      </c>
      <c r="AH1773" s="126" cm="1">
        <f t="array" ref="AH1773">_xlfn.XLOOKUP(AD1772,CDIHistorico_[Data],CDIHistorico_[CDI dia]/100,AH1772,0)</f>
        <v>0</v>
      </c>
      <c r="AI1773" s="2">
        <f t="shared" si="130"/>
        <v>1</v>
      </c>
    </row>
    <row r="1774" spans="26:35" hidden="1" x14ac:dyDescent="0.25">
      <c r="Z1774"/>
      <c r="AD1774" s="5">
        <f t="shared" si="131"/>
        <v>39279</v>
      </c>
      <c r="AE1774" s="96" cm="1">
        <f t="array" ref="AE1774">_xlfn.XLOOKUP(AD1773,SELICHistorico[Data],SELICHistorico[SELIC dia]/100,AE1773,0)</f>
        <v>0</v>
      </c>
      <c r="AF1774" s="80">
        <f t="shared" si="128"/>
        <v>1</v>
      </c>
      <c r="AG1774" s="123">
        <f t="shared" si="129"/>
        <v>1000</v>
      </c>
      <c r="AH1774" s="126" cm="1">
        <f t="array" ref="AH1774">_xlfn.XLOOKUP(AD1773,CDIHistorico_[Data],CDIHistorico_[CDI dia]/100,AH1773,0)</f>
        <v>0</v>
      </c>
      <c r="AI1774" s="2">
        <f t="shared" si="130"/>
        <v>1</v>
      </c>
    </row>
    <row r="1775" spans="26:35" hidden="1" x14ac:dyDescent="0.25">
      <c r="Z1775"/>
      <c r="AD1775" s="5">
        <f t="shared" si="131"/>
        <v>39280</v>
      </c>
      <c r="AE1775" s="96" cm="1">
        <f t="array" ref="AE1775">_xlfn.XLOOKUP(AD1774,SELICHistorico[Data],SELICHistorico[SELIC dia]/100,AE1774,0)</f>
        <v>0</v>
      </c>
      <c r="AF1775" s="80">
        <f t="shared" si="128"/>
        <v>1</v>
      </c>
      <c r="AG1775" s="123">
        <f t="shared" si="129"/>
        <v>1000</v>
      </c>
      <c r="AH1775" s="126" cm="1">
        <f t="array" ref="AH1775">_xlfn.XLOOKUP(AD1774,CDIHistorico_[Data],CDIHistorico_[CDI dia]/100,AH1774,0)</f>
        <v>0</v>
      </c>
      <c r="AI1775" s="2">
        <f t="shared" si="130"/>
        <v>1</v>
      </c>
    </row>
    <row r="1776" spans="26:35" hidden="1" x14ac:dyDescent="0.25">
      <c r="Z1776"/>
      <c r="AD1776" s="5">
        <f t="shared" si="131"/>
        <v>39281</v>
      </c>
      <c r="AE1776" s="96" cm="1">
        <f t="array" ref="AE1776">_xlfn.XLOOKUP(AD1775,SELICHistorico[Data],SELICHistorico[SELIC dia]/100,AE1775,0)</f>
        <v>0</v>
      </c>
      <c r="AF1776" s="80">
        <f t="shared" si="128"/>
        <v>1</v>
      </c>
      <c r="AG1776" s="123">
        <f t="shared" si="129"/>
        <v>1000</v>
      </c>
      <c r="AH1776" s="126" cm="1">
        <f t="array" ref="AH1776">_xlfn.XLOOKUP(AD1775,CDIHistorico_[Data],CDIHistorico_[CDI dia]/100,AH1775,0)</f>
        <v>0</v>
      </c>
      <c r="AI1776" s="2">
        <f t="shared" si="130"/>
        <v>1</v>
      </c>
    </row>
    <row r="1777" spans="26:35" hidden="1" x14ac:dyDescent="0.25">
      <c r="Z1777"/>
      <c r="AD1777" s="5">
        <f t="shared" si="131"/>
        <v>39282</v>
      </c>
      <c r="AE1777" s="96" cm="1">
        <f t="array" ref="AE1777">_xlfn.XLOOKUP(AD1776,SELICHistorico[Data],SELICHistorico[SELIC dia]/100,AE1776,0)</f>
        <v>0</v>
      </c>
      <c r="AF1777" s="80">
        <f t="shared" si="128"/>
        <v>1</v>
      </c>
      <c r="AG1777" s="123">
        <f t="shared" si="129"/>
        <v>1000</v>
      </c>
      <c r="AH1777" s="126" cm="1">
        <f t="array" ref="AH1777">_xlfn.XLOOKUP(AD1776,CDIHistorico_[Data],CDIHistorico_[CDI dia]/100,AH1776,0)</f>
        <v>0</v>
      </c>
      <c r="AI1777" s="2">
        <f t="shared" si="130"/>
        <v>1</v>
      </c>
    </row>
    <row r="1778" spans="26:35" hidden="1" x14ac:dyDescent="0.25">
      <c r="Z1778"/>
      <c r="AD1778" s="5">
        <f t="shared" si="131"/>
        <v>39283</v>
      </c>
      <c r="AE1778" s="96" cm="1">
        <f t="array" ref="AE1778">_xlfn.XLOOKUP(AD1777,SELICHistorico[Data],SELICHistorico[SELIC dia]/100,AE1777,0)</f>
        <v>0</v>
      </c>
      <c r="AF1778" s="80">
        <f t="shared" si="128"/>
        <v>1</v>
      </c>
      <c r="AG1778" s="123">
        <f t="shared" si="129"/>
        <v>1000</v>
      </c>
      <c r="AH1778" s="126" cm="1">
        <f t="array" ref="AH1778">_xlfn.XLOOKUP(AD1777,CDIHistorico_[Data],CDIHistorico_[CDI dia]/100,AH1777,0)</f>
        <v>0</v>
      </c>
      <c r="AI1778" s="2">
        <f t="shared" si="130"/>
        <v>1</v>
      </c>
    </row>
    <row r="1779" spans="26:35" hidden="1" x14ac:dyDescent="0.25">
      <c r="Z1779"/>
      <c r="AD1779" s="5">
        <f t="shared" si="131"/>
        <v>39286</v>
      </c>
      <c r="AE1779" s="96" cm="1">
        <f t="array" ref="AE1779">_xlfn.XLOOKUP(AD1778,SELICHistorico[Data],SELICHistorico[SELIC dia]/100,AE1778,0)</f>
        <v>0</v>
      </c>
      <c r="AF1779" s="80">
        <f t="shared" si="128"/>
        <v>1</v>
      </c>
      <c r="AG1779" s="123">
        <f t="shared" si="129"/>
        <v>1000</v>
      </c>
      <c r="AH1779" s="126" cm="1">
        <f t="array" ref="AH1779">_xlfn.XLOOKUP(AD1778,CDIHistorico_[Data],CDIHistorico_[CDI dia]/100,AH1778,0)</f>
        <v>0</v>
      </c>
      <c r="AI1779" s="2">
        <f t="shared" si="130"/>
        <v>1</v>
      </c>
    </row>
    <row r="1780" spans="26:35" hidden="1" x14ac:dyDescent="0.25">
      <c r="Z1780"/>
      <c r="AD1780" s="5">
        <f t="shared" si="131"/>
        <v>39287</v>
      </c>
      <c r="AE1780" s="96" cm="1">
        <f t="array" ref="AE1780">_xlfn.XLOOKUP(AD1779,SELICHistorico[Data],SELICHistorico[SELIC dia]/100,AE1779,0)</f>
        <v>0</v>
      </c>
      <c r="AF1780" s="80">
        <f t="shared" si="128"/>
        <v>1</v>
      </c>
      <c r="AG1780" s="123">
        <f t="shared" si="129"/>
        <v>1000</v>
      </c>
      <c r="AH1780" s="126" cm="1">
        <f t="array" ref="AH1780">_xlfn.XLOOKUP(AD1779,CDIHistorico_[Data],CDIHistorico_[CDI dia]/100,AH1779,0)</f>
        <v>0</v>
      </c>
      <c r="AI1780" s="2">
        <f t="shared" si="130"/>
        <v>1</v>
      </c>
    </row>
    <row r="1781" spans="26:35" hidden="1" x14ac:dyDescent="0.25">
      <c r="Z1781"/>
      <c r="AD1781" s="5">
        <f t="shared" si="131"/>
        <v>39288</v>
      </c>
      <c r="AE1781" s="96" cm="1">
        <f t="array" ref="AE1781">_xlfn.XLOOKUP(AD1780,SELICHistorico[Data],SELICHistorico[SELIC dia]/100,AE1780,0)</f>
        <v>0</v>
      </c>
      <c r="AF1781" s="80">
        <f t="shared" si="128"/>
        <v>1</v>
      </c>
      <c r="AG1781" s="123">
        <f t="shared" si="129"/>
        <v>1000</v>
      </c>
      <c r="AH1781" s="126" cm="1">
        <f t="array" ref="AH1781">_xlfn.XLOOKUP(AD1780,CDIHistorico_[Data],CDIHistorico_[CDI dia]/100,AH1780,0)</f>
        <v>0</v>
      </c>
      <c r="AI1781" s="2">
        <f t="shared" si="130"/>
        <v>1</v>
      </c>
    </row>
    <row r="1782" spans="26:35" hidden="1" x14ac:dyDescent="0.25">
      <c r="Z1782"/>
      <c r="AD1782" s="5">
        <f t="shared" si="131"/>
        <v>39289</v>
      </c>
      <c r="AE1782" s="96" cm="1">
        <f t="array" ref="AE1782">_xlfn.XLOOKUP(AD1781,SELICHistorico[Data],SELICHistorico[SELIC dia]/100,AE1781,0)</f>
        <v>0</v>
      </c>
      <c r="AF1782" s="80">
        <f t="shared" si="128"/>
        <v>1</v>
      </c>
      <c r="AG1782" s="123">
        <f t="shared" si="129"/>
        <v>1000</v>
      </c>
      <c r="AH1782" s="126" cm="1">
        <f t="array" ref="AH1782">_xlfn.XLOOKUP(AD1781,CDIHistorico_[Data],CDIHistorico_[CDI dia]/100,AH1781,0)</f>
        <v>0</v>
      </c>
      <c r="AI1782" s="2">
        <f t="shared" si="130"/>
        <v>1</v>
      </c>
    </row>
    <row r="1783" spans="26:35" hidden="1" x14ac:dyDescent="0.25">
      <c r="Z1783"/>
      <c r="AD1783" s="5">
        <f t="shared" si="131"/>
        <v>39290</v>
      </c>
      <c r="AE1783" s="96" cm="1">
        <f t="array" ref="AE1783">_xlfn.XLOOKUP(AD1782,SELICHistorico[Data],SELICHistorico[SELIC dia]/100,AE1782,0)</f>
        <v>0</v>
      </c>
      <c r="AF1783" s="80">
        <f t="shared" si="128"/>
        <v>1</v>
      </c>
      <c r="AG1783" s="123">
        <f t="shared" si="129"/>
        <v>1000</v>
      </c>
      <c r="AH1783" s="126" cm="1">
        <f t="array" ref="AH1783">_xlfn.XLOOKUP(AD1782,CDIHistorico_[Data],CDIHistorico_[CDI dia]/100,AH1782,0)</f>
        <v>0</v>
      </c>
      <c r="AI1783" s="2">
        <f t="shared" si="130"/>
        <v>1</v>
      </c>
    </row>
    <row r="1784" spans="26:35" hidden="1" x14ac:dyDescent="0.25">
      <c r="Z1784"/>
      <c r="AD1784" s="5">
        <f t="shared" si="131"/>
        <v>39293</v>
      </c>
      <c r="AE1784" s="96" cm="1">
        <f t="array" ref="AE1784">_xlfn.XLOOKUP(AD1783,SELICHistorico[Data],SELICHistorico[SELIC dia]/100,AE1783,0)</f>
        <v>0</v>
      </c>
      <c r="AF1784" s="80">
        <f t="shared" si="128"/>
        <v>1</v>
      </c>
      <c r="AG1784" s="123">
        <f t="shared" si="129"/>
        <v>1000</v>
      </c>
      <c r="AH1784" s="126" cm="1">
        <f t="array" ref="AH1784">_xlfn.XLOOKUP(AD1783,CDIHistorico_[Data],CDIHistorico_[CDI dia]/100,AH1783,0)</f>
        <v>0</v>
      </c>
      <c r="AI1784" s="2">
        <f t="shared" si="130"/>
        <v>1</v>
      </c>
    </row>
    <row r="1785" spans="26:35" hidden="1" x14ac:dyDescent="0.25">
      <c r="Z1785"/>
      <c r="AD1785" s="5">
        <f t="shared" si="131"/>
        <v>39294</v>
      </c>
      <c r="AE1785" s="96" cm="1">
        <f t="array" ref="AE1785">_xlfn.XLOOKUP(AD1784,SELICHistorico[Data],SELICHistorico[SELIC dia]/100,AE1784,0)</f>
        <v>0</v>
      </c>
      <c r="AF1785" s="80">
        <f t="shared" si="128"/>
        <v>1</v>
      </c>
      <c r="AG1785" s="123">
        <f t="shared" si="129"/>
        <v>1000</v>
      </c>
      <c r="AH1785" s="126" cm="1">
        <f t="array" ref="AH1785">_xlfn.XLOOKUP(AD1784,CDIHistorico_[Data],CDIHistorico_[CDI dia]/100,AH1784,0)</f>
        <v>0</v>
      </c>
      <c r="AI1785" s="2">
        <f t="shared" si="130"/>
        <v>1</v>
      </c>
    </row>
    <row r="1786" spans="26:35" hidden="1" x14ac:dyDescent="0.25">
      <c r="Z1786"/>
      <c r="AD1786" s="5">
        <f t="shared" si="131"/>
        <v>39295</v>
      </c>
      <c r="AE1786" s="96" cm="1">
        <f t="array" ref="AE1786">_xlfn.XLOOKUP(AD1785,SELICHistorico[Data],SELICHistorico[SELIC dia]/100,AE1785,0)</f>
        <v>0</v>
      </c>
      <c r="AF1786" s="80">
        <f t="shared" si="128"/>
        <v>1</v>
      </c>
      <c r="AG1786" s="123">
        <f t="shared" si="129"/>
        <v>1000</v>
      </c>
      <c r="AH1786" s="126" cm="1">
        <f t="array" ref="AH1786">_xlfn.XLOOKUP(AD1785,CDIHistorico_[Data],CDIHistorico_[CDI dia]/100,AH1785,0)</f>
        <v>0</v>
      </c>
      <c r="AI1786" s="2">
        <f t="shared" si="130"/>
        <v>1</v>
      </c>
    </row>
    <row r="1787" spans="26:35" hidden="1" x14ac:dyDescent="0.25">
      <c r="Z1787"/>
      <c r="AD1787" s="5">
        <f t="shared" si="131"/>
        <v>39296</v>
      </c>
      <c r="AE1787" s="96" cm="1">
        <f t="array" ref="AE1787">_xlfn.XLOOKUP(AD1786,SELICHistorico[Data],SELICHistorico[SELIC dia]/100,AE1786,0)</f>
        <v>0</v>
      </c>
      <c r="AF1787" s="80">
        <f t="shared" si="128"/>
        <v>1</v>
      </c>
      <c r="AG1787" s="123">
        <f t="shared" si="129"/>
        <v>1000</v>
      </c>
      <c r="AH1787" s="126" cm="1">
        <f t="array" ref="AH1787">_xlfn.XLOOKUP(AD1786,CDIHistorico_[Data],CDIHistorico_[CDI dia]/100,AH1786,0)</f>
        <v>0</v>
      </c>
      <c r="AI1787" s="2">
        <f t="shared" si="130"/>
        <v>1</v>
      </c>
    </row>
    <row r="1788" spans="26:35" hidden="1" x14ac:dyDescent="0.25">
      <c r="Z1788"/>
      <c r="AD1788" s="5">
        <f t="shared" si="131"/>
        <v>39297</v>
      </c>
      <c r="AE1788" s="96" cm="1">
        <f t="array" ref="AE1788">_xlfn.XLOOKUP(AD1787,SELICHistorico[Data],SELICHistorico[SELIC dia]/100,AE1787,0)</f>
        <v>0</v>
      </c>
      <c r="AF1788" s="80">
        <f t="shared" si="128"/>
        <v>1</v>
      </c>
      <c r="AG1788" s="123">
        <f t="shared" si="129"/>
        <v>1000</v>
      </c>
      <c r="AH1788" s="126" cm="1">
        <f t="array" ref="AH1788">_xlfn.XLOOKUP(AD1787,CDIHistorico_[Data],CDIHistorico_[CDI dia]/100,AH1787,0)</f>
        <v>0</v>
      </c>
      <c r="AI1788" s="2">
        <f t="shared" si="130"/>
        <v>1</v>
      </c>
    </row>
    <row r="1789" spans="26:35" hidden="1" x14ac:dyDescent="0.25">
      <c r="Z1789"/>
      <c r="AD1789" s="5">
        <f t="shared" si="131"/>
        <v>39300</v>
      </c>
      <c r="AE1789" s="96" cm="1">
        <f t="array" ref="AE1789">_xlfn.XLOOKUP(AD1788,SELICHistorico[Data],SELICHistorico[SELIC dia]/100,AE1788,0)</f>
        <v>0</v>
      </c>
      <c r="AF1789" s="80">
        <f t="shared" si="128"/>
        <v>1</v>
      </c>
      <c r="AG1789" s="123">
        <f t="shared" si="129"/>
        <v>1000</v>
      </c>
      <c r="AH1789" s="126" cm="1">
        <f t="array" ref="AH1789">_xlfn.XLOOKUP(AD1788,CDIHistorico_[Data],CDIHistorico_[CDI dia]/100,AH1788,0)</f>
        <v>0</v>
      </c>
      <c r="AI1789" s="2">
        <f t="shared" si="130"/>
        <v>1</v>
      </c>
    </row>
    <row r="1790" spans="26:35" hidden="1" x14ac:dyDescent="0.25">
      <c r="Z1790"/>
      <c r="AD1790" s="5">
        <f t="shared" si="131"/>
        <v>39301</v>
      </c>
      <c r="AE1790" s="96" cm="1">
        <f t="array" ref="AE1790">_xlfn.XLOOKUP(AD1789,SELICHistorico[Data],SELICHistorico[SELIC dia]/100,AE1789,0)</f>
        <v>0</v>
      </c>
      <c r="AF1790" s="80">
        <f t="shared" si="128"/>
        <v>1</v>
      </c>
      <c r="AG1790" s="123">
        <f t="shared" si="129"/>
        <v>1000</v>
      </c>
      <c r="AH1790" s="126" cm="1">
        <f t="array" ref="AH1790">_xlfn.XLOOKUP(AD1789,CDIHistorico_[Data],CDIHistorico_[CDI dia]/100,AH1789,0)</f>
        <v>0</v>
      </c>
      <c r="AI1790" s="2">
        <f t="shared" si="130"/>
        <v>1</v>
      </c>
    </row>
    <row r="1791" spans="26:35" hidden="1" x14ac:dyDescent="0.25">
      <c r="Z1791"/>
      <c r="AD1791" s="5">
        <f t="shared" si="131"/>
        <v>39302</v>
      </c>
      <c r="AE1791" s="96" cm="1">
        <f t="array" ref="AE1791">_xlfn.XLOOKUP(AD1790,SELICHistorico[Data],SELICHistorico[SELIC dia]/100,AE1790,0)</f>
        <v>0</v>
      </c>
      <c r="AF1791" s="80">
        <f t="shared" si="128"/>
        <v>1</v>
      </c>
      <c r="AG1791" s="123">
        <f t="shared" si="129"/>
        <v>1000</v>
      </c>
      <c r="AH1791" s="126" cm="1">
        <f t="array" ref="AH1791">_xlfn.XLOOKUP(AD1790,CDIHistorico_[Data],CDIHistorico_[CDI dia]/100,AH1790,0)</f>
        <v>0</v>
      </c>
      <c r="AI1791" s="2">
        <f t="shared" si="130"/>
        <v>1</v>
      </c>
    </row>
    <row r="1792" spans="26:35" hidden="1" x14ac:dyDescent="0.25">
      <c r="Z1792"/>
      <c r="AD1792" s="5">
        <f t="shared" si="131"/>
        <v>39303</v>
      </c>
      <c r="AE1792" s="96" cm="1">
        <f t="array" ref="AE1792">_xlfn.XLOOKUP(AD1791,SELICHistorico[Data],SELICHistorico[SELIC dia]/100,AE1791,0)</f>
        <v>0</v>
      </c>
      <c r="AF1792" s="80">
        <f t="shared" si="128"/>
        <v>1</v>
      </c>
      <c r="AG1792" s="123">
        <f t="shared" si="129"/>
        <v>1000</v>
      </c>
      <c r="AH1792" s="126" cm="1">
        <f t="array" ref="AH1792">_xlfn.XLOOKUP(AD1791,CDIHistorico_[Data],CDIHistorico_[CDI dia]/100,AH1791,0)</f>
        <v>0</v>
      </c>
      <c r="AI1792" s="2">
        <f t="shared" si="130"/>
        <v>1</v>
      </c>
    </row>
    <row r="1793" spans="26:35" hidden="1" x14ac:dyDescent="0.25">
      <c r="Z1793"/>
      <c r="AD1793" s="5">
        <f t="shared" si="131"/>
        <v>39304</v>
      </c>
      <c r="AE1793" s="96" cm="1">
        <f t="array" ref="AE1793">_xlfn.XLOOKUP(AD1792,SELICHistorico[Data],SELICHistorico[SELIC dia]/100,AE1792,0)</f>
        <v>0</v>
      </c>
      <c r="AF1793" s="80">
        <f t="shared" si="128"/>
        <v>1</v>
      </c>
      <c r="AG1793" s="123">
        <f t="shared" si="129"/>
        <v>1000</v>
      </c>
      <c r="AH1793" s="126" cm="1">
        <f t="array" ref="AH1793">_xlfn.XLOOKUP(AD1792,CDIHistorico_[Data],CDIHistorico_[CDI dia]/100,AH1792,0)</f>
        <v>0</v>
      </c>
      <c r="AI1793" s="2">
        <f t="shared" si="130"/>
        <v>1</v>
      </c>
    </row>
    <row r="1794" spans="26:35" hidden="1" x14ac:dyDescent="0.25">
      <c r="Z1794"/>
      <c r="AD1794" s="5">
        <f t="shared" si="131"/>
        <v>39307</v>
      </c>
      <c r="AE1794" s="96" cm="1">
        <f t="array" ref="AE1794">_xlfn.XLOOKUP(AD1793,SELICHistorico[Data],SELICHistorico[SELIC dia]/100,AE1793,0)</f>
        <v>0</v>
      </c>
      <c r="AF1794" s="80">
        <f t="shared" si="128"/>
        <v>1</v>
      </c>
      <c r="AG1794" s="123">
        <f t="shared" si="129"/>
        <v>1000</v>
      </c>
      <c r="AH1794" s="126" cm="1">
        <f t="array" ref="AH1794">_xlfn.XLOOKUP(AD1793,CDIHistorico_[Data],CDIHistorico_[CDI dia]/100,AH1793,0)</f>
        <v>0</v>
      </c>
      <c r="AI1794" s="2">
        <f t="shared" si="130"/>
        <v>1</v>
      </c>
    </row>
    <row r="1795" spans="26:35" hidden="1" x14ac:dyDescent="0.25">
      <c r="Z1795"/>
      <c r="AD1795" s="5">
        <f t="shared" si="131"/>
        <v>39308</v>
      </c>
      <c r="AE1795" s="96" cm="1">
        <f t="array" ref="AE1795">_xlfn.XLOOKUP(AD1794,SELICHistorico[Data],SELICHistorico[SELIC dia]/100,AE1794,0)</f>
        <v>0</v>
      </c>
      <c r="AF1795" s="80">
        <f t="shared" si="128"/>
        <v>1</v>
      </c>
      <c r="AG1795" s="123">
        <f t="shared" si="129"/>
        <v>1000</v>
      </c>
      <c r="AH1795" s="126" cm="1">
        <f t="array" ref="AH1795">_xlfn.XLOOKUP(AD1794,CDIHistorico_[Data],CDIHistorico_[CDI dia]/100,AH1794,0)</f>
        <v>0</v>
      </c>
      <c r="AI1795" s="2">
        <f t="shared" si="130"/>
        <v>1</v>
      </c>
    </row>
    <row r="1796" spans="26:35" hidden="1" x14ac:dyDescent="0.25">
      <c r="Z1796"/>
      <c r="AD1796" s="5">
        <f t="shared" si="131"/>
        <v>39309</v>
      </c>
      <c r="AE1796" s="96" cm="1">
        <f t="array" ref="AE1796">_xlfn.XLOOKUP(AD1795,SELICHistorico[Data],SELICHistorico[SELIC dia]/100,AE1795,0)</f>
        <v>0</v>
      </c>
      <c r="AF1796" s="80">
        <f t="shared" ref="AF1796:AF1859" si="132">AF1795*(1+AE1796)</f>
        <v>1</v>
      </c>
      <c r="AG1796" s="123">
        <f t="shared" ref="AG1796:AG1859" si="133">TRUNC(1000*AF1796,6)</f>
        <v>1000</v>
      </c>
      <c r="AH1796" s="126" cm="1">
        <f t="array" ref="AH1796">_xlfn.XLOOKUP(AD1795,CDIHistorico_[Data],CDIHistorico_[CDI dia]/100,AH1795,0)</f>
        <v>0</v>
      </c>
      <c r="AI1796" s="2">
        <f t="shared" ref="AI1796:AI1859" si="134">AI1795*(1+AH1796)</f>
        <v>1</v>
      </c>
    </row>
    <row r="1797" spans="26:35" hidden="1" x14ac:dyDescent="0.25">
      <c r="Z1797"/>
      <c r="AD1797" s="5">
        <f t="shared" si="131"/>
        <v>39310</v>
      </c>
      <c r="AE1797" s="96" cm="1">
        <f t="array" ref="AE1797">_xlfn.XLOOKUP(AD1796,SELICHistorico[Data],SELICHistorico[SELIC dia]/100,AE1796,0)</f>
        <v>0</v>
      </c>
      <c r="AF1797" s="80">
        <f t="shared" si="132"/>
        <v>1</v>
      </c>
      <c r="AG1797" s="123">
        <f t="shared" si="133"/>
        <v>1000</v>
      </c>
      <c r="AH1797" s="126" cm="1">
        <f t="array" ref="AH1797">_xlfn.XLOOKUP(AD1796,CDIHistorico_[Data],CDIHistorico_[CDI dia]/100,AH1796,0)</f>
        <v>0</v>
      </c>
      <c r="AI1797" s="2">
        <f t="shared" si="134"/>
        <v>1</v>
      </c>
    </row>
    <row r="1798" spans="26:35" hidden="1" x14ac:dyDescent="0.25">
      <c r="Z1798"/>
      <c r="AD1798" s="5">
        <f t="shared" si="131"/>
        <v>39311</v>
      </c>
      <c r="AE1798" s="96" cm="1">
        <f t="array" ref="AE1798">_xlfn.XLOOKUP(AD1797,SELICHistorico[Data],SELICHistorico[SELIC dia]/100,AE1797,0)</f>
        <v>0</v>
      </c>
      <c r="AF1798" s="80">
        <f t="shared" si="132"/>
        <v>1</v>
      </c>
      <c r="AG1798" s="123">
        <f t="shared" si="133"/>
        <v>1000</v>
      </c>
      <c r="AH1798" s="126" cm="1">
        <f t="array" ref="AH1798">_xlfn.XLOOKUP(AD1797,CDIHistorico_[Data],CDIHistorico_[CDI dia]/100,AH1797,0)</f>
        <v>0</v>
      </c>
      <c r="AI1798" s="2">
        <f t="shared" si="134"/>
        <v>1</v>
      </c>
    </row>
    <row r="1799" spans="26:35" hidden="1" x14ac:dyDescent="0.25">
      <c r="Z1799"/>
      <c r="AD1799" s="5">
        <f t="shared" si="131"/>
        <v>39314</v>
      </c>
      <c r="AE1799" s="96" cm="1">
        <f t="array" ref="AE1799">_xlfn.XLOOKUP(AD1798,SELICHistorico[Data],SELICHistorico[SELIC dia]/100,AE1798,0)</f>
        <v>0</v>
      </c>
      <c r="AF1799" s="80">
        <f t="shared" si="132"/>
        <v>1</v>
      </c>
      <c r="AG1799" s="123">
        <f t="shared" si="133"/>
        <v>1000</v>
      </c>
      <c r="AH1799" s="126" cm="1">
        <f t="array" ref="AH1799">_xlfn.XLOOKUP(AD1798,CDIHistorico_[Data],CDIHistorico_[CDI dia]/100,AH1798,0)</f>
        <v>0</v>
      </c>
      <c r="AI1799" s="2">
        <f t="shared" si="134"/>
        <v>1</v>
      </c>
    </row>
    <row r="1800" spans="26:35" hidden="1" x14ac:dyDescent="0.25">
      <c r="Z1800"/>
      <c r="AD1800" s="5">
        <f t="shared" si="131"/>
        <v>39315</v>
      </c>
      <c r="AE1800" s="96" cm="1">
        <f t="array" ref="AE1800">_xlfn.XLOOKUP(AD1799,SELICHistorico[Data],SELICHistorico[SELIC dia]/100,AE1799,0)</f>
        <v>0</v>
      </c>
      <c r="AF1800" s="80">
        <f t="shared" si="132"/>
        <v>1</v>
      </c>
      <c r="AG1800" s="123">
        <f t="shared" si="133"/>
        <v>1000</v>
      </c>
      <c r="AH1800" s="126" cm="1">
        <f t="array" ref="AH1800">_xlfn.XLOOKUP(AD1799,CDIHistorico_[Data],CDIHistorico_[CDI dia]/100,AH1799,0)</f>
        <v>0</v>
      </c>
      <c r="AI1800" s="2">
        <f t="shared" si="134"/>
        <v>1</v>
      </c>
    </row>
    <row r="1801" spans="26:35" hidden="1" x14ac:dyDescent="0.25">
      <c r="Z1801"/>
      <c r="AD1801" s="5">
        <f t="shared" si="131"/>
        <v>39316</v>
      </c>
      <c r="AE1801" s="96" cm="1">
        <f t="array" ref="AE1801">_xlfn.XLOOKUP(AD1800,SELICHistorico[Data],SELICHistorico[SELIC dia]/100,AE1800,0)</f>
        <v>0</v>
      </c>
      <c r="AF1801" s="80">
        <f t="shared" si="132"/>
        <v>1</v>
      </c>
      <c r="AG1801" s="123">
        <f t="shared" si="133"/>
        <v>1000</v>
      </c>
      <c r="AH1801" s="126" cm="1">
        <f t="array" ref="AH1801">_xlfn.XLOOKUP(AD1800,CDIHistorico_[Data],CDIHistorico_[CDI dia]/100,AH1800,0)</f>
        <v>0</v>
      </c>
      <c r="AI1801" s="2">
        <f t="shared" si="134"/>
        <v>1</v>
      </c>
    </row>
    <row r="1802" spans="26:35" hidden="1" x14ac:dyDescent="0.25">
      <c r="Z1802"/>
      <c r="AD1802" s="5">
        <f t="shared" si="131"/>
        <v>39317</v>
      </c>
      <c r="AE1802" s="96" cm="1">
        <f t="array" ref="AE1802">_xlfn.XLOOKUP(AD1801,SELICHistorico[Data],SELICHistorico[SELIC dia]/100,AE1801,0)</f>
        <v>0</v>
      </c>
      <c r="AF1802" s="80">
        <f t="shared" si="132"/>
        <v>1</v>
      </c>
      <c r="AG1802" s="123">
        <f t="shared" si="133"/>
        <v>1000</v>
      </c>
      <c r="AH1802" s="126" cm="1">
        <f t="array" ref="AH1802">_xlfn.XLOOKUP(AD1801,CDIHistorico_[Data],CDIHistorico_[CDI dia]/100,AH1801,0)</f>
        <v>0</v>
      </c>
      <c r="AI1802" s="2">
        <f t="shared" si="134"/>
        <v>1</v>
      </c>
    </row>
    <row r="1803" spans="26:35" hidden="1" x14ac:dyDescent="0.25">
      <c r="Z1803"/>
      <c r="AD1803" s="5">
        <f t="shared" si="131"/>
        <v>39318</v>
      </c>
      <c r="AE1803" s="96" cm="1">
        <f t="array" ref="AE1803">_xlfn.XLOOKUP(AD1802,SELICHistorico[Data],SELICHistorico[SELIC dia]/100,AE1802,0)</f>
        <v>0</v>
      </c>
      <c r="AF1803" s="80">
        <f t="shared" si="132"/>
        <v>1</v>
      </c>
      <c r="AG1803" s="123">
        <f t="shared" si="133"/>
        <v>1000</v>
      </c>
      <c r="AH1803" s="126" cm="1">
        <f t="array" ref="AH1803">_xlfn.XLOOKUP(AD1802,CDIHistorico_[Data],CDIHistorico_[CDI dia]/100,AH1802,0)</f>
        <v>0</v>
      </c>
      <c r="AI1803" s="2">
        <f t="shared" si="134"/>
        <v>1</v>
      </c>
    </row>
    <row r="1804" spans="26:35" hidden="1" x14ac:dyDescent="0.25">
      <c r="Z1804"/>
      <c r="AD1804" s="5">
        <f t="shared" si="131"/>
        <v>39321</v>
      </c>
      <c r="AE1804" s="96" cm="1">
        <f t="array" ref="AE1804">_xlfn.XLOOKUP(AD1803,SELICHistorico[Data],SELICHistorico[SELIC dia]/100,AE1803,0)</f>
        <v>0</v>
      </c>
      <c r="AF1804" s="80">
        <f t="shared" si="132"/>
        <v>1</v>
      </c>
      <c r="AG1804" s="123">
        <f t="shared" si="133"/>
        <v>1000</v>
      </c>
      <c r="AH1804" s="126" cm="1">
        <f t="array" ref="AH1804">_xlfn.XLOOKUP(AD1803,CDIHistorico_[Data],CDIHistorico_[CDI dia]/100,AH1803,0)</f>
        <v>0</v>
      </c>
      <c r="AI1804" s="2">
        <f t="shared" si="134"/>
        <v>1</v>
      </c>
    </row>
    <row r="1805" spans="26:35" hidden="1" x14ac:dyDescent="0.25">
      <c r="Z1805"/>
      <c r="AD1805" s="5">
        <f t="shared" si="131"/>
        <v>39322</v>
      </c>
      <c r="AE1805" s="96" cm="1">
        <f t="array" ref="AE1805">_xlfn.XLOOKUP(AD1804,SELICHistorico[Data],SELICHistorico[SELIC dia]/100,AE1804,0)</f>
        <v>0</v>
      </c>
      <c r="AF1805" s="80">
        <f t="shared" si="132"/>
        <v>1</v>
      </c>
      <c r="AG1805" s="123">
        <f t="shared" si="133"/>
        <v>1000</v>
      </c>
      <c r="AH1805" s="126" cm="1">
        <f t="array" ref="AH1805">_xlfn.XLOOKUP(AD1804,CDIHistorico_[Data],CDIHistorico_[CDI dia]/100,AH1804,0)</f>
        <v>0</v>
      </c>
      <c r="AI1805" s="2">
        <f t="shared" si="134"/>
        <v>1</v>
      </c>
    </row>
    <row r="1806" spans="26:35" hidden="1" x14ac:dyDescent="0.25">
      <c r="Z1806"/>
      <c r="AD1806" s="5">
        <f t="shared" si="131"/>
        <v>39323</v>
      </c>
      <c r="AE1806" s="96" cm="1">
        <f t="array" ref="AE1806">_xlfn.XLOOKUP(AD1805,SELICHistorico[Data],SELICHistorico[SELIC dia]/100,AE1805,0)</f>
        <v>0</v>
      </c>
      <c r="AF1806" s="80">
        <f t="shared" si="132"/>
        <v>1</v>
      </c>
      <c r="AG1806" s="123">
        <f t="shared" si="133"/>
        <v>1000</v>
      </c>
      <c r="AH1806" s="126" cm="1">
        <f t="array" ref="AH1806">_xlfn.XLOOKUP(AD1805,CDIHistorico_[Data],CDIHistorico_[CDI dia]/100,AH1805,0)</f>
        <v>0</v>
      </c>
      <c r="AI1806" s="2">
        <f t="shared" si="134"/>
        <v>1</v>
      </c>
    </row>
    <row r="1807" spans="26:35" hidden="1" x14ac:dyDescent="0.25">
      <c r="Z1807"/>
      <c r="AD1807" s="5">
        <f t="shared" si="131"/>
        <v>39324</v>
      </c>
      <c r="AE1807" s="96" cm="1">
        <f t="array" ref="AE1807">_xlfn.XLOOKUP(AD1806,SELICHistorico[Data],SELICHistorico[SELIC dia]/100,AE1806,0)</f>
        <v>0</v>
      </c>
      <c r="AF1807" s="80">
        <f t="shared" si="132"/>
        <v>1</v>
      </c>
      <c r="AG1807" s="123">
        <f t="shared" si="133"/>
        <v>1000</v>
      </c>
      <c r="AH1807" s="126" cm="1">
        <f t="array" ref="AH1807">_xlfn.XLOOKUP(AD1806,CDIHistorico_[Data],CDIHistorico_[CDI dia]/100,AH1806,0)</f>
        <v>0</v>
      </c>
      <c r="AI1807" s="2">
        <f t="shared" si="134"/>
        <v>1</v>
      </c>
    </row>
    <row r="1808" spans="26:35" hidden="1" x14ac:dyDescent="0.25">
      <c r="Z1808"/>
      <c r="AD1808" s="5">
        <f t="shared" si="131"/>
        <v>39325</v>
      </c>
      <c r="AE1808" s="96" cm="1">
        <f t="array" ref="AE1808">_xlfn.XLOOKUP(AD1807,SELICHistorico[Data],SELICHistorico[SELIC dia]/100,AE1807,0)</f>
        <v>0</v>
      </c>
      <c r="AF1808" s="80">
        <f t="shared" si="132"/>
        <v>1</v>
      </c>
      <c r="AG1808" s="123">
        <f t="shared" si="133"/>
        <v>1000</v>
      </c>
      <c r="AH1808" s="126" cm="1">
        <f t="array" ref="AH1808">_xlfn.XLOOKUP(AD1807,CDIHistorico_[Data],CDIHistorico_[CDI dia]/100,AH1807,0)</f>
        <v>0</v>
      </c>
      <c r="AI1808" s="2">
        <f t="shared" si="134"/>
        <v>1</v>
      </c>
    </row>
    <row r="1809" spans="26:35" hidden="1" x14ac:dyDescent="0.25">
      <c r="Z1809"/>
      <c r="AD1809" s="5">
        <f t="shared" si="131"/>
        <v>39328</v>
      </c>
      <c r="AE1809" s="96" cm="1">
        <f t="array" ref="AE1809">_xlfn.XLOOKUP(AD1808,SELICHistorico[Data],SELICHistorico[SELIC dia]/100,AE1808,0)</f>
        <v>0</v>
      </c>
      <c r="AF1809" s="80">
        <f t="shared" si="132"/>
        <v>1</v>
      </c>
      <c r="AG1809" s="123">
        <f t="shared" si="133"/>
        <v>1000</v>
      </c>
      <c r="AH1809" s="126" cm="1">
        <f t="array" ref="AH1809">_xlfn.XLOOKUP(AD1808,CDIHistorico_[Data],CDIHistorico_[CDI dia]/100,AH1808,0)</f>
        <v>0</v>
      </c>
      <c r="AI1809" s="2">
        <f t="shared" si="134"/>
        <v>1</v>
      </c>
    </row>
    <row r="1810" spans="26:35" hidden="1" x14ac:dyDescent="0.25">
      <c r="Z1810"/>
      <c r="AD1810" s="5">
        <f t="shared" si="131"/>
        <v>39329</v>
      </c>
      <c r="AE1810" s="96" cm="1">
        <f t="array" ref="AE1810">_xlfn.XLOOKUP(AD1809,SELICHistorico[Data],SELICHistorico[SELIC dia]/100,AE1809,0)</f>
        <v>0</v>
      </c>
      <c r="AF1810" s="80">
        <f t="shared" si="132"/>
        <v>1</v>
      </c>
      <c r="AG1810" s="123">
        <f t="shared" si="133"/>
        <v>1000</v>
      </c>
      <c r="AH1810" s="126" cm="1">
        <f t="array" ref="AH1810">_xlfn.XLOOKUP(AD1809,CDIHistorico_[Data],CDIHistorico_[CDI dia]/100,AH1809,0)</f>
        <v>0</v>
      </c>
      <c r="AI1810" s="2">
        <f t="shared" si="134"/>
        <v>1</v>
      </c>
    </row>
    <row r="1811" spans="26:35" hidden="1" x14ac:dyDescent="0.25">
      <c r="Z1811"/>
      <c r="AD1811" s="5">
        <f t="shared" si="131"/>
        <v>39330</v>
      </c>
      <c r="AE1811" s="96" cm="1">
        <f t="array" ref="AE1811">_xlfn.XLOOKUP(AD1810,SELICHistorico[Data],SELICHistorico[SELIC dia]/100,AE1810,0)</f>
        <v>0</v>
      </c>
      <c r="AF1811" s="80">
        <f t="shared" si="132"/>
        <v>1</v>
      </c>
      <c r="AG1811" s="123">
        <f t="shared" si="133"/>
        <v>1000</v>
      </c>
      <c r="AH1811" s="126" cm="1">
        <f t="array" ref="AH1811">_xlfn.XLOOKUP(AD1810,CDIHistorico_[Data],CDIHistorico_[CDI dia]/100,AH1810,0)</f>
        <v>0</v>
      </c>
      <c r="AI1811" s="2">
        <f t="shared" si="134"/>
        <v>1</v>
      </c>
    </row>
    <row r="1812" spans="26:35" hidden="1" x14ac:dyDescent="0.25">
      <c r="Z1812"/>
      <c r="AD1812" s="5">
        <f t="shared" ref="AD1812:AD1875" si="135">WORKDAY(AD1811,1,feriados)</f>
        <v>39331</v>
      </c>
      <c r="AE1812" s="96" cm="1">
        <f t="array" ref="AE1812">_xlfn.XLOOKUP(AD1811,SELICHistorico[Data],SELICHistorico[SELIC dia]/100,AE1811,0)</f>
        <v>0</v>
      </c>
      <c r="AF1812" s="80">
        <f t="shared" si="132"/>
        <v>1</v>
      </c>
      <c r="AG1812" s="123">
        <f t="shared" si="133"/>
        <v>1000</v>
      </c>
      <c r="AH1812" s="126" cm="1">
        <f t="array" ref="AH1812">_xlfn.XLOOKUP(AD1811,CDIHistorico_[Data],CDIHistorico_[CDI dia]/100,AH1811,0)</f>
        <v>0</v>
      </c>
      <c r="AI1812" s="2">
        <f t="shared" si="134"/>
        <v>1</v>
      </c>
    </row>
    <row r="1813" spans="26:35" hidden="1" x14ac:dyDescent="0.25">
      <c r="Z1813"/>
      <c r="AD1813" s="5">
        <f t="shared" si="135"/>
        <v>39335</v>
      </c>
      <c r="AE1813" s="96" cm="1">
        <f t="array" ref="AE1813">_xlfn.XLOOKUP(AD1812,SELICHistorico[Data],SELICHistorico[SELIC dia]/100,AE1812,0)</f>
        <v>0</v>
      </c>
      <c r="AF1813" s="80">
        <f t="shared" si="132"/>
        <v>1</v>
      </c>
      <c r="AG1813" s="123">
        <f t="shared" si="133"/>
        <v>1000</v>
      </c>
      <c r="AH1813" s="126" cm="1">
        <f t="array" ref="AH1813">_xlfn.XLOOKUP(AD1812,CDIHistorico_[Data],CDIHistorico_[CDI dia]/100,AH1812,0)</f>
        <v>0</v>
      </c>
      <c r="AI1813" s="2">
        <f t="shared" si="134"/>
        <v>1</v>
      </c>
    </row>
    <row r="1814" spans="26:35" hidden="1" x14ac:dyDescent="0.25">
      <c r="Z1814"/>
      <c r="AD1814" s="5">
        <f t="shared" si="135"/>
        <v>39336</v>
      </c>
      <c r="AE1814" s="96" cm="1">
        <f t="array" ref="AE1814">_xlfn.XLOOKUP(AD1813,SELICHistorico[Data],SELICHistorico[SELIC dia]/100,AE1813,0)</f>
        <v>0</v>
      </c>
      <c r="AF1814" s="80">
        <f t="shared" si="132"/>
        <v>1</v>
      </c>
      <c r="AG1814" s="123">
        <f t="shared" si="133"/>
        <v>1000</v>
      </c>
      <c r="AH1814" s="126" cm="1">
        <f t="array" ref="AH1814">_xlfn.XLOOKUP(AD1813,CDIHistorico_[Data],CDIHistorico_[CDI dia]/100,AH1813,0)</f>
        <v>0</v>
      </c>
      <c r="AI1814" s="2">
        <f t="shared" si="134"/>
        <v>1</v>
      </c>
    </row>
    <row r="1815" spans="26:35" hidden="1" x14ac:dyDescent="0.25">
      <c r="Z1815"/>
      <c r="AD1815" s="5">
        <f t="shared" si="135"/>
        <v>39337</v>
      </c>
      <c r="AE1815" s="96" cm="1">
        <f t="array" ref="AE1815">_xlfn.XLOOKUP(AD1814,SELICHistorico[Data],SELICHistorico[SELIC dia]/100,AE1814,0)</f>
        <v>0</v>
      </c>
      <c r="AF1815" s="80">
        <f t="shared" si="132"/>
        <v>1</v>
      </c>
      <c r="AG1815" s="123">
        <f t="shared" si="133"/>
        <v>1000</v>
      </c>
      <c r="AH1815" s="126" cm="1">
        <f t="array" ref="AH1815">_xlfn.XLOOKUP(AD1814,CDIHistorico_[Data],CDIHistorico_[CDI dia]/100,AH1814,0)</f>
        <v>0</v>
      </c>
      <c r="AI1815" s="2">
        <f t="shared" si="134"/>
        <v>1</v>
      </c>
    </row>
    <row r="1816" spans="26:35" hidden="1" x14ac:dyDescent="0.25">
      <c r="Z1816"/>
      <c r="AD1816" s="5">
        <f t="shared" si="135"/>
        <v>39338</v>
      </c>
      <c r="AE1816" s="96" cm="1">
        <f t="array" ref="AE1816">_xlfn.XLOOKUP(AD1815,SELICHistorico[Data],SELICHistorico[SELIC dia]/100,AE1815,0)</f>
        <v>0</v>
      </c>
      <c r="AF1816" s="80">
        <f t="shared" si="132"/>
        <v>1</v>
      </c>
      <c r="AG1816" s="123">
        <f t="shared" si="133"/>
        <v>1000</v>
      </c>
      <c r="AH1816" s="126" cm="1">
        <f t="array" ref="AH1816">_xlfn.XLOOKUP(AD1815,CDIHistorico_[Data],CDIHistorico_[CDI dia]/100,AH1815,0)</f>
        <v>0</v>
      </c>
      <c r="AI1816" s="2">
        <f t="shared" si="134"/>
        <v>1</v>
      </c>
    </row>
    <row r="1817" spans="26:35" hidden="1" x14ac:dyDescent="0.25">
      <c r="Z1817"/>
      <c r="AD1817" s="5">
        <f t="shared" si="135"/>
        <v>39339</v>
      </c>
      <c r="AE1817" s="96" cm="1">
        <f t="array" ref="AE1817">_xlfn.XLOOKUP(AD1816,SELICHistorico[Data],SELICHistorico[SELIC dia]/100,AE1816,0)</f>
        <v>0</v>
      </c>
      <c r="AF1817" s="80">
        <f t="shared" si="132"/>
        <v>1</v>
      </c>
      <c r="AG1817" s="123">
        <f t="shared" si="133"/>
        <v>1000</v>
      </c>
      <c r="AH1817" s="126" cm="1">
        <f t="array" ref="AH1817">_xlfn.XLOOKUP(AD1816,CDIHistorico_[Data],CDIHistorico_[CDI dia]/100,AH1816,0)</f>
        <v>0</v>
      </c>
      <c r="AI1817" s="2">
        <f t="shared" si="134"/>
        <v>1</v>
      </c>
    </row>
    <row r="1818" spans="26:35" hidden="1" x14ac:dyDescent="0.25">
      <c r="Z1818"/>
      <c r="AD1818" s="5">
        <f t="shared" si="135"/>
        <v>39342</v>
      </c>
      <c r="AE1818" s="96" cm="1">
        <f t="array" ref="AE1818">_xlfn.XLOOKUP(AD1817,SELICHistorico[Data],SELICHistorico[SELIC dia]/100,AE1817,0)</f>
        <v>0</v>
      </c>
      <c r="AF1818" s="80">
        <f t="shared" si="132"/>
        <v>1</v>
      </c>
      <c r="AG1818" s="123">
        <f t="shared" si="133"/>
        <v>1000</v>
      </c>
      <c r="AH1818" s="126" cm="1">
        <f t="array" ref="AH1818">_xlfn.XLOOKUP(AD1817,CDIHistorico_[Data],CDIHistorico_[CDI dia]/100,AH1817,0)</f>
        <v>0</v>
      </c>
      <c r="AI1818" s="2">
        <f t="shared" si="134"/>
        <v>1</v>
      </c>
    </row>
    <row r="1819" spans="26:35" hidden="1" x14ac:dyDescent="0.25">
      <c r="Z1819"/>
      <c r="AD1819" s="5">
        <f t="shared" si="135"/>
        <v>39343</v>
      </c>
      <c r="AE1819" s="96" cm="1">
        <f t="array" ref="AE1819">_xlfn.XLOOKUP(AD1818,SELICHistorico[Data],SELICHistorico[SELIC dia]/100,AE1818,0)</f>
        <v>0</v>
      </c>
      <c r="AF1819" s="80">
        <f t="shared" si="132"/>
        <v>1</v>
      </c>
      <c r="AG1819" s="123">
        <f t="shared" si="133"/>
        <v>1000</v>
      </c>
      <c r="AH1819" s="126" cm="1">
        <f t="array" ref="AH1819">_xlfn.XLOOKUP(AD1818,CDIHistorico_[Data],CDIHistorico_[CDI dia]/100,AH1818,0)</f>
        <v>0</v>
      </c>
      <c r="AI1819" s="2">
        <f t="shared" si="134"/>
        <v>1</v>
      </c>
    </row>
    <row r="1820" spans="26:35" hidden="1" x14ac:dyDescent="0.25">
      <c r="Z1820"/>
      <c r="AD1820" s="5">
        <f t="shared" si="135"/>
        <v>39344</v>
      </c>
      <c r="AE1820" s="96" cm="1">
        <f t="array" ref="AE1820">_xlfn.XLOOKUP(AD1819,SELICHistorico[Data],SELICHistorico[SELIC dia]/100,AE1819,0)</f>
        <v>0</v>
      </c>
      <c r="AF1820" s="80">
        <f t="shared" si="132"/>
        <v>1</v>
      </c>
      <c r="AG1820" s="123">
        <f t="shared" si="133"/>
        <v>1000</v>
      </c>
      <c r="AH1820" s="126" cm="1">
        <f t="array" ref="AH1820">_xlfn.XLOOKUP(AD1819,CDIHistorico_[Data],CDIHistorico_[CDI dia]/100,AH1819,0)</f>
        <v>0</v>
      </c>
      <c r="AI1820" s="2">
        <f t="shared" si="134"/>
        <v>1</v>
      </c>
    </row>
    <row r="1821" spans="26:35" hidden="1" x14ac:dyDescent="0.25">
      <c r="Z1821"/>
      <c r="AD1821" s="5">
        <f t="shared" si="135"/>
        <v>39345</v>
      </c>
      <c r="AE1821" s="96" cm="1">
        <f t="array" ref="AE1821">_xlfn.XLOOKUP(AD1820,SELICHistorico[Data],SELICHistorico[SELIC dia]/100,AE1820,0)</f>
        <v>0</v>
      </c>
      <c r="AF1821" s="80">
        <f t="shared" si="132"/>
        <v>1</v>
      </c>
      <c r="AG1821" s="123">
        <f t="shared" si="133"/>
        <v>1000</v>
      </c>
      <c r="AH1821" s="126" cm="1">
        <f t="array" ref="AH1821">_xlfn.XLOOKUP(AD1820,CDIHistorico_[Data],CDIHistorico_[CDI dia]/100,AH1820,0)</f>
        <v>0</v>
      </c>
      <c r="AI1821" s="2">
        <f t="shared" si="134"/>
        <v>1</v>
      </c>
    </row>
    <row r="1822" spans="26:35" hidden="1" x14ac:dyDescent="0.25">
      <c r="Z1822"/>
      <c r="AD1822" s="5">
        <f t="shared" si="135"/>
        <v>39346</v>
      </c>
      <c r="AE1822" s="96" cm="1">
        <f t="array" ref="AE1822">_xlfn.XLOOKUP(AD1821,SELICHistorico[Data],SELICHistorico[SELIC dia]/100,AE1821,0)</f>
        <v>0</v>
      </c>
      <c r="AF1822" s="80">
        <f t="shared" si="132"/>
        <v>1</v>
      </c>
      <c r="AG1822" s="123">
        <f t="shared" si="133"/>
        <v>1000</v>
      </c>
      <c r="AH1822" s="126" cm="1">
        <f t="array" ref="AH1822">_xlfn.XLOOKUP(AD1821,CDIHistorico_[Data],CDIHistorico_[CDI dia]/100,AH1821,0)</f>
        <v>0</v>
      </c>
      <c r="AI1822" s="2">
        <f t="shared" si="134"/>
        <v>1</v>
      </c>
    </row>
    <row r="1823" spans="26:35" hidden="1" x14ac:dyDescent="0.25">
      <c r="Z1823"/>
      <c r="AD1823" s="5">
        <f t="shared" si="135"/>
        <v>39349</v>
      </c>
      <c r="AE1823" s="96" cm="1">
        <f t="array" ref="AE1823">_xlfn.XLOOKUP(AD1822,SELICHistorico[Data],SELICHistorico[SELIC dia]/100,AE1822,0)</f>
        <v>0</v>
      </c>
      <c r="AF1823" s="80">
        <f t="shared" si="132"/>
        <v>1</v>
      </c>
      <c r="AG1823" s="123">
        <f t="shared" si="133"/>
        <v>1000</v>
      </c>
      <c r="AH1823" s="126" cm="1">
        <f t="array" ref="AH1823">_xlfn.XLOOKUP(AD1822,CDIHistorico_[Data],CDIHistorico_[CDI dia]/100,AH1822,0)</f>
        <v>0</v>
      </c>
      <c r="AI1823" s="2">
        <f t="shared" si="134"/>
        <v>1</v>
      </c>
    </row>
    <row r="1824" spans="26:35" hidden="1" x14ac:dyDescent="0.25">
      <c r="Z1824"/>
      <c r="AD1824" s="5">
        <f t="shared" si="135"/>
        <v>39350</v>
      </c>
      <c r="AE1824" s="96" cm="1">
        <f t="array" ref="AE1824">_xlfn.XLOOKUP(AD1823,SELICHistorico[Data],SELICHistorico[SELIC dia]/100,AE1823,0)</f>
        <v>0</v>
      </c>
      <c r="AF1824" s="80">
        <f t="shared" si="132"/>
        <v>1</v>
      </c>
      <c r="AG1824" s="123">
        <f t="shared" si="133"/>
        <v>1000</v>
      </c>
      <c r="AH1824" s="126" cm="1">
        <f t="array" ref="AH1824">_xlfn.XLOOKUP(AD1823,CDIHistorico_[Data],CDIHistorico_[CDI dia]/100,AH1823,0)</f>
        <v>0</v>
      </c>
      <c r="AI1824" s="2">
        <f t="shared" si="134"/>
        <v>1</v>
      </c>
    </row>
    <row r="1825" spans="26:35" hidden="1" x14ac:dyDescent="0.25">
      <c r="Z1825"/>
      <c r="AD1825" s="5">
        <f t="shared" si="135"/>
        <v>39351</v>
      </c>
      <c r="AE1825" s="96" cm="1">
        <f t="array" ref="AE1825">_xlfn.XLOOKUP(AD1824,SELICHistorico[Data],SELICHistorico[SELIC dia]/100,AE1824,0)</f>
        <v>0</v>
      </c>
      <c r="AF1825" s="80">
        <f t="shared" si="132"/>
        <v>1</v>
      </c>
      <c r="AG1825" s="123">
        <f t="shared" si="133"/>
        <v>1000</v>
      </c>
      <c r="AH1825" s="126" cm="1">
        <f t="array" ref="AH1825">_xlfn.XLOOKUP(AD1824,CDIHistorico_[Data],CDIHistorico_[CDI dia]/100,AH1824,0)</f>
        <v>0</v>
      </c>
      <c r="AI1825" s="2">
        <f t="shared" si="134"/>
        <v>1</v>
      </c>
    </row>
    <row r="1826" spans="26:35" hidden="1" x14ac:dyDescent="0.25">
      <c r="Z1826"/>
      <c r="AD1826" s="5">
        <f t="shared" si="135"/>
        <v>39352</v>
      </c>
      <c r="AE1826" s="96" cm="1">
        <f t="array" ref="AE1826">_xlfn.XLOOKUP(AD1825,SELICHistorico[Data],SELICHistorico[SELIC dia]/100,AE1825,0)</f>
        <v>0</v>
      </c>
      <c r="AF1826" s="80">
        <f t="shared" si="132"/>
        <v>1</v>
      </c>
      <c r="AG1826" s="123">
        <f t="shared" si="133"/>
        <v>1000</v>
      </c>
      <c r="AH1826" s="126" cm="1">
        <f t="array" ref="AH1826">_xlfn.XLOOKUP(AD1825,CDIHistorico_[Data],CDIHistorico_[CDI dia]/100,AH1825,0)</f>
        <v>0</v>
      </c>
      <c r="AI1826" s="2">
        <f t="shared" si="134"/>
        <v>1</v>
      </c>
    </row>
    <row r="1827" spans="26:35" hidden="1" x14ac:dyDescent="0.25">
      <c r="Z1827"/>
      <c r="AD1827" s="5">
        <f t="shared" si="135"/>
        <v>39353</v>
      </c>
      <c r="AE1827" s="96" cm="1">
        <f t="array" ref="AE1827">_xlfn.XLOOKUP(AD1826,SELICHistorico[Data],SELICHistorico[SELIC dia]/100,AE1826,0)</f>
        <v>0</v>
      </c>
      <c r="AF1827" s="80">
        <f t="shared" si="132"/>
        <v>1</v>
      </c>
      <c r="AG1827" s="123">
        <f t="shared" si="133"/>
        <v>1000</v>
      </c>
      <c r="AH1827" s="126" cm="1">
        <f t="array" ref="AH1827">_xlfn.XLOOKUP(AD1826,CDIHistorico_[Data],CDIHistorico_[CDI dia]/100,AH1826,0)</f>
        <v>0</v>
      </c>
      <c r="AI1827" s="2">
        <f t="shared" si="134"/>
        <v>1</v>
      </c>
    </row>
    <row r="1828" spans="26:35" hidden="1" x14ac:dyDescent="0.25">
      <c r="Z1828"/>
      <c r="AD1828" s="5">
        <f t="shared" si="135"/>
        <v>39356</v>
      </c>
      <c r="AE1828" s="96" cm="1">
        <f t="array" ref="AE1828">_xlfn.XLOOKUP(AD1827,SELICHistorico[Data],SELICHistorico[SELIC dia]/100,AE1827,0)</f>
        <v>0</v>
      </c>
      <c r="AF1828" s="80">
        <f t="shared" si="132"/>
        <v>1</v>
      </c>
      <c r="AG1828" s="123">
        <f t="shared" si="133"/>
        <v>1000</v>
      </c>
      <c r="AH1828" s="126" cm="1">
        <f t="array" ref="AH1828">_xlfn.XLOOKUP(AD1827,CDIHistorico_[Data],CDIHistorico_[CDI dia]/100,AH1827,0)</f>
        <v>0</v>
      </c>
      <c r="AI1828" s="2">
        <f t="shared" si="134"/>
        <v>1</v>
      </c>
    </row>
    <row r="1829" spans="26:35" hidden="1" x14ac:dyDescent="0.25">
      <c r="Z1829"/>
      <c r="AD1829" s="5">
        <f t="shared" si="135"/>
        <v>39357</v>
      </c>
      <c r="AE1829" s="96" cm="1">
        <f t="array" ref="AE1829">_xlfn.XLOOKUP(AD1828,SELICHistorico[Data],SELICHistorico[SELIC dia]/100,AE1828,0)</f>
        <v>0</v>
      </c>
      <c r="AF1829" s="80">
        <f t="shared" si="132"/>
        <v>1</v>
      </c>
      <c r="AG1829" s="123">
        <f t="shared" si="133"/>
        <v>1000</v>
      </c>
      <c r="AH1829" s="126" cm="1">
        <f t="array" ref="AH1829">_xlfn.XLOOKUP(AD1828,CDIHistorico_[Data],CDIHistorico_[CDI dia]/100,AH1828,0)</f>
        <v>0</v>
      </c>
      <c r="AI1829" s="2">
        <f t="shared" si="134"/>
        <v>1</v>
      </c>
    </row>
    <row r="1830" spans="26:35" hidden="1" x14ac:dyDescent="0.25">
      <c r="Z1830"/>
      <c r="AD1830" s="5">
        <f t="shared" si="135"/>
        <v>39358</v>
      </c>
      <c r="AE1830" s="96" cm="1">
        <f t="array" ref="AE1830">_xlfn.XLOOKUP(AD1829,SELICHistorico[Data],SELICHistorico[SELIC dia]/100,AE1829,0)</f>
        <v>0</v>
      </c>
      <c r="AF1830" s="80">
        <f t="shared" si="132"/>
        <v>1</v>
      </c>
      <c r="AG1830" s="123">
        <f t="shared" si="133"/>
        <v>1000</v>
      </c>
      <c r="AH1830" s="126" cm="1">
        <f t="array" ref="AH1830">_xlfn.XLOOKUP(AD1829,CDIHistorico_[Data],CDIHistorico_[CDI dia]/100,AH1829,0)</f>
        <v>0</v>
      </c>
      <c r="AI1830" s="2">
        <f t="shared" si="134"/>
        <v>1</v>
      </c>
    </row>
    <row r="1831" spans="26:35" hidden="1" x14ac:dyDescent="0.25">
      <c r="Z1831"/>
      <c r="AD1831" s="5">
        <f t="shared" si="135"/>
        <v>39359</v>
      </c>
      <c r="AE1831" s="96" cm="1">
        <f t="array" ref="AE1831">_xlfn.XLOOKUP(AD1830,SELICHistorico[Data],SELICHistorico[SELIC dia]/100,AE1830,0)</f>
        <v>0</v>
      </c>
      <c r="AF1831" s="80">
        <f t="shared" si="132"/>
        <v>1</v>
      </c>
      <c r="AG1831" s="123">
        <f t="shared" si="133"/>
        <v>1000</v>
      </c>
      <c r="AH1831" s="126" cm="1">
        <f t="array" ref="AH1831">_xlfn.XLOOKUP(AD1830,CDIHistorico_[Data],CDIHistorico_[CDI dia]/100,AH1830,0)</f>
        <v>0</v>
      </c>
      <c r="AI1831" s="2">
        <f t="shared" si="134"/>
        <v>1</v>
      </c>
    </row>
    <row r="1832" spans="26:35" hidden="1" x14ac:dyDescent="0.25">
      <c r="Z1832"/>
      <c r="AD1832" s="5">
        <f t="shared" si="135"/>
        <v>39360</v>
      </c>
      <c r="AE1832" s="96" cm="1">
        <f t="array" ref="AE1832">_xlfn.XLOOKUP(AD1831,SELICHistorico[Data],SELICHistorico[SELIC dia]/100,AE1831,0)</f>
        <v>0</v>
      </c>
      <c r="AF1832" s="80">
        <f t="shared" si="132"/>
        <v>1</v>
      </c>
      <c r="AG1832" s="123">
        <f t="shared" si="133"/>
        <v>1000</v>
      </c>
      <c r="AH1832" s="126" cm="1">
        <f t="array" ref="AH1832">_xlfn.XLOOKUP(AD1831,CDIHistorico_[Data],CDIHistorico_[CDI dia]/100,AH1831,0)</f>
        <v>0</v>
      </c>
      <c r="AI1832" s="2">
        <f t="shared" si="134"/>
        <v>1</v>
      </c>
    </row>
    <row r="1833" spans="26:35" hidden="1" x14ac:dyDescent="0.25">
      <c r="Z1833"/>
      <c r="AD1833" s="5">
        <f t="shared" si="135"/>
        <v>39363</v>
      </c>
      <c r="AE1833" s="96" cm="1">
        <f t="array" ref="AE1833">_xlfn.XLOOKUP(AD1832,SELICHistorico[Data],SELICHistorico[SELIC dia]/100,AE1832,0)</f>
        <v>0</v>
      </c>
      <c r="AF1833" s="80">
        <f t="shared" si="132"/>
        <v>1</v>
      </c>
      <c r="AG1833" s="123">
        <f t="shared" si="133"/>
        <v>1000</v>
      </c>
      <c r="AH1833" s="126" cm="1">
        <f t="array" ref="AH1833">_xlfn.XLOOKUP(AD1832,CDIHistorico_[Data],CDIHistorico_[CDI dia]/100,AH1832,0)</f>
        <v>0</v>
      </c>
      <c r="AI1833" s="2">
        <f t="shared" si="134"/>
        <v>1</v>
      </c>
    </row>
    <row r="1834" spans="26:35" hidden="1" x14ac:dyDescent="0.25">
      <c r="Z1834"/>
      <c r="AD1834" s="5">
        <f t="shared" si="135"/>
        <v>39364</v>
      </c>
      <c r="AE1834" s="96" cm="1">
        <f t="array" ref="AE1834">_xlfn.XLOOKUP(AD1833,SELICHistorico[Data],SELICHistorico[SELIC dia]/100,AE1833,0)</f>
        <v>0</v>
      </c>
      <c r="AF1834" s="80">
        <f t="shared" si="132"/>
        <v>1</v>
      </c>
      <c r="AG1834" s="123">
        <f t="shared" si="133"/>
        <v>1000</v>
      </c>
      <c r="AH1834" s="126" cm="1">
        <f t="array" ref="AH1834">_xlfn.XLOOKUP(AD1833,CDIHistorico_[Data],CDIHistorico_[CDI dia]/100,AH1833,0)</f>
        <v>0</v>
      </c>
      <c r="AI1834" s="2">
        <f t="shared" si="134"/>
        <v>1</v>
      </c>
    </row>
    <row r="1835" spans="26:35" hidden="1" x14ac:dyDescent="0.25">
      <c r="Z1835"/>
      <c r="AD1835" s="5">
        <f t="shared" si="135"/>
        <v>39365</v>
      </c>
      <c r="AE1835" s="96" cm="1">
        <f t="array" ref="AE1835">_xlfn.XLOOKUP(AD1834,SELICHistorico[Data],SELICHistorico[SELIC dia]/100,AE1834,0)</f>
        <v>0</v>
      </c>
      <c r="AF1835" s="80">
        <f t="shared" si="132"/>
        <v>1</v>
      </c>
      <c r="AG1835" s="123">
        <f t="shared" si="133"/>
        <v>1000</v>
      </c>
      <c r="AH1835" s="126" cm="1">
        <f t="array" ref="AH1835">_xlfn.XLOOKUP(AD1834,CDIHistorico_[Data],CDIHistorico_[CDI dia]/100,AH1834,0)</f>
        <v>0</v>
      </c>
      <c r="AI1835" s="2">
        <f t="shared" si="134"/>
        <v>1</v>
      </c>
    </row>
    <row r="1836" spans="26:35" hidden="1" x14ac:dyDescent="0.25">
      <c r="Z1836"/>
      <c r="AD1836" s="5">
        <f t="shared" si="135"/>
        <v>39366</v>
      </c>
      <c r="AE1836" s="96" cm="1">
        <f t="array" ref="AE1836">_xlfn.XLOOKUP(AD1835,SELICHistorico[Data],SELICHistorico[SELIC dia]/100,AE1835,0)</f>
        <v>0</v>
      </c>
      <c r="AF1836" s="80">
        <f t="shared" si="132"/>
        <v>1</v>
      </c>
      <c r="AG1836" s="123">
        <f t="shared" si="133"/>
        <v>1000</v>
      </c>
      <c r="AH1836" s="126" cm="1">
        <f t="array" ref="AH1836">_xlfn.XLOOKUP(AD1835,CDIHistorico_[Data],CDIHistorico_[CDI dia]/100,AH1835,0)</f>
        <v>0</v>
      </c>
      <c r="AI1836" s="2">
        <f t="shared" si="134"/>
        <v>1</v>
      </c>
    </row>
    <row r="1837" spans="26:35" hidden="1" x14ac:dyDescent="0.25">
      <c r="Z1837"/>
      <c r="AD1837" s="5">
        <f t="shared" si="135"/>
        <v>39370</v>
      </c>
      <c r="AE1837" s="96" cm="1">
        <f t="array" ref="AE1837">_xlfn.XLOOKUP(AD1836,SELICHistorico[Data],SELICHistorico[SELIC dia]/100,AE1836,0)</f>
        <v>0</v>
      </c>
      <c r="AF1837" s="80">
        <f t="shared" si="132"/>
        <v>1</v>
      </c>
      <c r="AG1837" s="123">
        <f t="shared" si="133"/>
        <v>1000</v>
      </c>
      <c r="AH1837" s="126" cm="1">
        <f t="array" ref="AH1837">_xlfn.XLOOKUP(AD1836,CDIHistorico_[Data],CDIHistorico_[CDI dia]/100,AH1836,0)</f>
        <v>0</v>
      </c>
      <c r="AI1837" s="2">
        <f t="shared" si="134"/>
        <v>1</v>
      </c>
    </row>
    <row r="1838" spans="26:35" hidden="1" x14ac:dyDescent="0.25">
      <c r="Z1838"/>
      <c r="AD1838" s="5">
        <f t="shared" si="135"/>
        <v>39371</v>
      </c>
      <c r="AE1838" s="96" cm="1">
        <f t="array" ref="AE1838">_xlfn.XLOOKUP(AD1837,SELICHistorico[Data],SELICHistorico[SELIC dia]/100,AE1837,0)</f>
        <v>0</v>
      </c>
      <c r="AF1838" s="80">
        <f t="shared" si="132"/>
        <v>1</v>
      </c>
      <c r="AG1838" s="123">
        <f t="shared" si="133"/>
        <v>1000</v>
      </c>
      <c r="AH1838" s="126" cm="1">
        <f t="array" ref="AH1838">_xlfn.XLOOKUP(AD1837,CDIHistorico_[Data],CDIHistorico_[CDI dia]/100,AH1837,0)</f>
        <v>0</v>
      </c>
      <c r="AI1838" s="2">
        <f t="shared" si="134"/>
        <v>1</v>
      </c>
    </row>
    <row r="1839" spans="26:35" hidden="1" x14ac:dyDescent="0.25">
      <c r="Z1839"/>
      <c r="AD1839" s="5">
        <f t="shared" si="135"/>
        <v>39372</v>
      </c>
      <c r="AE1839" s="96" cm="1">
        <f t="array" ref="AE1839">_xlfn.XLOOKUP(AD1838,SELICHistorico[Data],SELICHistorico[SELIC dia]/100,AE1838,0)</f>
        <v>0</v>
      </c>
      <c r="AF1839" s="80">
        <f t="shared" si="132"/>
        <v>1</v>
      </c>
      <c r="AG1839" s="123">
        <f t="shared" si="133"/>
        <v>1000</v>
      </c>
      <c r="AH1839" s="126" cm="1">
        <f t="array" ref="AH1839">_xlfn.XLOOKUP(AD1838,CDIHistorico_[Data],CDIHistorico_[CDI dia]/100,AH1838,0)</f>
        <v>0</v>
      </c>
      <c r="AI1839" s="2">
        <f t="shared" si="134"/>
        <v>1</v>
      </c>
    </row>
    <row r="1840" spans="26:35" hidden="1" x14ac:dyDescent="0.25">
      <c r="Z1840"/>
      <c r="AD1840" s="5">
        <f t="shared" si="135"/>
        <v>39373</v>
      </c>
      <c r="AE1840" s="96" cm="1">
        <f t="array" ref="AE1840">_xlfn.XLOOKUP(AD1839,SELICHistorico[Data],SELICHistorico[SELIC dia]/100,AE1839,0)</f>
        <v>0</v>
      </c>
      <c r="AF1840" s="80">
        <f t="shared" si="132"/>
        <v>1</v>
      </c>
      <c r="AG1840" s="123">
        <f t="shared" si="133"/>
        <v>1000</v>
      </c>
      <c r="AH1840" s="126" cm="1">
        <f t="array" ref="AH1840">_xlfn.XLOOKUP(AD1839,CDIHistorico_[Data],CDIHistorico_[CDI dia]/100,AH1839,0)</f>
        <v>0</v>
      </c>
      <c r="AI1840" s="2">
        <f t="shared" si="134"/>
        <v>1</v>
      </c>
    </row>
    <row r="1841" spans="26:35" hidden="1" x14ac:dyDescent="0.25">
      <c r="Z1841"/>
      <c r="AD1841" s="5">
        <f t="shared" si="135"/>
        <v>39374</v>
      </c>
      <c r="AE1841" s="96" cm="1">
        <f t="array" ref="AE1841">_xlfn.XLOOKUP(AD1840,SELICHistorico[Data],SELICHistorico[SELIC dia]/100,AE1840,0)</f>
        <v>0</v>
      </c>
      <c r="AF1841" s="80">
        <f t="shared" si="132"/>
        <v>1</v>
      </c>
      <c r="AG1841" s="123">
        <f t="shared" si="133"/>
        <v>1000</v>
      </c>
      <c r="AH1841" s="126" cm="1">
        <f t="array" ref="AH1841">_xlfn.XLOOKUP(AD1840,CDIHistorico_[Data],CDIHistorico_[CDI dia]/100,AH1840,0)</f>
        <v>0</v>
      </c>
      <c r="AI1841" s="2">
        <f t="shared" si="134"/>
        <v>1</v>
      </c>
    </row>
    <row r="1842" spans="26:35" hidden="1" x14ac:dyDescent="0.25">
      <c r="Z1842"/>
      <c r="AD1842" s="5">
        <f t="shared" si="135"/>
        <v>39377</v>
      </c>
      <c r="AE1842" s="96" cm="1">
        <f t="array" ref="AE1842">_xlfn.XLOOKUP(AD1841,SELICHistorico[Data],SELICHistorico[SELIC dia]/100,AE1841,0)</f>
        <v>0</v>
      </c>
      <c r="AF1842" s="80">
        <f t="shared" si="132"/>
        <v>1</v>
      </c>
      <c r="AG1842" s="123">
        <f t="shared" si="133"/>
        <v>1000</v>
      </c>
      <c r="AH1842" s="126" cm="1">
        <f t="array" ref="AH1842">_xlfn.XLOOKUP(AD1841,CDIHistorico_[Data],CDIHistorico_[CDI dia]/100,AH1841,0)</f>
        <v>0</v>
      </c>
      <c r="AI1842" s="2">
        <f t="shared" si="134"/>
        <v>1</v>
      </c>
    </row>
    <row r="1843" spans="26:35" hidden="1" x14ac:dyDescent="0.25">
      <c r="Z1843"/>
      <c r="AD1843" s="5">
        <f t="shared" si="135"/>
        <v>39378</v>
      </c>
      <c r="AE1843" s="96" cm="1">
        <f t="array" ref="AE1843">_xlfn.XLOOKUP(AD1842,SELICHistorico[Data],SELICHistorico[SELIC dia]/100,AE1842,0)</f>
        <v>0</v>
      </c>
      <c r="AF1843" s="80">
        <f t="shared" si="132"/>
        <v>1</v>
      </c>
      <c r="AG1843" s="123">
        <f t="shared" si="133"/>
        <v>1000</v>
      </c>
      <c r="AH1843" s="126" cm="1">
        <f t="array" ref="AH1843">_xlfn.XLOOKUP(AD1842,CDIHistorico_[Data],CDIHistorico_[CDI dia]/100,AH1842,0)</f>
        <v>0</v>
      </c>
      <c r="AI1843" s="2">
        <f t="shared" si="134"/>
        <v>1</v>
      </c>
    </row>
    <row r="1844" spans="26:35" hidden="1" x14ac:dyDescent="0.25">
      <c r="Z1844"/>
      <c r="AD1844" s="5">
        <f t="shared" si="135"/>
        <v>39379</v>
      </c>
      <c r="AE1844" s="96" cm="1">
        <f t="array" ref="AE1844">_xlfn.XLOOKUP(AD1843,SELICHistorico[Data],SELICHistorico[SELIC dia]/100,AE1843,0)</f>
        <v>0</v>
      </c>
      <c r="AF1844" s="80">
        <f t="shared" si="132"/>
        <v>1</v>
      </c>
      <c r="AG1844" s="123">
        <f t="shared" si="133"/>
        <v>1000</v>
      </c>
      <c r="AH1844" s="126" cm="1">
        <f t="array" ref="AH1844">_xlfn.XLOOKUP(AD1843,CDIHistorico_[Data],CDIHistorico_[CDI dia]/100,AH1843,0)</f>
        <v>0</v>
      </c>
      <c r="AI1844" s="2">
        <f t="shared" si="134"/>
        <v>1</v>
      </c>
    </row>
    <row r="1845" spans="26:35" hidden="1" x14ac:dyDescent="0.25">
      <c r="Z1845"/>
      <c r="AD1845" s="5">
        <f t="shared" si="135"/>
        <v>39380</v>
      </c>
      <c r="AE1845" s="96" cm="1">
        <f t="array" ref="AE1845">_xlfn.XLOOKUP(AD1844,SELICHistorico[Data],SELICHistorico[SELIC dia]/100,AE1844,0)</f>
        <v>0</v>
      </c>
      <c r="AF1845" s="80">
        <f t="shared" si="132"/>
        <v>1</v>
      </c>
      <c r="AG1845" s="123">
        <f t="shared" si="133"/>
        <v>1000</v>
      </c>
      <c r="AH1845" s="126" cm="1">
        <f t="array" ref="AH1845">_xlfn.XLOOKUP(AD1844,CDIHistorico_[Data],CDIHistorico_[CDI dia]/100,AH1844,0)</f>
        <v>0</v>
      </c>
      <c r="AI1845" s="2">
        <f t="shared" si="134"/>
        <v>1</v>
      </c>
    </row>
    <row r="1846" spans="26:35" hidden="1" x14ac:dyDescent="0.25">
      <c r="Z1846"/>
      <c r="AD1846" s="5">
        <f t="shared" si="135"/>
        <v>39381</v>
      </c>
      <c r="AE1846" s="96" cm="1">
        <f t="array" ref="AE1846">_xlfn.XLOOKUP(AD1845,SELICHistorico[Data],SELICHistorico[SELIC dia]/100,AE1845,0)</f>
        <v>0</v>
      </c>
      <c r="AF1846" s="80">
        <f t="shared" si="132"/>
        <v>1</v>
      </c>
      <c r="AG1846" s="123">
        <f t="shared" si="133"/>
        <v>1000</v>
      </c>
      <c r="AH1846" s="126" cm="1">
        <f t="array" ref="AH1846">_xlfn.XLOOKUP(AD1845,CDIHistorico_[Data],CDIHistorico_[CDI dia]/100,AH1845,0)</f>
        <v>0</v>
      </c>
      <c r="AI1846" s="2">
        <f t="shared" si="134"/>
        <v>1</v>
      </c>
    </row>
    <row r="1847" spans="26:35" hidden="1" x14ac:dyDescent="0.25">
      <c r="Z1847"/>
      <c r="AD1847" s="5">
        <f t="shared" si="135"/>
        <v>39384</v>
      </c>
      <c r="AE1847" s="96" cm="1">
        <f t="array" ref="AE1847">_xlfn.XLOOKUP(AD1846,SELICHistorico[Data],SELICHistorico[SELIC dia]/100,AE1846,0)</f>
        <v>0</v>
      </c>
      <c r="AF1847" s="80">
        <f t="shared" si="132"/>
        <v>1</v>
      </c>
      <c r="AG1847" s="123">
        <f t="shared" si="133"/>
        <v>1000</v>
      </c>
      <c r="AH1847" s="126" cm="1">
        <f t="array" ref="AH1847">_xlfn.XLOOKUP(AD1846,CDIHistorico_[Data],CDIHistorico_[CDI dia]/100,AH1846,0)</f>
        <v>0</v>
      </c>
      <c r="AI1847" s="2">
        <f t="shared" si="134"/>
        <v>1</v>
      </c>
    </row>
    <row r="1848" spans="26:35" hidden="1" x14ac:dyDescent="0.25">
      <c r="Z1848"/>
      <c r="AD1848" s="5">
        <f t="shared" si="135"/>
        <v>39385</v>
      </c>
      <c r="AE1848" s="96" cm="1">
        <f t="array" ref="AE1848">_xlfn.XLOOKUP(AD1847,SELICHistorico[Data],SELICHistorico[SELIC dia]/100,AE1847,0)</f>
        <v>0</v>
      </c>
      <c r="AF1848" s="80">
        <f t="shared" si="132"/>
        <v>1</v>
      </c>
      <c r="AG1848" s="123">
        <f t="shared" si="133"/>
        <v>1000</v>
      </c>
      <c r="AH1848" s="126" cm="1">
        <f t="array" ref="AH1848">_xlfn.XLOOKUP(AD1847,CDIHistorico_[Data],CDIHistorico_[CDI dia]/100,AH1847,0)</f>
        <v>0</v>
      </c>
      <c r="AI1848" s="2">
        <f t="shared" si="134"/>
        <v>1</v>
      </c>
    </row>
    <row r="1849" spans="26:35" hidden="1" x14ac:dyDescent="0.25">
      <c r="Z1849"/>
      <c r="AD1849" s="5">
        <f t="shared" si="135"/>
        <v>39386</v>
      </c>
      <c r="AE1849" s="96" cm="1">
        <f t="array" ref="AE1849">_xlfn.XLOOKUP(AD1848,SELICHistorico[Data],SELICHistorico[SELIC dia]/100,AE1848,0)</f>
        <v>0</v>
      </c>
      <c r="AF1849" s="80">
        <f t="shared" si="132"/>
        <v>1</v>
      </c>
      <c r="AG1849" s="123">
        <f t="shared" si="133"/>
        <v>1000</v>
      </c>
      <c r="AH1849" s="126" cm="1">
        <f t="array" ref="AH1849">_xlfn.XLOOKUP(AD1848,CDIHistorico_[Data],CDIHistorico_[CDI dia]/100,AH1848,0)</f>
        <v>0</v>
      </c>
      <c r="AI1849" s="2">
        <f t="shared" si="134"/>
        <v>1</v>
      </c>
    </row>
    <row r="1850" spans="26:35" hidden="1" x14ac:dyDescent="0.25">
      <c r="Z1850"/>
      <c r="AD1850" s="5">
        <f t="shared" si="135"/>
        <v>39387</v>
      </c>
      <c r="AE1850" s="96" cm="1">
        <f t="array" ref="AE1850">_xlfn.XLOOKUP(AD1849,SELICHistorico[Data],SELICHistorico[SELIC dia]/100,AE1849,0)</f>
        <v>0</v>
      </c>
      <c r="AF1850" s="80">
        <f t="shared" si="132"/>
        <v>1</v>
      </c>
      <c r="AG1850" s="123">
        <f t="shared" si="133"/>
        <v>1000</v>
      </c>
      <c r="AH1850" s="126" cm="1">
        <f t="array" ref="AH1850">_xlfn.XLOOKUP(AD1849,CDIHistorico_[Data],CDIHistorico_[CDI dia]/100,AH1849,0)</f>
        <v>0</v>
      </c>
      <c r="AI1850" s="2">
        <f t="shared" si="134"/>
        <v>1</v>
      </c>
    </row>
    <row r="1851" spans="26:35" hidden="1" x14ac:dyDescent="0.25">
      <c r="Z1851"/>
      <c r="AD1851" s="5">
        <f t="shared" si="135"/>
        <v>39391</v>
      </c>
      <c r="AE1851" s="96" cm="1">
        <f t="array" ref="AE1851">_xlfn.XLOOKUP(AD1850,SELICHistorico[Data],SELICHistorico[SELIC dia]/100,AE1850,0)</f>
        <v>0</v>
      </c>
      <c r="AF1851" s="80">
        <f t="shared" si="132"/>
        <v>1</v>
      </c>
      <c r="AG1851" s="123">
        <f t="shared" si="133"/>
        <v>1000</v>
      </c>
      <c r="AH1851" s="126" cm="1">
        <f t="array" ref="AH1851">_xlfn.XLOOKUP(AD1850,CDIHistorico_[Data],CDIHistorico_[CDI dia]/100,AH1850,0)</f>
        <v>0</v>
      </c>
      <c r="AI1851" s="2">
        <f t="shared" si="134"/>
        <v>1</v>
      </c>
    </row>
    <row r="1852" spans="26:35" hidden="1" x14ac:dyDescent="0.25">
      <c r="Z1852"/>
      <c r="AD1852" s="5">
        <f t="shared" si="135"/>
        <v>39392</v>
      </c>
      <c r="AE1852" s="96" cm="1">
        <f t="array" ref="AE1852">_xlfn.XLOOKUP(AD1851,SELICHistorico[Data],SELICHistorico[SELIC dia]/100,AE1851,0)</f>
        <v>0</v>
      </c>
      <c r="AF1852" s="80">
        <f t="shared" si="132"/>
        <v>1</v>
      </c>
      <c r="AG1852" s="123">
        <f t="shared" si="133"/>
        <v>1000</v>
      </c>
      <c r="AH1852" s="126" cm="1">
        <f t="array" ref="AH1852">_xlfn.XLOOKUP(AD1851,CDIHistorico_[Data],CDIHistorico_[CDI dia]/100,AH1851,0)</f>
        <v>0</v>
      </c>
      <c r="AI1852" s="2">
        <f t="shared" si="134"/>
        <v>1</v>
      </c>
    </row>
    <row r="1853" spans="26:35" hidden="1" x14ac:dyDescent="0.25">
      <c r="Z1853"/>
      <c r="AD1853" s="5">
        <f t="shared" si="135"/>
        <v>39393</v>
      </c>
      <c r="AE1853" s="96" cm="1">
        <f t="array" ref="AE1853">_xlfn.XLOOKUP(AD1852,SELICHistorico[Data],SELICHistorico[SELIC dia]/100,AE1852,0)</f>
        <v>0</v>
      </c>
      <c r="AF1853" s="80">
        <f t="shared" si="132"/>
        <v>1</v>
      </c>
      <c r="AG1853" s="123">
        <f t="shared" si="133"/>
        <v>1000</v>
      </c>
      <c r="AH1853" s="126" cm="1">
        <f t="array" ref="AH1853">_xlfn.XLOOKUP(AD1852,CDIHistorico_[Data],CDIHistorico_[CDI dia]/100,AH1852,0)</f>
        <v>0</v>
      </c>
      <c r="AI1853" s="2">
        <f t="shared" si="134"/>
        <v>1</v>
      </c>
    </row>
    <row r="1854" spans="26:35" hidden="1" x14ac:dyDescent="0.25">
      <c r="Z1854"/>
      <c r="AD1854" s="5">
        <f t="shared" si="135"/>
        <v>39394</v>
      </c>
      <c r="AE1854" s="96" cm="1">
        <f t="array" ref="AE1854">_xlfn.XLOOKUP(AD1853,SELICHistorico[Data],SELICHistorico[SELIC dia]/100,AE1853,0)</f>
        <v>0</v>
      </c>
      <c r="AF1854" s="80">
        <f t="shared" si="132"/>
        <v>1</v>
      </c>
      <c r="AG1854" s="123">
        <f t="shared" si="133"/>
        <v>1000</v>
      </c>
      <c r="AH1854" s="126" cm="1">
        <f t="array" ref="AH1854">_xlfn.XLOOKUP(AD1853,CDIHistorico_[Data],CDIHistorico_[CDI dia]/100,AH1853,0)</f>
        <v>0</v>
      </c>
      <c r="AI1854" s="2">
        <f t="shared" si="134"/>
        <v>1</v>
      </c>
    </row>
    <row r="1855" spans="26:35" hidden="1" x14ac:dyDescent="0.25">
      <c r="Z1855"/>
      <c r="AD1855" s="5">
        <f t="shared" si="135"/>
        <v>39395</v>
      </c>
      <c r="AE1855" s="96" cm="1">
        <f t="array" ref="AE1855">_xlfn.XLOOKUP(AD1854,SELICHistorico[Data],SELICHistorico[SELIC dia]/100,AE1854,0)</f>
        <v>0</v>
      </c>
      <c r="AF1855" s="80">
        <f t="shared" si="132"/>
        <v>1</v>
      </c>
      <c r="AG1855" s="123">
        <f t="shared" si="133"/>
        <v>1000</v>
      </c>
      <c r="AH1855" s="126" cm="1">
        <f t="array" ref="AH1855">_xlfn.XLOOKUP(AD1854,CDIHistorico_[Data],CDIHistorico_[CDI dia]/100,AH1854,0)</f>
        <v>0</v>
      </c>
      <c r="AI1855" s="2">
        <f t="shared" si="134"/>
        <v>1</v>
      </c>
    </row>
    <row r="1856" spans="26:35" hidden="1" x14ac:dyDescent="0.25">
      <c r="Z1856"/>
      <c r="AD1856" s="5">
        <f t="shared" si="135"/>
        <v>39398</v>
      </c>
      <c r="AE1856" s="96" cm="1">
        <f t="array" ref="AE1856">_xlfn.XLOOKUP(AD1855,SELICHistorico[Data],SELICHistorico[SELIC dia]/100,AE1855,0)</f>
        <v>0</v>
      </c>
      <c r="AF1856" s="80">
        <f t="shared" si="132"/>
        <v>1</v>
      </c>
      <c r="AG1856" s="123">
        <f t="shared" si="133"/>
        <v>1000</v>
      </c>
      <c r="AH1856" s="126" cm="1">
        <f t="array" ref="AH1856">_xlfn.XLOOKUP(AD1855,CDIHistorico_[Data],CDIHistorico_[CDI dia]/100,AH1855,0)</f>
        <v>0</v>
      </c>
      <c r="AI1856" s="2">
        <f t="shared" si="134"/>
        <v>1</v>
      </c>
    </row>
    <row r="1857" spans="26:35" hidden="1" x14ac:dyDescent="0.25">
      <c r="Z1857"/>
      <c r="AD1857" s="5">
        <f t="shared" si="135"/>
        <v>39399</v>
      </c>
      <c r="AE1857" s="96" cm="1">
        <f t="array" ref="AE1857">_xlfn.XLOOKUP(AD1856,SELICHistorico[Data],SELICHistorico[SELIC dia]/100,AE1856,0)</f>
        <v>0</v>
      </c>
      <c r="AF1857" s="80">
        <f t="shared" si="132"/>
        <v>1</v>
      </c>
      <c r="AG1857" s="123">
        <f t="shared" si="133"/>
        <v>1000</v>
      </c>
      <c r="AH1857" s="126" cm="1">
        <f t="array" ref="AH1857">_xlfn.XLOOKUP(AD1856,CDIHistorico_[Data],CDIHistorico_[CDI dia]/100,AH1856,0)</f>
        <v>0</v>
      </c>
      <c r="AI1857" s="2">
        <f t="shared" si="134"/>
        <v>1</v>
      </c>
    </row>
    <row r="1858" spans="26:35" hidden="1" x14ac:dyDescent="0.25">
      <c r="Z1858"/>
      <c r="AD1858" s="5">
        <f t="shared" si="135"/>
        <v>39400</v>
      </c>
      <c r="AE1858" s="96" cm="1">
        <f t="array" ref="AE1858">_xlfn.XLOOKUP(AD1857,SELICHistorico[Data],SELICHistorico[SELIC dia]/100,AE1857,0)</f>
        <v>0</v>
      </c>
      <c r="AF1858" s="80">
        <f t="shared" si="132"/>
        <v>1</v>
      </c>
      <c r="AG1858" s="123">
        <f t="shared" si="133"/>
        <v>1000</v>
      </c>
      <c r="AH1858" s="126" cm="1">
        <f t="array" ref="AH1858">_xlfn.XLOOKUP(AD1857,CDIHistorico_[Data],CDIHistorico_[CDI dia]/100,AH1857,0)</f>
        <v>0</v>
      </c>
      <c r="AI1858" s="2">
        <f t="shared" si="134"/>
        <v>1</v>
      </c>
    </row>
    <row r="1859" spans="26:35" hidden="1" x14ac:dyDescent="0.25">
      <c r="Z1859"/>
      <c r="AD1859" s="5">
        <f t="shared" si="135"/>
        <v>39402</v>
      </c>
      <c r="AE1859" s="96" cm="1">
        <f t="array" ref="AE1859">_xlfn.XLOOKUP(AD1858,SELICHistorico[Data],SELICHistorico[SELIC dia]/100,AE1858,0)</f>
        <v>0</v>
      </c>
      <c r="AF1859" s="80">
        <f t="shared" si="132"/>
        <v>1</v>
      </c>
      <c r="AG1859" s="123">
        <f t="shared" si="133"/>
        <v>1000</v>
      </c>
      <c r="AH1859" s="126" cm="1">
        <f t="array" ref="AH1859">_xlfn.XLOOKUP(AD1858,CDIHistorico_[Data],CDIHistorico_[CDI dia]/100,AH1858,0)</f>
        <v>0</v>
      </c>
      <c r="AI1859" s="2">
        <f t="shared" si="134"/>
        <v>1</v>
      </c>
    </row>
    <row r="1860" spans="26:35" hidden="1" x14ac:dyDescent="0.25">
      <c r="Z1860"/>
      <c r="AD1860" s="5">
        <f t="shared" si="135"/>
        <v>39405</v>
      </c>
      <c r="AE1860" s="96" cm="1">
        <f t="array" ref="AE1860">_xlfn.XLOOKUP(AD1859,SELICHistorico[Data],SELICHistorico[SELIC dia]/100,AE1859,0)</f>
        <v>0</v>
      </c>
      <c r="AF1860" s="80">
        <f t="shared" ref="AF1860:AF1923" si="136">AF1859*(1+AE1860)</f>
        <v>1</v>
      </c>
      <c r="AG1860" s="123">
        <f t="shared" ref="AG1860:AG1923" si="137">TRUNC(1000*AF1860,6)</f>
        <v>1000</v>
      </c>
      <c r="AH1860" s="126" cm="1">
        <f t="array" ref="AH1860">_xlfn.XLOOKUP(AD1859,CDIHistorico_[Data],CDIHistorico_[CDI dia]/100,AH1859,0)</f>
        <v>0</v>
      </c>
      <c r="AI1860" s="2">
        <f t="shared" ref="AI1860:AI1923" si="138">AI1859*(1+AH1860)</f>
        <v>1</v>
      </c>
    </row>
    <row r="1861" spans="26:35" hidden="1" x14ac:dyDescent="0.25">
      <c r="Z1861"/>
      <c r="AD1861" s="5">
        <f t="shared" si="135"/>
        <v>39406</v>
      </c>
      <c r="AE1861" s="96" cm="1">
        <f t="array" ref="AE1861">_xlfn.XLOOKUP(AD1860,SELICHistorico[Data],SELICHistorico[SELIC dia]/100,AE1860,0)</f>
        <v>0</v>
      </c>
      <c r="AF1861" s="80">
        <f t="shared" si="136"/>
        <v>1</v>
      </c>
      <c r="AG1861" s="123">
        <f t="shared" si="137"/>
        <v>1000</v>
      </c>
      <c r="AH1861" s="126" cm="1">
        <f t="array" ref="AH1861">_xlfn.XLOOKUP(AD1860,CDIHistorico_[Data],CDIHistorico_[CDI dia]/100,AH1860,0)</f>
        <v>0</v>
      </c>
      <c r="AI1861" s="2">
        <f t="shared" si="138"/>
        <v>1</v>
      </c>
    </row>
    <row r="1862" spans="26:35" hidden="1" x14ac:dyDescent="0.25">
      <c r="Z1862"/>
      <c r="AD1862" s="5">
        <f t="shared" si="135"/>
        <v>39407</v>
      </c>
      <c r="AE1862" s="96" cm="1">
        <f t="array" ref="AE1862">_xlfn.XLOOKUP(AD1861,SELICHistorico[Data],SELICHistorico[SELIC dia]/100,AE1861,0)</f>
        <v>0</v>
      </c>
      <c r="AF1862" s="80">
        <f t="shared" si="136"/>
        <v>1</v>
      </c>
      <c r="AG1862" s="123">
        <f t="shared" si="137"/>
        <v>1000</v>
      </c>
      <c r="AH1862" s="126" cm="1">
        <f t="array" ref="AH1862">_xlfn.XLOOKUP(AD1861,CDIHistorico_[Data],CDIHistorico_[CDI dia]/100,AH1861,0)</f>
        <v>0</v>
      </c>
      <c r="AI1862" s="2">
        <f t="shared" si="138"/>
        <v>1</v>
      </c>
    </row>
    <row r="1863" spans="26:35" hidden="1" x14ac:dyDescent="0.25">
      <c r="Z1863"/>
      <c r="AD1863" s="5">
        <f t="shared" si="135"/>
        <v>39408</v>
      </c>
      <c r="AE1863" s="96" cm="1">
        <f t="array" ref="AE1863">_xlfn.XLOOKUP(AD1862,SELICHistorico[Data],SELICHistorico[SELIC dia]/100,AE1862,0)</f>
        <v>0</v>
      </c>
      <c r="AF1863" s="80">
        <f t="shared" si="136"/>
        <v>1</v>
      </c>
      <c r="AG1863" s="123">
        <f t="shared" si="137"/>
        <v>1000</v>
      </c>
      <c r="AH1863" s="126" cm="1">
        <f t="array" ref="AH1863">_xlfn.XLOOKUP(AD1862,CDIHistorico_[Data],CDIHistorico_[CDI dia]/100,AH1862,0)</f>
        <v>0</v>
      </c>
      <c r="AI1863" s="2">
        <f t="shared" si="138"/>
        <v>1</v>
      </c>
    </row>
    <row r="1864" spans="26:35" hidden="1" x14ac:dyDescent="0.25">
      <c r="Z1864"/>
      <c r="AD1864" s="5">
        <f t="shared" si="135"/>
        <v>39409</v>
      </c>
      <c r="AE1864" s="96" cm="1">
        <f t="array" ref="AE1864">_xlfn.XLOOKUP(AD1863,SELICHistorico[Data],SELICHistorico[SELIC dia]/100,AE1863,0)</f>
        <v>0</v>
      </c>
      <c r="AF1864" s="80">
        <f t="shared" si="136"/>
        <v>1</v>
      </c>
      <c r="AG1864" s="123">
        <f t="shared" si="137"/>
        <v>1000</v>
      </c>
      <c r="AH1864" s="126" cm="1">
        <f t="array" ref="AH1864">_xlfn.XLOOKUP(AD1863,CDIHistorico_[Data],CDIHistorico_[CDI dia]/100,AH1863,0)</f>
        <v>0</v>
      </c>
      <c r="AI1864" s="2">
        <f t="shared" si="138"/>
        <v>1</v>
      </c>
    </row>
    <row r="1865" spans="26:35" hidden="1" x14ac:dyDescent="0.25">
      <c r="Z1865"/>
      <c r="AD1865" s="5">
        <f t="shared" si="135"/>
        <v>39412</v>
      </c>
      <c r="AE1865" s="96" cm="1">
        <f t="array" ref="AE1865">_xlfn.XLOOKUP(AD1864,SELICHistorico[Data],SELICHistorico[SELIC dia]/100,AE1864,0)</f>
        <v>0</v>
      </c>
      <c r="AF1865" s="80">
        <f t="shared" si="136"/>
        <v>1</v>
      </c>
      <c r="AG1865" s="123">
        <f t="shared" si="137"/>
        <v>1000</v>
      </c>
      <c r="AH1865" s="126" cm="1">
        <f t="array" ref="AH1865">_xlfn.XLOOKUP(AD1864,CDIHistorico_[Data],CDIHistorico_[CDI dia]/100,AH1864,0)</f>
        <v>0</v>
      </c>
      <c r="AI1865" s="2">
        <f t="shared" si="138"/>
        <v>1</v>
      </c>
    </row>
    <row r="1866" spans="26:35" hidden="1" x14ac:dyDescent="0.25">
      <c r="Z1866"/>
      <c r="AD1866" s="5">
        <f t="shared" si="135"/>
        <v>39413</v>
      </c>
      <c r="AE1866" s="96" cm="1">
        <f t="array" ref="AE1866">_xlfn.XLOOKUP(AD1865,SELICHistorico[Data],SELICHistorico[SELIC dia]/100,AE1865,0)</f>
        <v>0</v>
      </c>
      <c r="AF1866" s="80">
        <f t="shared" si="136"/>
        <v>1</v>
      </c>
      <c r="AG1866" s="123">
        <f t="shared" si="137"/>
        <v>1000</v>
      </c>
      <c r="AH1866" s="126" cm="1">
        <f t="array" ref="AH1866">_xlfn.XLOOKUP(AD1865,CDIHistorico_[Data],CDIHistorico_[CDI dia]/100,AH1865,0)</f>
        <v>0</v>
      </c>
      <c r="AI1866" s="2">
        <f t="shared" si="138"/>
        <v>1</v>
      </c>
    </row>
    <row r="1867" spans="26:35" hidden="1" x14ac:dyDescent="0.25">
      <c r="Z1867"/>
      <c r="AD1867" s="5">
        <f t="shared" si="135"/>
        <v>39414</v>
      </c>
      <c r="AE1867" s="96" cm="1">
        <f t="array" ref="AE1867">_xlfn.XLOOKUP(AD1866,SELICHistorico[Data],SELICHistorico[SELIC dia]/100,AE1866,0)</f>
        <v>0</v>
      </c>
      <c r="AF1867" s="80">
        <f t="shared" si="136"/>
        <v>1</v>
      </c>
      <c r="AG1867" s="123">
        <f t="shared" si="137"/>
        <v>1000</v>
      </c>
      <c r="AH1867" s="126" cm="1">
        <f t="array" ref="AH1867">_xlfn.XLOOKUP(AD1866,CDIHistorico_[Data],CDIHistorico_[CDI dia]/100,AH1866,0)</f>
        <v>0</v>
      </c>
      <c r="AI1867" s="2">
        <f t="shared" si="138"/>
        <v>1</v>
      </c>
    </row>
    <row r="1868" spans="26:35" hidden="1" x14ac:dyDescent="0.25">
      <c r="Z1868"/>
      <c r="AD1868" s="5">
        <f t="shared" si="135"/>
        <v>39415</v>
      </c>
      <c r="AE1868" s="96" cm="1">
        <f t="array" ref="AE1868">_xlfn.XLOOKUP(AD1867,SELICHistorico[Data],SELICHistorico[SELIC dia]/100,AE1867,0)</f>
        <v>0</v>
      </c>
      <c r="AF1868" s="80">
        <f t="shared" si="136"/>
        <v>1</v>
      </c>
      <c r="AG1868" s="123">
        <f t="shared" si="137"/>
        <v>1000</v>
      </c>
      <c r="AH1868" s="126" cm="1">
        <f t="array" ref="AH1868">_xlfn.XLOOKUP(AD1867,CDIHistorico_[Data],CDIHistorico_[CDI dia]/100,AH1867,0)</f>
        <v>0</v>
      </c>
      <c r="AI1868" s="2">
        <f t="shared" si="138"/>
        <v>1</v>
      </c>
    </row>
    <row r="1869" spans="26:35" hidden="1" x14ac:dyDescent="0.25">
      <c r="Z1869"/>
      <c r="AD1869" s="5">
        <f t="shared" si="135"/>
        <v>39416</v>
      </c>
      <c r="AE1869" s="96" cm="1">
        <f t="array" ref="AE1869">_xlfn.XLOOKUP(AD1868,SELICHistorico[Data],SELICHistorico[SELIC dia]/100,AE1868,0)</f>
        <v>0</v>
      </c>
      <c r="AF1869" s="80">
        <f t="shared" si="136"/>
        <v>1</v>
      </c>
      <c r="AG1869" s="123">
        <f t="shared" si="137"/>
        <v>1000</v>
      </c>
      <c r="AH1869" s="126" cm="1">
        <f t="array" ref="AH1869">_xlfn.XLOOKUP(AD1868,CDIHistorico_[Data],CDIHistorico_[CDI dia]/100,AH1868,0)</f>
        <v>0</v>
      </c>
      <c r="AI1869" s="2">
        <f t="shared" si="138"/>
        <v>1</v>
      </c>
    </row>
    <row r="1870" spans="26:35" hidden="1" x14ac:dyDescent="0.25">
      <c r="Z1870"/>
      <c r="AD1870" s="5">
        <f t="shared" si="135"/>
        <v>39419</v>
      </c>
      <c r="AE1870" s="96" cm="1">
        <f t="array" ref="AE1870">_xlfn.XLOOKUP(AD1869,SELICHistorico[Data],SELICHistorico[SELIC dia]/100,AE1869,0)</f>
        <v>0</v>
      </c>
      <c r="AF1870" s="80">
        <f t="shared" si="136"/>
        <v>1</v>
      </c>
      <c r="AG1870" s="123">
        <f t="shared" si="137"/>
        <v>1000</v>
      </c>
      <c r="AH1870" s="126" cm="1">
        <f t="array" ref="AH1870">_xlfn.XLOOKUP(AD1869,CDIHistorico_[Data],CDIHistorico_[CDI dia]/100,AH1869,0)</f>
        <v>0</v>
      </c>
      <c r="AI1870" s="2">
        <f t="shared" si="138"/>
        <v>1</v>
      </c>
    </row>
    <row r="1871" spans="26:35" hidden="1" x14ac:dyDescent="0.25">
      <c r="Z1871"/>
      <c r="AD1871" s="5">
        <f t="shared" si="135"/>
        <v>39420</v>
      </c>
      <c r="AE1871" s="96" cm="1">
        <f t="array" ref="AE1871">_xlfn.XLOOKUP(AD1870,SELICHistorico[Data],SELICHistorico[SELIC dia]/100,AE1870,0)</f>
        <v>0</v>
      </c>
      <c r="AF1871" s="80">
        <f t="shared" si="136"/>
        <v>1</v>
      </c>
      <c r="AG1871" s="123">
        <f t="shared" si="137"/>
        <v>1000</v>
      </c>
      <c r="AH1871" s="126" cm="1">
        <f t="array" ref="AH1871">_xlfn.XLOOKUP(AD1870,CDIHistorico_[Data],CDIHistorico_[CDI dia]/100,AH1870,0)</f>
        <v>0</v>
      </c>
      <c r="AI1871" s="2">
        <f t="shared" si="138"/>
        <v>1</v>
      </c>
    </row>
    <row r="1872" spans="26:35" hidden="1" x14ac:dyDescent="0.25">
      <c r="Z1872"/>
      <c r="AD1872" s="5">
        <f t="shared" si="135"/>
        <v>39421</v>
      </c>
      <c r="AE1872" s="96" cm="1">
        <f t="array" ref="AE1872">_xlfn.XLOOKUP(AD1871,SELICHistorico[Data],SELICHistorico[SELIC dia]/100,AE1871,0)</f>
        <v>0</v>
      </c>
      <c r="AF1872" s="80">
        <f t="shared" si="136"/>
        <v>1</v>
      </c>
      <c r="AG1872" s="123">
        <f t="shared" si="137"/>
        <v>1000</v>
      </c>
      <c r="AH1872" s="126" cm="1">
        <f t="array" ref="AH1872">_xlfn.XLOOKUP(AD1871,CDIHistorico_[Data],CDIHistorico_[CDI dia]/100,AH1871,0)</f>
        <v>0</v>
      </c>
      <c r="AI1872" s="2">
        <f t="shared" si="138"/>
        <v>1</v>
      </c>
    </row>
    <row r="1873" spans="26:35" hidden="1" x14ac:dyDescent="0.25">
      <c r="Z1873"/>
      <c r="AD1873" s="5">
        <f t="shared" si="135"/>
        <v>39422</v>
      </c>
      <c r="AE1873" s="96" cm="1">
        <f t="array" ref="AE1873">_xlfn.XLOOKUP(AD1872,SELICHistorico[Data],SELICHistorico[SELIC dia]/100,AE1872,0)</f>
        <v>0</v>
      </c>
      <c r="AF1873" s="80">
        <f t="shared" si="136"/>
        <v>1</v>
      </c>
      <c r="AG1873" s="123">
        <f t="shared" si="137"/>
        <v>1000</v>
      </c>
      <c r="AH1873" s="126" cm="1">
        <f t="array" ref="AH1873">_xlfn.XLOOKUP(AD1872,CDIHistorico_[Data],CDIHistorico_[CDI dia]/100,AH1872,0)</f>
        <v>0</v>
      </c>
      <c r="AI1873" s="2">
        <f t="shared" si="138"/>
        <v>1</v>
      </c>
    </row>
    <row r="1874" spans="26:35" hidden="1" x14ac:dyDescent="0.25">
      <c r="Z1874"/>
      <c r="AD1874" s="5">
        <f t="shared" si="135"/>
        <v>39423</v>
      </c>
      <c r="AE1874" s="96" cm="1">
        <f t="array" ref="AE1874">_xlfn.XLOOKUP(AD1873,SELICHistorico[Data],SELICHistorico[SELIC dia]/100,AE1873,0)</f>
        <v>0</v>
      </c>
      <c r="AF1874" s="80">
        <f t="shared" si="136"/>
        <v>1</v>
      </c>
      <c r="AG1874" s="123">
        <f t="shared" si="137"/>
        <v>1000</v>
      </c>
      <c r="AH1874" s="126" cm="1">
        <f t="array" ref="AH1874">_xlfn.XLOOKUP(AD1873,CDIHistorico_[Data],CDIHistorico_[CDI dia]/100,AH1873,0)</f>
        <v>0</v>
      </c>
      <c r="AI1874" s="2">
        <f t="shared" si="138"/>
        <v>1</v>
      </c>
    </row>
    <row r="1875" spans="26:35" hidden="1" x14ac:dyDescent="0.25">
      <c r="Z1875"/>
      <c r="AD1875" s="5">
        <f t="shared" si="135"/>
        <v>39426</v>
      </c>
      <c r="AE1875" s="96" cm="1">
        <f t="array" ref="AE1875">_xlfn.XLOOKUP(AD1874,SELICHistorico[Data],SELICHistorico[SELIC dia]/100,AE1874,0)</f>
        <v>0</v>
      </c>
      <c r="AF1875" s="80">
        <f t="shared" si="136"/>
        <v>1</v>
      </c>
      <c r="AG1875" s="123">
        <f t="shared" si="137"/>
        <v>1000</v>
      </c>
      <c r="AH1875" s="126" cm="1">
        <f t="array" ref="AH1875">_xlfn.XLOOKUP(AD1874,CDIHistorico_[Data],CDIHistorico_[CDI dia]/100,AH1874,0)</f>
        <v>0</v>
      </c>
      <c r="AI1875" s="2">
        <f t="shared" si="138"/>
        <v>1</v>
      </c>
    </row>
    <row r="1876" spans="26:35" hidden="1" x14ac:dyDescent="0.25">
      <c r="Z1876"/>
      <c r="AD1876" s="5">
        <f t="shared" ref="AD1876:AD1939" si="139">WORKDAY(AD1875,1,feriados)</f>
        <v>39427</v>
      </c>
      <c r="AE1876" s="96" cm="1">
        <f t="array" ref="AE1876">_xlfn.XLOOKUP(AD1875,SELICHistorico[Data],SELICHistorico[SELIC dia]/100,AE1875,0)</f>
        <v>0</v>
      </c>
      <c r="AF1876" s="80">
        <f t="shared" si="136"/>
        <v>1</v>
      </c>
      <c r="AG1876" s="123">
        <f t="shared" si="137"/>
        <v>1000</v>
      </c>
      <c r="AH1876" s="126" cm="1">
        <f t="array" ref="AH1876">_xlfn.XLOOKUP(AD1875,CDIHistorico_[Data],CDIHistorico_[CDI dia]/100,AH1875,0)</f>
        <v>0</v>
      </c>
      <c r="AI1876" s="2">
        <f t="shared" si="138"/>
        <v>1</v>
      </c>
    </row>
    <row r="1877" spans="26:35" hidden="1" x14ac:dyDescent="0.25">
      <c r="Z1877"/>
      <c r="AD1877" s="5">
        <f t="shared" si="139"/>
        <v>39428</v>
      </c>
      <c r="AE1877" s="96" cm="1">
        <f t="array" ref="AE1877">_xlfn.XLOOKUP(AD1876,SELICHistorico[Data],SELICHistorico[SELIC dia]/100,AE1876,0)</f>
        <v>0</v>
      </c>
      <c r="AF1877" s="80">
        <f t="shared" si="136"/>
        <v>1</v>
      </c>
      <c r="AG1877" s="123">
        <f t="shared" si="137"/>
        <v>1000</v>
      </c>
      <c r="AH1877" s="126" cm="1">
        <f t="array" ref="AH1877">_xlfn.XLOOKUP(AD1876,CDIHistorico_[Data],CDIHistorico_[CDI dia]/100,AH1876,0)</f>
        <v>0</v>
      </c>
      <c r="AI1877" s="2">
        <f t="shared" si="138"/>
        <v>1</v>
      </c>
    </row>
    <row r="1878" spans="26:35" hidden="1" x14ac:dyDescent="0.25">
      <c r="Z1878"/>
      <c r="AD1878" s="5">
        <f t="shared" si="139"/>
        <v>39429</v>
      </c>
      <c r="AE1878" s="96" cm="1">
        <f t="array" ref="AE1878">_xlfn.XLOOKUP(AD1877,SELICHistorico[Data],SELICHistorico[SELIC dia]/100,AE1877,0)</f>
        <v>0</v>
      </c>
      <c r="AF1878" s="80">
        <f t="shared" si="136"/>
        <v>1</v>
      </c>
      <c r="AG1878" s="123">
        <f t="shared" si="137"/>
        <v>1000</v>
      </c>
      <c r="AH1878" s="126" cm="1">
        <f t="array" ref="AH1878">_xlfn.XLOOKUP(AD1877,CDIHistorico_[Data],CDIHistorico_[CDI dia]/100,AH1877,0)</f>
        <v>0</v>
      </c>
      <c r="AI1878" s="2">
        <f t="shared" si="138"/>
        <v>1</v>
      </c>
    </row>
    <row r="1879" spans="26:35" hidden="1" x14ac:dyDescent="0.25">
      <c r="Z1879"/>
      <c r="AD1879" s="5">
        <f t="shared" si="139"/>
        <v>39430</v>
      </c>
      <c r="AE1879" s="96" cm="1">
        <f t="array" ref="AE1879">_xlfn.XLOOKUP(AD1878,SELICHistorico[Data],SELICHistorico[SELIC dia]/100,AE1878,0)</f>
        <v>0</v>
      </c>
      <c r="AF1879" s="80">
        <f t="shared" si="136"/>
        <v>1</v>
      </c>
      <c r="AG1879" s="123">
        <f t="shared" si="137"/>
        <v>1000</v>
      </c>
      <c r="AH1879" s="126" cm="1">
        <f t="array" ref="AH1879">_xlfn.XLOOKUP(AD1878,CDIHistorico_[Data],CDIHistorico_[CDI dia]/100,AH1878,0)</f>
        <v>0</v>
      </c>
      <c r="AI1879" s="2">
        <f t="shared" si="138"/>
        <v>1</v>
      </c>
    </row>
    <row r="1880" spans="26:35" hidden="1" x14ac:dyDescent="0.25">
      <c r="Z1880"/>
      <c r="AD1880" s="5">
        <f t="shared" si="139"/>
        <v>39433</v>
      </c>
      <c r="AE1880" s="96" cm="1">
        <f t="array" ref="AE1880">_xlfn.XLOOKUP(AD1879,SELICHistorico[Data],SELICHistorico[SELIC dia]/100,AE1879,0)</f>
        <v>0</v>
      </c>
      <c r="AF1880" s="80">
        <f t="shared" si="136"/>
        <v>1</v>
      </c>
      <c r="AG1880" s="123">
        <f t="shared" si="137"/>
        <v>1000</v>
      </c>
      <c r="AH1880" s="126" cm="1">
        <f t="array" ref="AH1880">_xlfn.XLOOKUP(AD1879,CDIHistorico_[Data],CDIHistorico_[CDI dia]/100,AH1879,0)</f>
        <v>0</v>
      </c>
      <c r="AI1880" s="2">
        <f t="shared" si="138"/>
        <v>1</v>
      </c>
    </row>
    <row r="1881" spans="26:35" hidden="1" x14ac:dyDescent="0.25">
      <c r="Z1881"/>
      <c r="AD1881" s="5">
        <f t="shared" si="139"/>
        <v>39434</v>
      </c>
      <c r="AE1881" s="96" cm="1">
        <f t="array" ref="AE1881">_xlfn.XLOOKUP(AD1880,SELICHistorico[Data],SELICHistorico[SELIC dia]/100,AE1880,0)</f>
        <v>0</v>
      </c>
      <c r="AF1881" s="80">
        <f t="shared" si="136"/>
        <v>1</v>
      </c>
      <c r="AG1881" s="123">
        <f t="shared" si="137"/>
        <v>1000</v>
      </c>
      <c r="AH1881" s="126" cm="1">
        <f t="array" ref="AH1881">_xlfn.XLOOKUP(AD1880,CDIHistorico_[Data],CDIHistorico_[CDI dia]/100,AH1880,0)</f>
        <v>0</v>
      </c>
      <c r="AI1881" s="2">
        <f t="shared" si="138"/>
        <v>1</v>
      </c>
    </row>
    <row r="1882" spans="26:35" hidden="1" x14ac:dyDescent="0.25">
      <c r="Z1882"/>
      <c r="AD1882" s="5">
        <f t="shared" si="139"/>
        <v>39435</v>
      </c>
      <c r="AE1882" s="96" cm="1">
        <f t="array" ref="AE1882">_xlfn.XLOOKUP(AD1881,SELICHistorico[Data],SELICHistorico[SELIC dia]/100,AE1881,0)</f>
        <v>0</v>
      </c>
      <c r="AF1882" s="80">
        <f t="shared" si="136"/>
        <v>1</v>
      </c>
      <c r="AG1882" s="123">
        <f t="shared" si="137"/>
        <v>1000</v>
      </c>
      <c r="AH1882" s="126" cm="1">
        <f t="array" ref="AH1882">_xlfn.XLOOKUP(AD1881,CDIHistorico_[Data],CDIHistorico_[CDI dia]/100,AH1881,0)</f>
        <v>0</v>
      </c>
      <c r="AI1882" s="2">
        <f t="shared" si="138"/>
        <v>1</v>
      </c>
    </row>
    <row r="1883" spans="26:35" hidden="1" x14ac:dyDescent="0.25">
      <c r="Z1883"/>
      <c r="AD1883" s="5">
        <f t="shared" si="139"/>
        <v>39436</v>
      </c>
      <c r="AE1883" s="96" cm="1">
        <f t="array" ref="AE1883">_xlfn.XLOOKUP(AD1882,SELICHistorico[Data],SELICHistorico[SELIC dia]/100,AE1882,0)</f>
        <v>0</v>
      </c>
      <c r="AF1883" s="80">
        <f t="shared" si="136"/>
        <v>1</v>
      </c>
      <c r="AG1883" s="123">
        <f t="shared" si="137"/>
        <v>1000</v>
      </c>
      <c r="AH1883" s="126" cm="1">
        <f t="array" ref="AH1883">_xlfn.XLOOKUP(AD1882,CDIHistorico_[Data],CDIHistorico_[CDI dia]/100,AH1882,0)</f>
        <v>0</v>
      </c>
      <c r="AI1883" s="2">
        <f t="shared" si="138"/>
        <v>1</v>
      </c>
    </row>
    <row r="1884" spans="26:35" hidden="1" x14ac:dyDescent="0.25">
      <c r="Z1884"/>
      <c r="AD1884" s="5">
        <f t="shared" si="139"/>
        <v>39437</v>
      </c>
      <c r="AE1884" s="96" cm="1">
        <f t="array" ref="AE1884">_xlfn.XLOOKUP(AD1883,SELICHistorico[Data],SELICHistorico[SELIC dia]/100,AE1883,0)</f>
        <v>0</v>
      </c>
      <c r="AF1884" s="80">
        <f t="shared" si="136"/>
        <v>1</v>
      </c>
      <c r="AG1884" s="123">
        <f t="shared" si="137"/>
        <v>1000</v>
      </c>
      <c r="AH1884" s="126" cm="1">
        <f t="array" ref="AH1884">_xlfn.XLOOKUP(AD1883,CDIHistorico_[Data],CDIHistorico_[CDI dia]/100,AH1883,0)</f>
        <v>0</v>
      </c>
      <c r="AI1884" s="2">
        <f t="shared" si="138"/>
        <v>1</v>
      </c>
    </row>
    <row r="1885" spans="26:35" hidden="1" x14ac:dyDescent="0.25">
      <c r="Z1885"/>
      <c r="AD1885" s="5">
        <f t="shared" si="139"/>
        <v>39440</v>
      </c>
      <c r="AE1885" s="96" cm="1">
        <f t="array" ref="AE1885">_xlfn.XLOOKUP(AD1884,SELICHistorico[Data],SELICHistorico[SELIC dia]/100,AE1884,0)</f>
        <v>0</v>
      </c>
      <c r="AF1885" s="80">
        <f t="shared" si="136"/>
        <v>1</v>
      </c>
      <c r="AG1885" s="123">
        <f t="shared" si="137"/>
        <v>1000</v>
      </c>
      <c r="AH1885" s="126" cm="1">
        <f t="array" ref="AH1885">_xlfn.XLOOKUP(AD1884,CDIHistorico_[Data],CDIHistorico_[CDI dia]/100,AH1884,0)</f>
        <v>0</v>
      </c>
      <c r="AI1885" s="2">
        <f t="shared" si="138"/>
        <v>1</v>
      </c>
    </row>
    <row r="1886" spans="26:35" hidden="1" x14ac:dyDescent="0.25">
      <c r="Z1886"/>
      <c r="AD1886" s="5">
        <f t="shared" si="139"/>
        <v>39442</v>
      </c>
      <c r="AE1886" s="96" cm="1">
        <f t="array" ref="AE1886">_xlfn.XLOOKUP(AD1885,SELICHistorico[Data],SELICHistorico[SELIC dia]/100,AE1885,0)</f>
        <v>0</v>
      </c>
      <c r="AF1886" s="80">
        <f t="shared" si="136"/>
        <v>1</v>
      </c>
      <c r="AG1886" s="123">
        <f t="shared" si="137"/>
        <v>1000</v>
      </c>
      <c r="AH1886" s="126" cm="1">
        <f t="array" ref="AH1886">_xlfn.XLOOKUP(AD1885,CDIHistorico_[Data],CDIHistorico_[CDI dia]/100,AH1885,0)</f>
        <v>0</v>
      </c>
      <c r="AI1886" s="2">
        <f t="shared" si="138"/>
        <v>1</v>
      </c>
    </row>
    <row r="1887" spans="26:35" hidden="1" x14ac:dyDescent="0.25">
      <c r="Z1887"/>
      <c r="AD1887" s="5">
        <f t="shared" si="139"/>
        <v>39443</v>
      </c>
      <c r="AE1887" s="96" cm="1">
        <f t="array" ref="AE1887">_xlfn.XLOOKUP(AD1886,SELICHistorico[Data],SELICHistorico[SELIC dia]/100,AE1886,0)</f>
        <v>0</v>
      </c>
      <c r="AF1887" s="80">
        <f t="shared" si="136"/>
        <v>1</v>
      </c>
      <c r="AG1887" s="123">
        <f t="shared" si="137"/>
        <v>1000</v>
      </c>
      <c r="AH1887" s="126" cm="1">
        <f t="array" ref="AH1887">_xlfn.XLOOKUP(AD1886,CDIHistorico_[Data],CDIHistorico_[CDI dia]/100,AH1886,0)</f>
        <v>0</v>
      </c>
      <c r="AI1887" s="2">
        <f t="shared" si="138"/>
        <v>1</v>
      </c>
    </row>
    <row r="1888" spans="26:35" hidden="1" x14ac:dyDescent="0.25">
      <c r="Z1888"/>
      <c r="AD1888" s="5">
        <f t="shared" si="139"/>
        <v>39444</v>
      </c>
      <c r="AE1888" s="96" cm="1">
        <f t="array" ref="AE1888">_xlfn.XLOOKUP(AD1887,SELICHistorico[Data],SELICHistorico[SELIC dia]/100,AE1887,0)</f>
        <v>0</v>
      </c>
      <c r="AF1888" s="80">
        <f t="shared" si="136"/>
        <v>1</v>
      </c>
      <c r="AG1888" s="123">
        <f t="shared" si="137"/>
        <v>1000</v>
      </c>
      <c r="AH1888" s="126" cm="1">
        <f t="array" ref="AH1888">_xlfn.XLOOKUP(AD1887,CDIHistorico_[Data],CDIHistorico_[CDI dia]/100,AH1887,0)</f>
        <v>0</v>
      </c>
      <c r="AI1888" s="2">
        <f t="shared" si="138"/>
        <v>1</v>
      </c>
    </row>
    <row r="1889" spans="26:35" hidden="1" x14ac:dyDescent="0.25">
      <c r="Z1889"/>
      <c r="AD1889" s="5">
        <f t="shared" si="139"/>
        <v>39447</v>
      </c>
      <c r="AE1889" s="96" cm="1">
        <f t="array" ref="AE1889">_xlfn.XLOOKUP(AD1888,SELICHistorico[Data],SELICHistorico[SELIC dia]/100,AE1888,0)</f>
        <v>0</v>
      </c>
      <c r="AF1889" s="80">
        <f t="shared" si="136"/>
        <v>1</v>
      </c>
      <c r="AG1889" s="123">
        <f t="shared" si="137"/>
        <v>1000</v>
      </c>
      <c r="AH1889" s="126" cm="1">
        <f t="array" ref="AH1889">_xlfn.XLOOKUP(AD1888,CDIHistorico_[Data],CDIHistorico_[CDI dia]/100,AH1888,0)</f>
        <v>0</v>
      </c>
      <c r="AI1889" s="2">
        <f t="shared" si="138"/>
        <v>1</v>
      </c>
    </row>
    <row r="1890" spans="26:35" hidden="1" x14ac:dyDescent="0.25">
      <c r="Z1890"/>
      <c r="AD1890" s="5">
        <f t="shared" si="139"/>
        <v>39449</v>
      </c>
      <c r="AE1890" s="96" cm="1">
        <f t="array" ref="AE1890">_xlfn.XLOOKUP(AD1889,SELICHistorico[Data],SELICHistorico[SELIC dia]/100,AE1889,0)</f>
        <v>0</v>
      </c>
      <c r="AF1890" s="80">
        <f t="shared" si="136"/>
        <v>1</v>
      </c>
      <c r="AG1890" s="123">
        <f t="shared" si="137"/>
        <v>1000</v>
      </c>
      <c r="AH1890" s="126" cm="1">
        <f t="array" ref="AH1890">_xlfn.XLOOKUP(AD1889,CDIHistorico_[Data],CDIHistorico_[CDI dia]/100,AH1889,0)</f>
        <v>0</v>
      </c>
      <c r="AI1890" s="2">
        <f t="shared" si="138"/>
        <v>1</v>
      </c>
    </row>
    <row r="1891" spans="26:35" hidden="1" x14ac:dyDescent="0.25">
      <c r="Z1891"/>
      <c r="AD1891" s="5">
        <f t="shared" si="139"/>
        <v>39450</v>
      </c>
      <c r="AE1891" s="96" cm="1">
        <f t="array" ref="AE1891">_xlfn.XLOOKUP(AD1890,SELICHistorico[Data],SELICHistorico[SELIC dia]/100,AE1890,0)</f>
        <v>0</v>
      </c>
      <c r="AF1891" s="80">
        <f t="shared" si="136"/>
        <v>1</v>
      </c>
      <c r="AG1891" s="123">
        <f t="shared" si="137"/>
        <v>1000</v>
      </c>
      <c r="AH1891" s="126" cm="1">
        <f t="array" ref="AH1891">_xlfn.XLOOKUP(AD1890,CDIHistorico_[Data],CDIHistorico_[CDI dia]/100,AH1890,0)</f>
        <v>0</v>
      </c>
      <c r="AI1891" s="2">
        <f t="shared" si="138"/>
        <v>1</v>
      </c>
    </row>
    <row r="1892" spans="26:35" hidden="1" x14ac:dyDescent="0.25">
      <c r="Z1892"/>
      <c r="AD1892" s="5">
        <f t="shared" si="139"/>
        <v>39451</v>
      </c>
      <c r="AE1892" s="96" cm="1">
        <f t="array" ref="AE1892">_xlfn.XLOOKUP(AD1891,SELICHistorico[Data],SELICHistorico[SELIC dia]/100,AE1891,0)</f>
        <v>0</v>
      </c>
      <c r="AF1892" s="80">
        <f t="shared" si="136"/>
        <v>1</v>
      </c>
      <c r="AG1892" s="123">
        <f t="shared" si="137"/>
        <v>1000</v>
      </c>
      <c r="AH1892" s="126" cm="1">
        <f t="array" ref="AH1892">_xlfn.XLOOKUP(AD1891,CDIHistorico_[Data],CDIHistorico_[CDI dia]/100,AH1891,0)</f>
        <v>0</v>
      </c>
      <c r="AI1892" s="2">
        <f t="shared" si="138"/>
        <v>1</v>
      </c>
    </row>
    <row r="1893" spans="26:35" hidden="1" x14ac:dyDescent="0.25">
      <c r="Z1893"/>
      <c r="AD1893" s="5">
        <f t="shared" si="139"/>
        <v>39454</v>
      </c>
      <c r="AE1893" s="96" cm="1">
        <f t="array" ref="AE1893">_xlfn.XLOOKUP(AD1892,SELICHistorico[Data],SELICHistorico[SELIC dia]/100,AE1892,0)</f>
        <v>0</v>
      </c>
      <c r="AF1893" s="80">
        <f t="shared" si="136"/>
        <v>1</v>
      </c>
      <c r="AG1893" s="123">
        <f t="shared" si="137"/>
        <v>1000</v>
      </c>
      <c r="AH1893" s="126" cm="1">
        <f t="array" ref="AH1893">_xlfn.XLOOKUP(AD1892,CDIHistorico_[Data],CDIHistorico_[CDI dia]/100,AH1892,0)</f>
        <v>0</v>
      </c>
      <c r="AI1893" s="2">
        <f t="shared" si="138"/>
        <v>1</v>
      </c>
    </row>
    <row r="1894" spans="26:35" hidden="1" x14ac:dyDescent="0.25">
      <c r="Z1894"/>
      <c r="AD1894" s="5">
        <f t="shared" si="139"/>
        <v>39455</v>
      </c>
      <c r="AE1894" s="96" cm="1">
        <f t="array" ref="AE1894">_xlfn.XLOOKUP(AD1893,SELICHistorico[Data],SELICHistorico[SELIC dia]/100,AE1893,0)</f>
        <v>0</v>
      </c>
      <c r="AF1894" s="80">
        <f t="shared" si="136"/>
        <v>1</v>
      </c>
      <c r="AG1894" s="123">
        <f t="shared" si="137"/>
        <v>1000</v>
      </c>
      <c r="AH1894" s="126" cm="1">
        <f t="array" ref="AH1894">_xlfn.XLOOKUP(AD1893,CDIHistorico_[Data],CDIHistorico_[CDI dia]/100,AH1893,0)</f>
        <v>0</v>
      </c>
      <c r="AI1894" s="2">
        <f t="shared" si="138"/>
        <v>1</v>
      </c>
    </row>
    <row r="1895" spans="26:35" hidden="1" x14ac:dyDescent="0.25">
      <c r="Z1895"/>
      <c r="AD1895" s="5">
        <f t="shared" si="139"/>
        <v>39456</v>
      </c>
      <c r="AE1895" s="96" cm="1">
        <f t="array" ref="AE1895">_xlfn.XLOOKUP(AD1894,SELICHistorico[Data],SELICHistorico[SELIC dia]/100,AE1894,0)</f>
        <v>0</v>
      </c>
      <c r="AF1895" s="80">
        <f t="shared" si="136"/>
        <v>1</v>
      </c>
      <c r="AG1895" s="123">
        <f t="shared" si="137"/>
        <v>1000</v>
      </c>
      <c r="AH1895" s="126" cm="1">
        <f t="array" ref="AH1895">_xlfn.XLOOKUP(AD1894,CDIHistorico_[Data],CDIHistorico_[CDI dia]/100,AH1894,0)</f>
        <v>0</v>
      </c>
      <c r="AI1895" s="2">
        <f t="shared" si="138"/>
        <v>1</v>
      </c>
    </row>
    <row r="1896" spans="26:35" hidden="1" x14ac:dyDescent="0.25">
      <c r="Z1896"/>
      <c r="AD1896" s="5">
        <f t="shared" si="139"/>
        <v>39457</v>
      </c>
      <c r="AE1896" s="96" cm="1">
        <f t="array" ref="AE1896">_xlfn.XLOOKUP(AD1895,SELICHistorico[Data],SELICHistorico[SELIC dia]/100,AE1895,0)</f>
        <v>0</v>
      </c>
      <c r="AF1896" s="80">
        <f t="shared" si="136"/>
        <v>1</v>
      </c>
      <c r="AG1896" s="123">
        <f t="shared" si="137"/>
        <v>1000</v>
      </c>
      <c r="AH1896" s="126" cm="1">
        <f t="array" ref="AH1896">_xlfn.XLOOKUP(AD1895,CDIHistorico_[Data],CDIHistorico_[CDI dia]/100,AH1895,0)</f>
        <v>0</v>
      </c>
      <c r="AI1896" s="2">
        <f t="shared" si="138"/>
        <v>1</v>
      </c>
    </row>
    <row r="1897" spans="26:35" hidden="1" x14ac:dyDescent="0.25">
      <c r="Z1897"/>
      <c r="AD1897" s="5">
        <f t="shared" si="139"/>
        <v>39458</v>
      </c>
      <c r="AE1897" s="96" cm="1">
        <f t="array" ref="AE1897">_xlfn.XLOOKUP(AD1896,SELICHistorico[Data],SELICHistorico[SELIC dia]/100,AE1896,0)</f>
        <v>0</v>
      </c>
      <c r="AF1897" s="80">
        <f t="shared" si="136"/>
        <v>1</v>
      </c>
      <c r="AG1897" s="123">
        <f t="shared" si="137"/>
        <v>1000</v>
      </c>
      <c r="AH1897" s="126" cm="1">
        <f t="array" ref="AH1897">_xlfn.XLOOKUP(AD1896,CDIHistorico_[Data],CDIHistorico_[CDI dia]/100,AH1896,0)</f>
        <v>0</v>
      </c>
      <c r="AI1897" s="2">
        <f t="shared" si="138"/>
        <v>1</v>
      </c>
    </row>
    <row r="1898" spans="26:35" hidden="1" x14ac:dyDescent="0.25">
      <c r="Z1898"/>
      <c r="AD1898" s="5">
        <f t="shared" si="139"/>
        <v>39461</v>
      </c>
      <c r="AE1898" s="96" cm="1">
        <f t="array" ref="AE1898">_xlfn.XLOOKUP(AD1897,SELICHistorico[Data],SELICHistorico[SELIC dia]/100,AE1897,0)</f>
        <v>0</v>
      </c>
      <c r="AF1898" s="80">
        <f t="shared" si="136"/>
        <v>1</v>
      </c>
      <c r="AG1898" s="123">
        <f t="shared" si="137"/>
        <v>1000</v>
      </c>
      <c r="AH1898" s="126" cm="1">
        <f t="array" ref="AH1898">_xlfn.XLOOKUP(AD1897,CDIHistorico_[Data],CDIHistorico_[CDI dia]/100,AH1897,0)</f>
        <v>0</v>
      </c>
      <c r="AI1898" s="2">
        <f t="shared" si="138"/>
        <v>1</v>
      </c>
    </row>
    <row r="1899" spans="26:35" hidden="1" x14ac:dyDescent="0.25">
      <c r="Z1899"/>
      <c r="AD1899" s="5">
        <f t="shared" si="139"/>
        <v>39462</v>
      </c>
      <c r="AE1899" s="96" cm="1">
        <f t="array" ref="AE1899">_xlfn.XLOOKUP(AD1898,SELICHistorico[Data],SELICHistorico[SELIC dia]/100,AE1898,0)</f>
        <v>0</v>
      </c>
      <c r="AF1899" s="80">
        <f t="shared" si="136"/>
        <v>1</v>
      </c>
      <c r="AG1899" s="123">
        <f t="shared" si="137"/>
        <v>1000</v>
      </c>
      <c r="AH1899" s="126" cm="1">
        <f t="array" ref="AH1899">_xlfn.XLOOKUP(AD1898,CDIHistorico_[Data],CDIHistorico_[CDI dia]/100,AH1898,0)</f>
        <v>0</v>
      </c>
      <c r="AI1899" s="2">
        <f t="shared" si="138"/>
        <v>1</v>
      </c>
    </row>
    <row r="1900" spans="26:35" hidden="1" x14ac:dyDescent="0.25">
      <c r="Z1900"/>
      <c r="AD1900" s="5">
        <f t="shared" si="139"/>
        <v>39463</v>
      </c>
      <c r="AE1900" s="96" cm="1">
        <f t="array" ref="AE1900">_xlfn.XLOOKUP(AD1899,SELICHistorico[Data],SELICHistorico[SELIC dia]/100,AE1899,0)</f>
        <v>0</v>
      </c>
      <c r="AF1900" s="80">
        <f t="shared" si="136"/>
        <v>1</v>
      </c>
      <c r="AG1900" s="123">
        <f t="shared" si="137"/>
        <v>1000</v>
      </c>
      <c r="AH1900" s="126" cm="1">
        <f t="array" ref="AH1900">_xlfn.XLOOKUP(AD1899,CDIHistorico_[Data],CDIHistorico_[CDI dia]/100,AH1899,0)</f>
        <v>0</v>
      </c>
      <c r="AI1900" s="2">
        <f t="shared" si="138"/>
        <v>1</v>
      </c>
    </row>
    <row r="1901" spans="26:35" hidden="1" x14ac:dyDescent="0.25">
      <c r="Z1901"/>
      <c r="AD1901" s="5">
        <f t="shared" si="139"/>
        <v>39464</v>
      </c>
      <c r="AE1901" s="96" cm="1">
        <f t="array" ref="AE1901">_xlfn.XLOOKUP(AD1900,SELICHistorico[Data],SELICHistorico[SELIC dia]/100,AE1900,0)</f>
        <v>0</v>
      </c>
      <c r="AF1901" s="80">
        <f t="shared" si="136"/>
        <v>1</v>
      </c>
      <c r="AG1901" s="123">
        <f t="shared" si="137"/>
        <v>1000</v>
      </c>
      <c r="AH1901" s="126" cm="1">
        <f t="array" ref="AH1901">_xlfn.XLOOKUP(AD1900,CDIHistorico_[Data],CDIHistorico_[CDI dia]/100,AH1900,0)</f>
        <v>0</v>
      </c>
      <c r="AI1901" s="2">
        <f t="shared" si="138"/>
        <v>1</v>
      </c>
    </row>
    <row r="1902" spans="26:35" hidden="1" x14ac:dyDescent="0.25">
      <c r="Z1902"/>
      <c r="AD1902" s="5">
        <f t="shared" si="139"/>
        <v>39465</v>
      </c>
      <c r="AE1902" s="96" cm="1">
        <f t="array" ref="AE1902">_xlfn.XLOOKUP(AD1901,SELICHistorico[Data],SELICHistorico[SELIC dia]/100,AE1901,0)</f>
        <v>0</v>
      </c>
      <c r="AF1902" s="80">
        <f t="shared" si="136"/>
        <v>1</v>
      </c>
      <c r="AG1902" s="123">
        <f t="shared" si="137"/>
        <v>1000</v>
      </c>
      <c r="AH1902" s="126" cm="1">
        <f t="array" ref="AH1902">_xlfn.XLOOKUP(AD1901,CDIHistorico_[Data],CDIHistorico_[CDI dia]/100,AH1901,0)</f>
        <v>0</v>
      </c>
      <c r="AI1902" s="2">
        <f t="shared" si="138"/>
        <v>1</v>
      </c>
    </row>
    <row r="1903" spans="26:35" hidden="1" x14ac:dyDescent="0.25">
      <c r="Z1903"/>
      <c r="AD1903" s="5">
        <f t="shared" si="139"/>
        <v>39468</v>
      </c>
      <c r="AE1903" s="96" cm="1">
        <f t="array" ref="AE1903">_xlfn.XLOOKUP(AD1902,SELICHistorico[Data],SELICHistorico[SELIC dia]/100,AE1902,0)</f>
        <v>0</v>
      </c>
      <c r="AF1903" s="80">
        <f t="shared" si="136"/>
        <v>1</v>
      </c>
      <c r="AG1903" s="123">
        <f t="shared" si="137"/>
        <v>1000</v>
      </c>
      <c r="AH1903" s="126" cm="1">
        <f t="array" ref="AH1903">_xlfn.XLOOKUP(AD1902,CDIHistorico_[Data],CDIHistorico_[CDI dia]/100,AH1902,0)</f>
        <v>0</v>
      </c>
      <c r="AI1903" s="2">
        <f t="shared" si="138"/>
        <v>1</v>
      </c>
    </row>
    <row r="1904" spans="26:35" hidden="1" x14ac:dyDescent="0.25">
      <c r="Z1904"/>
      <c r="AD1904" s="5">
        <f t="shared" si="139"/>
        <v>39469</v>
      </c>
      <c r="AE1904" s="96" cm="1">
        <f t="array" ref="AE1904">_xlfn.XLOOKUP(AD1903,SELICHistorico[Data],SELICHistorico[SELIC dia]/100,AE1903,0)</f>
        <v>0</v>
      </c>
      <c r="AF1904" s="80">
        <f t="shared" si="136"/>
        <v>1</v>
      </c>
      <c r="AG1904" s="123">
        <f t="shared" si="137"/>
        <v>1000</v>
      </c>
      <c r="AH1904" s="126" cm="1">
        <f t="array" ref="AH1904">_xlfn.XLOOKUP(AD1903,CDIHistorico_[Data],CDIHistorico_[CDI dia]/100,AH1903,0)</f>
        <v>0</v>
      </c>
      <c r="AI1904" s="2">
        <f t="shared" si="138"/>
        <v>1</v>
      </c>
    </row>
    <row r="1905" spans="26:35" hidden="1" x14ac:dyDescent="0.25">
      <c r="Z1905"/>
      <c r="AD1905" s="5">
        <f t="shared" si="139"/>
        <v>39470</v>
      </c>
      <c r="AE1905" s="96" cm="1">
        <f t="array" ref="AE1905">_xlfn.XLOOKUP(AD1904,SELICHistorico[Data],SELICHistorico[SELIC dia]/100,AE1904,0)</f>
        <v>0</v>
      </c>
      <c r="AF1905" s="80">
        <f t="shared" si="136"/>
        <v>1</v>
      </c>
      <c r="AG1905" s="123">
        <f t="shared" si="137"/>
        <v>1000</v>
      </c>
      <c r="AH1905" s="126" cm="1">
        <f t="array" ref="AH1905">_xlfn.XLOOKUP(AD1904,CDIHistorico_[Data],CDIHistorico_[CDI dia]/100,AH1904,0)</f>
        <v>0</v>
      </c>
      <c r="AI1905" s="2">
        <f t="shared" si="138"/>
        <v>1</v>
      </c>
    </row>
    <row r="1906" spans="26:35" hidden="1" x14ac:dyDescent="0.25">
      <c r="Z1906"/>
      <c r="AD1906" s="5">
        <f t="shared" si="139"/>
        <v>39471</v>
      </c>
      <c r="AE1906" s="96" cm="1">
        <f t="array" ref="AE1906">_xlfn.XLOOKUP(AD1905,SELICHistorico[Data],SELICHistorico[SELIC dia]/100,AE1905,0)</f>
        <v>0</v>
      </c>
      <c r="AF1906" s="80">
        <f t="shared" si="136"/>
        <v>1</v>
      </c>
      <c r="AG1906" s="123">
        <f t="shared" si="137"/>
        <v>1000</v>
      </c>
      <c r="AH1906" s="126" cm="1">
        <f t="array" ref="AH1906">_xlfn.XLOOKUP(AD1905,CDIHistorico_[Data],CDIHistorico_[CDI dia]/100,AH1905,0)</f>
        <v>0</v>
      </c>
      <c r="AI1906" s="2">
        <f t="shared" si="138"/>
        <v>1</v>
      </c>
    </row>
    <row r="1907" spans="26:35" hidden="1" x14ac:dyDescent="0.25">
      <c r="Z1907"/>
      <c r="AD1907" s="5">
        <f t="shared" si="139"/>
        <v>39472</v>
      </c>
      <c r="AE1907" s="96" cm="1">
        <f t="array" ref="AE1907">_xlfn.XLOOKUP(AD1906,SELICHistorico[Data],SELICHistorico[SELIC dia]/100,AE1906,0)</f>
        <v>0</v>
      </c>
      <c r="AF1907" s="80">
        <f t="shared" si="136"/>
        <v>1</v>
      </c>
      <c r="AG1907" s="123">
        <f t="shared" si="137"/>
        <v>1000</v>
      </c>
      <c r="AH1907" s="126" cm="1">
        <f t="array" ref="AH1907">_xlfn.XLOOKUP(AD1906,CDIHistorico_[Data],CDIHistorico_[CDI dia]/100,AH1906,0)</f>
        <v>0</v>
      </c>
      <c r="AI1907" s="2">
        <f t="shared" si="138"/>
        <v>1</v>
      </c>
    </row>
    <row r="1908" spans="26:35" hidden="1" x14ac:dyDescent="0.25">
      <c r="Z1908"/>
      <c r="AD1908" s="5">
        <f t="shared" si="139"/>
        <v>39475</v>
      </c>
      <c r="AE1908" s="96" cm="1">
        <f t="array" ref="AE1908">_xlfn.XLOOKUP(AD1907,SELICHistorico[Data],SELICHistorico[SELIC dia]/100,AE1907,0)</f>
        <v>0</v>
      </c>
      <c r="AF1908" s="80">
        <f t="shared" si="136"/>
        <v>1</v>
      </c>
      <c r="AG1908" s="123">
        <f t="shared" si="137"/>
        <v>1000</v>
      </c>
      <c r="AH1908" s="126" cm="1">
        <f t="array" ref="AH1908">_xlfn.XLOOKUP(AD1907,CDIHistorico_[Data],CDIHistorico_[CDI dia]/100,AH1907,0)</f>
        <v>0</v>
      </c>
      <c r="AI1908" s="2">
        <f t="shared" si="138"/>
        <v>1</v>
      </c>
    </row>
    <row r="1909" spans="26:35" hidden="1" x14ac:dyDescent="0.25">
      <c r="Z1909"/>
      <c r="AD1909" s="5">
        <f t="shared" si="139"/>
        <v>39476</v>
      </c>
      <c r="AE1909" s="96" cm="1">
        <f t="array" ref="AE1909">_xlfn.XLOOKUP(AD1908,SELICHistorico[Data],SELICHistorico[SELIC dia]/100,AE1908,0)</f>
        <v>0</v>
      </c>
      <c r="AF1909" s="80">
        <f t="shared" si="136"/>
        <v>1</v>
      </c>
      <c r="AG1909" s="123">
        <f t="shared" si="137"/>
        <v>1000</v>
      </c>
      <c r="AH1909" s="126" cm="1">
        <f t="array" ref="AH1909">_xlfn.XLOOKUP(AD1908,CDIHistorico_[Data],CDIHistorico_[CDI dia]/100,AH1908,0)</f>
        <v>0</v>
      </c>
      <c r="AI1909" s="2">
        <f t="shared" si="138"/>
        <v>1</v>
      </c>
    </row>
    <row r="1910" spans="26:35" hidden="1" x14ac:dyDescent="0.25">
      <c r="Z1910"/>
      <c r="AD1910" s="5">
        <f t="shared" si="139"/>
        <v>39477</v>
      </c>
      <c r="AE1910" s="96" cm="1">
        <f t="array" ref="AE1910">_xlfn.XLOOKUP(AD1909,SELICHistorico[Data],SELICHistorico[SELIC dia]/100,AE1909,0)</f>
        <v>0</v>
      </c>
      <c r="AF1910" s="80">
        <f t="shared" si="136"/>
        <v>1</v>
      </c>
      <c r="AG1910" s="123">
        <f t="shared" si="137"/>
        <v>1000</v>
      </c>
      <c r="AH1910" s="126" cm="1">
        <f t="array" ref="AH1910">_xlfn.XLOOKUP(AD1909,CDIHistorico_[Data],CDIHistorico_[CDI dia]/100,AH1909,0)</f>
        <v>0</v>
      </c>
      <c r="AI1910" s="2">
        <f t="shared" si="138"/>
        <v>1</v>
      </c>
    </row>
    <row r="1911" spans="26:35" hidden="1" x14ac:dyDescent="0.25">
      <c r="Z1911"/>
      <c r="AD1911" s="5">
        <f t="shared" si="139"/>
        <v>39478</v>
      </c>
      <c r="AE1911" s="96" cm="1">
        <f t="array" ref="AE1911">_xlfn.XLOOKUP(AD1910,SELICHistorico[Data],SELICHistorico[SELIC dia]/100,AE1910,0)</f>
        <v>0</v>
      </c>
      <c r="AF1911" s="80">
        <f t="shared" si="136"/>
        <v>1</v>
      </c>
      <c r="AG1911" s="123">
        <f t="shared" si="137"/>
        <v>1000</v>
      </c>
      <c r="AH1911" s="126" cm="1">
        <f t="array" ref="AH1911">_xlfn.XLOOKUP(AD1910,CDIHistorico_[Data],CDIHistorico_[CDI dia]/100,AH1910,0)</f>
        <v>0</v>
      </c>
      <c r="AI1911" s="2">
        <f t="shared" si="138"/>
        <v>1</v>
      </c>
    </row>
    <row r="1912" spans="26:35" hidden="1" x14ac:dyDescent="0.25">
      <c r="Z1912"/>
      <c r="AD1912" s="5">
        <f t="shared" si="139"/>
        <v>39479</v>
      </c>
      <c r="AE1912" s="96" cm="1">
        <f t="array" ref="AE1912">_xlfn.XLOOKUP(AD1911,SELICHistorico[Data],SELICHistorico[SELIC dia]/100,AE1911,0)</f>
        <v>0</v>
      </c>
      <c r="AF1912" s="80">
        <f t="shared" si="136"/>
        <v>1</v>
      </c>
      <c r="AG1912" s="123">
        <f t="shared" si="137"/>
        <v>1000</v>
      </c>
      <c r="AH1912" s="126" cm="1">
        <f t="array" ref="AH1912">_xlfn.XLOOKUP(AD1911,CDIHistorico_[Data],CDIHistorico_[CDI dia]/100,AH1911,0)</f>
        <v>0</v>
      </c>
      <c r="AI1912" s="2">
        <f t="shared" si="138"/>
        <v>1</v>
      </c>
    </row>
    <row r="1913" spans="26:35" hidden="1" x14ac:dyDescent="0.25">
      <c r="Z1913"/>
      <c r="AD1913" s="5">
        <f t="shared" si="139"/>
        <v>39484</v>
      </c>
      <c r="AE1913" s="96" cm="1">
        <f t="array" ref="AE1913">_xlfn.XLOOKUP(AD1912,SELICHistorico[Data],SELICHistorico[SELIC dia]/100,AE1912,0)</f>
        <v>0</v>
      </c>
      <c r="AF1913" s="80">
        <f t="shared" si="136"/>
        <v>1</v>
      </c>
      <c r="AG1913" s="123">
        <f t="shared" si="137"/>
        <v>1000</v>
      </c>
      <c r="AH1913" s="126" cm="1">
        <f t="array" ref="AH1913">_xlfn.XLOOKUP(AD1912,CDIHistorico_[Data],CDIHistorico_[CDI dia]/100,AH1912,0)</f>
        <v>0</v>
      </c>
      <c r="AI1913" s="2">
        <f t="shared" si="138"/>
        <v>1</v>
      </c>
    </row>
    <row r="1914" spans="26:35" hidden="1" x14ac:dyDescent="0.25">
      <c r="Z1914"/>
      <c r="AD1914" s="5">
        <f t="shared" si="139"/>
        <v>39485</v>
      </c>
      <c r="AE1914" s="96" cm="1">
        <f t="array" ref="AE1914">_xlfn.XLOOKUP(AD1913,SELICHistorico[Data],SELICHistorico[SELIC dia]/100,AE1913,0)</f>
        <v>0</v>
      </c>
      <c r="AF1914" s="80">
        <f t="shared" si="136"/>
        <v>1</v>
      </c>
      <c r="AG1914" s="123">
        <f t="shared" si="137"/>
        <v>1000</v>
      </c>
      <c r="AH1914" s="126" cm="1">
        <f t="array" ref="AH1914">_xlfn.XLOOKUP(AD1913,CDIHistorico_[Data],CDIHistorico_[CDI dia]/100,AH1913,0)</f>
        <v>0</v>
      </c>
      <c r="AI1914" s="2">
        <f t="shared" si="138"/>
        <v>1</v>
      </c>
    </row>
    <row r="1915" spans="26:35" hidden="1" x14ac:dyDescent="0.25">
      <c r="Z1915"/>
      <c r="AD1915" s="5">
        <f t="shared" si="139"/>
        <v>39486</v>
      </c>
      <c r="AE1915" s="96" cm="1">
        <f t="array" ref="AE1915">_xlfn.XLOOKUP(AD1914,SELICHistorico[Data],SELICHistorico[SELIC dia]/100,AE1914,0)</f>
        <v>0</v>
      </c>
      <c r="AF1915" s="80">
        <f t="shared" si="136"/>
        <v>1</v>
      </c>
      <c r="AG1915" s="123">
        <f t="shared" si="137"/>
        <v>1000</v>
      </c>
      <c r="AH1915" s="126" cm="1">
        <f t="array" ref="AH1915">_xlfn.XLOOKUP(AD1914,CDIHistorico_[Data],CDIHistorico_[CDI dia]/100,AH1914,0)</f>
        <v>0</v>
      </c>
      <c r="AI1915" s="2">
        <f t="shared" si="138"/>
        <v>1</v>
      </c>
    </row>
    <row r="1916" spans="26:35" hidden="1" x14ac:dyDescent="0.25">
      <c r="Z1916"/>
      <c r="AD1916" s="5">
        <f t="shared" si="139"/>
        <v>39489</v>
      </c>
      <c r="AE1916" s="96" cm="1">
        <f t="array" ref="AE1916">_xlfn.XLOOKUP(AD1915,SELICHistorico[Data],SELICHistorico[SELIC dia]/100,AE1915,0)</f>
        <v>0</v>
      </c>
      <c r="AF1916" s="80">
        <f t="shared" si="136"/>
        <v>1</v>
      </c>
      <c r="AG1916" s="123">
        <f t="shared" si="137"/>
        <v>1000</v>
      </c>
      <c r="AH1916" s="126" cm="1">
        <f t="array" ref="AH1916">_xlfn.XLOOKUP(AD1915,CDIHistorico_[Data],CDIHistorico_[CDI dia]/100,AH1915,0)</f>
        <v>0</v>
      </c>
      <c r="AI1916" s="2">
        <f t="shared" si="138"/>
        <v>1</v>
      </c>
    </row>
    <row r="1917" spans="26:35" hidden="1" x14ac:dyDescent="0.25">
      <c r="Z1917"/>
      <c r="AD1917" s="5">
        <f t="shared" si="139"/>
        <v>39490</v>
      </c>
      <c r="AE1917" s="96" cm="1">
        <f t="array" ref="AE1917">_xlfn.XLOOKUP(AD1916,SELICHistorico[Data],SELICHistorico[SELIC dia]/100,AE1916,0)</f>
        <v>0</v>
      </c>
      <c r="AF1917" s="80">
        <f t="shared" si="136"/>
        <v>1</v>
      </c>
      <c r="AG1917" s="123">
        <f t="shared" si="137"/>
        <v>1000</v>
      </c>
      <c r="AH1917" s="126" cm="1">
        <f t="array" ref="AH1917">_xlfn.XLOOKUP(AD1916,CDIHistorico_[Data],CDIHistorico_[CDI dia]/100,AH1916,0)</f>
        <v>0</v>
      </c>
      <c r="AI1917" s="2">
        <f t="shared" si="138"/>
        <v>1</v>
      </c>
    </row>
    <row r="1918" spans="26:35" hidden="1" x14ac:dyDescent="0.25">
      <c r="Z1918"/>
      <c r="AD1918" s="5">
        <f t="shared" si="139"/>
        <v>39491</v>
      </c>
      <c r="AE1918" s="96" cm="1">
        <f t="array" ref="AE1918">_xlfn.XLOOKUP(AD1917,SELICHistorico[Data],SELICHistorico[SELIC dia]/100,AE1917,0)</f>
        <v>0</v>
      </c>
      <c r="AF1918" s="80">
        <f t="shared" si="136"/>
        <v>1</v>
      </c>
      <c r="AG1918" s="123">
        <f t="shared" si="137"/>
        <v>1000</v>
      </c>
      <c r="AH1918" s="126" cm="1">
        <f t="array" ref="AH1918">_xlfn.XLOOKUP(AD1917,CDIHistorico_[Data],CDIHistorico_[CDI dia]/100,AH1917,0)</f>
        <v>0</v>
      </c>
      <c r="AI1918" s="2">
        <f t="shared" si="138"/>
        <v>1</v>
      </c>
    </row>
    <row r="1919" spans="26:35" hidden="1" x14ac:dyDescent="0.25">
      <c r="Z1919"/>
      <c r="AD1919" s="5">
        <f t="shared" si="139"/>
        <v>39492</v>
      </c>
      <c r="AE1919" s="96" cm="1">
        <f t="array" ref="AE1919">_xlfn.XLOOKUP(AD1918,SELICHistorico[Data],SELICHistorico[SELIC dia]/100,AE1918,0)</f>
        <v>0</v>
      </c>
      <c r="AF1919" s="80">
        <f t="shared" si="136"/>
        <v>1</v>
      </c>
      <c r="AG1919" s="123">
        <f t="shared" si="137"/>
        <v>1000</v>
      </c>
      <c r="AH1919" s="126" cm="1">
        <f t="array" ref="AH1919">_xlfn.XLOOKUP(AD1918,CDIHistorico_[Data],CDIHistorico_[CDI dia]/100,AH1918,0)</f>
        <v>0</v>
      </c>
      <c r="AI1919" s="2">
        <f t="shared" si="138"/>
        <v>1</v>
      </c>
    </row>
    <row r="1920" spans="26:35" hidden="1" x14ac:dyDescent="0.25">
      <c r="Z1920"/>
      <c r="AD1920" s="5">
        <f t="shared" si="139"/>
        <v>39493</v>
      </c>
      <c r="AE1920" s="96" cm="1">
        <f t="array" ref="AE1920">_xlfn.XLOOKUP(AD1919,SELICHistorico[Data],SELICHistorico[SELIC dia]/100,AE1919,0)</f>
        <v>0</v>
      </c>
      <c r="AF1920" s="80">
        <f t="shared" si="136"/>
        <v>1</v>
      </c>
      <c r="AG1920" s="123">
        <f t="shared" si="137"/>
        <v>1000</v>
      </c>
      <c r="AH1920" s="126" cm="1">
        <f t="array" ref="AH1920">_xlfn.XLOOKUP(AD1919,CDIHistorico_[Data],CDIHistorico_[CDI dia]/100,AH1919,0)</f>
        <v>0</v>
      </c>
      <c r="AI1920" s="2">
        <f t="shared" si="138"/>
        <v>1</v>
      </c>
    </row>
    <row r="1921" spans="26:35" hidden="1" x14ac:dyDescent="0.25">
      <c r="Z1921"/>
      <c r="AD1921" s="5">
        <f t="shared" si="139"/>
        <v>39496</v>
      </c>
      <c r="AE1921" s="96" cm="1">
        <f t="array" ref="AE1921">_xlfn.XLOOKUP(AD1920,SELICHistorico[Data],SELICHistorico[SELIC dia]/100,AE1920,0)</f>
        <v>0</v>
      </c>
      <c r="AF1921" s="80">
        <f t="shared" si="136"/>
        <v>1</v>
      </c>
      <c r="AG1921" s="123">
        <f t="shared" si="137"/>
        <v>1000</v>
      </c>
      <c r="AH1921" s="126" cm="1">
        <f t="array" ref="AH1921">_xlfn.XLOOKUP(AD1920,CDIHistorico_[Data],CDIHistorico_[CDI dia]/100,AH1920,0)</f>
        <v>0</v>
      </c>
      <c r="AI1921" s="2">
        <f t="shared" si="138"/>
        <v>1</v>
      </c>
    </row>
    <row r="1922" spans="26:35" hidden="1" x14ac:dyDescent="0.25">
      <c r="Z1922"/>
      <c r="AD1922" s="5">
        <f t="shared" si="139"/>
        <v>39497</v>
      </c>
      <c r="AE1922" s="96" cm="1">
        <f t="array" ref="AE1922">_xlfn.XLOOKUP(AD1921,SELICHistorico[Data],SELICHistorico[SELIC dia]/100,AE1921,0)</f>
        <v>0</v>
      </c>
      <c r="AF1922" s="80">
        <f t="shared" si="136"/>
        <v>1</v>
      </c>
      <c r="AG1922" s="123">
        <f t="shared" si="137"/>
        <v>1000</v>
      </c>
      <c r="AH1922" s="126" cm="1">
        <f t="array" ref="AH1922">_xlfn.XLOOKUP(AD1921,CDIHistorico_[Data],CDIHistorico_[CDI dia]/100,AH1921,0)</f>
        <v>0</v>
      </c>
      <c r="AI1922" s="2">
        <f t="shared" si="138"/>
        <v>1</v>
      </c>
    </row>
    <row r="1923" spans="26:35" hidden="1" x14ac:dyDescent="0.25">
      <c r="Z1923"/>
      <c r="AD1923" s="5">
        <f t="shared" si="139"/>
        <v>39498</v>
      </c>
      <c r="AE1923" s="96" cm="1">
        <f t="array" ref="AE1923">_xlfn.XLOOKUP(AD1922,SELICHistorico[Data],SELICHistorico[SELIC dia]/100,AE1922,0)</f>
        <v>0</v>
      </c>
      <c r="AF1923" s="80">
        <f t="shared" si="136"/>
        <v>1</v>
      </c>
      <c r="AG1923" s="123">
        <f t="shared" si="137"/>
        <v>1000</v>
      </c>
      <c r="AH1923" s="126" cm="1">
        <f t="array" ref="AH1923">_xlfn.XLOOKUP(AD1922,CDIHistorico_[Data],CDIHistorico_[CDI dia]/100,AH1922,0)</f>
        <v>0</v>
      </c>
      <c r="AI1923" s="2">
        <f t="shared" si="138"/>
        <v>1</v>
      </c>
    </row>
    <row r="1924" spans="26:35" hidden="1" x14ac:dyDescent="0.25">
      <c r="Z1924"/>
      <c r="AD1924" s="5">
        <f t="shared" si="139"/>
        <v>39499</v>
      </c>
      <c r="AE1924" s="96" cm="1">
        <f t="array" ref="AE1924">_xlfn.XLOOKUP(AD1923,SELICHistorico[Data],SELICHistorico[SELIC dia]/100,AE1923,0)</f>
        <v>0</v>
      </c>
      <c r="AF1924" s="80">
        <f t="shared" ref="AF1924:AF1987" si="140">AF1923*(1+AE1924)</f>
        <v>1</v>
      </c>
      <c r="AG1924" s="123">
        <f t="shared" ref="AG1924:AG1987" si="141">TRUNC(1000*AF1924,6)</f>
        <v>1000</v>
      </c>
      <c r="AH1924" s="126" cm="1">
        <f t="array" ref="AH1924">_xlfn.XLOOKUP(AD1923,CDIHistorico_[Data],CDIHistorico_[CDI dia]/100,AH1923,0)</f>
        <v>0</v>
      </c>
      <c r="AI1924" s="2">
        <f t="shared" ref="AI1924:AI1987" si="142">AI1923*(1+AH1924)</f>
        <v>1</v>
      </c>
    </row>
    <row r="1925" spans="26:35" hidden="1" x14ac:dyDescent="0.25">
      <c r="Z1925"/>
      <c r="AD1925" s="5">
        <f t="shared" si="139"/>
        <v>39500</v>
      </c>
      <c r="AE1925" s="96" cm="1">
        <f t="array" ref="AE1925">_xlfn.XLOOKUP(AD1924,SELICHistorico[Data],SELICHistorico[SELIC dia]/100,AE1924,0)</f>
        <v>0</v>
      </c>
      <c r="AF1925" s="80">
        <f t="shared" si="140"/>
        <v>1</v>
      </c>
      <c r="AG1925" s="123">
        <f t="shared" si="141"/>
        <v>1000</v>
      </c>
      <c r="AH1925" s="126" cm="1">
        <f t="array" ref="AH1925">_xlfn.XLOOKUP(AD1924,CDIHistorico_[Data],CDIHistorico_[CDI dia]/100,AH1924,0)</f>
        <v>0</v>
      </c>
      <c r="AI1925" s="2">
        <f t="shared" si="142"/>
        <v>1</v>
      </c>
    </row>
    <row r="1926" spans="26:35" hidden="1" x14ac:dyDescent="0.25">
      <c r="Z1926"/>
      <c r="AD1926" s="5">
        <f t="shared" si="139"/>
        <v>39503</v>
      </c>
      <c r="AE1926" s="96" cm="1">
        <f t="array" ref="AE1926">_xlfn.XLOOKUP(AD1925,SELICHistorico[Data],SELICHistorico[SELIC dia]/100,AE1925,0)</f>
        <v>0</v>
      </c>
      <c r="AF1926" s="80">
        <f t="shared" si="140"/>
        <v>1</v>
      </c>
      <c r="AG1926" s="123">
        <f t="shared" si="141"/>
        <v>1000</v>
      </c>
      <c r="AH1926" s="126" cm="1">
        <f t="array" ref="AH1926">_xlfn.XLOOKUP(AD1925,CDIHistorico_[Data],CDIHistorico_[CDI dia]/100,AH1925,0)</f>
        <v>0</v>
      </c>
      <c r="AI1926" s="2">
        <f t="shared" si="142"/>
        <v>1</v>
      </c>
    </row>
    <row r="1927" spans="26:35" hidden="1" x14ac:dyDescent="0.25">
      <c r="Z1927"/>
      <c r="AD1927" s="5">
        <f t="shared" si="139"/>
        <v>39504</v>
      </c>
      <c r="AE1927" s="96" cm="1">
        <f t="array" ref="AE1927">_xlfn.XLOOKUP(AD1926,SELICHistorico[Data],SELICHistorico[SELIC dia]/100,AE1926,0)</f>
        <v>0</v>
      </c>
      <c r="AF1927" s="80">
        <f t="shared" si="140"/>
        <v>1</v>
      </c>
      <c r="AG1927" s="123">
        <f t="shared" si="141"/>
        <v>1000</v>
      </c>
      <c r="AH1927" s="126" cm="1">
        <f t="array" ref="AH1927">_xlfn.XLOOKUP(AD1926,CDIHistorico_[Data],CDIHistorico_[CDI dia]/100,AH1926,0)</f>
        <v>0</v>
      </c>
      <c r="AI1927" s="2">
        <f t="shared" si="142"/>
        <v>1</v>
      </c>
    </row>
    <row r="1928" spans="26:35" hidden="1" x14ac:dyDescent="0.25">
      <c r="Z1928"/>
      <c r="AD1928" s="5">
        <f t="shared" si="139"/>
        <v>39505</v>
      </c>
      <c r="AE1928" s="96" cm="1">
        <f t="array" ref="AE1928">_xlfn.XLOOKUP(AD1927,SELICHistorico[Data],SELICHistorico[SELIC dia]/100,AE1927,0)</f>
        <v>0</v>
      </c>
      <c r="AF1928" s="80">
        <f t="shared" si="140"/>
        <v>1</v>
      </c>
      <c r="AG1928" s="123">
        <f t="shared" si="141"/>
        <v>1000</v>
      </c>
      <c r="AH1928" s="126" cm="1">
        <f t="array" ref="AH1928">_xlfn.XLOOKUP(AD1927,CDIHistorico_[Data],CDIHistorico_[CDI dia]/100,AH1927,0)</f>
        <v>0</v>
      </c>
      <c r="AI1928" s="2">
        <f t="shared" si="142"/>
        <v>1</v>
      </c>
    </row>
    <row r="1929" spans="26:35" hidden="1" x14ac:dyDescent="0.25">
      <c r="Z1929"/>
      <c r="AD1929" s="5">
        <f t="shared" si="139"/>
        <v>39506</v>
      </c>
      <c r="AE1929" s="96" cm="1">
        <f t="array" ref="AE1929">_xlfn.XLOOKUP(AD1928,SELICHistorico[Data],SELICHistorico[SELIC dia]/100,AE1928,0)</f>
        <v>0</v>
      </c>
      <c r="AF1929" s="80">
        <f t="shared" si="140"/>
        <v>1</v>
      </c>
      <c r="AG1929" s="123">
        <f t="shared" si="141"/>
        <v>1000</v>
      </c>
      <c r="AH1929" s="126" cm="1">
        <f t="array" ref="AH1929">_xlfn.XLOOKUP(AD1928,CDIHistorico_[Data],CDIHistorico_[CDI dia]/100,AH1928,0)</f>
        <v>0</v>
      </c>
      <c r="AI1929" s="2">
        <f t="shared" si="142"/>
        <v>1</v>
      </c>
    </row>
    <row r="1930" spans="26:35" hidden="1" x14ac:dyDescent="0.25">
      <c r="Z1930"/>
      <c r="AD1930" s="5">
        <f t="shared" si="139"/>
        <v>39507</v>
      </c>
      <c r="AE1930" s="96" cm="1">
        <f t="array" ref="AE1930">_xlfn.XLOOKUP(AD1929,SELICHistorico[Data],SELICHistorico[SELIC dia]/100,AE1929,0)</f>
        <v>0</v>
      </c>
      <c r="AF1930" s="80">
        <f t="shared" si="140"/>
        <v>1</v>
      </c>
      <c r="AG1930" s="123">
        <f t="shared" si="141"/>
        <v>1000</v>
      </c>
      <c r="AH1930" s="126" cm="1">
        <f t="array" ref="AH1930">_xlfn.XLOOKUP(AD1929,CDIHistorico_[Data],CDIHistorico_[CDI dia]/100,AH1929,0)</f>
        <v>0</v>
      </c>
      <c r="AI1930" s="2">
        <f t="shared" si="142"/>
        <v>1</v>
      </c>
    </row>
    <row r="1931" spans="26:35" hidden="1" x14ac:dyDescent="0.25">
      <c r="Z1931"/>
      <c r="AD1931" s="5">
        <f t="shared" si="139"/>
        <v>39510</v>
      </c>
      <c r="AE1931" s="96" cm="1">
        <f t="array" ref="AE1931">_xlfn.XLOOKUP(AD1930,SELICHistorico[Data],SELICHistorico[SELIC dia]/100,AE1930,0)</f>
        <v>0</v>
      </c>
      <c r="AF1931" s="80">
        <f t="shared" si="140"/>
        <v>1</v>
      </c>
      <c r="AG1931" s="123">
        <f t="shared" si="141"/>
        <v>1000</v>
      </c>
      <c r="AH1931" s="126" cm="1">
        <f t="array" ref="AH1931">_xlfn.XLOOKUP(AD1930,CDIHistorico_[Data],CDIHistorico_[CDI dia]/100,AH1930,0)</f>
        <v>0</v>
      </c>
      <c r="AI1931" s="2">
        <f t="shared" si="142"/>
        <v>1</v>
      </c>
    </row>
    <row r="1932" spans="26:35" hidden="1" x14ac:dyDescent="0.25">
      <c r="Z1932"/>
      <c r="AD1932" s="5">
        <f t="shared" si="139"/>
        <v>39511</v>
      </c>
      <c r="AE1932" s="96" cm="1">
        <f t="array" ref="AE1932">_xlfn.XLOOKUP(AD1931,SELICHistorico[Data],SELICHistorico[SELIC dia]/100,AE1931,0)</f>
        <v>0</v>
      </c>
      <c r="AF1932" s="80">
        <f t="shared" si="140"/>
        <v>1</v>
      </c>
      <c r="AG1932" s="123">
        <f t="shared" si="141"/>
        <v>1000</v>
      </c>
      <c r="AH1932" s="126" cm="1">
        <f t="array" ref="AH1932">_xlfn.XLOOKUP(AD1931,CDIHistorico_[Data],CDIHistorico_[CDI dia]/100,AH1931,0)</f>
        <v>0</v>
      </c>
      <c r="AI1932" s="2">
        <f t="shared" si="142"/>
        <v>1</v>
      </c>
    </row>
    <row r="1933" spans="26:35" hidden="1" x14ac:dyDescent="0.25">
      <c r="Z1933"/>
      <c r="AD1933" s="5">
        <f t="shared" si="139"/>
        <v>39512</v>
      </c>
      <c r="AE1933" s="96" cm="1">
        <f t="array" ref="AE1933">_xlfn.XLOOKUP(AD1932,SELICHistorico[Data],SELICHistorico[SELIC dia]/100,AE1932,0)</f>
        <v>0</v>
      </c>
      <c r="AF1933" s="80">
        <f t="shared" si="140"/>
        <v>1</v>
      </c>
      <c r="AG1933" s="123">
        <f t="shared" si="141"/>
        <v>1000</v>
      </c>
      <c r="AH1933" s="126" cm="1">
        <f t="array" ref="AH1933">_xlfn.XLOOKUP(AD1932,CDIHistorico_[Data],CDIHistorico_[CDI dia]/100,AH1932,0)</f>
        <v>0</v>
      </c>
      <c r="AI1933" s="2">
        <f t="shared" si="142"/>
        <v>1</v>
      </c>
    </row>
    <row r="1934" spans="26:35" hidden="1" x14ac:dyDescent="0.25">
      <c r="Z1934"/>
      <c r="AD1934" s="5">
        <f t="shared" si="139"/>
        <v>39513</v>
      </c>
      <c r="AE1934" s="96" cm="1">
        <f t="array" ref="AE1934">_xlfn.XLOOKUP(AD1933,SELICHistorico[Data],SELICHistorico[SELIC dia]/100,AE1933,0)</f>
        <v>0</v>
      </c>
      <c r="AF1934" s="80">
        <f t="shared" si="140"/>
        <v>1</v>
      </c>
      <c r="AG1934" s="123">
        <f t="shared" si="141"/>
        <v>1000</v>
      </c>
      <c r="AH1934" s="126" cm="1">
        <f t="array" ref="AH1934">_xlfn.XLOOKUP(AD1933,CDIHistorico_[Data],CDIHistorico_[CDI dia]/100,AH1933,0)</f>
        <v>0</v>
      </c>
      <c r="AI1934" s="2">
        <f t="shared" si="142"/>
        <v>1</v>
      </c>
    </row>
    <row r="1935" spans="26:35" hidden="1" x14ac:dyDescent="0.25">
      <c r="Z1935"/>
      <c r="AD1935" s="5">
        <f t="shared" si="139"/>
        <v>39514</v>
      </c>
      <c r="AE1935" s="96" cm="1">
        <f t="array" ref="AE1935">_xlfn.XLOOKUP(AD1934,SELICHistorico[Data],SELICHistorico[SELIC dia]/100,AE1934,0)</f>
        <v>0</v>
      </c>
      <c r="AF1935" s="80">
        <f t="shared" si="140"/>
        <v>1</v>
      </c>
      <c r="AG1935" s="123">
        <f t="shared" si="141"/>
        <v>1000</v>
      </c>
      <c r="AH1935" s="126" cm="1">
        <f t="array" ref="AH1935">_xlfn.XLOOKUP(AD1934,CDIHistorico_[Data],CDIHistorico_[CDI dia]/100,AH1934,0)</f>
        <v>0</v>
      </c>
      <c r="AI1935" s="2">
        <f t="shared" si="142"/>
        <v>1</v>
      </c>
    </row>
    <row r="1936" spans="26:35" hidden="1" x14ac:dyDescent="0.25">
      <c r="Z1936"/>
      <c r="AD1936" s="5">
        <f t="shared" si="139"/>
        <v>39517</v>
      </c>
      <c r="AE1936" s="96" cm="1">
        <f t="array" ref="AE1936">_xlfn.XLOOKUP(AD1935,SELICHistorico[Data],SELICHistorico[SELIC dia]/100,AE1935,0)</f>
        <v>0</v>
      </c>
      <c r="AF1936" s="80">
        <f t="shared" si="140"/>
        <v>1</v>
      </c>
      <c r="AG1936" s="123">
        <f t="shared" si="141"/>
        <v>1000</v>
      </c>
      <c r="AH1936" s="126" cm="1">
        <f t="array" ref="AH1936">_xlfn.XLOOKUP(AD1935,CDIHistorico_[Data],CDIHistorico_[CDI dia]/100,AH1935,0)</f>
        <v>0</v>
      </c>
      <c r="AI1936" s="2">
        <f t="shared" si="142"/>
        <v>1</v>
      </c>
    </row>
    <row r="1937" spans="26:35" hidden="1" x14ac:dyDescent="0.25">
      <c r="Z1937"/>
      <c r="AD1937" s="5">
        <f t="shared" si="139"/>
        <v>39518</v>
      </c>
      <c r="AE1937" s="96" cm="1">
        <f t="array" ref="AE1937">_xlfn.XLOOKUP(AD1936,SELICHistorico[Data],SELICHistorico[SELIC dia]/100,AE1936,0)</f>
        <v>0</v>
      </c>
      <c r="AF1937" s="80">
        <f t="shared" si="140"/>
        <v>1</v>
      </c>
      <c r="AG1937" s="123">
        <f t="shared" si="141"/>
        <v>1000</v>
      </c>
      <c r="AH1937" s="126" cm="1">
        <f t="array" ref="AH1937">_xlfn.XLOOKUP(AD1936,CDIHistorico_[Data],CDIHistorico_[CDI dia]/100,AH1936,0)</f>
        <v>0</v>
      </c>
      <c r="AI1937" s="2">
        <f t="shared" si="142"/>
        <v>1</v>
      </c>
    </row>
    <row r="1938" spans="26:35" hidden="1" x14ac:dyDescent="0.25">
      <c r="Z1938"/>
      <c r="AD1938" s="5">
        <f t="shared" si="139"/>
        <v>39519</v>
      </c>
      <c r="AE1938" s="96" cm="1">
        <f t="array" ref="AE1938">_xlfn.XLOOKUP(AD1937,SELICHistorico[Data],SELICHistorico[SELIC dia]/100,AE1937,0)</f>
        <v>0</v>
      </c>
      <c r="AF1938" s="80">
        <f t="shared" si="140"/>
        <v>1</v>
      </c>
      <c r="AG1938" s="123">
        <f t="shared" si="141"/>
        <v>1000</v>
      </c>
      <c r="AH1938" s="126" cm="1">
        <f t="array" ref="AH1938">_xlfn.XLOOKUP(AD1937,CDIHistorico_[Data],CDIHistorico_[CDI dia]/100,AH1937,0)</f>
        <v>0</v>
      </c>
      <c r="AI1938" s="2">
        <f t="shared" si="142"/>
        <v>1</v>
      </c>
    </row>
    <row r="1939" spans="26:35" hidden="1" x14ac:dyDescent="0.25">
      <c r="Z1939"/>
      <c r="AD1939" s="5">
        <f t="shared" si="139"/>
        <v>39520</v>
      </c>
      <c r="AE1939" s="96" cm="1">
        <f t="array" ref="AE1939">_xlfn.XLOOKUP(AD1938,SELICHistorico[Data],SELICHistorico[SELIC dia]/100,AE1938,0)</f>
        <v>0</v>
      </c>
      <c r="AF1939" s="80">
        <f t="shared" si="140"/>
        <v>1</v>
      </c>
      <c r="AG1939" s="123">
        <f t="shared" si="141"/>
        <v>1000</v>
      </c>
      <c r="AH1939" s="126" cm="1">
        <f t="array" ref="AH1939">_xlfn.XLOOKUP(AD1938,CDIHistorico_[Data],CDIHistorico_[CDI dia]/100,AH1938,0)</f>
        <v>0</v>
      </c>
      <c r="AI1939" s="2">
        <f t="shared" si="142"/>
        <v>1</v>
      </c>
    </row>
    <row r="1940" spans="26:35" hidden="1" x14ac:dyDescent="0.25">
      <c r="Z1940"/>
      <c r="AD1940" s="5">
        <f t="shared" ref="AD1940:AD2003" si="143">WORKDAY(AD1939,1,feriados)</f>
        <v>39521</v>
      </c>
      <c r="AE1940" s="96" cm="1">
        <f t="array" ref="AE1940">_xlfn.XLOOKUP(AD1939,SELICHistorico[Data],SELICHistorico[SELIC dia]/100,AE1939,0)</f>
        <v>0</v>
      </c>
      <c r="AF1940" s="80">
        <f t="shared" si="140"/>
        <v>1</v>
      </c>
      <c r="AG1940" s="123">
        <f t="shared" si="141"/>
        <v>1000</v>
      </c>
      <c r="AH1940" s="126" cm="1">
        <f t="array" ref="AH1940">_xlfn.XLOOKUP(AD1939,CDIHistorico_[Data],CDIHistorico_[CDI dia]/100,AH1939,0)</f>
        <v>0</v>
      </c>
      <c r="AI1940" s="2">
        <f t="shared" si="142"/>
        <v>1</v>
      </c>
    </row>
    <row r="1941" spans="26:35" hidden="1" x14ac:dyDescent="0.25">
      <c r="Z1941"/>
      <c r="AD1941" s="5">
        <f t="shared" si="143"/>
        <v>39524</v>
      </c>
      <c r="AE1941" s="96" cm="1">
        <f t="array" ref="AE1941">_xlfn.XLOOKUP(AD1940,SELICHistorico[Data],SELICHistorico[SELIC dia]/100,AE1940,0)</f>
        <v>0</v>
      </c>
      <c r="AF1941" s="80">
        <f t="shared" si="140"/>
        <v>1</v>
      </c>
      <c r="AG1941" s="123">
        <f t="shared" si="141"/>
        <v>1000</v>
      </c>
      <c r="AH1941" s="126" cm="1">
        <f t="array" ref="AH1941">_xlfn.XLOOKUP(AD1940,CDIHistorico_[Data],CDIHistorico_[CDI dia]/100,AH1940,0)</f>
        <v>0</v>
      </c>
      <c r="AI1941" s="2">
        <f t="shared" si="142"/>
        <v>1</v>
      </c>
    </row>
    <row r="1942" spans="26:35" hidden="1" x14ac:dyDescent="0.25">
      <c r="Z1942"/>
      <c r="AD1942" s="5">
        <f t="shared" si="143"/>
        <v>39525</v>
      </c>
      <c r="AE1942" s="96" cm="1">
        <f t="array" ref="AE1942">_xlfn.XLOOKUP(AD1941,SELICHistorico[Data],SELICHistorico[SELIC dia]/100,AE1941,0)</f>
        <v>0</v>
      </c>
      <c r="AF1942" s="80">
        <f t="shared" si="140"/>
        <v>1</v>
      </c>
      <c r="AG1942" s="123">
        <f t="shared" si="141"/>
        <v>1000</v>
      </c>
      <c r="AH1942" s="126" cm="1">
        <f t="array" ref="AH1942">_xlfn.XLOOKUP(AD1941,CDIHistorico_[Data],CDIHistorico_[CDI dia]/100,AH1941,0)</f>
        <v>0</v>
      </c>
      <c r="AI1942" s="2">
        <f t="shared" si="142"/>
        <v>1</v>
      </c>
    </row>
    <row r="1943" spans="26:35" hidden="1" x14ac:dyDescent="0.25">
      <c r="Z1943"/>
      <c r="AD1943" s="5">
        <f t="shared" si="143"/>
        <v>39526</v>
      </c>
      <c r="AE1943" s="96" cm="1">
        <f t="array" ref="AE1943">_xlfn.XLOOKUP(AD1942,SELICHistorico[Data],SELICHistorico[SELIC dia]/100,AE1942,0)</f>
        <v>0</v>
      </c>
      <c r="AF1943" s="80">
        <f t="shared" si="140"/>
        <v>1</v>
      </c>
      <c r="AG1943" s="123">
        <f t="shared" si="141"/>
        <v>1000</v>
      </c>
      <c r="AH1943" s="126" cm="1">
        <f t="array" ref="AH1943">_xlfn.XLOOKUP(AD1942,CDIHistorico_[Data],CDIHistorico_[CDI dia]/100,AH1942,0)</f>
        <v>0</v>
      </c>
      <c r="AI1943" s="2">
        <f t="shared" si="142"/>
        <v>1</v>
      </c>
    </row>
    <row r="1944" spans="26:35" hidden="1" x14ac:dyDescent="0.25">
      <c r="Z1944"/>
      <c r="AD1944" s="5">
        <f t="shared" si="143"/>
        <v>39527</v>
      </c>
      <c r="AE1944" s="96" cm="1">
        <f t="array" ref="AE1944">_xlfn.XLOOKUP(AD1943,SELICHistorico[Data],SELICHistorico[SELIC dia]/100,AE1943,0)</f>
        <v>0</v>
      </c>
      <c r="AF1944" s="80">
        <f t="shared" si="140"/>
        <v>1</v>
      </c>
      <c r="AG1944" s="123">
        <f t="shared" si="141"/>
        <v>1000</v>
      </c>
      <c r="AH1944" s="126" cm="1">
        <f t="array" ref="AH1944">_xlfn.XLOOKUP(AD1943,CDIHistorico_[Data],CDIHistorico_[CDI dia]/100,AH1943,0)</f>
        <v>0</v>
      </c>
      <c r="AI1944" s="2">
        <f t="shared" si="142"/>
        <v>1</v>
      </c>
    </row>
    <row r="1945" spans="26:35" hidden="1" x14ac:dyDescent="0.25">
      <c r="Z1945"/>
      <c r="AD1945" s="5">
        <f t="shared" si="143"/>
        <v>39531</v>
      </c>
      <c r="AE1945" s="96" cm="1">
        <f t="array" ref="AE1945">_xlfn.XLOOKUP(AD1944,SELICHistorico[Data],SELICHistorico[SELIC dia]/100,AE1944,0)</f>
        <v>0</v>
      </c>
      <c r="AF1945" s="80">
        <f t="shared" si="140"/>
        <v>1</v>
      </c>
      <c r="AG1945" s="123">
        <f t="shared" si="141"/>
        <v>1000</v>
      </c>
      <c r="AH1945" s="126" cm="1">
        <f t="array" ref="AH1945">_xlfn.XLOOKUP(AD1944,CDIHistorico_[Data],CDIHistorico_[CDI dia]/100,AH1944,0)</f>
        <v>0</v>
      </c>
      <c r="AI1945" s="2">
        <f t="shared" si="142"/>
        <v>1</v>
      </c>
    </row>
    <row r="1946" spans="26:35" hidden="1" x14ac:dyDescent="0.25">
      <c r="Z1946"/>
      <c r="AD1946" s="5">
        <f t="shared" si="143"/>
        <v>39532</v>
      </c>
      <c r="AE1946" s="96" cm="1">
        <f t="array" ref="AE1946">_xlfn.XLOOKUP(AD1945,SELICHistorico[Data],SELICHistorico[SELIC dia]/100,AE1945,0)</f>
        <v>0</v>
      </c>
      <c r="AF1946" s="80">
        <f t="shared" si="140"/>
        <v>1</v>
      </c>
      <c r="AG1946" s="123">
        <f t="shared" si="141"/>
        <v>1000</v>
      </c>
      <c r="AH1946" s="126" cm="1">
        <f t="array" ref="AH1946">_xlfn.XLOOKUP(AD1945,CDIHistorico_[Data],CDIHistorico_[CDI dia]/100,AH1945,0)</f>
        <v>0</v>
      </c>
      <c r="AI1946" s="2">
        <f t="shared" si="142"/>
        <v>1</v>
      </c>
    </row>
    <row r="1947" spans="26:35" hidden="1" x14ac:dyDescent="0.25">
      <c r="Z1947"/>
      <c r="AD1947" s="5">
        <f t="shared" si="143"/>
        <v>39533</v>
      </c>
      <c r="AE1947" s="96" cm="1">
        <f t="array" ref="AE1947">_xlfn.XLOOKUP(AD1946,SELICHistorico[Data],SELICHistorico[SELIC dia]/100,AE1946,0)</f>
        <v>0</v>
      </c>
      <c r="AF1947" s="80">
        <f t="shared" si="140"/>
        <v>1</v>
      </c>
      <c r="AG1947" s="123">
        <f t="shared" si="141"/>
        <v>1000</v>
      </c>
      <c r="AH1947" s="126" cm="1">
        <f t="array" ref="AH1947">_xlfn.XLOOKUP(AD1946,CDIHistorico_[Data],CDIHistorico_[CDI dia]/100,AH1946,0)</f>
        <v>0</v>
      </c>
      <c r="AI1947" s="2">
        <f t="shared" si="142"/>
        <v>1</v>
      </c>
    </row>
    <row r="1948" spans="26:35" hidden="1" x14ac:dyDescent="0.25">
      <c r="Z1948"/>
      <c r="AD1948" s="5">
        <f t="shared" si="143"/>
        <v>39534</v>
      </c>
      <c r="AE1948" s="96" cm="1">
        <f t="array" ref="AE1948">_xlfn.XLOOKUP(AD1947,SELICHistorico[Data],SELICHistorico[SELIC dia]/100,AE1947,0)</f>
        <v>0</v>
      </c>
      <c r="AF1948" s="80">
        <f t="shared" si="140"/>
        <v>1</v>
      </c>
      <c r="AG1948" s="123">
        <f t="shared" si="141"/>
        <v>1000</v>
      </c>
      <c r="AH1948" s="126" cm="1">
        <f t="array" ref="AH1948">_xlfn.XLOOKUP(AD1947,CDIHistorico_[Data],CDIHistorico_[CDI dia]/100,AH1947,0)</f>
        <v>0</v>
      </c>
      <c r="AI1948" s="2">
        <f t="shared" si="142"/>
        <v>1</v>
      </c>
    </row>
    <row r="1949" spans="26:35" hidden="1" x14ac:dyDescent="0.25">
      <c r="Z1949"/>
      <c r="AD1949" s="5">
        <f t="shared" si="143"/>
        <v>39535</v>
      </c>
      <c r="AE1949" s="96" cm="1">
        <f t="array" ref="AE1949">_xlfn.XLOOKUP(AD1948,SELICHistorico[Data],SELICHistorico[SELIC dia]/100,AE1948,0)</f>
        <v>0</v>
      </c>
      <c r="AF1949" s="80">
        <f t="shared" si="140"/>
        <v>1</v>
      </c>
      <c r="AG1949" s="123">
        <f t="shared" si="141"/>
        <v>1000</v>
      </c>
      <c r="AH1949" s="126" cm="1">
        <f t="array" ref="AH1949">_xlfn.XLOOKUP(AD1948,CDIHistorico_[Data],CDIHistorico_[CDI dia]/100,AH1948,0)</f>
        <v>0</v>
      </c>
      <c r="AI1949" s="2">
        <f t="shared" si="142"/>
        <v>1</v>
      </c>
    </row>
    <row r="1950" spans="26:35" hidden="1" x14ac:dyDescent="0.25">
      <c r="Z1950"/>
      <c r="AD1950" s="5">
        <f t="shared" si="143"/>
        <v>39538</v>
      </c>
      <c r="AE1950" s="96" cm="1">
        <f t="array" ref="AE1950">_xlfn.XLOOKUP(AD1949,SELICHistorico[Data],SELICHistorico[SELIC dia]/100,AE1949,0)</f>
        <v>0</v>
      </c>
      <c r="AF1950" s="80">
        <f t="shared" si="140"/>
        <v>1</v>
      </c>
      <c r="AG1950" s="123">
        <f t="shared" si="141"/>
        <v>1000</v>
      </c>
      <c r="AH1950" s="126" cm="1">
        <f t="array" ref="AH1950">_xlfn.XLOOKUP(AD1949,CDIHistorico_[Data],CDIHistorico_[CDI dia]/100,AH1949,0)</f>
        <v>0</v>
      </c>
      <c r="AI1950" s="2">
        <f t="shared" si="142"/>
        <v>1</v>
      </c>
    </row>
    <row r="1951" spans="26:35" hidden="1" x14ac:dyDescent="0.25">
      <c r="Z1951"/>
      <c r="AD1951" s="5">
        <f t="shared" si="143"/>
        <v>39539</v>
      </c>
      <c r="AE1951" s="96" cm="1">
        <f t="array" ref="AE1951">_xlfn.XLOOKUP(AD1950,SELICHistorico[Data],SELICHistorico[SELIC dia]/100,AE1950,0)</f>
        <v>0</v>
      </c>
      <c r="AF1951" s="80">
        <f t="shared" si="140"/>
        <v>1</v>
      </c>
      <c r="AG1951" s="123">
        <f t="shared" si="141"/>
        <v>1000</v>
      </c>
      <c r="AH1951" s="126" cm="1">
        <f t="array" ref="AH1951">_xlfn.XLOOKUP(AD1950,CDIHistorico_[Data],CDIHistorico_[CDI dia]/100,AH1950,0)</f>
        <v>0</v>
      </c>
      <c r="AI1951" s="2">
        <f t="shared" si="142"/>
        <v>1</v>
      </c>
    </row>
    <row r="1952" spans="26:35" hidden="1" x14ac:dyDescent="0.25">
      <c r="Z1952"/>
      <c r="AD1952" s="5">
        <f t="shared" si="143"/>
        <v>39540</v>
      </c>
      <c r="AE1952" s="96" cm="1">
        <f t="array" ref="AE1952">_xlfn.XLOOKUP(AD1951,SELICHistorico[Data],SELICHistorico[SELIC dia]/100,AE1951,0)</f>
        <v>0</v>
      </c>
      <c r="AF1952" s="80">
        <f t="shared" si="140"/>
        <v>1</v>
      </c>
      <c r="AG1952" s="123">
        <f t="shared" si="141"/>
        <v>1000</v>
      </c>
      <c r="AH1952" s="126" cm="1">
        <f t="array" ref="AH1952">_xlfn.XLOOKUP(AD1951,CDIHistorico_[Data],CDIHistorico_[CDI dia]/100,AH1951,0)</f>
        <v>0</v>
      </c>
      <c r="AI1952" s="2">
        <f t="shared" si="142"/>
        <v>1</v>
      </c>
    </row>
    <row r="1953" spans="26:35" hidden="1" x14ac:dyDescent="0.25">
      <c r="Z1953"/>
      <c r="AD1953" s="5">
        <f t="shared" si="143"/>
        <v>39541</v>
      </c>
      <c r="AE1953" s="96" cm="1">
        <f t="array" ref="AE1953">_xlfn.XLOOKUP(AD1952,SELICHistorico[Data],SELICHistorico[SELIC dia]/100,AE1952,0)</f>
        <v>0</v>
      </c>
      <c r="AF1953" s="80">
        <f t="shared" si="140"/>
        <v>1</v>
      </c>
      <c r="AG1953" s="123">
        <f t="shared" si="141"/>
        <v>1000</v>
      </c>
      <c r="AH1953" s="126" cm="1">
        <f t="array" ref="AH1953">_xlfn.XLOOKUP(AD1952,CDIHistorico_[Data],CDIHistorico_[CDI dia]/100,AH1952,0)</f>
        <v>0</v>
      </c>
      <c r="AI1953" s="2">
        <f t="shared" si="142"/>
        <v>1</v>
      </c>
    </row>
    <row r="1954" spans="26:35" hidden="1" x14ac:dyDescent="0.25">
      <c r="Z1954"/>
      <c r="AD1954" s="5">
        <f t="shared" si="143"/>
        <v>39542</v>
      </c>
      <c r="AE1954" s="96" cm="1">
        <f t="array" ref="AE1954">_xlfn.XLOOKUP(AD1953,SELICHistorico[Data],SELICHistorico[SELIC dia]/100,AE1953,0)</f>
        <v>0</v>
      </c>
      <c r="AF1954" s="80">
        <f t="shared" si="140"/>
        <v>1</v>
      </c>
      <c r="AG1954" s="123">
        <f t="shared" si="141"/>
        <v>1000</v>
      </c>
      <c r="AH1954" s="126" cm="1">
        <f t="array" ref="AH1954">_xlfn.XLOOKUP(AD1953,CDIHistorico_[Data],CDIHistorico_[CDI dia]/100,AH1953,0)</f>
        <v>0</v>
      </c>
      <c r="AI1954" s="2">
        <f t="shared" si="142"/>
        <v>1</v>
      </c>
    </row>
    <row r="1955" spans="26:35" hidden="1" x14ac:dyDescent="0.25">
      <c r="Z1955"/>
      <c r="AD1955" s="5">
        <f t="shared" si="143"/>
        <v>39545</v>
      </c>
      <c r="AE1955" s="96" cm="1">
        <f t="array" ref="AE1955">_xlfn.XLOOKUP(AD1954,SELICHistorico[Data],SELICHistorico[SELIC dia]/100,AE1954,0)</f>
        <v>0</v>
      </c>
      <c r="AF1955" s="80">
        <f t="shared" si="140"/>
        <v>1</v>
      </c>
      <c r="AG1955" s="123">
        <f t="shared" si="141"/>
        <v>1000</v>
      </c>
      <c r="AH1955" s="126" cm="1">
        <f t="array" ref="AH1955">_xlfn.XLOOKUP(AD1954,CDIHistorico_[Data],CDIHistorico_[CDI dia]/100,AH1954,0)</f>
        <v>0</v>
      </c>
      <c r="AI1955" s="2">
        <f t="shared" si="142"/>
        <v>1</v>
      </c>
    </row>
    <row r="1956" spans="26:35" hidden="1" x14ac:dyDescent="0.25">
      <c r="Z1956"/>
      <c r="AD1956" s="5">
        <f t="shared" si="143"/>
        <v>39546</v>
      </c>
      <c r="AE1956" s="96" cm="1">
        <f t="array" ref="AE1956">_xlfn.XLOOKUP(AD1955,SELICHistorico[Data],SELICHistorico[SELIC dia]/100,AE1955,0)</f>
        <v>0</v>
      </c>
      <c r="AF1956" s="80">
        <f t="shared" si="140"/>
        <v>1</v>
      </c>
      <c r="AG1956" s="123">
        <f t="shared" si="141"/>
        <v>1000</v>
      </c>
      <c r="AH1956" s="126" cm="1">
        <f t="array" ref="AH1956">_xlfn.XLOOKUP(AD1955,CDIHistorico_[Data],CDIHistorico_[CDI dia]/100,AH1955,0)</f>
        <v>0</v>
      </c>
      <c r="AI1956" s="2">
        <f t="shared" si="142"/>
        <v>1</v>
      </c>
    </row>
    <row r="1957" spans="26:35" hidden="1" x14ac:dyDescent="0.25">
      <c r="Z1957"/>
      <c r="AD1957" s="5">
        <f t="shared" si="143"/>
        <v>39547</v>
      </c>
      <c r="AE1957" s="96" cm="1">
        <f t="array" ref="AE1957">_xlfn.XLOOKUP(AD1956,SELICHistorico[Data],SELICHistorico[SELIC dia]/100,AE1956,0)</f>
        <v>0</v>
      </c>
      <c r="AF1957" s="80">
        <f t="shared" si="140"/>
        <v>1</v>
      </c>
      <c r="AG1957" s="123">
        <f t="shared" si="141"/>
        <v>1000</v>
      </c>
      <c r="AH1957" s="126" cm="1">
        <f t="array" ref="AH1957">_xlfn.XLOOKUP(AD1956,CDIHistorico_[Data],CDIHistorico_[CDI dia]/100,AH1956,0)</f>
        <v>0</v>
      </c>
      <c r="AI1957" s="2">
        <f t="shared" si="142"/>
        <v>1</v>
      </c>
    </row>
    <row r="1958" spans="26:35" hidden="1" x14ac:dyDescent="0.25">
      <c r="Z1958"/>
      <c r="AD1958" s="5">
        <f t="shared" si="143"/>
        <v>39548</v>
      </c>
      <c r="AE1958" s="96" cm="1">
        <f t="array" ref="AE1958">_xlfn.XLOOKUP(AD1957,SELICHistorico[Data],SELICHistorico[SELIC dia]/100,AE1957,0)</f>
        <v>0</v>
      </c>
      <c r="AF1958" s="80">
        <f t="shared" si="140"/>
        <v>1</v>
      </c>
      <c r="AG1958" s="123">
        <f t="shared" si="141"/>
        <v>1000</v>
      </c>
      <c r="AH1958" s="126" cm="1">
        <f t="array" ref="AH1958">_xlfn.XLOOKUP(AD1957,CDIHistorico_[Data],CDIHistorico_[CDI dia]/100,AH1957,0)</f>
        <v>0</v>
      </c>
      <c r="AI1958" s="2">
        <f t="shared" si="142"/>
        <v>1</v>
      </c>
    </row>
    <row r="1959" spans="26:35" hidden="1" x14ac:dyDescent="0.25">
      <c r="Z1959"/>
      <c r="AD1959" s="5">
        <f t="shared" si="143"/>
        <v>39549</v>
      </c>
      <c r="AE1959" s="96" cm="1">
        <f t="array" ref="AE1959">_xlfn.XLOOKUP(AD1958,SELICHistorico[Data],SELICHistorico[SELIC dia]/100,AE1958,0)</f>
        <v>0</v>
      </c>
      <c r="AF1959" s="80">
        <f t="shared" si="140"/>
        <v>1</v>
      </c>
      <c r="AG1959" s="123">
        <f t="shared" si="141"/>
        <v>1000</v>
      </c>
      <c r="AH1959" s="126" cm="1">
        <f t="array" ref="AH1959">_xlfn.XLOOKUP(AD1958,CDIHistorico_[Data],CDIHistorico_[CDI dia]/100,AH1958,0)</f>
        <v>0</v>
      </c>
      <c r="AI1959" s="2">
        <f t="shared" si="142"/>
        <v>1</v>
      </c>
    </row>
    <row r="1960" spans="26:35" hidden="1" x14ac:dyDescent="0.25">
      <c r="Z1960"/>
      <c r="AD1960" s="5">
        <f t="shared" si="143"/>
        <v>39552</v>
      </c>
      <c r="AE1960" s="96" cm="1">
        <f t="array" ref="AE1960">_xlfn.XLOOKUP(AD1959,SELICHistorico[Data],SELICHistorico[SELIC dia]/100,AE1959,0)</f>
        <v>0</v>
      </c>
      <c r="AF1960" s="80">
        <f t="shared" si="140"/>
        <v>1</v>
      </c>
      <c r="AG1960" s="123">
        <f t="shared" si="141"/>
        <v>1000</v>
      </c>
      <c r="AH1960" s="126" cm="1">
        <f t="array" ref="AH1960">_xlfn.XLOOKUP(AD1959,CDIHistorico_[Data],CDIHistorico_[CDI dia]/100,AH1959,0)</f>
        <v>0</v>
      </c>
      <c r="AI1960" s="2">
        <f t="shared" si="142"/>
        <v>1</v>
      </c>
    </row>
    <row r="1961" spans="26:35" hidden="1" x14ac:dyDescent="0.25">
      <c r="Z1961"/>
      <c r="AD1961" s="5">
        <f t="shared" si="143"/>
        <v>39553</v>
      </c>
      <c r="AE1961" s="96" cm="1">
        <f t="array" ref="AE1961">_xlfn.XLOOKUP(AD1960,SELICHistorico[Data],SELICHistorico[SELIC dia]/100,AE1960,0)</f>
        <v>0</v>
      </c>
      <c r="AF1961" s="80">
        <f t="shared" si="140"/>
        <v>1</v>
      </c>
      <c r="AG1961" s="123">
        <f t="shared" si="141"/>
        <v>1000</v>
      </c>
      <c r="AH1961" s="126" cm="1">
        <f t="array" ref="AH1961">_xlfn.XLOOKUP(AD1960,CDIHistorico_[Data],CDIHistorico_[CDI dia]/100,AH1960,0)</f>
        <v>0</v>
      </c>
      <c r="AI1961" s="2">
        <f t="shared" si="142"/>
        <v>1</v>
      </c>
    </row>
    <row r="1962" spans="26:35" hidden="1" x14ac:dyDescent="0.25">
      <c r="Z1962"/>
      <c r="AD1962" s="5">
        <f t="shared" si="143"/>
        <v>39554</v>
      </c>
      <c r="AE1962" s="96" cm="1">
        <f t="array" ref="AE1962">_xlfn.XLOOKUP(AD1961,SELICHistorico[Data],SELICHistorico[SELIC dia]/100,AE1961,0)</f>
        <v>0</v>
      </c>
      <c r="AF1962" s="80">
        <f t="shared" si="140"/>
        <v>1</v>
      </c>
      <c r="AG1962" s="123">
        <f t="shared" si="141"/>
        <v>1000</v>
      </c>
      <c r="AH1962" s="126" cm="1">
        <f t="array" ref="AH1962">_xlfn.XLOOKUP(AD1961,CDIHistorico_[Data],CDIHistorico_[CDI dia]/100,AH1961,0)</f>
        <v>0</v>
      </c>
      <c r="AI1962" s="2">
        <f t="shared" si="142"/>
        <v>1</v>
      </c>
    </row>
    <row r="1963" spans="26:35" hidden="1" x14ac:dyDescent="0.25">
      <c r="Z1963"/>
      <c r="AD1963" s="5">
        <f t="shared" si="143"/>
        <v>39555</v>
      </c>
      <c r="AE1963" s="96" cm="1">
        <f t="array" ref="AE1963">_xlfn.XLOOKUP(AD1962,SELICHistorico[Data],SELICHistorico[SELIC dia]/100,AE1962,0)</f>
        <v>0</v>
      </c>
      <c r="AF1963" s="80">
        <f t="shared" si="140"/>
        <v>1</v>
      </c>
      <c r="AG1963" s="123">
        <f t="shared" si="141"/>
        <v>1000</v>
      </c>
      <c r="AH1963" s="126" cm="1">
        <f t="array" ref="AH1963">_xlfn.XLOOKUP(AD1962,CDIHistorico_[Data],CDIHistorico_[CDI dia]/100,AH1962,0)</f>
        <v>0</v>
      </c>
      <c r="AI1963" s="2">
        <f t="shared" si="142"/>
        <v>1</v>
      </c>
    </row>
    <row r="1964" spans="26:35" hidden="1" x14ac:dyDescent="0.25">
      <c r="Z1964"/>
      <c r="AD1964" s="5">
        <f t="shared" si="143"/>
        <v>39556</v>
      </c>
      <c r="AE1964" s="96" cm="1">
        <f t="array" ref="AE1964">_xlfn.XLOOKUP(AD1963,SELICHistorico[Data],SELICHistorico[SELIC dia]/100,AE1963,0)</f>
        <v>0</v>
      </c>
      <c r="AF1964" s="80">
        <f t="shared" si="140"/>
        <v>1</v>
      </c>
      <c r="AG1964" s="123">
        <f t="shared" si="141"/>
        <v>1000</v>
      </c>
      <c r="AH1964" s="126" cm="1">
        <f t="array" ref="AH1964">_xlfn.XLOOKUP(AD1963,CDIHistorico_[Data],CDIHistorico_[CDI dia]/100,AH1963,0)</f>
        <v>0</v>
      </c>
      <c r="AI1964" s="2">
        <f t="shared" si="142"/>
        <v>1</v>
      </c>
    </row>
    <row r="1965" spans="26:35" hidden="1" x14ac:dyDescent="0.25">
      <c r="Z1965"/>
      <c r="AD1965" s="5">
        <f t="shared" si="143"/>
        <v>39560</v>
      </c>
      <c r="AE1965" s="96" cm="1">
        <f t="array" ref="AE1965">_xlfn.XLOOKUP(AD1964,SELICHistorico[Data],SELICHistorico[SELIC dia]/100,AE1964,0)</f>
        <v>0</v>
      </c>
      <c r="AF1965" s="80">
        <f t="shared" si="140"/>
        <v>1</v>
      </c>
      <c r="AG1965" s="123">
        <f t="shared" si="141"/>
        <v>1000</v>
      </c>
      <c r="AH1965" s="126" cm="1">
        <f t="array" ref="AH1965">_xlfn.XLOOKUP(AD1964,CDIHistorico_[Data],CDIHistorico_[CDI dia]/100,AH1964,0)</f>
        <v>0</v>
      </c>
      <c r="AI1965" s="2">
        <f t="shared" si="142"/>
        <v>1</v>
      </c>
    </row>
    <row r="1966" spans="26:35" hidden="1" x14ac:dyDescent="0.25">
      <c r="Z1966"/>
      <c r="AD1966" s="5">
        <f t="shared" si="143"/>
        <v>39561</v>
      </c>
      <c r="AE1966" s="96" cm="1">
        <f t="array" ref="AE1966">_xlfn.XLOOKUP(AD1965,SELICHistorico[Data],SELICHistorico[SELIC dia]/100,AE1965,0)</f>
        <v>0</v>
      </c>
      <c r="AF1966" s="80">
        <f t="shared" si="140"/>
        <v>1</v>
      </c>
      <c r="AG1966" s="123">
        <f t="shared" si="141"/>
        <v>1000</v>
      </c>
      <c r="AH1966" s="126" cm="1">
        <f t="array" ref="AH1966">_xlfn.XLOOKUP(AD1965,CDIHistorico_[Data],CDIHistorico_[CDI dia]/100,AH1965,0)</f>
        <v>0</v>
      </c>
      <c r="AI1966" s="2">
        <f t="shared" si="142"/>
        <v>1</v>
      </c>
    </row>
    <row r="1967" spans="26:35" hidden="1" x14ac:dyDescent="0.25">
      <c r="Z1967"/>
      <c r="AD1967" s="5">
        <f t="shared" si="143"/>
        <v>39562</v>
      </c>
      <c r="AE1967" s="96" cm="1">
        <f t="array" ref="AE1967">_xlfn.XLOOKUP(AD1966,SELICHistorico[Data],SELICHistorico[SELIC dia]/100,AE1966,0)</f>
        <v>0</v>
      </c>
      <c r="AF1967" s="80">
        <f t="shared" si="140"/>
        <v>1</v>
      </c>
      <c r="AG1967" s="123">
        <f t="shared" si="141"/>
        <v>1000</v>
      </c>
      <c r="AH1967" s="126" cm="1">
        <f t="array" ref="AH1967">_xlfn.XLOOKUP(AD1966,CDIHistorico_[Data],CDIHistorico_[CDI dia]/100,AH1966,0)</f>
        <v>0</v>
      </c>
      <c r="AI1967" s="2">
        <f t="shared" si="142"/>
        <v>1</v>
      </c>
    </row>
    <row r="1968" spans="26:35" hidden="1" x14ac:dyDescent="0.25">
      <c r="Z1968"/>
      <c r="AD1968" s="5">
        <f t="shared" si="143"/>
        <v>39563</v>
      </c>
      <c r="AE1968" s="96" cm="1">
        <f t="array" ref="AE1968">_xlfn.XLOOKUP(AD1967,SELICHistorico[Data],SELICHistorico[SELIC dia]/100,AE1967,0)</f>
        <v>0</v>
      </c>
      <c r="AF1968" s="80">
        <f t="shared" si="140"/>
        <v>1</v>
      </c>
      <c r="AG1968" s="123">
        <f t="shared" si="141"/>
        <v>1000</v>
      </c>
      <c r="AH1968" s="126" cm="1">
        <f t="array" ref="AH1968">_xlfn.XLOOKUP(AD1967,CDIHistorico_[Data],CDIHistorico_[CDI dia]/100,AH1967,0)</f>
        <v>0</v>
      </c>
      <c r="AI1968" s="2">
        <f t="shared" si="142"/>
        <v>1</v>
      </c>
    </row>
    <row r="1969" spans="26:35" hidden="1" x14ac:dyDescent="0.25">
      <c r="Z1969"/>
      <c r="AD1969" s="5">
        <f t="shared" si="143"/>
        <v>39566</v>
      </c>
      <c r="AE1969" s="96" cm="1">
        <f t="array" ref="AE1969">_xlfn.XLOOKUP(AD1968,SELICHistorico[Data],SELICHistorico[SELIC dia]/100,AE1968,0)</f>
        <v>0</v>
      </c>
      <c r="AF1969" s="80">
        <f t="shared" si="140"/>
        <v>1</v>
      </c>
      <c r="AG1969" s="123">
        <f t="shared" si="141"/>
        <v>1000</v>
      </c>
      <c r="AH1969" s="126" cm="1">
        <f t="array" ref="AH1969">_xlfn.XLOOKUP(AD1968,CDIHistorico_[Data],CDIHistorico_[CDI dia]/100,AH1968,0)</f>
        <v>0</v>
      </c>
      <c r="AI1969" s="2">
        <f t="shared" si="142"/>
        <v>1</v>
      </c>
    </row>
    <row r="1970" spans="26:35" hidden="1" x14ac:dyDescent="0.25">
      <c r="Z1970"/>
      <c r="AD1970" s="5">
        <f t="shared" si="143"/>
        <v>39567</v>
      </c>
      <c r="AE1970" s="96" cm="1">
        <f t="array" ref="AE1970">_xlfn.XLOOKUP(AD1969,SELICHistorico[Data],SELICHistorico[SELIC dia]/100,AE1969,0)</f>
        <v>0</v>
      </c>
      <c r="AF1970" s="80">
        <f t="shared" si="140"/>
        <v>1</v>
      </c>
      <c r="AG1970" s="123">
        <f t="shared" si="141"/>
        <v>1000</v>
      </c>
      <c r="AH1970" s="126" cm="1">
        <f t="array" ref="AH1970">_xlfn.XLOOKUP(AD1969,CDIHistorico_[Data],CDIHistorico_[CDI dia]/100,AH1969,0)</f>
        <v>0</v>
      </c>
      <c r="AI1970" s="2">
        <f t="shared" si="142"/>
        <v>1</v>
      </c>
    </row>
    <row r="1971" spans="26:35" hidden="1" x14ac:dyDescent="0.25">
      <c r="Z1971"/>
      <c r="AD1971" s="5">
        <f t="shared" si="143"/>
        <v>39568</v>
      </c>
      <c r="AE1971" s="96" cm="1">
        <f t="array" ref="AE1971">_xlfn.XLOOKUP(AD1970,SELICHistorico[Data],SELICHistorico[SELIC dia]/100,AE1970,0)</f>
        <v>0</v>
      </c>
      <c r="AF1971" s="80">
        <f t="shared" si="140"/>
        <v>1</v>
      </c>
      <c r="AG1971" s="123">
        <f t="shared" si="141"/>
        <v>1000</v>
      </c>
      <c r="AH1971" s="126" cm="1">
        <f t="array" ref="AH1971">_xlfn.XLOOKUP(AD1970,CDIHistorico_[Data],CDIHistorico_[CDI dia]/100,AH1970,0)</f>
        <v>0</v>
      </c>
      <c r="AI1971" s="2">
        <f t="shared" si="142"/>
        <v>1</v>
      </c>
    </row>
    <row r="1972" spans="26:35" hidden="1" x14ac:dyDescent="0.25">
      <c r="Z1972"/>
      <c r="AD1972" s="5">
        <f t="shared" si="143"/>
        <v>39570</v>
      </c>
      <c r="AE1972" s="96" cm="1">
        <f t="array" ref="AE1972">_xlfn.XLOOKUP(AD1971,SELICHistorico[Data],SELICHistorico[SELIC dia]/100,AE1971,0)</f>
        <v>0</v>
      </c>
      <c r="AF1972" s="80">
        <f t="shared" si="140"/>
        <v>1</v>
      </c>
      <c r="AG1972" s="123">
        <f t="shared" si="141"/>
        <v>1000</v>
      </c>
      <c r="AH1972" s="126" cm="1">
        <f t="array" ref="AH1972">_xlfn.XLOOKUP(AD1971,CDIHistorico_[Data],CDIHistorico_[CDI dia]/100,AH1971,0)</f>
        <v>0</v>
      </c>
      <c r="AI1972" s="2">
        <f t="shared" si="142"/>
        <v>1</v>
      </c>
    </row>
    <row r="1973" spans="26:35" hidden="1" x14ac:dyDescent="0.25">
      <c r="Z1973"/>
      <c r="AD1973" s="5">
        <f t="shared" si="143"/>
        <v>39573</v>
      </c>
      <c r="AE1973" s="96" cm="1">
        <f t="array" ref="AE1973">_xlfn.XLOOKUP(AD1972,SELICHistorico[Data],SELICHistorico[SELIC dia]/100,AE1972,0)</f>
        <v>0</v>
      </c>
      <c r="AF1973" s="80">
        <f t="shared" si="140"/>
        <v>1</v>
      </c>
      <c r="AG1973" s="123">
        <f t="shared" si="141"/>
        <v>1000</v>
      </c>
      <c r="AH1973" s="126" cm="1">
        <f t="array" ref="AH1973">_xlfn.XLOOKUP(AD1972,CDIHistorico_[Data],CDIHistorico_[CDI dia]/100,AH1972,0)</f>
        <v>0</v>
      </c>
      <c r="AI1973" s="2">
        <f t="shared" si="142"/>
        <v>1</v>
      </c>
    </row>
    <row r="1974" spans="26:35" hidden="1" x14ac:dyDescent="0.25">
      <c r="Z1974"/>
      <c r="AD1974" s="5">
        <f t="shared" si="143"/>
        <v>39574</v>
      </c>
      <c r="AE1974" s="96" cm="1">
        <f t="array" ref="AE1974">_xlfn.XLOOKUP(AD1973,SELICHistorico[Data],SELICHistorico[SELIC dia]/100,AE1973,0)</f>
        <v>0</v>
      </c>
      <c r="AF1974" s="80">
        <f t="shared" si="140"/>
        <v>1</v>
      </c>
      <c r="AG1974" s="123">
        <f t="shared" si="141"/>
        <v>1000</v>
      </c>
      <c r="AH1974" s="126" cm="1">
        <f t="array" ref="AH1974">_xlfn.XLOOKUP(AD1973,CDIHistorico_[Data],CDIHistorico_[CDI dia]/100,AH1973,0)</f>
        <v>0</v>
      </c>
      <c r="AI1974" s="2">
        <f t="shared" si="142"/>
        <v>1</v>
      </c>
    </row>
    <row r="1975" spans="26:35" hidden="1" x14ac:dyDescent="0.25">
      <c r="Z1975"/>
      <c r="AD1975" s="5">
        <f t="shared" si="143"/>
        <v>39575</v>
      </c>
      <c r="AE1975" s="96" cm="1">
        <f t="array" ref="AE1975">_xlfn.XLOOKUP(AD1974,SELICHistorico[Data],SELICHistorico[SELIC dia]/100,AE1974,0)</f>
        <v>0</v>
      </c>
      <c r="AF1975" s="80">
        <f t="shared" si="140"/>
        <v>1</v>
      </c>
      <c r="AG1975" s="123">
        <f t="shared" si="141"/>
        <v>1000</v>
      </c>
      <c r="AH1975" s="126" cm="1">
        <f t="array" ref="AH1975">_xlfn.XLOOKUP(AD1974,CDIHistorico_[Data],CDIHistorico_[CDI dia]/100,AH1974,0)</f>
        <v>0</v>
      </c>
      <c r="AI1975" s="2">
        <f t="shared" si="142"/>
        <v>1</v>
      </c>
    </row>
    <row r="1976" spans="26:35" hidden="1" x14ac:dyDescent="0.25">
      <c r="Z1976"/>
      <c r="AD1976" s="5">
        <f t="shared" si="143"/>
        <v>39576</v>
      </c>
      <c r="AE1976" s="96" cm="1">
        <f t="array" ref="AE1976">_xlfn.XLOOKUP(AD1975,SELICHistorico[Data],SELICHistorico[SELIC dia]/100,AE1975,0)</f>
        <v>0</v>
      </c>
      <c r="AF1976" s="80">
        <f t="shared" si="140"/>
        <v>1</v>
      </c>
      <c r="AG1976" s="123">
        <f t="shared" si="141"/>
        <v>1000</v>
      </c>
      <c r="AH1976" s="126" cm="1">
        <f t="array" ref="AH1976">_xlfn.XLOOKUP(AD1975,CDIHistorico_[Data],CDIHistorico_[CDI dia]/100,AH1975,0)</f>
        <v>0</v>
      </c>
      <c r="AI1976" s="2">
        <f t="shared" si="142"/>
        <v>1</v>
      </c>
    </row>
    <row r="1977" spans="26:35" hidden="1" x14ac:dyDescent="0.25">
      <c r="Z1977"/>
      <c r="AD1977" s="5">
        <f t="shared" si="143"/>
        <v>39577</v>
      </c>
      <c r="AE1977" s="96" cm="1">
        <f t="array" ref="AE1977">_xlfn.XLOOKUP(AD1976,SELICHistorico[Data],SELICHistorico[SELIC dia]/100,AE1976,0)</f>
        <v>0</v>
      </c>
      <c r="AF1977" s="80">
        <f t="shared" si="140"/>
        <v>1</v>
      </c>
      <c r="AG1977" s="123">
        <f t="shared" si="141"/>
        <v>1000</v>
      </c>
      <c r="AH1977" s="126" cm="1">
        <f t="array" ref="AH1977">_xlfn.XLOOKUP(AD1976,CDIHistorico_[Data],CDIHistorico_[CDI dia]/100,AH1976,0)</f>
        <v>0</v>
      </c>
      <c r="AI1977" s="2">
        <f t="shared" si="142"/>
        <v>1</v>
      </c>
    </row>
    <row r="1978" spans="26:35" hidden="1" x14ac:dyDescent="0.25">
      <c r="Z1978"/>
      <c r="AD1978" s="5">
        <f t="shared" si="143"/>
        <v>39580</v>
      </c>
      <c r="AE1978" s="96" cm="1">
        <f t="array" ref="AE1978">_xlfn.XLOOKUP(AD1977,SELICHistorico[Data],SELICHistorico[SELIC dia]/100,AE1977,0)</f>
        <v>0</v>
      </c>
      <c r="AF1978" s="80">
        <f t="shared" si="140"/>
        <v>1</v>
      </c>
      <c r="AG1978" s="123">
        <f t="shared" si="141"/>
        <v>1000</v>
      </c>
      <c r="AH1978" s="126" cm="1">
        <f t="array" ref="AH1978">_xlfn.XLOOKUP(AD1977,CDIHistorico_[Data],CDIHistorico_[CDI dia]/100,AH1977,0)</f>
        <v>0</v>
      </c>
      <c r="AI1978" s="2">
        <f t="shared" si="142"/>
        <v>1</v>
      </c>
    </row>
    <row r="1979" spans="26:35" hidden="1" x14ac:dyDescent="0.25">
      <c r="Z1979"/>
      <c r="AD1979" s="5">
        <f t="shared" si="143"/>
        <v>39581</v>
      </c>
      <c r="AE1979" s="96" cm="1">
        <f t="array" ref="AE1979">_xlfn.XLOOKUP(AD1978,SELICHistorico[Data],SELICHistorico[SELIC dia]/100,AE1978,0)</f>
        <v>0</v>
      </c>
      <c r="AF1979" s="80">
        <f t="shared" si="140"/>
        <v>1</v>
      </c>
      <c r="AG1979" s="123">
        <f t="shared" si="141"/>
        <v>1000</v>
      </c>
      <c r="AH1979" s="126" cm="1">
        <f t="array" ref="AH1979">_xlfn.XLOOKUP(AD1978,CDIHistorico_[Data],CDIHistorico_[CDI dia]/100,AH1978,0)</f>
        <v>0</v>
      </c>
      <c r="AI1979" s="2">
        <f t="shared" si="142"/>
        <v>1</v>
      </c>
    </row>
    <row r="1980" spans="26:35" hidden="1" x14ac:dyDescent="0.25">
      <c r="Z1980"/>
      <c r="AD1980" s="5">
        <f t="shared" si="143"/>
        <v>39582</v>
      </c>
      <c r="AE1980" s="96" cm="1">
        <f t="array" ref="AE1980">_xlfn.XLOOKUP(AD1979,SELICHistorico[Data],SELICHistorico[SELIC dia]/100,AE1979,0)</f>
        <v>0</v>
      </c>
      <c r="AF1980" s="80">
        <f t="shared" si="140"/>
        <v>1</v>
      </c>
      <c r="AG1980" s="123">
        <f t="shared" si="141"/>
        <v>1000</v>
      </c>
      <c r="AH1980" s="126" cm="1">
        <f t="array" ref="AH1980">_xlfn.XLOOKUP(AD1979,CDIHistorico_[Data],CDIHistorico_[CDI dia]/100,AH1979,0)</f>
        <v>0</v>
      </c>
      <c r="AI1980" s="2">
        <f t="shared" si="142"/>
        <v>1</v>
      </c>
    </row>
    <row r="1981" spans="26:35" hidden="1" x14ac:dyDescent="0.25">
      <c r="Z1981"/>
      <c r="AD1981" s="5">
        <f t="shared" si="143"/>
        <v>39583</v>
      </c>
      <c r="AE1981" s="96" cm="1">
        <f t="array" ref="AE1981">_xlfn.XLOOKUP(AD1980,SELICHistorico[Data],SELICHistorico[SELIC dia]/100,AE1980,0)</f>
        <v>0</v>
      </c>
      <c r="AF1981" s="80">
        <f t="shared" si="140"/>
        <v>1</v>
      </c>
      <c r="AG1981" s="123">
        <f t="shared" si="141"/>
        <v>1000</v>
      </c>
      <c r="AH1981" s="126" cm="1">
        <f t="array" ref="AH1981">_xlfn.XLOOKUP(AD1980,CDIHistorico_[Data],CDIHistorico_[CDI dia]/100,AH1980,0)</f>
        <v>0</v>
      </c>
      <c r="AI1981" s="2">
        <f t="shared" si="142"/>
        <v>1</v>
      </c>
    </row>
    <row r="1982" spans="26:35" hidden="1" x14ac:dyDescent="0.25">
      <c r="Z1982"/>
      <c r="AD1982" s="5">
        <f t="shared" si="143"/>
        <v>39584</v>
      </c>
      <c r="AE1982" s="96" cm="1">
        <f t="array" ref="AE1982">_xlfn.XLOOKUP(AD1981,SELICHistorico[Data],SELICHistorico[SELIC dia]/100,AE1981,0)</f>
        <v>0</v>
      </c>
      <c r="AF1982" s="80">
        <f t="shared" si="140"/>
        <v>1</v>
      </c>
      <c r="AG1982" s="123">
        <f t="shared" si="141"/>
        <v>1000</v>
      </c>
      <c r="AH1982" s="126" cm="1">
        <f t="array" ref="AH1982">_xlfn.XLOOKUP(AD1981,CDIHistorico_[Data],CDIHistorico_[CDI dia]/100,AH1981,0)</f>
        <v>0</v>
      </c>
      <c r="AI1982" s="2">
        <f t="shared" si="142"/>
        <v>1</v>
      </c>
    </row>
    <row r="1983" spans="26:35" hidden="1" x14ac:dyDescent="0.25">
      <c r="Z1983"/>
      <c r="AD1983" s="5">
        <f t="shared" si="143"/>
        <v>39587</v>
      </c>
      <c r="AE1983" s="96" cm="1">
        <f t="array" ref="AE1983">_xlfn.XLOOKUP(AD1982,SELICHistorico[Data],SELICHistorico[SELIC dia]/100,AE1982,0)</f>
        <v>0</v>
      </c>
      <c r="AF1983" s="80">
        <f t="shared" si="140"/>
        <v>1</v>
      </c>
      <c r="AG1983" s="123">
        <f t="shared" si="141"/>
        <v>1000</v>
      </c>
      <c r="AH1983" s="126" cm="1">
        <f t="array" ref="AH1983">_xlfn.XLOOKUP(AD1982,CDIHistorico_[Data],CDIHistorico_[CDI dia]/100,AH1982,0)</f>
        <v>0</v>
      </c>
      <c r="AI1983" s="2">
        <f t="shared" si="142"/>
        <v>1</v>
      </c>
    </row>
    <row r="1984" spans="26:35" hidden="1" x14ac:dyDescent="0.25">
      <c r="Z1984"/>
      <c r="AD1984" s="5">
        <f t="shared" si="143"/>
        <v>39588</v>
      </c>
      <c r="AE1984" s="96" cm="1">
        <f t="array" ref="AE1984">_xlfn.XLOOKUP(AD1983,SELICHistorico[Data],SELICHistorico[SELIC dia]/100,AE1983,0)</f>
        <v>0</v>
      </c>
      <c r="AF1984" s="80">
        <f t="shared" si="140"/>
        <v>1</v>
      </c>
      <c r="AG1984" s="123">
        <f t="shared" si="141"/>
        <v>1000</v>
      </c>
      <c r="AH1984" s="126" cm="1">
        <f t="array" ref="AH1984">_xlfn.XLOOKUP(AD1983,CDIHistorico_[Data],CDIHistorico_[CDI dia]/100,AH1983,0)</f>
        <v>0</v>
      </c>
      <c r="AI1984" s="2">
        <f t="shared" si="142"/>
        <v>1</v>
      </c>
    </row>
    <row r="1985" spans="26:35" hidden="1" x14ac:dyDescent="0.25">
      <c r="Z1985"/>
      <c r="AD1985" s="5">
        <f t="shared" si="143"/>
        <v>39589</v>
      </c>
      <c r="AE1985" s="96" cm="1">
        <f t="array" ref="AE1985">_xlfn.XLOOKUP(AD1984,SELICHistorico[Data],SELICHistorico[SELIC dia]/100,AE1984,0)</f>
        <v>0</v>
      </c>
      <c r="AF1985" s="80">
        <f t="shared" si="140"/>
        <v>1</v>
      </c>
      <c r="AG1985" s="123">
        <f t="shared" si="141"/>
        <v>1000</v>
      </c>
      <c r="AH1985" s="126" cm="1">
        <f t="array" ref="AH1985">_xlfn.XLOOKUP(AD1984,CDIHistorico_[Data],CDIHistorico_[CDI dia]/100,AH1984,0)</f>
        <v>0</v>
      </c>
      <c r="AI1985" s="2">
        <f t="shared" si="142"/>
        <v>1</v>
      </c>
    </row>
    <row r="1986" spans="26:35" hidden="1" x14ac:dyDescent="0.25">
      <c r="Z1986"/>
      <c r="AD1986" s="5">
        <f t="shared" si="143"/>
        <v>39591</v>
      </c>
      <c r="AE1986" s="96" cm="1">
        <f t="array" ref="AE1986">_xlfn.XLOOKUP(AD1985,SELICHistorico[Data],SELICHistorico[SELIC dia]/100,AE1985,0)</f>
        <v>0</v>
      </c>
      <c r="AF1986" s="80">
        <f t="shared" si="140"/>
        <v>1</v>
      </c>
      <c r="AG1986" s="123">
        <f t="shared" si="141"/>
        <v>1000</v>
      </c>
      <c r="AH1986" s="126" cm="1">
        <f t="array" ref="AH1986">_xlfn.XLOOKUP(AD1985,CDIHistorico_[Data],CDIHistorico_[CDI dia]/100,AH1985,0)</f>
        <v>0</v>
      </c>
      <c r="AI1986" s="2">
        <f t="shared" si="142"/>
        <v>1</v>
      </c>
    </row>
    <row r="1987" spans="26:35" hidden="1" x14ac:dyDescent="0.25">
      <c r="Z1987"/>
      <c r="AD1987" s="5">
        <f t="shared" si="143"/>
        <v>39594</v>
      </c>
      <c r="AE1987" s="96" cm="1">
        <f t="array" ref="AE1987">_xlfn.XLOOKUP(AD1986,SELICHistorico[Data],SELICHistorico[SELIC dia]/100,AE1986,0)</f>
        <v>0</v>
      </c>
      <c r="AF1987" s="80">
        <f t="shared" si="140"/>
        <v>1</v>
      </c>
      <c r="AG1987" s="123">
        <f t="shared" si="141"/>
        <v>1000</v>
      </c>
      <c r="AH1987" s="126" cm="1">
        <f t="array" ref="AH1987">_xlfn.XLOOKUP(AD1986,CDIHistorico_[Data],CDIHistorico_[CDI dia]/100,AH1986,0)</f>
        <v>0</v>
      </c>
      <c r="AI1987" s="2">
        <f t="shared" si="142"/>
        <v>1</v>
      </c>
    </row>
    <row r="1988" spans="26:35" hidden="1" x14ac:dyDescent="0.25">
      <c r="Z1988"/>
      <c r="AD1988" s="5">
        <f t="shared" si="143"/>
        <v>39595</v>
      </c>
      <c r="AE1988" s="96" cm="1">
        <f t="array" ref="AE1988">_xlfn.XLOOKUP(AD1987,SELICHistorico[Data],SELICHistorico[SELIC dia]/100,AE1987,0)</f>
        <v>0</v>
      </c>
      <c r="AF1988" s="80">
        <f t="shared" ref="AF1988:AF2045" si="144">AF1987*(1+AE1988)</f>
        <v>1</v>
      </c>
      <c r="AG1988" s="123">
        <f t="shared" ref="AG1988:AG2044" si="145">TRUNC(1000*AF1988,6)</f>
        <v>1000</v>
      </c>
      <c r="AH1988" s="126" cm="1">
        <f t="array" ref="AH1988">_xlfn.XLOOKUP(AD1987,CDIHistorico_[Data],CDIHistorico_[CDI dia]/100,AH1987,0)</f>
        <v>0</v>
      </c>
      <c r="AI1988" s="2">
        <f t="shared" ref="AI1988:AI2051" si="146">AI1987*(1+AH1988)</f>
        <v>1</v>
      </c>
    </row>
    <row r="1989" spans="26:35" hidden="1" x14ac:dyDescent="0.25">
      <c r="Z1989"/>
      <c r="AD1989" s="5">
        <f t="shared" si="143"/>
        <v>39596</v>
      </c>
      <c r="AE1989" s="96" cm="1">
        <f t="array" ref="AE1989">_xlfn.XLOOKUP(AD1988,SELICHistorico[Data],SELICHistorico[SELIC dia]/100,AE1988,0)</f>
        <v>0</v>
      </c>
      <c r="AF1989" s="80">
        <f t="shared" si="144"/>
        <v>1</v>
      </c>
      <c r="AG1989" s="123">
        <f t="shared" si="145"/>
        <v>1000</v>
      </c>
      <c r="AH1989" s="126" cm="1">
        <f t="array" ref="AH1989">_xlfn.XLOOKUP(AD1988,CDIHistorico_[Data],CDIHistorico_[CDI dia]/100,AH1988,0)</f>
        <v>0</v>
      </c>
      <c r="AI1989" s="2">
        <f t="shared" si="146"/>
        <v>1</v>
      </c>
    </row>
    <row r="1990" spans="26:35" hidden="1" x14ac:dyDescent="0.25">
      <c r="Z1990"/>
      <c r="AD1990" s="5">
        <f t="shared" si="143"/>
        <v>39597</v>
      </c>
      <c r="AE1990" s="96" cm="1">
        <f t="array" ref="AE1990">_xlfn.XLOOKUP(AD1989,SELICHistorico[Data],SELICHistorico[SELIC dia]/100,AE1989,0)</f>
        <v>0</v>
      </c>
      <c r="AF1990" s="80">
        <f t="shared" si="144"/>
        <v>1</v>
      </c>
      <c r="AG1990" s="123">
        <f t="shared" si="145"/>
        <v>1000</v>
      </c>
      <c r="AH1990" s="126" cm="1">
        <f t="array" ref="AH1990">_xlfn.XLOOKUP(AD1989,CDIHistorico_[Data],CDIHistorico_[CDI dia]/100,AH1989,0)</f>
        <v>0</v>
      </c>
      <c r="AI1990" s="2">
        <f t="shared" si="146"/>
        <v>1</v>
      </c>
    </row>
    <row r="1991" spans="26:35" hidden="1" x14ac:dyDescent="0.25">
      <c r="Z1991"/>
      <c r="AD1991" s="5">
        <f t="shared" si="143"/>
        <v>39598</v>
      </c>
      <c r="AE1991" s="96" cm="1">
        <f t="array" ref="AE1991">_xlfn.XLOOKUP(AD1990,SELICHistorico[Data],SELICHistorico[SELIC dia]/100,AE1990,0)</f>
        <v>0</v>
      </c>
      <c r="AF1991" s="80">
        <f t="shared" si="144"/>
        <v>1</v>
      </c>
      <c r="AG1991" s="123">
        <f t="shared" si="145"/>
        <v>1000</v>
      </c>
      <c r="AH1991" s="126" cm="1">
        <f t="array" ref="AH1991">_xlfn.XLOOKUP(AD1990,CDIHistorico_[Data],CDIHistorico_[CDI dia]/100,AH1990,0)</f>
        <v>0</v>
      </c>
      <c r="AI1991" s="2">
        <f t="shared" si="146"/>
        <v>1</v>
      </c>
    </row>
    <row r="1992" spans="26:35" hidden="1" x14ac:dyDescent="0.25">
      <c r="Z1992"/>
      <c r="AD1992" s="5">
        <f t="shared" si="143"/>
        <v>39601</v>
      </c>
      <c r="AE1992" s="96" cm="1">
        <f t="array" ref="AE1992">_xlfn.XLOOKUP(AD1991,SELICHistorico[Data],SELICHistorico[SELIC dia]/100,AE1991,0)</f>
        <v>0</v>
      </c>
      <c r="AF1992" s="80">
        <f t="shared" si="144"/>
        <v>1</v>
      </c>
      <c r="AG1992" s="123">
        <f t="shared" si="145"/>
        <v>1000</v>
      </c>
      <c r="AH1992" s="126" cm="1">
        <f t="array" ref="AH1992">_xlfn.XLOOKUP(AD1991,CDIHistorico_[Data],CDIHistorico_[CDI dia]/100,AH1991,0)</f>
        <v>0</v>
      </c>
      <c r="AI1992" s="2">
        <f t="shared" si="146"/>
        <v>1</v>
      </c>
    </row>
    <row r="1993" spans="26:35" hidden="1" x14ac:dyDescent="0.25">
      <c r="Z1993"/>
      <c r="AD1993" s="5">
        <f t="shared" si="143"/>
        <v>39602</v>
      </c>
      <c r="AE1993" s="96" cm="1">
        <f t="array" ref="AE1993">_xlfn.XLOOKUP(AD1992,SELICHistorico[Data],SELICHistorico[SELIC dia]/100,AE1992,0)</f>
        <v>0</v>
      </c>
      <c r="AF1993" s="80">
        <f t="shared" si="144"/>
        <v>1</v>
      </c>
      <c r="AG1993" s="123">
        <f t="shared" si="145"/>
        <v>1000</v>
      </c>
      <c r="AH1993" s="126" cm="1">
        <f t="array" ref="AH1993">_xlfn.XLOOKUP(AD1992,CDIHistorico_[Data],CDIHistorico_[CDI dia]/100,AH1992,0)</f>
        <v>0</v>
      </c>
      <c r="AI1993" s="2">
        <f t="shared" si="146"/>
        <v>1</v>
      </c>
    </row>
    <row r="1994" spans="26:35" hidden="1" x14ac:dyDescent="0.25">
      <c r="Z1994"/>
      <c r="AD1994" s="5">
        <f t="shared" si="143"/>
        <v>39603</v>
      </c>
      <c r="AE1994" s="96" cm="1">
        <f t="array" ref="AE1994">_xlfn.XLOOKUP(AD1993,SELICHistorico[Data],SELICHistorico[SELIC dia]/100,AE1993,0)</f>
        <v>0</v>
      </c>
      <c r="AF1994" s="80">
        <f t="shared" si="144"/>
        <v>1</v>
      </c>
      <c r="AG1994" s="123">
        <f t="shared" si="145"/>
        <v>1000</v>
      </c>
      <c r="AH1994" s="126" cm="1">
        <f t="array" ref="AH1994">_xlfn.XLOOKUP(AD1993,CDIHistorico_[Data],CDIHistorico_[CDI dia]/100,AH1993,0)</f>
        <v>0</v>
      </c>
      <c r="AI1994" s="2">
        <f t="shared" si="146"/>
        <v>1</v>
      </c>
    </row>
    <row r="1995" spans="26:35" hidden="1" x14ac:dyDescent="0.25">
      <c r="Z1995"/>
      <c r="AD1995" s="5">
        <f t="shared" si="143"/>
        <v>39604</v>
      </c>
      <c r="AE1995" s="96" cm="1">
        <f t="array" ref="AE1995">_xlfn.XLOOKUP(AD1994,SELICHistorico[Data],SELICHistorico[SELIC dia]/100,AE1994,0)</f>
        <v>0</v>
      </c>
      <c r="AF1995" s="80">
        <f t="shared" si="144"/>
        <v>1</v>
      </c>
      <c r="AG1995" s="123">
        <f t="shared" si="145"/>
        <v>1000</v>
      </c>
      <c r="AH1995" s="126" cm="1">
        <f t="array" ref="AH1995">_xlfn.XLOOKUP(AD1994,CDIHistorico_[Data],CDIHistorico_[CDI dia]/100,AH1994,0)</f>
        <v>0</v>
      </c>
      <c r="AI1995" s="2">
        <f t="shared" si="146"/>
        <v>1</v>
      </c>
    </row>
    <row r="1996" spans="26:35" hidden="1" x14ac:dyDescent="0.25">
      <c r="Z1996"/>
      <c r="AD1996" s="5">
        <f t="shared" si="143"/>
        <v>39605</v>
      </c>
      <c r="AE1996" s="96" cm="1">
        <f t="array" ref="AE1996">_xlfn.XLOOKUP(AD1995,SELICHistorico[Data],SELICHistorico[SELIC dia]/100,AE1995,0)</f>
        <v>0</v>
      </c>
      <c r="AF1996" s="80">
        <f t="shared" si="144"/>
        <v>1</v>
      </c>
      <c r="AG1996" s="123">
        <f t="shared" si="145"/>
        <v>1000</v>
      </c>
      <c r="AH1996" s="126" cm="1">
        <f t="array" ref="AH1996">_xlfn.XLOOKUP(AD1995,CDIHistorico_[Data],CDIHistorico_[CDI dia]/100,AH1995,0)</f>
        <v>0</v>
      </c>
      <c r="AI1996" s="2">
        <f t="shared" si="146"/>
        <v>1</v>
      </c>
    </row>
    <row r="1997" spans="26:35" hidden="1" x14ac:dyDescent="0.25">
      <c r="Z1997"/>
      <c r="AD1997" s="5">
        <f t="shared" si="143"/>
        <v>39608</v>
      </c>
      <c r="AE1997" s="96" cm="1">
        <f t="array" ref="AE1997">_xlfn.XLOOKUP(AD1996,SELICHistorico[Data],SELICHistorico[SELIC dia]/100,AE1996,0)</f>
        <v>0</v>
      </c>
      <c r="AF1997" s="80">
        <f t="shared" si="144"/>
        <v>1</v>
      </c>
      <c r="AG1997" s="123">
        <f t="shared" si="145"/>
        <v>1000</v>
      </c>
      <c r="AH1997" s="126" cm="1">
        <f t="array" ref="AH1997">_xlfn.XLOOKUP(AD1996,CDIHistorico_[Data],CDIHistorico_[CDI dia]/100,AH1996,0)</f>
        <v>0</v>
      </c>
      <c r="AI1997" s="2">
        <f t="shared" si="146"/>
        <v>1</v>
      </c>
    </row>
    <row r="1998" spans="26:35" hidden="1" x14ac:dyDescent="0.25">
      <c r="Z1998"/>
      <c r="AD1998" s="5">
        <f t="shared" si="143"/>
        <v>39609</v>
      </c>
      <c r="AE1998" s="96" cm="1">
        <f t="array" ref="AE1998">_xlfn.XLOOKUP(AD1997,SELICHistorico[Data],SELICHistorico[SELIC dia]/100,AE1997,0)</f>
        <v>0</v>
      </c>
      <c r="AF1998" s="80">
        <f t="shared" si="144"/>
        <v>1</v>
      </c>
      <c r="AG1998" s="123">
        <f t="shared" si="145"/>
        <v>1000</v>
      </c>
      <c r="AH1998" s="126" cm="1">
        <f t="array" ref="AH1998">_xlfn.XLOOKUP(AD1997,CDIHistorico_[Data],CDIHistorico_[CDI dia]/100,AH1997,0)</f>
        <v>0</v>
      </c>
      <c r="AI1998" s="2">
        <f t="shared" si="146"/>
        <v>1</v>
      </c>
    </row>
    <row r="1999" spans="26:35" hidden="1" x14ac:dyDescent="0.25">
      <c r="Z1999"/>
      <c r="AD1999" s="5">
        <f t="shared" si="143"/>
        <v>39610</v>
      </c>
      <c r="AE1999" s="96" cm="1">
        <f t="array" ref="AE1999">_xlfn.XLOOKUP(AD1998,SELICHistorico[Data],SELICHistorico[SELIC dia]/100,AE1998,0)</f>
        <v>0</v>
      </c>
      <c r="AF1999" s="80">
        <f t="shared" si="144"/>
        <v>1</v>
      </c>
      <c r="AG1999" s="123">
        <f t="shared" si="145"/>
        <v>1000</v>
      </c>
      <c r="AH1999" s="126" cm="1">
        <f t="array" ref="AH1999">_xlfn.XLOOKUP(AD1998,CDIHistorico_[Data],CDIHistorico_[CDI dia]/100,AH1998,0)</f>
        <v>0</v>
      </c>
      <c r="AI1999" s="2">
        <f t="shared" si="146"/>
        <v>1</v>
      </c>
    </row>
    <row r="2000" spans="26:35" hidden="1" x14ac:dyDescent="0.25">
      <c r="Z2000"/>
      <c r="AD2000" s="5">
        <f t="shared" si="143"/>
        <v>39611</v>
      </c>
      <c r="AE2000" s="96" cm="1">
        <f t="array" ref="AE2000">_xlfn.XLOOKUP(AD1999,SELICHistorico[Data],SELICHistorico[SELIC dia]/100,AE1999,0)</f>
        <v>0</v>
      </c>
      <c r="AF2000" s="80">
        <f t="shared" si="144"/>
        <v>1</v>
      </c>
      <c r="AG2000" s="123">
        <f t="shared" si="145"/>
        <v>1000</v>
      </c>
      <c r="AH2000" s="126" cm="1">
        <f t="array" ref="AH2000">_xlfn.XLOOKUP(AD1999,CDIHistorico_[Data],CDIHistorico_[CDI dia]/100,AH1999,0)</f>
        <v>0</v>
      </c>
      <c r="AI2000" s="2">
        <f t="shared" si="146"/>
        <v>1</v>
      </c>
    </row>
    <row r="2001" spans="26:35" hidden="1" x14ac:dyDescent="0.25">
      <c r="Z2001"/>
      <c r="AD2001" s="5">
        <f t="shared" si="143"/>
        <v>39612</v>
      </c>
      <c r="AE2001" s="96" cm="1">
        <f t="array" ref="AE2001">_xlfn.XLOOKUP(AD2000,SELICHistorico[Data],SELICHistorico[SELIC dia]/100,AE2000,0)</f>
        <v>0</v>
      </c>
      <c r="AF2001" s="80">
        <f t="shared" si="144"/>
        <v>1</v>
      </c>
      <c r="AG2001" s="123">
        <f t="shared" si="145"/>
        <v>1000</v>
      </c>
      <c r="AH2001" s="126" cm="1">
        <f t="array" ref="AH2001">_xlfn.XLOOKUP(AD2000,CDIHistorico_[Data],CDIHistorico_[CDI dia]/100,AH2000,0)</f>
        <v>0</v>
      </c>
      <c r="AI2001" s="2">
        <f t="shared" si="146"/>
        <v>1</v>
      </c>
    </row>
    <row r="2002" spans="26:35" hidden="1" x14ac:dyDescent="0.25">
      <c r="Z2002"/>
      <c r="AD2002" s="5">
        <f t="shared" si="143"/>
        <v>39615</v>
      </c>
      <c r="AE2002" s="96" cm="1">
        <f t="array" ref="AE2002">_xlfn.XLOOKUP(AD2001,SELICHistorico[Data],SELICHistorico[SELIC dia]/100,AE2001,0)</f>
        <v>0</v>
      </c>
      <c r="AF2002" s="80">
        <f t="shared" si="144"/>
        <v>1</v>
      </c>
      <c r="AG2002" s="123">
        <f t="shared" si="145"/>
        <v>1000</v>
      </c>
      <c r="AH2002" s="126" cm="1">
        <f t="array" ref="AH2002">_xlfn.XLOOKUP(AD2001,CDIHistorico_[Data],CDIHistorico_[CDI dia]/100,AH2001,0)</f>
        <v>0</v>
      </c>
      <c r="AI2002" s="2">
        <f t="shared" si="146"/>
        <v>1</v>
      </c>
    </row>
    <row r="2003" spans="26:35" hidden="1" x14ac:dyDescent="0.25">
      <c r="Z2003"/>
      <c r="AD2003" s="5">
        <f t="shared" si="143"/>
        <v>39616</v>
      </c>
      <c r="AE2003" s="96" cm="1">
        <f t="array" ref="AE2003">_xlfn.XLOOKUP(AD2002,SELICHistorico[Data],SELICHistorico[SELIC dia]/100,AE2002,0)</f>
        <v>0</v>
      </c>
      <c r="AF2003" s="80">
        <f t="shared" si="144"/>
        <v>1</v>
      </c>
      <c r="AG2003" s="123">
        <f t="shared" si="145"/>
        <v>1000</v>
      </c>
      <c r="AH2003" s="126" cm="1">
        <f t="array" ref="AH2003">_xlfn.XLOOKUP(AD2002,CDIHistorico_[Data],CDIHistorico_[CDI dia]/100,AH2002,0)</f>
        <v>0</v>
      </c>
      <c r="AI2003" s="2">
        <f t="shared" si="146"/>
        <v>1</v>
      </c>
    </row>
    <row r="2004" spans="26:35" hidden="1" x14ac:dyDescent="0.25">
      <c r="Z2004"/>
      <c r="AD2004" s="5">
        <f t="shared" ref="AD2004:AD2067" si="147">WORKDAY(AD2003,1,feriados)</f>
        <v>39617</v>
      </c>
      <c r="AE2004" s="96" cm="1">
        <f t="array" ref="AE2004">_xlfn.XLOOKUP(AD2003,SELICHistorico[Data],SELICHistorico[SELIC dia]/100,AE2003,0)</f>
        <v>0</v>
      </c>
      <c r="AF2004" s="80">
        <f t="shared" si="144"/>
        <v>1</v>
      </c>
      <c r="AG2004" s="123">
        <f t="shared" si="145"/>
        <v>1000</v>
      </c>
      <c r="AH2004" s="126" cm="1">
        <f t="array" ref="AH2004">_xlfn.XLOOKUP(AD2003,CDIHistorico_[Data],CDIHistorico_[CDI dia]/100,AH2003,0)</f>
        <v>0</v>
      </c>
      <c r="AI2004" s="2">
        <f t="shared" si="146"/>
        <v>1</v>
      </c>
    </row>
    <row r="2005" spans="26:35" hidden="1" x14ac:dyDescent="0.25">
      <c r="Z2005"/>
      <c r="AD2005" s="5">
        <f t="shared" si="147"/>
        <v>39618</v>
      </c>
      <c r="AE2005" s="96" cm="1">
        <f t="array" ref="AE2005">_xlfn.XLOOKUP(AD2004,SELICHistorico[Data],SELICHistorico[SELIC dia]/100,AE2004,0)</f>
        <v>0</v>
      </c>
      <c r="AF2005" s="80">
        <f t="shared" si="144"/>
        <v>1</v>
      </c>
      <c r="AG2005" s="123">
        <f t="shared" si="145"/>
        <v>1000</v>
      </c>
      <c r="AH2005" s="126" cm="1">
        <f t="array" ref="AH2005">_xlfn.XLOOKUP(AD2004,CDIHistorico_[Data],CDIHistorico_[CDI dia]/100,AH2004,0)</f>
        <v>0</v>
      </c>
      <c r="AI2005" s="2">
        <f t="shared" si="146"/>
        <v>1</v>
      </c>
    </row>
    <row r="2006" spans="26:35" hidden="1" x14ac:dyDescent="0.25">
      <c r="Z2006"/>
      <c r="AD2006" s="5">
        <f t="shared" si="147"/>
        <v>39619</v>
      </c>
      <c r="AE2006" s="96" cm="1">
        <f t="array" ref="AE2006">_xlfn.XLOOKUP(AD2005,SELICHistorico[Data],SELICHistorico[SELIC dia]/100,AE2005,0)</f>
        <v>0</v>
      </c>
      <c r="AF2006" s="80">
        <f t="shared" si="144"/>
        <v>1</v>
      </c>
      <c r="AG2006" s="123">
        <f t="shared" si="145"/>
        <v>1000</v>
      </c>
      <c r="AH2006" s="126" cm="1">
        <f t="array" ref="AH2006">_xlfn.XLOOKUP(AD2005,CDIHistorico_[Data],CDIHistorico_[CDI dia]/100,AH2005,0)</f>
        <v>0</v>
      </c>
      <c r="AI2006" s="2">
        <f t="shared" si="146"/>
        <v>1</v>
      </c>
    </row>
    <row r="2007" spans="26:35" hidden="1" x14ac:dyDescent="0.25">
      <c r="Z2007"/>
      <c r="AD2007" s="5">
        <f t="shared" si="147"/>
        <v>39622</v>
      </c>
      <c r="AE2007" s="96" cm="1">
        <f t="array" ref="AE2007">_xlfn.XLOOKUP(AD2006,SELICHistorico[Data],SELICHistorico[SELIC dia]/100,AE2006,0)</f>
        <v>0</v>
      </c>
      <c r="AF2007" s="80">
        <f t="shared" si="144"/>
        <v>1</v>
      </c>
      <c r="AG2007" s="123">
        <f t="shared" si="145"/>
        <v>1000</v>
      </c>
      <c r="AH2007" s="126" cm="1">
        <f t="array" ref="AH2007">_xlfn.XLOOKUP(AD2006,CDIHistorico_[Data],CDIHistorico_[CDI dia]/100,AH2006,0)</f>
        <v>0</v>
      </c>
      <c r="AI2007" s="2">
        <f t="shared" si="146"/>
        <v>1</v>
      </c>
    </row>
    <row r="2008" spans="26:35" hidden="1" x14ac:dyDescent="0.25">
      <c r="Z2008"/>
      <c r="AD2008" s="5">
        <f t="shared" si="147"/>
        <v>39623</v>
      </c>
      <c r="AE2008" s="96" cm="1">
        <f t="array" ref="AE2008">_xlfn.XLOOKUP(AD2007,SELICHistorico[Data],SELICHistorico[SELIC dia]/100,AE2007,0)</f>
        <v>0</v>
      </c>
      <c r="AF2008" s="80">
        <f t="shared" si="144"/>
        <v>1</v>
      </c>
      <c r="AG2008" s="123">
        <f t="shared" si="145"/>
        <v>1000</v>
      </c>
      <c r="AH2008" s="126" cm="1">
        <f t="array" ref="AH2008">_xlfn.XLOOKUP(AD2007,CDIHistorico_[Data],CDIHistorico_[CDI dia]/100,AH2007,0)</f>
        <v>0</v>
      </c>
      <c r="AI2008" s="2">
        <f t="shared" si="146"/>
        <v>1</v>
      </c>
    </row>
    <row r="2009" spans="26:35" hidden="1" x14ac:dyDescent="0.25">
      <c r="Z2009"/>
      <c r="AD2009" s="5">
        <f t="shared" si="147"/>
        <v>39624</v>
      </c>
      <c r="AE2009" s="96" cm="1">
        <f t="array" ref="AE2009">_xlfn.XLOOKUP(AD2008,SELICHistorico[Data],SELICHistorico[SELIC dia]/100,AE2008,0)</f>
        <v>0</v>
      </c>
      <c r="AF2009" s="80">
        <f t="shared" si="144"/>
        <v>1</v>
      </c>
      <c r="AG2009" s="123">
        <f t="shared" si="145"/>
        <v>1000</v>
      </c>
      <c r="AH2009" s="126" cm="1">
        <f t="array" ref="AH2009">_xlfn.XLOOKUP(AD2008,CDIHistorico_[Data],CDIHistorico_[CDI dia]/100,AH2008,0)</f>
        <v>0</v>
      </c>
      <c r="AI2009" s="2">
        <f t="shared" si="146"/>
        <v>1</v>
      </c>
    </row>
    <row r="2010" spans="26:35" hidden="1" x14ac:dyDescent="0.25">
      <c r="Z2010"/>
      <c r="AD2010" s="5">
        <f t="shared" si="147"/>
        <v>39625</v>
      </c>
      <c r="AE2010" s="96" cm="1">
        <f t="array" ref="AE2010">_xlfn.XLOOKUP(AD2009,SELICHistorico[Data],SELICHistorico[SELIC dia]/100,AE2009,0)</f>
        <v>0</v>
      </c>
      <c r="AF2010" s="80">
        <f t="shared" si="144"/>
        <v>1</v>
      </c>
      <c r="AG2010" s="123">
        <f t="shared" si="145"/>
        <v>1000</v>
      </c>
      <c r="AH2010" s="126" cm="1">
        <f t="array" ref="AH2010">_xlfn.XLOOKUP(AD2009,CDIHistorico_[Data],CDIHistorico_[CDI dia]/100,AH2009,0)</f>
        <v>0</v>
      </c>
      <c r="AI2010" s="2">
        <f t="shared" si="146"/>
        <v>1</v>
      </c>
    </row>
    <row r="2011" spans="26:35" hidden="1" x14ac:dyDescent="0.25">
      <c r="Z2011"/>
      <c r="AD2011" s="5">
        <f t="shared" si="147"/>
        <v>39626</v>
      </c>
      <c r="AE2011" s="96" cm="1">
        <f t="array" ref="AE2011">_xlfn.XLOOKUP(AD2010,SELICHistorico[Data],SELICHistorico[SELIC dia]/100,AE2010,0)</f>
        <v>0</v>
      </c>
      <c r="AF2011" s="80">
        <f t="shared" si="144"/>
        <v>1</v>
      </c>
      <c r="AG2011" s="123">
        <f t="shared" si="145"/>
        <v>1000</v>
      </c>
      <c r="AH2011" s="126" cm="1">
        <f t="array" ref="AH2011">_xlfn.XLOOKUP(AD2010,CDIHistorico_[Data],CDIHistorico_[CDI dia]/100,AH2010,0)</f>
        <v>0</v>
      </c>
      <c r="AI2011" s="2">
        <f t="shared" si="146"/>
        <v>1</v>
      </c>
    </row>
    <row r="2012" spans="26:35" hidden="1" x14ac:dyDescent="0.25">
      <c r="Z2012"/>
      <c r="AD2012" s="5">
        <f t="shared" si="147"/>
        <v>39629</v>
      </c>
      <c r="AE2012" s="96" cm="1">
        <f t="array" ref="AE2012">_xlfn.XLOOKUP(AD2011,SELICHistorico[Data],SELICHistorico[SELIC dia]/100,AE2011,0)</f>
        <v>0</v>
      </c>
      <c r="AF2012" s="80">
        <f t="shared" si="144"/>
        <v>1</v>
      </c>
      <c r="AG2012" s="123">
        <f t="shared" si="145"/>
        <v>1000</v>
      </c>
      <c r="AH2012" s="126" cm="1">
        <f t="array" ref="AH2012">_xlfn.XLOOKUP(AD2011,CDIHistorico_[Data],CDIHistorico_[CDI dia]/100,AH2011,0)</f>
        <v>0</v>
      </c>
      <c r="AI2012" s="2">
        <f t="shared" si="146"/>
        <v>1</v>
      </c>
    </row>
    <row r="2013" spans="26:35" hidden="1" x14ac:dyDescent="0.25">
      <c r="Z2013"/>
      <c r="AD2013" s="5">
        <f t="shared" si="147"/>
        <v>39630</v>
      </c>
      <c r="AE2013" s="96" cm="1">
        <f t="array" ref="AE2013">_xlfn.XLOOKUP(AD2012,SELICHistorico[Data],SELICHistorico[SELIC dia]/100,AE2012,0)</f>
        <v>0</v>
      </c>
      <c r="AF2013" s="80">
        <f t="shared" si="144"/>
        <v>1</v>
      </c>
      <c r="AG2013" s="123">
        <f t="shared" si="145"/>
        <v>1000</v>
      </c>
      <c r="AH2013" s="126" cm="1">
        <f t="array" ref="AH2013">_xlfn.XLOOKUP(AD2012,CDIHistorico_[Data],CDIHistorico_[CDI dia]/100,AH2012,0)</f>
        <v>0</v>
      </c>
      <c r="AI2013" s="2">
        <f t="shared" si="146"/>
        <v>1</v>
      </c>
    </row>
    <row r="2014" spans="26:35" hidden="1" x14ac:dyDescent="0.25">
      <c r="Z2014"/>
      <c r="AD2014" s="5">
        <f t="shared" si="147"/>
        <v>39631</v>
      </c>
      <c r="AE2014" s="96" cm="1">
        <f t="array" ref="AE2014">_xlfn.XLOOKUP(AD2013,SELICHistorico[Data],SELICHistorico[SELIC dia]/100,AE2013,0)</f>
        <v>0</v>
      </c>
      <c r="AF2014" s="80">
        <f t="shared" si="144"/>
        <v>1</v>
      </c>
      <c r="AG2014" s="123">
        <f t="shared" si="145"/>
        <v>1000</v>
      </c>
      <c r="AH2014" s="126" cm="1">
        <f t="array" ref="AH2014">_xlfn.XLOOKUP(AD2013,CDIHistorico_[Data],CDIHistorico_[CDI dia]/100,AH2013,0)</f>
        <v>0</v>
      </c>
      <c r="AI2014" s="2">
        <f t="shared" si="146"/>
        <v>1</v>
      </c>
    </row>
    <row r="2015" spans="26:35" hidden="1" x14ac:dyDescent="0.25">
      <c r="Z2015"/>
      <c r="AD2015" s="5">
        <f t="shared" si="147"/>
        <v>39632</v>
      </c>
      <c r="AE2015" s="96" cm="1">
        <f t="array" ref="AE2015">_xlfn.XLOOKUP(AD2014,SELICHistorico[Data],SELICHistorico[SELIC dia]/100,AE2014,0)</f>
        <v>0</v>
      </c>
      <c r="AF2015" s="80">
        <f t="shared" si="144"/>
        <v>1</v>
      </c>
      <c r="AG2015" s="123">
        <f t="shared" si="145"/>
        <v>1000</v>
      </c>
      <c r="AH2015" s="126" cm="1">
        <f t="array" ref="AH2015">_xlfn.XLOOKUP(AD2014,CDIHistorico_[Data],CDIHistorico_[CDI dia]/100,AH2014,0)</f>
        <v>0</v>
      </c>
      <c r="AI2015" s="2">
        <f t="shared" si="146"/>
        <v>1</v>
      </c>
    </row>
    <row r="2016" spans="26:35" hidden="1" x14ac:dyDescent="0.25">
      <c r="Z2016"/>
      <c r="AD2016" s="5">
        <f t="shared" si="147"/>
        <v>39633</v>
      </c>
      <c r="AE2016" s="96" cm="1">
        <f t="array" ref="AE2016">_xlfn.XLOOKUP(AD2015,SELICHistorico[Data],SELICHistorico[SELIC dia]/100,AE2015,0)</f>
        <v>0</v>
      </c>
      <c r="AF2016" s="80">
        <f t="shared" si="144"/>
        <v>1</v>
      </c>
      <c r="AG2016" s="123">
        <f t="shared" si="145"/>
        <v>1000</v>
      </c>
      <c r="AH2016" s="126" cm="1">
        <f t="array" ref="AH2016">_xlfn.XLOOKUP(AD2015,CDIHistorico_[Data],CDIHistorico_[CDI dia]/100,AH2015,0)</f>
        <v>0</v>
      </c>
      <c r="AI2016" s="2">
        <f t="shared" si="146"/>
        <v>1</v>
      </c>
    </row>
    <row r="2017" spans="26:35" hidden="1" x14ac:dyDescent="0.25">
      <c r="Z2017"/>
      <c r="AD2017" s="5">
        <f t="shared" si="147"/>
        <v>39636</v>
      </c>
      <c r="AE2017" s="96" cm="1">
        <f t="array" ref="AE2017">_xlfn.XLOOKUP(AD2016,SELICHistorico[Data],SELICHistorico[SELIC dia]/100,AE2016,0)</f>
        <v>0</v>
      </c>
      <c r="AF2017" s="80">
        <f t="shared" si="144"/>
        <v>1</v>
      </c>
      <c r="AG2017" s="123">
        <f t="shared" si="145"/>
        <v>1000</v>
      </c>
      <c r="AH2017" s="126" cm="1">
        <f t="array" ref="AH2017">_xlfn.XLOOKUP(AD2016,CDIHistorico_[Data],CDIHistorico_[CDI dia]/100,AH2016,0)</f>
        <v>0</v>
      </c>
      <c r="AI2017" s="2">
        <f t="shared" si="146"/>
        <v>1</v>
      </c>
    </row>
    <row r="2018" spans="26:35" hidden="1" x14ac:dyDescent="0.25">
      <c r="Z2018"/>
      <c r="AD2018" s="5">
        <f t="shared" si="147"/>
        <v>39637</v>
      </c>
      <c r="AE2018" s="96" cm="1">
        <f t="array" ref="AE2018">_xlfn.XLOOKUP(AD2017,SELICHistorico[Data],SELICHistorico[SELIC dia]/100,AE2017,0)</f>
        <v>0</v>
      </c>
      <c r="AF2018" s="80">
        <f t="shared" si="144"/>
        <v>1</v>
      </c>
      <c r="AG2018" s="123">
        <f t="shared" si="145"/>
        <v>1000</v>
      </c>
      <c r="AH2018" s="126" cm="1">
        <f t="array" ref="AH2018">_xlfn.XLOOKUP(AD2017,CDIHistorico_[Data],CDIHistorico_[CDI dia]/100,AH2017,0)</f>
        <v>0</v>
      </c>
      <c r="AI2018" s="2">
        <f t="shared" si="146"/>
        <v>1</v>
      </c>
    </row>
    <row r="2019" spans="26:35" hidden="1" x14ac:dyDescent="0.25">
      <c r="Z2019"/>
      <c r="AD2019" s="5">
        <f t="shared" si="147"/>
        <v>39638</v>
      </c>
      <c r="AE2019" s="96" cm="1">
        <f t="array" ref="AE2019">_xlfn.XLOOKUP(AD2018,SELICHistorico[Data],SELICHistorico[SELIC dia]/100,AE2018,0)</f>
        <v>0</v>
      </c>
      <c r="AF2019" s="80">
        <f t="shared" si="144"/>
        <v>1</v>
      </c>
      <c r="AG2019" s="123">
        <f t="shared" si="145"/>
        <v>1000</v>
      </c>
      <c r="AH2019" s="126" cm="1">
        <f t="array" ref="AH2019">_xlfn.XLOOKUP(AD2018,CDIHistorico_[Data],CDIHistorico_[CDI dia]/100,AH2018,0)</f>
        <v>0</v>
      </c>
      <c r="AI2019" s="2">
        <f t="shared" si="146"/>
        <v>1</v>
      </c>
    </row>
    <row r="2020" spans="26:35" hidden="1" x14ac:dyDescent="0.25">
      <c r="Z2020"/>
      <c r="AD2020" s="5">
        <f t="shared" si="147"/>
        <v>39639</v>
      </c>
      <c r="AE2020" s="96" cm="1">
        <f t="array" ref="AE2020">_xlfn.XLOOKUP(AD2019,SELICHistorico[Data],SELICHistorico[SELIC dia]/100,AE2019,0)</f>
        <v>0</v>
      </c>
      <c r="AF2020" s="80">
        <f t="shared" si="144"/>
        <v>1</v>
      </c>
      <c r="AG2020" s="123">
        <f t="shared" si="145"/>
        <v>1000</v>
      </c>
      <c r="AH2020" s="126" cm="1">
        <f t="array" ref="AH2020">_xlfn.XLOOKUP(AD2019,CDIHistorico_[Data],CDIHistorico_[CDI dia]/100,AH2019,0)</f>
        <v>0</v>
      </c>
      <c r="AI2020" s="2">
        <f t="shared" si="146"/>
        <v>1</v>
      </c>
    </row>
    <row r="2021" spans="26:35" hidden="1" x14ac:dyDescent="0.25">
      <c r="Z2021"/>
      <c r="AD2021" s="5">
        <f t="shared" si="147"/>
        <v>39640</v>
      </c>
      <c r="AE2021" s="96" cm="1">
        <f t="array" ref="AE2021">_xlfn.XLOOKUP(AD2020,SELICHistorico[Data],SELICHistorico[SELIC dia]/100,AE2020,0)</f>
        <v>0</v>
      </c>
      <c r="AF2021" s="80">
        <f t="shared" si="144"/>
        <v>1</v>
      </c>
      <c r="AG2021" s="123">
        <f t="shared" si="145"/>
        <v>1000</v>
      </c>
      <c r="AH2021" s="126" cm="1">
        <f t="array" ref="AH2021">_xlfn.XLOOKUP(AD2020,CDIHistorico_[Data],CDIHistorico_[CDI dia]/100,AH2020,0)</f>
        <v>0</v>
      </c>
      <c r="AI2021" s="2">
        <f t="shared" si="146"/>
        <v>1</v>
      </c>
    </row>
    <row r="2022" spans="26:35" hidden="1" x14ac:dyDescent="0.25">
      <c r="Z2022"/>
      <c r="AD2022" s="5">
        <f t="shared" si="147"/>
        <v>39643</v>
      </c>
      <c r="AE2022" s="96" cm="1">
        <f t="array" ref="AE2022">_xlfn.XLOOKUP(AD2021,SELICHistorico[Data],SELICHistorico[SELIC dia]/100,AE2021,0)</f>
        <v>0</v>
      </c>
      <c r="AF2022" s="80">
        <f t="shared" si="144"/>
        <v>1</v>
      </c>
      <c r="AG2022" s="123">
        <f t="shared" si="145"/>
        <v>1000</v>
      </c>
      <c r="AH2022" s="126" cm="1">
        <f t="array" ref="AH2022">_xlfn.XLOOKUP(AD2021,CDIHistorico_[Data],CDIHistorico_[CDI dia]/100,AH2021,0)</f>
        <v>0</v>
      </c>
      <c r="AI2022" s="2">
        <f t="shared" si="146"/>
        <v>1</v>
      </c>
    </row>
    <row r="2023" spans="26:35" hidden="1" x14ac:dyDescent="0.25">
      <c r="Z2023"/>
      <c r="AD2023" s="5">
        <f t="shared" si="147"/>
        <v>39644</v>
      </c>
      <c r="AE2023" s="96" cm="1">
        <f t="array" ref="AE2023">_xlfn.XLOOKUP(AD2022,SELICHistorico[Data],SELICHistorico[SELIC dia]/100,AE2022,0)</f>
        <v>0</v>
      </c>
      <c r="AF2023" s="80">
        <f t="shared" si="144"/>
        <v>1</v>
      </c>
      <c r="AG2023" s="123">
        <f t="shared" si="145"/>
        <v>1000</v>
      </c>
      <c r="AH2023" s="126" cm="1">
        <f t="array" ref="AH2023">_xlfn.XLOOKUP(AD2022,CDIHistorico_[Data],CDIHistorico_[CDI dia]/100,AH2022,0)</f>
        <v>0</v>
      </c>
      <c r="AI2023" s="2">
        <f t="shared" si="146"/>
        <v>1</v>
      </c>
    </row>
    <row r="2024" spans="26:35" hidden="1" x14ac:dyDescent="0.25">
      <c r="Z2024"/>
      <c r="AD2024" s="5">
        <f t="shared" si="147"/>
        <v>39645</v>
      </c>
      <c r="AE2024" s="96" cm="1">
        <f t="array" ref="AE2024">_xlfn.XLOOKUP(AD2023,SELICHistorico[Data],SELICHistorico[SELIC dia]/100,AE2023,0)</f>
        <v>0</v>
      </c>
      <c r="AF2024" s="80">
        <f t="shared" si="144"/>
        <v>1</v>
      </c>
      <c r="AG2024" s="123">
        <f t="shared" si="145"/>
        <v>1000</v>
      </c>
      <c r="AH2024" s="126" cm="1">
        <f t="array" ref="AH2024">_xlfn.XLOOKUP(AD2023,CDIHistorico_[Data],CDIHistorico_[CDI dia]/100,AH2023,0)</f>
        <v>0</v>
      </c>
      <c r="AI2024" s="2">
        <f t="shared" si="146"/>
        <v>1</v>
      </c>
    </row>
    <row r="2025" spans="26:35" hidden="1" x14ac:dyDescent="0.25">
      <c r="Z2025"/>
      <c r="AD2025" s="5">
        <f t="shared" si="147"/>
        <v>39646</v>
      </c>
      <c r="AE2025" s="96" cm="1">
        <f t="array" ref="AE2025">_xlfn.XLOOKUP(AD2024,SELICHistorico[Data],SELICHistorico[SELIC dia]/100,AE2024,0)</f>
        <v>0</v>
      </c>
      <c r="AF2025" s="80">
        <f t="shared" si="144"/>
        <v>1</v>
      </c>
      <c r="AG2025" s="123">
        <f t="shared" si="145"/>
        <v>1000</v>
      </c>
      <c r="AH2025" s="126" cm="1">
        <f t="array" ref="AH2025">_xlfn.XLOOKUP(AD2024,CDIHistorico_[Data],CDIHistorico_[CDI dia]/100,AH2024,0)</f>
        <v>0</v>
      </c>
      <c r="AI2025" s="2">
        <f t="shared" si="146"/>
        <v>1</v>
      </c>
    </row>
    <row r="2026" spans="26:35" hidden="1" x14ac:dyDescent="0.25">
      <c r="Z2026"/>
      <c r="AD2026" s="5">
        <f t="shared" si="147"/>
        <v>39647</v>
      </c>
      <c r="AE2026" s="96" cm="1">
        <f t="array" ref="AE2026">_xlfn.XLOOKUP(AD2025,SELICHistorico[Data],SELICHistorico[SELIC dia]/100,AE2025,0)</f>
        <v>0</v>
      </c>
      <c r="AF2026" s="80">
        <f t="shared" si="144"/>
        <v>1</v>
      </c>
      <c r="AG2026" s="123">
        <f t="shared" si="145"/>
        <v>1000</v>
      </c>
      <c r="AH2026" s="126" cm="1">
        <f t="array" ref="AH2026">_xlfn.XLOOKUP(AD2025,CDIHistorico_[Data],CDIHistorico_[CDI dia]/100,AH2025,0)</f>
        <v>0</v>
      </c>
      <c r="AI2026" s="2">
        <f t="shared" si="146"/>
        <v>1</v>
      </c>
    </row>
    <row r="2027" spans="26:35" hidden="1" x14ac:dyDescent="0.25">
      <c r="Z2027"/>
      <c r="AD2027" s="5">
        <f t="shared" si="147"/>
        <v>39650</v>
      </c>
      <c r="AE2027" s="96" cm="1">
        <f t="array" ref="AE2027">_xlfn.XLOOKUP(AD2026,SELICHistorico[Data],SELICHistorico[SELIC dia]/100,AE2026,0)</f>
        <v>0</v>
      </c>
      <c r="AF2027" s="80">
        <f t="shared" si="144"/>
        <v>1</v>
      </c>
      <c r="AG2027" s="123">
        <f t="shared" si="145"/>
        <v>1000</v>
      </c>
      <c r="AH2027" s="126" cm="1">
        <f t="array" ref="AH2027">_xlfn.XLOOKUP(AD2026,CDIHistorico_[Data],CDIHistorico_[CDI dia]/100,AH2026,0)</f>
        <v>0</v>
      </c>
      <c r="AI2027" s="2">
        <f t="shared" si="146"/>
        <v>1</v>
      </c>
    </row>
    <row r="2028" spans="26:35" hidden="1" x14ac:dyDescent="0.25">
      <c r="Z2028"/>
      <c r="AD2028" s="5">
        <f t="shared" si="147"/>
        <v>39651</v>
      </c>
      <c r="AE2028" s="96" cm="1">
        <f t="array" ref="AE2028">_xlfn.XLOOKUP(AD2027,SELICHistorico[Data],SELICHistorico[SELIC dia]/100,AE2027,0)</f>
        <v>0</v>
      </c>
      <c r="AF2028" s="80">
        <f t="shared" si="144"/>
        <v>1</v>
      </c>
      <c r="AG2028" s="123">
        <f t="shared" si="145"/>
        <v>1000</v>
      </c>
      <c r="AH2028" s="126" cm="1">
        <f t="array" ref="AH2028">_xlfn.XLOOKUP(AD2027,CDIHistorico_[Data],CDIHistorico_[CDI dia]/100,AH2027,0)</f>
        <v>0</v>
      </c>
      <c r="AI2028" s="2">
        <f t="shared" si="146"/>
        <v>1</v>
      </c>
    </row>
    <row r="2029" spans="26:35" hidden="1" x14ac:dyDescent="0.25">
      <c r="Z2029"/>
      <c r="AD2029" s="5">
        <f t="shared" si="147"/>
        <v>39652</v>
      </c>
      <c r="AE2029" s="96" cm="1">
        <f t="array" ref="AE2029">_xlfn.XLOOKUP(AD2028,SELICHistorico[Data],SELICHistorico[SELIC dia]/100,AE2028,0)</f>
        <v>0</v>
      </c>
      <c r="AF2029" s="80">
        <f t="shared" si="144"/>
        <v>1</v>
      </c>
      <c r="AG2029" s="123">
        <f t="shared" si="145"/>
        <v>1000</v>
      </c>
      <c r="AH2029" s="126" cm="1">
        <f t="array" ref="AH2029">_xlfn.XLOOKUP(AD2028,CDIHistorico_[Data],CDIHistorico_[CDI dia]/100,AH2028,0)</f>
        <v>0</v>
      </c>
      <c r="AI2029" s="2">
        <f t="shared" si="146"/>
        <v>1</v>
      </c>
    </row>
    <row r="2030" spans="26:35" hidden="1" x14ac:dyDescent="0.25">
      <c r="Z2030"/>
      <c r="AD2030" s="5">
        <f t="shared" si="147"/>
        <v>39653</v>
      </c>
      <c r="AE2030" s="96" cm="1">
        <f t="array" ref="AE2030">_xlfn.XLOOKUP(AD2029,SELICHistorico[Data],SELICHistorico[SELIC dia]/100,AE2029,0)</f>
        <v>0</v>
      </c>
      <c r="AF2030" s="80">
        <f t="shared" si="144"/>
        <v>1</v>
      </c>
      <c r="AG2030" s="123">
        <f t="shared" si="145"/>
        <v>1000</v>
      </c>
      <c r="AH2030" s="126" cm="1">
        <f t="array" ref="AH2030">_xlfn.XLOOKUP(AD2029,CDIHistorico_[Data],CDIHistorico_[CDI dia]/100,AH2029,0)</f>
        <v>0</v>
      </c>
      <c r="AI2030" s="2">
        <f t="shared" si="146"/>
        <v>1</v>
      </c>
    </row>
    <row r="2031" spans="26:35" hidden="1" x14ac:dyDescent="0.25">
      <c r="Z2031"/>
      <c r="AD2031" s="5">
        <f t="shared" si="147"/>
        <v>39654</v>
      </c>
      <c r="AE2031" s="96" cm="1">
        <f t="array" ref="AE2031">_xlfn.XLOOKUP(AD2030,SELICHistorico[Data],SELICHistorico[SELIC dia]/100,AE2030,0)</f>
        <v>0</v>
      </c>
      <c r="AF2031" s="80">
        <f t="shared" si="144"/>
        <v>1</v>
      </c>
      <c r="AG2031" s="123">
        <f t="shared" si="145"/>
        <v>1000</v>
      </c>
      <c r="AH2031" s="126" cm="1">
        <f t="array" ref="AH2031">_xlfn.XLOOKUP(AD2030,CDIHistorico_[Data],CDIHistorico_[CDI dia]/100,AH2030,0)</f>
        <v>0</v>
      </c>
      <c r="AI2031" s="2">
        <f t="shared" si="146"/>
        <v>1</v>
      </c>
    </row>
    <row r="2032" spans="26:35" hidden="1" x14ac:dyDescent="0.25">
      <c r="Z2032"/>
      <c r="AD2032" s="5">
        <f t="shared" si="147"/>
        <v>39657</v>
      </c>
      <c r="AE2032" s="96" cm="1">
        <f t="array" ref="AE2032">_xlfn.XLOOKUP(AD2031,SELICHistorico[Data],SELICHistorico[SELIC dia]/100,AE2031,0)</f>
        <v>0</v>
      </c>
      <c r="AF2032" s="80">
        <f t="shared" si="144"/>
        <v>1</v>
      </c>
      <c r="AG2032" s="123">
        <f t="shared" si="145"/>
        <v>1000</v>
      </c>
      <c r="AH2032" s="126" cm="1">
        <f t="array" ref="AH2032">_xlfn.XLOOKUP(AD2031,CDIHistorico_[Data],CDIHistorico_[CDI dia]/100,AH2031,0)</f>
        <v>0</v>
      </c>
      <c r="AI2032" s="2">
        <f t="shared" si="146"/>
        <v>1</v>
      </c>
    </row>
    <row r="2033" spans="26:35" hidden="1" x14ac:dyDescent="0.25">
      <c r="Z2033"/>
      <c r="AD2033" s="5">
        <f t="shared" si="147"/>
        <v>39658</v>
      </c>
      <c r="AE2033" s="96" cm="1">
        <f t="array" ref="AE2033">_xlfn.XLOOKUP(AD2032,SELICHistorico[Data],SELICHistorico[SELIC dia]/100,AE2032,0)</f>
        <v>0</v>
      </c>
      <c r="AF2033" s="80">
        <f t="shared" si="144"/>
        <v>1</v>
      </c>
      <c r="AG2033" s="123">
        <f t="shared" si="145"/>
        <v>1000</v>
      </c>
      <c r="AH2033" s="126" cm="1">
        <f t="array" ref="AH2033">_xlfn.XLOOKUP(AD2032,CDIHistorico_[Data],CDIHistorico_[CDI dia]/100,AH2032,0)</f>
        <v>0</v>
      </c>
      <c r="AI2033" s="2">
        <f t="shared" si="146"/>
        <v>1</v>
      </c>
    </row>
    <row r="2034" spans="26:35" hidden="1" x14ac:dyDescent="0.25">
      <c r="Z2034"/>
      <c r="AD2034" s="5">
        <f t="shared" si="147"/>
        <v>39659</v>
      </c>
      <c r="AE2034" s="96" cm="1">
        <f t="array" ref="AE2034">_xlfn.XLOOKUP(AD2033,SELICHistorico[Data],SELICHistorico[SELIC dia]/100,AE2033,0)</f>
        <v>0</v>
      </c>
      <c r="AF2034" s="80">
        <f t="shared" si="144"/>
        <v>1</v>
      </c>
      <c r="AG2034" s="123">
        <f t="shared" si="145"/>
        <v>1000</v>
      </c>
      <c r="AH2034" s="126" cm="1">
        <f t="array" ref="AH2034">_xlfn.XLOOKUP(AD2033,CDIHistorico_[Data],CDIHistorico_[CDI dia]/100,AH2033,0)</f>
        <v>0</v>
      </c>
      <c r="AI2034" s="2">
        <f t="shared" si="146"/>
        <v>1</v>
      </c>
    </row>
    <row r="2035" spans="26:35" hidden="1" x14ac:dyDescent="0.25">
      <c r="Z2035"/>
      <c r="AD2035" s="5">
        <f t="shared" si="147"/>
        <v>39660</v>
      </c>
      <c r="AE2035" s="96" cm="1">
        <f t="array" ref="AE2035">_xlfn.XLOOKUP(AD2034,SELICHistorico[Data],SELICHistorico[SELIC dia]/100,AE2034,0)</f>
        <v>0</v>
      </c>
      <c r="AF2035" s="80">
        <f t="shared" si="144"/>
        <v>1</v>
      </c>
      <c r="AG2035" s="123">
        <f t="shared" si="145"/>
        <v>1000</v>
      </c>
      <c r="AH2035" s="126" cm="1">
        <f t="array" ref="AH2035">_xlfn.XLOOKUP(AD2034,CDIHistorico_[Data],CDIHistorico_[CDI dia]/100,AH2034,0)</f>
        <v>0</v>
      </c>
      <c r="AI2035" s="2">
        <f t="shared" si="146"/>
        <v>1</v>
      </c>
    </row>
    <row r="2036" spans="26:35" hidden="1" x14ac:dyDescent="0.25">
      <c r="Z2036"/>
      <c r="AD2036" s="5">
        <f t="shared" si="147"/>
        <v>39661</v>
      </c>
      <c r="AE2036" s="96" cm="1">
        <f t="array" ref="AE2036">_xlfn.XLOOKUP(AD2035,SELICHistorico[Data],SELICHistorico[SELIC dia]/100,AE2035,0)</f>
        <v>0</v>
      </c>
      <c r="AF2036" s="80">
        <f t="shared" si="144"/>
        <v>1</v>
      </c>
      <c r="AG2036" s="123">
        <f t="shared" si="145"/>
        <v>1000</v>
      </c>
      <c r="AH2036" s="126" cm="1">
        <f t="array" ref="AH2036">_xlfn.XLOOKUP(AD2035,CDIHistorico_[Data],CDIHistorico_[CDI dia]/100,AH2035,0)</f>
        <v>0</v>
      </c>
      <c r="AI2036" s="2">
        <f t="shared" si="146"/>
        <v>1</v>
      </c>
    </row>
    <row r="2037" spans="26:35" hidden="1" x14ac:dyDescent="0.25">
      <c r="Z2037"/>
      <c r="AD2037" s="5">
        <f t="shared" si="147"/>
        <v>39664</v>
      </c>
      <c r="AE2037" s="96" cm="1">
        <f t="array" ref="AE2037">_xlfn.XLOOKUP(AD2036,SELICHistorico[Data],SELICHistorico[SELIC dia]/100,AE2036,0)</f>
        <v>0</v>
      </c>
      <c r="AF2037" s="80">
        <f t="shared" si="144"/>
        <v>1</v>
      </c>
      <c r="AG2037" s="123">
        <f t="shared" si="145"/>
        <v>1000</v>
      </c>
      <c r="AH2037" s="126" cm="1">
        <f t="array" ref="AH2037">_xlfn.XLOOKUP(AD2036,CDIHistorico_[Data],CDIHistorico_[CDI dia]/100,AH2036,0)</f>
        <v>0</v>
      </c>
      <c r="AI2037" s="2">
        <f t="shared" si="146"/>
        <v>1</v>
      </c>
    </row>
    <row r="2038" spans="26:35" hidden="1" x14ac:dyDescent="0.25">
      <c r="Z2038"/>
      <c r="AD2038" s="5">
        <f t="shared" si="147"/>
        <v>39665</v>
      </c>
      <c r="AE2038" s="96" cm="1">
        <f t="array" ref="AE2038">_xlfn.XLOOKUP(AD2037,SELICHistorico[Data],SELICHistorico[SELIC dia]/100,AE2037,0)</f>
        <v>0</v>
      </c>
      <c r="AF2038" s="80">
        <f t="shared" si="144"/>
        <v>1</v>
      </c>
      <c r="AG2038" s="123">
        <f t="shared" si="145"/>
        <v>1000</v>
      </c>
      <c r="AH2038" s="126" cm="1">
        <f t="array" ref="AH2038">_xlfn.XLOOKUP(AD2037,CDIHistorico_[Data],CDIHistorico_[CDI dia]/100,AH2037,0)</f>
        <v>0</v>
      </c>
      <c r="AI2038" s="2">
        <f t="shared" si="146"/>
        <v>1</v>
      </c>
    </row>
    <row r="2039" spans="26:35" hidden="1" x14ac:dyDescent="0.25">
      <c r="Z2039"/>
      <c r="AD2039" s="5">
        <f t="shared" si="147"/>
        <v>39666</v>
      </c>
      <c r="AE2039" s="96" cm="1">
        <f t="array" ref="AE2039">_xlfn.XLOOKUP(AD2038,SELICHistorico[Data],SELICHistorico[SELIC dia]/100,AE2038,0)</f>
        <v>0</v>
      </c>
      <c r="AF2039" s="80">
        <f t="shared" si="144"/>
        <v>1</v>
      </c>
      <c r="AG2039" s="123">
        <f t="shared" si="145"/>
        <v>1000</v>
      </c>
      <c r="AH2039" s="126" cm="1">
        <f t="array" ref="AH2039">_xlfn.XLOOKUP(AD2038,CDIHistorico_[Data],CDIHistorico_[CDI dia]/100,AH2038,0)</f>
        <v>0</v>
      </c>
      <c r="AI2039" s="2">
        <f t="shared" si="146"/>
        <v>1</v>
      </c>
    </row>
    <row r="2040" spans="26:35" hidden="1" x14ac:dyDescent="0.25">
      <c r="Z2040"/>
      <c r="AD2040" s="5">
        <f t="shared" si="147"/>
        <v>39667</v>
      </c>
      <c r="AE2040" s="96" cm="1">
        <f t="array" ref="AE2040">_xlfn.XLOOKUP(AD2039,SELICHistorico[Data],SELICHistorico[SELIC dia]/100,AE2039,0)</f>
        <v>0</v>
      </c>
      <c r="AF2040" s="80">
        <f t="shared" si="144"/>
        <v>1</v>
      </c>
      <c r="AG2040" s="123">
        <f t="shared" si="145"/>
        <v>1000</v>
      </c>
      <c r="AH2040" s="126" cm="1">
        <f t="array" ref="AH2040">_xlfn.XLOOKUP(AD2039,CDIHistorico_[Data],CDIHistorico_[CDI dia]/100,AH2039,0)</f>
        <v>0</v>
      </c>
      <c r="AI2040" s="2">
        <f t="shared" si="146"/>
        <v>1</v>
      </c>
    </row>
    <row r="2041" spans="26:35" hidden="1" x14ac:dyDescent="0.25">
      <c r="Z2041"/>
      <c r="AD2041" s="5">
        <f t="shared" si="147"/>
        <v>39668</v>
      </c>
      <c r="AE2041" s="96" cm="1">
        <f t="array" ref="AE2041">_xlfn.XLOOKUP(AD2040,SELICHistorico[Data],SELICHistorico[SELIC dia]/100,AE2040,0)</f>
        <v>0</v>
      </c>
      <c r="AF2041" s="80">
        <f t="shared" si="144"/>
        <v>1</v>
      </c>
      <c r="AG2041" s="123">
        <f t="shared" si="145"/>
        <v>1000</v>
      </c>
      <c r="AH2041" s="126" cm="1">
        <f t="array" ref="AH2041">_xlfn.XLOOKUP(AD2040,CDIHistorico_[Data],CDIHistorico_[CDI dia]/100,AH2040,0)</f>
        <v>0</v>
      </c>
      <c r="AI2041" s="2">
        <f t="shared" si="146"/>
        <v>1</v>
      </c>
    </row>
    <row r="2042" spans="26:35" hidden="1" x14ac:dyDescent="0.25">
      <c r="Z2042"/>
      <c r="AD2042" s="5">
        <f t="shared" si="147"/>
        <v>39671</v>
      </c>
      <c r="AE2042" s="96" cm="1">
        <f t="array" ref="AE2042">_xlfn.XLOOKUP(AD2041,SELICHistorico[Data],SELICHistorico[SELIC dia]/100,AE2041,0)</f>
        <v>0</v>
      </c>
      <c r="AF2042" s="80">
        <f t="shared" si="144"/>
        <v>1</v>
      </c>
      <c r="AG2042" s="123">
        <f t="shared" si="145"/>
        <v>1000</v>
      </c>
      <c r="AH2042" s="126" cm="1">
        <f t="array" ref="AH2042">_xlfn.XLOOKUP(AD2041,CDIHistorico_[Data],CDIHistorico_[CDI dia]/100,AH2041,0)</f>
        <v>0</v>
      </c>
      <c r="AI2042" s="2">
        <f t="shared" si="146"/>
        <v>1</v>
      </c>
    </row>
    <row r="2043" spans="26:35" hidden="1" x14ac:dyDescent="0.25">
      <c r="Z2043"/>
      <c r="AD2043" s="5">
        <f t="shared" si="147"/>
        <v>39672</v>
      </c>
      <c r="AE2043" s="96" cm="1">
        <f t="array" ref="AE2043">_xlfn.XLOOKUP(AD2042,SELICHistorico[Data],SELICHistorico[SELIC dia]/100,AE2042,0)</f>
        <v>0</v>
      </c>
      <c r="AF2043" s="80">
        <f t="shared" si="144"/>
        <v>1</v>
      </c>
      <c r="AG2043" s="123">
        <f t="shared" si="145"/>
        <v>1000</v>
      </c>
      <c r="AH2043" s="126" cm="1">
        <f t="array" ref="AH2043">_xlfn.XLOOKUP(AD2042,CDIHistorico_[Data],CDIHistorico_[CDI dia]/100,AH2042,0)</f>
        <v>0</v>
      </c>
      <c r="AI2043" s="2">
        <f t="shared" si="146"/>
        <v>1</v>
      </c>
    </row>
    <row r="2044" spans="26:35" hidden="1" x14ac:dyDescent="0.25">
      <c r="Z2044"/>
      <c r="AD2044" s="5">
        <f t="shared" si="147"/>
        <v>39673</v>
      </c>
      <c r="AE2044" s="96" cm="1">
        <f t="array" ref="AE2044">_xlfn.XLOOKUP(AD2043,SELICHistorico[Data],SELICHistorico[SELIC dia]/100,AE2043,0)</f>
        <v>0</v>
      </c>
      <c r="AF2044" s="80">
        <f t="shared" si="144"/>
        <v>1</v>
      </c>
      <c r="AG2044" s="123">
        <f t="shared" si="145"/>
        <v>1000</v>
      </c>
      <c r="AH2044" s="126" cm="1">
        <f t="array" ref="AH2044">_xlfn.XLOOKUP(AD2043,CDIHistorico_[Data],CDIHistorico_[CDI dia]/100,AH2043,0)</f>
        <v>0</v>
      </c>
      <c r="AI2044" s="2">
        <f t="shared" si="146"/>
        <v>1</v>
      </c>
    </row>
    <row r="2045" spans="26:35" hidden="1" x14ac:dyDescent="0.25">
      <c r="Z2045"/>
      <c r="AD2045" s="5">
        <f t="shared" si="147"/>
        <v>39674</v>
      </c>
      <c r="AE2045" s="96" cm="1">
        <f t="array" ref="AE2045">_xlfn.XLOOKUP(AD2044,SELICHistorico[Data],SELICHistorico[SELIC dia]/100,AE2044,0)</f>
        <v>0</v>
      </c>
      <c r="AF2045" s="80">
        <f t="shared" si="144"/>
        <v>1</v>
      </c>
      <c r="AG2045" s="123">
        <f t="shared" ref="AG2045:AG2108" si="148">TRUNC(1000*AF2045,6)</f>
        <v>1000</v>
      </c>
      <c r="AH2045" s="126" cm="1">
        <f t="array" ref="AH2045">_xlfn.XLOOKUP(AD2044,CDIHistorico_[Data],CDIHistorico_[CDI dia]/100,AH2044,0)</f>
        <v>0</v>
      </c>
      <c r="AI2045" s="2">
        <f t="shared" si="146"/>
        <v>1</v>
      </c>
    </row>
    <row r="2046" spans="26:35" hidden="1" x14ac:dyDescent="0.25">
      <c r="Z2046"/>
      <c r="AD2046" s="5">
        <f t="shared" si="147"/>
        <v>39675</v>
      </c>
      <c r="AE2046" s="96" cm="1">
        <f t="array" ref="AE2046">_xlfn.XLOOKUP(AD2045,SELICHistorico[Data],SELICHistorico[SELIC dia]/100,AE2045,0)</f>
        <v>0</v>
      </c>
      <c r="AF2046" s="80">
        <f t="shared" ref="AF2046:AF2109" si="149">AF2045*(1+AE2046)</f>
        <v>1</v>
      </c>
      <c r="AG2046" s="123">
        <f t="shared" si="148"/>
        <v>1000</v>
      </c>
      <c r="AH2046" s="126" cm="1">
        <f t="array" ref="AH2046">_xlfn.XLOOKUP(AD2045,CDIHistorico_[Data],CDIHistorico_[CDI dia]/100,AH2045,0)</f>
        <v>0</v>
      </c>
      <c r="AI2046" s="2">
        <f t="shared" si="146"/>
        <v>1</v>
      </c>
    </row>
    <row r="2047" spans="26:35" hidden="1" x14ac:dyDescent="0.25">
      <c r="Z2047"/>
      <c r="AD2047" s="5">
        <f t="shared" si="147"/>
        <v>39678</v>
      </c>
      <c r="AE2047" s="96" cm="1">
        <f t="array" ref="AE2047">_xlfn.XLOOKUP(AD2046,SELICHistorico[Data],SELICHistorico[SELIC dia]/100,AE2046,0)</f>
        <v>0</v>
      </c>
      <c r="AF2047" s="80">
        <f t="shared" si="149"/>
        <v>1</v>
      </c>
      <c r="AG2047" s="123">
        <f t="shared" si="148"/>
        <v>1000</v>
      </c>
      <c r="AH2047" s="126" cm="1">
        <f t="array" ref="AH2047">_xlfn.XLOOKUP(AD2046,CDIHistorico_[Data],CDIHistorico_[CDI dia]/100,AH2046,0)</f>
        <v>0</v>
      </c>
      <c r="AI2047" s="2">
        <f t="shared" si="146"/>
        <v>1</v>
      </c>
    </row>
    <row r="2048" spans="26:35" hidden="1" x14ac:dyDescent="0.25">
      <c r="Z2048"/>
      <c r="AD2048" s="5">
        <f t="shared" si="147"/>
        <v>39679</v>
      </c>
      <c r="AE2048" s="96" cm="1">
        <f t="array" ref="AE2048">_xlfn.XLOOKUP(AD2047,SELICHistorico[Data],SELICHistorico[SELIC dia]/100,AE2047,0)</f>
        <v>0</v>
      </c>
      <c r="AF2048" s="80">
        <f t="shared" si="149"/>
        <v>1</v>
      </c>
      <c r="AG2048" s="123">
        <f t="shared" si="148"/>
        <v>1000</v>
      </c>
      <c r="AH2048" s="126" cm="1">
        <f t="array" ref="AH2048">_xlfn.XLOOKUP(AD2047,CDIHistorico_[Data],CDIHistorico_[CDI dia]/100,AH2047,0)</f>
        <v>0</v>
      </c>
      <c r="AI2048" s="2">
        <f t="shared" si="146"/>
        <v>1</v>
      </c>
    </row>
    <row r="2049" spans="26:35" hidden="1" x14ac:dyDescent="0.25">
      <c r="Z2049"/>
      <c r="AD2049" s="5">
        <f t="shared" si="147"/>
        <v>39680</v>
      </c>
      <c r="AE2049" s="96" cm="1">
        <f t="array" ref="AE2049">_xlfn.XLOOKUP(AD2048,SELICHistorico[Data],SELICHistorico[SELIC dia]/100,AE2048,0)</f>
        <v>0</v>
      </c>
      <c r="AF2049" s="80">
        <f t="shared" si="149"/>
        <v>1</v>
      </c>
      <c r="AG2049" s="123">
        <f t="shared" si="148"/>
        <v>1000</v>
      </c>
      <c r="AH2049" s="126" cm="1">
        <f t="array" ref="AH2049">_xlfn.XLOOKUP(AD2048,CDIHistorico_[Data],CDIHistorico_[CDI dia]/100,AH2048,0)</f>
        <v>0</v>
      </c>
      <c r="AI2049" s="2">
        <f t="shared" si="146"/>
        <v>1</v>
      </c>
    </row>
    <row r="2050" spans="26:35" hidden="1" x14ac:dyDescent="0.25">
      <c r="Z2050"/>
      <c r="AD2050" s="5">
        <f t="shared" si="147"/>
        <v>39681</v>
      </c>
      <c r="AE2050" s="96" cm="1">
        <f t="array" ref="AE2050">_xlfn.XLOOKUP(AD2049,SELICHistorico[Data],SELICHistorico[SELIC dia]/100,AE2049,0)</f>
        <v>0</v>
      </c>
      <c r="AF2050" s="80">
        <f t="shared" si="149"/>
        <v>1</v>
      </c>
      <c r="AG2050" s="123">
        <f t="shared" si="148"/>
        <v>1000</v>
      </c>
      <c r="AH2050" s="126" cm="1">
        <f t="array" ref="AH2050">_xlfn.XLOOKUP(AD2049,CDIHistorico_[Data],CDIHistorico_[CDI dia]/100,AH2049,0)</f>
        <v>0</v>
      </c>
      <c r="AI2050" s="2">
        <f t="shared" si="146"/>
        <v>1</v>
      </c>
    </row>
    <row r="2051" spans="26:35" hidden="1" x14ac:dyDescent="0.25">
      <c r="Z2051"/>
      <c r="AD2051" s="5">
        <f t="shared" si="147"/>
        <v>39682</v>
      </c>
      <c r="AE2051" s="96" cm="1">
        <f t="array" ref="AE2051">_xlfn.XLOOKUP(AD2050,SELICHistorico[Data],SELICHistorico[SELIC dia]/100,AE2050,0)</f>
        <v>0</v>
      </c>
      <c r="AF2051" s="80">
        <f t="shared" si="149"/>
        <v>1</v>
      </c>
      <c r="AG2051" s="123">
        <f t="shared" si="148"/>
        <v>1000</v>
      </c>
      <c r="AH2051" s="126" cm="1">
        <f t="array" ref="AH2051">_xlfn.XLOOKUP(AD2050,CDIHistorico_[Data],CDIHistorico_[CDI dia]/100,AH2050,0)</f>
        <v>0</v>
      </c>
      <c r="AI2051" s="2">
        <f t="shared" si="146"/>
        <v>1</v>
      </c>
    </row>
    <row r="2052" spans="26:35" hidden="1" x14ac:dyDescent="0.25">
      <c r="Z2052"/>
      <c r="AD2052" s="5">
        <f t="shared" si="147"/>
        <v>39685</v>
      </c>
      <c r="AE2052" s="96" cm="1">
        <f t="array" ref="AE2052">_xlfn.XLOOKUP(AD2051,SELICHistorico[Data],SELICHistorico[SELIC dia]/100,AE2051,0)</f>
        <v>0</v>
      </c>
      <c r="AF2052" s="80">
        <f t="shared" si="149"/>
        <v>1</v>
      </c>
      <c r="AG2052" s="123">
        <f t="shared" si="148"/>
        <v>1000</v>
      </c>
      <c r="AH2052" s="126" cm="1">
        <f t="array" ref="AH2052">_xlfn.XLOOKUP(AD2051,CDIHistorico_[Data],CDIHistorico_[CDI dia]/100,AH2051,0)</f>
        <v>0</v>
      </c>
      <c r="AI2052" s="2">
        <f t="shared" ref="AI2052:AI2058" si="150">AI2051*(1+AH2052)</f>
        <v>1</v>
      </c>
    </row>
    <row r="2053" spans="26:35" hidden="1" x14ac:dyDescent="0.25">
      <c r="Z2053"/>
      <c r="AD2053" s="5">
        <f t="shared" si="147"/>
        <v>39686</v>
      </c>
      <c r="AE2053" s="96" cm="1">
        <f t="array" ref="AE2053">_xlfn.XLOOKUP(AD2052,SELICHistorico[Data],SELICHistorico[SELIC dia]/100,AE2052,0)</f>
        <v>0</v>
      </c>
      <c r="AF2053" s="80">
        <f t="shared" si="149"/>
        <v>1</v>
      </c>
      <c r="AG2053" s="123">
        <f t="shared" si="148"/>
        <v>1000</v>
      </c>
      <c r="AH2053" s="126" cm="1">
        <f t="array" ref="AH2053">_xlfn.XLOOKUP(AD2052,CDIHistorico_[Data],CDIHistorico_[CDI dia]/100,AH2052,0)</f>
        <v>0</v>
      </c>
      <c r="AI2053" s="2">
        <f t="shared" si="150"/>
        <v>1</v>
      </c>
    </row>
    <row r="2054" spans="26:35" hidden="1" x14ac:dyDescent="0.25">
      <c r="Z2054"/>
      <c r="AD2054" s="5">
        <f t="shared" si="147"/>
        <v>39687</v>
      </c>
      <c r="AE2054" s="96" cm="1">
        <f t="array" ref="AE2054">_xlfn.XLOOKUP(AD2053,SELICHistorico[Data],SELICHistorico[SELIC dia]/100,AE2053,0)</f>
        <v>0</v>
      </c>
      <c r="AF2054" s="80">
        <f t="shared" si="149"/>
        <v>1</v>
      </c>
      <c r="AG2054" s="123">
        <f t="shared" si="148"/>
        <v>1000</v>
      </c>
      <c r="AH2054" s="126" cm="1">
        <f t="array" ref="AH2054">_xlfn.XLOOKUP(AD2053,CDIHistorico_[Data],CDIHistorico_[CDI dia]/100,AH2053,0)</f>
        <v>0</v>
      </c>
      <c r="AI2054" s="2">
        <f t="shared" si="150"/>
        <v>1</v>
      </c>
    </row>
    <row r="2055" spans="26:35" hidden="1" x14ac:dyDescent="0.25">
      <c r="Z2055"/>
      <c r="AD2055" s="5">
        <f t="shared" si="147"/>
        <v>39688</v>
      </c>
      <c r="AE2055" s="96" cm="1">
        <f t="array" ref="AE2055">_xlfn.XLOOKUP(AD2054,SELICHistorico[Data],SELICHistorico[SELIC dia]/100,AE2054,0)</f>
        <v>0</v>
      </c>
      <c r="AF2055" s="80">
        <f t="shared" si="149"/>
        <v>1</v>
      </c>
      <c r="AG2055" s="123">
        <f t="shared" si="148"/>
        <v>1000</v>
      </c>
      <c r="AH2055" s="126" cm="1">
        <f t="array" ref="AH2055">_xlfn.XLOOKUP(AD2054,CDIHistorico_[Data],CDIHistorico_[CDI dia]/100,AH2054,0)</f>
        <v>0</v>
      </c>
      <c r="AI2055" s="2">
        <f t="shared" si="150"/>
        <v>1</v>
      </c>
    </row>
    <row r="2056" spans="26:35" hidden="1" x14ac:dyDescent="0.25">
      <c r="Z2056"/>
      <c r="AD2056" s="5">
        <f t="shared" si="147"/>
        <v>39689</v>
      </c>
      <c r="AE2056" s="96" cm="1">
        <f t="array" ref="AE2056">_xlfn.XLOOKUP(AD2055,SELICHistorico[Data],SELICHistorico[SELIC dia]/100,AE2055,0)</f>
        <v>0</v>
      </c>
      <c r="AF2056" s="80">
        <f t="shared" si="149"/>
        <v>1</v>
      </c>
      <c r="AG2056" s="123">
        <f t="shared" si="148"/>
        <v>1000</v>
      </c>
      <c r="AH2056" s="126" cm="1">
        <f t="array" ref="AH2056">_xlfn.XLOOKUP(AD2055,CDIHistorico_[Data],CDIHistorico_[CDI dia]/100,AH2055,0)</f>
        <v>0</v>
      </c>
      <c r="AI2056" s="2">
        <f t="shared" si="150"/>
        <v>1</v>
      </c>
    </row>
    <row r="2057" spans="26:35" hidden="1" x14ac:dyDescent="0.25">
      <c r="Z2057"/>
      <c r="AD2057" s="5">
        <f t="shared" si="147"/>
        <v>39692</v>
      </c>
      <c r="AE2057" s="96" cm="1">
        <f t="array" ref="AE2057">_xlfn.XLOOKUP(AD2056,SELICHistorico[Data],SELICHistorico[SELIC dia]/100,AE2056,0)</f>
        <v>0</v>
      </c>
      <c r="AF2057" s="80">
        <f t="shared" si="149"/>
        <v>1</v>
      </c>
      <c r="AG2057" s="123">
        <f t="shared" si="148"/>
        <v>1000</v>
      </c>
      <c r="AH2057" s="126" cm="1">
        <f t="array" ref="AH2057">_xlfn.XLOOKUP(AD2056,CDIHistorico_[Data],CDIHistorico_[CDI dia]/100,AH2056,0)</f>
        <v>0</v>
      </c>
      <c r="AI2057" s="2">
        <f t="shared" si="150"/>
        <v>1</v>
      </c>
    </row>
    <row r="2058" spans="26:35" hidden="1" x14ac:dyDescent="0.25">
      <c r="Z2058"/>
      <c r="AD2058" s="5">
        <f t="shared" si="147"/>
        <v>39693</v>
      </c>
      <c r="AE2058" s="96" cm="1">
        <f t="array" ref="AE2058">_xlfn.XLOOKUP(AD2057,SELICHistorico[Data],SELICHistorico[SELIC dia]/100,AE2057,0)</f>
        <v>0</v>
      </c>
      <c r="AF2058" s="80">
        <f t="shared" si="149"/>
        <v>1</v>
      </c>
      <c r="AG2058" s="123">
        <f t="shared" si="148"/>
        <v>1000</v>
      </c>
      <c r="AH2058" s="126" cm="1">
        <f t="array" ref="AH2058">_xlfn.XLOOKUP(AD2057,CDIHistorico_[Data],CDIHistorico_[CDI dia]/100,AH2057,0)</f>
        <v>0</v>
      </c>
      <c r="AI2058" s="2">
        <f t="shared" si="150"/>
        <v>1</v>
      </c>
    </row>
    <row r="2059" spans="26:35" hidden="1" x14ac:dyDescent="0.25">
      <c r="Z2059"/>
      <c r="AD2059" s="5">
        <f t="shared" si="147"/>
        <v>39694</v>
      </c>
      <c r="AE2059" s="96" cm="1">
        <f t="array" ref="AE2059">_xlfn.XLOOKUP(AD2058,SELICHistorico[Data],SELICHistorico[SELIC dia]/100,AE2058,0)</f>
        <v>0</v>
      </c>
      <c r="AF2059" s="80">
        <f t="shared" si="149"/>
        <v>1</v>
      </c>
      <c r="AG2059" s="123">
        <f t="shared" si="148"/>
        <v>1000</v>
      </c>
      <c r="AH2059" s="126" cm="1">
        <f t="array" ref="AH2059">_xlfn.XLOOKUP(AD2058,CDIHistorico_[Data],CDIHistorico_[CDI dia]/100,AH2058,0)</f>
        <v>0</v>
      </c>
      <c r="AI2059" s="2">
        <f t="shared" ref="AI2059:AI2122" si="151">AI2058*(1+AH2059)</f>
        <v>1</v>
      </c>
    </row>
    <row r="2060" spans="26:35" hidden="1" x14ac:dyDescent="0.25">
      <c r="Z2060"/>
      <c r="AD2060" s="5">
        <f t="shared" si="147"/>
        <v>39695</v>
      </c>
      <c r="AE2060" s="96" cm="1">
        <f t="array" ref="AE2060">_xlfn.XLOOKUP(AD2059,SELICHistorico[Data],SELICHistorico[SELIC dia]/100,AE2059,0)</f>
        <v>0</v>
      </c>
      <c r="AF2060" s="80">
        <f t="shared" si="149"/>
        <v>1</v>
      </c>
      <c r="AG2060" s="123">
        <f t="shared" si="148"/>
        <v>1000</v>
      </c>
      <c r="AH2060" s="126" cm="1">
        <f t="array" ref="AH2060">_xlfn.XLOOKUP(AD2059,CDIHistorico_[Data],CDIHistorico_[CDI dia]/100,AH2059,0)</f>
        <v>0</v>
      </c>
      <c r="AI2060" s="2">
        <f t="shared" si="151"/>
        <v>1</v>
      </c>
    </row>
    <row r="2061" spans="26:35" hidden="1" x14ac:dyDescent="0.25">
      <c r="Z2061"/>
      <c r="AD2061" s="5">
        <f t="shared" si="147"/>
        <v>39696</v>
      </c>
      <c r="AE2061" s="96" cm="1">
        <f t="array" ref="AE2061">_xlfn.XLOOKUP(AD2060,SELICHistorico[Data],SELICHistorico[SELIC dia]/100,AE2060,0)</f>
        <v>0</v>
      </c>
      <c r="AF2061" s="80">
        <f t="shared" si="149"/>
        <v>1</v>
      </c>
      <c r="AG2061" s="123">
        <f t="shared" si="148"/>
        <v>1000</v>
      </c>
      <c r="AH2061" s="126" cm="1">
        <f t="array" ref="AH2061">_xlfn.XLOOKUP(AD2060,CDIHistorico_[Data],CDIHistorico_[CDI dia]/100,AH2060,0)</f>
        <v>0</v>
      </c>
      <c r="AI2061" s="2">
        <f t="shared" si="151"/>
        <v>1</v>
      </c>
    </row>
    <row r="2062" spans="26:35" hidden="1" x14ac:dyDescent="0.25">
      <c r="Z2062"/>
      <c r="AD2062" s="5">
        <f t="shared" si="147"/>
        <v>39699</v>
      </c>
      <c r="AE2062" s="96" cm="1">
        <f t="array" ref="AE2062">_xlfn.XLOOKUP(AD2061,SELICHistorico[Data],SELICHistorico[SELIC dia]/100,AE2061,0)</f>
        <v>0</v>
      </c>
      <c r="AF2062" s="80">
        <f t="shared" si="149"/>
        <v>1</v>
      </c>
      <c r="AG2062" s="123">
        <f t="shared" si="148"/>
        <v>1000</v>
      </c>
      <c r="AH2062" s="126" cm="1">
        <f t="array" ref="AH2062">_xlfn.XLOOKUP(AD2061,CDIHistorico_[Data],CDIHistorico_[CDI dia]/100,AH2061,0)</f>
        <v>0</v>
      </c>
      <c r="AI2062" s="2">
        <f t="shared" si="151"/>
        <v>1</v>
      </c>
    </row>
    <row r="2063" spans="26:35" hidden="1" x14ac:dyDescent="0.25">
      <c r="Z2063"/>
      <c r="AD2063" s="5">
        <f t="shared" si="147"/>
        <v>39700</v>
      </c>
      <c r="AE2063" s="96" cm="1">
        <f t="array" ref="AE2063">_xlfn.XLOOKUP(AD2062,SELICHistorico[Data],SELICHistorico[SELIC dia]/100,AE2062,0)</f>
        <v>0</v>
      </c>
      <c r="AF2063" s="80">
        <f t="shared" si="149"/>
        <v>1</v>
      </c>
      <c r="AG2063" s="123">
        <f t="shared" si="148"/>
        <v>1000</v>
      </c>
      <c r="AH2063" s="126" cm="1">
        <f t="array" ref="AH2063">_xlfn.XLOOKUP(AD2062,CDIHistorico_[Data],CDIHistorico_[CDI dia]/100,AH2062,0)</f>
        <v>0</v>
      </c>
      <c r="AI2063" s="2">
        <f t="shared" si="151"/>
        <v>1</v>
      </c>
    </row>
    <row r="2064" spans="26:35" hidden="1" x14ac:dyDescent="0.25">
      <c r="Z2064"/>
      <c r="AD2064" s="5">
        <f t="shared" si="147"/>
        <v>39701</v>
      </c>
      <c r="AE2064" s="96" cm="1">
        <f t="array" ref="AE2064">_xlfn.XLOOKUP(AD2063,SELICHistorico[Data],SELICHistorico[SELIC dia]/100,AE2063,0)</f>
        <v>0</v>
      </c>
      <c r="AF2064" s="80">
        <f t="shared" si="149"/>
        <v>1</v>
      </c>
      <c r="AG2064" s="123">
        <f t="shared" si="148"/>
        <v>1000</v>
      </c>
      <c r="AH2064" s="126" cm="1">
        <f t="array" ref="AH2064">_xlfn.XLOOKUP(AD2063,CDIHistorico_[Data],CDIHistorico_[CDI dia]/100,AH2063,0)</f>
        <v>0</v>
      </c>
      <c r="AI2064" s="2">
        <f t="shared" si="151"/>
        <v>1</v>
      </c>
    </row>
    <row r="2065" spans="26:35" hidden="1" x14ac:dyDescent="0.25">
      <c r="Z2065"/>
      <c r="AD2065" s="5">
        <f t="shared" si="147"/>
        <v>39702</v>
      </c>
      <c r="AE2065" s="96" cm="1">
        <f t="array" ref="AE2065">_xlfn.XLOOKUP(AD2064,SELICHistorico[Data],SELICHistorico[SELIC dia]/100,AE2064,0)</f>
        <v>0</v>
      </c>
      <c r="AF2065" s="80">
        <f t="shared" si="149"/>
        <v>1</v>
      </c>
      <c r="AG2065" s="123">
        <f t="shared" si="148"/>
        <v>1000</v>
      </c>
      <c r="AH2065" s="126" cm="1">
        <f t="array" ref="AH2065">_xlfn.XLOOKUP(AD2064,CDIHistorico_[Data],CDIHistorico_[CDI dia]/100,AH2064,0)</f>
        <v>0</v>
      </c>
      <c r="AI2065" s="2">
        <f t="shared" si="151"/>
        <v>1</v>
      </c>
    </row>
    <row r="2066" spans="26:35" hidden="1" x14ac:dyDescent="0.25">
      <c r="Z2066"/>
      <c r="AD2066" s="5">
        <f t="shared" si="147"/>
        <v>39703</v>
      </c>
      <c r="AE2066" s="96" cm="1">
        <f t="array" ref="AE2066">_xlfn.XLOOKUP(AD2065,SELICHistorico[Data],SELICHistorico[SELIC dia]/100,AE2065,0)</f>
        <v>0</v>
      </c>
      <c r="AF2066" s="80">
        <f t="shared" si="149"/>
        <v>1</v>
      </c>
      <c r="AG2066" s="123">
        <f t="shared" si="148"/>
        <v>1000</v>
      </c>
      <c r="AH2066" s="126" cm="1">
        <f t="array" ref="AH2066">_xlfn.XLOOKUP(AD2065,CDIHistorico_[Data],CDIHistorico_[CDI dia]/100,AH2065,0)</f>
        <v>0</v>
      </c>
      <c r="AI2066" s="2">
        <f t="shared" si="151"/>
        <v>1</v>
      </c>
    </row>
    <row r="2067" spans="26:35" hidden="1" x14ac:dyDescent="0.25">
      <c r="Z2067"/>
      <c r="AD2067" s="5">
        <f t="shared" si="147"/>
        <v>39706</v>
      </c>
      <c r="AE2067" s="96" cm="1">
        <f t="array" ref="AE2067">_xlfn.XLOOKUP(AD2066,SELICHistorico[Data],SELICHistorico[SELIC dia]/100,AE2066,0)</f>
        <v>0</v>
      </c>
      <c r="AF2067" s="80">
        <f t="shared" si="149"/>
        <v>1</v>
      </c>
      <c r="AG2067" s="123">
        <f t="shared" si="148"/>
        <v>1000</v>
      </c>
      <c r="AH2067" s="126" cm="1">
        <f t="array" ref="AH2067">_xlfn.XLOOKUP(AD2066,CDIHistorico_[Data],CDIHistorico_[CDI dia]/100,AH2066,0)</f>
        <v>0</v>
      </c>
      <c r="AI2067" s="2">
        <f t="shared" si="151"/>
        <v>1</v>
      </c>
    </row>
    <row r="2068" spans="26:35" hidden="1" x14ac:dyDescent="0.25">
      <c r="Z2068"/>
      <c r="AD2068" s="5">
        <f t="shared" ref="AD2068:AD2131" si="152">WORKDAY(AD2067,1,feriados)</f>
        <v>39707</v>
      </c>
      <c r="AE2068" s="96" cm="1">
        <f t="array" ref="AE2068">_xlfn.XLOOKUP(AD2067,SELICHistorico[Data],SELICHistorico[SELIC dia]/100,AE2067,0)</f>
        <v>0</v>
      </c>
      <c r="AF2068" s="80">
        <f t="shared" si="149"/>
        <v>1</v>
      </c>
      <c r="AG2068" s="123">
        <f t="shared" si="148"/>
        <v>1000</v>
      </c>
      <c r="AH2068" s="126" cm="1">
        <f t="array" ref="AH2068">_xlfn.XLOOKUP(AD2067,CDIHistorico_[Data],CDIHistorico_[CDI dia]/100,AH2067,0)</f>
        <v>0</v>
      </c>
      <c r="AI2068" s="2">
        <f t="shared" si="151"/>
        <v>1</v>
      </c>
    </row>
    <row r="2069" spans="26:35" hidden="1" x14ac:dyDescent="0.25">
      <c r="Z2069"/>
      <c r="AD2069" s="5">
        <f t="shared" si="152"/>
        <v>39708</v>
      </c>
      <c r="AE2069" s="96" cm="1">
        <f t="array" ref="AE2069">_xlfn.XLOOKUP(AD2068,SELICHistorico[Data],SELICHistorico[SELIC dia]/100,AE2068,0)</f>
        <v>0</v>
      </c>
      <c r="AF2069" s="80">
        <f t="shared" si="149"/>
        <v>1</v>
      </c>
      <c r="AG2069" s="123">
        <f t="shared" si="148"/>
        <v>1000</v>
      </c>
      <c r="AH2069" s="126" cm="1">
        <f t="array" ref="AH2069">_xlfn.XLOOKUP(AD2068,CDIHistorico_[Data],CDIHistorico_[CDI dia]/100,AH2068,0)</f>
        <v>0</v>
      </c>
      <c r="AI2069" s="2">
        <f t="shared" si="151"/>
        <v>1</v>
      </c>
    </row>
    <row r="2070" spans="26:35" hidden="1" x14ac:dyDescent="0.25">
      <c r="Z2070"/>
      <c r="AD2070" s="5">
        <f t="shared" si="152"/>
        <v>39709</v>
      </c>
      <c r="AE2070" s="96" cm="1">
        <f t="array" ref="AE2070">_xlfn.XLOOKUP(AD2069,SELICHistorico[Data],SELICHistorico[SELIC dia]/100,AE2069,0)</f>
        <v>0</v>
      </c>
      <c r="AF2070" s="80">
        <f t="shared" si="149"/>
        <v>1</v>
      </c>
      <c r="AG2070" s="123">
        <f t="shared" si="148"/>
        <v>1000</v>
      </c>
      <c r="AH2070" s="126" cm="1">
        <f t="array" ref="AH2070">_xlfn.XLOOKUP(AD2069,CDIHistorico_[Data],CDIHistorico_[CDI dia]/100,AH2069,0)</f>
        <v>0</v>
      </c>
      <c r="AI2070" s="2">
        <f t="shared" si="151"/>
        <v>1</v>
      </c>
    </row>
    <row r="2071" spans="26:35" hidden="1" x14ac:dyDescent="0.25">
      <c r="Z2071"/>
      <c r="AD2071" s="5">
        <f t="shared" si="152"/>
        <v>39710</v>
      </c>
      <c r="AE2071" s="96" cm="1">
        <f t="array" ref="AE2071">_xlfn.XLOOKUP(AD2070,SELICHistorico[Data],SELICHistorico[SELIC dia]/100,AE2070,0)</f>
        <v>0</v>
      </c>
      <c r="AF2071" s="80">
        <f t="shared" si="149"/>
        <v>1</v>
      </c>
      <c r="AG2071" s="123">
        <f t="shared" si="148"/>
        <v>1000</v>
      </c>
      <c r="AH2071" s="126" cm="1">
        <f t="array" ref="AH2071">_xlfn.XLOOKUP(AD2070,CDIHistorico_[Data],CDIHistorico_[CDI dia]/100,AH2070,0)</f>
        <v>0</v>
      </c>
      <c r="AI2071" s="2">
        <f t="shared" si="151"/>
        <v>1</v>
      </c>
    </row>
    <row r="2072" spans="26:35" hidden="1" x14ac:dyDescent="0.25">
      <c r="Z2072"/>
      <c r="AD2072" s="5">
        <f t="shared" si="152"/>
        <v>39713</v>
      </c>
      <c r="AE2072" s="96" cm="1">
        <f t="array" ref="AE2072">_xlfn.XLOOKUP(AD2071,SELICHistorico[Data],SELICHistorico[SELIC dia]/100,AE2071,0)</f>
        <v>0</v>
      </c>
      <c r="AF2072" s="80">
        <f t="shared" si="149"/>
        <v>1</v>
      </c>
      <c r="AG2072" s="123">
        <f t="shared" si="148"/>
        <v>1000</v>
      </c>
      <c r="AH2072" s="126" cm="1">
        <f t="array" ref="AH2072">_xlfn.XLOOKUP(AD2071,CDIHistorico_[Data],CDIHistorico_[CDI dia]/100,AH2071,0)</f>
        <v>0</v>
      </c>
      <c r="AI2072" s="2">
        <f t="shared" si="151"/>
        <v>1</v>
      </c>
    </row>
    <row r="2073" spans="26:35" hidden="1" x14ac:dyDescent="0.25">
      <c r="Z2073"/>
      <c r="AD2073" s="5">
        <f t="shared" si="152"/>
        <v>39714</v>
      </c>
      <c r="AE2073" s="96" cm="1">
        <f t="array" ref="AE2073">_xlfn.XLOOKUP(AD2072,SELICHistorico[Data],SELICHistorico[SELIC dia]/100,AE2072,0)</f>
        <v>0</v>
      </c>
      <c r="AF2073" s="80">
        <f t="shared" si="149"/>
        <v>1</v>
      </c>
      <c r="AG2073" s="123">
        <f t="shared" si="148"/>
        <v>1000</v>
      </c>
      <c r="AH2073" s="126" cm="1">
        <f t="array" ref="AH2073">_xlfn.XLOOKUP(AD2072,CDIHistorico_[Data],CDIHistorico_[CDI dia]/100,AH2072,0)</f>
        <v>0</v>
      </c>
      <c r="AI2073" s="2">
        <f t="shared" si="151"/>
        <v>1</v>
      </c>
    </row>
    <row r="2074" spans="26:35" hidden="1" x14ac:dyDescent="0.25">
      <c r="Z2074"/>
      <c r="AD2074" s="5">
        <f t="shared" si="152"/>
        <v>39715</v>
      </c>
      <c r="AE2074" s="96" cm="1">
        <f t="array" ref="AE2074">_xlfn.XLOOKUP(AD2073,SELICHistorico[Data],SELICHistorico[SELIC dia]/100,AE2073,0)</f>
        <v>0</v>
      </c>
      <c r="AF2074" s="80">
        <f t="shared" si="149"/>
        <v>1</v>
      </c>
      <c r="AG2074" s="123">
        <f t="shared" si="148"/>
        <v>1000</v>
      </c>
      <c r="AH2074" s="126" cm="1">
        <f t="array" ref="AH2074">_xlfn.XLOOKUP(AD2073,CDIHistorico_[Data],CDIHistorico_[CDI dia]/100,AH2073,0)</f>
        <v>0</v>
      </c>
      <c r="AI2074" s="2">
        <f t="shared" si="151"/>
        <v>1</v>
      </c>
    </row>
    <row r="2075" spans="26:35" hidden="1" x14ac:dyDescent="0.25">
      <c r="Z2075"/>
      <c r="AD2075" s="5">
        <f t="shared" si="152"/>
        <v>39716</v>
      </c>
      <c r="AE2075" s="96" cm="1">
        <f t="array" ref="AE2075">_xlfn.XLOOKUP(AD2074,SELICHistorico[Data],SELICHistorico[SELIC dia]/100,AE2074,0)</f>
        <v>0</v>
      </c>
      <c r="AF2075" s="80">
        <f t="shared" si="149"/>
        <v>1</v>
      </c>
      <c r="AG2075" s="123">
        <f t="shared" si="148"/>
        <v>1000</v>
      </c>
      <c r="AH2075" s="126" cm="1">
        <f t="array" ref="AH2075">_xlfn.XLOOKUP(AD2074,CDIHistorico_[Data],CDIHistorico_[CDI dia]/100,AH2074,0)</f>
        <v>0</v>
      </c>
      <c r="AI2075" s="2">
        <f t="shared" si="151"/>
        <v>1</v>
      </c>
    </row>
    <row r="2076" spans="26:35" hidden="1" x14ac:dyDescent="0.25">
      <c r="Z2076"/>
      <c r="AD2076" s="5">
        <f t="shared" si="152"/>
        <v>39717</v>
      </c>
      <c r="AE2076" s="96" cm="1">
        <f t="array" ref="AE2076">_xlfn.XLOOKUP(AD2075,SELICHistorico[Data],SELICHistorico[SELIC dia]/100,AE2075,0)</f>
        <v>0</v>
      </c>
      <c r="AF2076" s="80">
        <f t="shared" si="149"/>
        <v>1</v>
      </c>
      <c r="AG2076" s="123">
        <f t="shared" si="148"/>
        <v>1000</v>
      </c>
      <c r="AH2076" s="126" cm="1">
        <f t="array" ref="AH2076">_xlfn.XLOOKUP(AD2075,CDIHistorico_[Data],CDIHistorico_[CDI dia]/100,AH2075,0)</f>
        <v>0</v>
      </c>
      <c r="AI2076" s="2">
        <f t="shared" si="151"/>
        <v>1</v>
      </c>
    </row>
    <row r="2077" spans="26:35" hidden="1" x14ac:dyDescent="0.25">
      <c r="Z2077"/>
      <c r="AD2077" s="5">
        <f t="shared" si="152"/>
        <v>39720</v>
      </c>
      <c r="AE2077" s="96" cm="1">
        <f t="array" ref="AE2077">_xlfn.XLOOKUP(AD2076,SELICHistorico[Data],SELICHistorico[SELIC dia]/100,AE2076,0)</f>
        <v>0</v>
      </c>
      <c r="AF2077" s="80">
        <f t="shared" si="149"/>
        <v>1</v>
      </c>
      <c r="AG2077" s="123">
        <f t="shared" si="148"/>
        <v>1000</v>
      </c>
      <c r="AH2077" s="126" cm="1">
        <f t="array" ref="AH2077">_xlfn.XLOOKUP(AD2076,CDIHistorico_[Data],CDIHistorico_[CDI dia]/100,AH2076,0)</f>
        <v>0</v>
      </c>
      <c r="AI2077" s="2">
        <f t="shared" si="151"/>
        <v>1</v>
      </c>
    </row>
    <row r="2078" spans="26:35" hidden="1" x14ac:dyDescent="0.25">
      <c r="Z2078"/>
      <c r="AD2078" s="5">
        <f t="shared" si="152"/>
        <v>39721</v>
      </c>
      <c r="AE2078" s="96" cm="1">
        <f t="array" ref="AE2078">_xlfn.XLOOKUP(AD2077,SELICHistorico[Data],SELICHistorico[SELIC dia]/100,AE2077,0)</f>
        <v>0</v>
      </c>
      <c r="AF2078" s="80">
        <f t="shared" si="149"/>
        <v>1</v>
      </c>
      <c r="AG2078" s="123">
        <f t="shared" si="148"/>
        <v>1000</v>
      </c>
      <c r="AH2078" s="126" cm="1">
        <f t="array" ref="AH2078">_xlfn.XLOOKUP(AD2077,CDIHistorico_[Data],CDIHistorico_[CDI dia]/100,AH2077,0)</f>
        <v>0</v>
      </c>
      <c r="AI2078" s="2">
        <f t="shared" si="151"/>
        <v>1</v>
      </c>
    </row>
    <row r="2079" spans="26:35" hidden="1" x14ac:dyDescent="0.25">
      <c r="Z2079"/>
      <c r="AD2079" s="5">
        <f t="shared" si="152"/>
        <v>39722</v>
      </c>
      <c r="AE2079" s="96" cm="1">
        <f t="array" ref="AE2079">_xlfn.XLOOKUP(AD2078,SELICHistorico[Data],SELICHistorico[SELIC dia]/100,AE2078,0)</f>
        <v>0</v>
      </c>
      <c r="AF2079" s="80">
        <f t="shared" si="149"/>
        <v>1</v>
      </c>
      <c r="AG2079" s="123">
        <f t="shared" si="148"/>
        <v>1000</v>
      </c>
      <c r="AH2079" s="126" cm="1">
        <f t="array" ref="AH2079">_xlfn.XLOOKUP(AD2078,CDIHistorico_[Data],CDIHistorico_[CDI dia]/100,AH2078,0)</f>
        <v>0</v>
      </c>
      <c r="AI2079" s="2">
        <f t="shared" si="151"/>
        <v>1</v>
      </c>
    </row>
    <row r="2080" spans="26:35" hidden="1" x14ac:dyDescent="0.25">
      <c r="Z2080"/>
      <c r="AD2080" s="5">
        <f t="shared" si="152"/>
        <v>39723</v>
      </c>
      <c r="AE2080" s="96" cm="1">
        <f t="array" ref="AE2080">_xlfn.XLOOKUP(AD2079,SELICHistorico[Data],SELICHistorico[SELIC dia]/100,AE2079,0)</f>
        <v>0</v>
      </c>
      <c r="AF2080" s="80">
        <f t="shared" si="149"/>
        <v>1</v>
      </c>
      <c r="AG2080" s="123">
        <f t="shared" si="148"/>
        <v>1000</v>
      </c>
      <c r="AH2080" s="126" cm="1">
        <f t="array" ref="AH2080">_xlfn.XLOOKUP(AD2079,CDIHistorico_[Data],CDIHistorico_[CDI dia]/100,AH2079,0)</f>
        <v>0</v>
      </c>
      <c r="AI2080" s="2">
        <f t="shared" si="151"/>
        <v>1</v>
      </c>
    </row>
    <row r="2081" spans="26:35" hidden="1" x14ac:dyDescent="0.25">
      <c r="Z2081"/>
      <c r="AD2081" s="5">
        <f t="shared" si="152"/>
        <v>39724</v>
      </c>
      <c r="AE2081" s="96" cm="1">
        <f t="array" ref="AE2081">_xlfn.XLOOKUP(AD2080,SELICHistorico[Data],SELICHistorico[SELIC dia]/100,AE2080,0)</f>
        <v>0</v>
      </c>
      <c r="AF2081" s="80">
        <f t="shared" si="149"/>
        <v>1</v>
      </c>
      <c r="AG2081" s="123">
        <f t="shared" si="148"/>
        <v>1000</v>
      </c>
      <c r="AH2081" s="126" cm="1">
        <f t="array" ref="AH2081">_xlfn.XLOOKUP(AD2080,CDIHistorico_[Data],CDIHistorico_[CDI dia]/100,AH2080,0)</f>
        <v>0</v>
      </c>
      <c r="AI2081" s="2">
        <f t="shared" si="151"/>
        <v>1</v>
      </c>
    </row>
    <row r="2082" spans="26:35" hidden="1" x14ac:dyDescent="0.25">
      <c r="Z2082"/>
      <c r="AD2082" s="5">
        <f t="shared" si="152"/>
        <v>39727</v>
      </c>
      <c r="AE2082" s="96" cm="1">
        <f t="array" ref="AE2082">_xlfn.XLOOKUP(AD2081,SELICHistorico[Data],SELICHistorico[SELIC dia]/100,AE2081,0)</f>
        <v>0</v>
      </c>
      <c r="AF2082" s="80">
        <f t="shared" si="149"/>
        <v>1</v>
      </c>
      <c r="AG2082" s="123">
        <f t="shared" si="148"/>
        <v>1000</v>
      </c>
      <c r="AH2082" s="126" cm="1">
        <f t="array" ref="AH2082">_xlfn.XLOOKUP(AD2081,CDIHistorico_[Data],CDIHistorico_[CDI dia]/100,AH2081,0)</f>
        <v>0</v>
      </c>
      <c r="AI2082" s="2">
        <f t="shared" si="151"/>
        <v>1</v>
      </c>
    </row>
    <row r="2083" spans="26:35" hidden="1" x14ac:dyDescent="0.25">
      <c r="Z2083"/>
      <c r="AD2083" s="5">
        <f t="shared" si="152"/>
        <v>39728</v>
      </c>
      <c r="AE2083" s="96" cm="1">
        <f t="array" ref="AE2083">_xlfn.XLOOKUP(AD2082,SELICHistorico[Data],SELICHistorico[SELIC dia]/100,AE2082,0)</f>
        <v>0</v>
      </c>
      <c r="AF2083" s="80">
        <f t="shared" si="149"/>
        <v>1</v>
      </c>
      <c r="AG2083" s="123">
        <f t="shared" si="148"/>
        <v>1000</v>
      </c>
      <c r="AH2083" s="126" cm="1">
        <f t="array" ref="AH2083">_xlfn.XLOOKUP(AD2082,CDIHistorico_[Data],CDIHistorico_[CDI dia]/100,AH2082,0)</f>
        <v>0</v>
      </c>
      <c r="AI2083" s="2">
        <f t="shared" si="151"/>
        <v>1</v>
      </c>
    </row>
    <row r="2084" spans="26:35" hidden="1" x14ac:dyDescent="0.25">
      <c r="Z2084"/>
      <c r="AD2084" s="5">
        <f t="shared" si="152"/>
        <v>39729</v>
      </c>
      <c r="AE2084" s="96" cm="1">
        <f t="array" ref="AE2084">_xlfn.XLOOKUP(AD2083,SELICHistorico[Data],SELICHistorico[SELIC dia]/100,AE2083,0)</f>
        <v>0</v>
      </c>
      <c r="AF2084" s="80">
        <f t="shared" si="149"/>
        <v>1</v>
      </c>
      <c r="AG2084" s="123">
        <f t="shared" si="148"/>
        <v>1000</v>
      </c>
      <c r="AH2084" s="126" cm="1">
        <f t="array" ref="AH2084">_xlfn.XLOOKUP(AD2083,CDIHistorico_[Data],CDIHistorico_[CDI dia]/100,AH2083,0)</f>
        <v>0</v>
      </c>
      <c r="AI2084" s="2">
        <f t="shared" si="151"/>
        <v>1</v>
      </c>
    </row>
    <row r="2085" spans="26:35" hidden="1" x14ac:dyDescent="0.25">
      <c r="Z2085"/>
      <c r="AD2085" s="5">
        <f t="shared" si="152"/>
        <v>39730</v>
      </c>
      <c r="AE2085" s="96" cm="1">
        <f t="array" ref="AE2085">_xlfn.XLOOKUP(AD2084,SELICHistorico[Data],SELICHistorico[SELIC dia]/100,AE2084,0)</f>
        <v>0</v>
      </c>
      <c r="AF2085" s="80">
        <f t="shared" si="149"/>
        <v>1</v>
      </c>
      <c r="AG2085" s="123">
        <f t="shared" si="148"/>
        <v>1000</v>
      </c>
      <c r="AH2085" s="126" cm="1">
        <f t="array" ref="AH2085">_xlfn.XLOOKUP(AD2084,CDIHistorico_[Data],CDIHistorico_[CDI dia]/100,AH2084,0)</f>
        <v>0</v>
      </c>
      <c r="AI2085" s="2">
        <f t="shared" si="151"/>
        <v>1</v>
      </c>
    </row>
    <row r="2086" spans="26:35" hidden="1" x14ac:dyDescent="0.25">
      <c r="Z2086"/>
      <c r="AD2086" s="5">
        <f t="shared" si="152"/>
        <v>39731</v>
      </c>
      <c r="AE2086" s="96" cm="1">
        <f t="array" ref="AE2086">_xlfn.XLOOKUP(AD2085,SELICHistorico[Data],SELICHistorico[SELIC dia]/100,AE2085,0)</f>
        <v>0</v>
      </c>
      <c r="AF2086" s="80">
        <f t="shared" si="149"/>
        <v>1</v>
      </c>
      <c r="AG2086" s="123">
        <f t="shared" si="148"/>
        <v>1000</v>
      </c>
      <c r="AH2086" s="126" cm="1">
        <f t="array" ref="AH2086">_xlfn.XLOOKUP(AD2085,CDIHistorico_[Data],CDIHistorico_[CDI dia]/100,AH2085,0)</f>
        <v>0</v>
      </c>
      <c r="AI2086" s="2">
        <f t="shared" si="151"/>
        <v>1</v>
      </c>
    </row>
    <row r="2087" spans="26:35" hidden="1" x14ac:dyDescent="0.25">
      <c r="Z2087"/>
      <c r="AD2087" s="5">
        <f t="shared" si="152"/>
        <v>39734</v>
      </c>
      <c r="AE2087" s="96" cm="1">
        <f t="array" ref="AE2087">_xlfn.XLOOKUP(AD2086,SELICHistorico[Data],SELICHistorico[SELIC dia]/100,AE2086,0)</f>
        <v>0</v>
      </c>
      <c r="AF2087" s="80">
        <f t="shared" si="149"/>
        <v>1</v>
      </c>
      <c r="AG2087" s="123">
        <f t="shared" si="148"/>
        <v>1000</v>
      </c>
      <c r="AH2087" s="126" cm="1">
        <f t="array" ref="AH2087">_xlfn.XLOOKUP(AD2086,CDIHistorico_[Data],CDIHistorico_[CDI dia]/100,AH2086,0)</f>
        <v>0</v>
      </c>
      <c r="AI2087" s="2">
        <f t="shared" si="151"/>
        <v>1</v>
      </c>
    </row>
    <row r="2088" spans="26:35" hidden="1" x14ac:dyDescent="0.25">
      <c r="Z2088"/>
      <c r="AD2088" s="5">
        <f t="shared" si="152"/>
        <v>39735</v>
      </c>
      <c r="AE2088" s="96" cm="1">
        <f t="array" ref="AE2088">_xlfn.XLOOKUP(AD2087,SELICHistorico[Data],SELICHistorico[SELIC dia]/100,AE2087,0)</f>
        <v>0</v>
      </c>
      <c r="AF2088" s="80">
        <f t="shared" si="149"/>
        <v>1</v>
      </c>
      <c r="AG2088" s="123">
        <f t="shared" si="148"/>
        <v>1000</v>
      </c>
      <c r="AH2088" s="126" cm="1">
        <f t="array" ref="AH2088">_xlfn.XLOOKUP(AD2087,CDIHistorico_[Data],CDIHistorico_[CDI dia]/100,AH2087,0)</f>
        <v>0</v>
      </c>
      <c r="AI2088" s="2">
        <f t="shared" si="151"/>
        <v>1</v>
      </c>
    </row>
    <row r="2089" spans="26:35" hidden="1" x14ac:dyDescent="0.25">
      <c r="Z2089"/>
      <c r="AD2089" s="5">
        <f t="shared" si="152"/>
        <v>39736</v>
      </c>
      <c r="AE2089" s="96" cm="1">
        <f t="array" ref="AE2089">_xlfn.XLOOKUP(AD2088,SELICHistorico[Data],SELICHistorico[SELIC dia]/100,AE2088,0)</f>
        <v>0</v>
      </c>
      <c r="AF2089" s="80">
        <f t="shared" si="149"/>
        <v>1</v>
      </c>
      <c r="AG2089" s="123">
        <f t="shared" si="148"/>
        <v>1000</v>
      </c>
      <c r="AH2089" s="126" cm="1">
        <f t="array" ref="AH2089">_xlfn.XLOOKUP(AD2088,CDIHistorico_[Data],CDIHistorico_[CDI dia]/100,AH2088,0)</f>
        <v>0</v>
      </c>
      <c r="AI2089" s="2">
        <f t="shared" si="151"/>
        <v>1</v>
      </c>
    </row>
    <row r="2090" spans="26:35" hidden="1" x14ac:dyDescent="0.25">
      <c r="Z2090"/>
      <c r="AD2090" s="5">
        <f t="shared" si="152"/>
        <v>39737</v>
      </c>
      <c r="AE2090" s="96" cm="1">
        <f t="array" ref="AE2090">_xlfn.XLOOKUP(AD2089,SELICHistorico[Data],SELICHistorico[SELIC dia]/100,AE2089,0)</f>
        <v>0</v>
      </c>
      <c r="AF2090" s="80">
        <f t="shared" si="149"/>
        <v>1</v>
      </c>
      <c r="AG2090" s="123">
        <f t="shared" si="148"/>
        <v>1000</v>
      </c>
      <c r="AH2090" s="126" cm="1">
        <f t="array" ref="AH2090">_xlfn.XLOOKUP(AD2089,CDIHistorico_[Data],CDIHistorico_[CDI dia]/100,AH2089,0)</f>
        <v>0</v>
      </c>
      <c r="AI2090" s="2">
        <f t="shared" si="151"/>
        <v>1</v>
      </c>
    </row>
    <row r="2091" spans="26:35" hidden="1" x14ac:dyDescent="0.25">
      <c r="Z2091"/>
      <c r="AD2091" s="5">
        <f t="shared" si="152"/>
        <v>39738</v>
      </c>
      <c r="AE2091" s="96" cm="1">
        <f t="array" ref="AE2091">_xlfn.XLOOKUP(AD2090,SELICHistorico[Data],SELICHistorico[SELIC dia]/100,AE2090,0)</f>
        <v>0</v>
      </c>
      <c r="AF2091" s="80">
        <f t="shared" si="149"/>
        <v>1</v>
      </c>
      <c r="AG2091" s="123">
        <f t="shared" si="148"/>
        <v>1000</v>
      </c>
      <c r="AH2091" s="126" cm="1">
        <f t="array" ref="AH2091">_xlfn.XLOOKUP(AD2090,CDIHistorico_[Data],CDIHistorico_[CDI dia]/100,AH2090,0)</f>
        <v>0</v>
      </c>
      <c r="AI2091" s="2">
        <f t="shared" si="151"/>
        <v>1</v>
      </c>
    </row>
    <row r="2092" spans="26:35" hidden="1" x14ac:dyDescent="0.25">
      <c r="Z2092"/>
      <c r="AD2092" s="5">
        <f t="shared" si="152"/>
        <v>39741</v>
      </c>
      <c r="AE2092" s="96" cm="1">
        <f t="array" ref="AE2092">_xlfn.XLOOKUP(AD2091,SELICHistorico[Data],SELICHistorico[SELIC dia]/100,AE2091,0)</f>
        <v>0</v>
      </c>
      <c r="AF2092" s="80">
        <f t="shared" si="149"/>
        <v>1</v>
      </c>
      <c r="AG2092" s="123">
        <f t="shared" si="148"/>
        <v>1000</v>
      </c>
      <c r="AH2092" s="126" cm="1">
        <f t="array" ref="AH2092">_xlfn.XLOOKUP(AD2091,CDIHistorico_[Data],CDIHistorico_[CDI dia]/100,AH2091,0)</f>
        <v>0</v>
      </c>
      <c r="AI2092" s="2">
        <f t="shared" si="151"/>
        <v>1</v>
      </c>
    </row>
    <row r="2093" spans="26:35" hidden="1" x14ac:dyDescent="0.25">
      <c r="Z2093"/>
      <c r="AD2093" s="5">
        <f t="shared" si="152"/>
        <v>39742</v>
      </c>
      <c r="AE2093" s="96" cm="1">
        <f t="array" ref="AE2093">_xlfn.XLOOKUP(AD2092,SELICHistorico[Data],SELICHistorico[SELIC dia]/100,AE2092,0)</f>
        <v>0</v>
      </c>
      <c r="AF2093" s="80">
        <f t="shared" si="149"/>
        <v>1</v>
      </c>
      <c r="AG2093" s="123">
        <f t="shared" si="148"/>
        <v>1000</v>
      </c>
      <c r="AH2093" s="126" cm="1">
        <f t="array" ref="AH2093">_xlfn.XLOOKUP(AD2092,CDIHistorico_[Data],CDIHistorico_[CDI dia]/100,AH2092,0)</f>
        <v>0</v>
      </c>
      <c r="AI2093" s="2">
        <f t="shared" si="151"/>
        <v>1</v>
      </c>
    </row>
    <row r="2094" spans="26:35" hidden="1" x14ac:dyDescent="0.25">
      <c r="Z2094"/>
      <c r="AD2094" s="5">
        <f t="shared" si="152"/>
        <v>39743</v>
      </c>
      <c r="AE2094" s="96" cm="1">
        <f t="array" ref="AE2094">_xlfn.XLOOKUP(AD2093,SELICHistorico[Data],SELICHistorico[SELIC dia]/100,AE2093,0)</f>
        <v>0</v>
      </c>
      <c r="AF2094" s="80">
        <f t="shared" si="149"/>
        <v>1</v>
      </c>
      <c r="AG2094" s="123">
        <f t="shared" si="148"/>
        <v>1000</v>
      </c>
      <c r="AH2094" s="126" cm="1">
        <f t="array" ref="AH2094">_xlfn.XLOOKUP(AD2093,CDIHistorico_[Data],CDIHistorico_[CDI dia]/100,AH2093,0)</f>
        <v>0</v>
      </c>
      <c r="AI2094" s="2">
        <f t="shared" si="151"/>
        <v>1</v>
      </c>
    </row>
    <row r="2095" spans="26:35" hidden="1" x14ac:dyDescent="0.25">
      <c r="Z2095"/>
      <c r="AD2095" s="5">
        <f t="shared" si="152"/>
        <v>39744</v>
      </c>
      <c r="AE2095" s="96" cm="1">
        <f t="array" ref="AE2095">_xlfn.XLOOKUP(AD2094,SELICHistorico[Data],SELICHistorico[SELIC dia]/100,AE2094,0)</f>
        <v>0</v>
      </c>
      <c r="AF2095" s="80">
        <f t="shared" si="149"/>
        <v>1</v>
      </c>
      <c r="AG2095" s="123">
        <f t="shared" si="148"/>
        <v>1000</v>
      </c>
      <c r="AH2095" s="126" cm="1">
        <f t="array" ref="AH2095">_xlfn.XLOOKUP(AD2094,CDIHistorico_[Data],CDIHistorico_[CDI dia]/100,AH2094,0)</f>
        <v>0</v>
      </c>
      <c r="AI2095" s="2">
        <f t="shared" si="151"/>
        <v>1</v>
      </c>
    </row>
    <row r="2096" spans="26:35" hidden="1" x14ac:dyDescent="0.25">
      <c r="Z2096"/>
      <c r="AD2096" s="5">
        <f t="shared" si="152"/>
        <v>39745</v>
      </c>
      <c r="AE2096" s="96" cm="1">
        <f t="array" ref="AE2096">_xlfn.XLOOKUP(AD2095,SELICHistorico[Data],SELICHistorico[SELIC dia]/100,AE2095,0)</f>
        <v>0</v>
      </c>
      <c r="AF2096" s="80">
        <f t="shared" si="149"/>
        <v>1</v>
      </c>
      <c r="AG2096" s="123">
        <f t="shared" si="148"/>
        <v>1000</v>
      </c>
      <c r="AH2096" s="126" cm="1">
        <f t="array" ref="AH2096">_xlfn.XLOOKUP(AD2095,CDIHistorico_[Data],CDIHistorico_[CDI dia]/100,AH2095,0)</f>
        <v>0</v>
      </c>
      <c r="AI2096" s="2">
        <f t="shared" si="151"/>
        <v>1</v>
      </c>
    </row>
    <row r="2097" spans="26:35" hidden="1" x14ac:dyDescent="0.25">
      <c r="Z2097"/>
      <c r="AD2097" s="5">
        <f t="shared" si="152"/>
        <v>39748</v>
      </c>
      <c r="AE2097" s="96" cm="1">
        <f t="array" ref="AE2097">_xlfn.XLOOKUP(AD2096,SELICHistorico[Data],SELICHistorico[SELIC dia]/100,AE2096,0)</f>
        <v>0</v>
      </c>
      <c r="AF2097" s="80">
        <f t="shared" si="149"/>
        <v>1</v>
      </c>
      <c r="AG2097" s="123">
        <f t="shared" si="148"/>
        <v>1000</v>
      </c>
      <c r="AH2097" s="126" cm="1">
        <f t="array" ref="AH2097">_xlfn.XLOOKUP(AD2096,CDIHistorico_[Data],CDIHistorico_[CDI dia]/100,AH2096,0)</f>
        <v>0</v>
      </c>
      <c r="AI2097" s="2">
        <f t="shared" si="151"/>
        <v>1</v>
      </c>
    </row>
    <row r="2098" spans="26:35" hidden="1" x14ac:dyDescent="0.25">
      <c r="Z2098"/>
      <c r="AD2098" s="5">
        <f t="shared" si="152"/>
        <v>39749</v>
      </c>
      <c r="AE2098" s="96" cm="1">
        <f t="array" ref="AE2098">_xlfn.XLOOKUP(AD2097,SELICHistorico[Data],SELICHistorico[SELIC dia]/100,AE2097,0)</f>
        <v>0</v>
      </c>
      <c r="AF2098" s="80">
        <f t="shared" si="149"/>
        <v>1</v>
      </c>
      <c r="AG2098" s="123">
        <f t="shared" si="148"/>
        <v>1000</v>
      </c>
      <c r="AH2098" s="126" cm="1">
        <f t="array" ref="AH2098">_xlfn.XLOOKUP(AD2097,CDIHistorico_[Data],CDIHistorico_[CDI dia]/100,AH2097,0)</f>
        <v>0</v>
      </c>
      <c r="AI2098" s="2">
        <f t="shared" si="151"/>
        <v>1</v>
      </c>
    </row>
    <row r="2099" spans="26:35" hidden="1" x14ac:dyDescent="0.25">
      <c r="Z2099"/>
      <c r="AD2099" s="5">
        <f t="shared" si="152"/>
        <v>39750</v>
      </c>
      <c r="AE2099" s="96" cm="1">
        <f t="array" ref="AE2099">_xlfn.XLOOKUP(AD2098,SELICHistorico[Data],SELICHistorico[SELIC dia]/100,AE2098,0)</f>
        <v>0</v>
      </c>
      <c r="AF2099" s="80">
        <f t="shared" si="149"/>
        <v>1</v>
      </c>
      <c r="AG2099" s="123">
        <f t="shared" si="148"/>
        <v>1000</v>
      </c>
      <c r="AH2099" s="126" cm="1">
        <f t="array" ref="AH2099">_xlfn.XLOOKUP(AD2098,CDIHistorico_[Data],CDIHistorico_[CDI dia]/100,AH2098,0)</f>
        <v>0</v>
      </c>
      <c r="AI2099" s="2">
        <f t="shared" si="151"/>
        <v>1</v>
      </c>
    </row>
    <row r="2100" spans="26:35" hidden="1" x14ac:dyDescent="0.25">
      <c r="Z2100"/>
      <c r="AD2100" s="5">
        <f t="shared" si="152"/>
        <v>39751</v>
      </c>
      <c r="AE2100" s="96" cm="1">
        <f t="array" ref="AE2100">_xlfn.XLOOKUP(AD2099,SELICHistorico[Data],SELICHistorico[SELIC dia]/100,AE2099,0)</f>
        <v>0</v>
      </c>
      <c r="AF2100" s="80">
        <f t="shared" si="149"/>
        <v>1</v>
      </c>
      <c r="AG2100" s="123">
        <f t="shared" si="148"/>
        <v>1000</v>
      </c>
      <c r="AH2100" s="126" cm="1">
        <f t="array" ref="AH2100">_xlfn.XLOOKUP(AD2099,CDIHistorico_[Data],CDIHistorico_[CDI dia]/100,AH2099,0)</f>
        <v>0</v>
      </c>
      <c r="AI2100" s="2">
        <f t="shared" si="151"/>
        <v>1</v>
      </c>
    </row>
    <row r="2101" spans="26:35" hidden="1" x14ac:dyDescent="0.25">
      <c r="Z2101"/>
      <c r="AD2101" s="5">
        <f t="shared" si="152"/>
        <v>39752</v>
      </c>
      <c r="AE2101" s="96" cm="1">
        <f t="array" ref="AE2101">_xlfn.XLOOKUP(AD2100,SELICHistorico[Data],SELICHistorico[SELIC dia]/100,AE2100,0)</f>
        <v>0</v>
      </c>
      <c r="AF2101" s="80">
        <f t="shared" si="149"/>
        <v>1</v>
      </c>
      <c r="AG2101" s="123">
        <f t="shared" si="148"/>
        <v>1000</v>
      </c>
      <c r="AH2101" s="126" cm="1">
        <f t="array" ref="AH2101">_xlfn.XLOOKUP(AD2100,CDIHistorico_[Data],CDIHistorico_[CDI dia]/100,AH2100,0)</f>
        <v>0</v>
      </c>
      <c r="AI2101" s="2">
        <f t="shared" si="151"/>
        <v>1</v>
      </c>
    </row>
    <row r="2102" spans="26:35" hidden="1" x14ac:dyDescent="0.25">
      <c r="Z2102"/>
      <c r="AD2102" s="5">
        <f t="shared" si="152"/>
        <v>39755</v>
      </c>
      <c r="AE2102" s="96" cm="1">
        <f t="array" ref="AE2102">_xlfn.XLOOKUP(AD2101,SELICHistorico[Data],SELICHistorico[SELIC dia]/100,AE2101,0)</f>
        <v>0</v>
      </c>
      <c r="AF2102" s="80">
        <f t="shared" si="149"/>
        <v>1</v>
      </c>
      <c r="AG2102" s="123">
        <f t="shared" si="148"/>
        <v>1000</v>
      </c>
      <c r="AH2102" s="126" cm="1">
        <f t="array" ref="AH2102">_xlfn.XLOOKUP(AD2101,CDIHistorico_[Data],CDIHistorico_[CDI dia]/100,AH2101,0)</f>
        <v>0</v>
      </c>
      <c r="AI2102" s="2">
        <f t="shared" si="151"/>
        <v>1</v>
      </c>
    </row>
    <row r="2103" spans="26:35" hidden="1" x14ac:dyDescent="0.25">
      <c r="Z2103"/>
      <c r="AD2103" s="5">
        <f t="shared" si="152"/>
        <v>39756</v>
      </c>
      <c r="AE2103" s="96" cm="1">
        <f t="array" ref="AE2103">_xlfn.XLOOKUP(AD2102,SELICHistorico[Data],SELICHistorico[SELIC dia]/100,AE2102,0)</f>
        <v>0</v>
      </c>
      <c r="AF2103" s="80">
        <f t="shared" si="149"/>
        <v>1</v>
      </c>
      <c r="AG2103" s="123">
        <f t="shared" si="148"/>
        <v>1000</v>
      </c>
      <c r="AH2103" s="126" cm="1">
        <f t="array" ref="AH2103">_xlfn.XLOOKUP(AD2102,CDIHistorico_[Data],CDIHistorico_[CDI dia]/100,AH2102,0)</f>
        <v>0</v>
      </c>
      <c r="AI2103" s="2">
        <f t="shared" si="151"/>
        <v>1</v>
      </c>
    </row>
    <row r="2104" spans="26:35" hidden="1" x14ac:dyDescent="0.25">
      <c r="Z2104"/>
      <c r="AD2104" s="5">
        <f t="shared" si="152"/>
        <v>39757</v>
      </c>
      <c r="AE2104" s="96" cm="1">
        <f t="array" ref="AE2104">_xlfn.XLOOKUP(AD2103,SELICHistorico[Data],SELICHistorico[SELIC dia]/100,AE2103,0)</f>
        <v>0</v>
      </c>
      <c r="AF2104" s="80">
        <f t="shared" si="149"/>
        <v>1</v>
      </c>
      <c r="AG2104" s="123">
        <f t="shared" si="148"/>
        <v>1000</v>
      </c>
      <c r="AH2104" s="126" cm="1">
        <f t="array" ref="AH2104">_xlfn.XLOOKUP(AD2103,CDIHistorico_[Data],CDIHistorico_[CDI dia]/100,AH2103,0)</f>
        <v>0</v>
      </c>
      <c r="AI2104" s="2">
        <f t="shared" si="151"/>
        <v>1</v>
      </c>
    </row>
    <row r="2105" spans="26:35" hidden="1" x14ac:dyDescent="0.25">
      <c r="Z2105"/>
      <c r="AD2105" s="5">
        <f t="shared" si="152"/>
        <v>39758</v>
      </c>
      <c r="AE2105" s="96" cm="1">
        <f t="array" ref="AE2105">_xlfn.XLOOKUP(AD2104,SELICHistorico[Data],SELICHistorico[SELIC dia]/100,AE2104,0)</f>
        <v>0</v>
      </c>
      <c r="AF2105" s="80">
        <f t="shared" si="149"/>
        <v>1</v>
      </c>
      <c r="AG2105" s="123">
        <f t="shared" si="148"/>
        <v>1000</v>
      </c>
      <c r="AH2105" s="126" cm="1">
        <f t="array" ref="AH2105">_xlfn.XLOOKUP(AD2104,CDIHistorico_[Data],CDIHistorico_[CDI dia]/100,AH2104,0)</f>
        <v>0</v>
      </c>
      <c r="AI2105" s="2">
        <f t="shared" si="151"/>
        <v>1</v>
      </c>
    </row>
    <row r="2106" spans="26:35" hidden="1" x14ac:dyDescent="0.25">
      <c r="Z2106"/>
      <c r="AD2106" s="5">
        <f t="shared" si="152"/>
        <v>39759</v>
      </c>
      <c r="AE2106" s="96" cm="1">
        <f t="array" ref="AE2106">_xlfn.XLOOKUP(AD2105,SELICHistorico[Data],SELICHistorico[SELIC dia]/100,AE2105,0)</f>
        <v>0</v>
      </c>
      <c r="AF2106" s="80">
        <f t="shared" si="149"/>
        <v>1</v>
      </c>
      <c r="AG2106" s="123">
        <f t="shared" si="148"/>
        <v>1000</v>
      </c>
      <c r="AH2106" s="126" cm="1">
        <f t="array" ref="AH2106">_xlfn.XLOOKUP(AD2105,CDIHistorico_[Data],CDIHistorico_[CDI dia]/100,AH2105,0)</f>
        <v>0</v>
      </c>
      <c r="AI2106" s="2">
        <f t="shared" si="151"/>
        <v>1</v>
      </c>
    </row>
    <row r="2107" spans="26:35" hidden="1" x14ac:dyDescent="0.25">
      <c r="Z2107"/>
      <c r="AD2107" s="5">
        <f t="shared" si="152"/>
        <v>39762</v>
      </c>
      <c r="AE2107" s="96" cm="1">
        <f t="array" ref="AE2107">_xlfn.XLOOKUP(AD2106,SELICHistorico[Data],SELICHistorico[SELIC dia]/100,AE2106,0)</f>
        <v>0</v>
      </c>
      <c r="AF2107" s="80">
        <f t="shared" si="149"/>
        <v>1</v>
      </c>
      <c r="AG2107" s="123">
        <f t="shared" si="148"/>
        <v>1000</v>
      </c>
      <c r="AH2107" s="126" cm="1">
        <f t="array" ref="AH2107">_xlfn.XLOOKUP(AD2106,CDIHistorico_[Data],CDIHistorico_[CDI dia]/100,AH2106,0)</f>
        <v>0</v>
      </c>
      <c r="AI2107" s="2">
        <f t="shared" si="151"/>
        <v>1</v>
      </c>
    </row>
    <row r="2108" spans="26:35" hidden="1" x14ac:dyDescent="0.25">
      <c r="Z2108"/>
      <c r="AD2108" s="5">
        <f t="shared" si="152"/>
        <v>39763</v>
      </c>
      <c r="AE2108" s="96" cm="1">
        <f t="array" ref="AE2108">_xlfn.XLOOKUP(AD2107,SELICHistorico[Data],SELICHistorico[SELIC dia]/100,AE2107,0)</f>
        <v>0</v>
      </c>
      <c r="AF2108" s="80">
        <f t="shared" si="149"/>
        <v>1</v>
      </c>
      <c r="AG2108" s="123">
        <f t="shared" si="148"/>
        <v>1000</v>
      </c>
      <c r="AH2108" s="126" cm="1">
        <f t="array" ref="AH2108">_xlfn.XLOOKUP(AD2107,CDIHistorico_[Data],CDIHistorico_[CDI dia]/100,AH2107,0)</f>
        <v>0</v>
      </c>
      <c r="AI2108" s="2">
        <f t="shared" si="151"/>
        <v>1</v>
      </c>
    </row>
    <row r="2109" spans="26:35" hidden="1" x14ac:dyDescent="0.25">
      <c r="Z2109"/>
      <c r="AD2109" s="5">
        <f t="shared" si="152"/>
        <v>39764</v>
      </c>
      <c r="AE2109" s="96" cm="1">
        <f t="array" ref="AE2109">_xlfn.XLOOKUP(AD2108,SELICHistorico[Data],SELICHistorico[SELIC dia]/100,AE2108,0)</f>
        <v>0</v>
      </c>
      <c r="AF2109" s="80">
        <f t="shared" si="149"/>
        <v>1</v>
      </c>
      <c r="AG2109" s="123">
        <f t="shared" ref="AG2109:AG2172" si="153">TRUNC(1000*AF2109,6)</f>
        <v>1000</v>
      </c>
      <c r="AH2109" s="126" cm="1">
        <f t="array" ref="AH2109">_xlfn.XLOOKUP(AD2108,CDIHistorico_[Data],CDIHistorico_[CDI dia]/100,AH2108,0)</f>
        <v>0</v>
      </c>
      <c r="AI2109" s="2">
        <f t="shared" si="151"/>
        <v>1</v>
      </c>
    </row>
    <row r="2110" spans="26:35" hidden="1" x14ac:dyDescent="0.25">
      <c r="Z2110"/>
      <c r="AD2110" s="5">
        <f t="shared" si="152"/>
        <v>39765</v>
      </c>
      <c r="AE2110" s="96" cm="1">
        <f t="array" ref="AE2110">_xlfn.XLOOKUP(AD2109,SELICHistorico[Data],SELICHistorico[SELIC dia]/100,AE2109,0)</f>
        <v>0</v>
      </c>
      <c r="AF2110" s="80">
        <f t="shared" ref="AF2110:AF2173" si="154">AF2109*(1+AE2110)</f>
        <v>1</v>
      </c>
      <c r="AG2110" s="123">
        <f t="shared" si="153"/>
        <v>1000</v>
      </c>
      <c r="AH2110" s="126" cm="1">
        <f t="array" ref="AH2110">_xlfn.XLOOKUP(AD2109,CDIHistorico_[Data],CDIHistorico_[CDI dia]/100,AH2109,0)</f>
        <v>0</v>
      </c>
      <c r="AI2110" s="2">
        <f t="shared" si="151"/>
        <v>1</v>
      </c>
    </row>
    <row r="2111" spans="26:35" hidden="1" x14ac:dyDescent="0.25">
      <c r="Z2111"/>
      <c r="AD2111" s="5">
        <f t="shared" si="152"/>
        <v>39766</v>
      </c>
      <c r="AE2111" s="96" cm="1">
        <f t="array" ref="AE2111">_xlfn.XLOOKUP(AD2110,SELICHistorico[Data],SELICHistorico[SELIC dia]/100,AE2110,0)</f>
        <v>0</v>
      </c>
      <c r="AF2111" s="80">
        <f t="shared" si="154"/>
        <v>1</v>
      </c>
      <c r="AG2111" s="123">
        <f t="shared" si="153"/>
        <v>1000</v>
      </c>
      <c r="AH2111" s="126" cm="1">
        <f t="array" ref="AH2111">_xlfn.XLOOKUP(AD2110,CDIHistorico_[Data],CDIHistorico_[CDI dia]/100,AH2110,0)</f>
        <v>0</v>
      </c>
      <c r="AI2111" s="2">
        <f t="shared" si="151"/>
        <v>1</v>
      </c>
    </row>
    <row r="2112" spans="26:35" hidden="1" x14ac:dyDescent="0.25">
      <c r="Z2112"/>
      <c r="AD2112" s="5">
        <f t="shared" si="152"/>
        <v>39769</v>
      </c>
      <c r="AE2112" s="96" cm="1">
        <f t="array" ref="AE2112">_xlfn.XLOOKUP(AD2111,SELICHistorico[Data],SELICHistorico[SELIC dia]/100,AE2111,0)</f>
        <v>0</v>
      </c>
      <c r="AF2112" s="80">
        <f t="shared" si="154"/>
        <v>1</v>
      </c>
      <c r="AG2112" s="123">
        <f t="shared" si="153"/>
        <v>1000</v>
      </c>
      <c r="AH2112" s="126" cm="1">
        <f t="array" ref="AH2112">_xlfn.XLOOKUP(AD2111,CDIHistorico_[Data],CDIHistorico_[CDI dia]/100,AH2111,0)</f>
        <v>0</v>
      </c>
      <c r="AI2112" s="2">
        <f t="shared" si="151"/>
        <v>1</v>
      </c>
    </row>
    <row r="2113" spans="26:35" hidden="1" x14ac:dyDescent="0.25">
      <c r="Z2113"/>
      <c r="AD2113" s="5">
        <f t="shared" si="152"/>
        <v>39770</v>
      </c>
      <c r="AE2113" s="96" cm="1">
        <f t="array" ref="AE2113">_xlfn.XLOOKUP(AD2112,SELICHistorico[Data],SELICHistorico[SELIC dia]/100,AE2112,0)</f>
        <v>0</v>
      </c>
      <c r="AF2113" s="80">
        <f t="shared" si="154"/>
        <v>1</v>
      </c>
      <c r="AG2113" s="123">
        <f t="shared" si="153"/>
        <v>1000</v>
      </c>
      <c r="AH2113" s="126" cm="1">
        <f t="array" ref="AH2113">_xlfn.XLOOKUP(AD2112,CDIHistorico_[Data],CDIHistorico_[CDI dia]/100,AH2112,0)</f>
        <v>0</v>
      </c>
      <c r="AI2113" s="2">
        <f t="shared" si="151"/>
        <v>1</v>
      </c>
    </row>
    <row r="2114" spans="26:35" hidden="1" x14ac:dyDescent="0.25">
      <c r="Z2114"/>
      <c r="AD2114" s="5">
        <f t="shared" si="152"/>
        <v>39771</v>
      </c>
      <c r="AE2114" s="96" cm="1">
        <f t="array" ref="AE2114">_xlfn.XLOOKUP(AD2113,SELICHistorico[Data],SELICHistorico[SELIC dia]/100,AE2113,0)</f>
        <v>0</v>
      </c>
      <c r="AF2114" s="80">
        <f t="shared" si="154"/>
        <v>1</v>
      </c>
      <c r="AG2114" s="123">
        <f t="shared" si="153"/>
        <v>1000</v>
      </c>
      <c r="AH2114" s="126" cm="1">
        <f t="array" ref="AH2114">_xlfn.XLOOKUP(AD2113,CDIHistorico_[Data],CDIHistorico_[CDI dia]/100,AH2113,0)</f>
        <v>0</v>
      </c>
      <c r="AI2114" s="2">
        <f t="shared" si="151"/>
        <v>1</v>
      </c>
    </row>
    <row r="2115" spans="26:35" hidden="1" x14ac:dyDescent="0.25">
      <c r="Z2115"/>
      <c r="AD2115" s="5">
        <f t="shared" si="152"/>
        <v>39772</v>
      </c>
      <c r="AE2115" s="96" cm="1">
        <f t="array" ref="AE2115">_xlfn.XLOOKUP(AD2114,SELICHistorico[Data],SELICHistorico[SELIC dia]/100,AE2114,0)</f>
        <v>0</v>
      </c>
      <c r="AF2115" s="80">
        <f t="shared" si="154"/>
        <v>1</v>
      </c>
      <c r="AG2115" s="123">
        <f t="shared" si="153"/>
        <v>1000</v>
      </c>
      <c r="AH2115" s="126" cm="1">
        <f t="array" ref="AH2115">_xlfn.XLOOKUP(AD2114,CDIHistorico_[Data],CDIHistorico_[CDI dia]/100,AH2114,0)</f>
        <v>0</v>
      </c>
      <c r="AI2115" s="2">
        <f t="shared" si="151"/>
        <v>1</v>
      </c>
    </row>
    <row r="2116" spans="26:35" hidden="1" x14ac:dyDescent="0.25">
      <c r="Z2116"/>
      <c r="AD2116" s="5">
        <f t="shared" si="152"/>
        <v>39773</v>
      </c>
      <c r="AE2116" s="96" cm="1">
        <f t="array" ref="AE2116">_xlfn.XLOOKUP(AD2115,SELICHistorico[Data],SELICHistorico[SELIC dia]/100,AE2115,0)</f>
        <v>0</v>
      </c>
      <c r="AF2116" s="80">
        <f t="shared" si="154"/>
        <v>1</v>
      </c>
      <c r="AG2116" s="123">
        <f t="shared" si="153"/>
        <v>1000</v>
      </c>
      <c r="AH2116" s="126" cm="1">
        <f t="array" ref="AH2116">_xlfn.XLOOKUP(AD2115,CDIHistorico_[Data],CDIHistorico_[CDI dia]/100,AH2115,0)</f>
        <v>0</v>
      </c>
      <c r="AI2116" s="2">
        <f t="shared" si="151"/>
        <v>1</v>
      </c>
    </row>
    <row r="2117" spans="26:35" hidden="1" x14ac:dyDescent="0.25">
      <c r="Z2117"/>
      <c r="AD2117" s="5">
        <f t="shared" si="152"/>
        <v>39776</v>
      </c>
      <c r="AE2117" s="96" cm="1">
        <f t="array" ref="AE2117">_xlfn.XLOOKUP(AD2116,SELICHistorico[Data],SELICHistorico[SELIC dia]/100,AE2116,0)</f>
        <v>0</v>
      </c>
      <c r="AF2117" s="80">
        <f t="shared" si="154"/>
        <v>1</v>
      </c>
      <c r="AG2117" s="123">
        <f t="shared" si="153"/>
        <v>1000</v>
      </c>
      <c r="AH2117" s="126" cm="1">
        <f t="array" ref="AH2117">_xlfn.XLOOKUP(AD2116,CDIHistorico_[Data],CDIHistorico_[CDI dia]/100,AH2116,0)</f>
        <v>0</v>
      </c>
      <c r="AI2117" s="2">
        <f t="shared" si="151"/>
        <v>1</v>
      </c>
    </row>
    <row r="2118" spans="26:35" hidden="1" x14ac:dyDescent="0.25">
      <c r="Z2118"/>
      <c r="AD2118" s="5">
        <f t="shared" si="152"/>
        <v>39777</v>
      </c>
      <c r="AE2118" s="96" cm="1">
        <f t="array" ref="AE2118">_xlfn.XLOOKUP(AD2117,SELICHistorico[Data],SELICHistorico[SELIC dia]/100,AE2117,0)</f>
        <v>0</v>
      </c>
      <c r="AF2118" s="80">
        <f t="shared" si="154"/>
        <v>1</v>
      </c>
      <c r="AG2118" s="123">
        <f t="shared" si="153"/>
        <v>1000</v>
      </c>
      <c r="AH2118" s="126" cm="1">
        <f t="array" ref="AH2118">_xlfn.XLOOKUP(AD2117,CDIHistorico_[Data],CDIHistorico_[CDI dia]/100,AH2117,0)</f>
        <v>0</v>
      </c>
      <c r="AI2118" s="2">
        <f t="shared" si="151"/>
        <v>1</v>
      </c>
    </row>
    <row r="2119" spans="26:35" hidden="1" x14ac:dyDescent="0.25">
      <c r="Z2119"/>
      <c r="AD2119" s="5">
        <f t="shared" si="152"/>
        <v>39778</v>
      </c>
      <c r="AE2119" s="96" cm="1">
        <f t="array" ref="AE2119">_xlfn.XLOOKUP(AD2118,SELICHistorico[Data],SELICHistorico[SELIC dia]/100,AE2118,0)</f>
        <v>0</v>
      </c>
      <c r="AF2119" s="80">
        <f t="shared" si="154"/>
        <v>1</v>
      </c>
      <c r="AG2119" s="123">
        <f t="shared" si="153"/>
        <v>1000</v>
      </c>
      <c r="AH2119" s="126" cm="1">
        <f t="array" ref="AH2119">_xlfn.XLOOKUP(AD2118,CDIHistorico_[Data],CDIHistorico_[CDI dia]/100,AH2118,0)</f>
        <v>0</v>
      </c>
      <c r="AI2119" s="2">
        <f t="shared" si="151"/>
        <v>1</v>
      </c>
    </row>
    <row r="2120" spans="26:35" hidden="1" x14ac:dyDescent="0.25">
      <c r="Z2120"/>
      <c r="AD2120" s="5">
        <f t="shared" si="152"/>
        <v>39779</v>
      </c>
      <c r="AE2120" s="96" cm="1">
        <f t="array" ref="AE2120">_xlfn.XLOOKUP(AD2119,SELICHistorico[Data],SELICHistorico[SELIC dia]/100,AE2119,0)</f>
        <v>0</v>
      </c>
      <c r="AF2120" s="80">
        <f t="shared" si="154"/>
        <v>1</v>
      </c>
      <c r="AG2120" s="123">
        <f t="shared" si="153"/>
        <v>1000</v>
      </c>
      <c r="AH2120" s="126" cm="1">
        <f t="array" ref="AH2120">_xlfn.XLOOKUP(AD2119,CDIHistorico_[Data],CDIHistorico_[CDI dia]/100,AH2119,0)</f>
        <v>0</v>
      </c>
      <c r="AI2120" s="2">
        <f t="shared" si="151"/>
        <v>1</v>
      </c>
    </row>
    <row r="2121" spans="26:35" hidden="1" x14ac:dyDescent="0.25">
      <c r="Z2121"/>
      <c r="AD2121" s="5">
        <f t="shared" si="152"/>
        <v>39780</v>
      </c>
      <c r="AE2121" s="96" cm="1">
        <f t="array" ref="AE2121">_xlfn.XLOOKUP(AD2120,SELICHistorico[Data],SELICHistorico[SELIC dia]/100,AE2120,0)</f>
        <v>0</v>
      </c>
      <c r="AF2121" s="80">
        <f t="shared" si="154"/>
        <v>1</v>
      </c>
      <c r="AG2121" s="123">
        <f t="shared" si="153"/>
        <v>1000</v>
      </c>
      <c r="AH2121" s="126" cm="1">
        <f t="array" ref="AH2121">_xlfn.XLOOKUP(AD2120,CDIHistorico_[Data],CDIHistorico_[CDI dia]/100,AH2120,0)</f>
        <v>0</v>
      </c>
      <c r="AI2121" s="2">
        <f t="shared" si="151"/>
        <v>1</v>
      </c>
    </row>
    <row r="2122" spans="26:35" hidden="1" x14ac:dyDescent="0.25">
      <c r="Z2122"/>
      <c r="AD2122" s="5">
        <f t="shared" si="152"/>
        <v>39783</v>
      </c>
      <c r="AE2122" s="96" cm="1">
        <f t="array" ref="AE2122">_xlfn.XLOOKUP(AD2121,SELICHistorico[Data],SELICHistorico[SELIC dia]/100,AE2121,0)</f>
        <v>0</v>
      </c>
      <c r="AF2122" s="80">
        <f t="shared" si="154"/>
        <v>1</v>
      </c>
      <c r="AG2122" s="123">
        <f t="shared" si="153"/>
        <v>1000</v>
      </c>
      <c r="AH2122" s="126" cm="1">
        <f t="array" ref="AH2122">_xlfn.XLOOKUP(AD2121,CDIHistorico_[Data],CDIHistorico_[CDI dia]/100,AH2121,0)</f>
        <v>0</v>
      </c>
      <c r="AI2122" s="2">
        <f t="shared" si="151"/>
        <v>1</v>
      </c>
    </row>
    <row r="2123" spans="26:35" hidden="1" x14ac:dyDescent="0.25">
      <c r="Z2123"/>
      <c r="AD2123" s="5">
        <f t="shared" si="152"/>
        <v>39784</v>
      </c>
      <c r="AE2123" s="96" cm="1">
        <f t="array" ref="AE2123">_xlfn.XLOOKUP(AD2122,SELICHistorico[Data],SELICHistorico[SELIC dia]/100,AE2122,0)</f>
        <v>0</v>
      </c>
      <c r="AF2123" s="80">
        <f t="shared" si="154"/>
        <v>1</v>
      </c>
      <c r="AG2123" s="123">
        <f t="shared" si="153"/>
        <v>1000</v>
      </c>
      <c r="AH2123" s="126" cm="1">
        <f t="array" ref="AH2123">_xlfn.XLOOKUP(AD2122,CDIHistorico_[Data],CDIHistorico_[CDI dia]/100,AH2122,0)</f>
        <v>0</v>
      </c>
      <c r="AI2123" s="2">
        <f t="shared" ref="AI2123:AI2186" si="155">AI2122*(1+AH2123)</f>
        <v>1</v>
      </c>
    </row>
    <row r="2124" spans="26:35" hidden="1" x14ac:dyDescent="0.25">
      <c r="Z2124"/>
      <c r="AD2124" s="5">
        <f t="shared" si="152"/>
        <v>39785</v>
      </c>
      <c r="AE2124" s="96" cm="1">
        <f t="array" ref="AE2124">_xlfn.XLOOKUP(AD2123,SELICHistorico[Data],SELICHistorico[SELIC dia]/100,AE2123,0)</f>
        <v>0</v>
      </c>
      <c r="AF2124" s="80">
        <f t="shared" si="154"/>
        <v>1</v>
      </c>
      <c r="AG2124" s="123">
        <f t="shared" si="153"/>
        <v>1000</v>
      </c>
      <c r="AH2124" s="126" cm="1">
        <f t="array" ref="AH2124">_xlfn.XLOOKUP(AD2123,CDIHistorico_[Data],CDIHistorico_[CDI dia]/100,AH2123,0)</f>
        <v>0</v>
      </c>
      <c r="AI2124" s="2">
        <f t="shared" si="155"/>
        <v>1</v>
      </c>
    </row>
    <row r="2125" spans="26:35" hidden="1" x14ac:dyDescent="0.25">
      <c r="Z2125"/>
      <c r="AD2125" s="5">
        <f t="shared" si="152"/>
        <v>39786</v>
      </c>
      <c r="AE2125" s="96" cm="1">
        <f t="array" ref="AE2125">_xlfn.XLOOKUP(AD2124,SELICHistorico[Data],SELICHistorico[SELIC dia]/100,AE2124,0)</f>
        <v>0</v>
      </c>
      <c r="AF2125" s="80">
        <f t="shared" si="154"/>
        <v>1</v>
      </c>
      <c r="AG2125" s="123">
        <f t="shared" si="153"/>
        <v>1000</v>
      </c>
      <c r="AH2125" s="126" cm="1">
        <f t="array" ref="AH2125">_xlfn.XLOOKUP(AD2124,CDIHistorico_[Data],CDIHistorico_[CDI dia]/100,AH2124,0)</f>
        <v>0</v>
      </c>
      <c r="AI2125" s="2">
        <f t="shared" si="155"/>
        <v>1</v>
      </c>
    </row>
    <row r="2126" spans="26:35" hidden="1" x14ac:dyDescent="0.25">
      <c r="Z2126"/>
      <c r="AD2126" s="5">
        <f t="shared" si="152"/>
        <v>39787</v>
      </c>
      <c r="AE2126" s="96" cm="1">
        <f t="array" ref="AE2126">_xlfn.XLOOKUP(AD2125,SELICHistorico[Data],SELICHistorico[SELIC dia]/100,AE2125,0)</f>
        <v>0</v>
      </c>
      <c r="AF2126" s="80">
        <f t="shared" si="154"/>
        <v>1</v>
      </c>
      <c r="AG2126" s="123">
        <f t="shared" si="153"/>
        <v>1000</v>
      </c>
      <c r="AH2126" s="126" cm="1">
        <f t="array" ref="AH2126">_xlfn.XLOOKUP(AD2125,CDIHistorico_[Data],CDIHistorico_[CDI dia]/100,AH2125,0)</f>
        <v>0</v>
      </c>
      <c r="AI2126" s="2">
        <f t="shared" si="155"/>
        <v>1</v>
      </c>
    </row>
    <row r="2127" spans="26:35" hidden="1" x14ac:dyDescent="0.25">
      <c r="Z2127"/>
      <c r="AD2127" s="5">
        <f t="shared" si="152"/>
        <v>39790</v>
      </c>
      <c r="AE2127" s="96" cm="1">
        <f t="array" ref="AE2127">_xlfn.XLOOKUP(AD2126,SELICHistorico[Data],SELICHistorico[SELIC dia]/100,AE2126,0)</f>
        <v>0</v>
      </c>
      <c r="AF2127" s="80">
        <f t="shared" si="154"/>
        <v>1</v>
      </c>
      <c r="AG2127" s="123">
        <f t="shared" si="153"/>
        <v>1000</v>
      </c>
      <c r="AH2127" s="126" cm="1">
        <f t="array" ref="AH2127">_xlfn.XLOOKUP(AD2126,CDIHistorico_[Data],CDIHistorico_[CDI dia]/100,AH2126,0)</f>
        <v>0</v>
      </c>
      <c r="AI2127" s="2">
        <f t="shared" si="155"/>
        <v>1</v>
      </c>
    </row>
    <row r="2128" spans="26:35" hidden="1" x14ac:dyDescent="0.25">
      <c r="Z2128"/>
      <c r="AD2128" s="5">
        <f t="shared" si="152"/>
        <v>39791</v>
      </c>
      <c r="AE2128" s="96" cm="1">
        <f t="array" ref="AE2128">_xlfn.XLOOKUP(AD2127,SELICHistorico[Data],SELICHistorico[SELIC dia]/100,AE2127,0)</f>
        <v>0</v>
      </c>
      <c r="AF2128" s="80">
        <f t="shared" si="154"/>
        <v>1</v>
      </c>
      <c r="AG2128" s="123">
        <f t="shared" si="153"/>
        <v>1000</v>
      </c>
      <c r="AH2128" s="126" cm="1">
        <f t="array" ref="AH2128">_xlfn.XLOOKUP(AD2127,CDIHistorico_[Data],CDIHistorico_[CDI dia]/100,AH2127,0)</f>
        <v>0</v>
      </c>
      <c r="AI2128" s="2">
        <f t="shared" si="155"/>
        <v>1</v>
      </c>
    </row>
    <row r="2129" spans="26:35" hidden="1" x14ac:dyDescent="0.25">
      <c r="Z2129"/>
      <c r="AD2129" s="5">
        <f t="shared" si="152"/>
        <v>39792</v>
      </c>
      <c r="AE2129" s="96" cm="1">
        <f t="array" ref="AE2129">_xlfn.XLOOKUP(AD2128,SELICHistorico[Data],SELICHistorico[SELIC dia]/100,AE2128,0)</f>
        <v>0</v>
      </c>
      <c r="AF2129" s="80">
        <f t="shared" si="154"/>
        <v>1</v>
      </c>
      <c r="AG2129" s="123">
        <f t="shared" si="153"/>
        <v>1000</v>
      </c>
      <c r="AH2129" s="126" cm="1">
        <f t="array" ref="AH2129">_xlfn.XLOOKUP(AD2128,CDIHistorico_[Data],CDIHistorico_[CDI dia]/100,AH2128,0)</f>
        <v>0</v>
      </c>
      <c r="AI2129" s="2">
        <f t="shared" si="155"/>
        <v>1</v>
      </c>
    </row>
    <row r="2130" spans="26:35" hidden="1" x14ac:dyDescent="0.25">
      <c r="Z2130"/>
      <c r="AD2130" s="5">
        <f t="shared" si="152"/>
        <v>39793</v>
      </c>
      <c r="AE2130" s="96" cm="1">
        <f t="array" ref="AE2130">_xlfn.XLOOKUP(AD2129,SELICHistorico[Data],SELICHistorico[SELIC dia]/100,AE2129,0)</f>
        <v>0</v>
      </c>
      <c r="AF2130" s="80">
        <f t="shared" si="154"/>
        <v>1</v>
      </c>
      <c r="AG2130" s="123">
        <f t="shared" si="153"/>
        <v>1000</v>
      </c>
      <c r="AH2130" s="126" cm="1">
        <f t="array" ref="AH2130">_xlfn.XLOOKUP(AD2129,CDIHistorico_[Data],CDIHistorico_[CDI dia]/100,AH2129,0)</f>
        <v>0</v>
      </c>
      <c r="AI2130" s="2">
        <f t="shared" si="155"/>
        <v>1</v>
      </c>
    </row>
    <row r="2131" spans="26:35" hidden="1" x14ac:dyDescent="0.25">
      <c r="Z2131"/>
      <c r="AD2131" s="5">
        <f t="shared" si="152"/>
        <v>39794</v>
      </c>
      <c r="AE2131" s="96" cm="1">
        <f t="array" ref="AE2131">_xlfn.XLOOKUP(AD2130,SELICHistorico[Data],SELICHistorico[SELIC dia]/100,AE2130,0)</f>
        <v>0</v>
      </c>
      <c r="AF2131" s="80">
        <f t="shared" si="154"/>
        <v>1</v>
      </c>
      <c r="AG2131" s="123">
        <f t="shared" si="153"/>
        <v>1000</v>
      </c>
      <c r="AH2131" s="126" cm="1">
        <f t="array" ref="AH2131">_xlfn.XLOOKUP(AD2130,CDIHistorico_[Data],CDIHistorico_[CDI dia]/100,AH2130,0)</f>
        <v>0</v>
      </c>
      <c r="AI2131" s="2">
        <f t="shared" si="155"/>
        <v>1</v>
      </c>
    </row>
    <row r="2132" spans="26:35" hidden="1" x14ac:dyDescent="0.25">
      <c r="Z2132"/>
      <c r="AD2132" s="5">
        <f t="shared" ref="AD2132:AD2195" si="156">WORKDAY(AD2131,1,feriados)</f>
        <v>39797</v>
      </c>
      <c r="AE2132" s="96" cm="1">
        <f t="array" ref="AE2132">_xlfn.XLOOKUP(AD2131,SELICHistorico[Data],SELICHistorico[SELIC dia]/100,AE2131,0)</f>
        <v>0</v>
      </c>
      <c r="AF2132" s="80">
        <f t="shared" si="154"/>
        <v>1</v>
      </c>
      <c r="AG2132" s="123">
        <f t="shared" si="153"/>
        <v>1000</v>
      </c>
      <c r="AH2132" s="126" cm="1">
        <f t="array" ref="AH2132">_xlfn.XLOOKUP(AD2131,CDIHistorico_[Data],CDIHistorico_[CDI dia]/100,AH2131,0)</f>
        <v>0</v>
      </c>
      <c r="AI2132" s="2">
        <f t="shared" si="155"/>
        <v>1</v>
      </c>
    </row>
    <row r="2133" spans="26:35" hidden="1" x14ac:dyDescent="0.25">
      <c r="Z2133"/>
      <c r="AD2133" s="5">
        <f t="shared" si="156"/>
        <v>39798</v>
      </c>
      <c r="AE2133" s="96" cm="1">
        <f t="array" ref="AE2133">_xlfn.XLOOKUP(AD2132,SELICHistorico[Data],SELICHistorico[SELIC dia]/100,AE2132,0)</f>
        <v>0</v>
      </c>
      <c r="AF2133" s="80">
        <f t="shared" si="154"/>
        <v>1</v>
      </c>
      <c r="AG2133" s="123">
        <f t="shared" si="153"/>
        <v>1000</v>
      </c>
      <c r="AH2133" s="126" cm="1">
        <f t="array" ref="AH2133">_xlfn.XLOOKUP(AD2132,CDIHistorico_[Data],CDIHistorico_[CDI dia]/100,AH2132,0)</f>
        <v>0</v>
      </c>
      <c r="AI2133" s="2">
        <f t="shared" si="155"/>
        <v>1</v>
      </c>
    </row>
    <row r="2134" spans="26:35" hidden="1" x14ac:dyDescent="0.25">
      <c r="Z2134"/>
      <c r="AD2134" s="5">
        <f t="shared" si="156"/>
        <v>39799</v>
      </c>
      <c r="AE2134" s="96" cm="1">
        <f t="array" ref="AE2134">_xlfn.XLOOKUP(AD2133,SELICHistorico[Data],SELICHistorico[SELIC dia]/100,AE2133,0)</f>
        <v>0</v>
      </c>
      <c r="AF2134" s="80">
        <f t="shared" si="154"/>
        <v>1</v>
      </c>
      <c r="AG2134" s="123">
        <f t="shared" si="153"/>
        <v>1000</v>
      </c>
      <c r="AH2134" s="126" cm="1">
        <f t="array" ref="AH2134">_xlfn.XLOOKUP(AD2133,CDIHistorico_[Data],CDIHistorico_[CDI dia]/100,AH2133,0)</f>
        <v>0</v>
      </c>
      <c r="AI2134" s="2">
        <f t="shared" si="155"/>
        <v>1</v>
      </c>
    </row>
    <row r="2135" spans="26:35" hidden="1" x14ac:dyDescent="0.25">
      <c r="Z2135"/>
      <c r="AD2135" s="5">
        <f t="shared" si="156"/>
        <v>39800</v>
      </c>
      <c r="AE2135" s="96" cm="1">
        <f t="array" ref="AE2135">_xlfn.XLOOKUP(AD2134,SELICHistorico[Data],SELICHistorico[SELIC dia]/100,AE2134,0)</f>
        <v>0</v>
      </c>
      <c r="AF2135" s="80">
        <f t="shared" si="154"/>
        <v>1</v>
      </c>
      <c r="AG2135" s="123">
        <f t="shared" si="153"/>
        <v>1000</v>
      </c>
      <c r="AH2135" s="126" cm="1">
        <f t="array" ref="AH2135">_xlfn.XLOOKUP(AD2134,CDIHistorico_[Data],CDIHistorico_[CDI dia]/100,AH2134,0)</f>
        <v>0</v>
      </c>
      <c r="AI2135" s="2">
        <f t="shared" si="155"/>
        <v>1</v>
      </c>
    </row>
    <row r="2136" spans="26:35" hidden="1" x14ac:dyDescent="0.25">
      <c r="Z2136"/>
      <c r="AD2136" s="5">
        <f t="shared" si="156"/>
        <v>39801</v>
      </c>
      <c r="AE2136" s="96" cm="1">
        <f t="array" ref="AE2136">_xlfn.XLOOKUP(AD2135,SELICHistorico[Data],SELICHistorico[SELIC dia]/100,AE2135,0)</f>
        <v>0</v>
      </c>
      <c r="AF2136" s="80">
        <f t="shared" si="154"/>
        <v>1</v>
      </c>
      <c r="AG2136" s="123">
        <f t="shared" si="153"/>
        <v>1000</v>
      </c>
      <c r="AH2136" s="126" cm="1">
        <f t="array" ref="AH2136">_xlfn.XLOOKUP(AD2135,CDIHistorico_[Data],CDIHistorico_[CDI dia]/100,AH2135,0)</f>
        <v>0</v>
      </c>
      <c r="AI2136" s="2">
        <f t="shared" si="155"/>
        <v>1</v>
      </c>
    </row>
    <row r="2137" spans="26:35" hidden="1" x14ac:dyDescent="0.25">
      <c r="Z2137"/>
      <c r="AD2137" s="5">
        <f t="shared" si="156"/>
        <v>39804</v>
      </c>
      <c r="AE2137" s="96" cm="1">
        <f t="array" ref="AE2137">_xlfn.XLOOKUP(AD2136,SELICHistorico[Data],SELICHistorico[SELIC dia]/100,AE2136,0)</f>
        <v>0</v>
      </c>
      <c r="AF2137" s="80">
        <f t="shared" si="154"/>
        <v>1</v>
      </c>
      <c r="AG2137" s="123">
        <f t="shared" si="153"/>
        <v>1000</v>
      </c>
      <c r="AH2137" s="126" cm="1">
        <f t="array" ref="AH2137">_xlfn.XLOOKUP(AD2136,CDIHistorico_[Data],CDIHistorico_[CDI dia]/100,AH2136,0)</f>
        <v>0</v>
      </c>
      <c r="AI2137" s="2">
        <f t="shared" si="155"/>
        <v>1</v>
      </c>
    </row>
    <row r="2138" spans="26:35" hidden="1" x14ac:dyDescent="0.25">
      <c r="Z2138"/>
      <c r="AD2138" s="5">
        <f t="shared" si="156"/>
        <v>39805</v>
      </c>
      <c r="AE2138" s="96" cm="1">
        <f t="array" ref="AE2138">_xlfn.XLOOKUP(AD2137,SELICHistorico[Data],SELICHistorico[SELIC dia]/100,AE2137,0)</f>
        <v>0</v>
      </c>
      <c r="AF2138" s="80">
        <f t="shared" si="154"/>
        <v>1</v>
      </c>
      <c r="AG2138" s="123">
        <f t="shared" si="153"/>
        <v>1000</v>
      </c>
      <c r="AH2138" s="126" cm="1">
        <f t="array" ref="AH2138">_xlfn.XLOOKUP(AD2137,CDIHistorico_[Data],CDIHistorico_[CDI dia]/100,AH2137,0)</f>
        <v>0</v>
      </c>
      <c r="AI2138" s="2">
        <f t="shared" si="155"/>
        <v>1</v>
      </c>
    </row>
    <row r="2139" spans="26:35" hidden="1" x14ac:dyDescent="0.25">
      <c r="Z2139"/>
      <c r="AD2139" s="5">
        <f t="shared" si="156"/>
        <v>39806</v>
      </c>
      <c r="AE2139" s="96" cm="1">
        <f t="array" ref="AE2139">_xlfn.XLOOKUP(AD2138,SELICHistorico[Data],SELICHistorico[SELIC dia]/100,AE2138,0)</f>
        <v>0</v>
      </c>
      <c r="AF2139" s="80">
        <f t="shared" si="154"/>
        <v>1</v>
      </c>
      <c r="AG2139" s="123">
        <f t="shared" si="153"/>
        <v>1000</v>
      </c>
      <c r="AH2139" s="126" cm="1">
        <f t="array" ref="AH2139">_xlfn.XLOOKUP(AD2138,CDIHistorico_[Data],CDIHistorico_[CDI dia]/100,AH2138,0)</f>
        <v>0</v>
      </c>
      <c r="AI2139" s="2">
        <f t="shared" si="155"/>
        <v>1</v>
      </c>
    </row>
    <row r="2140" spans="26:35" hidden="1" x14ac:dyDescent="0.25">
      <c r="Z2140"/>
      <c r="AD2140" s="5">
        <f t="shared" si="156"/>
        <v>39808</v>
      </c>
      <c r="AE2140" s="96" cm="1">
        <f t="array" ref="AE2140">_xlfn.XLOOKUP(AD2139,SELICHistorico[Data],SELICHistorico[SELIC dia]/100,AE2139,0)</f>
        <v>0</v>
      </c>
      <c r="AF2140" s="80">
        <f t="shared" si="154"/>
        <v>1</v>
      </c>
      <c r="AG2140" s="123">
        <f t="shared" si="153"/>
        <v>1000</v>
      </c>
      <c r="AH2140" s="126" cm="1">
        <f t="array" ref="AH2140">_xlfn.XLOOKUP(AD2139,CDIHistorico_[Data],CDIHistorico_[CDI dia]/100,AH2139,0)</f>
        <v>0</v>
      </c>
      <c r="AI2140" s="2">
        <f t="shared" si="155"/>
        <v>1</v>
      </c>
    </row>
    <row r="2141" spans="26:35" hidden="1" x14ac:dyDescent="0.25">
      <c r="Z2141"/>
      <c r="AD2141" s="5">
        <f t="shared" si="156"/>
        <v>39811</v>
      </c>
      <c r="AE2141" s="96" cm="1">
        <f t="array" ref="AE2141">_xlfn.XLOOKUP(AD2140,SELICHistorico[Data],SELICHistorico[SELIC dia]/100,AE2140,0)</f>
        <v>0</v>
      </c>
      <c r="AF2141" s="80">
        <f t="shared" si="154"/>
        <v>1</v>
      </c>
      <c r="AG2141" s="123">
        <f t="shared" si="153"/>
        <v>1000</v>
      </c>
      <c r="AH2141" s="126" cm="1">
        <f t="array" ref="AH2141">_xlfn.XLOOKUP(AD2140,CDIHistorico_[Data],CDIHistorico_[CDI dia]/100,AH2140,0)</f>
        <v>0</v>
      </c>
      <c r="AI2141" s="2">
        <f t="shared" si="155"/>
        <v>1</v>
      </c>
    </row>
    <row r="2142" spans="26:35" hidden="1" x14ac:dyDescent="0.25">
      <c r="Z2142"/>
      <c r="AD2142" s="5">
        <f t="shared" si="156"/>
        <v>39812</v>
      </c>
      <c r="AE2142" s="96" cm="1">
        <f t="array" ref="AE2142">_xlfn.XLOOKUP(AD2141,SELICHistorico[Data],SELICHistorico[SELIC dia]/100,AE2141,0)</f>
        <v>0</v>
      </c>
      <c r="AF2142" s="80">
        <f t="shared" si="154"/>
        <v>1</v>
      </c>
      <c r="AG2142" s="123">
        <f t="shared" si="153"/>
        <v>1000</v>
      </c>
      <c r="AH2142" s="126" cm="1">
        <f t="array" ref="AH2142">_xlfn.XLOOKUP(AD2141,CDIHistorico_[Data],CDIHistorico_[CDI dia]/100,AH2141,0)</f>
        <v>0</v>
      </c>
      <c r="AI2142" s="2">
        <f t="shared" si="155"/>
        <v>1</v>
      </c>
    </row>
    <row r="2143" spans="26:35" hidden="1" x14ac:dyDescent="0.25">
      <c r="Z2143"/>
      <c r="AD2143" s="5">
        <f t="shared" si="156"/>
        <v>39813</v>
      </c>
      <c r="AE2143" s="96" cm="1">
        <f t="array" ref="AE2143">_xlfn.XLOOKUP(AD2142,SELICHistorico[Data],SELICHistorico[SELIC dia]/100,AE2142,0)</f>
        <v>0</v>
      </c>
      <c r="AF2143" s="80">
        <f t="shared" si="154"/>
        <v>1</v>
      </c>
      <c r="AG2143" s="123">
        <f t="shared" si="153"/>
        <v>1000</v>
      </c>
      <c r="AH2143" s="126" cm="1">
        <f t="array" ref="AH2143">_xlfn.XLOOKUP(AD2142,CDIHistorico_[Data],CDIHistorico_[CDI dia]/100,AH2142,0)</f>
        <v>0</v>
      </c>
      <c r="AI2143" s="2">
        <f t="shared" si="155"/>
        <v>1</v>
      </c>
    </row>
    <row r="2144" spans="26:35" hidden="1" x14ac:dyDescent="0.25">
      <c r="Z2144"/>
      <c r="AD2144" s="5">
        <f t="shared" si="156"/>
        <v>39815</v>
      </c>
      <c r="AE2144" s="96" cm="1">
        <f t="array" ref="AE2144">_xlfn.XLOOKUP(AD2143,SELICHistorico[Data],SELICHistorico[SELIC dia]/100,AE2143,0)</f>
        <v>0</v>
      </c>
      <c r="AF2144" s="80">
        <f t="shared" si="154"/>
        <v>1</v>
      </c>
      <c r="AG2144" s="123">
        <f t="shared" si="153"/>
        <v>1000</v>
      </c>
      <c r="AH2144" s="126" cm="1">
        <f t="array" ref="AH2144">_xlfn.XLOOKUP(AD2143,CDIHistorico_[Data],CDIHistorico_[CDI dia]/100,AH2143,0)</f>
        <v>0</v>
      </c>
      <c r="AI2144" s="2">
        <f t="shared" si="155"/>
        <v>1</v>
      </c>
    </row>
    <row r="2145" spans="26:35" hidden="1" x14ac:dyDescent="0.25">
      <c r="Z2145"/>
      <c r="AD2145" s="5">
        <f t="shared" si="156"/>
        <v>39818</v>
      </c>
      <c r="AE2145" s="96" cm="1">
        <f t="array" ref="AE2145">_xlfn.XLOOKUP(AD2144,SELICHistorico[Data],SELICHistorico[SELIC dia]/100,AE2144,0)</f>
        <v>0</v>
      </c>
      <c r="AF2145" s="80">
        <f t="shared" si="154"/>
        <v>1</v>
      </c>
      <c r="AG2145" s="123">
        <f t="shared" si="153"/>
        <v>1000</v>
      </c>
      <c r="AH2145" s="126" cm="1">
        <f t="array" ref="AH2145">_xlfn.XLOOKUP(AD2144,CDIHistorico_[Data],CDIHistorico_[CDI dia]/100,AH2144,0)</f>
        <v>0</v>
      </c>
      <c r="AI2145" s="2">
        <f t="shared" si="155"/>
        <v>1</v>
      </c>
    </row>
    <row r="2146" spans="26:35" hidden="1" x14ac:dyDescent="0.25">
      <c r="Z2146"/>
      <c r="AD2146" s="5">
        <f t="shared" si="156"/>
        <v>39819</v>
      </c>
      <c r="AE2146" s="96" cm="1">
        <f t="array" ref="AE2146">_xlfn.XLOOKUP(AD2145,SELICHistorico[Data],SELICHistorico[SELIC dia]/100,AE2145,0)</f>
        <v>0</v>
      </c>
      <c r="AF2146" s="80">
        <f t="shared" si="154"/>
        <v>1</v>
      </c>
      <c r="AG2146" s="123">
        <f t="shared" si="153"/>
        <v>1000</v>
      </c>
      <c r="AH2146" s="126" cm="1">
        <f t="array" ref="AH2146">_xlfn.XLOOKUP(AD2145,CDIHistorico_[Data],CDIHistorico_[CDI dia]/100,AH2145,0)</f>
        <v>0</v>
      </c>
      <c r="AI2146" s="2">
        <f t="shared" si="155"/>
        <v>1</v>
      </c>
    </row>
    <row r="2147" spans="26:35" hidden="1" x14ac:dyDescent="0.25">
      <c r="Z2147"/>
      <c r="AD2147" s="5">
        <f t="shared" si="156"/>
        <v>39820</v>
      </c>
      <c r="AE2147" s="96" cm="1">
        <f t="array" ref="AE2147">_xlfn.XLOOKUP(AD2146,SELICHistorico[Data],SELICHistorico[SELIC dia]/100,AE2146,0)</f>
        <v>0</v>
      </c>
      <c r="AF2147" s="80">
        <f t="shared" si="154"/>
        <v>1</v>
      </c>
      <c r="AG2147" s="123">
        <f t="shared" si="153"/>
        <v>1000</v>
      </c>
      <c r="AH2147" s="126" cm="1">
        <f t="array" ref="AH2147">_xlfn.XLOOKUP(AD2146,CDIHistorico_[Data],CDIHistorico_[CDI dia]/100,AH2146,0)</f>
        <v>0</v>
      </c>
      <c r="AI2147" s="2">
        <f t="shared" si="155"/>
        <v>1</v>
      </c>
    </row>
    <row r="2148" spans="26:35" hidden="1" x14ac:dyDescent="0.25">
      <c r="Z2148"/>
      <c r="AD2148" s="5">
        <f t="shared" si="156"/>
        <v>39821</v>
      </c>
      <c r="AE2148" s="96" cm="1">
        <f t="array" ref="AE2148">_xlfn.XLOOKUP(AD2147,SELICHistorico[Data],SELICHistorico[SELIC dia]/100,AE2147,0)</f>
        <v>0</v>
      </c>
      <c r="AF2148" s="80">
        <f t="shared" si="154"/>
        <v>1</v>
      </c>
      <c r="AG2148" s="123">
        <f t="shared" si="153"/>
        <v>1000</v>
      </c>
      <c r="AH2148" s="126" cm="1">
        <f t="array" ref="AH2148">_xlfn.XLOOKUP(AD2147,CDIHistorico_[Data],CDIHistorico_[CDI dia]/100,AH2147,0)</f>
        <v>0</v>
      </c>
      <c r="AI2148" s="2">
        <f t="shared" si="155"/>
        <v>1</v>
      </c>
    </row>
    <row r="2149" spans="26:35" hidden="1" x14ac:dyDescent="0.25">
      <c r="Z2149"/>
      <c r="AD2149" s="5">
        <f t="shared" si="156"/>
        <v>39822</v>
      </c>
      <c r="AE2149" s="96" cm="1">
        <f t="array" ref="AE2149">_xlfn.XLOOKUP(AD2148,SELICHistorico[Data],SELICHistorico[SELIC dia]/100,AE2148,0)</f>
        <v>0</v>
      </c>
      <c r="AF2149" s="80">
        <f t="shared" si="154"/>
        <v>1</v>
      </c>
      <c r="AG2149" s="123">
        <f t="shared" si="153"/>
        <v>1000</v>
      </c>
      <c r="AH2149" s="126" cm="1">
        <f t="array" ref="AH2149">_xlfn.XLOOKUP(AD2148,CDIHistorico_[Data],CDIHistorico_[CDI dia]/100,AH2148,0)</f>
        <v>0</v>
      </c>
      <c r="AI2149" s="2">
        <f t="shared" si="155"/>
        <v>1</v>
      </c>
    </row>
    <row r="2150" spans="26:35" hidden="1" x14ac:dyDescent="0.25">
      <c r="Z2150"/>
      <c r="AD2150" s="5">
        <f t="shared" si="156"/>
        <v>39825</v>
      </c>
      <c r="AE2150" s="96" cm="1">
        <f t="array" ref="AE2150">_xlfn.XLOOKUP(AD2149,SELICHistorico[Data],SELICHistorico[SELIC dia]/100,AE2149,0)</f>
        <v>0</v>
      </c>
      <c r="AF2150" s="80">
        <f t="shared" si="154"/>
        <v>1</v>
      </c>
      <c r="AG2150" s="123">
        <f t="shared" si="153"/>
        <v>1000</v>
      </c>
      <c r="AH2150" s="126" cm="1">
        <f t="array" ref="AH2150">_xlfn.XLOOKUP(AD2149,CDIHistorico_[Data],CDIHistorico_[CDI dia]/100,AH2149,0)</f>
        <v>0</v>
      </c>
      <c r="AI2150" s="2">
        <f t="shared" si="155"/>
        <v>1</v>
      </c>
    </row>
    <row r="2151" spans="26:35" hidden="1" x14ac:dyDescent="0.25">
      <c r="Z2151"/>
      <c r="AD2151" s="5">
        <f t="shared" si="156"/>
        <v>39826</v>
      </c>
      <c r="AE2151" s="96" cm="1">
        <f t="array" ref="AE2151">_xlfn.XLOOKUP(AD2150,SELICHistorico[Data],SELICHistorico[SELIC dia]/100,AE2150,0)</f>
        <v>0</v>
      </c>
      <c r="AF2151" s="80">
        <f t="shared" si="154"/>
        <v>1</v>
      </c>
      <c r="AG2151" s="123">
        <f t="shared" si="153"/>
        <v>1000</v>
      </c>
      <c r="AH2151" s="126" cm="1">
        <f t="array" ref="AH2151">_xlfn.XLOOKUP(AD2150,CDIHistorico_[Data],CDIHistorico_[CDI dia]/100,AH2150,0)</f>
        <v>0</v>
      </c>
      <c r="AI2151" s="2">
        <f t="shared" si="155"/>
        <v>1</v>
      </c>
    </row>
    <row r="2152" spans="26:35" hidden="1" x14ac:dyDescent="0.25">
      <c r="Z2152"/>
      <c r="AD2152" s="5">
        <f t="shared" si="156"/>
        <v>39827</v>
      </c>
      <c r="AE2152" s="96" cm="1">
        <f t="array" ref="AE2152">_xlfn.XLOOKUP(AD2151,SELICHistorico[Data],SELICHistorico[SELIC dia]/100,AE2151,0)</f>
        <v>0</v>
      </c>
      <c r="AF2152" s="80">
        <f t="shared" si="154"/>
        <v>1</v>
      </c>
      <c r="AG2152" s="123">
        <f t="shared" si="153"/>
        <v>1000</v>
      </c>
      <c r="AH2152" s="126" cm="1">
        <f t="array" ref="AH2152">_xlfn.XLOOKUP(AD2151,CDIHistorico_[Data],CDIHistorico_[CDI dia]/100,AH2151,0)</f>
        <v>0</v>
      </c>
      <c r="AI2152" s="2">
        <f t="shared" si="155"/>
        <v>1</v>
      </c>
    </row>
    <row r="2153" spans="26:35" hidden="1" x14ac:dyDescent="0.25">
      <c r="Z2153"/>
      <c r="AD2153" s="5">
        <f t="shared" si="156"/>
        <v>39828</v>
      </c>
      <c r="AE2153" s="96" cm="1">
        <f t="array" ref="AE2153">_xlfn.XLOOKUP(AD2152,SELICHistorico[Data],SELICHistorico[SELIC dia]/100,AE2152,0)</f>
        <v>0</v>
      </c>
      <c r="AF2153" s="80">
        <f t="shared" si="154"/>
        <v>1</v>
      </c>
      <c r="AG2153" s="123">
        <f t="shared" si="153"/>
        <v>1000</v>
      </c>
      <c r="AH2153" s="126" cm="1">
        <f t="array" ref="AH2153">_xlfn.XLOOKUP(AD2152,CDIHistorico_[Data],CDIHistorico_[CDI dia]/100,AH2152,0)</f>
        <v>0</v>
      </c>
      <c r="AI2153" s="2">
        <f t="shared" si="155"/>
        <v>1</v>
      </c>
    </row>
    <row r="2154" spans="26:35" hidden="1" x14ac:dyDescent="0.25">
      <c r="Z2154"/>
      <c r="AD2154" s="5">
        <f t="shared" si="156"/>
        <v>39829</v>
      </c>
      <c r="AE2154" s="96" cm="1">
        <f t="array" ref="AE2154">_xlfn.XLOOKUP(AD2153,SELICHistorico[Data],SELICHistorico[SELIC dia]/100,AE2153,0)</f>
        <v>0</v>
      </c>
      <c r="AF2154" s="80">
        <f t="shared" si="154"/>
        <v>1</v>
      </c>
      <c r="AG2154" s="123">
        <f t="shared" si="153"/>
        <v>1000</v>
      </c>
      <c r="AH2154" s="126" cm="1">
        <f t="array" ref="AH2154">_xlfn.XLOOKUP(AD2153,CDIHistorico_[Data],CDIHistorico_[CDI dia]/100,AH2153,0)</f>
        <v>0</v>
      </c>
      <c r="AI2154" s="2">
        <f t="shared" si="155"/>
        <v>1</v>
      </c>
    </row>
    <row r="2155" spans="26:35" hidden="1" x14ac:dyDescent="0.25">
      <c r="Z2155"/>
      <c r="AD2155" s="5">
        <f t="shared" si="156"/>
        <v>39832</v>
      </c>
      <c r="AE2155" s="96" cm="1">
        <f t="array" ref="AE2155">_xlfn.XLOOKUP(AD2154,SELICHistorico[Data],SELICHistorico[SELIC dia]/100,AE2154,0)</f>
        <v>0</v>
      </c>
      <c r="AF2155" s="80">
        <f t="shared" si="154"/>
        <v>1</v>
      </c>
      <c r="AG2155" s="123">
        <f t="shared" si="153"/>
        <v>1000</v>
      </c>
      <c r="AH2155" s="126" cm="1">
        <f t="array" ref="AH2155">_xlfn.XLOOKUP(AD2154,CDIHistorico_[Data],CDIHistorico_[CDI dia]/100,AH2154,0)</f>
        <v>0</v>
      </c>
      <c r="AI2155" s="2">
        <f t="shared" si="155"/>
        <v>1</v>
      </c>
    </row>
    <row r="2156" spans="26:35" hidden="1" x14ac:dyDescent="0.25">
      <c r="Z2156"/>
      <c r="AD2156" s="5">
        <f t="shared" si="156"/>
        <v>39833</v>
      </c>
      <c r="AE2156" s="96" cm="1">
        <f t="array" ref="AE2156">_xlfn.XLOOKUP(AD2155,SELICHistorico[Data],SELICHistorico[SELIC dia]/100,AE2155,0)</f>
        <v>0</v>
      </c>
      <c r="AF2156" s="80">
        <f t="shared" si="154"/>
        <v>1</v>
      </c>
      <c r="AG2156" s="123">
        <f t="shared" si="153"/>
        <v>1000</v>
      </c>
      <c r="AH2156" s="126" cm="1">
        <f t="array" ref="AH2156">_xlfn.XLOOKUP(AD2155,CDIHistorico_[Data],CDIHistorico_[CDI dia]/100,AH2155,0)</f>
        <v>0</v>
      </c>
      <c r="AI2156" s="2">
        <f t="shared" si="155"/>
        <v>1</v>
      </c>
    </row>
    <row r="2157" spans="26:35" hidden="1" x14ac:dyDescent="0.25">
      <c r="Z2157"/>
      <c r="AD2157" s="5">
        <f t="shared" si="156"/>
        <v>39834</v>
      </c>
      <c r="AE2157" s="96" cm="1">
        <f t="array" ref="AE2157">_xlfn.XLOOKUP(AD2156,SELICHistorico[Data],SELICHistorico[SELIC dia]/100,AE2156,0)</f>
        <v>0</v>
      </c>
      <c r="AF2157" s="80">
        <f t="shared" si="154"/>
        <v>1</v>
      </c>
      <c r="AG2157" s="123">
        <f t="shared" si="153"/>
        <v>1000</v>
      </c>
      <c r="AH2157" s="126" cm="1">
        <f t="array" ref="AH2157">_xlfn.XLOOKUP(AD2156,CDIHistorico_[Data],CDIHistorico_[CDI dia]/100,AH2156,0)</f>
        <v>0</v>
      </c>
      <c r="AI2157" s="2">
        <f t="shared" si="155"/>
        <v>1</v>
      </c>
    </row>
    <row r="2158" spans="26:35" hidden="1" x14ac:dyDescent="0.25">
      <c r="Z2158"/>
      <c r="AD2158" s="5">
        <f t="shared" si="156"/>
        <v>39835</v>
      </c>
      <c r="AE2158" s="96" cm="1">
        <f t="array" ref="AE2158">_xlfn.XLOOKUP(AD2157,SELICHistorico[Data],SELICHistorico[SELIC dia]/100,AE2157,0)</f>
        <v>0</v>
      </c>
      <c r="AF2158" s="80">
        <f t="shared" si="154"/>
        <v>1</v>
      </c>
      <c r="AG2158" s="123">
        <f t="shared" si="153"/>
        <v>1000</v>
      </c>
      <c r="AH2158" s="126" cm="1">
        <f t="array" ref="AH2158">_xlfn.XLOOKUP(AD2157,CDIHistorico_[Data],CDIHistorico_[CDI dia]/100,AH2157,0)</f>
        <v>0</v>
      </c>
      <c r="AI2158" s="2">
        <f t="shared" si="155"/>
        <v>1</v>
      </c>
    </row>
    <row r="2159" spans="26:35" hidden="1" x14ac:dyDescent="0.25">
      <c r="Z2159"/>
      <c r="AD2159" s="5">
        <f t="shared" si="156"/>
        <v>39836</v>
      </c>
      <c r="AE2159" s="96" cm="1">
        <f t="array" ref="AE2159">_xlfn.XLOOKUP(AD2158,SELICHistorico[Data],SELICHistorico[SELIC dia]/100,AE2158,0)</f>
        <v>0</v>
      </c>
      <c r="AF2159" s="80">
        <f t="shared" si="154"/>
        <v>1</v>
      </c>
      <c r="AG2159" s="123">
        <f t="shared" si="153"/>
        <v>1000</v>
      </c>
      <c r="AH2159" s="126" cm="1">
        <f t="array" ref="AH2159">_xlfn.XLOOKUP(AD2158,CDIHistorico_[Data],CDIHistorico_[CDI dia]/100,AH2158,0)</f>
        <v>0</v>
      </c>
      <c r="AI2159" s="2">
        <f t="shared" si="155"/>
        <v>1</v>
      </c>
    </row>
    <row r="2160" spans="26:35" hidden="1" x14ac:dyDescent="0.25">
      <c r="Z2160"/>
      <c r="AD2160" s="5">
        <f t="shared" si="156"/>
        <v>39839</v>
      </c>
      <c r="AE2160" s="96" cm="1">
        <f t="array" ref="AE2160">_xlfn.XLOOKUP(AD2159,SELICHistorico[Data],SELICHistorico[SELIC dia]/100,AE2159,0)</f>
        <v>0</v>
      </c>
      <c r="AF2160" s="80">
        <f t="shared" si="154"/>
        <v>1</v>
      </c>
      <c r="AG2160" s="123">
        <f t="shared" si="153"/>
        <v>1000</v>
      </c>
      <c r="AH2160" s="126" cm="1">
        <f t="array" ref="AH2160">_xlfn.XLOOKUP(AD2159,CDIHistorico_[Data],CDIHistorico_[CDI dia]/100,AH2159,0)</f>
        <v>0</v>
      </c>
      <c r="AI2160" s="2">
        <f t="shared" si="155"/>
        <v>1</v>
      </c>
    </row>
    <row r="2161" spans="26:35" hidden="1" x14ac:dyDescent="0.25">
      <c r="Z2161"/>
      <c r="AD2161" s="5">
        <f t="shared" si="156"/>
        <v>39840</v>
      </c>
      <c r="AE2161" s="96" cm="1">
        <f t="array" ref="AE2161">_xlfn.XLOOKUP(AD2160,SELICHistorico[Data],SELICHistorico[SELIC dia]/100,AE2160,0)</f>
        <v>0</v>
      </c>
      <c r="AF2161" s="80">
        <f t="shared" si="154"/>
        <v>1</v>
      </c>
      <c r="AG2161" s="123">
        <f t="shared" si="153"/>
        <v>1000</v>
      </c>
      <c r="AH2161" s="126" cm="1">
        <f t="array" ref="AH2161">_xlfn.XLOOKUP(AD2160,CDIHistorico_[Data],CDIHistorico_[CDI dia]/100,AH2160,0)</f>
        <v>0</v>
      </c>
      <c r="AI2161" s="2">
        <f t="shared" si="155"/>
        <v>1</v>
      </c>
    </row>
    <row r="2162" spans="26:35" hidden="1" x14ac:dyDescent="0.25">
      <c r="Z2162"/>
      <c r="AD2162" s="5">
        <f t="shared" si="156"/>
        <v>39841</v>
      </c>
      <c r="AE2162" s="96" cm="1">
        <f t="array" ref="AE2162">_xlfn.XLOOKUP(AD2161,SELICHistorico[Data],SELICHistorico[SELIC dia]/100,AE2161,0)</f>
        <v>0</v>
      </c>
      <c r="AF2162" s="80">
        <f t="shared" si="154"/>
        <v>1</v>
      </c>
      <c r="AG2162" s="123">
        <f t="shared" si="153"/>
        <v>1000</v>
      </c>
      <c r="AH2162" s="126" cm="1">
        <f t="array" ref="AH2162">_xlfn.XLOOKUP(AD2161,CDIHistorico_[Data],CDIHistorico_[CDI dia]/100,AH2161,0)</f>
        <v>0</v>
      </c>
      <c r="AI2162" s="2">
        <f t="shared" si="155"/>
        <v>1</v>
      </c>
    </row>
    <row r="2163" spans="26:35" hidden="1" x14ac:dyDescent="0.25">
      <c r="Z2163"/>
      <c r="AD2163" s="5">
        <f t="shared" si="156"/>
        <v>39842</v>
      </c>
      <c r="AE2163" s="96" cm="1">
        <f t="array" ref="AE2163">_xlfn.XLOOKUP(AD2162,SELICHistorico[Data],SELICHistorico[SELIC dia]/100,AE2162,0)</f>
        <v>0</v>
      </c>
      <c r="AF2163" s="80">
        <f t="shared" si="154"/>
        <v>1</v>
      </c>
      <c r="AG2163" s="123">
        <f t="shared" si="153"/>
        <v>1000</v>
      </c>
      <c r="AH2163" s="126" cm="1">
        <f t="array" ref="AH2163">_xlfn.XLOOKUP(AD2162,CDIHistorico_[Data],CDIHistorico_[CDI dia]/100,AH2162,0)</f>
        <v>0</v>
      </c>
      <c r="AI2163" s="2">
        <f t="shared" si="155"/>
        <v>1</v>
      </c>
    </row>
    <row r="2164" spans="26:35" hidden="1" x14ac:dyDescent="0.25">
      <c r="Z2164"/>
      <c r="AD2164" s="5">
        <f t="shared" si="156"/>
        <v>39843</v>
      </c>
      <c r="AE2164" s="96" cm="1">
        <f t="array" ref="AE2164">_xlfn.XLOOKUP(AD2163,SELICHistorico[Data],SELICHistorico[SELIC dia]/100,AE2163,0)</f>
        <v>0</v>
      </c>
      <c r="AF2164" s="80">
        <f t="shared" si="154"/>
        <v>1</v>
      </c>
      <c r="AG2164" s="123">
        <f t="shared" si="153"/>
        <v>1000</v>
      </c>
      <c r="AH2164" s="126" cm="1">
        <f t="array" ref="AH2164">_xlfn.XLOOKUP(AD2163,CDIHistorico_[Data],CDIHistorico_[CDI dia]/100,AH2163,0)</f>
        <v>0</v>
      </c>
      <c r="AI2164" s="2">
        <f t="shared" si="155"/>
        <v>1</v>
      </c>
    </row>
    <row r="2165" spans="26:35" hidden="1" x14ac:dyDescent="0.25">
      <c r="Z2165"/>
      <c r="AD2165" s="5">
        <f t="shared" si="156"/>
        <v>39846</v>
      </c>
      <c r="AE2165" s="96" cm="1">
        <f t="array" ref="AE2165">_xlfn.XLOOKUP(AD2164,SELICHistorico[Data],SELICHistorico[SELIC dia]/100,AE2164,0)</f>
        <v>0</v>
      </c>
      <c r="AF2165" s="80">
        <f t="shared" si="154"/>
        <v>1</v>
      </c>
      <c r="AG2165" s="123">
        <f t="shared" si="153"/>
        <v>1000</v>
      </c>
      <c r="AH2165" s="126" cm="1">
        <f t="array" ref="AH2165">_xlfn.XLOOKUP(AD2164,CDIHistorico_[Data],CDIHistorico_[CDI dia]/100,AH2164,0)</f>
        <v>0</v>
      </c>
      <c r="AI2165" s="2">
        <f t="shared" si="155"/>
        <v>1</v>
      </c>
    </row>
    <row r="2166" spans="26:35" hidden="1" x14ac:dyDescent="0.25">
      <c r="Z2166"/>
      <c r="AD2166" s="5">
        <f t="shared" si="156"/>
        <v>39847</v>
      </c>
      <c r="AE2166" s="96" cm="1">
        <f t="array" ref="AE2166">_xlfn.XLOOKUP(AD2165,SELICHistorico[Data],SELICHistorico[SELIC dia]/100,AE2165,0)</f>
        <v>0</v>
      </c>
      <c r="AF2166" s="80">
        <f t="shared" si="154"/>
        <v>1</v>
      </c>
      <c r="AG2166" s="123">
        <f t="shared" si="153"/>
        <v>1000</v>
      </c>
      <c r="AH2166" s="126" cm="1">
        <f t="array" ref="AH2166">_xlfn.XLOOKUP(AD2165,CDIHistorico_[Data],CDIHistorico_[CDI dia]/100,AH2165,0)</f>
        <v>0</v>
      </c>
      <c r="AI2166" s="2">
        <f t="shared" si="155"/>
        <v>1</v>
      </c>
    </row>
    <row r="2167" spans="26:35" hidden="1" x14ac:dyDescent="0.25">
      <c r="Z2167"/>
      <c r="AD2167" s="5">
        <f t="shared" si="156"/>
        <v>39848</v>
      </c>
      <c r="AE2167" s="96" cm="1">
        <f t="array" ref="AE2167">_xlfn.XLOOKUP(AD2166,SELICHistorico[Data],SELICHistorico[SELIC dia]/100,AE2166,0)</f>
        <v>0</v>
      </c>
      <c r="AF2167" s="80">
        <f t="shared" si="154"/>
        <v>1</v>
      </c>
      <c r="AG2167" s="123">
        <f t="shared" si="153"/>
        <v>1000</v>
      </c>
      <c r="AH2167" s="126" cm="1">
        <f t="array" ref="AH2167">_xlfn.XLOOKUP(AD2166,CDIHistorico_[Data],CDIHistorico_[CDI dia]/100,AH2166,0)</f>
        <v>0</v>
      </c>
      <c r="AI2167" s="2">
        <f t="shared" si="155"/>
        <v>1</v>
      </c>
    </row>
    <row r="2168" spans="26:35" hidden="1" x14ac:dyDescent="0.25">
      <c r="Z2168"/>
      <c r="AD2168" s="5">
        <f t="shared" si="156"/>
        <v>39849</v>
      </c>
      <c r="AE2168" s="96" cm="1">
        <f t="array" ref="AE2168">_xlfn.XLOOKUP(AD2167,SELICHistorico[Data],SELICHistorico[SELIC dia]/100,AE2167,0)</f>
        <v>0</v>
      </c>
      <c r="AF2168" s="80">
        <f t="shared" si="154"/>
        <v>1</v>
      </c>
      <c r="AG2168" s="123">
        <f t="shared" si="153"/>
        <v>1000</v>
      </c>
      <c r="AH2168" s="126" cm="1">
        <f t="array" ref="AH2168">_xlfn.XLOOKUP(AD2167,CDIHistorico_[Data],CDIHistorico_[CDI dia]/100,AH2167,0)</f>
        <v>0</v>
      </c>
      <c r="AI2168" s="2">
        <f t="shared" si="155"/>
        <v>1</v>
      </c>
    </row>
    <row r="2169" spans="26:35" hidden="1" x14ac:dyDescent="0.25">
      <c r="Z2169"/>
      <c r="AD2169" s="5">
        <f t="shared" si="156"/>
        <v>39850</v>
      </c>
      <c r="AE2169" s="96" cm="1">
        <f t="array" ref="AE2169">_xlfn.XLOOKUP(AD2168,SELICHistorico[Data],SELICHistorico[SELIC dia]/100,AE2168,0)</f>
        <v>0</v>
      </c>
      <c r="AF2169" s="80">
        <f t="shared" si="154"/>
        <v>1</v>
      </c>
      <c r="AG2169" s="123">
        <f t="shared" si="153"/>
        <v>1000</v>
      </c>
      <c r="AH2169" s="126" cm="1">
        <f t="array" ref="AH2169">_xlfn.XLOOKUP(AD2168,CDIHistorico_[Data],CDIHistorico_[CDI dia]/100,AH2168,0)</f>
        <v>0</v>
      </c>
      <c r="AI2169" s="2">
        <f t="shared" si="155"/>
        <v>1</v>
      </c>
    </row>
    <row r="2170" spans="26:35" hidden="1" x14ac:dyDescent="0.25">
      <c r="Z2170"/>
      <c r="AD2170" s="5">
        <f t="shared" si="156"/>
        <v>39853</v>
      </c>
      <c r="AE2170" s="96" cm="1">
        <f t="array" ref="AE2170">_xlfn.XLOOKUP(AD2169,SELICHistorico[Data],SELICHistorico[SELIC dia]/100,AE2169,0)</f>
        <v>0</v>
      </c>
      <c r="AF2170" s="80">
        <f t="shared" si="154"/>
        <v>1</v>
      </c>
      <c r="AG2170" s="123">
        <f t="shared" si="153"/>
        <v>1000</v>
      </c>
      <c r="AH2170" s="126" cm="1">
        <f t="array" ref="AH2170">_xlfn.XLOOKUP(AD2169,CDIHistorico_[Data],CDIHistorico_[CDI dia]/100,AH2169,0)</f>
        <v>0</v>
      </c>
      <c r="AI2170" s="2">
        <f t="shared" si="155"/>
        <v>1</v>
      </c>
    </row>
    <row r="2171" spans="26:35" hidden="1" x14ac:dyDescent="0.25">
      <c r="Z2171"/>
      <c r="AD2171" s="5">
        <f t="shared" si="156"/>
        <v>39854</v>
      </c>
      <c r="AE2171" s="96" cm="1">
        <f t="array" ref="AE2171">_xlfn.XLOOKUP(AD2170,SELICHistorico[Data],SELICHistorico[SELIC dia]/100,AE2170,0)</f>
        <v>0</v>
      </c>
      <c r="AF2171" s="80">
        <f t="shared" si="154"/>
        <v>1</v>
      </c>
      <c r="AG2171" s="123">
        <f t="shared" si="153"/>
        <v>1000</v>
      </c>
      <c r="AH2171" s="126" cm="1">
        <f t="array" ref="AH2171">_xlfn.XLOOKUP(AD2170,CDIHistorico_[Data],CDIHistorico_[CDI dia]/100,AH2170,0)</f>
        <v>0</v>
      </c>
      <c r="AI2171" s="2">
        <f t="shared" si="155"/>
        <v>1</v>
      </c>
    </row>
    <row r="2172" spans="26:35" hidden="1" x14ac:dyDescent="0.25">
      <c r="Z2172"/>
      <c r="AD2172" s="5">
        <f t="shared" si="156"/>
        <v>39855</v>
      </c>
      <c r="AE2172" s="96" cm="1">
        <f t="array" ref="AE2172">_xlfn.XLOOKUP(AD2171,SELICHistorico[Data],SELICHistorico[SELIC dia]/100,AE2171,0)</f>
        <v>0</v>
      </c>
      <c r="AF2172" s="80">
        <f t="shared" si="154"/>
        <v>1</v>
      </c>
      <c r="AG2172" s="123">
        <f t="shared" si="153"/>
        <v>1000</v>
      </c>
      <c r="AH2172" s="126" cm="1">
        <f t="array" ref="AH2172">_xlfn.XLOOKUP(AD2171,CDIHistorico_[Data],CDIHistorico_[CDI dia]/100,AH2171,0)</f>
        <v>0</v>
      </c>
      <c r="AI2172" s="2">
        <f t="shared" si="155"/>
        <v>1</v>
      </c>
    </row>
    <row r="2173" spans="26:35" hidden="1" x14ac:dyDescent="0.25">
      <c r="Z2173"/>
      <c r="AD2173" s="5">
        <f t="shared" si="156"/>
        <v>39856</v>
      </c>
      <c r="AE2173" s="96" cm="1">
        <f t="array" ref="AE2173">_xlfn.XLOOKUP(AD2172,SELICHistorico[Data],SELICHistorico[SELIC dia]/100,AE2172,0)</f>
        <v>0</v>
      </c>
      <c r="AF2173" s="80">
        <f t="shared" si="154"/>
        <v>1</v>
      </c>
      <c r="AG2173" s="123">
        <f t="shared" ref="AG2173:AG2236" si="157">TRUNC(1000*AF2173,6)</f>
        <v>1000</v>
      </c>
      <c r="AH2173" s="126" cm="1">
        <f t="array" ref="AH2173">_xlfn.XLOOKUP(AD2172,CDIHistorico_[Data],CDIHistorico_[CDI dia]/100,AH2172,0)</f>
        <v>0</v>
      </c>
      <c r="AI2173" s="2">
        <f t="shared" si="155"/>
        <v>1</v>
      </c>
    </row>
    <row r="2174" spans="26:35" hidden="1" x14ac:dyDescent="0.25">
      <c r="Z2174"/>
      <c r="AD2174" s="5">
        <f t="shared" si="156"/>
        <v>39857</v>
      </c>
      <c r="AE2174" s="96" cm="1">
        <f t="array" ref="AE2174">_xlfn.XLOOKUP(AD2173,SELICHistorico[Data],SELICHistorico[SELIC dia]/100,AE2173,0)</f>
        <v>0</v>
      </c>
      <c r="AF2174" s="80">
        <f t="shared" ref="AF2174:AF2237" si="158">AF2173*(1+AE2174)</f>
        <v>1</v>
      </c>
      <c r="AG2174" s="123">
        <f t="shared" si="157"/>
        <v>1000</v>
      </c>
      <c r="AH2174" s="126" cm="1">
        <f t="array" ref="AH2174">_xlfn.XLOOKUP(AD2173,CDIHistorico_[Data],CDIHistorico_[CDI dia]/100,AH2173,0)</f>
        <v>0</v>
      </c>
      <c r="AI2174" s="2">
        <f t="shared" si="155"/>
        <v>1</v>
      </c>
    </row>
    <row r="2175" spans="26:35" hidden="1" x14ac:dyDescent="0.25">
      <c r="Z2175"/>
      <c r="AD2175" s="5">
        <f t="shared" si="156"/>
        <v>39860</v>
      </c>
      <c r="AE2175" s="96" cm="1">
        <f t="array" ref="AE2175">_xlfn.XLOOKUP(AD2174,SELICHistorico[Data],SELICHistorico[SELIC dia]/100,AE2174,0)</f>
        <v>0</v>
      </c>
      <c r="AF2175" s="80">
        <f t="shared" si="158"/>
        <v>1</v>
      </c>
      <c r="AG2175" s="123">
        <f t="shared" si="157"/>
        <v>1000</v>
      </c>
      <c r="AH2175" s="126" cm="1">
        <f t="array" ref="AH2175">_xlfn.XLOOKUP(AD2174,CDIHistorico_[Data],CDIHistorico_[CDI dia]/100,AH2174,0)</f>
        <v>0</v>
      </c>
      <c r="AI2175" s="2">
        <f t="shared" si="155"/>
        <v>1</v>
      </c>
    </row>
    <row r="2176" spans="26:35" hidden="1" x14ac:dyDescent="0.25">
      <c r="Z2176"/>
      <c r="AD2176" s="5">
        <f t="shared" si="156"/>
        <v>39861</v>
      </c>
      <c r="AE2176" s="96" cm="1">
        <f t="array" ref="AE2176">_xlfn.XLOOKUP(AD2175,SELICHistorico[Data],SELICHistorico[SELIC dia]/100,AE2175,0)</f>
        <v>0</v>
      </c>
      <c r="AF2176" s="80">
        <f t="shared" si="158"/>
        <v>1</v>
      </c>
      <c r="AG2176" s="123">
        <f t="shared" si="157"/>
        <v>1000</v>
      </c>
      <c r="AH2176" s="126" cm="1">
        <f t="array" ref="AH2176">_xlfn.XLOOKUP(AD2175,CDIHistorico_[Data],CDIHistorico_[CDI dia]/100,AH2175,0)</f>
        <v>0</v>
      </c>
      <c r="AI2176" s="2">
        <f t="shared" si="155"/>
        <v>1</v>
      </c>
    </row>
    <row r="2177" spans="26:35" hidden="1" x14ac:dyDescent="0.25">
      <c r="Z2177"/>
      <c r="AD2177" s="5">
        <f t="shared" si="156"/>
        <v>39862</v>
      </c>
      <c r="AE2177" s="96" cm="1">
        <f t="array" ref="AE2177">_xlfn.XLOOKUP(AD2176,SELICHistorico[Data],SELICHistorico[SELIC dia]/100,AE2176,0)</f>
        <v>0</v>
      </c>
      <c r="AF2177" s="80">
        <f t="shared" si="158"/>
        <v>1</v>
      </c>
      <c r="AG2177" s="123">
        <f t="shared" si="157"/>
        <v>1000</v>
      </c>
      <c r="AH2177" s="126" cm="1">
        <f t="array" ref="AH2177">_xlfn.XLOOKUP(AD2176,CDIHistorico_[Data],CDIHistorico_[CDI dia]/100,AH2176,0)</f>
        <v>0</v>
      </c>
      <c r="AI2177" s="2">
        <f t="shared" si="155"/>
        <v>1</v>
      </c>
    </row>
    <row r="2178" spans="26:35" hidden="1" x14ac:dyDescent="0.25">
      <c r="Z2178"/>
      <c r="AD2178" s="5">
        <f t="shared" si="156"/>
        <v>39863</v>
      </c>
      <c r="AE2178" s="96" cm="1">
        <f t="array" ref="AE2178">_xlfn.XLOOKUP(AD2177,SELICHistorico[Data],SELICHistorico[SELIC dia]/100,AE2177,0)</f>
        <v>0</v>
      </c>
      <c r="AF2178" s="80">
        <f t="shared" si="158"/>
        <v>1</v>
      </c>
      <c r="AG2178" s="123">
        <f t="shared" si="157"/>
        <v>1000</v>
      </c>
      <c r="AH2178" s="126" cm="1">
        <f t="array" ref="AH2178">_xlfn.XLOOKUP(AD2177,CDIHistorico_[Data],CDIHistorico_[CDI dia]/100,AH2177,0)</f>
        <v>0</v>
      </c>
      <c r="AI2178" s="2">
        <f t="shared" si="155"/>
        <v>1</v>
      </c>
    </row>
    <row r="2179" spans="26:35" hidden="1" x14ac:dyDescent="0.25">
      <c r="Z2179"/>
      <c r="AD2179" s="5">
        <f t="shared" si="156"/>
        <v>39864</v>
      </c>
      <c r="AE2179" s="96" cm="1">
        <f t="array" ref="AE2179">_xlfn.XLOOKUP(AD2178,SELICHistorico[Data],SELICHistorico[SELIC dia]/100,AE2178,0)</f>
        <v>0</v>
      </c>
      <c r="AF2179" s="80">
        <f t="shared" si="158"/>
        <v>1</v>
      </c>
      <c r="AG2179" s="123">
        <f t="shared" si="157"/>
        <v>1000</v>
      </c>
      <c r="AH2179" s="126" cm="1">
        <f t="array" ref="AH2179">_xlfn.XLOOKUP(AD2178,CDIHistorico_[Data],CDIHistorico_[CDI dia]/100,AH2178,0)</f>
        <v>0</v>
      </c>
      <c r="AI2179" s="2">
        <f t="shared" si="155"/>
        <v>1</v>
      </c>
    </row>
    <row r="2180" spans="26:35" hidden="1" x14ac:dyDescent="0.25">
      <c r="Z2180"/>
      <c r="AD2180" s="5">
        <f t="shared" si="156"/>
        <v>39869</v>
      </c>
      <c r="AE2180" s="96" cm="1">
        <f t="array" ref="AE2180">_xlfn.XLOOKUP(AD2179,SELICHistorico[Data],SELICHistorico[SELIC dia]/100,AE2179,0)</f>
        <v>0</v>
      </c>
      <c r="AF2180" s="80">
        <f t="shared" si="158"/>
        <v>1</v>
      </c>
      <c r="AG2180" s="123">
        <f t="shared" si="157"/>
        <v>1000</v>
      </c>
      <c r="AH2180" s="126" cm="1">
        <f t="array" ref="AH2180">_xlfn.XLOOKUP(AD2179,CDIHistorico_[Data],CDIHistorico_[CDI dia]/100,AH2179,0)</f>
        <v>0</v>
      </c>
      <c r="AI2180" s="2">
        <f t="shared" si="155"/>
        <v>1</v>
      </c>
    </row>
    <row r="2181" spans="26:35" hidden="1" x14ac:dyDescent="0.25">
      <c r="Z2181"/>
      <c r="AD2181" s="5">
        <f t="shared" si="156"/>
        <v>39870</v>
      </c>
      <c r="AE2181" s="96" cm="1">
        <f t="array" ref="AE2181">_xlfn.XLOOKUP(AD2180,SELICHistorico[Data],SELICHistorico[SELIC dia]/100,AE2180,0)</f>
        <v>0</v>
      </c>
      <c r="AF2181" s="80">
        <f t="shared" si="158"/>
        <v>1</v>
      </c>
      <c r="AG2181" s="123">
        <f t="shared" si="157"/>
        <v>1000</v>
      </c>
      <c r="AH2181" s="126" cm="1">
        <f t="array" ref="AH2181">_xlfn.XLOOKUP(AD2180,CDIHistorico_[Data],CDIHistorico_[CDI dia]/100,AH2180,0)</f>
        <v>0</v>
      </c>
      <c r="AI2181" s="2">
        <f t="shared" si="155"/>
        <v>1</v>
      </c>
    </row>
    <row r="2182" spans="26:35" hidden="1" x14ac:dyDescent="0.25">
      <c r="Z2182"/>
      <c r="AD2182" s="5">
        <f t="shared" si="156"/>
        <v>39871</v>
      </c>
      <c r="AE2182" s="96" cm="1">
        <f t="array" ref="AE2182">_xlfn.XLOOKUP(AD2181,SELICHistorico[Data],SELICHistorico[SELIC dia]/100,AE2181,0)</f>
        <v>0</v>
      </c>
      <c r="AF2182" s="80">
        <f t="shared" si="158"/>
        <v>1</v>
      </c>
      <c r="AG2182" s="123">
        <f t="shared" si="157"/>
        <v>1000</v>
      </c>
      <c r="AH2182" s="126" cm="1">
        <f t="array" ref="AH2182">_xlfn.XLOOKUP(AD2181,CDIHistorico_[Data],CDIHistorico_[CDI dia]/100,AH2181,0)</f>
        <v>0</v>
      </c>
      <c r="AI2182" s="2">
        <f t="shared" si="155"/>
        <v>1</v>
      </c>
    </row>
    <row r="2183" spans="26:35" hidden="1" x14ac:dyDescent="0.25">
      <c r="Z2183"/>
      <c r="AD2183" s="5">
        <f t="shared" si="156"/>
        <v>39874</v>
      </c>
      <c r="AE2183" s="96" cm="1">
        <f t="array" ref="AE2183">_xlfn.XLOOKUP(AD2182,SELICHistorico[Data],SELICHistorico[SELIC dia]/100,AE2182,0)</f>
        <v>0</v>
      </c>
      <c r="AF2183" s="80">
        <f t="shared" si="158"/>
        <v>1</v>
      </c>
      <c r="AG2183" s="123">
        <f t="shared" si="157"/>
        <v>1000</v>
      </c>
      <c r="AH2183" s="126" cm="1">
        <f t="array" ref="AH2183">_xlfn.XLOOKUP(AD2182,CDIHistorico_[Data],CDIHistorico_[CDI dia]/100,AH2182,0)</f>
        <v>0</v>
      </c>
      <c r="AI2183" s="2">
        <f t="shared" si="155"/>
        <v>1</v>
      </c>
    </row>
    <row r="2184" spans="26:35" hidden="1" x14ac:dyDescent="0.25">
      <c r="Z2184"/>
      <c r="AD2184" s="5">
        <f t="shared" si="156"/>
        <v>39875</v>
      </c>
      <c r="AE2184" s="96" cm="1">
        <f t="array" ref="AE2184">_xlfn.XLOOKUP(AD2183,SELICHistorico[Data],SELICHistorico[SELIC dia]/100,AE2183,0)</f>
        <v>0</v>
      </c>
      <c r="AF2184" s="80">
        <f t="shared" si="158"/>
        <v>1</v>
      </c>
      <c r="AG2184" s="123">
        <f t="shared" si="157"/>
        <v>1000</v>
      </c>
      <c r="AH2184" s="126" cm="1">
        <f t="array" ref="AH2184">_xlfn.XLOOKUP(AD2183,CDIHistorico_[Data],CDIHistorico_[CDI dia]/100,AH2183,0)</f>
        <v>0</v>
      </c>
      <c r="AI2184" s="2">
        <f t="shared" si="155"/>
        <v>1</v>
      </c>
    </row>
    <row r="2185" spans="26:35" hidden="1" x14ac:dyDescent="0.25">
      <c r="Z2185"/>
      <c r="AD2185" s="5">
        <f t="shared" si="156"/>
        <v>39876</v>
      </c>
      <c r="AE2185" s="96" cm="1">
        <f t="array" ref="AE2185">_xlfn.XLOOKUP(AD2184,SELICHistorico[Data],SELICHistorico[SELIC dia]/100,AE2184,0)</f>
        <v>0</v>
      </c>
      <c r="AF2185" s="80">
        <f t="shared" si="158"/>
        <v>1</v>
      </c>
      <c r="AG2185" s="123">
        <f t="shared" si="157"/>
        <v>1000</v>
      </c>
      <c r="AH2185" s="126" cm="1">
        <f t="array" ref="AH2185">_xlfn.XLOOKUP(AD2184,CDIHistorico_[Data],CDIHistorico_[CDI dia]/100,AH2184,0)</f>
        <v>0</v>
      </c>
      <c r="AI2185" s="2">
        <f t="shared" si="155"/>
        <v>1</v>
      </c>
    </row>
    <row r="2186" spans="26:35" hidden="1" x14ac:dyDescent="0.25">
      <c r="Z2186"/>
      <c r="AD2186" s="5">
        <f t="shared" si="156"/>
        <v>39877</v>
      </c>
      <c r="AE2186" s="96" cm="1">
        <f t="array" ref="AE2186">_xlfn.XLOOKUP(AD2185,SELICHistorico[Data],SELICHistorico[SELIC dia]/100,AE2185,0)</f>
        <v>0</v>
      </c>
      <c r="AF2186" s="80">
        <f t="shared" si="158"/>
        <v>1</v>
      </c>
      <c r="AG2186" s="123">
        <f t="shared" si="157"/>
        <v>1000</v>
      </c>
      <c r="AH2186" s="126" cm="1">
        <f t="array" ref="AH2186">_xlfn.XLOOKUP(AD2185,CDIHistorico_[Data],CDIHistorico_[CDI dia]/100,AH2185,0)</f>
        <v>0</v>
      </c>
      <c r="AI2186" s="2">
        <f t="shared" si="155"/>
        <v>1</v>
      </c>
    </row>
    <row r="2187" spans="26:35" hidden="1" x14ac:dyDescent="0.25">
      <c r="Z2187"/>
      <c r="AD2187" s="5">
        <f t="shared" si="156"/>
        <v>39878</v>
      </c>
      <c r="AE2187" s="96" cm="1">
        <f t="array" ref="AE2187">_xlfn.XLOOKUP(AD2186,SELICHistorico[Data],SELICHistorico[SELIC dia]/100,AE2186,0)</f>
        <v>0</v>
      </c>
      <c r="AF2187" s="80">
        <f t="shared" si="158"/>
        <v>1</v>
      </c>
      <c r="AG2187" s="123">
        <f t="shared" si="157"/>
        <v>1000</v>
      </c>
      <c r="AH2187" s="126" cm="1">
        <f t="array" ref="AH2187">_xlfn.XLOOKUP(AD2186,CDIHistorico_[Data],CDIHistorico_[CDI dia]/100,AH2186,0)</f>
        <v>0</v>
      </c>
      <c r="AI2187" s="2">
        <f t="shared" ref="AI2187:AI2250" si="159">AI2186*(1+AH2187)</f>
        <v>1</v>
      </c>
    </row>
    <row r="2188" spans="26:35" hidden="1" x14ac:dyDescent="0.25">
      <c r="Z2188"/>
      <c r="AD2188" s="5">
        <f t="shared" si="156"/>
        <v>39881</v>
      </c>
      <c r="AE2188" s="96" cm="1">
        <f t="array" ref="AE2188">_xlfn.XLOOKUP(AD2187,SELICHistorico[Data],SELICHistorico[SELIC dia]/100,AE2187,0)</f>
        <v>0</v>
      </c>
      <c r="AF2188" s="80">
        <f t="shared" si="158"/>
        <v>1</v>
      </c>
      <c r="AG2188" s="123">
        <f t="shared" si="157"/>
        <v>1000</v>
      </c>
      <c r="AH2188" s="126" cm="1">
        <f t="array" ref="AH2188">_xlfn.XLOOKUP(AD2187,CDIHistorico_[Data],CDIHistorico_[CDI dia]/100,AH2187,0)</f>
        <v>0</v>
      </c>
      <c r="AI2188" s="2">
        <f t="shared" si="159"/>
        <v>1</v>
      </c>
    </row>
    <row r="2189" spans="26:35" hidden="1" x14ac:dyDescent="0.25">
      <c r="Z2189"/>
      <c r="AD2189" s="5">
        <f t="shared" si="156"/>
        <v>39882</v>
      </c>
      <c r="AE2189" s="96" cm="1">
        <f t="array" ref="AE2189">_xlfn.XLOOKUP(AD2188,SELICHistorico[Data],SELICHistorico[SELIC dia]/100,AE2188,0)</f>
        <v>0</v>
      </c>
      <c r="AF2189" s="80">
        <f t="shared" si="158"/>
        <v>1</v>
      </c>
      <c r="AG2189" s="123">
        <f t="shared" si="157"/>
        <v>1000</v>
      </c>
      <c r="AH2189" s="126" cm="1">
        <f t="array" ref="AH2189">_xlfn.XLOOKUP(AD2188,CDIHistorico_[Data],CDIHistorico_[CDI dia]/100,AH2188,0)</f>
        <v>0</v>
      </c>
      <c r="AI2189" s="2">
        <f t="shared" si="159"/>
        <v>1</v>
      </c>
    </row>
    <row r="2190" spans="26:35" hidden="1" x14ac:dyDescent="0.25">
      <c r="Z2190"/>
      <c r="AD2190" s="5">
        <f t="shared" si="156"/>
        <v>39883</v>
      </c>
      <c r="AE2190" s="96" cm="1">
        <f t="array" ref="AE2190">_xlfn.XLOOKUP(AD2189,SELICHistorico[Data],SELICHistorico[SELIC dia]/100,AE2189,0)</f>
        <v>0</v>
      </c>
      <c r="AF2190" s="80">
        <f t="shared" si="158"/>
        <v>1</v>
      </c>
      <c r="AG2190" s="123">
        <f t="shared" si="157"/>
        <v>1000</v>
      </c>
      <c r="AH2190" s="126" cm="1">
        <f t="array" ref="AH2190">_xlfn.XLOOKUP(AD2189,CDIHistorico_[Data],CDIHistorico_[CDI dia]/100,AH2189,0)</f>
        <v>0</v>
      </c>
      <c r="AI2190" s="2">
        <f t="shared" si="159"/>
        <v>1</v>
      </c>
    </row>
    <row r="2191" spans="26:35" hidden="1" x14ac:dyDescent="0.25">
      <c r="Z2191"/>
      <c r="AD2191" s="5">
        <f t="shared" si="156"/>
        <v>39884</v>
      </c>
      <c r="AE2191" s="96" cm="1">
        <f t="array" ref="AE2191">_xlfn.XLOOKUP(AD2190,SELICHistorico[Data],SELICHistorico[SELIC dia]/100,AE2190,0)</f>
        <v>0</v>
      </c>
      <c r="AF2191" s="80">
        <f t="shared" si="158"/>
        <v>1</v>
      </c>
      <c r="AG2191" s="123">
        <f t="shared" si="157"/>
        <v>1000</v>
      </c>
      <c r="AH2191" s="126" cm="1">
        <f t="array" ref="AH2191">_xlfn.XLOOKUP(AD2190,CDIHistorico_[Data],CDIHistorico_[CDI dia]/100,AH2190,0)</f>
        <v>0</v>
      </c>
      <c r="AI2191" s="2">
        <f t="shared" si="159"/>
        <v>1</v>
      </c>
    </row>
    <row r="2192" spans="26:35" hidden="1" x14ac:dyDescent="0.25">
      <c r="Z2192"/>
      <c r="AD2192" s="5">
        <f t="shared" si="156"/>
        <v>39885</v>
      </c>
      <c r="AE2192" s="96" cm="1">
        <f t="array" ref="AE2192">_xlfn.XLOOKUP(AD2191,SELICHistorico[Data],SELICHistorico[SELIC dia]/100,AE2191,0)</f>
        <v>0</v>
      </c>
      <c r="AF2192" s="80">
        <f t="shared" si="158"/>
        <v>1</v>
      </c>
      <c r="AG2192" s="123">
        <f t="shared" si="157"/>
        <v>1000</v>
      </c>
      <c r="AH2192" s="126" cm="1">
        <f t="array" ref="AH2192">_xlfn.XLOOKUP(AD2191,CDIHistorico_[Data],CDIHistorico_[CDI dia]/100,AH2191,0)</f>
        <v>0</v>
      </c>
      <c r="AI2192" s="2">
        <f t="shared" si="159"/>
        <v>1</v>
      </c>
    </row>
    <row r="2193" spans="26:35" hidden="1" x14ac:dyDescent="0.25">
      <c r="Z2193"/>
      <c r="AD2193" s="5">
        <f t="shared" si="156"/>
        <v>39888</v>
      </c>
      <c r="AE2193" s="96" cm="1">
        <f t="array" ref="AE2193">_xlfn.XLOOKUP(AD2192,SELICHistorico[Data],SELICHistorico[SELIC dia]/100,AE2192,0)</f>
        <v>0</v>
      </c>
      <c r="AF2193" s="80">
        <f t="shared" si="158"/>
        <v>1</v>
      </c>
      <c r="AG2193" s="123">
        <f t="shared" si="157"/>
        <v>1000</v>
      </c>
      <c r="AH2193" s="126" cm="1">
        <f t="array" ref="AH2193">_xlfn.XLOOKUP(AD2192,CDIHistorico_[Data],CDIHistorico_[CDI dia]/100,AH2192,0)</f>
        <v>0</v>
      </c>
      <c r="AI2193" s="2">
        <f t="shared" si="159"/>
        <v>1</v>
      </c>
    </row>
    <row r="2194" spans="26:35" hidden="1" x14ac:dyDescent="0.25">
      <c r="Z2194"/>
      <c r="AD2194" s="5">
        <f t="shared" si="156"/>
        <v>39889</v>
      </c>
      <c r="AE2194" s="96" cm="1">
        <f t="array" ref="AE2194">_xlfn.XLOOKUP(AD2193,SELICHistorico[Data],SELICHistorico[SELIC dia]/100,AE2193,0)</f>
        <v>0</v>
      </c>
      <c r="AF2194" s="80">
        <f t="shared" si="158"/>
        <v>1</v>
      </c>
      <c r="AG2194" s="123">
        <f t="shared" si="157"/>
        <v>1000</v>
      </c>
      <c r="AH2194" s="126" cm="1">
        <f t="array" ref="AH2194">_xlfn.XLOOKUP(AD2193,CDIHistorico_[Data],CDIHistorico_[CDI dia]/100,AH2193,0)</f>
        <v>0</v>
      </c>
      <c r="AI2194" s="2">
        <f t="shared" si="159"/>
        <v>1</v>
      </c>
    </row>
    <row r="2195" spans="26:35" hidden="1" x14ac:dyDescent="0.25">
      <c r="Z2195"/>
      <c r="AD2195" s="5">
        <f t="shared" si="156"/>
        <v>39890</v>
      </c>
      <c r="AE2195" s="96" cm="1">
        <f t="array" ref="AE2195">_xlfn.XLOOKUP(AD2194,SELICHistorico[Data],SELICHistorico[SELIC dia]/100,AE2194,0)</f>
        <v>0</v>
      </c>
      <c r="AF2195" s="80">
        <f t="shared" si="158"/>
        <v>1</v>
      </c>
      <c r="AG2195" s="123">
        <f t="shared" si="157"/>
        <v>1000</v>
      </c>
      <c r="AH2195" s="126" cm="1">
        <f t="array" ref="AH2195">_xlfn.XLOOKUP(AD2194,CDIHistorico_[Data],CDIHistorico_[CDI dia]/100,AH2194,0)</f>
        <v>0</v>
      </c>
      <c r="AI2195" s="2">
        <f t="shared" si="159"/>
        <v>1</v>
      </c>
    </row>
    <row r="2196" spans="26:35" hidden="1" x14ac:dyDescent="0.25">
      <c r="Z2196"/>
      <c r="AD2196" s="5">
        <f t="shared" ref="AD2196:AD2259" si="160">WORKDAY(AD2195,1,feriados)</f>
        <v>39891</v>
      </c>
      <c r="AE2196" s="96" cm="1">
        <f t="array" ref="AE2196">_xlfn.XLOOKUP(AD2195,SELICHistorico[Data],SELICHistorico[SELIC dia]/100,AE2195,0)</f>
        <v>0</v>
      </c>
      <c r="AF2196" s="80">
        <f t="shared" si="158"/>
        <v>1</v>
      </c>
      <c r="AG2196" s="123">
        <f t="shared" si="157"/>
        <v>1000</v>
      </c>
      <c r="AH2196" s="126" cm="1">
        <f t="array" ref="AH2196">_xlfn.XLOOKUP(AD2195,CDIHistorico_[Data],CDIHistorico_[CDI dia]/100,AH2195,0)</f>
        <v>0</v>
      </c>
      <c r="AI2196" s="2">
        <f t="shared" si="159"/>
        <v>1</v>
      </c>
    </row>
    <row r="2197" spans="26:35" hidden="1" x14ac:dyDescent="0.25">
      <c r="Z2197"/>
      <c r="AD2197" s="5">
        <f t="shared" si="160"/>
        <v>39892</v>
      </c>
      <c r="AE2197" s="96" cm="1">
        <f t="array" ref="AE2197">_xlfn.XLOOKUP(AD2196,SELICHistorico[Data],SELICHistorico[SELIC dia]/100,AE2196,0)</f>
        <v>0</v>
      </c>
      <c r="AF2197" s="80">
        <f t="shared" si="158"/>
        <v>1</v>
      </c>
      <c r="AG2197" s="123">
        <f t="shared" si="157"/>
        <v>1000</v>
      </c>
      <c r="AH2197" s="126" cm="1">
        <f t="array" ref="AH2197">_xlfn.XLOOKUP(AD2196,CDIHistorico_[Data],CDIHistorico_[CDI dia]/100,AH2196,0)</f>
        <v>0</v>
      </c>
      <c r="AI2197" s="2">
        <f t="shared" si="159"/>
        <v>1</v>
      </c>
    </row>
    <row r="2198" spans="26:35" hidden="1" x14ac:dyDescent="0.25">
      <c r="Z2198"/>
      <c r="AD2198" s="5">
        <f t="shared" si="160"/>
        <v>39895</v>
      </c>
      <c r="AE2198" s="96" cm="1">
        <f t="array" ref="AE2198">_xlfn.XLOOKUP(AD2197,SELICHistorico[Data],SELICHistorico[SELIC dia]/100,AE2197,0)</f>
        <v>0</v>
      </c>
      <c r="AF2198" s="80">
        <f t="shared" si="158"/>
        <v>1</v>
      </c>
      <c r="AG2198" s="123">
        <f t="shared" si="157"/>
        <v>1000</v>
      </c>
      <c r="AH2198" s="126" cm="1">
        <f t="array" ref="AH2198">_xlfn.XLOOKUP(AD2197,CDIHistorico_[Data],CDIHistorico_[CDI dia]/100,AH2197,0)</f>
        <v>0</v>
      </c>
      <c r="AI2198" s="2">
        <f t="shared" si="159"/>
        <v>1</v>
      </c>
    </row>
    <row r="2199" spans="26:35" hidden="1" x14ac:dyDescent="0.25">
      <c r="Z2199"/>
      <c r="AD2199" s="5">
        <f t="shared" si="160"/>
        <v>39896</v>
      </c>
      <c r="AE2199" s="96" cm="1">
        <f t="array" ref="AE2199">_xlfn.XLOOKUP(AD2198,SELICHistorico[Data],SELICHistorico[SELIC dia]/100,AE2198,0)</f>
        <v>0</v>
      </c>
      <c r="AF2199" s="80">
        <f t="shared" si="158"/>
        <v>1</v>
      </c>
      <c r="AG2199" s="123">
        <f t="shared" si="157"/>
        <v>1000</v>
      </c>
      <c r="AH2199" s="126" cm="1">
        <f t="array" ref="AH2199">_xlfn.XLOOKUP(AD2198,CDIHistorico_[Data],CDIHistorico_[CDI dia]/100,AH2198,0)</f>
        <v>0</v>
      </c>
      <c r="AI2199" s="2">
        <f t="shared" si="159"/>
        <v>1</v>
      </c>
    </row>
    <row r="2200" spans="26:35" hidden="1" x14ac:dyDescent="0.25">
      <c r="Z2200"/>
      <c r="AD2200" s="5">
        <f t="shared" si="160"/>
        <v>39897</v>
      </c>
      <c r="AE2200" s="96" cm="1">
        <f t="array" ref="AE2200">_xlfn.XLOOKUP(AD2199,SELICHistorico[Data],SELICHistorico[SELIC dia]/100,AE2199,0)</f>
        <v>0</v>
      </c>
      <c r="AF2200" s="80">
        <f t="shared" si="158"/>
        <v>1</v>
      </c>
      <c r="AG2200" s="123">
        <f t="shared" si="157"/>
        <v>1000</v>
      </c>
      <c r="AH2200" s="126" cm="1">
        <f t="array" ref="AH2200">_xlfn.XLOOKUP(AD2199,CDIHistorico_[Data],CDIHistorico_[CDI dia]/100,AH2199,0)</f>
        <v>0</v>
      </c>
      <c r="AI2200" s="2">
        <f t="shared" si="159"/>
        <v>1</v>
      </c>
    </row>
    <row r="2201" spans="26:35" hidden="1" x14ac:dyDescent="0.25">
      <c r="Z2201"/>
      <c r="AD2201" s="5">
        <f t="shared" si="160"/>
        <v>39898</v>
      </c>
      <c r="AE2201" s="96" cm="1">
        <f t="array" ref="AE2201">_xlfn.XLOOKUP(AD2200,SELICHistorico[Data],SELICHistorico[SELIC dia]/100,AE2200,0)</f>
        <v>0</v>
      </c>
      <c r="AF2201" s="80">
        <f t="shared" si="158"/>
        <v>1</v>
      </c>
      <c r="AG2201" s="123">
        <f t="shared" si="157"/>
        <v>1000</v>
      </c>
      <c r="AH2201" s="126" cm="1">
        <f t="array" ref="AH2201">_xlfn.XLOOKUP(AD2200,CDIHistorico_[Data],CDIHistorico_[CDI dia]/100,AH2200,0)</f>
        <v>0</v>
      </c>
      <c r="AI2201" s="2">
        <f t="shared" si="159"/>
        <v>1</v>
      </c>
    </row>
    <row r="2202" spans="26:35" hidden="1" x14ac:dyDescent="0.25">
      <c r="Z2202"/>
      <c r="AD2202" s="5">
        <f t="shared" si="160"/>
        <v>39899</v>
      </c>
      <c r="AE2202" s="96" cm="1">
        <f t="array" ref="AE2202">_xlfn.XLOOKUP(AD2201,SELICHistorico[Data],SELICHistorico[SELIC dia]/100,AE2201,0)</f>
        <v>0</v>
      </c>
      <c r="AF2202" s="80">
        <f t="shared" si="158"/>
        <v>1</v>
      </c>
      <c r="AG2202" s="123">
        <f t="shared" si="157"/>
        <v>1000</v>
      </c>
      <c r="AH2202" s="126" cm="1">
        <f t="array" ref="AH2202">_xlfn.XLOOKUP(AD2201,CDIHistorico_[Data],CDIHistorico_[CDI dia]/100,AH2201,0)</f>
        <v>0</v>
      </c>
      <c r="AI2202" s="2">
        <f t="shared" si="159"/>
        <v>1</v>
      </c>
    </row>
    <row r="2203" spans="26:35" hidden="1" x14ac:dyDescent="0.25">
      <c r="Z2203"/>
      <c r="AD2203" s="5">
        <f t="shared" si="160"/>
        <v>39902</v>
      </c>
      <c r="AE2203" s="96" cm="1">
        <f t="array" ref="AE2203">_xlfn.XLOOKUP(AD2202,SELICHistorico[Data],SELICHistorico[SELIC dia]/100,AE2202,0)</f>
        <v>0</v>
      </c>
      <c r="AF2203" s="80">
        <f t="shared" si="158"/>
        <v>1</v>
      </c>
      <c r="AG2203" s="123">
        <f t="shared" si="157"/>
        <v>1000</v>
      </c>
      <c r="AH2203" s="126" cm="1">
        <f t="array" ref="AH2203">_xlfn.XLOOKUP(AD2202,CDIHistorico_[Data],CDIHistorico_[CDI dia]/100,AH2202,0)</f>
        <v>0</v>
      </c>
      <c r="AI2203" s="2">
        <f t="shared" si="159"/>
        <v>1</v>
      </c>
    </row>
    <row r="2204" spans="26:35" hidden="1" x14ac:dyDescent="0.25">
      <c r="Z2204"/>
      <c r="AD2204" s="5">
        <f t="shared" si="160"/>
        <v>39903</v>
      </c>
      <c r="AE2204" s="96" cm="1">
        <f t="array" ref="AE2204">_xlfn.XLOOKUP(AD2203,SELICHistorico[Data],SELICHistorico[SELIC dia]/100,AE2203,0)</f>
        <v>0</v>
      </c>
      <c r="AF2204" s="80">
        <f t="shared" si="158"/>
        <v>1</v>
      </c>
      <c r="AG2204" s="123">
        <f t="shared" si="157"/>
        <v>1000</v>
      </c>
      <c r="AH2204" s="126" cm="1">
        <f t="array" ref="AH2204">_xlfn.XLOOKUP(AD2203,CDIHistorico_[Data],CDIHistorico_[CDI dia]/100,AH2203,0)</f>
        <v>0</v>
      </c>
      <c r="AI2204" s="2">
        <f t="shared" si="159"/>
        <v>1</v>
      </c>
    </row>
    <row r="2205" spans="26:35" hidden="1" x14ac:dyDescent="0.25">
      <c r="Z2205"/>
      <c r="AD2205" s="5">
        <f t="shared" si="160"/>
        <v>39904</v>
      </c>
      <c r="AE2205" s="96" cm="1">
        <f t="array" ref="AE2205">_xlfn.XLOOKUP(AD2204,SELICHistorico[Data],SELICHistorico[SELIC dia]/100,AE2204,0)</f>
        <v>0</v>
      </c>
      <c r="AF2205" s="80">
        <f t="shared" si="158"/>
        <v>1</v>
      </c>
      <c r="AG2205" s="123">
        <f t="shared" si="157"/>
        <v>1000</v>
      </c>
      <c r="AH2205" s="126" cm="1">
        <f t="array" ref="AH2205">_xlfn.XLOOKUP(AD2204,CDIHistorico_[Data],CDIHistorico_[CDI dia]/100,AH2204,0)</f>
        <v>0</v>
      </c>
      <c r="AI2205" s="2">
        <f t="shared" si="159"/>
        <v>1</v>
      </c>
    </row>
    <row r="2206" spans="26:35" hidden="1" x14ac:dyDescent="0.25">
      <c r="Z2206"/>
      <c r="AD2206" s="5">
        <f t="shared" si="160"/>
        <v>39905</v>
      </c>
      <c r="AE2206" s="96" cm="1">
        <f t="array" ref="AE2206">_xlfn.XLOOKUP(AD2205,SELICHistorico[Data],SELICHistorico[SELIC dia]/100,AE2205,0)</f>
        <v>0</v>
      </c>
      <c r="AF2206" s="80">
        <f t="shared" si="158"/>
        <v>1</v>
      </c>
      <c r="AG2206" s="123">
        <f t="shared" si="157"/>
        <v>1000</v>
      </c>
      <c r="AH2206" s="126" cm="1">
        <f t="array" ref="AH2206">_xlfn.XLOOKUP(AD2205,CDIHistorico_[Data],CDIHistorico_[CDI dia]/100,AH2205,0)</f>
        <v>0</v>
      </c>
      <c r="AI2206" s="2">
        <f t="shared" si="159"/>
        <v>1</v>
      </c>
    </row>
    <row r="2207" spans="26:35" hidden="1" x14ac:dyDescent="0.25">
      <c r="Z2207"/>
      <c r="AD2207" s="5">
        <f t="shared" si="160"/>
        <v>39906</v>
      </c>
      <c r="AE2207" s="96" cm="1">
        <f t="array" ref="AE2207">_xlfn.XLOOKUP(AD2206,SELICHistorico[Data],SELICHistorico[SELIC dia]/100,AE2206,0)</f>
        <v>0</v>
      </c>
      <c r="AF2207" s="80">
        <f t="shared" si="158"/>
        <v>1</v>
      </c>
      <c r="AG2207" s="123">
        <f t="shared" si="157"/>
        <v>1000</v>
      </c>
      <c r="AH2207" s="126" cm="1">
        <f t="array" ref="AH2207">_xlfn.XLOOKUP(AD2206,CDIHistorico_[Data],CDIHistorico_[CDI dia]/100,AH2206,0)</f>
        <v>0</v>
      </c>
      <c r="AI2207" s="2">
        <f t="shared" si="159"/>
        <v>1</v>
      </c>
    </row>
    <row r="2208" spans="26:35" hidden="1" x14ac:dyDescent="0.25">
      <c r="Z2208"/>
      <c r="AD2208" s="5">
        <f t="shared" si="160"/>
        <v>39909</v>
      </c>
      <c r="AE2208" s="96" cm="1">
        <f t="array" ref="AE2208">_xlfn.XLOOKUP(AD2207,SELICHistorico[Data],SELICHistorico[SELIC dia]/100,AE2207,0)</f>
        <v>0</v>
      </c>
      <c r="AF2208" s="80">
        <f t="shared" si="158"/>
        <v>1</v>
      </c>
      <c r="AG2208" s="123">
        <f t="shared" si="157"/>
        <v>1000</v>
      </c>
      <c r="AH2208" s="126" cm="1">
        <f t="array" ref="AH2208">_xlfn.XLOOKUP(AD2207,CDIHistorico_[Data],CDIHistorico_[CDI dia]/100,AH2207,0)</f>
        <v>0</v>
      </c>
      <c r="AI2208" s="2">
        <f t="shared" si="159"/>
        <v>1</v>
      </c>
    </row>
    <row r="2209" spans="26:35" hidden="1" x14ac:dyDescent="0.25">
      <c r="Z2209"/>
      <c r="AD2209" s="5">
        <f t="shared" si="160"/>
        <v>39910</v>
      </c>
      <c r="AE2209" s="96" cm="1">
        <f t="array" ref="AE2209">_xlfn.XLOOKUP(AD2208,SELICHistorico[Data],SELICHistorico[SELIC dia]/100,AE2208,0)</f>
        <v>0</v>
      </c>
      <c r="AF2209" s="80">
        <f t="shared" si="158"/>
        <v>1</v>
      </c>
      <c r="AG2209" s="123">
        <f t="shared" si="157"/>
        <v>1000</v>
      </c>
      <c r="AH2209" s="126" cm="1">
        <f t="array" ref="AH2209">_xlfn.XLOOKUP(AD2208,CDIHistorico_[Data],CDIHistorico_[CDI dia]/100,AH2208,0)</f>
        <v>0</v>
      </c>
      <c r="AI2209" s="2">
        <f t="shared" si="159"/>
        <v>1</v>
      </c>
    </row>
    <row r="2210" spans="26:35" hidden="1" x14ac:dyDescent="0.25">
      <c r="Z2210"/>
      <c r="AD2210" s="5">
        <f t="shared" si="160"/>
        <v>39911</v>
      </c>
      <c r="AE2210" s="96" cm="1">
        <f t="array" ref="AE2210">_xlfn.XLOOKUP(AD2209,SELICHistorico[Data],SELICHistorico[SELIC dia]/100,AE2209,0)</f>
        <v>0</v>
      </c>
      <c r="AF2210" s="80">
        <f t="shared" si="158"/>
        <v>1</v>
      </c>
      <c r="AG2210" s="123">
        <f t="shared" si="157"/>
        <v>1000</v>
      </c>
      <c r="AH2210" s="126" cm="1">
        <f t="array" ref="AH2210">_xlfn.XLOOKUP(AD2209,CDIHistorico_[Data],CDIHistorico_[CDI dia]/100,AH2209,0)</f>
        <v>0</v>
      </c>
      <c r="AI2210" s="2">
        <f t="shared" si="159"/>
        <v>1</v>
      </c>
    </row>
    <row r="2211" spans="26:35" hidden="1" x14ac:dyDescent="0.25">
      <c r="Z2211"/>
      <c r="AD2211" s="5">
        <f t="shared" si="160"/>
        <v>39912</v>
      </c>
      <c r="AE2211" s="96" cm="1">
        <f t="array" ref="AE2211">_xlfn.XLOOKUP(AD2210,SELICHistorico[Data],SELICHistorico[SELIC dia]/100,AE2210,0)</f>
        <v>0</v>
      </c>
      <c r="AF2211" s="80">
        <f t="shared" si="158"/>
        <v>1</v>
      </c>
      <c r="AG2211" s="123">
        <f t="shared" si="157"/>
        <v>1000</v>
      </c>
      <c r="AH2211" s="126" cm="1">
        <f t="array" ref="AH2211">_xlfn.XLOOKUP(AD2210,CDIHistorico_[Data],CDIHistorico_[CDI dia]/100,AH2210,0)</f>
        <v>0</v>
      </c>
      <c r="AI2211" s="2">
        <f t="shared" si="159"/>
        <v>1</v>
      </c>
    </row>
    <row r="2212" spans="26:35" hidden="1" x14ac:dyDescent="0.25">
      <c r="Z2212"/>
      <c r="AD2212" s="5">
        <f t="shared" si="160"/>
        <v>39916</v>
      </c>
      <c r="AE2212" s="96" cm="1">
        <f t="array" ref="AE2212">_xlfn.XLOOKUP(AD2211,SELICHistorico[Data],SELICHistorico[SELIC dia]/100,AE2211,0)</f>
        <v>0</v>
      </c>
      <c r="AF2212" s="80">
        <f t="shared" si="158"/>
        <v>1</v>
      </c>
      <c r="AG2212" s="123">
        <f t="shared" si="157"/>
        <v>1000</v>
      </c>
      <c r="AH2212" s="126" cm="1">
        <f t="array" ref="AH2212">_xlfn.XLOOKUP(AD2211,CDIHistorico_[Data],CDIHistorico_[CDI dia]/100,AH2211,0)</f>
        <v>0</v>
      </c>
      <c r="AI2212" s="2">
        <f t="shared" si="159"/>
        <v>1</v>
      </c>
    </row>
    <row r="2213" spans="26:35" hidden="1" x14ac:dyDescent="0.25">
      <c r="Z2213"/>
      <c r="AD2213" s="5">
        <f t="shared" si="160"/>
        <v>39917</v>
      </c>
      <c r="AE2213" s="96" cm="1">
        <f t="array" ref="AE2213">_xlfn.XLOOKUP(AD2212,SELICHistorico[Data],SELICHistorico[SELIC dia]/100,AE2212,0)</f>
        <v>0</v>
      </c>
      <c r="AF2213" s="80">
        <f t="shared" si="158"/>
        <v>1</v>
      </c>
      <c r="AG2213" s="123">
        <f t="shared" si="157"/>
        <v>1000</v>
      </c>
      <c r="AH2213" s="126" cm="1">
        <f t="array" ref="AH2213">_xlfn.XLOOKUP(AD2212,CDIHistorico_[Data],CDIHistorico_[CDI dia]/100,AH2212,0)</f>
        <v>0</v>
      </c>
      <c r="AI2213" s="2">
        <f t="shared" si="159"/>
        <v>1</v>
      </c>
    </row>
    <row r="2214" spans="26:35" hidden="1" x14ac:dyDescent="0.25">
      <c r="Z2214"/>
      <c r="AD2214" s="5">
        <f t="shared" si="160"/>
        <v>39918</v>
      </c>
      <c r="AE2214" s="96" cm="1">
        <f t="array" ref="AE2214">_xlfn.XLOOKUP(AD2213,SELICHistorico[Data],SELICHistorico[SELIC dia]/100,AE2213,0)</f>
        <v>0</v>
      </c>
      <c r="AF2214" s="80">
        <f t="shared" si="158"/>
        <v>1</v>
      </c>
      <c r="AG2214" s="123">
        <f t="shared" si="157"/>
        <v>1000</v>
      </c>
      <c r="AH2214" s="126" cm="1">
        <f t="array" ref="AH2214">_xlfn.XLOOKUP(AD2213,CDIHistorico_[Data],CDIHistorico_[CDI dia]/100,AH2213,0)</f>
        <v>0</v>
      </c>
      <c r="AI2214" s="2">
        <f t="shared" si="159"/>
        <v>1</v>
      </c>
    </row>
    <row r="2215" spans="26:35" hidden="1" x14ac:dyDescent="0.25">
      <c r="Z2215"/>
      <c r="AD2215" s="5">
        <f t="shared" si="160"/>
        <v>39919</v>
      </c>
      <c r="AE2215" s="96" cm="1">
        <f t="array" ref="AE2215">_xlfn.XLOOKUP(AD2214,SELICHistorico[Data],SELICHistorico[SELIC dia]/100,AE2214,0)</f>
        <v>0</v>
      </c>
      <c r="AF2215" s="80">
        <f t="shared" si="158"/>
        <v>1</v>
      </c>
      <c r="AG2215" s="123">
        <f t="shared" si="157"/>
        <v>1000</v>
      </c>
      <c r="AH2215" s="126" cm="1">
        <f t="array" ref="AH2215">_xlfn.XLOOKUP(AD2214,CDIHistorico_[Data],CDIHistorico_[CDI dia]/100,AH2214,0)</f>
        <v>0</v>
      </c>
      <c r="AI2215" s="2">
        <f t="shared" si="159"/>
        <v>1</v>
      </c>
    </row>
    <row r="2216" spans="26:35" hidden="1" x14ac:dyDescent="0.25">
      <c r="Z2216"/>
      <c r="AD2216" s="5">
        <f t="shared" si="160"/>
        <v>39920</v>
      </c>
      <c r="AE2216" s="96" cm="1">
        <f t="array" ref="AE2216">_xlfn.XLOOKUP(AD2215,SELICHistorico[Data],SELICHistorico[SELIC dia]/100,AE2215,0)</f>
        <v>0</v>
      </c>
      <c r="AF2216" s="80">
        <f t="shared" si="158"/>
        <v>1</v>
      </c>
      <c r="AG2216" s="123">
        <f t="shared" si="157"/>
        <v>1000</v>
      </c>
      <c r="AH2216" s="126" cm="1">
        <f t="array" ref="AH2216">_xlfn.XLOOKUP(AD2215,CDIHistorico_[Data],CDIHistorico_[CDI dia]/100,AH2215,0)</f>
        <v>0</v>
      </c>
      <c r="AI2216" s="2">
        <f t="shared" si="159"/>
        <v>1</v>
      </c>
    </row>
    <row r="2217" spans="26:35" hidden="1" x14ac:dyDescent="0.25">
      <c r="Z2217"/>
      <c r="AD2217" s="5">
        <f t="shared" si="160"/>
        <v>39923</v>
      </c>
      <c r="AE2217" s="96" cm="1">
        <f t="array" ref="AE2217">_xlfn.XLOOKUP(AD2216,SELICHistorico[Data],SELICHistorico[SELIC dia]/100,AE2216,0)</f>
        <v>0</v>
      </c>
      <c r="AF2217" s="80">
        <f t="shared" si="158"/>
        <v>1</v>
      </c>
      <c r="AG2217" s="123">
        <f t="shared" si="157"/>
        <v>1000</v>
      </c>
      <c r="AH2217" s="126" cm="1">
        <f t="array" ref="AH2217">_xlfn.XLOOKUP(AD2216,CDIHistorico_[Data],CDIHistorico_[CDI dia]/100,AH2216,0)</f>
        <v>0</v>
      </c>
      <c r="AI2217" s="2">
        <f t="shared" si="159"/>
        <v>1</v>
      </c>
    </row>
    <row r="2218" spans="26:35" hidden="1" x14ac:dyDescent="0.25">
      <c r="Z2218"/>
      <c r="AD2218" s="5">
        <f t="shared" si="160"/>
        <v>39925</v>
      </c>
      <c r="AE2218" s="96" cm="1">
        <f t="array" ref="AE2218">_xlfn.XLOOKUP(AD2217,SELICHistorico[Data],SELICHistorico[SELIC dia]/100,AE2217,0)</f>
        <v>0</v>
      </c>
      <c r="AF2218" s="80">
        <f t="shared" si="158"/>
        <v>1</v>
      </c>
      <c r="AG2218" s="123">
        <f t="shared" si="157"/>
        <v>1000</v>
      </c>
      <c r="AH2218" s="126" cm="1">
        <f t="array" ref="AH2218">_xlfn.XLOOKUP(AD2217,CDIHistorico_[Data],CDIHistorico_[CDI dia]/100,AH2217,0)</f>
        <v>0</v>
      </c>
      <c r="AI2218" s="2">
        <f t="shared" si="159"/>
        <v>1</v>
      </c>
    </row>
    <row r="2219" spans="26:35" hidden="1" x14ac:dyDescent="0.25">
      <c r="Z2219"/>
      <c r="AD2219" s="5">
        <f t="shared" si="160"/>
        <v>39926</v>
      </c>
      <c r="AE2219" s="96" cm="1">
        <f t="array" ref="AE2219">_xlfn.XLOOKUP(AD2218,SELICHistorico[Data],SELICHistorico[SELIC dia]/100,AE2218,0)</f>
        <v>0</v>
      </c>
      <c r="AF2219" s="80">
        <f t="shared" si="158"/>
        <v>1</v>
      </c>
      <c r="AG2219" s="123">
        <f t="shared" si="157"/>
        <v>1000</v>
      </c>
      <c r="AH2219" s="126" cm="1">
        <f t="array" ref="AH2219">_xlfn.XLOOKUP(AD2218,CDIHistorico_[Data],CDIHistorico_[CDI dia]/100,AH2218,0)</f>
        <v>0</v>
      </c>
      <c r="AI2219" s="2">
        <f t="shared" si="159"/>
        <v>1</v>
      </c>
    </row>
    <row r="2220" spans="26:35" hidden="1" x14ac:dyDescent="0.25">
      <c r="Z2220"/>
      <c r="AD2220" s="5">
        <f t="shared" si="160"/>
        <v>39927</v>
      </c>
      <c r="AE2220" s="96" cm="1">
        <f t="array" ref="AE2220">_xlfn.XLOOKUP(AD2219,SELICHistorico[Data],SELICHistorico[SELIC dia]/100,AE2219,0)</f>
        <v>0</v>
      </c>
      <c r="AF2220" s="80">
        <f t="shared" si="158"/>
        <v>1</v>
      </c>
      <c r="AG2220" s="123">
        <f t="shared" si="157"/>
        <v>1000</v>
      </c>
      <c r="AH2220" s="126" cm="1">
        <f t="array" ref="AH2220">_xlfn.XLOOKUP(AD2219,CDIHistorico_[Data],CDIHistorico_[CDI dia]/100,AH2219,0)</f>
        <v>0</v>
      </c>
      <c r="AI2220" s="2">
        <f t="shared" si="159"/>
        <v>1</v>
      </c>
    </row>
    <row r="2221" spans="26:35" hidden="1" x14ac:dyDescent="0.25">
      <c r="Z2221"/>
      <c r="AD2221" s="5">
        <f t="shared" si="160"/>
        <v>39930</v>
      </c>
      <c r="AE2221" s="96" cm="1">
        <f t="array" ref="AE2221">_xlfn.XLOOKUP(AD2220,SELICHistorico[Data],SELICHistorico[SELIC dia]/100,AE2220,0)</f>
        <v>0</v>
      </c>
      <c r="AF2221" s="80">
        <f t="shared" si="158"/>
        <v>1</v>
      </c>
      <c r="AG2221" s="123">
        <f t="shared" si="157"/>
        <v>1000</v>
      </c>
      <c r="AH2221" s="126" cm="1">
        <f t="array" ref="AH2221">_xlfn.XLOOKUP(AD2220,CDIHistorico_[Data],CDIHistorico_[CDI dia]/100,AH2220,0)</f>
        <v>0</v>
      </c>
      <c r="AI2221" s="2">
        <f t="shared" si="159"/>
        <v>1</v>
      </c>
    </row>
    <row r="2222" spans="26:35" hidden="1" x14ac:dyDescent="0.25">
      <c r="Z2222"/>
      <c r="AD2222" s="5">
        <f t="shared" si="160"/>
        <v>39931</v>
      </c>
      <c r="AE2222" s="96" cm="1">
        <f t="array" ref="AE2222">_xlfn.XLOOKUP(AD2221,SELICHistorico[Data],SELICHistorico[SELIC dia]/100,AE2221,0)</f>
        <v>0</v>
      </c>
      <c r="AF2222" s="80">
        <f t="shared" si="158"/>
        <v>1</v>
      </c>
      <c r="AG2222" s="123">
        <f t="shared" si="157"/>
        <v>1000</v>
      </c>
      <c r="AH2222" s="126" cm="1">
        <f t="array" ref="AH2222">_xlfn.XLOOKUP(AD2221,CDIHistorico_[Data],CDIHistorico_[CDI dia]/100,AH2221,0)</f>
        <v>0</v>
      </c>
      <c r="AI2222" s="2">
        <f t="shared" si="159"/>
        <v>1</v>
      </c>
    </row>
    <row r="2223" spans="26:35" hidden="1" x14ac:dyDescent="0.25">
      <c r="Z2223"/>
      <c r="AD2223" s="5">
        <f t="shared" si="160"/>
        <v>39932</v>
      </c>
      <c r="AE2223" s="96" cm="1">
        <f t="array" ref="AE2223">_xlfn.XLOOKUP(AD2222,SELICHistorico[Data],SELICHistorico[SELIC dia]/100,AE2222,0)</f>
        <v>0</v>
      </c>
      <c r="AF2223" s="80">
        <f t="shared" si="158"/>
        <v>1</v>
      </c>
      <c r="AG2223" s="123">
        <f t="shared" si="157"/>
        <v>1000</v>
      </c>
      <c r="AH2223" s="126" cm="1">
        <f t="array" ref="AH2223">_xlfn.XLOOKUP(AD2222,CDIHistorico_[Data],CDIHistorico_[CDI dia]/100,AH2222,0)</f>
        <v>0</v>
      </c>
      <c r="AI2223" s="2">
        <f t="shared" si="159"/>
        <v>1</v>
      </c>
    </row>
    <row r="2224" spans="26:35" hidden="1" x14ac:dyDescent="0.25">
      <c r="Z2224"/>
      <c r="AD2224" s="5">
        <f t="shared" si="160"/>
        <v>39933</v>
      </c>
      <c r="AE2224" s="96" cm="1">
        <f t="array" ref="AE2224">_xlfn.XLOOKUP(AD2223,SELICHistorico[Data],SELICHistorico[SELIC dia]/100,AE2223,0)</f>
        <v>0</v>
      </c>
      <c r="AF2224" s="80">
        <f t="shared" si="158"/>
        <v>1</v>
      </c>
      <c r="AG2224" s="123">
        <f t="shared" si="157"/>
        <v>1000</v>
      </c>
      <c r="AH2224" s="126" cm="1">
        <f t="array" ref="AH2224">_xlfn.XLOOKUP(AD2223,CDIHistorico_[Data],CDIHistorico_[CDI dia]/100,AH2223,0)</f>
        <v>0</v>
      </c>
      <c r="AI2224" s="2">
        <f t="shared" si="159"/>
        <v>1</v>
      </c>
    </row>
    <row r="2225" spans="26:35" hidden="1" x14ac:dyDescent="0.25">
      <c r="Z2225"/>
      <c r="AD2225" s="5">
        <f t="shared" si="160"/>
        <v>39937</v>
      </c>
      <c r="AE2225" s="96" cm="1">
        <f t="array" ref="AE2225">_xlfn.XLOOKUP(AD2224,SELICHistorico[Data],SELICHistorico[SELIC dia]/100,AE2224,0)</f>
        <v>0</v>
      </c>
      <c r="AF2225" s="80">
        <f t="shared" si="158"/>
        <v>1</v>
      </c>
      <c r="AG2225" s="123">
        <f t="shared" si="157"/>
        <v>1000</v>
      </c>
      <c r="AH2225" s="126" cm="1">
        <f t="array" ref="AH2225">_xlfn.XLOOKUP(AD2224,CDIHistorico_[Data],CDIHistorico_[CDI dia]/100,AH2224,0)</f>
        <v>0</v>
      </c>
      <c r="AI2225" s="2">
        <f t="shared" si="159"/>
        <v>1</v>
      </c>
    </row>
    <row r="2226" spans="26:35" hidden="1" x14ac:dyDescent="0.25">
      <c r="Z2226"/>
      <c r="AD2226" s="5">
        <f t="shared" si="160"/>
        <v>39938</v>
      </c>
      <c r="AE2226" s="96" cm="1">
        <f t="array" ref="AE2226">_xlfn.XLOOKUP(AD2225,SELICHistorico[Data],SELICHistorico[SELIC dia]/100,AE2225,0)</f>
        <v>0</v>
      </c>
      <c r="AF2226" s="80">
        <f t="shared" si="158"/>
        <v>1</v>
      </c>
      <c r="AG2226" s="123">
        <f t="shared" si="157"/>
        <v>1000</v>
      </c>
      <c r="AH2226" s="126" cm="1">
        <f t="array" ref="AH2226">_xlfn.XLOOKUP(AD2225,CDIHistorico_[Data],CDIHistorico_[CDI dia]/100,AH2225,0)</f>
        <v>0</v>
      </c>
      <c r="AI2226" s="2">
        <f t="shared" si="159"/>
        <v>1</v>
      </c>
    </row>
    <row r="2227" spans="26:35" hidden="1" x14ac:dyDescent="0.25">
      <c r="Z2227"/>
      <c r="AD2227" s="5">
        <f t="shared" si="160"/>
        <v>39939</v>
      </c>
      <c r="AE2227" s="96" cm="1">
        <f t="array" ref="AE2227">_xlfn.XLOOKUP(AD2226,SELICHistorico[Data],SELICHistorico[SELIC dia]/100,AE2226,0)</f>
        <v>0</v>
      </c>
      <c r="AF2227" s="80">
        <f t="shared" si="158"/>
        <v>1</v>
      </c>
      <c r="AG2227" s="123">
        <f t="shared" si="157"/>
        <v>1000</v>
      </c>
      <c r="AH2227" s="126" cm="1">
        <f t="array" ref="AH2227">_xlfn.XLOOKUP(AD2226,CDIHistorico_[Data],CDIHistorico_[CDI dia]/100,AH2226,0)</f>
        <v>0</v>
      </c>
      <c r="AI2227" s="2">
        <f t="shared" si="159"/>
        <v>1</v>
      </c>
    </row>
    <row r="2228" spans="26:35" hidden="1" x14ac:dyDescent="0.25">
      <c r="Z2228"/>
      <c r="AD2228" s="5">
        <f t="shared" si="160"/>
        <v>39940</v>
      </c>
      <c r="AE2228" s="96" cm="1">
        <f t="array" ref="AE2228">_xlfn.XLOOKUP(AD2227,SELICHistorico[Data],SELICHistorico[SELIC dia]/100,AE2227,0)</f>
        <v>0</v>
      </c>
      <c r="AF2228" s="80">
        <f t="shared" si="158"/>
        <v>1</v>
      </c>
      <c r="AG2228" s="123">
        <f t="shared" si="157"/>
        <v>1000</v>
      </c>
      <c r="AH2228" s="126" cm="1">
        <f t="array" ref="AH2228">_xlfn.XLOOKUP(AD2227,CDIHistorico_[Data],CDIHistorico_[CDI dia]/100,AH2227,0)</f>
        <v>0</v>
      </c>
      <c r="AI2228" s="2">
        <f t="shared" si="159"/>
        <v>1</v>
      </c>
    </row>
    <row r="2229" spans="26:35" hidden="1" x14ac:dyDescent="0.25">
      <c r="Z2229"/>
      <c r="AD2229" s="5">
        <f t="shared" si="160"/>
        <v>39941</v>
      </c>
      <c r="AE2229" s="96" cm="1">
        <f t="array" ref="AE2229">_xlfn.XLOOKUP(AD2228,SELICHistorico[Data],SELICHistorico[SELIC dia]/100,AE2228,0)</f>
        <v>0</v>
      </c>
      <c r="AF2229" s="80">
        <f t="shared" si="158"/>
        <v>1</v>
      </c>
      <c r="AG2229" s="123">
        <f t="shared" si="157"/>
        <v>1000</v>
      </c>
      <c r="AH2229" s="126" cm="1">
        <f t="array" ref="AH2229">_xlfn.XLOOKUP(AD2228,CDIHistorico_[Data],CDIHistorico_[CDI dia]/100,AH2228,0)</f>
        <v>0</v>
      </c>
      <c r="AI2229" s="2">
        <f t="shared" si="159"/>
        <v>1</v>
      </c>
    </row>
    <row r="2230" spans="26:35" hidden="1" x14ac:dyDescent="0.25">
      <c r="Z2230"/>
      <c r="AD2230" s="5">
        <f t="shared" si="160"/>
        <v>39944</v>
      </c>
      <c r="AE2230" s="96" cm="1">
        <f t="array" ref="AE2230">_xlfn.XLOOKUP(AD2229,SELICHistorico[Data],SELICHistorico[SELIC dia]/100,AE2229,0)</f>
        <v>0</v>
      </c>
      <c r="AF2230" s="80">
        <f t="shared" si="158"/>
        <v>1</v>
      </c>
      <c r="AG2230" s="123">
        <f t="shared" si="157"/>
        <v>1000</v>
      </c>
      <c r="AH2230" s="126" cm="1">
        <f t="array" ref="AH2230">_xlfn.XLOOKUP(AD2229,CDIHistorico_[Data],CDIHistorico_[CDI dia]/100,AH2229,0)</f>
        <v>0</v>
      </c>
      <c r="AI2230" s="2">
        <f t="shared" si="159"/>
        <v>1</v>
      </c>
    </row>
    <row r="2231" spans="26:35" hidden="1" x14ac:dyDescent="0.25">
      <c r="Z2231"/>
      <c r="AD2231" s="5">
        <f t="shared" si="160"/>
        <v>39945</v>
      </c>
      <c r="AE2231" s="96" cm="1">
        <f t="array" ref="AE2231">_xlfn.XLOOKUP(AD2230,SELICHistorico[Data],SELICHistorico[SELIC dia]/100,AE2230,0)</f>
        <v>0</v>
      </c>
      <c r="AF2231" s="80">
        <f t="shared" si="158"/>
        <v>1</v>
      </c>
      <c r="AG2231" s="123">
        <f t="shared" si="157"/>
        <v>1000</v>
      </c>
      <c r="AH2231" s="126" cm="1">
        <f t="array" ref="AH2231">_xlfn.XLOOKUP(AD2230,CDIHistorico_[Data],CDIHistorico_[CDI dia]/100,AH2230,0)</f>
        <v>0</v>
      </c>
      <c r="AI2231" s="2">
        <f t="shared" si="159"/>
        <v>1</v>
      </c>
    </row>
    <row r="2232" spans="26:35" hidden="1" x14ac:dyDescent="0.25">
      <c r="Z2232"/>
      <c r="AD2232" s="5">
        <f t="shared" si="160"/>
        <v>39946</v>
      </c>
      <c r="AE2232" s="96" cm="1">
        <f t="array" ref="AE2232">_xlfn.XLOOKUP(AD2231,SELICHistorico[Data],SELICHistorico[SELIC dia]/100,AE2231,0)</f>
        <v>0</v>
      </c>
      <c r="AF2232" s="80">
        <f t="shared" si="158"/>
        <v>1</v>
      </c>
      <c r="AG2232" s="123">
        <f t="shared" si="157"/>
        <v>1000</v>
      </c>
      <c r="AH2232" s="126" cm="1">
        <f t="array" ref="AH2232">_xlfn.XLOOKUP(AD2231,CDIHistorico_[Data],CDIHistorico_[CDI dia]/100,AH2231,0)</f>
        <v>0</v>
      </c>
      <c r="AI2232" s="2">
        <f t="shared" si="159"/>
        <v>1</v>
      </c>
    </row>
    <row r="2233" spans="26:35" hidden="1" x14ac:dyDescent="0.25">
      <c r="Z2233"/>
      <c r="AD2233" s="5">
        <f t="shared" si="160"/>
        <v>39947</v>
      </c>
      <c r="AE2233" s="96" cm="1">
        <f t="array" ref="AE2233">_xlfn.XLOOKUP(AD2232,SELICHistorico[Data],SELICHistorico[SELIC dia]/100,AE2232,0)</f>
        <v>0</v>
      </c>
      <c r="AF2233" s="80">
        <f t="shared" si="158"/>
        <v>1</v>
      </c>
      <c r="AG2233" s="123">
        <f t="shared" si="157"/>
        <v>1000</v>
      </c>
      <c r="AH2233" s="126" cm="1">
        <f t="array" ref="AH2233">_xlfn.XLOOKUP(AD2232,CDIHistorico_[Data],CDIHistorico_[CDI dia]/100,AH2232,0)</f>
        <v>0</v>
      </c>
      <c r="AI2233" s="2">
        <f t="shared" si="159"/>
        <v>1</v>
      </c>
    </row>
    <row r="2234" spans="26:35" hidden="1" x14ac:dyDescent="0.25">
      <c r="Z2234"/>
      <c r="AD2234" s="5">
        <f t="shared" si="160"/>
        <v>39948</v>
      </c>
      <c r="AE2234" s="96" cm="1">
        <f t="array" ref="AE2234">_xlfn.XLOOKUP(AD2233,SELICHistorico[Data],SELICHistorico[SELIC dia]/100,AE2233,0)</f>
        <v>0</v>
      </c>
      <c r="AF2234" s="80">
        <f t="shared" si="158"/>
        <v>1</v>
      </c>
      <c r="AG2234" s="123">
        <f t="shared" si="157"/>
        <v>1000</v>
      </c>
      <c r="AH2234" s="126" cm="1">
        <f t="array" ref="AH2234">_xlfn.XLOOKUP(AD2233,CDIHistorico_[Data],CDIHistorico_[CDI dia]/100,AH2233,0)</f>
        <v>0</v>
      </c>
      <c r="AI2234" s="2">
        <f t="shared" si="159"/>
        <v>1</v>
      </c>
    </row>
    <row r="2235" spans="26:35" hidden="1" x14ac:dyDescent="0.25">
      <c r="Z2235"/>
      <c r="AD2235" s="5">
        <f t="shared" si="160"/>
        <v>39951</v>
      </c>
      <c r="AE2235" s="96" cm="1">
        <f t="array" ref="AE2235">_xlfn.XLOOKUP(AD2234,SELICHistorico[Data],SELICHistorico[SELIC dia]/100,AE2234,0)</f>
        <v>0</v>
      </c>
      <c r="AF2235" s="80">
        <f t="shared" si="158"/>
        <v>1</v>
      </c>
      <c r="AG2235" s="123">
        <f t="shared" si="157"/>
        <v>1000</v>
      </c>
      <c r="AH2235" s="126" cm="1">
        <f t="array" ref="AH2235">_xlfn.XLOOKUP(AD2234,CDIHistorico_[Data],CDIHistorico_[CDI dia]/100,AH2234,0)</f>
        <v>0</v>
      </c>
      <c r="AI2235" s="2">
        <f t="shared" si="159"/>
        <v>1</v>
      </c>
    </row>
    <row r="2236" spans="26:35" hidden="1" x14ac:dyDescent="0.25">
      <c r="Z2236"/>
      <c r="AD2236" s="5">
        <f t="shared" si="160"/>
        <v>39952</v>
      </c>
      <c r="AE2236" s="96" cm="1">
        <f t="array" ref="AE2236">_xlfn.XLOOKUP(AD2235,SELICHistorico[Data],SELICHistorico[SELIC dia]/100,AE2235,0)</f>
        <v>0</v>
      </c>
      <c r="AF2236" s="80">
        <f t="shared" si="158"/>
        <v>1</v>
      </c>
      <c r="AG2236" s="123">
        <f t="shared" si="157"/>
        <v>1000</v>
      </c>
      <c r="AH2236" s="126" cm="1">
        <f t="array" ref="AH2236">_xlfn.XLOOKUP(AD2235,CDIHistorico_[Data],CDIHistorico_[CDI dia]/100,AH2235,0)</f>
        <v>0</v>
      </c>
      <c r="AI2236" s="2">
        <f t="shared" si="159"/>
        <v>1</v>
      </c>
    </row>
    <row r="2237" spans="26:35" hidden="1" x14ac:dyDescent="0.25">
      <c r="Z2237"/>
      <c r="AD2237" s="5">
        <f t="shared" si="160"/>
        <v>39953</v>
      </c>
      <c r="AE2237" s="96" cm="1">
        <f t="array" ref="AE2237">_xlfn.XLOOKUP(AD2236,SELICHistorico[Data],SELICHistorico[SELIC dia]/100,AE2236,0)</f>
        <v>0</v>
      </c>
      <c r="AF2237" s="80">
        <f t="shared" si="158"/>
        <v>1</v>
      </c>
      <c r="AG2237" s="123">
        <f t="shared" ref="AG2237:AG2300" si="161">TRUNC(1000*AF2237,6)</f>
        <v>1000</v>
      </c>
      <c r="AH2237" s="126" cm="1">
        <f t="array" ref="AH2237">_xlfn.XLOOKUP(AD2236,CDIHistorico_[Data],CDIHistorico_[CDI dia]/100,AH2236,0)</f>
        <v>0</v>
      </c>
      <c r="AI2237" s="2">
        <f t="shared" si="159"/>
        <v>1</v>
      </c>
    </row>
    <row r="2238" spans="26:35" hidden="1" x14ac:dyDescent="0.25">
      <c r="Z2238"/>
      <c r="AD2238" s="5">
        <f t="shared" si="160"/>
        <v>39954</v>
      </c>
      <c r="AE2238" s="96" cm="1">
        <f t="array" ref="AE2238">_xlfn.XLOOKUP(AD2237,SELICHistorico[Data],SELICHistorico[SELIC dia]/100,AE2237,0)</f>
        <v>0</v>
      </c>
      <c r="AF2238" s="80">
        <f t="shared" ref="AF2238:AF2301" si="162">AF2237*(1+AE2238)</f>
        <v>1</v>
      </c>
      <c r="AG2238" s="123">
        <f t="shared" si="161"/>
        <v>1000</v>
      </c>
      <c r="AH2238" s="126" cm="1">
        <f t="array" ref="AH2238">_xlfn.XLOOKUP(AD2237,CDIHistorico_[Data],CDIHistorico_[CDI dia]/100,AH2237,0)</f>
        <v>0</v>
      </c>
      <c r="AI2238" s="2">
        <f t="shared" si="159"/>
        <v>1</v>
      </c>
    </row>
    <row r="2239" spans="26:35" hidden="1" x14ac:dyDescent="0.25">
      <c r="Z2239"/>
      <c r="AD2239" s="5">
        <f t="shared" si="160"/>
        <v>39955</v>
      </c>
      <c r="AE2239" s="96" cm="1">
        <f t="array" ref="AE2239">_xlfn.XLOOKUP(AD2238,SELICHistorico[Data],SELICHistorico[SELIC dia]/100,AE2238,0)</f>
        <v>0</v>
      </c>
      <c r="AF2239" s="80">
        <f t="shared" si="162"/>
        <v>1</v>
      </c>
      <c r="AG2239" s="123">
        <f t="shared" si="161"/>
        <v>1000</v>
      </c>
      <c r="AH2239" s="126" cm="1">
        <f t="array" ref="AH2239">_xlfn.XLOOKUP(AD2238,CDIHistorico_[Data],CDIHistorico_[CDI dia]/100,AH2238,0)</f>
        <v>0</v>
      </c>
      <c r="AI2239" s="2">
        <f t="shared" si="159"/>
        <v>1</v>
      </c>
    </row>
    <row r="2240" spans="26:35" hidden="1" x14ac:dyDescent="0.25">
      <c r="Z2240"/>
      <c r="AD2240" s="5">
        <f t="shared" si="160"/>
        <v>39958</v>
      </c>
      <c r="AE2240" s="96" cm="1">
        <f t="array" ref="AE2240">_xlfn.XLOOKUP(AD2239,SELICHistorico[Data],SELICHistorico[SELIC dia]/100,AE2239,0)</f>
        <v>0</v>
      </c>
      <c r="AF2240" s="80">
        <f t="shared" si="162"/>
        <v>1</v>
      </c>
      <c r="AG2240" s="123">
        <f t="shared" si="161"/>
        <v>1000</v>
      </c>
      <c r="AH2240" s="126" cm="1">
        <f t="array" ref="AH2240">_xlfn.XLOOKUP(AD2239,CDIHistorico_[Data],CDIHistorico_[CDI dia]/100,AH2239,0)</f>
        <v>0</v>
      </c>
      <c r="AI2240" s="2">
        <f t="shared" si="159"/>
        <v>1</v>
      </c>
    </row>
    <row r="2241" spans="26:35" hidden="1" x14ac:dyDescent="0.25">
      <c r="Z2241"/>
      <c r="AD2241" s="5">
        <f t="shared" si="160"/>
        <v>39959</v>
      </c>
      <c r="AE2241" s="96" cm="1">
        <f t="array" ref="AE2241">_xlfn.XLOOKUP(AD2240,SELICHistorico[Data],SELICHistorico[SELIC dia]/100,AE2240,0)</f>
        <v>0</v>
      </c>
      <c r="AF2241" s="80">
        <f t="shared" si="162"/>
        <v>1</v>
      </c>
      <c r="AG2241" s="123">
        <f t="shared" si="161"/>
        <v>1000</v>
      </c>
      <c r="AH2241" s="126" cm="1">
        <f t="array" ref="AH2241">_xlfn.XLOOKUP(AD2240,CDIHistorico_[Data],CDIHistorico_[CDI dia]/100,AH2240,0)</f>
        <v>0</v>
      </c>
      <c r="AI2241" s="2">
        <f t="shared" si="159"/>
        <v>1</v>
      </c>
    </row>
    <row r="2242" spans="26:35" hidden="1" x14ac:dyDescent="0.25">
      <c r="Z2242"/>
      <c r="AD2242" s="5">
        <f t="shared" si="160"/>
        <v>39960</v>
      </c>
      <c r="AE2242" s="96" cm="1">
        <f t="array" ref="AE2242">_xlfn.XLOOKUP(AD2241,SELICHistorico[Data],SELICHistorico[SELIC dia]/100,AE2241,0)</f>
        <v>0</v>
      </c>
      <c r="AF2242" s="80">
        <f t="shared" si="162"/>
        <v>1</v>
      </c>
      <c r="AG2242" s="123">
        <f t="shared" si="161"/>
        <v>1000</v>
      </c>
      <c r="AH2242" s="126" cm="1">
        <f t="array" ref="AH2242">_xlfn.XLOOKUP(AD2241,CDIHistorico_[Data],CDIHistorico_[CDI dia]/100,AH2241,0)</f>
        <v>0</v>
      </c>
      <c r="AI2242" s="2">
        <f t="shared" si="159"/>
        <v>1</v>
      </c>
    </row>
    <row r="2243" spans="26:35" hidden="1" x14ac:dyDescent="0.25">
      <c r="Z2243"/>
      <c r="AD2243" s="5">
        <f t="shared" si="160"/>
        <v>39961</v>
      </c>
      <c r="AE2243" s="96" cm="1">
        <f t="array" ref="AE2243">_xlfn.XLOOKUP(AD2242,SELICHistorico[Data],SELICHistorico[SELIC dia]/100,AE2242,0)</f>
        <v>0</v>
      </c>
      <c r="AF2243" s="80">
        <f t="shared" si="162"/>
        <v>1</v>
      </c>
      <c r="AG2243" s="123">
        <f t="shared" si="161"/>
        <v>1000</v>
      </c>
      <c r="AH2243" s="126" cm="1">
        <f t="array" ref="AH2243">_xlfn.XLOOKUP(AD2242,CDIHistorico_[Data],CDIHistorico_[CDI dia]/100,AH2242,0)</f>
        <v>0</v>
      </c>
      <c r="AI2243" s="2">
        <f t="shared" si="159"/>
        <v>1</v>
      </c>
    </row>
    <row r="2244" spans="26:35" hidden="1" x14ac:dyDescent="0.25">
      <c r="Z2244"/>
      <c r="AD2244" s="5">
        <f t="shared" si="160"/>
        <v>39962</v>
      </c>
      <c r="AE2244" s="96" cm="1">
        <f t="array" ref="AE2244">_xlfn.XLOOKUP(AD2243,SELICHistorico[Data],SELICHistorico[SELIC dia]/100,AE2243,0)</f>
        <v>0</v>
      </c>
      <c r="AF2244" s="80">
        <f t="shared" si="162"/>
        <v>1</v>
      </c>
      <c r="AG2244" s="123">
        <f t="shared" si="161"/>
        <v>1000</v>
      </c>
      <c r="AH2244" s="126" cm="1">
        <f t="array" ref="AH2244">_xlfn.XLOOKUP(AD2243,CDIHistorico_[Data],CDIHistorico_[CDI dia]/100,AH2243,0)</f>
        <v>0</v>
      </c>
      <c r="AI2244" s="2">
        <f t="shared" si="159"/>
        <v>1</v>
      </c>
    </row>
    <row r="2245" spans="26:35" hidden="1" x14ac:dyDescent="0.25">
      <c r="Z2245"/>
      <c r="AD2245" s="5">
        <f t="shared" si="160"/>
        <v>39965</v>
      </c>
      <c r="AE2245" s="96" cm="1">
        <f t="array" ref="AE2245">_xlfn.XLOOKUP(AD2244,SELICHistorico[Data],SELICHistorico[SELIC dia]/100,AE2244,0)</f>
        <v>0</v>
      </c>
      <c r="AF2245" s="80">
        <f t="shared" si="162"/>
        <v>1</v>
      </c>
      <c r="AG2245" s="123">
        <f t="shared" si="161"/>
        <v>1000</v>
      </c>
      <c r="AH2245" s="126" cm="1">
        <f t="array" ref="AH2245">_xlfn.XLOOKUP(AD2244,CDIHistorico_[Data],CDIHistorico_[CDI dia]/100,AH2244,0)</f>
        <v>0</v>
      </c>
      <c r="AI2245" s="2">
        <f t="shared" si="159"/>
        <v>1</v>
      </c>
    </row>
    <row r="2246" spans="26:35" hidden="1" x14ac:dyDescent="0.25">
      <c r="Z2246"/>
      <c r="AD2246" s="5">
        <f t="shared" si="160"/>
        <v>39966</v>
      </c>
      <c r="AE2246" s="96" cm="1">
        <f t="array" ref="AE2246">_xlfn.XLOOKUP(AD2245,SELICHistorico[Data],SELICHistorico[SELIC dia]/100,AE2245,0)</f>
        <v>0</v>
      </c>
      <c r="AF2246" s="80">
        <f t="shared" si="162"/>
        <v>1</v>
      </c>
      <c r="AG2246" s="123">
        <f t="shared" si="161"/>
        <v>1000</v>
      </c>
      <c r="AH2246" s="126" cm="1">
        <f t="array" ref="AH2246">_xlfn.XLOOKUP(AD2245,CDIHistorico_[Data],CDIHistorico_[CDI dia]/100,AH2245,0)</f>
        <v>0</v>
      </c>
      <c r="AI2246" s="2">
        <f t="shared" si="159"/>
        <v>1</v>
      </c>
    </row>
    <row r="2247" spans="26:35" hidden="1" x14ac:dyDescent="0.25">
      <c r="Z2247"/>
      <c r="AD2247" s="5">
        <f t="shared" si="160"/>
        <v>39967</v>
      </c>
      <c r="AE2247" s="96" cm="1">
        <f t="array" ref="AE2247">_xlfn.XLOOKUP(AD2246,SELICHistorico[Data],SELICHistorico[SELIC dia]/100,AE2246,0)</f>
        <v>0</v>
      </c>
      <c r="AF2247" s="80">
        <f t="shared" si="162"/>
        <v>1</v>
      </c>
      <c r="AG2247" s="123">
        <f t="shared" si="161"/>
        <v>1000</v>
      </c>
      <c r="AH2247" s="126" cm="1">
        <f t="array" ref="AH2247">_xlfn.XLOOKUP(AD2246,CDIHistorico_[Data],CDIHistorico_[CDI dia]/100,AH2246,0)</f>
        <v>0</v>
      </c>
      <c r="AI2247" s="2">
        <f t="shared" si="159"/>
        <v>1</v>
      </c>
    </row>
    <row r="2248" spans="26:35" hidden="1" x14ac:dyDescent="0.25">
      <c r="Z2248"/>
      <c r="AD2248" s="5">
        <f t="shared" si="160"/>
        <v>39968</v>
      </c>
      <c r="AE2248" s="96" cm="1">
        <f t="array" ref="AE2248">_xlfn.XLOOKUP(AD2247,SELICHistorico[Data],SELICHistorico[SELIC dia]/100,AE2247,0)</f>
        <v>0</v>
      </c>
      <c r="AF2248" s="80">
        <f t="shared" si="162"/>
        <v>1</v>
      </c>
      <c r="AG2248" s="123">
        <f t="shared" si="161"/>
        <v>1000</v>
      </c>
      <c r="AH2248" s="126" cm="1">
        <f t="array" ref="AH2248">_xlfn.XLOOKUP(AD2247,CDIHistorico_[Data],CDIHistorico_[CDI dia]/100,AH2247,0)</f>
        <v>0</v>
      </c>
      <c r="AI2248" s="2">
        <f t="shared" si="159"/>
        <v>1</v>
      </c>
    </row>
    <row r="2249" spans="26:35" hidden="1" x14ac:dyDescent="0.25">
      <c r="Z2249"/>
      <c r="AD2249" s="5">
        <f t="shared" si="160"/>
        <v>39969</v>
      </c>
      <c r="AE2249" s="96" cm="1">
        <f t="array" ref="AE2249">_xlfn.XLOOKUP(AD2248,SELICHistorico[Data],SELICHistorico[SELIC dia]/100,AE2248,0)</f>
        <v>0</v>
      </c>
      <c r="AF2249" s="80">
        <f t="shared" si="162"/>
        <v>1</v>
      </c>
      <c r="AG2249" s="123">
        <f t="shared" si="161"/>
        <v>1000</v>
      </c>
      <c r="AH2249" s="126" cm="1">
        <f t="array" ref="AH2249">_xlfn.XLOOKUP(AD2248,CDIHistorico_[Data],CDIHistorico_[CDI dia]/100,AH2248,0)</f>
        <v>0</v>
      </c>
      <c r="AI2249" s="2">
        <f t="shared" si="159"/>
        <v>1</v>
      </c>
    </row>
    <row r="2250" spans="26:35" hidden="1" x14ac:dyDescent="0.25">
      <c r="Z2250"/>
      <c r="AD2250" s="5">
        <f t="shared" si="160"/>
        <v>39972</v>
      </c>
      <c r="AE2250" s="96" cm="1">
        <f t="array" ref="AE2250">_xlfn.XLOOKUP(AD2249,SELICHistorico[Data],SELICHistorico[SELIC dia]/100,AE2249,0)</f>
        <v>0</v>
      </c>
      <c r="AF2250" s="80">
        <f t="shared" si="162"/>
        <v>1</v>
      </c>
      <c r="AG2250" s="123">
        <f t="shared" si="161"/>
        <v>1000</v>
      </c>
      <c r="AH2250" s="126" cm="1">
        <f t="array" ref="AH2250">_xlfn.XLOOKUP(AD2249,CDIHistorico_[Data],CDIHistorico_[CDI dia]/100,AH2249,0)</f>
        <v>0</v>
      </c>
      <c r="AI2250" s="2">
        <f t="shared" si="159"/>
        <v>1</v>
      </c>
    </row>
    <row r="2251" spans="26:35" hidden="1" x14ac:dyDescent="0.25">
      <c r="Z2251"/>
      <c r="AD2251" s="5">
        <f t="shared" si="160"/>
        <v>39973</v>
      </c>
      <c r="AE2251" s="96" cm="1">
        <f t="array" ref="AE2251">_xlfn.XLOOKUP(AD2250,SELICHistorico[Data],SELICHistorico[SELIC dia]/100,AE2250,0)</f>
        <v>0</v>
      </c>
      <c r="AF2251" s="80">
        <f t="shared" si="162"/>
        <v>1</v>
      </c>
      <c r="AG2251" s="123">
        <f t="shared" si="161"/>
        <v>1000</v>
      </c>
      <c r="AH2251" s="126" cm="1">
        <f t="array" ref="AH2251">_xlfn.XLOOKUP(AD2250,CDIHistorico_[Data],CDIHistorico_[CDI dia]/100,AH2250,0)</f>
        <v>0</v>
      </c>
      <c r="AI2251" s="2">
        <f t="shared" ref="AI2251:AI2314" si="163">AI2250*(1+AH2251)</f>
        <v>1</v>
      </c>
    </row>
    <row r="2252" spans="26:35" hidden="1" x14ac:dyDescent="0.25">
      <c r="Z2252"/>
      <c r="AD2252" s="5">
        <f t="shared" si="160"/>
        <v>39974</v>
      </c>
      <c r="AE2252" s="96" cm="1">
        <f t="array" ref="AE2252">_xlfn.XLOOKUP(AD2251,SELICHistorico[Data],SELICHistorico[SELIC dia]/100,AE2251,0)</f>
        <v>0</v>
      </c>
      <c r="AF2252" s="80">
        <f t="shared" si="162"/>
        <v>1</v>
      </c>
      <c r="AG2252" s="123">
        <f t="shared" si="161"/>
        <v>1000</v>
      </c>
      <c r="AH2252" s="126" cm="1">
        <f t="array" ref="AH2252">_xlfn.XLOOKUP(AD2251,CDIHistorico_[Data],CDIHistorico_[CDI dia]/100,AH2251,0)</f>
        <v>0</v>
      </c>
      <c r="AI2252" s="2">
        <f t="shared" si="163"/>
        <v>1</v>
      </c>
    </row>
    <row r="2253" spans="26:35" hidden="1" x14ac:dyDescent="0.25">
      <c r="Z2253"/>
      <c r="AD2253" s="5">
        <f t="shared" si="160"/>
        <v>39976</v>
      </c>
      <c r="AE2253" s="96" cm="1">
        <f t="array" ref="AE2253">_xlfn.XLOOKUP(AD2252,SELICHistorico[Data],SELICHistorico[SELIC dia]/100,AE2252,0)</f>
        <v>0</v>
      </c>
      <c r="AF2253" s="80">
        <f t="shared" si="162"/>
        <v>1</v>
      </c>
      <c r="AG2253" s="123">
        <f t="shared" si="161"/>
        <v>1000</v>
      </c>
      <c r="AH2253" s="126" cm="1">
        <f t="array" ref="AH2253">_xlfn.XLOOKUP(AD2252,CDIHistorico_[Data],CDIHistorico_[CDI dia]/100,AH2252,0)</f>
        <v>0</v>
      </c>
      <c r="AI2253" s="2">
        <f t="shared" si="163"/>
        <v>1</v>
      </c>
    </row>
    <row r="2254" spans="26:35" hidden="1" x14ac:dyDescent="0.25">
      <c r="Z2254"/>
      <c r="AD2254" s="5">
        <f t="shared" si="160"/>
        <v>39979</v>
      </c>
      <c r="AE2254" s="96" cm="1">
        <f t="array" ref="AE2254">_xlfn.XLOOKUP(AD2253,SELICHistorico[Data],SELICHistorico[SELIC dia]/100,AE2253,0)</f>
        <v>0</v>
      </c>
      <c r="AF2254" s="80">
        <f t="shared" si="162"/>
        <v>1</v>
      </c>
      <c r="AG2254" s="123">
        <f t="shared" si="161"/>
        <v>1000</v>
      </c>
      <c r="AH2254" s="126" cm="1">
        <f t="array" ref="AH2254">_xlfn.XLOOKUP(AD2253,CDIHistorico_[Data],CDIHistorico_[CDI dia]/100,AH2253,0)</f>
        <v>0</v>
      </c>
      <c r="AI2254" s="2">
        <f t="shared" si="163"/>
        <v>1</v>
      </c>
    </row>
    <row r="2255" spans="26:35" hidden="1" x14ac:dyDescent="0.25">
      <c r="Z2255"/>
      <c r="AD2255" s="5">
        <f t="shared" si="160"/>
        <v>39980</v>
      </c>
      <c r="AE2255" s="96" cm="1">
        <f t="array" ref="AE2255">_xlfn.XLOOKUP(AD2254,SELICHistorico[Data],SELICHistorico[SELIC dia]/100,AE2254,0)</f>
        <v>0</v>
      </c>
      <c r="AF2255" s="80">
        <f t="shared" si="162"/>
        <v>1</v>
      </c>
      <c r="AG2255" s="123">
        <f t="shared" si="161"/>
        <v>1000</v>
      </c>
      <c r="AH2255" s="126" cm="1">
        <f t="array" ref="AH2255">_xlfn.XLOOKUP(AD2254,CDIHistorico_[Data],CDIHistorico_[CDI dia]/100,AH2254,0)</f>
        <v>0</v>
      </c>
      <c r="AI2255" s="2">
        <f t="shared" si="163"/>
        <v>1</v>
      </c>
    </row>
    <row r="2256" spans="26:35" hidden="1" x14ac:dyDescent="0.25">
      <c r="Z2256"/>
      <c r="AD2256" s="5">
        <f t="shared" si="160"/>
        <v>39981</v>
      </c>
      <c r="AE2256" s="96" cm="1">
        <f t="array" ref="AE2256">_xlfn.XLOOKUP(AD2255,SELICHistorico[Data],SELICHistorico[SELIC dia]/100,AE2255,0)</f>
        <v>0</v>
      </c>
      <c r="AF2256" s="80">
        <f t="shared" si="162"/>
        <v>1</v>
      </c>
      <c r="AG2256" s="123">
        <f t="shared" si="161"/>
        <v>1000</v>
      </c>
      <c r="AH2256" s="126" cm="1">
        <f t="array" ref="AH2256">_xlfn.XLOOKUP(AD2255,CDIHistorico_[Data],CDIHistorico_[CDI dia]/100,AH2255,0)</f>
        <v>0</v>
      </c>
      <c r="AI2256" s="2">
        <f t="shared" si="163"/>
        <v>1</v>
      </c>
    </row>
    <row r="2257" spans="26:35" hidden="1" x14ac:dyDescent="0.25">
      <c r="Z2257"/>
      <c r="AD2257" s="5">
        <f t="shared" si="160"/>
        <v>39982</v>
      </c>
      <c r="AE2257" s="96" cm="1">
        <f t="array" ref="AE2257">_xlfn.XLOOKUP(AD2256,SELICHistorico[Data],SELICHistorico[SELIC dia]/100,AE2256,0)</f>
        <v>0</v>
      </c>
      <c r="AF2257" s="80">
        <f t="shared" si="162"/>
        <v>1</v>
      </c>
      <c r="AG2257" s="123">
        <f t="shared" si="161"/>
        <v>1000</v>
      </c>
      <c r="AH2257" s="126" cm="1">
        <f t="array" ref="AH2257">_xlfn.XLOOKUP(AD2256,CDIHistorico_[Data],CDIHistorico_[CDI dia]/100,AH2256,0)</f>
        <v>0</v>
      </c>
      <c r="AI2257" s="2">
        <f t="shared" si="163"/>
        <v>1</v>
      </c>
    </row>
    <row r="2258" spans="26:35" hidden="1" x14ac:dyDescent="0.25">
      <c r="Z2258"/>
      <c r="AD2258" s="5">
        <f t="shared" si="160"/>
        <v>39983</v>
      </c>
      <c r="AE2258" s="96" cm="1">
        <f t="array" ref="AE2258">_xlfn.XLOOKUP(AD2257,SELICHistorico[Data],SELICHistorico[SELIC dia]/100,AE2257,0)</f>
        <v>0</v>
      </c>
      <c r="AF2258" s="80">
        <f t="shared" si="162"/>
        <v>1</v>
      </c>
      <c r="AG2258" s="123">
        <f t="shared" si="161"/>
        <v>1000</v>
      </c>
      <c r="AH2258" s="126" cm="1">
        <f t="array" ref="AH2258">_xlfn.XLOOKUP(AD2257,CDIHistorico_[Data],CDIHistorico_[CDI dia]/100,AH2257,0)</f>
        <v>0</v>
      </c>
      <c r="AI2258" s="2">
        <f t="shared" si="163"/>
        <v>1</v>
      </c>
    </row>
    <row r="2259" spans="26:35" hidden="1" x14ac:dyDescent="0.25">
      <c r="Z2259"/>
      <c r="AD2259" s="5">
        <f t="shared" si="160"/>
        <v>39986</v>
      </c>
      <c r="AE2259" s="96" cm="1">
        <f t="array" ref="AE2259">_xlfn.XLOOKUP(AD2258,SELICHistorico[Data],SELICHistorico[SELIC dia]/100,AE2258,0)</f>
        <v>0</v>
      </c>
      <c r="AF2259" s="80">
        <f t="shared" si="162"/>
        <v>1</v>
      </c>
      <c r="AG2259" s="123">
        <f t="shared" si="161"/>
        <v>1000</v>
      </c>
      <c r="AH2259" s="126" cm="1">
        <f t="array" ref="AH2259">_xlfn.XLOOKUP(AD2258,CDIHistorico_[Data],CDIHistorico_[CDI dia]/100,AH2258,0)</f>
        <v>0</v>
      </c>
      <c r="AI2259" s="2">
        <f t="shared" si="163"/>
        <v>1</v>
      </c>
    </row>
    <row r="2260" spans="26:35" hidden="1" x14ac:dyDescent="0.25">
      <c r="Z2260"/>
      <c r="AD2260" s="5">
        <f t="shared" ref="AD2260:AD2323" si="164">WORKDAY(AD2259,1,feriados)</f>
        <v>39987</v>
      </c>
      <c r="AE2260" s="96" cm="1">
        <f t="array" ref="AE2260">_xlfn.XLOOKUP(AD2259,SELICHistorico[Data],SELICHistorico[SELIC dia]/100,AE2259,0)</f>
        <v>0</v>
      </c>
      <c r="AF2260" s="80">
        <f t="shared" si="162"/>
        <v>1</v>
      </c>
      <c r="AG2260" s="123">
        <f t="shared" si="161"/>
        <v>1000</v>
      </c>
      <c r="AH2260" s="126" cm="1">
        <f t="array" ref="AH2260">_xlfn.XLOOKUP(AD2259,CDIHistorico_[Data],CDIHistorico_[CDI dia]/100,AH2259,0)</f>
        <v>0</v>
      </c>
      <c r="AI2260" s="2">
        <f t="shared" si="163"/>
        <v>1</v>
      </c>
    </row>
    <row r="2261" spans="26:35" hidden="1" x14ac:dyDescent="0.25">
      <c r="Z2261"/>
      <c r="AD2261" s="5">
        <f t="shared" si="164"/>
        <v>39988</v>
      </c>
      <c r="AE2261" s="96" cm="1">
        <f t="array" ref="AE2261">_xlfn.XLOOKUP(AD2260,SELICHistorico[Data],SELICHistorico[SELIC dia]/100,AE2260,0)</f>
        <v>0</v>
      </c>
      <c r="AF2261" s="80">
        <f t="shared" si="162"/>
        <v>1</v>
      </c>
      <c r="AG2261" s="123">
        <f t="shared" si="161"/>
        <v>1000</v>
      </c>
      <c r="AH2261" s="126" cm="1">
        <f t="array" ref="AH2261">_xlfn.XLOOKUP(AD2260,CDIHistorico_[Data],CDIHistorico_[CDI dia]/100,AH2260,0)</f>
        <v>0</v>
      </c>
      <c r="AI2261" s="2">
        <f t="shared" si="163"/>
        <v>1</v>
      </c>
    </row>
    <row r="2262" spans="26:35" hidden="1" x14ac:dyDescent="0.25">
      <c r="Z2262"/>
      <c r="AD2262" s="5">
        <f t="shared" si="164"/>
        <v>39989</v>
      </c>
      <c r="AE2262" s="96" cm="1">
        <f t="array" ref="AE2262">_xlfn.XLOOKUP(AD2261,SELICHistorico[Data],SELICHistorico[SELIC dia]/100,AE2261,0)</f>
        <v>0</v>
      </c>
      <c r="AF2262" s="80">
        <f t="shared" si="162"/>
        <v>1</v>
      </c>
      <c r="AG2262" s="123">
        <f t="shared" si="161"/>
        <v>1000</v>
      </c>
      <c r="AH2262" s="126" cm="1">
        <f t="array" ref="AH2262">_xlfn.XLOOKUP(AD2261,CDIHistorico_[Data],CDIHistorico_[CDI dia]/100,AH2261,0)</f>
        <v>0</v>
      </c>
      <c r="AI2262" s="2">
        <f t="shared" si="163"/>
        <v>1</v>
      </c>
    </row>
    <row r="2263" spans="26:35" hidden="1" x14ac:dyDescent="0.25">
      <c r="Z2263"/>
      <c r="AD2263" s="5">
        <f t="shared" si="164"/>
        <v>39990</v>
      </c>
      <c r="AE2263" s="96" cm="1">
        <f t="array" ref="AE2263">_xlfn.XLOOKUP(AD2262,SELICHistorico[Data],SELICHistorico[SELIC dia]/100,AE2262,0)</f>
        <v>0</v>
      </c>
      <c r="AF2263" s="80">
        <f t="shared" si="162"/>
        <v>1</v>
      </c>
      <c r="AG2263" s="123">
        <f t="shared" si="161"/>
        <v>1000</v>
      </c>
      <c r="AH2263" s="126" cm="1">
        <f t="array" ref="AH2263">_xlfn.XLOOKUP(AD2262,CDIHistorico_[Data],CDIHistorico_[CDI dia]/100,AH2262,0)</f>
        <v>0</v>
      </c>
      <c r="AI2263" s="2">
        <f t="shared" si="163"/>
        <v>1</v>
      </c>
    </row>
    <row r="2264" spans="26:35" hidden="1" x14ac:dyDescent="0.25">
      <c r="Z2264"/>
      <c r="AD2264" s="5">
        <f t="shared" si="164"/>
        <v>39993</v>
      </c>
      <c r="AE2264" s="96" cm="1">
        <f t="array" ref="AE2264">_xlfn.XLOOKUP(AD2263,SELICHistorico[Data],SELICHistorico[SELIC dia]/100,AE2263,0)</f>
        <v>0</v>
      </c>
      <c r="AF2264" s="80">
        <f t="shared" si="162"/>
        <v>1</v>
      </c>
      <c r="AG2264" s="123">
        <f t="shared" si="161"/>
        <v>1000</v>
      </c>
      <c r="AH2264" s="126" cm="1">
        <f t="array" ref="AH2264">_xlfn.XLOOKUP(AD2263,CDIHistorico_[Data],CDIHistorico_[CDI dia]/100,AH2263,0)</f>
        <v>0</v>
      </c>
      <c r="AI2264" s="2">
        <f t="shared" si="163"/>
        <v>1</v>
      </c>
    </row>
    <row r="2265" spans="26:35" hidden="1" x14ac:dyDescent="0.25">
      <c r="Z2265"/>
      <c r="AD2265" s="5">
        <f t="shared" si="164"/>
        <v>39994</v>
      </c>
      <c r="AE2265" s="96" cm="1">
        <f t="array" ref="AE2265">_xlfn.XLOOKUP(AD2264,SELICHistorico[Data],SELICHistorico[SELIC dia]/100,AE2264,0)</f>
        <v>0</v>
      </c>
      <c r="AF2265" s="80">
        <f t="shared" si="162"/>
        <v>1</v>
      </c>
      <c r="AG2265" s="123">
        <f t="shared" si="161"/>
        <v>1000</v>
      </c>
      <c r="AH2265" s="126" cm="1">
        <f t="array" ref="AH2265">_xlfn.XLOOKUP(AD2264,CDIHistorico_[Data],CDIHistorico_[CDI dia]/100,AH2264,0)</f>
        <v>0</v>
      </c>
      <c r="AI2265" s="2">
        <f t="shared" si="163"/>
        <v>1</v>
      </c>
    </row>
    <row r="2266" spans="26:35" hidden="1" x14ac:dyDescent="0.25">
      <c r="Z2266"/>
      <c r="AD2266" s="5">
        <f t="shared" si="164"/>
        <v>39995</v>
      </c>
      <c r="AE2266" s="96" cm="1">
        <f t="array" ref="AE2266">_xlfn.XLOOKUP(AD2265,SELICHistorico[Data],SELICHistorico[SELIC dia]/100,AE2265,0)</f>
        <v>0</v>
      </c>
      <c r="AF2266" s="80">
        <f t="shared" si="162"/>
        <v>1</v>
      </c>
      <c r="AG2266" s="123">
        <f t="shared" si="161"/>
        <v>1000</v>
      </c>
      <c r="AH2266" s="126" cm="1">
        <f t="array" ref="AH2266">_xlfn.XLOOKUP(AD2265,CDIHistorico_[Data],CDIHistorico_[CDI dia]/100,AH2265,0)</f>
        <v>0</v>
      </c>
      <c r="AI2266" s="2">
        <f t="shared" si="163"/>
        <v>1</v>
      </c>
    </row>
    <row r="2267" spans="26:35" hidden="1" x14ac:dyDescent="0.25">
      <c r="Z2267"/>
      <c r="AD2267" s="5">
        <f t="shared" si="164"/>
        <v>39996</v>
      </c>
      <c r="AE2267" s="96" cm="1">
        <f t="array" ref="AE2267">_xlfn.XLOOKUP(AD2266,SELICHistorico[Data],SELICHistorico[SELIC dia]/100,AE2266,0)</f>
        <v>0</v>
      </c>
      <c r="AF2267" s="80">
        <f t="shared" si="162"/>
        <v>1</v>
      </c>
      <c r="AG2267" s="123">
        <f t="shared" si="161"/>
        <v>1000</v>
      </c>
      <c r="AH2267" s="126" cm="1">
        <f t="array" ref="AH2267">_xlfn.XLOOKUP(AD2266,CDIHistorico_[Data],CDIHistorico_[CDI dia]/100,AH2266,0)</f>
        <v>0</v>
      </c>
      <c r="AI2267" s="2">
        <f t="shared" si="163"/>
        <v>1</v>
      </c>
    </row>
    <row r="2268" spans="26:35" hidden="1" x14ac:dyDescent="0.25">
      <c r="Z2268"/>
      <c r="AD2268" s="5">
        <f t="shared" si="164"/>
        <v>39997</v>
      </c>
      <c r="AE2268" s="96" cm="1">
        <f t="array" ref="AE2268">_xlfn.XLOOKUP(AD2267,SELICHistorico[Data],SELICHistorico[SELIC dia]/100,AE2267,0)</f>
        <v>0</v>
      </c>
      <c r="AF2268" s="80">
        <f t="shared" si="162"/>
        <v>1</v>
      </c>
      <c r="AG2268" s="123">
        <f t="shared" si="161"/>
        <v>1000</v>
      </c>
      <c r="AH2268" s="126" cm="1">
        <f t="array" ref="AH2268">_xlfn.XLOOKUP(AD2267,CDIHistorico_[Data],CDIHistorico_[CDI dia]/100,AH2267,0)</f>
        <v>0</v>
      </c>
      <c r="AI2268" s="2">
        <f t="shared" si="163"/>
        <v>1</v>
      </c>
    </row>
    <row r="2269" spans="26:35" hidden="1" x14ac:dyDescent="0.25">
      <c r="Z2269"/>
      <c r="AD2269" s="5">
        <f t="shared" si="164"/>
        <v>40000</v>
      </c>
      <c r="AE2269" s="96" cm="1">
        <f t="array" ref="AE2269">_xlfn.XLOOKUP(AD2268,SELICHistorico[Data],SELICHistorico[SELIC dia]/100,AE2268,0)</f>
        <v>0</v>
      </c>
      <c r="AF2269" s="80">
        <f t="shared" si="162"/>
        <v>1</v>
      </c>
      <c r="AG2269" s="123">
        <f t="shared" si="161"/>
        <v>1000</v>
      </c>
      <c r="AH2269" s="126" cm="1">
        <f t="array" ref="AH2269">_xlfn.XLOOKUP(AD2268,CDIHistorico_[Data],CDIHistorico_[CDI dia]/100,AH2268,0)</f>
        <v>0</v>
      </c>
      <c r="AI2269" s="2">
        <f t="shared" si="163"/>
        <v>1</v>
      </c>
    </row>
    <row r="2270" spans="26:35" hidden="1" x14ac:dyDescent="0.25">
      <c r="Z2270"/>
      <c r="AD2270" s="5">
        <f t="shared" si="164"/>
        <v>40001</v>
      </c>
      <c r="AE2270" s="96" cm="1">
        <f t="array" ref="AE2270">_xlfn.XLOOKUP(AD2269,SELICHistorico[Data],SELICHistorico[SELIC dia]/100,AE2269,0)</f>
        <v>0</v>
      </c>
      <c r="AF2270" s="80">
        <f t="shared" si="162"/>
        <v>1</v>
      </c>
      <c r="AG2270" s="123">
        <f t="shared" si="161"/>
        <v>1000</v>
      </c>
      <c r="AH2270" s="126" cm="1">
        <f t="array" ref="AH2270">_xlfn.XLOOKUP(AD2269,CDIHistorico_[Data],CDIHistorico_[CDI dia]/100,AH2269,0)</f>
        <v>0</v>
      </c>
      <c r="AI2270" s="2">
        <f t="shared" si="163"/>
        <v>1</v>
      </c>
    </row>
    <row r="2271" spans="26:35" hidden="1" x14ac:dyDescent="0.25">
      <c r="Z2271"/>
      <c r="AD2271" s="5">
        <f t="shared" si="164"/>
        <v>40002</v>
      </c>
      <c r="AE2271" s="96" cm="1">
        <f t="array" ref="AE2271">_xlfn.XLOOKUP(AD2270,SELICHistorico[Data],SELICHistorico[SELIC dia]/100,AE2270,0)</f>
        <v>0</v>
      </c>
      <c r="AF2271" s="80">
        <f t="shared" si="162"/>
        <v>1</v>
      </c>
      <c r="AG2271" s="123">
        <f t="shared" si="161"/>
        <v>1000</v>
      </c>
      <c r="AH2271" s="126" cm="1">
        <f t="array" ref="AH2271">_xlfn.XLOOKUP(AD2270,CDIHistorico_[Data],CDIHistorico_[CDI dia]/100,AH2270,0)</f>
        <v>0</v>
      </c>
      <c r="AI2271" s="2">
        <f t="shared" si="163"/>
        <v>1</v>
      </c>
    </row>
    <row r="2272" spans="26:35" hidden="1" x14ac:dyDescent="0.25">
      <c r="Z2272"/>
      <c r="AD2272" s="5">
        <f t="shared" si="164"/>
        <v>40003</v>
      </c>
      <c r="AE2272" s="96" cm="1">
        <f t="array" ref="AE2272">_xlfn.XLOOKUP(AD2271,SELICHistorico[Data],SELICHistorico[SELIC dia]/100,AE2271,0)</f>
        <v>0</v>
      </c>
      <c r="AF2272" s="80">
        <f t="shared" si="162"/>
        <v>1</v>
      </c>
      <c r="AG2272" s="123">
        <f t="shared" si="161"/>
        <v>1000</v>
      </c>
      <c r="AH2272" s="126" cm="1">
        <f t="array" ref="AH2272">_xlfn.XLOOKUP(AD2271,CDIHistorico_[Data],CDIHistorico_[CDI dia]/100,AH2271,0)</f>
        <v>0</v>
      </c>
      <c r="AI2272" s="2">
        <f t="shared" si="163"/>
        <v>1</v>
      </c>
    </row>
    <row r="2273" spans="26:35" hidden="1" x14ac:dyDescent="0.25">
      <c r="Z2273"/>
      <c r="AD2273" s="5">
        <f t="shared" si="164"/>
        <v>40004</v>
      </c>
      <c r="AE2273" s="96" cm="1">
        <f t="array" ref="AE2273">_xlfn.XLOOKUP(AD2272,SELICHistorico[Data],SELICHistorico[SELIC dia]/100,AE2272,0)</f>
        <v>0</v>
      </c>
      <c r="AF2273" s="80">
        <f t="shared" si="162"/>
        <v>1</v>
      </c>
      <c r="AG2273" s="123">
        <f t="shared" si="161"/>
        <v>1000</v>
      </c>
      <c r="AH2273" s="126" cm="1">
        <f t="array" ref="AH2273">_xlfn.XLOOKUP(AD2272,CDIHistorico_[Data],CDIHistorico_[CDI dia]/100,AH2272,0)</f>
        <v>0</v>
      </c>
      <c r="AI2273" s="2">
        <f t="shared" si="163"/>
        <v>1</v>
      </c>
    </row>
    <row r="2274" spans="26:35" hidden="1" x14ac:dyDescent="0.25">
      <c r="Z2274"/>
      <c r="AD2274" s="5">
        <f t="shared" si="164"/>
        <v>40007</v>
      </c>
      <c r="AE2274" s="96" cm="1">
        <f t="array" ref="AE2274">_xlfn.XLOOKUP(AD2273,SELICHistorico[Data],SELICHistorico[SELIC dia]/100,AE2273,0)</f>
        <v>0</v>
      </c>
      <c r="AF2274" s="80">
        <f t="shared" si="162"/>
        <v>1</v>
      </c>
      <c r="AG2274" s="123">
        <f t="shared" si="161"/>
        <v>1000</v>
      </c>
      <c r="AH2274" s="126" cm="1">
        <f t="array" ref="AH2274">_xlfn.XLOOKUP(AD2273,CDIHistorico_[Data],CDIHistorico_[CDI dia]/100,AH2273,0)</f>
        <v>0</v>
      </c>
      <c r="AI2274" s="2">
        <f t="shared" si="163"/>
        <v>1</v>
      </c>
    </row>
    <row r="2275" spans="26:35" hidden="1" x14ac:dyDescent="0.25">
      <c r="Z2275"/>
      <c r="AD2275" s="5">
        <f t="shared" si="164"/>
        <v>40008</v>
      </c>
      <c r="AE2275" s="96" cm="1">
        <f t="array" ref="AE2275">_xlfn.XLOOKUP(AD2274,SELICHistorico[Data],SELICHistorico[SELIC dia]/100,AE2274,0)</f>
        <v>0</v>
      </c>
      <c r="AF2275" s="80">
        <f t="shared" si="162"/>
        <v>1</v>
      </c>
      <c r="AG2275" s="123">
        <f t="shared" si="161"/>
        <v>1000</v>
      </c>
      <c r="AH2275" s="126" cm="1">
        <f t="array" ref="AH2275">_xlfn.XLOOKUP(AD2274,CDIHistorico_[Data],CDIHistorico_[CDI dia]/100,AH2274,0)</f>
        <v>0</v>
      </c>
      <c r="AI2275" s="2">
        <f t="shared" si="163"/>
        <v>1</v>
      </c>
    </row>
    <row r="2276" spans="26:35" hidden="1" x14ac:dyDescent="0.25">
      <c r="Z2276"/>
      <c r="AD2276" s="5">
        <f t="shared" si="164"/>
        <v>40009</v>
      </c>
      <c r="AE2276" s="96" cm="1">
        <f t="array" ref="AE2276">_xlfn.XLOOKUP(AD2275,SELICHistorico[Data],SELICHistorico[SELIC dia]/100,AE2275,0)</f>
        <v>0</v>
      </c>
      <c r="AF2276" s="80">
        <f t="shared" si="162"/>
        <v>1</v>
      </c>
      <c r="AG2276" s="123">
        <f t="shared" si="161"/>
        <v>1000</v>
      </c>
      <c r="AH2276" s="126" cm="1">
        <f t="array" ref="AH2276">_xlfn.XLOOKUP(AD2275,CDIHistorico_[Data],CDIHistorico_[CDI dia]/100,AH2275,0)</f>
        <v>0</v>
      </c>
      <c r="AI2276" s="2">
        <f t="shared" si="163"/>
        <v>1</v>
      </c>
    </row>
    <row r="2277" spans="26:35" hidden="1" x14ac:dyDescent="0.25">
      <c r="Z2277"/>
      <c r="AD2277" s="5">
        <f t="shared" si="164"/>
        <v>40010</v>
      </c>
      <c r="AE2277" s="96" cm="1">
        <f t="array" ref="AE2277">_xlfn.XLOOKUP(AD2276,SELICHistorico[Data],SELICHistorico[SELIC dia]/100,AE2276,0)</f>
        <v>0</v>
      </c>
      <c r="AF2277" s="80">
        <f t="shared" si="162"/>
        <v>1</v>
      </c>
      <c r="AG2277" s="123">
        <f t="shared" si="161"/>
        <v>1000</v>
      </c>
      <c r="AH2277" s="126" cm="1">
        <f t="array" ref="AH2277">_xlfn.XLOOKUP(AD2276,CDIHistorico_[Data],CDIHistorico_[CDI dia]/100,AH2276,0)</f>
        <v>0</v>
      </c>
      <c r="AI2277" s="2">
        <f t="shared" si="163"/>
        <v>1</v>
      </c>
    </row>
    <row r="2278" spans="26:35" hidden="1" x14ac:dyDescent="0.25">
      <c r="Z2278"/>
      <c r="AD2278" s="5">
        <f t="shared" si="164"/>
        <v>40011</v>
      </c>
      <c r="AE2278" s="96" cm="1">
        <f t="array" ref="AE2278">_xlfn.XLOOKUP(AD2277,SELICHistorico[Data],SELICHistorico[SELIC dia]/100,AE2277,0)</f>
        <v>0</v>
      </c>
      <c r="AF2278" s="80">
        <f t="shared" si="162"/>
        <v>1</v>
      </c>
      <c r="AG2278" s="123">
        <f t="shared" si="161"/>
        <v>1000</v>
      </c>
      <c r="AH2278" s="126" cm="1">
        <f t="array" ref="AH2278">_xlfn.XLOOKUP(AD2277,CDIHistorico_[Data],CDIHistorico_[CDI dia]/100,AH2277,0)</f>
        <v>0</v>
      </c>
      <c r="AI2278" s="2">
        <f t="shared" si="163"/>
        <v>1</v>
      </c>
    </row>
    <row r="2279" spans="26:35" hidden="1" x14ac:dyDescent="0.25">
      <c r="Z2279"/>
      <c r="AD2279" s="5">
        <f t="shared" si="164"/>
        <v>40014</v>
      </c>
      <c r="AE2279" s="96" cm="1">
        <f t="array" ref="AE2279">_xlfn.XLOOKUP(AD2278,SELICHistorico[Data],SELICHistorico[SELIC dia]/100,AE2278,0)</f>
        <v>0</v>
      </c>
      <c r="AF2279" s="80">
        <f t="shared" si="162"/>
        <v>1</v>
      </c>
      <c r="AG2279" s="123">
        <f t="shared" si="161"/>
        <v>1000</v>
      </c>
      <c r="AH2279" s="126" cm="1">
        <f t="array" ref="AH2279">_xlfn.XLOOKUP(AD2278,CDIHistorico_[Data],CDIHistorico_[CDI dia]/100,AH2278,0)</f>
        <v>0</v>
      </c>
      <c r="AI2279" s="2">
        <f t="shared" si="163"/>
        <v>1</v>
      </c>
    </row>
    <row r="2280" spans="26:35" hidden="1" x14ac:dyDescent="0.25">
      <c r="Z2280"/>
      <c r="AD2280" s="5">
        <f t="shared" si="164"/>
        <v>40015</v>
      </c>
      <c r="AE2280" s="96" cm="1">
        <f t="array" ref="AE2280">_xlfn.XLOOKUP(AD2279,SELICHistorico[Data],SELICHistorico[SELIC dia]/100,AE2279,0)</f>
        <v>0</v>
      </c>
      <c r="AF2280" s="80">
        <f t="shared" si="162"/>
        <v>1</v>
      </c>
      <c r="AG2280" s="123">
        <f t="shared" si="161"/>
        <v>1000</v>
      </c>
      <c r="AH2280" s="126" cm="1">
        <f t="array" ref="AH2280">_xlfn.XLOOKUP(AD2279,CDIHistorico_[Data],CDIHistorico_[CDI dia]/100,AH2279,0)</f>
        <v>0</v>
      </c>
      <c r="AI2280" s="2">
        <f t="shared" si="163"/>
        <v>1</v>
      </c>
    </row>
    <row r="2281" spans="26:35" hidden="1" x14ac:dyDescent="0.25">
      <c r="Z2281"/>
      <c r="AD2281" s="5">
        <f t="shared" si="164"/>
        <v>40016</v>
      </c>
      <c r="AE2281" s="96" cm="1">
        <f t="array" ref="AE2281">_xlfn.XLOOKUP(AD2280,SELICHistorico[Data],SELICHistorico[SELIC dia]/100,AE2280,0)</f>
        <v>0</v>
      </c>
      <c r="AF2281" s="80">
        <f t="shared" si="162"/>
        <v>1</v>
      </c>
      <c r="AG2281" s="123">
        <f t="shared" si="161"/>
        <v>1000</v>
      </c>
      <c r="AH2281" s="126" cm="1">
        <f t="array" ref="AH2281">_xlfn.XLOOKUP(AD2280,CDIHistorico_[Data],CDIHistorico_[CDI dia]/100,AH2280,0)</f>
        <v>0</v>
      </c>
      <c r="AI2281" s="2">
        <f t="shared" si="163"/>
        <v>1</v>
      </c>
    </row>
    <row r="2282" spans="26:35" hidden="1" x14ac:dyDescent="0.25">
      <c r="Z2282"/>
      <c r="AD2282" s="5">
        <f t="shared" si="164"/>
        <v>40017</v>
      </c>
      <c r="AE2282" s="96" cm="1">
        <f t="array" ref="AE2282">_xlfn.XLOOKUP(AD2281,SELICHistorico[Data],SELICHistorico[SELIC dia]/100,AE2281,0)</f>
        <v>0</v>
      </c>
      <c r="AF2282" s="80">
        <f t="shared" si="162"/>
        <v>1</v>
      </c>
      <c r="AG2282" s="123">
        <f t="shared" si="161"/>
        <v>1000</v>
      </c>
      <c r="AH2282" s="126" cm="1">
        <f t="array" ref="AH2282">_xlfn.XLOOKUP(AD2281,CDIHistorico_[Data],CDIHistorico_[CDI dia]/100,AH2281,0)</f>
        <v>0</v>
      </c>
      <c r="AI2282" s="2">
        <f t="shared" si="163"/>
        <v>1</v>
      </c>
    </row>
    <row r="2283" spans="26:35" hidden="1" x14ac:dyDescent="0.25">
      <c r="Z2283"/>
      <c r="AD2283" s="5">
        <f t="shared" si="164"/>
        <v>40018</v>
      </c>
      <c r="AE2283" s="96" cm="1">
        <f t="array" ref="AE2283">_xlfn.XLOOKUP(AD2282,SELICHistorico[Data],SELICHistorico[SELIC dia]/100,AE2282,0)</f>
        <v>0</v>
      </c>
      <c r="AF2283" s="80">
        <f t="shared" si="162"/>
        <v>1</v>
      </c>
      <c r="AG2283" s="123">
        <f t="shared" si="161"/>
        <v>1000</v>
      </c>
      <c r="AH2283" s="126" cm="1">
        <f t="array" ref="AH2283">_xlfn.XLOOKUP(AD2282,CDIHistorico_[Data],CDIHistorico_[CDI dia]/100,AH2282,0)</f>
        <v>0</v>
      </c>
      <c r="AI2283" s="2">
        <f t="shared" si="163"/>
        <v>1</v>
      </c>
    </row>
    <row r="2284" spans="26:35" hidden="1" x14ac:dyDescent="0.25">
      <c r="Z2284"/>
      <c r="AD2284" s="5">
        <f t="shared" si="164"/>
        <v>40021</v>
      </c>
      <c r="AE2284" s="96" cm="1">
        <f t="array" ref="AE2284">_xlfn.XLOOKUP(AD2283,SELICHistorico[Data],SELICHistorico[SELIC dia]/100,AE2283,0)</f>
        <v>0</v>
      </c>
      <c r="AF2284" s="80">
        <f t="shared" si="162"/>
        <v>1</v>
      </c>
      <c r="AG2284" s="123">
        <f t="shared" si="161"/>
        <v>1000</v>
      </c>
      <c r="AH2284" s="126" cm="1">
        <f t="array" ref="AH2284">_xlfn.XLOOKUP(AD2283,CDIHistorico_[Data],CDIHistorico_[CDI dia]/100,AH2283,0)</f>
        <v>0</v>
      </c>
      <c r="AI2284" s="2">
        <f t="shared" si="163"/>
        <v>1</v>
      </c>
    </row>
    <row r="2285" spans="26:35" hidden="1" x14ac:dyDescent="0.25">
      <c r="Z2285"/>
      <c r="AD2285" s="5">
        <f t="shared" si="164"/>
        <v>40022</v>
      </c>
      <c r="AE2285" s="96" cm="1">
        <f t="array" ref="AE2285">_xlfn.XLOOKUP(AD2284,SELICHistorico[Data],SELICHistorico[SELIC dia]/100,AE2284,0)</f>
        <v>0</v>
      </c>
      <c r="AF2285" s="80">
        <f t="shared" si="162"/>
        <v>1</v>
      </c>
      <c r="AG2285" s="123">
        <f t="shared" si="161"/>
        <v>1000</v>
      </c>
      <c r="AH2285" s="126" cm="1">
        <f t="array" ref="AH2285">_xlfn.XLOOKUP(AD2284,CDIHistorico_[Data],CDIHistorico_[CDI dia]/100,AH2284,0)</f>
        <v>0</v>
      </c>
      <c r="AI2285" s="2">
        <f t="shared" si="163"/>
        <v>1</v>
      </c>
    </row>
    <row r="2286" spans="26:35" hidden="1" x14ac:dyDescent="0.25">
      <c r="Z2286"/>
      <c r="AD2286" s="5">
        <f t="shared" si="164"/>
        <v>40023</v>
      </c>
      <c r="AE2286" s="96" cm="1">
        <f t="array" ref="AE2286">_xlfn.XLOOKUP(AD2285,SELICHistorico[Data],SELICHistorico[SELIC dia]/100,AE2285,0)</f>
        <v>0</v>
      </c>
      <c r="AF2286" s="80">
        <f t="shared" si="162"/>
        <v>1</v>
      </c>
      <c r="AG2286" s="123">
        <f t="shared" si="161"/>
        <v>1000</v>
      </c>
      <c r="AH2286" s="126" cm="1">
        <f t="array" ref="AH2286">_xlfn.XLOOKUP(AD2285,CDIHistorico_[Data],CDIHistorico_[CDI dia]/100,AH2285,0)</f>
        <v>0</v>
      </c>
      <c r="AI2286" s="2">
        <f t="shared" si="163"/>
        <v>1</v>
      </c>
    </row>
    <row r="2287" spans="26:35" hidden="1" x14ac:dyDescent="0.25">
      <c r="Z2287"/>
      <c r="AD2287" s="5">
        <f t="shared" si="164"/>
        <v>40024</v>
      </c>
      <c r="AE2287" s="96" cm="1">
        <f t="array" ref="AE2287">_xlfn.XLOOKUP(AD2286,SELICHistorico[Data],SELICHistorico[SELIC dia]/100,AE2286,0)</f>
        <v>0</v>
      </c>
      <c r="AF2287" s="80">
        <f t="shared" si="162"/>
        <v>1</v>
      </c>
      <c r="AG2287" s="123">
        <f t="shared" si="161"/>
        <v>1000</v>
      </c>
      <c r="AH2287" s="126" cm="1">
        <f t="array" ref="AH2287">_xlfn.XLOOKUP(AD2286,CDIHistorico_[Data],CDIHistorico_[CDI dia]/100,AH2286,0)</f>
        <v>0</v>
      </c>
      <c r="AI2287" s="2">
        <f t="shared" si="163"/>
        <v>1</v>
      </c>
    </row>
    <row r="2288" spans="26:35" hidden="1" x14ac:dyDescent="0.25">
      <c r="Z2288"/>
      <c r="AD2288" s="5">
        <f t="shared" si="164"/>
        <v>40025</v>
      </c>
      <c r="AE2288" s="96" cm="1">
        <f t="array" ref="AE2288">_xlfn.XLOOKUP(AD2287,SELICHistorico[Data],SELICHistorico[SELIC dia]/100,AE2287,0)</f>
        <v>0</v>
      </c>
      <c r="AF2288" s="80">
        <f t="shared" si="162"/>
        <v>1</v>
      </c>
      <c r="AG2288" s="123">
        <f t="shared" si="161"/>
        <v>1000</v>
      </c>
      <c r="AH2288" s="126" cm="1">
        <f t="array" ref="AH2288">_xlfn.XLOOKUP(AD2287,CDIHistorico_[Data],CDIHistorico_[CDI dia]/100,AH2287,0)</f>
        <v>0</v>
      </c>
      <c r="AI2288" s="2">
        <f t="shared" si="163"/>
        <v>1</v>
      </c>
    </row>
    <row r="2289" spans="26:35" hidden="1" x14ac:dyDescent="0.25">
      <c r="Z2289"/>
      <c r="AD2289" s="5">
        <f t="shared" si="164"/>
        <v>40028</v>
      </c>
      <c r="AE2289" s="96" cm="1">
        <f t="array" ref="AE2289">_xlfn.XLOOKUP(AD2288,SELICHistorico[Data],SELICHistorico[SELIC dia]/100,AE2288,0)</f>
        <v>0</v>
      </c>
      <c r="AF2289" s="80">
        <f t="shared" si="162"/>
        <v>1</v>
      </c>
      <c r="AG2289" s="123">
        <f t="shared" si="161"/>
        <v>1000</v>
      </c>
      <c r="AH2289" s="126" cm="1">
        <f t="array" ref="AH2289">_xlfn.XLOOKUP(AD2288,CDIHistorico_[Data],CDIHistorico_[CDI dia]/100,AH2288,0)</f>
        <v>0</v>
      </c>
      <c r="AI2289" s="2">
        <f t="shared" si="163"/>
        <v>1</v>
      </c>
    </row>
    <row r="2290" spans="26:35" hidden="1" x14ac:dyDescent="0.25">
      <c r="Z2290"/>
      <c r="AD2290" s="5">
        <f t="shared" si="164"/>
        <v>40029</v>
      </c>
      <c r="AE2290" s="96" cm="1">
        <f t="array" ref="AE2290">_xlfn.XLOOKUP(AD2289,SELICHistorico[Data],SELICHistorico[SELIC dia]/100,AE2289,0)</f>
        <v>0</v>
      </c>
      <c r="AF2290" s="80">
        <f t="shared" si="162"/>
        <v>1</v>
      </c>
      <c r="AG2290" s="123">
        <f t="shared" si="161"/>
        <v>1000</v>
      </c>
      <c r="AH2290" s="126" cm="1">
        <f t="array" ref="AH2290">_xlfn.XLOOKUP(AD2289,CDIHistorico_[Data],CDIHistorico_[CDI dia]/100,AH2289,0)</f>
        <v>0</v>
      </c>
      <c r="AI2290" s="2">
        <f t="shared" si="163"/>
        <v>1</v>
      </c>
    </row>
    <row r="2291" spans="26:35" hidden="1" x14ac:dyDescent="0.25">
      <c r="Z2291"/>
      <c r="AD2291" s="5">
        <f t="shared" si="164"/>
        <v>40030</v>
      </c>
      <c r="AE2291" s="96" cm="1">
        <f t="array" ref="AE2291">_xlfn.XLOOKUP(AD2290,SELICHistorico[Data],SELICHistorico[SELIC dia]/100,AE2290,0)</f>
        <v>0</v>
      </c>
      <c r="AF2291" s="80">
        <f t="shared" si="162"/>
        <v>1</v>
      </c>
      <c r="AG2291" s="123">
        <f t="shared" si="161"/>
        <v>1000</v>
      </c>
      <c r="AH2291" s="126" cm="1">
        <f t="array" ref="AH2291">_xlfn.XLOOKUP(AD2290,CDIHistorico_[Data],CDIHistorico_[CDI dia]/100,AH2290,0)</f>
        <v>0</v>
      </c>
      <c r="AI2291" s="2">
        <f t="shared" si="163"/>
        <v>1</v>
      </c>
    </row>
    <row r="2292" spans="26:35" hidden="1" x14ac:dyDescent="0.25">
      <c r="Z2292"/>
      <c r="AD2292" s="5">
        <f t="shared" si="164"/>
        <v>40031</v>
      </c>
      <c r="AE2292" s="96" cm="1">
        <f t="array" ref="AE2292">_xlfn.XLOOKUP(AD2291,SELICHistorico[Data],SELICHistorico[SELIC dia]/100,AE2291,0)</f>
        <v>0</v>
      </c>
      <c r="AF2292" s="80">
        <f t="shared" si="162"/>
        <v>1</v>
      </c>
      <c r="AG2292" s="123">
        <f t="shared" si="161"/>
        <v>1000</v>
      </c>
      <c r="AH2292" s="126" cm="1">
        <f t="array" ref="AH2292">_xlfn.XLOOKUP(AD2291,CDIHistorico_[Data],CDIHistorico_[CDI dia]/100,AH2291,0)</f>
        <v>0</v>
      </c>
      <c r="AI2292" s="2">
        <f t="shared" si="163"/>
        <v>1</v>
      </c>
    </row>
    <row r="2293" spans="26:35" hidden="1" x14ac:dyDescent="0.25">
      <c r="Z2293"/>
      <c r="AD2293" s="5">
        <f t="shared" si="164"/>
        <v>40032</v>
      </c>
      <c r="AE2293" s="96" cm="1">
        <f t="array" ref="AE2293">_xlfn.XLOOKUP(AD2292,SELICHistorico[Data],SELICHistorico[SELIC dia]/100,AE2292,0)</f>
        <v>0</v>
      </c>
      <c r="AF2293" s="80">
        <f t="shared" si="162"/>
        <v>1</v>
      </c>
      <c r="AG2293" s="123">
        <f t="shared" si="161"/>
        <v>1000</v>
      </c>
      <c r="AH2293" s="126" cm="1">
        <f t="array" ref="AH2293">_xlfn.XLOOKUP(AD2292,CDIHistorico_[Data],CDIHistorico_[CDI dia]/100,AH2292,0)</f>
        <v>0</v>
      </c>
      <c r="AI2293" s="2">
        <f t="shared" si="163"/>
        <v>1</v>
      </c>
    </row>
    <row r="2294" spans="26:35" hidden="1" x14ac:dyDescent="0.25">
      <c r="Z2294"/>
      <c r="AD2294" s="5">
        <f t="shared" si="164"/>
        <v>40035</v>
      </c>
      <c r="AE2294" s="96" cm="1">
        <f t="array" ref="AE2294">_xlfn.XLOOKUP(AD2293,SELICHistorico[Data],SELICHistorico[SELIC dia]/100,AE2293,0)</f>
        <v>0</v>
      </c>
      <c r="AF2294" s="80">
        <f t="shared" si="162"/>
        <v>1</v>
      </c>
      <c r="AG2294" s="123">
        <f t="shared" si="161"/>
        <v>1000</v>
      </c>
      <c r="AH2294" s="126" cm="1">
        <f t="array" ref="AH2294">_xlfn.XLOOKUP(AD2293,CDIHistorico_[Data],CDIHistorico_[CDI dia]/100,AH2293,0)</f>
        <v>0</v>
      </c>
      <c r="AI2294" s="2">
        <f t="shared" si="163"/>
        <v>1</v>
      </c>
    </row>
    <row r="2295" spans="26:35" hidden="1" x14ac:dyDescent="0.25">
      <c r="Z2295"/>
      <c r="AD2295" s="5">
        <f t="shared" si="164"/>
        <v>40036</v>
      </c>
      <c r="AE2295" s="96" cm="1">
        <f t="array" ref="AE2295">_xlfn.XLOOKUP(AD2294,SELICHistorico[Data],SELICHistorico[SELIC dia]/100,AE2294,0)</f>
        <v>0</v>
      </c>
      <c r="AF2295" s="80">
        <f t="shared" si="162"/>
        <v>1</v>
      </c>
      <c r="AG2295" s="123">
        <f t="shared" si="161"/>
        <v>1000</v>
      </c>
      <c r="AH2295" s="126" cm="1">
        <f t="array" ref="AH2295">_xlfn.XLOOKUP(AD2294,CDIHistorico_[Data],CDIHistorico_[CDI dia]/100,AH2294,0)</f>
        <v>0</v>
      </c>
      <c r="AI2295" s="2">
        <f t="shared" si="163"/>
        <v>1</v>
      </c>
    </row>
    <row r="2296" spans="26:35" hidden="1" x14ac:dyDescent="0.25">
      <c r="Z2296"/>
      <c r="AD2296" s="5">
        <f t="shared" si="164"/>
        <v>40037</v>
      </c>
      <c r="AE2296" s="96" cm="1">
        <f t="array" ref="AE2296">_xlfn.XLOOKUP(AD2295,SELICHistorico[Data],SELICHistorico[SELIC dia]/100,AE2295,0)</f>
        <v>0</v>
      </c>
      <c r="AF2296" s="80">
        <f t="shared" si="162"/>
        <v>1</v>
      </c>
      <c r="AG2296" s="123">
        <f t="shared" si="161"/>
        <v>1000</v>
      </c>
      <c r="AH2296" s="126" cm="1">
        <f t="array" ref="AH2296">_xlfn.XLOOKUP(AD2295,CDIHistorico_[Data],CDIHistorico_[CDI dia]/100,AH2295,0)</f>
        <v>0</v>
      </c>
      <c r="AI2296" s="2">
        <f t="shared" si="163"/>
        <v>1</v>
      </c>
    </row>
    <row r="2297" spans="26:35" hidden="1" x14ac:dyDescent="0.25">
      <c r="Z2297"/>
      <c r="AD2297" s="5">
        <f t="shared" si="164"/>
        <v>40038</v>
      </c>
      <c r="AE2297" s="96" cm="1">
        <f t="array" ref="AE2297">_xlfn.XLOOKUP(AD2296,SELICHistorico[Data],SELICHistorico[SELIC dia]/100,AE2296,0)</f>
        <v>0</v>
      </c>
      <c r="AF2297" s="80">
        <f t="shared" si="162"/>
        <v>1</v>
      </c>
      <c r="AG2297" s="123">
        <f t="shared" si="161"/>
        <v>1000</v>
      </c>
      <c r="AH2297" s="126" cm="1">
        <f t="array" ref="AH2297">_xlfn.XLOOKUP(AD2296,CDIHistorico_[Data],CDIHistorico_[CDI dia]/100,AH2296,0)</f>
        <v>0</v>
      </c>
      <c r="AI2297" s="2">
        <f t="shared" si="163"/>
        <v>1</v>
      </c>
    </row>
    <row r="2298" spans="26:35" hidden="1" x14ac:dyDescent="0.25">
      <c r="Z2298"/>
      <c r="AD2298" s="5">
        <f t="shared" si="164"/>
        <v>40039</v>
      </c>
      <c r="AE2298" s="96" cm="1">
        <f t="array" ref="AE2298">_xlfn.XLOOKUP(AD2297,SELICHistorico[Data],SELICHistorico[SELIC dia]/100,AE2297,0)</f>
        <v>0</v>
      </c>
      <c r="AF2298" s="80">
        <f t="shared" si="162"/>
        <v>1</v>
      </c>
      <c r="AG2298" s="123">
        <f t="shared" si="161"/>
        <v>1000</v>
      </c>
      <c r="AH2298" s="126" cm="1">
        <f t="array" ref="AH2298">_xlfn.XLOOKUP(AD2297,CDIHistorico_[Data],CDIHistorico_[CDI dia]/100,AH2297,0)</f>
        <v>0</v>
      </c>
      <c r="AI2298" s="2">
        <f t="shared" si="163"/>
        <v>1</v>
      </c>
    </row>
    <row r="2299" spans="26:35" hidden="1" x14ac:dyDescent="0.25">
      <c r="Z2299"/>
      <c r="AD2299" s="5">
        <f t="shared" si="164"/>
        <v>40042</v>
      </c>
      <c r="AE2299" s="96" cm="1">
        <f t="array" ref="AE2299">_xlfn.XLOOKUP(AD2298,SELICHistorico[Data],SELICHistorico[SELIC dia]/100,AE2298,0)</f>
        <v>0</v>
      </c>
      <c r="AF2299" s="80">
        <f t="shared" si="162"/>
        <v>1</v>
      </c>
      <c r="AG2299" s="123">
        <f t="shared" si="161"/>
        <v>1000</v>
      </c>
      <c r="AH2299" s="126" cm="1">
        <f t="array" ref="AH2299">_xlfn.XLOOKUP(AD2298,CDIHistorico_[Data],CDIHistorico_[CDI dia]/100,AH2298,0)</f>
        <v>0</v>
      </c>
      <c r="AI2299" s="2">
        <f t="shared" si="163"/>
        <v>1</v>
      </c>
    </row>
    <row r="2300" spans="26:35" hidden="1" x14ac:dyDescent="0.25">
      <c r="Z2300"/>
      <c r="AD2300" s="5">
        <f t="shared" si="164"/>
        <v>40043</v>
      </c>
      <c r="AE2300" s="96" cm="1">
        <f t="array" ref="AE2300">_xlfn.XLOOKUP(AD2299,SELICHistorico[Data],SELICHistorico[SELIC dia]/100,AE2299,0)</f>
        <v>0</v>
      </c>
      <c r="AF2300" s="80">
        <f t="shared" si="162"/>
        <v>1</v>
      </c>
      <c r="AG2300" s="123">
        <f t="shared" si="161"/>
        <v>1000</v>
      </c>
      <c r="AH2300" s="126" cm="1">
        <f t="array" ref="AH2300">_xlfn.XLOOKUP(AD2299,CDIHistorico_[Data],CDIHistorico_[CDI dia]/100,AH2299,0)</f>
        <v>0</v>
      </c>
      <c r="AI2300" s="2">
        <f t="shared" si="163"/>
        <v>1</v>
      </c>
    </row>
    <row r="2301" spans="26:35" hidden="1" x14ac:dyDescent="0.25">
      <c r="Z2301"/>
      <c r="AD2301" s="5">
        <f t="shared" si="164"/>
        <v>40044</v>
      </c>
      <c r="AE2301" s="96" cm="1">
        <f t="array" ref="AE2301">_xlfn.XLOOKUP(AD2300,SELICHistorico[Data],SELICHistorico[SELIC dia]/100,AE2300,0)</f>
        <v>0</v>
      </c>
      <c r="AF2301" s="80">
        <f t="shared" si="162"/>
        <v>1</v>
      </c>
      <c r="AG2301" s="123">
        <f t="shared" ref="AG2301:AG2364" si="165">TRUNC(1000*AF2301,6)</f>
        <v>1000</v>
      </c>
      <c r="AH2301" s="126" cm="1">
        <f t="array" ref="AH2301">_xlfn.XLOOKUP(AD2300,CDIHistorico_[Data],CDIHistorico_[CDI dia]/100,AH2300,0)</f>
        <v>0</v>
      </c>
      <c r="AI2301" s="2">
        <f t="shared" si="163"/>
        <v>1</v>
      </c>
    </row>
    <row r="2302" spans="26:35" hidden="1" x14ac:dyDescent="0.25">
      <c r="Z2302"/>
      <c r="AD2302" s="5">
        <f t="shared" si="164"/>
        <v>40045</v>
      </c>
      <c r="AE2302" s="96" cm="1">
        <f t="array" ref="AE2302">_xlfn.XLOOKUP(AD2301,SELICHistorico[Data],SELICHistorico[SELIC dia]/100,AE2301,0)</f>
        <v>0</v>
      </c>
      <c r="AF2302" s="80">
        <f t="shared" ref="AF2302:AF2365" si="166">AF2301*(1+AE2302)</f>
        <v>1</v>
      </c>
      <c r="AG2302" s="123">
        <f t="shared" si="165"/>
        <v>1000</v>
      </c>
      <c r="AH2302" s="126" cm="1">
        <f t="array" ref="AH2302">_xlfn.XLOOKUP(AD2301,CDIHistorico_[Data],CDIHistorico_[CDI dia]/100,AH2301,0)</f>
        <v>0</v>
      </c>
      <c r="AI2302" s="2">
        <f t="shared" si="163"/>
        <v>1</v>
      </c>
    </row>
    <row r="2303" spans="26:35" hidden="1" x14ac:dyDescent="0.25">
      <c r="Z2303"/>
      <c r="AD2303" s="5">
        <f t="shared" si="164"/>
        <v>40046</v>
      </c>
      <c r="AE2303" s="96" cm="1">
        <f t="array" ref="AE2303">_xlfn.XLOOKUP(AD2302,SELICHistorico[Data],SELICHistorico[SELIC dia]/100,AE2302,0)</f>
        <v>0</v>
      </c>
      <c r="AF2303" s="80">
        <f t="shared" si="166"/>
        <v>1</v>
      </c>
      <c r="AG2303" s="123">
        <f t="shared" si="165"/>
        <v>1000</v>
      </c>
      <c r="AH2303" s="126" cm="1">
        <f t="array" ref="AH2303">_xlfn.XLOOKUP(AD2302,CDIHistorico_[Data],CDIHistorico_[CDI dia]/100,AH2302,0)</f>
        <v>0</v>
      </c>
      <c r="AI2303" s="2">
        <f t="shared" si="163"/>
        <v>1</v>
      </c>
    </row>
    <row r="2304" spans="26:35" hidden="1" x14ac:dyDescent="0.25">
      <c r="Z2304"/>
      <c r="AD2304" s="5">
        <f t="shared" si="164"/>
        <v>40049</v>
      </c>
      <c r="AE2304" s="96" cm="1">
        <f t="array" ref="AE2304">_xlfn.XLOOKUP(AD2303,SELICHistorico[Data],SELICHistorico[SELIC dia]/100,AE2303,0)</f>
        <v>0</v>
      </c>
      <c r="AF2304" s="80">
        <f t="shared" si="166"/>
        <v>1</v>
      </c>
      <c r="AG2304" s="123">
        <f t="shared" si="165"/>
        <v>1000</v>
      </c>
      <c r="AH2304" s="126" cm="1">
        <f t="array" ref="AH2304">_xlfn.XLOOKUP(AD2303,CDIHistorico_[Data],CDIHistorico_[CDI dia]/100,AH2303,0)</f>
        <v>0</v>
      </c>
      <c r="AI2304" s="2">
        <f t="shared" si="163"/>
        <v>1</v>
      </c>
    </row>
    <row r="2305" spans="26:35" hidden="1" x14ac:dyDescent="0.25">
      <c r="Z2305"/>
      <c r="AD2305" s="5">
        <f t="shared" si="164"/>
        <v>40050</v>
      </c>
      <c r="AE2305" s="96" cm="1">
        <f t="array" ref="AE2305">_xlfn.XLOOKUP(AD2304,SELICHistorico[Data],SELICHistorico[SELIC dia]/100,AE2304,0)</f>
        <v>0</v>
      </c>
      <c r="AF2305" s="80">
        <f t="shared" si="166"/>
        <v>1</v>
      </c>
      <c r="AG2305" s="123">
        <f t="shared" si="165"/>
        <v>1000</v>
      </c>
      <c r="AH2305" s="126" cm="1">
        <f t="array" ref="AH2305">_xlfn.XLOOKUP(AD2304,CDIHistorico_[Data],CDIHistorico_[CDI dia]/100,AH2304,0)</f>
        <v>0</v>
      </c>
      <c r="AI2305" s="2">
        <f t="shared" si="163"/>
        <v>1</v>
      </c>
    </row>
    <row r="2306" spans="26:35" hidden="1" x14ac:dyDescent="0.25">
      <c r="Z2306"/>
      <c r="AD2306" s="5">
        <f t="shared" si="164"/>
        <v>40051</v>
      </c>
      <c r="AE2306" s="96" cm="1">
        <f t="array" ref="AE2306">_xlfn.XLOOKUP(AD2305,SELICHistorico[Data],SELICHistorico[SELIC dia]/100,AE2305,0)</f>
        <v>0</v>
      </c>
      <c r="AF2306" s="80">
        <f t="shared" si="166"/>
        <v>1</v>
      </c>
      <c r="AG2306" s="123">
        <f t="shared" si="165"/>
        <v>1000</v>
      </c>
      <c r="AH2306" s="126" cm="1">
        <f t="array" ref="AH2306">_xlfn.XLOOKUP(AD2305,CDIHistorico_[Data],CDIHistorico_[CDI dia]/100,AH2305,0)</f>
        <v>0</v>
      </c>
      <c r="AI2306" s="2">
        <f t="shared" si="163"/>
        <v>1</v>
      </c>
    </row>
    <row r="2307" spans="26:35" hidden="1" x14ac:dyDescent="0.25">
      <c r="Z2307"/>
      <c r="AD2307" s="5">
        <f t="shared" si="164"/>
        <v>40052</v>
      </c>
      <c r="AE2307" s="96" cm="1">
        <f t="array" ref="AE2307">_xlfn.XLOOKUP(AD2306,SELICHistorico[Data],SELICHistorico[SELIC dia]/100,AE2306,0)</f>
        <v>0</v>
      </c>
      <c r="AF2307" s="80">
        <f t="shared" si="166"/>
        <v>1</v>
      </c>
      <c r="AG2307" s="123">
        <f t="shared" si="165"/>
        <v>1000</v>
      </c>
      <c r="AH2307" s="126" cm="1">
        <f t="array" ref="AH2307">_xlfn.XLOOKUP(AD2306,CDIHistorico_[Data],CDIHistorico_[CDI dia]/100,AH2306,0)</f>
        <v>0</v>
      </c>
      <c r="AI2307" s="2">
        <f t="shared" si="163"/>
        <v>1</v>
      </c>
    </row>
    <row r="2308" spans="26:35" hidden="1" x14ac:dyDescent="0.25">
      <c r="Z2308"/>
      <c r="AD2308" s="5">
        <f t="shared" si="164"/>
        <v>40053</v>
      </c>
      <c r="AE2308" s="96" cm="1">
        <f t="array" ref="AE2308">_xlfn.XLOOKUP(AD2307,SELICHistorico[Data],SELICHistorico[SELIC dia]/100,AE2307,0)</f>
        <v>0</v>
      </c>
      <c r="AF2308" s="80">
        <f t="shared" si="166"/>
        <v>1</v>
      </c>
      <c r="AG2308" s="123">
        <f t="shared" si="165"/>
        <v>1000</v>
      </c>
      <c r="AH2308" s="126" cm="1">
        <f t="array" ref="AH2308">_xlfn.XLOOKUP(AD2307,CDIHistorico_[Data],CDIHistorico_[CDI dia]/100,AH2307,0)</f>
        <v>0</v>
      </c>
      <c r="AI2308" s="2">
        <f t="shared" si="163"/>
        <v>1</v>
      </c>
    </row>
    <row r="2309" spans="26:35" hidden="1" x14ac:dyDescent="0.25">
      <c r="Z2309"/>
      <c r="AD2309" s="5">
        <f t="shared" si="164"/>
        <v>40056</v>
      </c>
      <c r="AE2309" s="96" cm="1">
        <f t="array" ref="AE2309">_xlfn.XLOOKUP(AD2308,SELICHistorico[Data],SELICHistorico[SELIC dia]/100,AE2308,0)</f>
        <v>0</v>
      </c>
      <c r="AF2309" s="80">
        <f t="shared" si="166"/>
        <v>1</v>
      </c>
      <c r="AG2309" s="123">
        <f t="shared" si="165"/>
        <v>1000</v>
      </c>
      <c r="AH2309" s="126" cm="1">
        <f t="array" ref="AH2309">_xlfn.XLOOKUP(AD2308,CDIHistorico_[Data],CDIHistorico_[CDI dia]/100,AH2308,0)</f>
        <v>0</v>
      </c>
      <c r="AI2309" s="2">
        <f t="shared" si="163"/>
        <v>1</v>
      </c>
    </row>
    <row r="2310" spans="26:35" hidden="1" x14ac:dyDescent="0.25">
      <c r="Z2310"/>
      <c r="AD2310" s="5">
        <f t="shared" si="164"/>
        <v>40057</v>
      </c>
      <c r="AE2310" s="96" cm="1">
        <f t="array" ref="AE2310">_xlfn.XLOOKUP(AD2309,SELICHistorico[Data],SELICHistorico[SELIC dia]/100,AE2309,0)</f>
        <v>0</v>
      </c>
      <c r="AF2310" s="80">
        <f t="shared" si="166"/>
        <v>1</v>
      </c>
      <c r="AG2310" s="123">
        <f t="shared" si="165"/>
        <v>1000</v>
      </c>
      <c r="AH2310" s="126" cm="1">
        <f t="array" ref="AH2310">_xlfn.XLOOKUP(AD2309,CDIHistorico_[Data],CDIHistorico_[CDI dia]/100,AH2309,0)</f>
        <v>0</v>
      </c>
      <c r="AI2310" s="2">
        <f t="shared" si="163"/>
        <v>1</v>
      </c>
    </row>
    <row r="2311" spans="26:35" hidden="1" x14ac:dyDescent="0.25">
      <c r="Z2311"/>
      <c r="AD2311" s="5">
        <f t="shared" si="164"/>
        <v>40058</v>
      </c>
      <c r="AE2311" s="96" cm="1">
        <f t="array" ref="AE2311">_xlfn.XLOOKUP(AD2310,SELICHistorico[Data],SELICHistorico[SELIC dia]/100,AE2310,0)</f>
        <v>0</v>
      </c>
      <c r="AF2311" s="80">
        <f t="shared" si="166"/>
        <v>1</v>
      </c>
      <c r="AG2311" s="123">
        <f t="shared" si="165"/>
        <v>1000</v>
      </c>
      <c r="AH2311" s="126" cm="1">
        <f t="array" ref="AH2311">_xlfn.XLOOKUP(AD2310,CDIHistorico_[Data],CDIHistorico_[CDI dia]/100,AH2310,0)</f>
        <v>0</v>
      </c>
      <c r="AI2311" s="2">
        <f t="shared" si="163"/>
        <v>1</v>
      </c>
    </row>
    <row r="2312" spans="26:35" hidden="1" x14ac:dyDescent="0.25">
      <c r="Z2312"/>
      <c r="AD2312" s="5">
        <f t="shared" si="164"/>
        <v>40059</v>
      </c>
      <c r="AE2312" s="96" cm="1">
        <f t="array" ref="AE2312">_xlfn.XLOOKUP(AD2311,SELICHistorico[Data],SELICHistorico[SELIC dia]/100,AE2311,0)</f>
        <v>0</v>
      </c>
      <c r="AF2312" s="80">
        <f t="shared" si="166"/>
        <v>1</v>
      </c>
      <c r="AG2312" s="123">
        <f t="shared" si="165"/>
        <v>1000</v>
      </c>
      <c r="AH2312" s="126" cm="1">
        <f t="array" ref="AH2312">_xlfn.XLOOKUP(AD2311,CDIHistorico_[Data],CDIHistorico_[CDI dia]/100,AH2311,0)</f>
        <v>0</v>
      </c>
      <c r="AI2312" s="2">
        <f t="shared" si="163"/>
        <v>1</v>
      </c>
    </row>
    <row r="2313" spans="26:35" hidden="1" x14ac:dyDescent="0.25">
      <c r="Z2313"/>
      <c r="AD2313" s="5">
        <f t="shared" si="164"/>
        <v>40060</v>
      </c>
      <c r="AE2313" s="96" cm="1">
        <f t="array" ref="AE2313">_xlfn.XLOOKUP(AD2312,SELICHistorico[Data],SELICHistorico[SELIC dia]/100,AE2312,0)</f>
        <v>0</v>
      </c>
      <c r="AF2313" s="80">
        <f t="shared" si="166"/>
        <v>1</v>
      </c>
      <c r="AG2313" s="123">
        <f t="shared" si="165"/>
        <v>1000</v>
      </c>
      <c r="AH2313" s="126" cm="1">
        <f t="array" ref="AH2313">_xlfn.XLOOKUP(AD2312,CDIHistorico_[Data],CDIHistorico_[CDI dia]/100,AH2312,0)</f>
        <v>0</v>
      </c>
      <c r="AI2313" s="2">
        <f t="shared" si="163"/>
        <v>1</v>
      </c>
    </row>
    <row r="2314" spans="26:35" hidden="1" x14ac:dyDescent="0.25">
      <c r="Z2314"/>
      <c r="AD2314" s="5">
        <f t="shared" si="164"/>
        <v>40064</v>
      </c>
      <c r="AE2314" s="96" cm="1">
        <f t="array" ref="AE2314">_xlfn.XLOOKUP(AD2313,SELICHistorico[Data],SELICHistorico[SELIC dia]/100,AE2313,0)</f>
        <v>0</v>
      </c>
      <c r="AF2314" s="80">
        <f t="shared" si="166"/>
        <v>1</v>
      </c>
      <c r="AG2314" s="123">
        <f t="shared" si="165"/>
        <v>1000</v>
      </c>
      <c r="AH2314" s="126" cm="1">
        <f t="array" ref="AH2314">_xlfn.XLOOKUP(AD2313,CDIHistorico_[Data],CDIHistorico_[CDI dia]/100,AH2313,0)</f>
        <v>0</v>
      </c>
      <c r="AI2314" s="2">
        <f t="shared" si="163"/>
        <v>1</v>
      </c>
    </row>
    <row r="2315" spans="26:35" hidden="1" x14ac:dyDescent="0.25">
      <c r="Z2315"/>
      <c r="AD2315" s="5">
        <f t="shared" si="164"/>
        <v>40065</v>
      </c>
      <c r="AE2315" s="96" cm="1">
        <f t="array" ref="AE2315">_xlfn.XLOOKUP(AD2314,SELICHistorico[Data],SELICHistorico[SELIC dia]/100,AE2314,0)</f>
        <v>0</v>
      </c>
      <c r="AF2315" s="80">
        <f t="shared" si="166"/>
        <v>1</v>
      </c>
      <c r="AG2315" s="123">
        <f t="shared" si="165"/>
        <v>1000</v>
      </c>
      <c r="AH2315" s="126" cm="1">
        <f t="array" ref="AH2315">_xlfn.XLOOKUP(AD2314,CDIHistorico_[Data],CDIHistorico_[CDI dia]/100,AH2314,0)</f>
        <v>0</v>
      </c>
      <c r="AI2315" s="2">
        <f t="shared" ref="AI2315:AI2378" si="167">AI2314*(1+AH2315)</f>
        <v>1</v>
      </c>
    </row>
    <row r="2316" spans="26:35" hidden="1" x14ac:dyDescent="0.25">
      <c r="Z2316"/>
      <c r="AD2316" s="5">
        <f t="shared" si="164"/>
        <v>40066</v>
      </c>
      <c r="AE2316" s="96" cm="1">
        <f t="array" ref="AE2316">_xlfn.XLOOKUP(AD2315,SELICHistorico[Data],SELICHistorico[SELIC dia]/100,AE2315,0)</f>
        <v>0</v>
      </c>
      <c r="AF2316" s="80">
        <f t="shared" si="166"/>
        <v>1</v>
      </c>
      <c r="AG2316" s="123">
        <f t="shared" si="165"/>
        <v>1000</v>
      </c>
      <c r="AH2316" s="126" cm="1">
        <f t="array" ref="AH2316">_xlfn.XLOOKUP(AD2315,CDIHistorico_[Data],CDIHistorico_[CDI dia]/100,AH2315,0)</f>
        <v>0</v>
      </c>
      <c r="AI2316" s="2">
        <f t="shared" si="167"/>
        <v>1</v>
      </c>
    </row>
    <row r="2317" spans="26:35" hidden="1" x14ac:dyDescent="0.25">
      <c r="Z2317"/>
      <c r="AD2317" s="5">
        <f t="shared" si="164"/>
        <v>40067</v>
      </c>
      <c r="AE2317" s="96" cm="1">
        <f t="array" ref="AE2317">_xlfn.XLOOKUP(AD2316,SELICHistorico[Data],SELICHistorico[SELIC dia]/100,AE2316,0)</f>
        <v>0</v>
      </c>
      <c r="AF2317" s="80">
        <f t="shared" si="166"/>
        <v>1</v>
      </c>
      <c r="AG2317" s="123">
        <f t="shared" si="165"/>
        <v>1000</v>
      </c>
      <c r="AH2317" s="126" cm="1">
        <f t="array" ref="AH2317">_xlfn.XLOOKUP(AD2316,CDIHistorico_[Data],CDIHistorico_[CDI dia]/100,AH2316,0)</f>
        <v>0</v>
      </c>
      <c r="AI2317" s="2">
        <f t="shared" si="167"/>
        <v>1</v>
      </c>
    </row>
    <row r="2318" spans="26:35" hidden="1" x14ac:dyDescent="0.25">
      <c r="Z2318"/>
      <c r="AD2318" s="5">
        <f t="shared" si="164"/>
        <v>40070</v>
      </c>
      <c r="AE2318" s="96" cm="1">
        <f t="array" ref="AE2318">_xlfn.XLOOKUP(AD2317,SELICHistorico[Data],SELICHistorico[SELIC dia]/100,AE2317,0)</f>
        <v>0</v>
      </c>
      <c r="AF2318" s="80">
        <f t="shared" si="166"/>
        <v>1</v>
      </c>
      <c r="AG2318" s="123">
        <f t="shared" si="165"/>
        <v>1000</v>
      </c>
      <c r="AH2318" s="126" cm="1">
        <f t="array" ref="AH2318">_xlfn.XLOOKUP(AD2317,CDIHistorico_[Data],CDIHistorico_[CDI dia]/100,AH2317,0)</f>
        <v>0</v>
      </c>
      <c r="AI2318" s="2">
        <f t="shared" si="167"/>
        <v>1</v>
      </c>
    </row>
    <row r="2319" spans="26:35" hidden="1" x14ac:dyDescent="0.25">
      <c r="Z2319"/>
      <c r="AD2319" s="5">
        <f t="shared" si="164"/>
        <v>40071</v>
      </c>
      <c r="AE2319" s="96" cm="1">
        <f t="array" ref="AE2319">_xlfn.XLOOKUP(AD2318,SELICHistorico[Data],SELICHistorico[SELIC dia]/100,AE2318,0)</f>
        <v>0</v>
      </c>
      <c r="AF2319" s="80">
        <f t="shared" si="166"/>
        <v>1</v>
      </c>
      <c r="AG2319" s="123">
        <f t="shared" si="165"/>
        <v>1000</v>
      </c>
      <c r="AH2319" s="126" cm="1">
        <f t="array" ref="AH2319">_xlfn.XLOOKUP(AD2318,CDIHistorico_[Data],CDIHistorico_[CDI dia]/100,AH2318,0)</f>
        <v>0</v>
      </c>
      <c r="AI2319" s="2">
        <f t="shared" si="167"/>
        <v>1</v>
      </c>
    </row>
    <row r="2320" spans="26:35" hidden="1" x14ac:dyDescent="0.25">
      <c r="Z2320"/>
      <c r="AD2320" s="5">
        <f t="shared" si="164"/>
        <v>40072</v>
      </c>
      <c r="AE2320" s="96" cm="1">
        <f t="array" ref="AE2320">_xlfn.XLOOKUP(AD2319,SELICHistorico[Data],SELICHistorico[SELIC dia]/100,AE2319,0)</f>
        <v>0</v>
      </c>
      <c r="AF2320" s="80">
        <f t="shared" si="166"/>
        <v>1</v>
      </c>
      <c r="AG2320" s="123">
        <f t="shared" si="165"/>
        <v>1000</v>
      </c>
      <c r="AH2320" s="126" cm="1">
        <f t="array" ref="AH2320">_xlfn.XLOOKUP(AD2319,CDIHistorico_[Data],CDIHistorico_[CDI dia]/100,AH2319,0)</f>
        <v>0</v>
      </c>
      <c r="AI2320" s="2">
        <f t="shared" si="167"/>
        <v>1</v>
      </c>
    </row>
    <row r="2321" spans="26:35" hidden="1" x14ac:dyDescent="0.25">
      <c r="Z2321"/>
      <c r="AD2321" s="5">
        <f t="shared" si="164"/>
        <v>40073</v>
      </c>
      <c r="AE2321" s="96" cm="1">
        <f t="array" ref="AE2321">_xlfn.XLOOKUP(AD2320,SELICHistorico[Data],SELICHistorico[SELIC dia]/100,AE2320,0)</f>
        <v>0</v>
      </c>
      <c r="AF2321" s="80">
        <f t="shared" si="166"/>
        <v>1</v>
      </c>
      <c r="AG2321" s="123">
        <f t="shared" si="165"/>
        <v>1000</v>
      </c>
      <c r="AH2321" s="126" cm="1">
        <f t="array" ref="AH2321">_xlfn.XLOOKUP(AD2320,CDIHistorico_[Data],CDIHistorico_[CDI dia]/100,AH2320,0)</f>
        <v>0</v>
      </c>
      <c r="AI2321" s="2">
        <f t="shared" si="167"/>
        <v>1</v>
      </c>
    </row>
    <row r="2322" spans="26:35" hidden="1" x14ac:dyDescent="0.25">
      <c r="Z2322"/>
      <c r="AD2322" s="5">
        <f t="shared" si="164"/>
        <v>40074</v>
      </c>
      <c r="AE2322" s="96" cm="1">
        <f t="array" ref="AE2322">_xlfn.XLOOKUP(AD2321,SELICHistorico[Data],SELICHistorico[SELIC dia]/100,AE2321,0)</f>
        <v>0</v>
      </c>
      <c r="AF2322" s="80">
        <f t="shared" si="166"/>
        <v>1</v>
      </c>
      <c r="AG2322" s="123">
        <f t="shared" si="165"/>
        <v>1000</v>
      </c>
      <c r="AH2322" s="126" cm="1">
        <f t="array" ref="AH2322">_xlfn.XLOOKUP(AD2321,CDIHistorico_[Data],CDIHistorico_[CDI dia]/100,AH2321,0)</f>
        <v>0</v>
      </c>
      <c r="AI2322" s="2">
        <f t="shared" si="167"/>
        <v>1</v>
      </c>
    </row>
    <row r="2323" spans="26:35" hidden="1" x14ac:dyDescent="0.25">
      <c r="Z2323"/>
      <c r="AD2323" s="5">
        <f t="shared" si="164"/>
        <v>40077</v>
      </c>
      <c r="AE2323" s="96" cm="1">
        <f t="array" ref="AE2323">_xlfn.XLOOKUP(AD2322,SELICHistorico[Data],SELICHistorico[SELIC dia]/100,AE2322,0)</f>
        <v>0</v>
      </c>
      <c r="AF2323" s="80">
        <f t="shared" si="166"/>
        <v>1</v>
      </c>
      <c r="AG2323" s="123">
        <f t="shared" si="165"/>
        <v>1000</v>
      </c>
      <c r="AH2323" s="126" cm="1">
        <f t="array" ref="AH2323">_xlfn.XLOOKUP(AD2322,CDIHistorico_[Data],CDIHistorico_[CDI dia]/100,AH2322,0)</f>
        <v>0</v>
      </c>
      <c r="AI2323" s="2">
        <f t="shared" si="167"/>
        <v>1</v>
      </c>
    </row>
    <row r="2324" spans="26:35" hidden="1" x14ac:dyDescent="0.25">
      <c r="Z2324"/>
      <c r="AD2324" s="5">
        <f t="shared" ref="AD2324:AD2387" si="168">WORKDAY(AD2323,1,feriados)</f>
        <v>40078</v>
      </c>
      <c r="AE2324" s="96" cm="1">
        <f t="array" ref="AE2324">_xlfn.XLOOKUP(AD2323,SELICHistorico[Data],SELICHistorico[SELIC dia]/100,AE2323,0)</f>
        <v>0</v>
      </c>
      <c r="AF2324" s="80">
        <f t="shared" si="166"/>
        <v>1</v>
      </c>
      <c r="AG2324" s="123">
        <f t="shared" si="165"/>
        <v>1000</v>
      </c>
      <c r="AH2324" s="126" cm="1">
        <f t="array" ref="AH2324">_xlfn.XLOOKUP(AD2323,CDIHistorico_[Data],CDIHistorico_[CDI dia]/100,AH2323,0)</f>
        <v>0</v>
      </c>
      <c r="AI2324" s="2">
        <f t="shared" si="167"/>
        <v>1</v>
      </c>
    </row>
    <row r="2325" spans="26:35" hidden="1" x14ac:dyDescent="0.25">
      <c r="Z2325"/>
      <c r="AD2325" s="5">
        <f t="shared" si="168"/>
        <v>40079</v>
      </c>
      <c r="AE2325" s="96" cm="1">
        <f t="array" ref="AE2325">_xlfn.XLOOKUP(AD2324,SELICHistorico[Data],SELICHistorico[SELIC dia]/100,AE2324,0)</f>
        <v>0</v>
      </c>
      <c r="AF2325" s="80">
        <f t="shared" si="166"/>
        <v>1</v>
      </c>
      <c r="AG2325" s="123">
        <f t="shared" si="165"/>
        <v>1000</v>
      </c>
      <c r="AH2325" s="126" cm="1">
        <f t="array" ref="AH2325">_xlfn.XLOOKUP(AD2324,CDIHistorico_[Data],CDIHistorico_[CDI dia]/100,AH2324,0)</f>
        <v>0</v>
      </c>
      <c r="AI2325" s="2">
        <f t="shared" si="167"/>
        <v>1</v>
      </c>
    </row>
    <row r="2326" spans="26:35" hidden="1" x14ac:dyDescent="0.25">
      <c r="Z2326"/>
      <c r="AD2326" s="5">
        <f t="shared" si="168"/>
        <v>40080</v>
      </c>
      <c r="AE2326" s="96" cm="1">
        <f t="array" ref="AE2326">_xlfn.XLOOKUP(AD2325,SELICHistorico[Data],SELICHistorico[SELIC dia]/100,AE2325,0)</f>
        <v>0</v>
      </c>
      <c r="AF2326" s="80">
        <f t="shared" si="166"/>
        <v>1</v>
      </c>
      <c r="AG2326" s="123">
        <f t="shared" si="165"/>
        <v>1000</v>
      </c>
      <c r="AH2326" s="126" cm="1">
        <f t="array" ref="AH2326">_xlfn.XLOOKUP(AD2325,CDIHistorico_[Data],CDIHistorico_[CDI dia]/100,AH2325,0)</f>
        <v>0</v>
      </c>
      <c r="AI2326" s="2">
        <f t="shared" si="167"/>
        <v>1</v>
      </c>
    </row>
    <row r="2327" spans="26:35" hidden="1" x14ac:dyDescent="0.25">
      <c r="Z2327"/>
      <c r="AD2327" s="5">
        <f t="shared" si="168"/>
        <v>40081</v>
      </c>
      <c r="AE2327" s="96" cm="1">
        <f t="array" ref="AE2327">_xlfn.XLOOKUP(AD2326,SELICHistorico[Data],SELICHistorico[SELIC dia]/100,AE2326,0)</f>
        <v>0</v>
      </c>
      <c r="AF2327" s="80">
        <f t="shared" si="166"/>
        <v>1</v>
      </c>
      <c r="AG2327" s="123">
        <f t="shared" si="165"/>
        <v>1000</v>
      </c>
      <c r="AH2327" s="126" cm="1">
        <f t="array" ref="AH2327">_xlfn.XLOOKUP(AD2326,CDIHistorico_[Data],CDIHistorico_[CDI dia]/100,AH2326,0)</f>
        <v>0</v>
      </c>
      <c r="AI2327" s="2">
        <f t="shared" si="167"/>
        <v>1</v>
      </c>
    </row>
    <row r="2328" spans="26:35" hidden="1" x14ac:dyDescent="0.25">
      <c r="Z2328"/>
      <c r="AD2328" s="5">
        <f t="shared" si="168"/>
        <v>40084</v>
      </c>
      <c r="AE2328" s="96" cm="1">
        <f t="array" ref="AE2328">_xlfn.XLOOKUP(AD2327,SELICHistorico[Data],SELICHistorico[SELIC dia]/100,AE2327,0)</f>
        <v>0</v>
      </c>
      <c r="AF2328" s="80">
        <f t="shared" si="166"/>
        <v>1</v>
      </c>
      <c r="AG2328" s="123">
        <f t="shared" si="165"/>
        <v>1000</v>
      </c>
      <c r="AH2328" s="126" cm="1">
        <f t="array" ref="AH2328">_xlfn.XLOOKUP(AD2327,CDIHistorico_[Data],CDIHistorico_[CDI dia]/100,AH2327,0)</f>
        <v>0</v>
      </c>
      <c r="AI2328" s="2">
        <f t="shared" si="167"/>
        <v>1</v>
      </c>
    </row>
    <row r="2329" spans="26:35" hidden="1" x14ac:dyDescent="0.25">
      <c r="Z2329"/>
      <c r="AD2329" s="5">
        <f t="shared" si="168"/>
        <v>40085</v>
      </c>
      <c r="AE2329" s="96" cm="1">
        <f t="array" ref="AE2329">_xlfn.XLOOKUP(AD2328,SELICHistorico[Data],SELICHistorico[SELIC dia]/100,AE2328,0)</f>
        <v>0</v>
      </c>
      <c r="AF2329" s="80">
        <f t="shared" si="166"/>
        <v>1</v>
      </c>
      <c r="AG2329" s="123">
        <f t="shared" si="165"/>
        <v>1000</v>
      </c>
      <c r="AH2329" s="126" cm="1">
        <f t="array" ref="AH2329">_xlfn.XLOOKUP(AD2328,CDIHistorico_[Data],CDIHistorico_[CDI dia]/100,AH2328,0)</f>
        <v>0</v>
      </c>
      <c r="AI2329" s="2">
        <f t="shared" si="167"/>
        <v>1</v>
      </c>
    </row>
    <row r="2330" spans="26:35" hidden="1" x14ac:dyDescent="0.25">
      <c r="Z2330"/>
      <c r="AD2330" s="5">
        <f t="shared" si="168"/>
        <v>40086</v>
      </c>
      <c r="AE2330" s="96" cm="1">
        <f t="array" ref="AE2330">_xlfn.XLOOKUP(AD2329,SELICHistorico[Data],SELICHistorico[SELIC dia]/100,AE2329,0)</f>
        <v>0</v>
      </c>
      <c r="AF2330" s="80">
        <f t="shared" si="166"/>
        <v>1</v>
      </c>
      <c r="AG2330" s="123">
        <f t="shared" si="165"/>
        <v>1000</v>
      </c>
      <c r="AH2330" s="126" cm="1">
        <f t="array" ref="AH2330">_xlfn.XLOOKUP(AD2329,CDIHistorico_[Data],CDIHistorico_[CDI dia]/100,AH2329,0)</f>
        <v>0</v>
      </c>
      <c r="AI2330" s="2">
        <f t="shared" si="167"/>
        <v>1</v>
      </c>
    </row>
    <row r="2331" spans="26:35" hidden="1" x14ac:dyDescent="0.25">
      <c r="Z2331"/>
      <c r="AD2331" s="5">
        <f t="shared" si="168"/>
        <v>40087</v>
      </c>
      <c r="AE2331" s="96" cm="1">
        <f t="array" ref="AE2331">_xlfn.XLOOKUP(AD2330,SELICHistorico[Data],SELICHistorico[SELIC dia]/100,AE2330,0)</f>
        <v>0</v>
      </c>
      <c r="AF2331" s="80">
        <f t="shared" si="166"/>
        <v>1</v>
      </c>
      <c r="AG2331" s="123">
        <f t="shared" si="165"/>
        <v>1000</v>
      </c>
      <c r="AH2331" s="126" cm="1">
        <f t="array" ref="AH2331">_xlfn.XLOOKUP(AD2330,CDIHistorico_[Data],CDIHistorico_[CDI dia]/100,AH2330,0)</f>
        <v>0</v>
      </c>
      <c r="AI2331" s="2">
        <f t="shared" si="167"/>
        <v>1</v>
      </c>
    </row>
    <row r="2332" spans="26:35" hidden="1" x14ac:dyDescent="0.25">
      <c r="Z2332"/>
      <c r="AD2332" s="5">
        <f t="shared" si="168"/>
        <v>40088</v>
      </c>
      <c r="AE2332" s="96" cm="1">
        <f t="array" ref="AE2332">_xlfn.XLOOKUP(AD2331,SELICHistorico[Data],SELICHistorico[SELIC dia]/100,AE2331,0)</f>
        <v>0</v>
      </c>
      <c r="AF2332" s="80">
        <f t="shared" si="166"/>
        <v>1</v>
      </c>
      <c r="AG2332" s="123">
        <f t="shared" si="165"/>
        <v>1000</v>
      </c>
      <c r="AH2332" s="126" cm="1">
        <f t="array" ref="AH2332">_xlfn.XLOOKUP(AD2331,CDIHistorico_[Data],CDIHistorico_[CDI dia]/100,AH2331,0)</f>
        <v>0</v>
      </c>
      <c r="AI2332" s="2">
        <f t="shared" si="167"/>
        <v>1</v>
      </c>
    </row>
    <row r="2333" spans="26:35" hidden="1" x14ac:dyDescent="0.25">
      <c r="Z2333"/>
      <c r="AD2333" s="5">
        <f t="shared" si="168"/>
        <v>40091</v>
      </c>
      <c r="AE2333" s="96" cm="1">
        <f t="array" ref="AE2333">_xlfn.XLOOKUP(AD2332,SELICHistorico[Data],SELICHistorico[SELIC dia]/100,AE2332,0)</f>
        <v>0</v>
      </c>
      <c r="AF2333" s="80">
        <f t="shared" si="166"/>
        <v>1</v>
      </c>
      <c r="AG2333" s="123">
        <f t="shared" si="165"/>
        <v>1000</v>
      </c>
      <c r="AH2333" s="126" cm="1">
        <f t="array" ref="AH2333">_xlfn.XLOOKUP(AD2332,CDIHistorico_[Data],CDIHistorico_[CDI dia]/100,AH2332,0)</f>
        <v>0</v>
      </c>
      <c r="AI2333" s="2">
        <f t="shared" si="167"/>
        <v>1</v>
      </c>
    </row>
    <row r="2334" spans="26:35" hidden="1" x14ac:dyDescent="0.25">
      <c r="Z2334"/>
      <c r="AD2334" s="5">
        <f t="shared" si="168"/>
        <v>40092</v>
      </c>
      <c r="AE2334" s="96" cm="1">
        <f t="array" ref="AE2334">_xlfn.XLOOKUP(AD2333,SELICHistorico[Data],SELICHistorico[SELIC dia]/100,AE2333,0)</f>
        <v>0</v>
      </c>
      <c r="AF2334" s="80">
        <f t="shared" si="166"/>
        <v>1</v>
      </c>
      <c r="AG2334" s="123">
        <f t="shared" si="165"/>
        <v>1000</v>
      </c>
      <c r="AH2334" s="126" cm="1">
        <f t="array" ref="AH2334">_xlfn.XLOOKUP(AD2333,CDIHistorico_[Data],CDIHistorico_[CDI dia]/100,AH2333,0)</f>
        <v>0</v>
      </c>
      <c r="AI2334" s="2">
        <f t="shared" si="167"/>
        <v>1</v>
      </c>
    </row>
    <row r="2335" spans="26:35" hidden="1" x14ac:dyDescent="0.25">
      <c r="Z2335"/>
      <c r="AD2335" s="5">
        <f t="shared" si="168"/>
        <v>40093</v>
      </c>
      <c r="AE2335" s="96" cm="1">
        <f t="array" ref="AE2335">_xlfn.XLOOKUP(AD2334,SELICHistorico[Data],SELICHistorico[SELIC dia]/100,AE2334,0)</f>
        <v>0</v>
      </c>
      <c r="AF2335" s="80">
        <f t="shared" si="166"/>
        <v>1</v>
      </c>
      <c r="AG2335" s="123">
        <f t="shared" si="165"/>
        <v>1000</v>
      </c>
      <c r="AH2335" s="126" cm="1">
        <f t="array" ref="AH2335">_xlfn.XLOOKUP(AD2334,CDIHistorico_[Data],CDIHistorico_[CDI dia]/100,AH2334,0)</f>
        <v>0</v>
      </c>
      <c r="AI2335" s="2">
        <f t="shared" si="167"/>
        <v>1</v>
      </c>
    </row>
    <row r="2336" spans="26:35" hidden="1" x14ac:dyDescent="0.25">
      <c r="Z2336"/>
      <c r="AD2336" s="5">
        <f t="shared" si="168"/>
        <v>40094</v>
      </c>
      <c r="AE2336" s="96" cm="1">
        <f t="array" ref="AE2336">_xlfn.XLOOKUP(AD2335,SELICHistorico[Data],SELICHistorico[SELIC dia]/100,AE2335,0)</f>
        <v>0</v>
      </c>
      <c r="AF2336" s="80">
        <f t="shared" si="166"/>
        <v>1</v>
      </c>
      <c r="AG2336" s="123">
        <f t="shared" si="165"/>
        <v>1000</v>
      </c>
      <c r="AH2336" s="126" cm="1">
        <f t="array" ref="AH2336">_xlfn.XLOOKUP(AD2335,CDIHistorico_[Data],CDIHistorico_[CDI dia]/100,AH2335,0)</f>
        <v>0</v>
      </c>
      <c r="AI2336" s="2">
        <f t="shared" si="167"/>
        <v>1</v>
      </c>
    </row>
    <row r="2337" spans="26:35" hidden="1" x14ac:dyDescent="0.25">
      <c r="Z2337"/>
      <c r="AD2337" s="5">
        <f t="shared" si="168"/>
        <v>40095</v>
      </c>
      <c r="AE2337" s="96" cm="1">
        <f t="array" ref="AE2337">_xlfn.XLOOKUP(AD2336,SELICHistorico[Data],SELICHistorico[SELIC dia]/100,AE2336,0)</f>
        <v>0</v>
      </c>
      <c r="AF2337" s="80">
        <f t="shared" si="166"/>
        <v>1</v>
      </c>
      <c r="AG2337" s="123">
        <f t="shared" si="165"/>
        <v>1000</v>
      </c>
      <c r="AH2337" s="126" cm="1">
        <f t="array" ref="AH2337">_xlfn.XLOOKUP(AD2336,CDIHistorico_[Data],CDIHistorico_[CDI dia]/100,AH2336,0)</f>
        <v>0</v>
      </c>
      <c r="AI2337" s="2">
        <f t="shared" si="167"/>
        <v>1</v>
      </c>
    </row>
    <row r="2338" spans="26:35" hidden="1" x14ac:dyDescent="0.25">
      <c r="Z2338"/>
      <c r="AD2338" s="5">
        <f t="shared" si="168"/>
        <v>40099</v>
      </c>
      <c r="AE2338" s="96" cm="1">
        <f t="array" ref="AE2338">_xlfn.XLOOKUP(AD2337,SELICHistorico[Data],SELICHistorico[SELIC dia]/100,AE2337,0)</f>
        <v>0</v>
      </c>
      <c r="AF2338" s="80">
        <f t="shared" si="166"/>
        <v>1</v>
      </c>
      <c r="AG2338" s="123">
        <f t="shared" si="165"/>
        <v>1000</v>
      </c>
      <c r="AH2338" s="126" cm="1">
        <f t="array" ref="AH2338">_xlfn.XLOOKUP(AD2337,CDIHistorico_[Data],CDIHistorico_[CDI dia]/100,AH2337,0)</f>
        <v>0</v>
      </c>
      <c r="AI2338" s="2">
        <f t="shared" si="167"/>
        <v>1</v>
      </c>
    </row>
    <row r="2339" spans="26:35" hidden="1" x14ac:dyDescent="0.25">
      <c r="Z2339"/>
      <c r="AD2339" s="5">
        <f t="shared" si="168"/>
        <v>40100</v>
      </c>
      <c r="AE2339" s="96" cm="1">
        <f t="array" ref="AE2339">_xlfn.XLOOKUP(AD2338,SELICHistorico[Data],SELICHistorico[SELIC dia]/100,AE2338,0)</f>
        <v>0</v>
      </c>
      <c r="AF2339" s="80">
        <f t="shared" si="166"/>
        <v>1</v>
      </c>
      <c r="AG2339" s="123">
        <f t="shared" si="165"/>
        <v>1000</v>
      </c>
      <c r="AH2339" s="126" cm="1">
        <f t="array" ref="AH2339">_xlfn.XLOOKUP(AD2338,CDIHistorico_[Data],CDIHistorico_[CDI dia]/100,AH2338,0)</f>
        <v>0</v>
      </c>
      <c r="AI2339" s="2">
        <f t="shared" si="167"/>
        <v>1</v>
      </c>
    </row>
    <row r="2340" spans="26:35" hidden="1" x14ac:dyDescent="0.25">
      <c r="Z2340"/>
      <c r="AD2340" s="5">
        <f t="shared" si="168"/>
        <v>40101</v>
      </c>
      <c r="AE2340" s="96" cm="1">
        <f t="array" ref="AE2340">_xlfn.XLOOKUP(AD2339,SELICHistorico[Data],SELICHistorico[SELIC dia]/100,AE2339,0)</f>
        <v>0</v>
      </c>
      <c r="AF2340" s="80">
        <f t="shared" si="166"/>
        <v>1</v>
      </c>
      <c r="AG2340" s="123">
        <f t="shared" si="165"/>
        <v>1000</v>
      </c>
      <c r="AH2340" s="126" cm="1">
        <f t="array" ref="AH2340">_xlfn.XLOOKUP(AD2339,CDIHistorico_[Data],CDIHistorico_[CDI dia]/100,AH2339,0)</f>
        <v>0</v>
      </c>
      <c r="AI2340" s="2">
        <f t="shared" si="167"/>
        <v>1</v>
      </c>
    </row>
    <row r="2341" spans="26:35" hidden="1" x14ac:dyDescent="0.25">
      <c r="Z2341"/>
      <c r="AD2341" s="5">
        <f t="shared" si="168"/>
        <v>40102</v>
      </c>
      <c r="AE2341" s="96" cm="1">
        <f t="array" ref="AE2341">_xlfn.XLOOKUP(AD2340,SELICHistorico[Data],SELICHistorico[SELIC dia]/100,AE2340,0)</f>
        <v>0</v>
      </c>
      <c r="AF2341" s="80">
        <f t="shared" si="166"/>
        <v>1</v>
      </c>
      <c r="AG2341" s="123">
        <f t="shared" si="165"/>
        <v>1000</v>
      </c>
      <c r="AH2341" s="126" cm="1">
        <f t="array" ref="AH2341">_xlfn.XLOOKUP(AD2340,CDIHistorico_[Data],CDIHistorico_[CDI dia]/100,AH2340,0)</f>
        <v>0</v>
      </c>
      <c r="AI2341" s="2">
        <f t="shared" si="167"/>
        <v>1</v>
      </c>
    </row>
    <row r="2342" spans="26:35" hidden="1" x14ac:dyDescent="0.25">
      <c r="Z2342"/>
      <c r="AD2342" s="5">
        <f t="shared" si="168"/>
        <v>40105</v>
      </c>
      <c r="AE2342" s="96" cm="1">
        <f t="array" ref="AE2342">_xlfn.XLOOKUP(AD2341,SELICHistorico[Data],SELICHistorico[SELIC dia]/100,AE2341,0)</f>
        <v>0</v>
      </c>
      <c r="AF2342" s="80">
        <f t="shared" si="166"/>
        <v>1</v>
      </c>
      <c r="AG2342" s="123">
        <f t="shared" si="165"/>
        <v>1000</v>
      </c>
      <c r="AH2342" s="126" cm="1">
        <f t="array" ref="AH2342">_xlfn.XLOOKUP(AD2341,CDIHistorico_[Data],CDIHistorico_[CDI dia]/100,AH2341,0)</f>
        <v>0</v>
      </c>
      <c r="AI2342" s="2">
        <f t="shared" si="167"/>
        <v>1</v>
      </c>
    </row>
    <row r="2343" spans="26:35" hidden="1" x14ac:dyDescent="0.25">
      <c r="Z2343"/>
      <c r="AD2343" s="5">
        <f t="shared" si="168"/>
        <v>40106</v>
      </c>
      <c r="AE2343" s="96" cm="1">
        <f t="array" ref="AE2343">_xlfn.XLOOKUP(AD2342,SELICHistorico[Data],SELICHistorico[SELIC dia]/100,AE2342,0)</f>
        <v>0</v>
      </c>
      <c r="AF2343" s="80">
        <f t="shared" si="166"/>
        <v>1</v>
      </c>
      <c r="AG2343" s="123">
        <f t="shared" si="165"/>
        <v>1000</v>
      </c>
      <c r="AH2343" s="126" cm="1">
        <f t="array" ref="AH2343">_xlfn.XLOOKUP(AD2342,CDIHistorico_[Data],CDIHistorico_[CDI dia]/100,AH2342,0)</f>
        <v>0</v>
      </c>
      <c r="AI2343" s="2">
        <f t="shared" si="167"/>
        <v>1</v>
      </c>
    </row>
    <row r="2344" spans="26:35" hidden="1" x14ac:dyDescent="0.25">
      <c r="Z2344"/>
      <c r="AD2344" s="5">
        <f t="shared" si="168"/>
        <v>40107</v>
      </c>
      <c r="AE2344" s="96" cm="1">
        <f t="array" ref="AE2344">_xlfn.XLOOKUP(AD2343,SELICHistorico[Data],SELICHistorico[SELIC dia]/100,AE2343,0)</f>
        <v>0</v>
      </c>
      <c r="AF2344" s="80">
        <f t="shared" si="166"/>
        <v>1</v>
      </c>
      <c r="AG2344" s="123">
        <f t="shared" si="165"/>
        <v>1000</v>
      </c>
      <c r="AH2344" s="126" cm="1">
        <f t="array" ref="AH2344">_xlfn.XLOOKUP(AD2343,CDIHistorico_[Data],CDIHistorico_[CDI dia]/100,AH2343,0)</f>
        <v>0</v>
      </c>
      <c r="AI2344" s="2">
        <f t="shared" si="167"/>
        <v>1</v>
      </c>
    </row>
    <row r="2345" spans="26:35" hidden="1" x14ac:dyDescent="0.25">
      <c r="Z2345"/>
      <c r="AD2345" s="5">
        <f t="shared" si="168"/>
        <v>40108</v>
      </c>
      <c r="AE2345" s="96" cm="1">
        <f t="array" ref="AE2345">_xlfn.XLOOKUP(AD2344,SELICHistorico[Data],SELICHistorico[SELIC dia]/100,AE2344,0)</f>
        <v>0</v>
      </c>
      <c r="AF2345" s="80">
        <f t="shared" si="166"/>
        <v>1</v>
      </c>
      <c r="AG2345" s="123">
        <f t="shared" si="165"/>
        <v>1000</v>
      </c>
      <c r="AH2345" s="126" cm="1">
        <f t="array" ref="AH2345">_xlfn.XLOOKUP(AD2344,CDIHistorico_[Data],CDIHistorico_[CDI dia]/100,AH2344,0)</f>
        <v>0</v>
      </c>
      <c r="AI2345" s="2">
        <f t="shared" si="167"/>
        <v>1</v>
      </c>
    </row>
    <row r="2346" spans="26:35" hidden="1" x14ac:dyDescent="0.25">
      <c r="Z2346"/>
      <c r="AD2346" s="5">
        <f t="shared" si="168"/>
        <v>40109</v>
      </c>
      <c r="AE2346" s="96" cm="1">
        <f t="array" ref="AE2346">_xlfn.XLOOKUP(AD2345,SELICHistorico[Data],SELICHistorico[SELIC dia]/100,AE2345,0)</f>
        <v>0</v>
      </c>
      <c r="AF2346" s="80">
        <f t="shared" si="166"/>
        <v>1</v>
      </c>
      <c r="AG2346" s="123">
        <f t="shared" si="165"/>
        <v>1000</v>
      </c>
      <c r="AH2346" s="126" cm="1">
        <f t="array" ref="AH2346">_xlfn.XLOOKUP(AD2345,CDIHistorico_[Data],CDIHistorico_[CDI dia]/100,AH2345,0)</f>
        <v>0</v>
      </c>
      <c r="AI2346" s="2">
        <f t="shared" si="167"/>
        <v>1</v>
      </c>
    </row>
    <row r="2347" spans="26:35" hidden="1" x14ac:dyDescent="0.25">
      <c r="Z2347"/>
      <c r="AD2347" s="5">
        <f t="shared" si="168"/>
        <v>40112</v>
      </c>
      <c r="AE2347" s="96" cm="1">
        <f t="array" ref="AE2347">_xlfn.XLOOKUP(AD2346,SELICHistorico[Data],SELICHistorico[SELIC dia]/100,AE2346,0)</f>
        <v>0</v>
      </c>
      <c r="AF2347" s="80">
        <f t="shared" si="166"/>
        <v>1</v>
      </c>
      <c r="AG2347" s="123">
        <f t="shared" si="165"/>
        <v>1000</v>
      </c>
      <c r="AH2347" s="126" cm="1">
        <f t="array" ref="AH2347">_xlfn.XLOOKUP(AD2346,CDIHistorico_[Data],CDIHistorico_[CDI dia]/100,AH2346,0)</f>
        <v>0</v>
      </c>
      <c r="AI2347" s="2">
        <f t="shared" si="167"/>
        <v>1</v>
      </c>
    </row>
    <row r="2348" spans="26:35" hidden="1" x14ac:dyDescent="0.25">
      <c r="Z2348"/>
      <c r="AD2348" s="5">
        <f t="shared" si="168"/>
        <v>40113</v>
      </c>
      <c r="AE2348" s="96" cm="1">
        <f t="array" ref="AE2348">_xlfn.XLOOKUP(AD2347,SELICHistorico[Data],SELICHistorico[SELIC dia]/100,AE2347,0)</f>
        <v>0</v>
      </c>
      <c r="AF2348" s="80">
        <f t="shared" si="166"/>
        <v>1</v>
      </c>
      <c r="AG2348" s="123">
        <f t="shared" si="165"/>
        <v>1000</v>
      </c>
      <c r="AH2348" s="126" cm="1">
        <f t="array" ref="AH2348">_xlfn.XLOOKUP(AD2347,CDIHistorico_[Data],CDIHistorico_[CDI dia]/100,AH2347,0)</f>
        <v>0</v>
      </c>
      <c r="AI2348" s="2">
        <f t="shared" si="167"/>
        <v>1</v>
      </c>
    </row>
    <row r="2349" spans="26:35" hidden="1" x14ac:dyDescent="0.25">
      <c r="Z2349"/>
      <c r="AD2349" s="5">
        <f t="shared" si="168"/>
        <v>40114</v>
      </c>
      <c r="AE2349" s="96" cm="1">
        <f t="array" ref="AE2349">_xlfn.XLOOKUP(AD2348,SELICHistorico[Data],SELICHistorico[SELIC dia]/100,AE2348,0)</f>
        <v>0</v>
      </c>
      <c r="AF2349" s="80">
        <f t="shared" si="166"/>
        <v>1</v>
      </c>
      <c r="AG2349" s="123">
        <f t="shared" si="165"/>
        <v>1000</v>
      </c>
      <c r="AH2349" s="126" cm="1">
        <f t="array" ref="AH2349">_xlfn.XLOOKUP(AD2348,CDIHistorico_[Data],CDIHistorico_[CDI dia]/100,AH2348,0)</f>
        <v>0</v>
      </c>
      <c r="AI2349" s="2">
        <f t="shared" si="167"/>
        <v>1</v>
      </c>
    </row>
    <row r="2350" spans="26:35" hidden="1" x14ac:dyDescent="0.25">
      <c r="Z2350"/>
      <c r="AD2350" s="5">
        <f t="shared" si="168"/>
        <v>40115</v>
      </c>
      <c r="AE2350" s="96" cm="1">
        <f t="array" ref="AE2350">_xlfn.XLOOKUP(AD2349,SELICHistorico[Data],SELICHistorico[SELIC dia]/100,AE2349,0)</f>
        <v>0</v>
      </c>
      <c r="AF2350" s="80">
        <f t="shared" si="166"/>
        <v>1</v>
      </c>
      <c r="AG2350" s="123">
        <f t="shared" si="165"/>
        <v>1000</v>
      </c>
      <c r="AH2350" s="126" cm="1">
        <f t="array" ref="AH2350">_xlfn.XLOOKUP(AD2349,CDIHistorico_[Data],CDIHistorico_[CDI dia]/100,AH2349,0)</f>
        <v>0</v>
      </c>
      <c r="AI2350" s="2">
        <f t="shared" si="167"/>
        <v>1</v>
      </c>
    </row>
    <row r="2351" spans="26:35" hidden="1" x14ac:dyDescent="0.25">
      <c r="Z2351"/>
      <c r="AD2351" s="5">
        <f t="shared" si="168"/>
        <v>40116</v>
      </c>
      <c r="AE2351" s="96" cm="1">
        <f t="array" ref="AE2351">_xlfn.XLOOKUP(AD2350,SELICHistorico[Data],SELICHistorico[SELIC dia]/100,AE2350,0)</f>
        <v>0</v>
      </c>
      <c r="AF2351" s="80">
        <f t="shared" si="166"/>
        <v>1</v>
      </c>
      <c r="AG2351" s="123">
        <f t="shared" si="165"/>
        <v>1000</v>
      </c>
      <c r="AH2351" s="126" cm="1">
        <f t="array" ref="AH2351">_xlfn.XLOOKUP(AD2350,CDIHistorico_[Data],CDIHistorico_[CDI dia]/100,AH2350,0)</f>
        <v>0</v>
      </c>
      <c r="AI2351" s="2">
        <f t="shared" si="167"/>
        <v>1</v>
      </c>
    </row>
    <row r="2352" spans="26:35" hidden="1" x14ac:dyDescent="0.25">
      <c r="Z2352"/>
      <c r="AD2352" s="5">
        <f t="shared" si="168"/>
        <v>40120</v>
      </c>
      <c r="AE2352" s="96" cm="1">
        <f t="array" ref="AE2352">_xlfn.XLOOKUP(AD2351,SELICHistorico[Data],SELICHistorico[SELIC dia]/100,AE2351,0)</f>
        <v>0</v>
      </c>
      <c r="AF2352" s="80">
        <f t="shared" si="166"/>
        <v>1</v>
      </c>
      <c r="AG2352" s="123">
        <f t="shared" si="165"/>
        <v>1000</v>
      </c>
      <c r="AH2352" s="126" cm="1">
        <f t="array" ref="AH2352">_xlfn.XLOOKUP(AD2351,CDIHistorico_[Data],CDIHistorico_[CDI dia]/100,AH2351,0)</f>
        <v>0</v>
      </c>
      <c r="AI2352" s="2">
        <f t="shared" si="167"/>
        <v>1</v>
      </c>
    </row>
    <row r="2353" spans="26:35" hidden="1" x14ac:dyDescent="0.25">
      <c r="Z2353"/>
      <c r="AD2353" s="5">
        <f t="shared" si="168"/>
        <v>40121</v>
      </c>
      <c r="AE2353" s="96" cm="1">
        <f t="array" ref="AE2353">_xlfn.XLOOKUP(AD2352,SELICHistorico[Data],SELICHistorico[SELIC dia]/100,AE2352,0)</f>
        <v>0</v>
      </c>
      <c r="AF2353" s="80">
        <f t="shared" si="166"/>
        <v>1</v>
      </c>
      <c r="AG2353" s="123">
        <f t="shared" si="165"/>
        <v>1000</v>
      </c>
      <c r="AH2353" s="126" cm="1">
        <f t="array" ref="AH2353">_xlfn.XLOOKUP(AD2352,CDIHistorico_[Data],CDIHistorico_[CDI dia]/100,AH2352,0)</f>
        <v>0</v>
      </c>
      <c r="AI2353" s="2">
        <f t="shared" si="167"/>
        <v>1</v>
      </c>
    </row>
    <row r="2354" spans="26:35" hidden="1" x14ac:dyDescent="0.25">
      <c r="Z2354"/>
      <c r="AD2354" s="5">
        <f t="shared" si="168"/>
        <v>40122</v>
      </c>
      <c r="AE2354" s="96" cm="1">
        <f t="array" ref="AE2354">_xlfn.XLOOKUP(AD2353,SELICHistorico[Data],SELICHistorico[SELIC dia]/100,AE2353,0)</f>
        <v>0</v>
      </c>
      <c r="AF2354" s="80">
        <f t="shared" si="166"/>
        <v>1</v>
      </c>
      <c r="AG2354" s="123">
        <f t="shared" si="165"/>
        <v>1000</v>
      </c>
      <c r="AH2354" s="126" cm="1">
        <f t="array" ref="AH2354">_xlfn.XLOOKUP(AD2353,CDIHistorico_[Data],CDIHistorico_[CDI dia]/100,AH2353,0)</f>
        <v>0</v>
      </c>
      <c r="AI2354" s="2">
        <f t="shared" si="167"/>
        <v>1</v>
      </c>
    </row>
    <row r="2355" spans="26:35" hidden="1" x14ac:dyDescent="0.25">
      <c r="Z2355"/>
      <c r="AD2355" s="5">
        <f t="shared" si="168"/>
        <v>40123</v>
      </c>
      <c r="AE2355" s="96" cm="1">
        <f t="array" ref="AE2355">_xlfn.XLOOKUP(AD2354,SELICHistorico[Data],SELICHistorico[SELIC dia]/100,AE2354,0)</f>
        <v>0</v>
      </c>
      <c r="AF2355" s="80">
        <f t="shared" si="166"/>
        <v>1</v>
      </c>
      <c r="AG2355" s="123">
        <f t="shared" si="165"/>
        <v>1000</v>
      </c>
      <c r="AH2355" s="126" cm="1">
        <f t="array" ref="AH2355">_xlfn.XLOOKUP(AD2354,CDIHistorico_[Data],CDIHistorico_[CDI dia]/100,AH2354,0)</f>
        <v>0</v>
      </c>
      <c r="AI2355" s="2">
        <f t="shared" si="167"/>
        <v>1</v>
      </c>
    </row>
    <row r="2356" spans="26:35" hidden="1" x14ac:dyDescent="0.25">
      <c r="Z2356"/>
      <c r="AD2356" s="5">
        <f t="shared" si="168"/>
        <v>40126</v>
      </c>
      <c r="AE2356" s="96" cm="1">
        <f t="array" ref="AE2356">_xlfn.XLOOKUP(AD2355,SELICHistorico[Data],SELICHistorico[SELIC dia]/100,AE2355,0)</f>
        <v>0</v>
      </c>
      <c r="AF2356" s="80">
        <f t="shared" si="166"/>
        <v>1</v>
      </c>
      <c r="AG2356" s="123">
        <f t="shared" si="165"/>
        <v>1000</v>
      </c>
      <c r="AH2356" s="126" cm="1">
        <f t="array" ref="AH2356">_xlfn.XLOOKUP(AD2355,CDIHistorico_[Data],CDIHistorico_[CDI dia]/100,AH2355,0)</f>
        <v>0</v>
      </c>
      <c r="AI2356" s="2">
        <f t="shared" si="167"/>
        <v>1</v>
      </c>
    </row>
    <row r="2357" spans="26:35" hidden="1" x14ac:dyDescent="0.25">
      <c r="Z2357"/>
      <c r="AD2357" s="5">
        <f t="shared" si="168"/>
        <v>40127</v>
      </c>
      <c r="AE2357" s="96" cm="1">
        <f t="array" ref="AE2357">_xlfn.XLOOKUP(AD2356,SELICHistorico[Data],SELICHistorico[SELIC dia]/100,AE2356,0)</f>
        <v>0</v>
      </c>
      <c r="AF2357" s="80">
        <f t="shared" si="166"/>
        <v>1</v>
      </c>
      <c r="AG2357" s="123">
        <f t="shared" si="165"/>
        <v>1000</v>
      </c>
      <c r="AH2357" s="126" cm="1">
        <f t="array" ref="AH2357">_xlfn.XLOOKUP(AD2356,CDIHistorico_[Data],CDIHistorico_[CDI dia]/100,AH2356,0)</f>
        <v>0</v>
      </c>
      <c r="AI2357" s="2">
        <f t="shared" si="167"/>
        <v>1</v>
      </c>
    </row>
    <row r="2358" spans="26:35" hidden="1" x14ac:dyDescent="0.25">
      <c r="Z2358"/>
      <c r="AD2358" s="5">
        <f t="shared" si="168"/>
        <v>40128</v>
      </c>
      <c r="AE2358" s="96" cm="1">
        <f t="array" ref="AE2358">_xlfn.XLOOKUP(AD2357,SELICHistorico[Data],SELICHistorico[SELIC dia]/100,AE2357,0)</f>
        <v>0</v>
      </c>
      <c r="AF2358" s="80">
        <f t="shared" si="166"/>
        <v>1</v>
      </c>
      <c r="AG2358" s="123">
        <f t="shared" si="165"/>
        <v>1000</v>
      </c>
      <c r="AH2358" s="126" cm="1">
        <f t="array" ref="AH2358">_xlfn.XLOOKUP(AD2357,CDIHistorico_[Data],CDIHistorico_[CDI dia]/100,AH2357,0)</f>
        <v>0</v>
      </c>
      <c r="AI2358" s="2">
        <f t="shared" si="167"/>
        <v>1</v>
      </c>
    </row>
    <row r="2359" spans="26:35" hidden="1" x14ac:dyDescent="0.25">
      <c r="Z2359"/>
      <c r="AD2359" s="5">
        <f t="shared" si="168"/>
        <v>40129</v>
      </c>
      <c r="AE2359" s="96" cm="1">
        <f t="array" ref="AE2359">_xlfn.XLOOKUP(AD2358,SELICHistorico[Data],SELICHistorico[SELIC dia]/100,AE2358,0)</f>
        <v>0</v>
      </c>
      <c r="AF2359" s="80">
        <f t="shared" si="166"/>
        <v>1</v>
      </c>
      <c r="AG2359" s="123">
        <f t="shared" si="165"/>
        <v>1000</v>
      </c>
      <c r="AH2359" s="126" cm="1">
        <f t="array" ref="AH2359">_xlfn.XLOOKUP(AD2358,CDIHistorico_[Data],CDIHistorico_[CDI dia]/100,AH2358,0)</f>
        <v>0</v>
      </c>
      <c r="AI2359" s="2">
        <f t="shared" si="167"/>
        <v>1</v>
      </c>
    </row>
    <row r="2360" spans="26:35" hidden="1" x14ac:dyDescent="0.25">
      <c r="Z2360"/>
      <c r="AD2360" s="5">
        <f t="shared" si="168"/>
        <v>40130</v>
      </c>
      <c r="AE2360" s="96" cm="1">
        <f t="array" ref="AE2360">_xlfn.XLOOKUP(AD2359,SELICHistorico[Data],SELICHistorico[SELIC dia]/100,AE2359,0)</f>
        <v>0</v>
      </c>
      <c r="AF2360" s="80">
        <f t="shared" si="166"/>
        <v>1</v>
      </c>
      <c r="AG2360" s="123">
        <f t="shared" si="165"/>
        <v>1000</v>
      </c>
      <c r="AH2360" s="126" cm="1">
        <f t="array" ref="AH2360">_xlfn.XLOOKUP(AD2359,CDIHistorico_[Data],CDIHistorico_[CDI dia]/100,AH2359,0)</f>
        <v>0</v>
      </c>
      <c r="AI2360" s="2">
        <f t="shared" si="167"/>
        <v>1</v>
      </c>
    </row>
    <row r="2361" spans="26:35" hidden="1" x14ac:dyDescent="0.25">
      <c r="Z2361"/>
      <c r="AD2361" s="5">
        <f t="shared" si="168"/>
        <v>40133</v>
      </c>
      <c r="AE2361" s="96" cm="1">
        <f t="array" ref="AE2361">_xlfn.XLOOKUP(AD2360,SELICHistorico[Data],SELICHistorico[SELIC dia]/100,AE2360,0)</f>
        <v>0</v>
      </c>
      <c r="AF2361" s="80">
        <f t="shared" si="166"/>
        <v>1</v>
      </c>
      <c r="AG2361" s="123">
        <f t="shared" si="165"/>
        <v>1000</v>
      </c>
      <c r="AH2361" s="126" cm="1">
        <f t="array" ref="AH2361">_xlfn.XLOOKUP(AD2360,CDIHistorico_[Data],CDIHistorico_[CDI dia]/100,AH2360,0)</f>
        <v>0</v>
      </c>
      <c r="AI2361" s="2">
        <f t="shared" si="167"/>
        <v>1</v>
      </c>
    </row>
    <row r="2362" spans="26:35" hidden="1" x14ac:dyDescent="0.25">
      <c r="Z2362"/>
      <c r="AD2362" s="5">
        <f t="shared" si="168"/>
        <v>40134</v>
      </c>
      <c r="AE2362" s="96" cm="1">
        <f t="array" ref="AE2362">_xlfn.XLOOKUP(AD2361,SELICHistorico[Data],SELICHistorico[SELIC dia]/100,AE2361,0)</f>
        <v>0</v>
      </c>
      <c r="AF2362" s="80">
        <f t="shared" si="166"/>
        <v>1</v>
      </c>
      <c r="AG2362" s="123">
        <f t="shared" si="165"/>
        <v>1000</v>
      </c>
      <c r="AH2362" s="126" cm="1">
        <f t="array" ref="AH2362">_xlfn.XLOOKUP(AD2361,CDIHistorico_[Data],CDIHistorico_[CDI dia]/100,AH2361,0)</f>
        <v>0</v>
      </c>
      <c r="AI2362" s="2">
        <f t="shared" si="167"/>
        <v>1</v>
      </c>
    </row>
    <row r="2363" spans="26:35" hidden="1" x14ac:dyDescent="0.25">
      <c r="Z2363"/>
      <c r="AD2363" s="5">
        <f t="shared" si="168"/>
        <v>40135</v>
      </c>
      <c r="AE2363" s="96" cm="1">
        <f t="array" ref="AE2363">_xlfn.XLOOKUP(AD2362,SELICHistorico[Data],SELICHistorico[SELIC dia]/100,AE2362,0)</f>
        <v>0</v>
      </c>
      <c r="AF2363" s="80">
        <f t="shared" si="166"/>
        <v>1</v>
      </c>
      <c r="AG2363" s="123">
        <f t="shared" si="165"/>
        <v>1000</v>
      </c>
      <c r="AH2363" s="126" cm="1">
        <f t="array" ref="AH2363">_xlfn.XLOOKUP(AD2362,CDIHistorico_[Data],CDIHistorico_[CDI dia]/100,AH2362,0)</f>
        <v>0</v>
      </c>
      <c r="AI2363" s="2">
        <f t="shared" si="167"/>
        <v>1</v>
      </c>
    </row>
    <row r="2364" spans="26:35" hidden="1" x14ac:dyDescent="0.25">
      <c r="Z2364"/>
      <c r="AD2364" s="5">
        <f t="shared" si="168"/>
        <v>40136</v>
      </c>
      <c r="AE2364" s="96" cm="1">
        <f t="array" ref="AE2364">_xlfn.XLOOKUP(AD2363,SELICHistorico[Data],SELICHistorico[SELIC dia]/100,AE2363,0)</f>
        <v>0</v>
      </c>
      <c r="AF2364" s="80">
        <f t="shared" si="166"/>
        <v>1</v>
      </c>
      <c r="AG2364" s="123">
        <f t="shared" si="165"/>
        <v>1000</v>
      </c>
      <c r="AH2364" s="126" cm="1">
        <f t="array" ref="AH2364">_xlfn.XLOOKUP(AD2363,CDIHistorico_[Data],CDIHistorico_[CDI dia]/100,AH2363,0)</f>
        <v>0</v>
      </c>
      <c r="AI2364" s="2">
        <f t="shared" si="167"/>
        <v>1</v>
      </c>
    </row>
    <row r="2365" spans="26:35" hidden="1" x14ac:dyDescent="0.25">
      <c r="Z2365"/>
      <c r="AD2365" s="5">
        <f t="shared" si="168"/>
        <v>40137</v>
      </c>
      <c r="AE2365" s="96" cm="1">
        <f t="array" ref="AE2365">_xlfn.XLOOKUP(AD2364,SELICHistorico[Data],SELICHistorico[SELIC dia]/100,AE2364,0)</f>
        <v>0</v>
      </c>
      <c r="AF2365" s="80">
        <f t="shared" si="166"/>
        <v>1</v>
      </c>
      <c r="AG2365" s="123">
        <f t="shared" ref="AG2365:AG2428" si="169">TRUNC(1000*AF2365,6)</f>
        <v>1000</v>
      </c>
      <c r="AH2365" s="126" cm="1">
        <f t="array" ref="AH2365">_xlfn.XLOOKUP(AD2364,CDIHistorico_[Data],CDIHistorico_[CDI dia]/100,AH2364,0)</f>
        <v>0</v>
      </c>
      <c r="AI2365" s="2">
        <f t="shared" si="167"/>
        <v>1</v>
      </c>
    </row>
    <row r="2366" spans="26:35" hidden="1" x14ac:dyDescent="0.25">
      <c r="Z2366"/>
      <c r="AD2366" s="5">
        <f t="shared" si="168"/>
        <v>40140</v>
      </c>
      <c r="AE2366" s="96" cm="1">
        <f t="array" ref="AE2366">_xlfn.XLOOKUP(AD2365,SELICHistorico[Data],SELICHistorico[SELIC dia]/100,AE2365,0)</f>
        <v>0</v>
      </c>
      <c r="AF2366" s="80">
        <f t="shared" ref="AF2366:AF2429" si="170">AF2365*(1+AE2366)</f>
        <v>1</v>
      </c>
      <c r="AG2366" s="123">
        <f t="shared" si="169"/>
        <v>1000</v>
      </c>
      <c r="AH2366" s="126" cm="1">
        <f t="array" ref="AH2366">_xlfn.XLOOKUP(AD2365,CDIHistorico_[Data],CDIHistorico_[CDI dia]/100,AH2365,0)</f>
        <v>0</v>
      </c>
      <c r="AI2366" s="2">
        <f t="shared" si="167"/>
        <v>1</v>
      </c>
    </row>
    <row r="2367" spans="26:35" hidden="1" x14ac:dyDescent="0.25">
      <c r="Z2367"/>
      <c r="AD2367" s="5">
        <f t="shared" si="168"/>
        <v>40141</v>
      </c>
      <c r="AE2367" s="96" cm="1">
        <f t="array" ref="AE2367">_xlfn.XLOOKUP(AD2366,SELICHistorico[Data],SELICHistorico[SELIC dia]/100,AE2366,0)</f>
        <v>0</v>
      </c>
      <c r="AF2367" s="80">
        <f t="shared" si="170"/>
        <v>1</v>
      </c>
      <c r="AG2367" s="123">
        <f t="shared" si="169"/>
        <v>1000</v>
      </c>
      <c r="AH2367" s="126" cm="1">
        <f t="array" ref="AH2367">_xlfn.XLOOKUP(AD2366,CDIHistorico_[Data],CDIHistorico_[CDI dia]/100,AH2366,0)</f>
        <v>0</v>
      </c>
      <c r="AI2367" s="2">
        <f t="shared" si="167"/>
        <v>1</v>
      </c>
    </row>
    <row r="2368" spans="26:35" hidden="1" x14ac:dyDescent="0.25">
      <c r="Z2368"/>
      <c r="AD2368" s="5">
        <f t="shared" si="168"/>
        <v>40142</v>
      </c>
      <c r="AE2368" s="96" cm="1">
        <f t="array" ref="AE2368">_xlfn.XLOOKUP(AD2367,SELICHistorico[Data],SELICHistorico[SELIC dia]/100,AE2367,0)</f>
        <v>0</v>
      </c>
      <c r="AF2368" s="80">
        <f t="shared" si="170"/>
        <v>1</v>
      </c>
      <c r="AG2368" s="123">
        <f t="shared" si="169"/>
        <v>1000</v>
      </c>
      <c r="AH2368" s="126" cm="1">
        <f t="array" ref="AH2368">_xlfn.XLOOKUP(AD2367,CDIHistorico_[Data],CDIHistorico_[CDI dia]/100,AH2367,0)</f>
        <v>0</v>
      </c>
      <c r="AI2368" s="2">
        <f t="shared" si="167"/>
        <v>1</v>
      </c>
    </row>
    <row r="2369" spans="26:35" hidden="1" x14ac:dyDescent="0.25">
      <c r="Z2369"/>
      <c r="AD2369" s="5">
        <f t="shared" si="168"/>
        <v>40143</v>
      </c>
      <c r="AE2369" s="96" cm="1">
        <f t="array" ref="AE2369">_xlfn.XLOOKUP(AD2368,SELICHistorico[Data],SELICHistorico[SELIC dia]/100,AE2368,0)</f>
        <v>0</v>
      </c>
      <c r="AF2369" s="80">
        <f t="shared" si="170"/>
        <v>1</v>
      </c>
      <c r="AG2369" s="123">
        <f t="shared" si="169"/>
        <v>1000</v>
      </c>
      <c r="AH2369" s="126" cm="1">
        <f t="array" ref="AH2369">_xlfn.XLOOKUP(AD2368,CDIHistorico_[Data],CDIHistorico_[CDI dia]/100,AH2368,0)</f>
        <v>0</v>
      </c>
      <c r="AI2369" s="2">
        <f t="shared" si="167"/>
        <v>1</v>
      </c>
    </row>
    <row r="2370" spans="26:35" hidden="1" x14ac:dyDescent="0.25">
      <c r="Z2370"/>
      <c r="AD2370" s="5">
        <f t="shared" si="168"/>
        <v>40144</v>
      </c>
      <c r="AE2370" s="96" cm="1">
        <f t="array" ref="AE2370">_xlfn.XLOOKUP(AD2369,SELICHistorico[Data],SELICHistorico[SELIC dia]/100,AE2369,0)</f>
        <v>0</v>
      </c>
      <c r="AF2370" s="80">
        <f t="shared" si="170"/>
        <v>1</v>
      </c>
      <c r="AG2370" s="123">
        <f t="shared" si="169"/>
        <v>1000</v>
      </c>
      <c r="AH2370" s="126" cm="1">
        <f t="array" ref="AH2370">_xlfn.XLOOKUP(AD2369,CDIHistorico_[Data],CDIHistorico_[CDI dia]/100,AH2369,0)</f>
        <v>0</v>
      </c>
      <c r="AI2370" s="2">
        <f t="shared" si="167"/>
        <v>1</v>
      </c>
    </row>
    <row r="2371" spans="26:35" hidden="1" x14ac:dyDescent="0.25">
      <c r="Z2371"/>
      <c r="AD2371" s="5">
        <f t="shared" si="168"/>
        <v>40147</v>
      </c>
      <c r="AE2371" s="96" cm="1">
        <f t="array" ref="AE2371">_xlfn.XLOOKUP(AD2370,SELICHistorico[Data],SELICHistorico[SELIC dia]/100,AE2370,0)</f>
        <v>0</v>
      </c>
      <c r="AF2371" s="80">
        <f t="shared" si="170"/>
        <v>1</v>
      </c>
      <c r="AG2371" s="123">
        <f t="shared" si="169"/>
        <v>1000</v>
      </c>
      <c r="AH2371" s="126" cm="1">
        <f t="array" ref="AH2371">_xlfn.XLOOKUP(AD2370,CDIHistorico_[Data],CDIHistorico_[CDI dia]/100,AH2370,0)</f>
        <v>0</v>
      </c>
      <c r="AI2371" s="2">
        <f t="shared" si="167"/>
        <v>1</v>
      </c>
    </row>
    <row r="2372" spans="26:35" hidden="1" x14ac:dyDescent="0.25">
      <c r="Z2372"/>
      <c r="AD2372" s="5">
        <f t="shared" si="168"/>
        <v>40148</v>
      </c>
      <c r="AE2372" s="96" cm="1">
        <f t="array" ref="AE2372">_xlfn.XLOOKUP(AD2371,SELICHistorico[Data],SELICHistorico[SELIC dia]/100,AE2371,0)</f>
        <v>0</v>
      </c>
      <c r="AF2372" s="80">
        <f t="shared" si="170"/>
        <v>1</v>
      </c>
      <c r="AG2372" s="123">
        <f t="shared" si="169"/>
        <v>1000</v>
      </c>
      <c r="AH2372" s="126" cm="1">
        <f t="array" ref="AH2372">_xlfn.XLOOKUP(AD2371,CDIHistorico_[Data],CDIHistorico_[CDI dia]/100,AH2371,0)</f>
        <v>0</v>
      </c>
      <c r="AI2372" s="2">
        <f t="shared" si="167"/>
        <v>1</v>
      </c>
    </row>
    <row r="2373" spans="26:35" hidden="1" x14ac:dyDescent="0.25">
      <c r="Z2373"/>
      <c r="AD2373" s="5">
        <f t="shared" si="168"/>
        <v>40149</v>
      </c>
      <c r="AE2373" s="96" cm="1">
        <f t="array" ref="AE2373">_xlfn.XLOOKUP(AD2372,SELICHistorico[Data],SELICHistorico[SELIC dia]/100,AE2372,0)</f>
        <v>0</v>
      </c>
      <c r="AF2373" s="80">
        <f t="shared" si="170"/>
        <v>1</v>
      </c>
      <c r="AG2373" s="123">
        <f t="shared" si="169"/>
        <v>1000</v>
      </c>
      <c r="AH2373" s="126" cm="1">
        <f t="array" ref="AH2373">_xlfn.XLOOKUP(AD2372,CDIHistorico_[Data],CDIHistorico_[CDI dia]/100,AH2372,0)</f>
        <v>0</v>
      </c>
      <c r="AI2373" s="2">
        <f t="shared" si="167"/>
        <v>1</v>
      </c>
    </row>
    <row r="2374" spans="26:35" hidden="1" x14ac:dyDescent="0.25">
      <c r="Z2374"/>
      <c r="AD2374" s="5">
        <f t="shared" si="168"/>
        <v>40150</v>
      </c>
      <c r="AE2374" s="96" cm="1">
        <f t="array" ref="AE2374">_xlfn.XLOOKUP(AD2373,SELICHistorico[Data],SELICHistorico[SELIC dia]/100,AE2373,0)</f>
        <v>0</v>
      </c>
      <c r="AF2374" s="80">
        <f t="shared" si="170"/>
        <v>1</v>
      </c>
      <c r="AG2374" s="123">
        <f t="shared" si="169"/>
        <v>1000</v>
      </c>
      <c r="AH2374" s="126" cm="1">
        <f t="array" ref="AH2374">_xlfn.XLOOKUP(AD2373,CDIHistorico_[Data],CDIHistorico_[CDI dia]/100,AH2373,0)</f>
        <v>0</v>
      </c>
      <c r="AI2374" s="2">
        <f t="shared" si="167"/>
        <v>1</v>
      </c>
    </row>
    <row r="2375" spans="26:35" hidden="1" x14ac:dyDescent="0.25">
      <c r="Z2375"/>
      <c r="AD2375" s="5">
        <f t="shared" si="168"/>
        <v>40151</v>
      </c>
      <c r="AE2375" s="96" cm="1">
        <f t="array" ref="AE2375">_xlfn.XLOOKUP(AD2374,SELICHistorico[Data],SELICHistorico[SELIC dia]/100,AE2374,0)</f>
        <v>0</v>
      </c>
      <c r="AF2375" s="80">
        <f t="shared" si="170"/>
        <v>1</v>
      </c>
      <c r="AG2375" s="123">
        <f t="shared" si="169"/>
        <v>1000</v>
      </c>
      <c r="AH2375" s="126" cm="1">
        <f t="array" ref="AH2375">_xlfn.XLOOKUP(AD2374,CDIHistorico_[Data],CDIHistorico_[CDI dia]/100,AH2374,0)</f>
        <v>0</v>
      </c>
      <c r="AI2375" s="2">
        <f t="shared" si="167"/>
        <v>1</v>
      </c>
    </row>
    <row r="2376" spans="26:35" hidden="1" x14ac:dyDescent="0.25">
      <c r="Z2376"/>
      <c r="AD2376" s="5">
        <f t="shared" si="168"/>
        <v>40154</v>
      </c>
      <c r="AE2376" s="96" cm="1">
        <f t="array" ref="AE2376">_xlfn.XLOOKUP(AD2375,SELICHistorico[Data],SELICHistorico[SELIC dia]/100,AE2375,0)</f>
        <v>0</v>
      </c>
      <c r="AF2376" s="80">
        <f t="shared" si="170"/>
        <v>1</v>
      </c>
      <c r="AG2376" s="123">
        <f t="shared" si="169"/>
        <v>1000</v>
      </c>
      <c r="AH2376" s="126" cm="1">
        <f t="array" ref="AH2376">_xlfn.XLOOKUP(AD2375,CDIHistorico_[Data],CDIHistorico_[CDI dia]/100,AH2375,0)</f>
        <v>0</v>
      </c>
      <c r="AI2376" s="2">
        <f t="shared" si="167"/>
        <v>1</v>
      </c>
    </row>
    <row r="2377" spans="26:35" hidden="1" x14ac:dyDescent="0.25">
      <c r="Z2377"/>
      <c r="AD2377" s="5">
        <f t="shared" si="168"/>
        <v>40155</v>
      </c>
      <c r="AE2377" s="96" cm="1">
        <f t="array" ref="AE2377">_xlfn.XLOOKUP(AD2376,SELICHistorico[Data],SELICHistorico[SELIC dia]/100,AE2376,0)</f>
        <v>0</v>
      </c>
      <c r="AF2377" s="80">
        <f t="shared" si="170"/>
        <v>1</v>
      </c>
      <c r="AG2377" s="123">
        <f t="shared" si="169"/>
        <v>1000</v>
      </c>
      <c r="AH2377" s="126" cm="1">
        <f t="array" ref="AH2377">_xlfn.XLOOKUP(AD2376,CDIHistorico_[Data],CDIHistorico_[CDI dia]/100,AH2376,0)</f>
        <v>0</v>
      </c>
      <c r="AI2377" s="2">
        <f t="shared" si="167"/>
        <v>1</v>
      </c>
    </row>
    <row r="2378" spans="26:35" hidden="1" x14ac:dyDescent="0.25">
      <c r="Z2378"/>
      <c r="AD2378" s="5">
        <f t="shared" si="168"/>
        <v>40156</v>
      </c>
      <c r="AE2378" s="96" cm="1">
        <f t="array" ref="AE2378">_xlfn.XLOOKUP(AD2377,SELICHistorico[Data],SELICHistorico[SELIC dia]/100,AE2377,0)</f>
        <v>0</v>
      </c>
      <c r="AF2378" s="80">
        <f t="shared" si="170"/>
        <v>1</v>
      </c>
      <c r="AG2378" s="123">
        <f t="shared" si="169"/>
        <v>1000</v>
      </c>
      <c r="AH2378" s="126" cm="1">
        <f t="array" ref="AH2378">_xlfn.XLOOKUP(AD2377,CDIHistorico_[Data],CDIHistorico_[CDI dia]/100,AH2377,0)</f>
        <v>0</v>
      </c>
      <c r="AI2378" s="2">
        <f t="shared" si="167"/>
        <v>1</v>
      </c>
    </row>
    <row r="2379" spans="26:35" hidden="1" x14ac:dyDescent="0.25">
      <c r="Z2379"/>
      <c r="AD2379" s="5">
        <f t="shared" si="168"/>
        <v>40157</v>
      </c>
      <c r="AE2379" s="96" cm="1">
        <f t="array" ref="AE2379">_xlfn.XLOOKUP(AD2378,SELICHistorico[Data],SELICHistorico[SELIC dia]/100,AE2378,0)</f>
        <v>0</v>
      </c>
      <c r="AF2379" s="80">
        <f t="shared" si="170"/>
        <v>1</v>
      </c>
      <c r="AG2379" s="123">
        <f t="shared" si="169"/>
        <v>1000</v>
      </c>
      <c r="AH2379" s="126" cm="1">
        <f t="array" ref="AH2379">_xlfn.XLOOKUP(AD2378,CDIHistorico_[Data],CDIHistorico_[CDI dia]/100,AH2378,0)</f>
        <v>0</v>
      </c>
      <c r="AI2379" s="2">
        <f t="shared" ref="AI2379:AI2442" si="171">AI2378*(1+AH2379)</f>
        <v>1</v>
      </c>
    </row>
    <row r="2380" spans="26:35" hidden="1" x14ac:dyDescent="0.25">
      <c r="Z2380"/>
      <c r="AD2380" s="5">
        <f t="shared" si="168"/>
        <v>40158</v>
      </c>
      <c r="AE2380" s="96" cm="1">
        <f t="array" ref="AE2380">_xlfn.XLOOKUP(AD2379,SELICHistorico[Data],SELICHistorico[SELIC dia]/100,AE2379,0)</f>
        <v>0</v>
      </c>
      <c r="AF2380" s="80">
        <f t="shared" si="170"/>
        <v>1</v>
      </c>
      <c r="AG2380" s="123">
        <f t="shared" si="169"/>
        <v>1000</v>
      </c>
      <c r="AH2380" s="126" cm="1">
        <f t="array" ref="AH2380">_xlfn.XLOOKUP(AD2379,CDIHistorico_[Data],CDIHistorico_[CDI dia]/100,AH2379,0)</f>
        <v>0</v>
      </c>
      <c r="AI2380" s="2">
        <f t="shared" si="171"/>
        <v>1</v>
      </c>
    </row>
    <row r="2381" spans="26:35" hidden="1" x14ac:dyDescent="0.25">
      <c r="Z2381"/>
      <c r="AD2381" s="5">
        <f t="shared" si="168"/>
        <v>40161</v>
      </c>
      <c r="AE2381" s="96" cm="1">
        <f t="array" ref="AE2381">_xlfn.XLOOKUP(AD2380,SELICHistorico[Data],SELICHistorico[SELIC dia]/100,AE2380,0)</f>
        <v>0</v>
      </c>
      <c r="AF2381" s="80">
        <f t="shared" si="170"/>
        <v>1</v>
      </c>
      <c r="AG2381" s="123">
        <f t="shared" si="169"/>
        <v>1000</v>
      </c>
      <c r="AH2381" s="126" cm="1">
        <f t="array" ref="AH2381">_xlfn.XLOOKUP(AD2380,CDIHistorico_[Data],CDIHistorico_[CDI dia]/100,AH2380,0)</f>
        <v>0</v>
      </c>
      <c r="AI2381" s="2">
        <f t="shared" si="171"/>
        <v>1</v>
      </c>
    </row>
    <row r="2382" spans="26:35" hidden="1" x14ac:dyDescent="0.25">
      <c r="Z2382"/>
      <c r="AD2382" s="5">
        <f t="shared" si="168"/>
        <v>40162</v>
      </c>
      <c r="AE2382" s="96" cm="1">
        <f t="array" ref="AE2382">_xlfn.XLOOKUP(AD2381,SELICHistorico[Data],SELICHistorico[SELIC dia]/100,AE2381,0)</f>
        <v>0</v>
      </c>
      <c r="AF2382" s="80">
        <f t="shared" si="170"/>
        <v>1</v>
      </c>
      <c r="AG2382" s="123">
        <f t="shared" si="169"/>
        <v>1000</v>
      </c>
      <c r="AH2382" s="126" cm="1">
        <f t="array" ref="AH2382">_xlfn.XLOOKUP(AD2381,CDIHistorico_[Data],CDIHistorico_[CDI dia]/100,AH2381,0)</f>
        <v>0</v>
      </c>
      <c r="AI2382" s="2">
        <f t="shared" si="171"/>
        <v>1</v>
      </c>
    </row>
    <row r="2383" spans="26:35" hidden="1" x14ac:dyDescent="0.25">
      <c r="Z2383"/>
      <c r="AD2383" s="5">
        <f t="shared" si="168"/>
        <v>40163</v>
      </c>
      <c r="AE2383" s="96" cm="1">
        <f t="array" ref="AE2383">_xlfn.XLOOKUP(AD2382,SELICHistorico[Data],SELICHistorico[SELIC dia]/100,AE2382,0)</f>
        <v>0</v>
      </c>
      <c r="AF2383" s="80">
        <f t="shared" si="170"/>
        <v>1</v>
      </c>
      <c r="AG2383" s="123">
        <f t="shared" si="169"/>
        <v>1000</v>
      </c>
      <c r="AH2383" s="126" cm="1">
        <f t="array" ref="AH2383">_xlfn.XLOOKUP(AD2382,CDIHistorico_[Data],CDIHistorico_[CDI dia]/100,AH2382,0)</f>
        <v>0</v>
      </c>
      <c r="AI2383" s="2">
        <f t="shared" si="171"/>
        <v>1</v>
      </c>
    </row>
    <row r="2384" spans="26:35" hidden="1" x14ac:dyDescent="0.25">
      <c r="Z2384"/>
      <c r="AD2384" s="5">
        <f t="shared" si="168"/>
        <v>40164</v>
      </c>
      <c r="AE2384" s="96" cm="1">
        <f t="array" ref="AE2384">_xlfn.XLOOKUP(AD2383,SELICHistorico[Data],SELICHistorico[SELIC dia]/100,AE2383,0)</f>
        <v>0</v>
      </c>
      <c r="AF2384" s="80">
        <f t="shared" si="170"/>
        <v>1</v>
      </c>
      <c r="AG2384" s="123">
        <f t="shared" si="169"/>
        <v>1000</v>
      </c>
      <c r="AH2384" s="126" cm="1">
        <f t="array" ref="AH2384">_xlfn.XLOOKUP(AD2383,CDIHistorico_[Data],CDIHistorico_[CDI dia]/100,AH2383,0)</f>
        <v>0</v>
      </c>
      <c r="AI2384" s="2">
        <f t="shared" si="171"/>
        <v>1</v>
      </c>
    </row>
    <row r="2385" spans="26:35" hidden="1" x14ac:dyDescent="0.25">
      <c r="Z2385"/>
      <c r="AD2385" s="5">
        <f t="shared" si="168"/>
        <v>40165</v>
      </c>
      <c r="AE2385" s="96" cm="1">
        <f t="array" ref="AE2385">_xlfn.XLOOKUP(AD2384,SELICHistorico[Data],SELICHistorico[SELIC dia]/100,AE2384,0)</f>
        <v>0</v>
      </c>
      <c r="AF2385" s="80">
        <f t="shared" si="170"/>
        <v>1</v>
      </c>
      <c r="AG2385" s="123">
        <f t="shared" si="169"/>
        <v>1000</v>
      </c>
      <c r="AH2385" s="126" cm="1">
        <f t="array" ref="AH2385">_xlfn.XLOOKUP(AD2384,CDIHistorico_[Data],CDIHistorico_[CDI dia]/100,AH2384,0)</f>
        <v>0</v>
      </c>
      <c r="AI2385" s="2">
        <f t="shared" si="171"/>
        <v>1</v>
      </c>
    </row>
    <row r="2386" spans="26:35" hidden="1" x14ac:dyDescent="0.25">
      <c r="Z2386"/>
      <c r="AD2386" s="5">
        <f t="shared" si="168"/>
        <v>40168</v>
      </c>
      <c r="AE2386" s="96" cm="1">
        <f t="array" ref="AE2386">_xlfn.XLOOKUP(AD2385,SELICHistorico[Data],SELICHistorico[SELIC dia]/100,AE2385,0)</f>
        <v>0</v>
      </c>
      <c r="AF2386" s="80">
        <f t="shared" si="170"/>
        <v>1</v>
      </c>
      <c r="AG2386" s="123">
        <f t="shared" si="169"/>
        <v>1000</v>
      </c>
      <c r="AH2386" s="126" cm="1">
        <f t="array" ref="AH2386">_xlfn.XLOOKUP(AD2385,CDIHistorico_[Data],CDIHistorico_[CDI dia]/100,AH2385,0)</f>
        <v>0</v>
      </c>
      <c r="AI2386" s="2">
        <f t="shared" si="171"/>
        <v>1</v>
      </c>
    </row>
    <row r="2387" spans="26:35" hidden="1" x14ac:dyDescent="0.25">
      <c r="Z2387"/>
      <c r="AD2387" s="5">
        <f t="shared" si="168"/>
        <v>40169</v>
      </c>
      <c r="AE2387" s="96" cm="1">
        <f t="array" ref="AE2387">_xlfn.XLOOKUP(AD2386,SELICHistorico[Data],SELICHistorico[SELIC dia]/100,AE2386,0)</f>
        <v>0</v>
      </c>
      <c r="AF2387" s="80">
        <f t="shared" si="170"/>
        <v>1</v>
      </c>
      <c r="AG2387" s="123">
        <f t="shared" si="169"/>
        <v>1000</v>
      </c>
      <c r="AH2387" s="126" cm="1">
        <f t="array" ref="AH2387">_xlfn.XLOOKUP(AD2386,CDIHistorico_[Data],CDIHistorico_[CDI dia]/100,AH2386,0)</f>
        <v>0</v>
      </c>
      <c r="AI2387" s="2">
        <f t="shared" si="171"/>
        <v>1</v>
      </c>
    </row>
    <row r="2388" spans="26:35" hidden="1" x14ac:dyDescent="0.25">
      <c r="Z2388"/>
      <c r="AD2388" s="5">
        <f t="shared" ref="AD2388:AD2451" si="172">WORKDAY(AD2387,1,feriados)</f>
        <v>40170</v>
      </c>
      <c r="AE2388" s="96" cm="1">
        <f t="array" ref="AE2388">_xlfn.XLOOKUP(AD2387,SELICHistorico[Data],SELICHistorico[SELIC dia]/100,AE2387,0)</f>
        <v>0</v>
      </c>
      <c r="AF2388" s="80">
        <f t="shared" si="170"/>
        <v>1</v>
      </c>
      <c r="AG2388" s="123">
        <f t="shared" si="169"/>
        <v>1000</v>
      </c>
      <c r="AH2388" s="126" cm="1">
        <f t="array" ref="AH2388">_xlfn.XLOOKUP(AD2387,CDIHistorico_[Data],CDIHistorico_[CDI dia]/100,AH2387,0)</f>
        <v>0</v>
      </c>
      <c r="AI2388" s="2">
        <f t="shared" si="171"/>
        <v>1</v>
      </c>
    </row>
    <row r="2389" spans="26:35" hidden="1" x14ac:dyDescent="0.25">
      <c r="Z2389"/>
      <c r="AD2389" s="5">
        <f t="shared" si="172"/>
        <v>40171</v>
      </c>
      <c r="AE2389" s="96" cm="1">
        <f t="array" ref="AE2389">_xlfn.XLOOKUP(AD2388,SELICHistorico[Data],SELICHistorico[SELIC dia]/100,AE2388,0)</f>
        <v>0</v>
      </c>
      <c r="AF2389" s="80">
        <f t="shared" si="170"/>
        <v>1</v>
      </c>
      <c r="AG2389" s="123">
        <f t="shared" si="169"/>
        <v>1000</v>
      </c>
      <c r="AH2389" s="126" cm="1">
        <f t="array" ref="AH2389">_xlfn.XLOOKUP(AD2388,CDIHistorico_[Data],CDIHistorico_[CDI dia]/100,AH2388,0)</f>
        <v>0</v>
      </c>
      <c r="AI2389" s="2">
        <f t="shared" si="171"/>
        <v>1</v>
      </c>
    </row>
    <row r="2390" spans="26:35" hidden="1" x14ac:dyDescent="0.25">
      <c r="Z2390"/>
      <c r="AD2390" s="5">
        <f t="shared" si="172"/>
        <v>40175</v>
      </c>
      <c r="AE2390" s="96" cm="1">
        <f t="array" ref="AE2390">_xlfn.XLOOKUP(AD2389,SELICHistorico[Data],SELICHistorico[SELIC dia]/100,AE2389,0)</f>
        <v>0</v>
      </c>
      <c r="AF2390" s="80">
        <f t="shared" si="170"/>
        <v>1</v>
      </c>
      <c r="AG2390" s="123">
        <f t="shared" si="169"/>
        <v>1000</v>
      </c>
      <c r="AH2390" s="126" cm="1">
        <f t="array" ref="AH2390">_xlfn.XLOOKUP(AD2389,CDIHistorico_[Data],CDIHistorico_[CDI dia]/100,AH2389,0)</f>
        <v>0</v>
      </c>
      <c r="AI2390" s="2">
        <f t="shared" si="171"/>
        <v>1</v>
      </c>
    </row>
    <row r="2391" spans="26:35" hidden="1" x14ac:dyDescent="0.25">
      <c r="Z2391"/>
      <c r="AD2391" s="5">
        <f t="shared" si="172"/>
        <v>40176</v>
      </c>
      <c r="AE2391" s="96" cm="1">
        <f t="array" ref="AE2391">_xlfn.XLOOKUP(AD2390,SELICHistorico[Data],SELICHistorico[SELIC dia]/100,AE2390,0)</f>
        <v>0</v>
      </c>
      <c r="AF2391" s="80">
        <f t="shared" si="170"/>
        <v>1</v>
      </c>
      <c r="AG2391" s="123">
        <f t="shared" si="169"/>
        <v>1000</v>
      </c>
      <c r="AH2391" s="126" cm="1">
        <f t="array" ref="AH2391">_xlfn.XLOOKUP(AD2390,CDIHistorico_[Data],CDIHistorico_[CDI dia]/100,AH2390,0)</f>
        <v>0</v>
      </c>
      <c r="AI2391" s="2">
        <f t="shared" si="171"/>
        <v>1</v>
      </c>
    </row>
    <row r="2392" spans="26:35" hidden="1" x14ac:dyDescent="0.25">
      <c r="Z2392"/>
      <c r="AD2392" s="5">
        <f t="shared" si="172"/>
        <v>40177</v>
      </c>
      <c r="AE2392" s="96" cm="1">
        <f t="array" ref="AE2392">_xlfn.XLOOKUP(AD2391,SELICHistorico[Data],SELICHistorico[SELIC dia]/100,AE2391,0)</f>
        <v>0</v>
      </c>
      <c r="AF2392" s="80">
        <f t="shared" si="170"/>
        <v>1</v>
      </c>
      <c r="AG2392" s="123">
        <f t="shared" si="169"/>
        <v>1000</v>
      </c>
      <c r="AH2392" s="126" cm="1">
        <f t="array" ref="AH2392">_xlfn.XLOOKUP(AD2391,CDIHistorico_[Data],CDIHistorico_[CDI dia]/100,AH2391,0)</f>
        <v>0</v>
      </c>
      <c r="AI2392" s="2">
        <f t="shared" si="171"/>
        <v>1</v>
      </c>
    </row>
    <row r="2393" spans="26:35" hidden="1" x14ac:dyDescent="0.25">
      <c r="Z2393"/>
      <c r="AD2393" s="5">
        <f t="shared" si="172"/>
        <v>40178</v>
      </c>
      <c r="AE2393" s="96" cm="1">
        <f t="array" ref="AE2393">_xlfn.XLOOKUP(AD2392,SELICHistorico[Data],SELICHistorico[SELIC dia]/100,AE2392,0)</f>
        <v>0</v>
      </c>
      <c r="AF2393" s="80">
        <f t="shared" si="170"/>
        <v>1</v>
      </c>
      <c r="AG2393" s="123">
        <f t="shared" si="169"/>
        <v>1000</v>
      </c>
      <c r="AH2393" s="126" cm="1">
        <f t="array" ref="AH2393">_xlfn.XLOOKUP(AD2392,CDIHistorico_[Data],CDIHistorico_[CDI dia]/100,AH2392,0)</f>
        <v>0</v>
      </c>
      <c r="AI2393" s="2">
        <f t="shared" si="171"/>
        <v>1</v>
      </c>
    </row>
    <row r="2394" spans="26:35" hidden="1" x14ac:dyDescent="0.25">
      <c r="Z2394"/>
      <c r="AD2394" s="5">
        <f t="shared" si="172"/>
        <v>40182</v>
      </c>
      <c r="AE2394" s="96" cm="1">
        <f t="array" ref="AE2394">_xlfn.XLOOKUP(AD2393,SELICHistorico[Data],SELICHistorico[SELIC dia]/100,AE2393,0)</f>
        <v>0</v>
      </c>
      <c r="AF2394" s="80">
        <f t="shared" si="170"/>
        <v>1</v>
      </c>
      <c r="AG2394" s="123">
        <f t="shared" si="169"/>
        <v>1000</v>
      </c>
      <c r="AH2394" s="126" cm="1">
        <f t="array" ref="AH2394">_xlfn.XLOOKUP(AD2393,CDIHistorico_[Data],CDIHistorico_[CDI dia]/100,AH2393,0)</f>
        <v>0</v>
      </c>
      <c r="AI2394" s="2">
        <f t="shared" si="171"/>
        <v>1</v>
      </c>
    </row>
    <row r="2395" spans="26:35" hidden="1" x14ac:dyDescent="0.25">
      <c r="Z2395"/>
      <c r="AD2395" s="5">
        <f t="shared" si="172"/>
        <v>40183</v>
      </c>
      <c r="AE2395" s="96" cm="1">
        <f t="array" ref="AE2395">_xlfn.XLOOKUP(AD2394,SELICHistorico[Data],SELICHistorico[SELIC dia]/100,AE2394,0)</f>
        <v>0</v>
      </c>
      <c r="AF2395" s="80">
        <f t="shared" si="170"/>
        <v>1</v>
      </c>
      <c r="AG2395" s="123">
        <f t="shared" si="169"/>
        <v>1000</v>
      </c>
      <c r="AH2395" s="126" cm="1">
        <f t="array" ref="AH2395">_xlfn.XLOOKUP(AD2394,CDIHistorico_[Data],CDIHistorico_[CDI dia]/100,AH2394,0)</f>
        <v>0</v>
      </c>
      <c r="AI2395" s="2">
        <f t="shared" si="171"/>
        <v>1</v>
      </c>
    </row>
    <row r="2396" spans="26:35" hidden="1" x14ac:dyDescent="0.25">
      <c r="Z2396"/>
      <c r="AD2396" s="5">
        <f t="shared" si="172"/>
        <v>40184</v>
      </c>
      <c r="AE2396" s="96" cm="1">
        <f t="array" ref="AE2396">_xlfn.XLOOKUP(AD2395,SELICHistorico[Data],SELICHistorico[SELIC dia]/100,AE2395,0)</f>
        <v>0</v>
      </c>
      <c r="AF2396" s="80">
        <f t="shared" si="170"/>
        <v>1</v>
      </c>
      <c r="AG2396" s="123">
        <f t="shared" si="169"/>
        <v>1000</v>
      </c>
      <c r="AH2396" s="126" cm="1">
        <f t="array" ref="AH2396">_xlfn.XLOOKUP(AD2395,CDIHistorico_[Data],CDIHistorico_[CDI dia]/100,AH2395,0)</f>
        <v>0</v>
      </c>
      <c r="AI2396" s="2">
        <f t="shared" si="171"/>
        <v>1</v>
      </c>
    </row>
    <row r="2397" spans="26:35" hidden="1" x14ac:dyDescent="0.25">
      <c r="Z2397"/>
      <c r="AD2397" s="5">
        <f t="shared" si="172"/>
        <v>40185</v>
      </c>
      <c r="AE2397" s="96" cm="1">
        <f t="array" ref="AE2397">_xlfn.XLOOKUP(AD2396,SELICHistorico[Data],SELICHistorico[SELIC dia]/100,AE2396,0)</f>
        <v>0</v>
      </c>
      <c r="AF2397" s="80">
        <f t="shared" si="170"/>
        <v>1</v>
      </c>
      <c r="AG2397" s="123">
        <f t="shared" si="169"/>
        <v>1000</v>
      </c>
      <c r="AH2397" s="126" cm="1">
        <f t="array" ref="AH2397">_xlfn.XLOOKUP(AD2396,CDIHistorico_[Data],CDIHistorico_[CDI dia]/100,AH2396,0)</f>
        <v>0</v>
      </c>
      <c r="AI2397" s="2">
        <f t="shared" si="171"/>
        <v>1</v>
      </c>
    </row>
    <row r="2398" spans="26:35" hidden="1" x14ac:dyDescent="0.25">
      <c r="Z2398"/>
      <c r="AD2398" s="5">
        <f t="shared" si="172"/>
        <v>40186</v>
      </c>
      <c r="AE2398" s="96" cm="1">
        <f t="array" ref="AE2398">_xlfn.XLOOKUP(AD2397,SELICHistorico[Data],SELICHistorico[SELIC dia]/100,AE2397,0)</f>
        <v>0</v>
      </c>
      <c r="AF2398" s="80">
        <f t="shared" si="170"/>
        <v>1</v>
      </c>
      <c r="AG2398" s="123">
        <f t="shared" si="169"/>
        <v>1000</v>
      </c>
      <c r="AH2398" s="126" cm="1">
        <f t="array" ref="AH2398">_xlfn.XLOOKUP(AD2397,CDIHistorico_[Data],CDIHistorico_[CDI dia]/100,AH2397,0)</f>
        <v>0</v>
      </c>
      <c r="AI2398" s="2">
        <f t="shared" si="171"/>
        <v>1</v>
      </c>
    </row>
    <row r="2399" spans="26:35" hidden="1" x14ac:dyDescent="0.25">
      <c r="Z2399"/>
      <c r="AD2399" s="5">
        <f t="shared" si="172"/>
        <v>40189</v>
      </c>
      <c r="AE2399" s="96" cm="1">
        <f t="array" ref="AE2399">_xlfn.XLOOKUP(AD2398,SELICHistorico[Data],SELICHistorico[SELIC dia]/100,AE2398,0)</f>
        <v>0</v>
      </c>
      <c r="AF2399" s="80">
        <f t="shared" si="170"/>
        <v>1</v>
      </c>
      <c r="AG2399" s="123">
        <f t="shared" si="169"/>
        <v>1000</v>
      </c>
      <c r="AH2399" s="126" cm="1">
        <f t="array" ref="AH2399">_xlfn.XLOOKUP(AD2398,CDIHistorico_[Data],CDIHistorico_[CDI dia]/100,AH2398,0)</f>
        <v>0</v>
      </c>
      <c r="AI2399" s="2">
        <f t="shared" si="171"/>
        <v>1</v>
      </c>
    </row>
    <row r="2400" spans="26:35" hidden="1" x14ac:dyDescent="0.25">
      <c r="Z2400"/>
      <c r="AD2400" s="5">
        <f t="shared" si="172"/>
        <v>40190</v>
      </c>
      <c r="AE2400" s="96" cm="1">
        <f t="array" ref="AE2400">_xlfn.XLOOKUP(AD2399,SELICHistorico[Data],SELICHistorico[SELIC dia]/100,AE2399,0)</f>
        <v>0</v>
      </c>
      <c r="AF2400" s="80">
        <f t="shared" si="170"/>
        <v>1</v>
      </c>
      <c r="AG2400" s="123">
        <f t="shared" si="169"/>
        <v>1000</v>
      </c>
      <c r="AH2400" s="126" cm="1">
        <f t="array" ref="AH2400">_xlfn.XLOOKUP(AD2399,CDIHistorico_[Data],CDIHistorico_[CDI dia]/100,AH2399,0)</f>
        <v>0</v>
      </c>
      <c r="AI2400" s="2">
        <f t="shared" si="171"/>
        <v>1</v>
      </c>
    </row>
    <row r="2401" spans="26:35" hidden="1" x14ac:dyDescent="0.25">
      <c r="Z2401"/>
      <c r="AD2401" s="5">
        <f t="shared" si="172"/>
        <v>40191</v>
      </c>
      <c r="AE2401" s="96" cm="1">
        <f t="array" ref="AE2401">_xlfn.XLOOKUP(AD2400,SELICHistorico[Data],SELICHistorico[SELIC dia]/100,AE2400,0)</f>
        <v>0</v>
      </c>
      <c r="AF2401" s="80">
        <f t="shared" si="170"/>
        <v>1</v>
      </c>
      <c r="AG2401" s="123">
        <f t="shared" si="169"/>
        <v>1000</v>
      </c>
      <c r="AH2401" s="126" cm="1">
        <f t="array" ref="AH2401">_xlfn.XLOOKUP(AD2400,CDIHistorico_[Data],CDIHistorico_[CDI dia]/100,AH2400,0)</f>
        <v>0</v>
      </c>
      <c r="AI2401" s="2">
        <f t="shared" si="171"/>
        <v>1</v>
      </c>
    </row>
    <row r="2402" spans="26:35" hidden="1" x14ac:dyDescent="0.25">
      <c r="Z2402"/>
      <c r="AD2402" s="5">
        <f t="shared" si="172"/>
        <v>40192</v>
      </c>
      <c r="AE2402" s="96" cm="1">
        <f t="array" ref="AE2402">_xlfn.XLOOKUP(AD2401,SELICHistorico[Data],SELICHistorico[SELIC dia]/100,AE2401,0)</f>
        <v>0</v>
      </c>
      <c r="AF2402" s="80">
        <f t="shared" si="170"/>
        <v>1</v>
      </c>
      <c r="AG2402" s="123">
        <f t="shared" si="169"/>
        <v>1000</v>
      </c>
      <c r="AH2402" s="126" cm="1">
        <f t="array" ref="AH2402">_xlfn.XLOOKUP(AD2401,CDIHistorico_[Data],CDIHistorico_[CDI dia]/100,AH2401,0)</f>
        <v>0</v>
      </c>
      <c r="AI2402" s="2">
        <f t="shared" si="171"/>
        <v>1</v>
      </c>
    </row>
    <row r="2403" spans="26:35" hidden="1" x14ac:dyDescent="0.25">
      <c r="Z2403"/>
      <c r="AD2403" s="5">
        <f t="shared" si="172"/>
        <v>40193</v>
      </c>
      <c r="AE2403" s="96" cm="1">
        <f t="array" ref="AE2403">_xlfn.XLOOKUP(AD2402,SELICHistorico[Data],SELICHistorico[SELIC dia]/100,AE2402,0)</f>
        <v>0</v>
      </c>
      <c r="AF2403" s="80">
        <f t="shared" si="170"/>
        <v>1</v>
      </c>
      <c r="AG2403" s="123">
        <f t="shared" si="169"/>
        <v>1000</v>
      </c>
      <c r="AH2403" s="126" cm="1">
        <f t="array" ref="AH2403">_xlfn.XLOOKUP(AD2402,CDIHistorico_[Data],CDIHistorico_[CDI dia]/100,AH2402,0)</f>
        <v>0</v>
      </c>
      <c r="AI2403" s="2">
        <f t="shared" si="171"/>
        <v>1</v>
      </c>
    </row>
    <row r="2404" spans="26:35" hidden="1" x14ac:dyDescent="0.25">
      <c r="Z2404"/>
      <c r="AD2404" s="5">
        <f t="shared" si="172"/>
        <v>40196</v>
      </c>
      <c r="AE2404" s="96" cm="1">
        <f t="array" ref="AE2404">_xlfn.XLOOKUP(AD2403,SELICHistorico[Data],SELICHistorico[SELIC dia]/100,AE2403,0)</f>
        <v>0</v>
      </c>
      <c r="AF2404" s="80">
        <f t="shared" si="170"/>
        <v>1</v>
      </c>
      <c r="AG2404" s="123">
        <f t="shared" si="169"/>
        <v>1000</v>
      </c>
      <c r="AH2404" s="126" cm="1">
        <f t="array" ref="AH2404">_xlfn.XLOOKUP(AD2403,CDIHistorico_[Data],CDIHistorico_[CDI dia]/100,AH2403,0)</f>
        <v>0</v>
      </c>
      <c r="AI2404" s="2">
        <f t="shared" si="171"/>
        <v>1</v>
      </c>
    </row>
    <row r="2405" spans="26:35" hidden="1" x14ac:dyDescent="0.25">
      <c r="Z2405"/>
      <c r="AD2405" s="5">
        <f t="shared" si="172"/>
        <v>40197</v>
      </c>
      <c r="AE2405" s="96" cm="1">
        <f t="array" ref="AE2405">_xlfn.XLOOKUP(AD2404,SELICHistorico[Data],SELICHistorico[SELIC dia]/100,AE2404,0)</f>
        <v>0</v>
      </c>
      <c r="AF2405" s="80">
        <f t="shared" si="170"/>
        <v>1</v>
      </c>
      <c r="AG2405" s="123">
        <f t="shared" si="169"/>
        <v>1000</v>
      </c>
      <c r="AH2405" s="126" cm="1">
        <f t="array" ref="AH2405">_xlfn.XLOOKUP(AD2404,CDIHistorico_[Data],CDIHistorico_[CDI dia]/100,AH2404,0)</f>
        <v>0</v>
      </c>
      <c r="AI2405" s="2">
        <f t="shared" si="171"/>
        <v>1</v>
      </c>
    </row>
    <row r="2406" spans="26:35" hidden="1" x14ac:dyDescent="0.25">
      <c r="Z2406"/>
      <c r="AD2406" s="5">
        <f t="shared" si="172"/>
        <v>40198</v>
      </c>
      <c r="AE2406" s="96" cm="1">
        <f t="array" ref="AE2406">_xlfn.XLOOKUP(AD2405,SELICHistorico[Data],SELICHistorico[SELIC dia]/100,AE2405,0)</f>
        <v>0</v>
      </c>
      <c r="AF2406" s="80">
        <f t="shared" si="170"/>
        <v>1</v>
      </c>
      <c r="AG2406" s="123">
        <f t="shared" si="169"/>
        <v>1000</v>
      </c>
      <c r="AH2406" s="126" cm="1">
        <f t="array" ref="AH2406">_xlfn.XLOOKUP(AD2405,CDIHistorico_[Data],CDIHistorico_[CDI dia]/100,AH2405,0)</f>
        <v>0</v>
      </c>
      <c r="AI2406" s="2">
        <f t="shared" si="171"/>
        <v>1</v>
      </c>
    </row>
    <row r="2407" spans="26:35" hidden="1" x14ac:dyDescent="0.25">
      <c r="Z2407"/>
      <c r="AD2407" s="5">
        <f t="shared" si="172"/>
        <v>40199</v>
      </c>
      <c r="AE2407" s="96" cm="1">
        <f t="array" ref="AE2407">_xlfn.XLOOKUP(AD2406,SELICHistorico[Data],SELICHistorico[SELIC dia]/100,AE2406,0)</f>
        <v>0</v>
      </c>
      <c r="AF2407" s="80">
        <f t="shared" si="170"/>
        <v>1</v>
      </c>
      <c r="AG2407" s="123">
        <f t="shared" si="169"/>
        <v>1000</v>
      </c>
      <c r="AH2407" s="126" cm="1">
        <f t="array" ref="AH2407">_xlfn.XLOOKUP(AD2406,CDIHistorico_[Data],CDIHistorico_[CDI dia]/100,AH2406,0)</f>
        <v>0</v>
      </c>
      <c r="AI2407" s="2">
        <f t="shared" si="171"/>
        <v>1</v>
      </c>
    </row>
    <row r="2408" spans="26:35" hidden="1" x14ac:dyDescent="0.25">
      <c r="Z2408"/>
      <c r="AD2408" s="5">
        <f t="shared" si="172"/>
        <v>40200</v>
      </c>
      <c r="AE2408" s="96" cm="1">
        <f t="array" ref="AE2408">_xlfn.XLOOKUP(AD2407,SELICHistorico[Data],SELICHistorico[SELIC dia]/100,AE2407,0)</f>
        <v>0</v>
      </c>
      <c r="AF2408" s="80">
        <f t="shared" si="170"/>
        <v>1</v>
      </c>
      <c r="AG2408" s="123">
        <f t="shared" si="169"/>
        <v>1000</v>
      </c>
      <c r="AH2408" s="126" cm="1">
        <f t="array" ref="AH2408">_xlfn.XLOOKUP(AD2407,CDIHistorico_[Data],CDIHistorico_[CDI dia]/100,AH2407,0)</f>
        <v>0</v>
      </c>
      <c r="AI2408" s="2">
        <f t="shared" si="171"/>
        <v>1</v>
      </c>
    </row>
    <row r="2409" spans="26:35" hidden="1" x14ac:dyDescent="0.25">
      <c r="Z2409"/>
      <c r="AD2409" s="5">
        <f t="shared" si="172"/>
        <v>40203</v>
      </c>
      <c r="AE2409" s="96" cm="1">
        <f t="array" ref="AE2409">_xlfn.XLOOKUP(AD2408,SELICHistorico[Data],SELICHistorico[SELIC dia]/100,AE2408,0)</f>
        <v>0</v>
      </c>
      <c r="AF2409" s="80">
        <f t="shared" si="170"/>
        <v>1</v>
      </c>
      <c r="AG2409" s="123">
        <f t="shared" si="169"/>
        <v>1000</v>
      </c>
      <c r="AH2409" s="126" cm="1">
        <f t="array" ref="AH2409">_xlfn.XLOOKUP(AD2408,CDIHistorico_[Data],CDIHistorico_[CDI dia]/100,AH2408,0)</f>
        <v>0</v>
      </c>
      <c r="AI2409" s="2">
        <f t="shared" si="171"/>
        <v>1</v>
      </c>
    </row>
    <row r="2410" spans="26:35" hidden="1" x14ac:dyDescent="0.25">
      <c r="Z2410"/>
      <c r="AD2410" s="5">
        <f t="shared" si="172"/>
        <v>40204</v>
      </c>
      <c r="AE2410" s="96" cm="1">
        <f t="array" ref="AE2410">_xlfn.XLOOKUP(AD2409,SELICHistorico[Data],SELICHistorico[SELIC dia]/100,AE2409,0)</f>
        <v>0</v>
      </c>
      <c r="AF2410" s="80">
        <f t="shared" si="170"/>
        <v>1</v>
      </c>
      <c r="AG2410" s="123">
        <f t="shared" si="169"/>
        <v>1000</v>
      </c>
      <c r="AH2410" s="126" cm="1">
        <f t="array" ref="AH2410">_xlfn.XLOOKUP(AD2409,CDIHistorico_[Data],CDIHistorico_[CDI dia]/100,AH2409,0)</f>
        <v>0</v>
      </c>
      <c r="AI2410" s="2">
        <f t="shared" si="171"/>
        <v>1</v>
      </c>
    </row>
    <row r="2411" spans="26:35" hidden="1" x14ac:dyDescent="0.25">
      <c r="Z2411"/>
      <c r="AD2411" s="5">
        <f t="shared" si="172"/>
        <v>40205</v>
      </c>
      <c r="AE2411" s="96" cm="1">
        <f t="array" ref="AE2411">_xlfn.XLOOKUP(AD2410,SELICHistorico[Data],SELICHistorico[SELIC dia]/100,AE2410,0)</f>
        <v>0</v>
      </c>
      <c r="AF2411" s="80">
        <f t="shared" si="170"/>
        <v>1</v>
      </c>
      <c r="AG2411" s="123">
        <f t="shared" si="169"/>
        <v>1000</v>
      </c>
      <c r="AH2411" s="126" cm="1">
        <f t="array" ref="AH2411">_xlfn.XLOOKUP(AD2410,CDIHistorico_[Data],CDIHistorico_[CDI dia]/100,AH2410,0)</f>
        <v>0</v>
      </c>
      <c r="AI2411" s="2">
        <f t="shared" si="171"/>
        <v>1</v>
      </c>
    </row>
    <row r="2412" spans="26:35" hidden="1" x14ac:dyDescent="0.25">
      <c r="Z2412"/>
      <c r="AD2412" s="5">
        <f t="shared" si="172"/>
        <v>40206</v>
      </c>
      <c r="AE2412" s="96" cm="1">
        <f t="array" ref="AE2412">_xlfn.XLOOKUP(AD2411,SELICHistorico[Data],SELICHistorico[SELIC dia]/100,AE2411,0)</f>
        <v>0</v>
      </c>
      <c r="AF2412" s="80">
        <f t="shared" si="170"/>
        <v>1</v>
      </c>
      <c r="AG2412" s="123">
        <f t="shared" si="169"/>
        <v>1000</v>
      </c>
      <c r="AH2412" s="126" cm="1">
        <f t="array" ref="AH2412">_xlfn.XLOOKUP(AD2411,CDIHistorico_[Data],CDIHistorico_[CDI dia]/100,AH2411,0)</f>
        <v>0</v>
      </c>
      <c r="AI2412" s="2">
        <f t="shared" si="171"/>
        <v>1</v>
      </c>
    </row>
    <row r="2413" spans="26:35" hidden="1" x14ac:dyDescent="0.25">
      <c r="Z2413"/>
      <c r="AD2413" s="5">
        <f t="shared" si="172"/>
        <v>40207</v>
      </c>
      <c r="AE2413" s="96" cm="1">
        <f t="array" ref="AE2413">_xlfn.XLOOKUP(AD2412,SELICHistorico[Data],SELICHistorico[SELIC dia]/100,AE2412,0)</f>
        <v>0</v>
      </c>
      <c r="AF2413" s="80">
        <f t="shared" si="170"/>
        <v>1</v>
      </c>
      <c r="AG2413" s="123">
        <f t="shared" si="169"/>
        <v>1000</v>
      </c>
      <c r="AH2413" s="126" cm="1">
        <f t="array" ref="AH2413">_xlfn.XLOOKUP(AD2412,CDIHistorico_[Data],CDIHistorico_[CDI dia]/100,AH2412,0)</f>
        <v>0</v>
      </c>
      <c r="AI2413" s="2">
        <f t="shared" si="171"/>
        <v>1</v>
      </c>
    </row>
    <row r="2414" spans="26:35" hidden="1" x14ac:dyDescent="0.25">
      <c r="Z2414"/>
      <c r="AD2414" s="5">
        <f t="shared" si="172"/>
        <v>40210</v>
      </c>
      <c r="AE2414" s="96" cm="1">
        <f t="array" ref="AE2414">_xlfn.XLOOKUP(AD2413,SELICHistorico[Data],SELICHistorico[SELIC dia]/100,AE2413,0)</f>
        <v>0</v>
      </c>
      <c r="AF2414" s="80">
        <f t="shared" si="170"/>
        <v>1</v>
      </c>
      <c r="AG2414" s="123">
        <f t="shared" si="169"/>
        <v>1000</v>
      </c>
      <c r="AH2414" s="126" cm="1">
        <f t="array" ref="AH2414">_xlfn.XLOOKUP(AD2413,CDIHistorico_[Data],CDIHistorico_[CDI dia]/100,AH2413,0)</f>
        <v>0</v>
      </c>
      <c r="AI2414" s="2">
        <f t="shared" si="171"/>
        <v>1</v>
      </c>
    </row>
    <row r="2415" spans="26:35" hidden="1" x14ac:dyDescent="0.25">
      <c r="Z2415"/>
      <c r="AD2415" s="5">
        <f t="shared" si="172"/>
        <v>40211</v>
      </c>
      <c r="AE2415" s="96" cm="1">
        <f t="array" ref="AE2415">_xlfn.XLOOKUP(AD2414,SELICHistorico[Data],SELICHistorico[SELIC dia]/100,AE2414,0)</f>
        <v>0</v>
      </c>
      <c r="AF2415" s="80">
        <f t="shared" si="170"/>
        <v>1</v>
      </c>
      <c r="AG2415" s="123">
        <f t="shared" si="169"/>
        <v>1000</v>
      </c>
      <c r="AH2415" s="126" cm="1">
        <f t="array" ref="AH2415">_xlfn.XLOOKUP(AD2414,CDIHistorico_[Data],CDIHistorico_[CDI dia]/100,AH2414,0)</f>
        <v>0</v>
      </c>
      <c r="AI2415" s="2">
        <f t="shared" si="171"/>
        <v>1</v>
      </c>
    </row>
    <row r="2416" spans="26:35" hidden="1" x14ac:dyDescent="0.25">
      <c r="Z2416"/>
      <c r="AD2416" s="5">
        <f t="shared" si="172"/>
        <v>40212</v>
      </c>
      <c r="AE2416" s="96" cm="1">
        <f t="array" ref="AE2416">_xlfn.XLOOKUP(AD2415,SELICHistorico[Data],SELICHistorico[SELIC dia]/100,AE2415,0)</f>
        <v>0</v>
      </c>
      <c r="AF2416" s="80">
        <f t="shared" si="170"/>
        <v>1</v>
      </c>
      <c r="AG2416" s="123">
        <f t="shared" si="169"/>
        <v>1000</v>
      </c>
      <c r="AH2416" s="126" cm="1">
        <f t="array" ref="AH2416">_xlfn.XLOOKUP(AD2415,CDIHistorico_[Data],CDIHistorico_[CDI dia]/100,AH2415,0)</f>
        <v>0</v>
      </c>
      <c r="AI2416" s="2">
        <f t="shared" si="171"/>
        <v>1</v>
      </c>
    </row>
    <row r="2417" spans="26:35" hidden="1" x14ac:dyDescent="0.25">
      <c r="Z2417"/>
      <c r="AD2417" s="5">
        <f t="shared" si="172"/>
        <v>40213</v>
      </c>
      <c r="AE2417" s="96" cm="1">
        <f t="array" ref="AE2417">_xlfn.XLOOKUP(AD2416,SELICHistorico[Data],SELICHistorico[SELIC dia]/100,AE2416,0)</f>
        <v>0</v>
      </c>
      <c r="AF2417" s="80">
        <f t="shared" si="170"/>
        <v>1</v>
      </c>
      <c r="AG2417" s="123">
        <f t="shared" si="169"/>
        <v>1000</v>
      </c>
      <c r="AH2417" s="126" cm="1">
        <f t="array" ref="AH2417">_xlfn.XLOOKUP(AD2416,CDIHistorico_[Data],CDIHistorico_[CDI dia]/100,AH2416,0)</f>
        <v>0</v>
      </c>
      <c r="AI2417" s="2">
        <f t="shared" si="171"/>
        <v>1</v>
      </c>
    </row>
    <row r="2418" spans="26:35" hidden="1" x14ac:dyDescent="0.25">
      <c r="Z2418"/>
      <c r="AD2418" s="5">
        <f t="shared" si="172"/>
        <v>40214</v>
      </c>
      <c r="AE2418" s="96" cm="1">
        <f t="array" ref="AE2418">_xlfn.XLOOKUP(AD2417,SELICHistorico[Data],SELICHistorico[SELIC dia]/100,AE2417,0)</f>
        <v>0</v>
      </c>
      <c r="AF2418" s="80">
        <f t="shared" si="170"/>
        <v>1</v>
      </c>
      <c r="AG2418" s="123">
        <f t="shared" si="169"/>
        <v>1000</v>
      </c>
      <c r="AH2418" s="126" cm="1">
        <f t="array" ref="AH2418">_xlfn.XLOOKUP(AD2417,CDIHistorico_[Data],CDIHistorico_[CDI dia]/100,AH2417,0)</f>
        <v>0</v>
      </c>
      <c r="AI2418" s="2">
        <f t="shared" si="171"/>
        <v>1</v>
      </c>
    </row>
    <row r="2419" spans="26:35" hidden="1" x14ac:dyDescent="0.25">
      <c r="Z2419"/>
      <c r="AD2419" s="5">
        <f t="shared" si="172"/>
        <v>40217</v>
      </c>
      <c r="AE2419" s="96" cm="1">
        <f t="array" ref="AE2419">_xlfn.XLOOKUP(AD2418,SELICHistorico[Data],SELICHistorico[SELIC dia]/100,AE2418,0)</f>
        <v>0</v>
      </c>
      <c r="AF2419" s="80">
        <f t="shared" si="170"/>
        <v>1</v>
      </c>
      <c r="AG2419" s="123">
        <f t="shared" si="169"/>
        <v>1000</v>
      </c>
      <c r="AH2419" s="126" cm="1">
        <f t="array" ref="AH2419">_xlfn.XLOOKUP(AD2418,CDIHistorico_[Data],CDIHistorico_[CDI dia]/100,AH2418,0)</f>
        <v>0</v>
      </c>
      <c r="AI2419" s="2">
        <f t="shared" si="171"/>
        <v>1</v>
      </c>
    </row>
    <row r="2420" spans="26:35" hidden="1" x14ac:dyDescent="0.25">
      <c r="Z2420"/>
      <c r="AD2420" s="5">
        <f t="shared" si="172"/>
        <v>40218</v>
      </c>
      <c r="AE2420" s="96" cm="1">
        <f t="array" ref="AE2420">_xlfn.XLOOKUP(AD2419,SELICHistorico[Data],SELICHistorico[SELIC dia]/100,AE2419,0)</f>
        <v>0</v>
      </c>
      <c r="AF2420" s="80">
        <f t="shared" si="170"/>
        <v>1</v>
      </c>
      <c r="AG2420" s="123">
        <f t="shared" si="169"/>
        <v>1000</v>
      </c>
      <c r="AH2420" s="126" cm="1">
        <f t="array" ref="AH2420">_xlfn.XLOOKUP(AD2419,CDIHistorico_[Data],CDIHistorico_[CDI dia]/100,AH2419,0)</f>
        <v>0</v>
      </c>
      <c r="AI2420" s="2">
        <f t="shared" si="171"/>
        <v>1</v>
      </c>
    </row>
    <row r="2421" spans="26:35" hidden="1" x14ac:dyDescent="0.25">
      <c r="Z2421"/>
      <c r="AD2421" s="5">
        <f t="shared" si="172"/>
        <v>40219</v>
      </c>
      <c r="AE2421" s="96" cm="1">
        <f t="array" ref="AE2421">_xlfn.XLOOKUP(AD2420,SELICHistorico[Data],SELICHistorico[SELIC dia]/100,AE2420,0)</f>
        <v>0</v>
      </c>
      <c r="AF2421" s="80">
        <f t="shared" si="170"/>
        <v>1</v>
      </c>
      <c r="AG2421" s="123">
        <f t="shared" si="169"/>
        <v>1000</v>
      </c>
      <c r="AH2421" s="126" cm="1">
        <f t="array" ref="AH2421">_xlfn.XLOOKUP(AD2420,CDIHistorico_[Data],CDIHistorico_[CDI dia]/100,AH2420,0)</f>
        <v>0</v>
      </c>
      <c r="AI2421" s="2">
        <f t="shared" si="171"/>
        <v>1</v>
      </c>
    </row>
    <row r="2422" spans="26:35" hidden="1" x14ac:dyDescent="0.25">
      <c r="Z2422"/>
      <c r="AD2422" s="5">
        <f t="shared" si="172"/>
        <v>40220</v>
      </c>
      <c r="AE2422" s="96" cm="1">
        <f t="array" ref="AE2422">_xlfn.XLOOKUP(AD2421,SELICHistorico[Data],SELICHistorico[SELIC dia]/100,AE2421,0)</f>
        <v>0</v>
      </c>
      <c r="AF2422" s="80">
        <f t="shared" si="170"/>
        <v>1</v>
      </c>
      <c r="AG2422" s="123">
        <f t="shared" si="169"/>
        <v>1000</v>
      </c>
      <c r="AH2422" s="126" cm="1">
        <f t="array" ref="AH2422">_xlfn.XLOOKUP(AD2421,CDIHistorico_[Data],CDIHistorico_[CDI dia]/100,AH2421,0)</f>
        <v>0</v>
      </c>
      <c r="AI2422" s="2">
        <f t="shared" si="171"/>
        <v>1</v>
      </c>
    </row>
    <row r="2423" spans="26:35" hidden="1" x14ac:dyDescent="0.25">
      <c r="Z2423"/>
      <c r="AD2423" s="5">
        <f t="shared" si="172"/>
        <v>40221</v>
      </c>
      <c r="AE2423" s="96" cm="1">
        <f t="array" ref="AE2423">_xlfn.XLOOKUP(AD2422,SELICHistorico[Data],SELICHistorico[SELIC dia]/100,AE2422,0)</f>
        <v>0</v>
      </c>
      <c r="AF2423" s="80">
        <f t="shared" si="170"/>
        <v>1</v>
      </c>
      <c r="AG2423" s="123">
        <f t="shared" si="169"/>
        <v>1000</v>
      </c>
      <c r="AH2423" s="126" cm="1">
        <f t="array" ref="AH2423">_xlfn.XLOOKUP(AD2422,CDIHistorico_[Data],CDIHistorico_[CDI dia]/100,AH2422,0)</f>
        <v>0</v>
      </c>
      <c r="AI2423" s="2">
        <f t="shared" si="171"/>
        <v>1</v>
      </c>
    </row>
    <row r="2424" spans="26:35" hidden="1" x14ac:dyDescent="0.25">
      <c r="Z2424"/>
      <c r="AD2424" s="5">
        <f t="shared" si="172"/>
        <v>40226</v>
      </c>
      <c r="AE2424" s="96" cm="1">
        <f t="array" ref="AE2424">_xlfn.XLOOKUP(AD2423,SELICHistorico[Data],SELICHistorico[SELIC dia]/100,AE2423,0)</f>
        <v>0</v>
      </c>
      <c r="AF2424" s="80">
        <f t="shared" si="170"/>
        <v>1</v>
      </c>
      <c r="AG2424" s="123">
        <f t="shared" si="169"/>
        <v>1000</v>
      </c>
      <c r="AH2424" s="126" cm="1">
        <f t="array" ref="AH2424">_xlfn.XLOOKUP(AD2423,CDIHistorico_[Data],CDIHistorico_[CDI dia]/100,AH2423,0)</f>
        <v>0</v>
      </c>
      <c r="AI2424" s="2">
        <f t="shared" si="171"/>
        <v>1</v>
      </c>
    </row>
    <row r="2425" spans="26:35" hidden="1" x14ac:dyDescent="0.25">
      <c r="Z2425"/>
      <c r="AD2425" s="5">
        <f t="shared" si="172"/>
        <v>40227</v>
      </c>
      <c r="AE2425" s="96" cm="1">
        <f t="array" ref="AE2425">_xlfn.XLOOKUP(AD2424,SELICHistorico[Data],SELICHistorico[SELIC dia]/100,AE2424,0)</f>
        <v>0</v>
      </c>
      <c r="AF2425" s="80">
        <f t="shared" si="170"/>
        <v>1</v>
      </c>
      <c r="AG2425" s="123">
        <f t="shared" si="169"/>
        <v>1000</v>
      </c>
      <c r="AH2425" s="126" cm="1">
        <f t="array" ref="AH2425">_xlfn.XLOOKUP(AD2424,CDIHistorico_[Data],CDIHistorico_[CDI dia]/100,AH2424,0)</f>
        <v>0</v>
      </c>
      <c r="AI2425" s="2">
        <f t="shared" si="171"/>
        <v>1</v>
      </c>
    </row>
    <row r="2426" spans="26:35" hidden="1" x14ac:dyDescent="0.25">
      <c r="Z2426"/>
      <c r="AD2426" s="5">
        <f t="shared" si="172"/>
        <v>40228</v>
      </c>
      <c r="AE2426" s="96" cm="1">
        <f t="array" ref="AE2426">_xlfn.XLOOKUP(AD2425,SELICHistorico[Data],SELICHistorico[SELIC dia]/100,AE2425,0)</f>
        <v>0</v>
      </c>
      <c r="AF2426" s="80">
        <f t="shared" si="170"/>
        <v>1</v>
      </c>
      <c r="AG2426" s="123">
        <f t="shared" si="169"/>
        <v>1000</v>
      </c>
      <c r="AH2426" s="126" cm="1">
        <f t="array" ref="AH2426">_xlfn.XLOOKUP(AD2425,CDIHistorico_[Data],CDIHistorico_[CDI dia]/100,AH2425,0)</f>
        <v>0</v>
      </c>
      <c r="AI2426" s="2">
        <f t="shared" si="171"/>
        <v>1</v>
      </c>
    </row>
    <row r="2427" spans="26:35" hidden="1" x14ac:dyDescent="0.25">
      <c r="Z2427"/>
      <c r="AD2427" s="5">
        <f t="shared" si="172"/>
        <v>40231</v>
      </c>
      <c r="AE2427" s="96" cm="1">
        <f t="array" ref="AE2427">_xlfn.XLOOKUP(AD2426,SELICHistorico[Data],SELICHistorico[SELIC dia]/100,AE2426,0)</f>
        <v>0</v>
      </c>
      <c r="AF2427" s="80">
        <f t="shared" si="170"/>
        <v>1</v>
      </c>
      <c r="AG2427" s="123">
        <f t="shared" si="169"/>
        <v>1000</v>
      </c>
      <c r="AH2427" s="126" cm="1">
        <f t="array" ref="AH2427">_xlfn.XLOOKUP(AD2426,CDIHistorico_[Data],CDIHistorico_[CDI dia]/100,AH2426,0)</f>
        <v>0</v>
      </c>
      <c r="AI2427" s="2">
        <f t="shared" si="171"/>
        <v>1</v>
      </c>
    </row>
    <row r="2428" spans="26:35" hidden="1" x14ac:dyDescent="0.25">
      <c r="Z2428"/>
      <c r="AD2428" s="5">
        <f t="shared" si="172"/>
        <v>40232</v>
      </c>
      <c r="AE2428" s="96" cm="1">
        <f t="array" ref="AE2428">_xlfn.XLOOKUP(AD2427,SELICHistorico[Data],SELICHistorico[SELIC dia]/100,AE2427,0)</f>
        <v>0</v>
      </c>
      <c r="AF2428" s="80">
        <f t="shared" si="170"/>
        <v>1</v>
      </c>
      <c r="AG2428" s="123">
        <f t="shared" si="169"/>
        <v>1000</v>
      </c>
      <c r="AH2428" s="126" cm="1">
        <f t="array" ref="AH2428">_xlfn.XLOOKUP(AD2427,CDIHistorico_[Data],CDIHistorico_[CDI dia]/100,AH2427,0)</f>
        <v>0</v>
      </c>
      <c r="AI2428" s="2">
        <f t="shared" si="171"/>
        <v>1</v>
      </c>
    </row>
    <row r="2429" spans="26:35" hidden="1" x14ac:dyDescent="0.25">
      <c r="Z2429"/>
      <c r="AD2429" s="5">
        <f t="shared" si="172"/>
        <v>40233</v>
      </c>
      <c r="AE2429" s="96" cm="1">
        <f t="array" ref="AE2429">_xlfn.XLOOKUP(AD2428,SELICHistorico[Data],SELICHistorico[SELIC dia]/100,AE2428,0)</f>
        <v>0</v>
      </c>
      <c r="AF2429" s="80">
        <f t="shared" si="170"/>
        <v>1</v>
      </c>
      <c r="AG2429" s="123">
        <f t="shared" ref="AG2429:AG2492" si="173">TRUNC(1000*AF2429,6)</f>
        <v>1000</v>
      </c>
      <c r="AH2429" s="126" cm="1">
        <f t="array" ref="AH2429">_xlfn.XLOOKUP(AD2428,CDIHistorico_[Data],CDIHistorico_[CDI dia]/100,AH2428,0)</f>
        <v>0</v>
      </c>
      <c r="AI2429" s="2">
        <f t="shared" si="171"/>
        <v>1</v>
      </c>
    </row>
    <row r="2430" spans="26:35" hidden="1" x14ac:dyDescent="0.25">
      <c r="Z2430"/>
      <c r="AD2430" s="5">
        <f t="shared" si="172"/>
        <v>40234</v>
      </c>
      <c r="AE2430" s="96" cm="1">
        <f t="array" ref="AE2430">_xlfn.XLOOKUP(AD2429,SELICHistorico[Data],SELICHistorico[SELIC dia]/100,AE2429,0)</f>
        <v>0</v>
      </c>
      <c r="AF2430" s="80">
        <f t="shared" ref="AF2430:AF2493" si="174">AF2429*(1+AE2430)</f>
        <v>1</v>
      </c>
      <c r="AG2430" s="123">
        <f t="shared" si="173"/>
        <v>1000</v>
      </c>
      <c r="AH2430" s="126" cm="1">
        <f t="array" ref="AH2430">_xlfn.XLOOKUP(AD2429,CDIHistorico_[Data],CDIHistorico_[CDI dia]/100,AH2429,0)</f>
        <v>0</v>
      </c>
      <c r="AI2430" s="2">
        <f t="shared" si="171"/>
        <v>1</v>
      </c>
    </row>
    <row r="2431" spans="26:35" hidden="1" x14ac:dyDescent="0.25">
      <c r="Z2431"/>
      <c r="AD2431" s="5">
        <f t="shared" si="172"/>
        <v>40235</v>
      </c>
      <c r="AE2431" s="96" cm="1">
        <f t="array" ref="AE2431">_xlfn.XLOOKUP(AD2430,SELICHistorico[Data],SELICHistorico[SELIC dia]/100,AE2430,0)</f>
        <v>0</v>
      </c>
      <c r="AF2431" s="80">
        <f t="shared" si="174"/>
        <v>1</v>
      </c>
      <c r="AG2431" s="123">
        <f t="shared" si="173"/>
        <v>1000</v>
      </c>
      <c r="AH2431" s="126" cm="1">
        <f t="array" ref="AH2431">_xlfn.XLOOKUP(AD2430,CDIHistorico_[Data],CDIHistorico_[CDI dia]/100,AH2430,0)</f>
        <v>0</v>
      </c>
      <c r="AI2431" s="2">
        <f t="shared" si="171"/>
        <v>1</v>
      </c>
    </row>
    <row r="2432" spans="26:35" hidden="1" x14ac:dyDescent="0.25">
      <c r="Z2432"/>
      <c r="AD2432" s="5">
        <f t="shared" si="172"/>
        <v>40238</v>
      </c>
      <c r="AE2432" s="96" cm="1">
        <f t="array" ref="AE2432">_xlfn.XLOOKUP(AD2431,SELICHistorico[Data],SELICHistorico[SELIC dia]/100,AE2431,0)</f>
        <v>0</v>
      </c>
      <c r="AF2432" s="80">
        <f t="shared" si="174"/>
        <v>1</v>
      </c>
      <c r="AG2432" s="123">
        <f t="shared" si="173"/>
        <v>1000</v>
      </c>
      <c r="AH2432" s="126" cm="1">
        <f t="array" ref="AH2432">_xlfn.XLOOKUP(AD2431,CDIHistorico_[Data],CDIHistorico_[CDI dia]/100,AH2431,0)</f>
        <v>0</v>
      </c>
      <c r="AI2432" s="2">
        <f t="shared" si="171"/>
        <v>1</v>
      </c>
    </row>
    <row r="2433" spans="26:35" hidden="1" x14ac:dyDescent="0.25">
      <c r="Z2433"/>
      <c r="AD2433" s="5">
        <f t="shared" si="172"/>
        <v>40239</v>
      </c>
      <c r="AE2433" s="96" cm="1">
        <f t="array" ref="AE2433">_xlfn.XLOOKUP(AD2432,SELICHistorico[Data],SELICHistorico[SELIC dia]/100,AE2432,0)</f>
        <v>0</v>
      </c>
      <c r="AF2433" s="80">
        <f t="shared" si="174"/>
        <v>1</v>
      </c>
      <c r="AG2433" s="123">
        <f t="shared" si="173"/>
        <v>1000</v>
      </c>
      <c r="AH2433" s="126" cm="1">
        <f t="array" ref="AH2433">_xlfn.XLOOKUP(AD2432,CDIHistorico_[Data],CDIHistorico_[CDI dia]/100,AH2432,0)</f>
        <v>0</v>
      </c>
      <c r="AI2433" s="2">
        <f t="shared" si="171"/>
        <v>1</v>
      </c>
    </row>
    <row r="2434" spans="26:35" hidden="1" x14ac:dyDescent="0.25">
      <c r="Z2434"/>
      <c r="AD2434" s="5">
        <f t="shared" si="172"/>
        <v>40240</v>
      </c>
      <c r="AE2434" s="96" cm="1">
        <f t="array" ref="AE2434">_xlfn.XLOOKUP(AD2433,SELICHistorico[Data],SELICHistorico[SELIC dia]/100,AE2433,0)</f>
        <v>0</v>
      </c>
      <c r="AF2434" s="80">
        <f t="shared" si="174"/>
        <v>1</v>
      </c>
      <c r="AG2434" s="123">
        <f t="shared" si="173"/>
        <v>1000</v>
      </c>
      <c r="AH2434" s="126" cm="1">
        <f t="array" ref="AH2434">_xlfn.XLOOKUP(AD2433,CDIHistorico_[Data],CDIHistorico_[CDI dia]/100,AH2433,0)</f>
        <v>0</v>
      </c>
      <c r="AI2434" s="2">
        <f t="shared" si="171"/>
        <v>1</v>
      </c>
    </row>
    <row r="2435" spans="26:35" hidden="1" x14ac:dyDescent="0.25">
      <c r="Z2435"/>
      <c r="AD2435" s="5">
        <f t="shared" si="172"/>
        <v>40241</v>
      </c>
      <c r="AE2435" s="96" cm="1">
        <f t="array" ref="AE2435">_xlfn.XLOOKUP(AD2434,SELICHistorico[Data],SELICHistorico[SELIC dia]/100,AE2434,0)</f>
        <v>0</v>
      </c>
      <c r="AF2435" s="80">
        <f t="shared" si="174"/>
        <v>1</v>
      </c>
      <c r="AG2435" s="123">
        <f t="shared" si="173"/>
        <v>1000</v>
      </c>
      <c r="AH2435" s="126" cm="1">
        <f t="array" ref="AH2435">_xlfn.XLOOKUP(AD2434,CDIHistorico_[Data],CDIHistorico_[CDI dia]/100,AH2434,0)</f>
        <v>0</v>
      </c>
      <c r="AI2435" s="2">
        <f t="shared" si="171"/>
        <v>1</v>
      </c>
    </row>
    <row r="2436" spans="26:35" hidden="1" x14ac:dyDescent="0.25">
      <c r="Z2436"/>
      <c r="AD2436" s="5">
        <f t="shared" si="172"/>
        <v>40242</v>
      </c>
      <c r="AE2436" s="96" cm="1">
        <f t="array" ref="AE2436">_xlfn.XLOOKUP(AD2435,SELICHistorico[Data],SELICHistorico[SELIC dia]/100,AE2435,0)</f>
        <v>0</v>
      </c>
      <c r="AF2436" s="80">
        <f t="shared" si="174"/>
        <v>1</v>
      </c>
      <c r="AG2436" s="123">
        <f t="shared" si="173"/>
        <v>1000</v>
      </c>
      <c r="AH2436" s="126" cm="1">
        <f t="array" ref="AH2436">_xlfn.XLOOKUP(AD2435,CDIHistorico_[Data],CDIHistorico_[CDI dia]/100,AH2435,0)</f>
        <v>0</v>
      </c>
      <c r="AI2436" s="2">
        <f t="shared" si="171"/>
        <v>1</v>
      </c>
    </row>
    <row r="2437" spans="26:35" hidden="1" x14ac:dyDescent="0.25">
      <c r="Z2437"/>
      <c r="AD2437" s="5">
        <f t="shared" si="172"/>
        <v>40245</v>
      </c>
      <c r="AE2437" s="96" cm="1">
        <f t="array" ref="AE2437">_xlfn.XLOOKUP(AD2436,SELICHistorico[Data],SELICHistorico[SELIC dia]/100,AE2436,0)</f>
        <v>0</v>
      </c>
      <c r="AF2437" s="80">
        <f t="shared" si="174"/>
        <v>1</v>
      </c>
      <c r="AG2437" s="123">
        <f t="shared" si="173"/>
        <v>1000</v>
      </c>
      <c r="AH2437" s="126" cm="1">
        <f t="array" ref="AH2437">_xlfn.XLOOKUP(AD2436,CDIHistorico_[Data],CDIHistorico_[CDI dia]/100,AH2436,0)</f>
        <v>0</v>
      </c>
      <c r="AI2437" s="2">
        <f t="shared" si="171"/>
        <v>1</v>
      </c>
    </row>
    <row r="2438" spans="26:35" hidden="1" x14ac:dyDescent="0.25">
      <c r="Z2438"/>
      <c r="AD2438" s="5">
        <f t="shared" si="172"/>
        <v>40246</v>
      </c>
      <c r="AE2438" s="96" cm="1">
        <f t="array" ref="AE2438">_xlfn.XLOOKUP(AD2437,SELICHistorico[Data],SELICHistorico[SELIC dia]/100,AE2437,0)</f>
        <v>0</v>
      </c>
      <c r="AF2438" s="80">
        <f t="shared" si="174"/>
        <v>1</v>
      </c>
      <c r="AG2438" s="123">
        <f t="shared" si="173"/>
        <v>1000</v>
      </c>
      <c r="AH2438" s="126" cm="1">
        <f t="array" ref="AH2438">_xlfn.XLOOKUP(AD2437,CDIHistorico_[Data],CDIHistorico_[CDI dia]/100,AH2437,0)</f>
        <v>0</v>
      </c>
      <c r="AI2438" s="2">
        <f t="shared" si="171"/>
        <v>1</v>
      </c>
    </row>
    <row r="2439" spans="26:35" hidden="1" x14ac:dyDescent="0.25">
      <c r="Z2439"/>
      <c r="AD2439" s="5">
        <f t="shared" si="172"/>
        <v>40247</v>
      </c>
      <c r="AE2439" s="96" cm="1">
        <f t="array" ref="AE2439">_xlfn.XLOOKUP(AD2438,SELICHistorico[Data],SELICHistorico[SELIC dia]/100,AE2438,0)</f>
        <v>0</v>
      </c>
      <c r="AF2439" s="80">
        <f t="shared" si="174"/>
        <v>1</v>
      </c>
      <c r="AG2439" s="123">
        <f t="shared" si="173"/>
        <v>1000</v>
      </c>
      <c r="AH2439" s="126" cm="1">
        <f t="array" ref="AH2439">_xlfn.XLOOKUP(AD2438,CDIHistorico_[Data],CDIHistorico_[CDI dia]/100,AH2438,0)</f>
        <v>0</v>
      </c>
      <c r="AI2439" s="2">
        <f t="shared" si="171"/>
        <v>1</v>
      </c>
    </row>
    <row r="2440" spans="26:35" hidden="1" x14ac:dyDescent="0.25">
      <c r="Z2440"/>
      <c r="AD2440" s="5">
        <f t="shared" si="172"/>
        <v>40248</v>
      </c>
      <c r="AE2440" s="96" cm="1">
        <f t="array" ref="AE2440">_xlfn.XLOOKUP(AD2439,SELICHistorico[Data],SELICHistorico[SELIC dia]/100,AE2439,0)</f>
        <v>0</v>
      </c>
      <c r="AF2440" s="80">
        <f t="shared" si="174"/>
        <v>1</v>
      </c>
      <c r="AG2440" s="123">
        <f t="shared" si="173"/>
        <v>1000</v>
      </c>
      <c r="AH2440" s="126" cm="1">
        <f t="array" ref="AH2440">_xlfn.XLOOKUP(AD2439,CDIHistorico_[Data],CDIHistorico_[CDI dia]/100,AH2439,0)</f>
        <v>0</v>
      </c>
      <c r="AI2440" s="2">
        <f t="shared" si="171"/>
        <v>1</v>
      </c>
    </row>
    <row r="2441" spans="26:35" hidden="1" x14ac:dyDescent="0.25">
      <c r="Z2441"/>
      <c r="AD2441" s="5">
        <f t="shared" si="172"/>
        <v>40249</v>
      </c>
      <c r="AE2441" s="96" cm="1">
        <f t="array" ref="AE2441">_xlfn.XLOOKUP(AD2440,SELICHistorico[Data],SELICHistorico[SELIC dia]/100,AE2440,0)</f>
        <v>0</v>
      </c>
      <c r="AF2441" s="80">
        <f t="shared" si="174"/>
        <v>1</v>
      </c>
      <c r="AG2441" s="123">
        <f t="shared" si="173"/>
        <v>1000</v>
      </c>
      <c r="AH2441" s="126" cm="1">
        <f t="array" ref="AH2441">_xlfn.XLOOKUP(AD2440,CDIHistorico_[Data],CDIHistorico_[CDI dia]/100,AH2440,0)</f>
        <v>0</v>
      </c>
      <c r="AI2441" s="2">
        <f t="shared" si="171"/>
        <v>1</v>
      </c>
    </row>
    <row r="2442" spans="26:35" hidden="1" x14ac:dyDescent="0.25">
      <c r="Z2442"/>
      <c r="AD2442" s="5">
        <f t="shared" si="172"/>
        <v>40252</v>
      </c>
      <c r="AE2442" s="96" cm="1">
        <f t="array" ref="AE2442">_xlfn.XLOOKUP(AD2441,SELICHistorico[Data],SELICHistorico[SELIC dia]/100,AE2441,0)</f>
        <v>0</v>
      </c>
      <c r="AF2442" s="80">
        <f t="shared" si="174"/>
        <v>1</v>
      </c>
      <c r="AG2442" s="123">
        <f t="shared" si="173"/>
        <v>1000</v>
      </c>
      <c r="AH2442" s="126" cm="1">
        <f t="array" ref="AH2442">_xlfn.XLOOKUP(AD2441,CDIHistorico_[Data],CDIHistorico_[CDI dia]/100,AH2441,0)</f>
        <v>0</v>
      </c>
      <c r="AI2442" s="2">
        <f t="shared" si="171"/>
        <v>1</v>
      </c>
    </row>
    <row r="2443" spans="26:35" hidden="1" x14ac:dyDescent="0.25">
      <c r="Z2443"/>
      <c r="AD2443" s="5">
        <f t="shared" si="172"/>
        <v>40253</v>
      </c>
      <c r="AE2443" s="96" cm="1">
        <f t="array" ref="AE2443">_xlfn.XLOOKUP(AD2442,SELICHistorico[Data],SELICHistorico[SELIC dia]/100,AE2442,0)</f>
        <v>0</v>
      </c>
      <c r="AF2443" s="80">
        <f t="shared" si="174"/>
        <v>1</v>
      </c>
      <c r="AG2443" s="123">
        <f t="shared" si="173"/>
        <v>1000</v>
      </c>
      <c r="AH2443" s="126" cm="1">
        <f t="array" ref="AH2443">_xlfn.XLOOKUP(AD2442,CDIHistorico_[Data],CDIHistorico_[CDI dia]/100,AH2442,0)</f>
        <v>0</v>
      </c>
      <c r="AI2443" s="2">
        <f t="shared" ref="AI2443:AI2506" si="175">AI2442*(1+AH2443)</f>
        <v>1</v>
      </c>
    </row>
    <row r="2444" spans="26:35" hidden="1" x14ac:dyDescent="0.25">
      <c r="Z2444"/>
      <c r="AD2444" s="5">
        <f t="shared" si="172"/>
        <v>40254</v>
      </c>
      <c r="AE2444" s="96" cm="1">
        <f t="array" ref="AE2444">_xlfn.XLOOKUP(AD2443,SELICHistorico[Data],SELICHistorico[SELIC dia]/100,AE2443,0)</f>
        <v>0</v>
      </c>
      <c r="AF2444" s="80">
        <f t="shared" si="174"/>
        <v>1</v>
      </c>
      <c r="AG2444" s="123">
        <f t="shared" si="173"/>
        <v>1000</v>
      </c>
      <c r="AH2444" s="126" cm="1">
        <f t="array" ref="AH2444">_xlfn.XLOOKUP(AD2443,CDIHistorico_[Data],CDIHistorico_[CDI dia]/100,AH2443,0)</f>
        <v>0</v>
      </c>
      <c r="AI2444" s="2">
        <f t="shared" si="175"/>
        <v>1</v>
      </c>
    </row>
    <row r="2445" spans="26:35" hidden="1" x14ac:dyDescent="0.25">
      <c r="Z2445"/>
      <c r="AD2445" s="5">
        <f t="shared" si="172"/>
        <v>40255</v>
      </c>
      <c r="AE2445" s="96" cm="1">
        <f t="array" ref="AE2445">_xlfn.XLOOKUP(AD2444,SELICHistorico[Data],SELICHistorico[SELIC dia]/100,AE2444,0)</f>
        <v>0</v>
      </c>
      <c r="AF2445" s="80">
        <f t="shared" si="174"/>
        <v>1</v>
      </c>
      <c r="AG2445" s="123">
        <f t="shared" si="173"/>
        <v>1000</v>
      </c>
      <c r="AH2445" s="126" cm="1">
        <f t="array" ref="AH2445">_xlfn.XLOOKUP(AD2444,CDIHistorico_[Data],CDIHistorico_[CDI dia]/100,AH2444,0)</f>
        <v>0</v>
      </c>
      <c r="AI2445" s="2">
        <f t="shared" si="175"/>
        <v>1</v>
      </c>
    </row>
    <row r="2446" spans="26:35" hidden="1" x14ac:dyDescent="0.25">
      <c r="Z2446"/>
      <c r="AD2446" s="5">
        <f t="shared" si="172"/>
        <v>40256</v>
      </c>
      <c r="AE2446" s="96" cm="1">
        <f t="array" ref="AE2446">_xlfn.XLOOKUP(AD2445,SELICHistorico[Data],SELICHistorico[SELIC dia]/100,AE2445,0)</f>
        <v>0</v>
      </c>
      <c r="AF2446" s="80">
        <f t="shared" si="174"/>
        <v>1</v>
      </c>
      <c r="AG2446" s="123">
        <f t="shared" si="173"/>
        <v>1000</v>
      </c>
      <c r="AH2446" s="126" cm="1">
        <f t="array" ref="AH2446">_xlfn.XLOOKUP(AD2445,CDIHistorico_[Data],CDIHistorico_[CDI dia]/100,AH2445,0)</f>
        <v>0</v>
      </c>
      <c r="AI2446" s="2">
        <f t="shared" si="175"/>
        <v>1</v>
      </c>
    </row>
    <row r="2447" spans="26:35" hidden="1" x14ac:dyDescent="0.25">
      <c r="Z2447"/>
      <c r="AD2447" s="5">
        <f t="shared" si="172"/>
        <v>40259</v>
      </c>
      <c r="AE2447" s="96" cm="1">
        <f t="array" ref="AE2447">_xlfn.XLOOKUP(AD2446,SELICHistorico[Data],SELICHistorico[SELIC dia]/100,AE2446,0)</f>
        <v>0</v>
      </c>
      <c r="AF2447" s="80">
        <f t="shared" si="174"/>
        <v>1</v>
      </c>
      <c r="AG2447" s="123">
        <f t="shared" si="173"/>
        <v>1000</v>
      </c>
      <c r="AH2447" s="126" cm="1">
        <f t="array" ref="AH2447">_xlfn.XLOOKUP(AD2446,CDIHistorico_[Data],CDIHistorico_[CDI dia]/100,AH2446,0)</f>
        <v>0</v>
      </c>
      <c r="AI2447" s="2">
        <f t="shared" si="175"/>
        <v>1</v>
      </c>
    </row>
    <row r="2448" spans="26:35" hidden="1" x14ac:dyDescent="0.25">
      <c r="Z2448"/>
      <c r="AD2448" s="5">
        <f t="shared" si="172"/>
        <v>40260</v>
      </c>
      <c r="AE2448" s="96" cm="1">
        <f t="array" ref="AE2448">_xlfn.XLOOKUP(AD2447,SELICHistorico[Data],SELICHistorico[SELIC dia]/100,AE2447,0)</f>
        <v>0</v>
      </c>
      <c r="AF2448" s="80">
        <f t="shared" si="174"/>
        <v>1</v>
      </c>
      <c r="AG2448" s="123">
        <f t="shared" si="173"/>
        <v>1000</v>
      </c>
      <c r="AH2448" s="126" cm="1">
        <f t="array" ref="AH2448">_xlfn.XLOOKUP(AD2447,CDIHistorico_[Data],CDIHistorico_[CDI dia]/100,AH2447,0)</f>
        <v>0</v>
      </c>
      <c r="AI2448" s="2">
        <f t="shared" si="175"/>
        <v>1</v>
      </c>
    </row>
    <row r="2449" spans="26:35" hidden="1" x14ac:dyDescent="0.25">
      <c r="Z2449"/>
      <c r="AD2449" s="5">
        <f t="shared" si="172"/>
        <v>40261</v>
      </c>
      <c r="AE2449" s="96" cm="1">
        <f t="array" ref="AE2449">_xlfn.XLOOKUP(AD2448,SELICHistorico[Data],SELICHistorico[SELIC dia]/100,AE2448,0)</f>
        <v>0</v>
      </c>
      <c r="AF2449" s="80">
        <f t="shared" si="174"/>
        <v>1</v>
      </c>
      <c r="AG2449" s="123">
        <f t="shared" si="173"/>
        <v>1000</v>
      </c>
      <c r="AH2449" s="126" cm="1">
        <f t="array" ref="AH2449">_xlfn.XLOOKUP(AD2448,CDIHistorico_[Data],CDIHistorico_[CDI dia]/100,AH2448,0)</f>
        <v>0</v>
      </c>
      <c r="AI2449" s="2">
        <f t="shared" si="175"/>
        <v>1</v>
      </c>
    </row>
    <row r="2450" spans="26:35" hidden="1" x14ac:dyDescent="0.25">
      <c r="Z2450"/>
      <c r="AD2450" s="5">
        <f t="shared" si="172"/>
        <v>40262</v>
      </c>
      <c r="AE2450" s="96" cm="1">
        <f t="array" ref="AE2450">_xlfn.XLOOKUP(AD2449,SELICHistorico[Data],SELICHistorico[SELIC dia]/100,AE2449,0)</f>
        <v>0</v>
      </c>
      <c r="AF2450" s="80">
        <f t="shared" si="174"/>
        <v>1</v>
      </c>
      <c r="AG2450" s="123">
        <f t="shared" si="173"/>
        <v>1000</v>
      </c>
      <c r="AH2450" s="126" cm="1">
        <f t="array" ref="AH2450">_xlfn.XLOOKUP(AD2449,CDIHistorico_[Data],CDIHistorico_[CDI dia]/100,AH2449,0)</f>
        <v>0</v>
      </c>
      <c r="AI2450" s="2">
        <f t="shared" si="175"/>
        <v>1</v>
      </c>
    </row>
    <row r="2451" spans="26:35" hidden="1" x14ac:dyDescent="0.25">
      <c r="Z2451"/>
      <c r="AD2451" s="5">
        <f t="shared" si="172"/>
        <v>40263</v>
      </c>
      <c r="AE2451" s="96" cm="1">
        <f t="array" ref="AE2451">_xlfn.XLOOKUP(AD2450,SELICHistorico[Data],SELICHistorico[SELIC dia]/100,AE2450,0)</f>
        <v>0</v>
      </c>
      <c r="AF2451" s="80">
        <f t="shared" si="174"/>
        <v>1</v>
      </c>
      <c r="AG2451" s="123">
        <f t="shared" si="173"/>
        <v>1000</v>
      </c>
      <c r="AH2451" s="126" cm="1">
        <f t="array" ref="AH2451">_xlfn.XLOOKUP(AD2450,CDIHistorico_[Data],CDIHistorico_[CDI dia]/100,AH2450,0)</f>
        <v>0</v>
      </c>
      <c r="AI2451" s="2">
        <f t="shared" si="175"/>
        <v>1</v>
      </c>
    </row>
    <row r="2452" spans="26:35" hidden="1" x14ac:dyDescent="0.25">
      <c r="Z2452"/>
      <c r="AD2452" s="5">
        <f t="shared" ref="AD2452:AD2515" si="176">WORKDAY(AD2451,1,feriados)</f>
        <v>40266</v>
      </c>
      <c r="AE2452" s="96" cm="1">
        <f t="array" ref="AE2452">_xlfn.XLOOKUP(AD2451,SELICHistorico[Data],SELICHistorico[SELIC dia]/100,AE2451,0)</f>
        <v>0</v>
      </c>
      <c r="AF2452" s="80">
        <f t="shared" si="174"/>
        <v>1</v>
      </c>
      <c r="AG2452" s="123">
        <f t="shared" si="173"/>
        <v>1000</v>
      </c>
      <c r="AH2452" s="126" cm="1">
        <f t="array" ref="AH2452">_xlfn.XLOOKUP(AD2451,CDIHistorico_[Data],CDIHistorico_[CDI dia]/100,AH2451,0)</f>
        <v>0</v>
      </c>
      <c r="AI2452" s="2">
        <f t="shared" si="175"/>
        <v>1</v>
      </c>
    </row>
    <row r="2453" spans="26:35" hidden="1" x14ac:dyDescent="0.25">
      <c r="Z2453"/>
      <c r="AD2453" s="5">
        <f t="shared" si="176"/>
        <v>40267</v>
      </c>
      <c r="AE2453" s="96" cm="1">
        <f t="array" ref="AE2453">_xlfn.XLOOKUP(AD2452,SELICHistorico[Data],SELICHistorico[SELIC dia]/100,AE2452,0)</f>
        <v>0</v>
      </c>
      <c r="AF2453" s="80">
        <f t="shared" si="174"/>
        <v>1</v>
      </c>
      <c r="AG2453" s="123">
        <f t="shared" si="173"/>
        <v>1000</v>
      </c>
      <c r="AH2453" s="126" cm="1">
        <f t="array" ref="AH2453">_xlfn.XLOOKUP(AD2452,CDIHistorico_[Data],CDIHistorico_[CDI dia]/100,AH2452,0)</f>
        <v>0</v>
      </c>
      <c r="AI2453" s="2">
        <f t="shared" si="175"/>
        <v>1</v>
      </c>
    </row>
    <row r="2454" spans="26:35" hidden="1" x14ac:dyDescent="0.25">
      <c r="Z2454"/>
      <c r="AD2454" s="5">
        <f t="shared" si="176"/>
        <v>40268</v>
      </c>
      <c r="AE2454" s="96" cm="1">
        <f t="array" ref="AE2454">_xlfn.XLOOKUP(AD2453,SELICHistorico[Data],SELICHistorico[SELIC dia]/100,AE2453,0)</f>
        <v>0</v>
      </c>
      <c r="AF2454" s="80">
        <f t="shared" si="174"/>
        <v>1</v>
      </c>
      <c r="AG2454" s="123">
        <f t="shared" si="173"/>
        <v>1000</v>
      </c>
      <c r="AH2454" s="126" cm="1">
        <f t="array" ref="AH2454">_xlfn.XLOOKUP(AD2453,CDIHistorico_[Data],CDIHistorico_[CDI dia]/100,AH2453,0)</f>
        <v>0</v>
      </c>
      <c r="AI2454" s="2">
        <f t="shared" si="175"/>
        <v>1</v>
      </c>
    </row>
    <row r="2455" spans="26:35" hidden="1" x14ac:dyDescent="0.25">
      <c r="Z2455"/>
      <c r="AD2455" s="5">
        <f t="shared" si="176"/>
        <v>40269</v>
      </c>
      <c r="AE2455" s="96" cm="1">
        <f t="array" ref="AE2455">_xlfn.XLOOKUP(AD2454,SELICHistorico[Data],SELICHistorico[SELIC dia]/100,AE2454,0)</f>
        <v>0</v>
      </c>
      <c r="AF2455" s="80">
        <f t="shared" si="174"/>
        <v>1</v>
      </c>
      <c r="AG2455" s="123">
        <f t="shared" si="173"/>
        <v>1000</v>
      </c>
      <c r="AH2455" s="126" cm="1">
        <f t="array" ref="AH2455">_xlfn.XLOOKUP(AD2454,CDIHistorico_[Data],CDIHistorico_[CDI dia]/100,AH2454,0)</f>
        <v>0</v>
      </c>
      <c r="AI2455" s="2">
        <f t="shared" si="175"/>
        <v>1</v>
      </c>
    </row>
    <row r="2456" spans="26:35" hidden="1" x14ac:dyDescent="0.25">
      <c r="Z2456"/>
      <c r="AD2456" s="5">
        <f t="shared" si="176"/>
        <v>40273</v>
      </c>
      <c r="AE2456" s="96" cm="1">
        <f t="array" ref="AE2456">_xlfn.XLOOKUP(AD2455,SELICHistorico[Data],SELICHistorico[SELIC dia]/100,AE2455,0)</f>
        <v>0</v>
      </c>
      <c r="AF2456" s="80">
        <f t="shared" si="174"/>
        <v>1</v>
      </c>
      <c r="AG2456" s="123">
        <f t="shared" si="173"/>
        <v>1000</v>
      </c>
      <c r="AH2456" s="126" cm="1">
        <f t="array" ref="AH2456">_xlfn.XLOOKUP(AD2455,CDIHistorico_[Data],CDIHistorico_[CDI dia]/100,AH2455,0)</f>
        <v>0</v>
      </c>
      <c r="AI2456" s="2">
        <f t="shared" si="175"/>
        <v>1</v>
      </c>
    </row>
    <row r="2457" spans="26:35" hidden="1" x14ac:dyDescent="0.25">
      <c r="Z2457"/>
      <c r="AD2457" s="5">
        <f t="shared" si="176"/>
        <v>40274</v>
      </c>
      <c r="AE2457" s="96" cm="1">
        <f t="array" ref="AE2457">_xlfn.XLOOKUP(AD2456,SELICHistorico[Data],SELICHistorico[SELIC dia]/100,AE2456,0)</f>
        <v>0</v>
      </c>
      <c r="AF2457" s="80">
        <f t="shared" si="174"/>
        <v>1</v>
      </c>
      <c r="AG2457" s="123">
        <f t="shared" si="173"/>
        <v>1000</v>
      </c>
      <c r="AH2457" s="126" cm="1">
        <f t="array" ref="AH2457">_xlfn.XLOOKUP(AD2456,CDIHistorico_[Data],CDIHistorico_[CDI dia]/100,AH2456,0)</f>
        <v>0</v>
      </c>
      <c r="AI2457" s="2">
        <f t="shared" si="175"/>
        <v>1</v>
      </c>
    </row>
    <row r="2458" spans="26:35" hidden="1" x14ac:dyDescent="0.25">
      <c r="Z2458"/>
      <c r="AD2458" s="5">
        <f t="shared" si="176"/>
        <v>40275</v>
      </c>
      <c r="AE2458" s="96" cm="1">
        <f t="array" ref="AE2458">_xlfn.XLOOKUP(AD2457,SELICHistorico[Data],SELICHistorico[SELIC dia]/100,AE2457,0)</f>
        <v>0</v>
      </c>
      <c r="AF2458" s="80">
        <f t="shared" si="174"/>
        <v>1</v>
      </c>
      <c r="AG2458" s="123">
        <f t="shared" si="173"/>
        <v>1000</v>
      </c>
      <c r="AH2458" s="126" cm="1">
        <f t="array" ref="AH2458">_xlfn.XLOOKUP(AD2457,CDIHistorico_[Data],CDIHistorico_[CDI dia]/100,AH2457,0)</f>
        <v>0</v>
      </c>
      <c r="AI2458" s="2">
        <f t="shared" si="175"/>
        <v>1</v>
      </c>
    </row>
    <row r="2459" spans="26:35" hidden="1" x14ac:dyDescent="0.25">
      <c r="Z2459"/>
      <c r="AD2459" s="5">
        <f t="shared" si="176"/>
        <v>40276</v>
      </c>
      <c r="AE2459" s="96" cm="1">
        <f t="array" ref="AE2459">_xlfn.XLOOKUP(AD2458,SELICHistorico[Data],SELICHistorico[SELIC dia]/100,AE2458,0)</f>
        <v>0</v>
      </c>
      <c r="AF2459" s="80">
        <f t="shared" si="174"/>
        <v>1</v>
      </c>
      <c r="AG2459" s="123">
        <f t="shared" si="173"/>
        <v>1000</v>
      </c>
      <c r="AH2459" s="126" cm="1">
        <f t="array" ref="AH2459">_xlfn.XLOOKUP(AD2458,CDIHistorico_[Data],CDIHistorico_[CDI dia]/100,AH2458,0)</f>
        <v>0</v>
      </c>
      <c r="AI2459" s="2">
        <f t="shared" si="175"/>
        <v>1</v>
      </c>
    </row>
    <row r="2460" spans="26:35" hidden="1" x14ac:dyDescent="0.25">
      <c r="Z2460"/>
      <c r="AD2460" s="5">
        <f t="shared" si="176"/>
        <v>40277</v>
      </c>
      <c r="AE2460" s="96" cm="1">
        <f t="array" ref="AE2460">_xlfn.XLOOKUP(AD2459,SELICHistorico[Data],SELICHistorico[SELIC dia]/100,AE2459,0)</f>
        <v>0</v>
      </c>
      <c r="AF2460" s="80">
        <f t="shared" si="174"/>
        <v>1</v>
      </c>
      <c r="AG2460" s="123">
        <f t="shared" si="173"/>
        <v>1000</v>
      </c>
      <c r="AH2460" s="126" cm="1">
        <f t="array" ref="AH2460">_xlfn.XLOOKUP(AD2459,CDIHistorico_[Data],CDIHistorico_[CDI dia]/100,AH2459,0)</f>
        <v>0</v>
      </c>
      <c r="AI2460" s="2">
        <f t="shared" si="175"/>
        <v>1</v>
      </c>
    </row>
    <row r="2461" spans="26:35" hidden="1" x14ac:dyDescent="0.25">
      <c r="Z2461"/>
      <c r="AD2461" s="5">
        <f t="shared" si="176"/>
        <v>40280</v>
      </c>
      <c r="AE2461" s="96" cm="1">
        <f t="array" ref="AE2461">_xlfn.XLOOKUP(AD2460,SELICHistorico[Data],SELICHistorico[SELIC dia]/100,AE2460,0)</f>
        <v>0</v>
      </c>
      <c r="AF2461" s="80">
        <f t="shared" si="174"/>
        <v>1</v>
      </c>
      <c r="AG2461" s="123">
        <f t="shared" si="173"/>
        <v>1000</v>
      </c>
      <c r="AH2461" s="126" cm="1">
        <f t="array" ref="AH2461">_xlfn.XLOOKUP(AD2460,CDIHistorico_[Data],CDIHistorico_[CDI dia]/100,AH2460,0)</f>
        <v>0</v>
      </c>
      <c r="AI2461" s="2">
        <f t="shared" si="175"/>
        <v>1</v>
      </c>
    </row>
    <row r="2462" spans="26:35" hidden="1" x14ac:dyDescent="0.25">
      <c r="Z2462"/>
      <c r="AD2462" s="5">
        <f t="shared" si="176"/>
        <v>40281</v>
      </c>
      <c r="AE2462" s="96" cm="1">
        <f t="array" ref="AE2462">_xlfn.XLOOKUP(AD2461,SELICHistorico[Data],SELICHistorico[SELIC dia]/100,AE2461,0)</f>
        <v>0</v>
      </c>
      <c r="AF2462" s="80">
        <f t="shared" si="174"/>
        <v>1</v>
      </c>
      <c r="AG2462" s="123">
        <f t="shared" si="173"/>
        <v>1000</v>
      </c>
      <c r="AH2462" s="126" cm="1">
        <f t="array" ref="AH2462">_xlfn.XLOOKUP(AD2461,CDIHistorico_[Data],CDIHistorico_[CDI dia]/100,AH2461,0)</f>
        <v>0</v>
      </c>
      <c r="AI2462" s="2">
        <f t="shared" si="175"/>
        <v>1</v>
      </c>
    </row>
    <row r="2463" spans="26:35" hidden="1" x14ac:dyDescent="0.25">
      <c r="Z2463"/>
      <c r="AD2463" s="5">
        <f t="shared" si="176"/>
        <v>40282</v>
      </c>
      <c r="AE2463" s="96" cm="1">
        <f t="array" ref="AE2463">_xlfn.XLOOKUP(AD2462,SELICHistorico[Data],SELICHistorico[SELIC dia]/100,AE2462,0)</f>
        <v>0</v>
      </c>
      <c r="AF2463" s="80">
        <f t="shared" si="174"/>
        <v>1</v>
      </c>
      <c r="AG2463" s="123">
        <f t="shared" si="173"/>
        <v>1000</v>
      </c>
      <c r="AH2463" s="126" cm="1">
        <f t="array" ref="AH2463">_xlfn.XLOOKUP(AD2462,CDIHistorico_[Data],CDIHistorico_[CDI dia]/100,AH2462,0)</f>
        <v>0</v>
      </c>
      <c r="AI2463" s="2">
        <f t="shared" si="175"/>
        <v>1</v>
      </c>
    </row>
    <row r="2464" spans="26:35" hidden="1" x14ac:dyDescent="0.25">
      <c r="Z2464"/>
      <c r="AD2464" s="5">
        <f t="shared" si="176"/>
        <v>40283</v>
      </c>
      <c r="AE2464" s="96" cm="1">
        <f t="array" ref="AE2464">_xlfn.XLOOKUP(AD2463,SELICHistorico[Data],SELICHistorico[SELIC dia]/100,AE2463,0)</f>
        <v>0</v>
      </c>
      <c r="AF2464" s="80">
        <f t="shared" si="174"/>
        <v>1</v>
      </c>
      <c r="AG2464" s="123">
        <f t="shared" si="173"/>
        <v>1000</v>
      </c>
      <c r="AH2464" s="126" cm="1">
        <f t="array" ref="AH2464">_xlfn.XLOOKUP(AD2463,CDIHistorico_[Data],CDIHistorico_[CDI dia]/100,AH2463,0)</f>
        <v>0</v>
      </c>
      <c r="AI2464" s="2">
        <f t="shared" si="175"/>
        <v>1</v>
      </c>
    </row>
    <row r="2465" spans="26:35" hidden="1" x14ac:dyDescent="0.25">
      <c r="Z2465"/>
      <c r="AD2465" s="5">
        <f t="shared" si="176"/>
        <v>40284</v>
      </c>
      <c r="AE2465" s="96" cm="1">
        <f t="array" ref="AE2465">_xlfn.XLOOKUP(AD2464,SELICHistorico[Data],SELICHistorico[SELIC dia]/100,AE2464,0)</f>
        <v>0</v>
      </c>
      <c r="AF2465" s="80">
        <f t="shared" si="174"/>
        <v>1</v>
      </c>
      <c r="AG2465" s="123">
        <f t="shared" si="173"/>
        <v>1000</v>
      </c>
      <c r="AH2465" s="126" cm="1">
        <f t="array" ref="AH2465">_xlfn.XLOOKUP(AD2464,CDIHistorico_[Data],CDIHistorico_[CDI dia]/100,AH2464,0)</f>
        <v>0</v>
      </c>
      <c r="AI2465" s="2">
        <f t="shared" si="175"/>
        <v>1</v>
      </c>
    </row>
    <row r="2466" spans="26:35" hidden="1" x14ac:dyDescent="0.25">
      <c r="Z2466"/>
      <c r="AD2466" s="5">
        <f t="shared" si="176"/>
        <v>40287</v>
      </c>
      <c r="AE2466" s="96" cm="1">
        <f t="array" ref="AE2466">_xlfn.XLOOKUP(AD2465,SELICHistorico[Data],SELICHistorico[SELIC dia]/100,AE2465,0)</f>
        <v>0</v>
      </c>
      <c r="AF2466" s="80">
        <f t="shared" si="174"/>
        <v>1</v>
      </c>
      <c r="AG2466" s="123">
        <f t="shared" si="173"/>
        <v>1000</v>
      </c>
      <c r="AH2466" s="126" cm="1">
        <f t="array" ref="AH2466">_xlfn.XLOOKUP(AD2465,CDIHistorico_[Data],CDIHistorico_[CDI dia]/100,AH2465,0)</f>
        <v>0</v>
      </c>
      <c r="AI2466" s="2">
        <f t="shared" si="175"/>
        <v>1</v>
      </c>
    </row>
    <row r="2467" spans="26:35" hidden="1" x14ac:dyDescent="0.25">
      <c r="Z2467"/>
      <c r="AD2467" s="5">
        <f t="shared" si="176"/>
        <v>40288</v>
      </c>
      <c r="AE2467" s="96" cm="1">
        <f t="array" ref="AE2467">_xlfn.XLOOKUP(AD2466,SELICHistorico[Data],SELICHistorico[SELIC dia]/100,AE2466,0)</f>
        <v>0</v>
      </c>
      <c r="AF2467" s="80">
        <f t="shared" si="174"/>
        <v>1</v>
      </c>
      <c r="AG2467" s="123">
        <f t="shared" si="173"/>
        <v>1000</v>
      </c>
      <c r="AH2467" s="126" cm="1">
        <f t="array" ref="AH2467">_xlfn.XLOOKUP(AD2466,CDIHistorico_[Data],CDIHistorico_[CDI dia]/100,AH2466,0)</f>
        <v>0</v>
      </c>
      <c r="AI2467" s="2">
        <f t="shared" si="175"/>
        <v>1</v>
      </c>
    </row>
    <row r="2468" spans="26:35" hidden="1" x14ac:dyDescent="0.25">
      <c r="Z2468"/>
      <c r="AD2468" s="5">
        <f t="shared" si="176"/>
        <v>40290</v>
      </c>
      <c r="AE2468" s="96" cm="1">
        <f t="array" ref="AE2468">_xlfn.XLOOKUP(AD2467,SELICHistorico[Data],SELICHistorico[SELIC dia]/100,AE2467,0)</f>
        <v>0</v>
      </c>
      <c r="AF2468" s="80">
        <f t="shared" si="174"/>
        <v>1</v>
      </c>
      <c r="AG2468" s="123">
        <f t="shared" si="173"/>
        <v>1000</v>
      </c>
      <c r="AH2468" s="126" cm="1">
        <f t="array" ref="AH2468">_xlfn.XLOOKUP(AD2467,CDIHistorico_[Data],CDIHistorico_[CDI dia]/100,AH2467,0)</f>
        <v>0</v>
      </c>
      <c r="AI2468" s="2">
        <f t="shared" si="175"/>
        <v>1</v>
      </c>
    </row>
    <row r="2469" spans="26:35" hidden="1" x14ac:dyDescent="0.25">
      <c r="Z2469"/>
      <c r="AD2469" s="5">
        <f t="shared" si="176"/>
        <v>40291</v>
      </c>
      <c r="AE2469" s="96" cm="1">
        <f t="array" ref="AE2469">_xlfn.XLOOKUP(AD2468,SELICHistorico[Data],SELICHistorico[SELIC dia]/100,AE2468,0)</f>
        <v>0</v>
      </c>
      <c r="AF2469" s="80">
        <f t="shared" si="174"/>
        <v>1</v>
      </c>
      <c r="AG2469" s="123">
        <f t="shared" si="173"/>
        <v>1000</v>
      </c>
      <c r="AH2469" s="126" cm="1">
        <f t="array" ref="AH2469">_xlfn.XLOOKUP(AD2468,CDIHistorico_[Data],CDIHistorico_[CDI dia]/100,AH2468,0)</f>
        <v>0</v>
      </c>
      <c r="AI2469" s="2">
        <f t="shared" si="175"/>
        <v>1</v>
      </c>
    </row>
    <row r="2470" spans="26:35" hidden="1" x14ac:dyDescent="0.25">
      <c r="Z2470"/>
      <c r="AD2470" s="5">
        <f t="shared" si="176"/>
        <v>40294</v>
      </c>
      <c r="AE2470" s="96" cm="1">
        <f t="array" ref="AE2470">_xlfn.XLOOKUP(AD2469,SELICHistorico[Data],SELICHistorico[SELIC dia]/100,AE2469,0)</f>
        <v>0</v>
      </c>
      <c r="AF2470" s="80">
        <f t="shared" si="174"/>
        <v>1</v>
      </c>
      <c r="AG2470" s="123">
        <f t="shared" si="173"/>
        <v>1000</v>
      </c>
      <c r="AH2470" s="126" cm="1">
        <f t="array" ref="AH2470">_xlfn.XLOOKUP(AD2469,CDIHistorico_[Data],CDIHistorico_[CDI dia]/100,AH2469,0)</f>
        <v>0</v>
      </c>
      <c r="AI2470" s="2">
        <f t="shared" si="175"/>
        <v>1</v>
      </c>
    </row>
    <row r="2471" spans="26:35" hidden="1" x14ac:dyDescent="0.25">
      <c r="Z2471"/>
      <c r="AD2471" s="5">
        <f t="shared" si="176"/>
        <v>40295</v>
      </c>
      <c r="AE2471" s="96" cm="1">
        <f t="array" ref="AE2471">_xlfn.XLOOKUP(AD2470,SELICHistorico[Data],SELICHistorico[SELIC dia]/100,AE2470,0)</f>
        <v>0</v>
      </c>
      <c r="AF2471" s="80">
        <f t="shared" si="174"/>
        <v>1</v>
      </c>
      <c r="AG2471" s="123">
        <f t="shared" si="173"/>
        <v>1000</v>
      </c>
      <c r="AH2471" s="126" cm="1">
        <f t="array" ref="AH2471">_xlfn.XLOOKUP(AD2470,CDIHistorico_[Data],CDIHistorico_[CDI dia]/100,AH2470,0)</f>
        <v>0</v>
      </c>
      <c r="AI2471" s="2">
        <f t="shared" si="175"/>
        <v>1</v>
      </c>
    </row>
    <row r="2472" spans="26:35" hidden="1" x14ac:dyDescent="0.25">
      <c r="Z2472"/>
      <c r="AD2472" s="5">
        <f t="shared" si="176"/>
        <v>40296</v>
      </c>
      <c r="AE2472" s="96" cm="1">
        <f t="array" ref="AE2472">_xlfn.XLOOKUP(AD2471,SELICHistorico[Data],SELICHistorico[SELIC dia]/100,AE2471,0)</f>
        <v>0</v>
      </c>
      <c r="AF2472" s="80">
        <f t="shared" si="174"/>
        <v>1</v>
      </c>
      <c r="AG2472" s="123">
        <f t="shared" si="173"/>
        <v>1000</v>
      </c>
      <c r="AH2472" s="126" cm="1">
        <f t="array" ref="AH2472">_xlfn.XLOOKUP(AD2471,CDIHistorico_[Data],CDIHistorico_[CDI dia]/100,AH2471,0)</f>
        <v>0</v>
      </c>
      <c r="AI2472" s="2">
        <f t="shared" si="175"/>
        <v>1</v>
      </c>
    </row>
    <row r="2473" spans="26:35" hidden="1" x14ac:dyDescent="0.25">
      <c r="Z2473"/>
      <c r="AD2473" s="5">
        <f t="shared" si="176"/>
        <v>40297</v>
      </c>
      <c r="AE2473" s="96" cm="1">
        <f t="array" ref="AE2473">_xlfn.XLOOKUP(AD2472,SELICHistorico[Data],SELICHistorico[SELIC dia]/100,AE2472,0)</f>
        <v>0</v>
      </c>
      <c r="AF2473" s="80">
        <f t="shared" si="174"/>
        <v>1</v>
      </c>
      <c r="AG2473" s="123">
        <f t="shared" si="173"/>
        <v>1000</v>
      </c>
      <c r="AH2473" s="126" cm="1">
        <f t="array" ref="AH2473">_xlfn.XLOOKUP(AD2472,CDIHistorico_[Data],CDIHistorico_[CDI dia]/100,AH2472,0)</f>
        <v>0</v>
      </c>
      <c r="AI2473" s="2">
        <f t="shared" si="175"/>
        <v>1</v>
      </c>
    </row>
    <row r="2474" spans="26:35" hidden="1" x14ac:dyDescent="0.25">
      <c r="Z2474"/>
      <c r="AD2474" s="5">
        <f t="shared" si="176"/>
        <v>40298</v>
      </c>
      <c r="AE2474" s="96" cm="1">
        <f t="array" ref="AE2474">_xlfn.XLOOKUP(AD2473,SELICHistorico[Data],SELICHistorico[SELIC dia]/100,AE2473,0)</f>
        <v>0</v>
      </c>
      <c r="AF2474" s="80">
        <f t="shared" si="174"/>
        <v>1</v>
      </c>
      <c r="AG2474" s="123">
        <f t="shared" si="173"/>
        <v>1000</v>
      </c>
      <c r="AH2474" s="126" cm="1">
        <f t="array" ref="AH2474">_xlfn.XLOOKUP(AD2473,CDIHistorico_[Data],CDIHistorico_[CDI dia]/100,AH2473,0)</f>
        <v>0</v>
      </c>
      <c r="AI2474" s="2">
        <f t="shared" si="175"/>
        <v>1</v>
      </c>
    </row>
    <row r="2475" spans="26:35" hidden="1" x14ac:dyDescent="0.25">
      <c r="Z2475"/>
      <c r="AD2475" s="5">
        <f t="shared" si="176"/>
        <v>40301</v>
      </c>
      <c r="AE2475" s="96" cm="1">
        <f t="array" ref="AE2475">_xlfn.XLOOKUP(AD2474,SELICHistorico[Data],SELICHistorico[SELIC dia]/100,AE2474,0)</f>
        <v>0</v>
      </c>
      <c r="AF2475" s="80">
        <f t="shared" si="174"/>
        <v>1</v>
      </c>
      <c r="AG2475" s="123">
        <f t="shared" si="173"/>
        <v>1000</v>
      </c>
      <c r="AH2475" s="126" cm="1">
        <f t="array" ref="AH2475">_xlfn.XLOOKUP(AD2474,CDIHistorico_[Data],CDIHistorico_[CDI dia]/100,AH2474,0)</f>
        <v>0</v>
      </c>
      <c r="AI2475" s="2">
        <f t="shared" si="175"/>
        <v>1</v>
      </c>
    </row>
    <row r="2476" spans="26:35" hidden="1" x14ac:dyDescent="0.25">
      <c r="Z2476"/>
      <c r="AD2476" s="5">
        <f t="shared" si="176"/>
        <v>40302</v>
      </c>
      <c r="AE2476" s="96" cm="1">
        <f t="array" ref="AE2476">_xlfn.XLOOKUP(AD2475,SELICHistorico[Data],SELICHistorico[SELIC dia]/100,AE2475,0)</f>
        <v>0</v>
      </c>
      <c r="AF2476" s="80">
        <f t="shared" si="174"/>
        <v>1</v>
      </c>
      <c r="AG2476" s="123">
        <f t="shared" si="173"/>
        <v>1000</v>
      </c>
      <c r="AH2476" s="126" cm="1">
        <f t="array" ref="AH2476">_xlfn.XLOOKUP(AD2475,CDIHistorico_[Data],CDIHistorico_[CDI dia]/100,AH2475,0)</f>
        <v>0</v>
      </c>
      <c r="AI2476" s="2">
        <f t="shared" si="175"/>
        <v>1</v>
      </c>
    </row>
    <row r="2477" spans="26:35" hidden="1" x14ac:dyDescent="0.25">
      <c r="Z2477"/>
      <c r="AD2477" s="5">
        <f t="shared" si="176"/>
        <v>40303</v>
      </c>
      <c r="AE2477" s="96" cm="1">
        <f t="array" ref="AE2477">_xlfn.XLOOKUP(AD2476,SELICHistorico[Data],SELICHistorico[SELIC dia]/100,AE2476,0)</f>
        <v>0</v>
      </c>
      <c r="AF2477" s="80">
        <f t="shared" si="174"/>
        <v>1</v>
      </c>
      <c r="AG2477" s="123">
        <f t="shared" si="173"/>
        <v>1000</v>
      </c>
      <c r="AH2477" s="126" cm="1">
        <f t="array" ref="AH2477">_xlfn.XLOOKUP(AD2476,CDIHistorico_[Data],CDIHistorico_[CDI dia]/100,AH2476,0)</f>
        <v>0</v>
      </c>
      <c r="AI2477" s="2">
        <f t="shared" si="175"/>
        <v>1</v>
      </c>
    </row>
    <row r="2478" spans="26:35" hidden="1" x14ac:dyDescent="0.25">
      <c r="Z2478"/>
      <c r="AD2478" s="5">
        <f t="shared" si="176"/>
        <v>40304</v>
      </c>
      <c r="AE2478" s="96" cm="1">
        <f t="array" ref="AE2478">_xlfn.XLOOKUP(AD2477,SELICHistorico[Data],SELICHistorico[SELIC dia]/100,AE2477,0)</f>
        <v>0</v>
      </c>
      <c r="AF2478" s="80">
        <f t="shared" si="174"/>
        <v>1</v>
      </c>
      <c r="AG2478" s="123">
        <f t="shared" si="173"/>
        <v>1000</v>
      </c>
      <c r="AH2478" s="126" cm="1">
        <f t="array" ref="AH2478">_xlfn.XLOOKUP(AD2477,CDIHistorico_[Data],CDIHistorico_[CDI dia]/100,AH2477,0)</f>
        <v>0</v>
      </c>
      <c r="AI2478" s="2">
        <f t="shared" si="175"/>
        <v>1</v>
      </c>
    </row>
    <row r="2479" spans="26:35" hidden="1" x14ac:dyDescent="0.25">
      <c r="Z2479"/>
      <c r="AD2479" s="5">
        <f t="shared" si="176"/>
        <v>40305</v>
      </c>
      <c r="AE2479" s="96" cm="1">
        <f t="array" ref="AE2479">_xlfn.XLOOKUP(AD2478,SELICHistorico[Data],SELICHistorico[SELIC dia]/100,AE2478,0)</f>
        <v>0</v>
      </c>
      <c r="AF2479" s="80">
        <f t="shared" si="174"/>
        <v>1</v>
      </c>
      <c r="AG2479" s="123">
        <f t="shared" si="173"/>
        <v>1000</v>
      </c>
      <c r="AH2479" s="126" cm="1">
        <f t="array" ref="AH2479">_xlfn.XLOOKUP(AD2478,CDIHistorico_[Data],CDIHistorico_[CDI dia]/100,AH2478,0)</f>
        <v>0</v>
      </c>
      <c r="AI2479" s="2">
        <f t="shared" si="175"/>
        <v>1</v>
      </c>
    </row>
    <row r="2480" spans="26:35" hidden="1" x14ac:dyDescent="0.25">
      <c r="Z2480"/>
      <c r="AD2480" s="5">
        <f t="shared" si="176"/>
        <v>40308</v>
      </c>
      <c r="AE2480" s="96" cm="1">
        <f t="array" ref="AE2480">_xlfn.XLOOKUP(AD2479,SELICHistorico[Data],SELICHistorico[SELIC dia]/100,AE2479,0)</f>
        <v>0</v>
      </c>
      <c r="AF2480" s="80">
        <f t="shared" si="174"/>
        <v>1</v>
      </c>
      <c r="AG2480" s="123">
        <f t="shared" si="173"/>
        <v>1000</v>
      </c>
      <c r="AH2480" s="126" cm="1">
        <f t="array" ref="AH2480">_xlfn.XLOOKUP(AD2479,CDIHistorico_[Data],CDIHistorico_[CDI dia]/100,AH2479,0)</f>
        <v>0</v>
      </c>
      <c r="AI2480" s="2">
        <f t="shared" si="175"/>
        <v>1</v>
      </c>
    </row>
    <row r="2481" spans="26:35" hidden="1" x14ac:dyDescent="0.25">
      <c r="Z2481"/>
      <c r="AD2481" s="5">
        <f t="shared" si="176"/>
        <v>40309</v>
      </c>
      <c r="AE2481" s="96" cm="1">
        <f t="array" ref="AE2481">_xlfn.XLOOKUP(AD2480,SELICHistorico[Data],SELICHistorico[SELIC dia]/100,AE2480,0)</f>
        <v>0</v>
      </c>
      <c r="AF2481" s="80">
        <f t="shared" si="174"/>
        <v>1</v>
      </c>
      <c r="AG2481" s="123">
        <f t="shared" si="173"/>
        <v>1000</v>
      </c>
      <c r="AH2481" s="126" cm="1">
        <f t="array" ref="AH2481">_xlfn.XLOOKUP(AD2480,CDIHistorico_[Data],CDIHistorico_[CDI dia]/100,AH2480,0)</f>
        <v>0</v>
      </c>
      <c r="AI2481" s="2">
        <f t="shared" si="175"/>
        <v>1</v>
      </c>
    </row>
    <row r="2482" spans="26:35" hidden="1" x14ac:dyDescent="0.25">
      <c r="Z2482"/>
      <c r="AD2482" s="5">
        <f t="shared" si="176"/>
        <v>40310</v>
      </c>
      <c r="AE2482" s="96" cm="1">
        <f t="array" ref="AE2482">_xlfn.XLOOKUP(AD2481,SELICHistorico[Data],SELICHistorico[SELIC dia]/100,AE2481,0)</f>
        <v>0</v>
      </c>
      <c r="AF2482" s="80">
        <f t="shared" si="174"/>
        <v>1</v>
      </c>
      <c r="AG2482" s="123">
        <f t="shared" si="173"/>
        <v>1000</v>
      </c>
      <c r="AH2482" s="126" cm="1">
        <f t="array" ref="AH2482">_xlfn.XLOOKUP(AD2481,CDIHistorico_[Data],CDIHistorico_[CDI dia]/100,AH2481,0)</f>
        <v>0</v>
      </c>
      <c r="AI2482" s="2">
        <f t="shared" si="175"/>
        <v>1</v>
      </c>
    </row>
    <row r="2483" spans="26:35" hidden="1" x14ac:dyDescent="0.25">
      <c r="Z2483"/>
      <c r="AD2483" s="5">
        <f t="shared" si="176"/>
        <v>40311</v>
      </c>
      <c r="AE2483" s="96" cm="1">
        <f t="array" ref="AE2483">_xlfn.XLOOKUP(AD2482,SELICHistorico[Data],SELICHistorico[SELIC dia]/100,AE2482,0)</f>
        <v>0</v>
      </c>
      <c r="AF2483" s="80">
        <f t="shared" si="174"/>
        <v>1</v>
      </c>
      <c r="AG2483" s="123">
        <f t="shared" si="173"/>
        <v>1000</v>
      </c>
      <c r="AH2483" s="126" cm="1">
        <f t="array" ref="AH2483">_xlfn.XLOOKUP(AD2482,CDIHistorico_[Data],CDIHistorico_[CDI dia]/100,AH2482,0)</f>
        <v>0</v>
      </c>
      <c r="AI2483" s="2">
        <f t="shared" si="175"/>
        <v>1</v>
      </c>
    </row>
    <row r="2484" spans="26:35" hidden="1" x14ac:dyDescent="0.25">
      <c r="Z2484"/>
      <c r="AD2484" s="5">
        <f t="shared" si="176"/>
        <v>40312</v>
      </c>
      <c r="AE2484" s="96" cm="1">
        <f t="array" ref="AE2484">_xlfn.XLOOKUP(AD2483,SELICHistorico[Data],SELICHistorico[SELIC dia]/100,AE2483,0)</f>
        <v>0</v>
      </c>
      <c r="AF2484" s="80">
        <f t="shared" si="174"/>
        <v>1</v>
      </c>
      <c r="AG2484" s="123">
        <f t="shared" si="173"/>
        <v>1000</v>
      </c>
      <c r="AH2484" s="126" cm="1">
        <f t="array" ref="AH2484">_xlfn.XLOOKUP(AD2483,CDIHistorico_[Data],CDIHistorico_[CDI dia]/100,AH2483,0)</f>
        <v>0</v>
      </c>
      <c r="AI2484" s="2">
        <f t="shared" si="175"/>
        <v>1</v>
      </c>
    </row>
    <row r="2485" spans="26:35" hidden="1" x14ac:dyDescent="0.25">
      <c r="Z2485"/>
      <c r="AD2485" s="5">
        <f t="shared" si="176"/>
        <v>40315</v>
      </c>
      <c r="AE2485" s="96" cm="1">
        <f t="array" ref="AE2485">_xlfn.XLOOKUP(AD2484,SELICHistorico[Data],SELICHistorico[SELIC dia]/100,AE2484,0)</f>
        <v>0</v>
      </c>
      <c r="AF2485" s="80">
        <f t="shared" si="174"/>
        <v>1</v>
      </c>
      <c r="AG2485" s="123">
        <f t="shared" si="173"/>
        <v>1000</v>
      </c>
      <c r="AH2485" s="126" cm="1">
        <f t="array" ref="AH2485">_xlfn.XLOOKUP(AD2484,CDIHistorico_[Data],CDIHistorico_[CDI dia]/100,AH2484,0)</f>
        <v>0</v>
      </c>
      <c r="AI2485" s="2">
        <f t="shared" si="175"/>
        <v>1</v>
      </c>
    </row>
    <row r="2486" spans="26:35" hidden="1" x14ac:dyDescent="0.25">
      <c r="Z2486"/>
      <c r="AD2486" s="5">
        <f t="shared" si="176"/>
        <v>40316</v>
      </c>
      <c r="AE2486" s="96" cm="1">
        <f t="array" ref="AE2486">_xlfn.XLOOKUP(AD2485,SELICHistorico[Data],SELICHistorico[SELIC dia]/100,AE2485,0)</f>
        <v>0</v>
      </c>
      <c r="AF2486" s="80">
        <f t="shared" si="174"/>
        <v>1</v>
      </c>
      <c r="AG2486" s="123">
        <f t="shared" si="173"/>
        <v>1000</v>
      </c>
      <c r="AH2486" s="126" cm="1">
        <f t="array" ref="AH2486">_xlfn.XLOOKUP(AD2485,CDIHistorico_[Data],CDIHistorico_[CDI dia]/100,AH2485,0)</f>
        <v>0</v>
      </c>
      <c r="AI2486" s="2">
        <f t="shared" si="175"/>
        <v>1</v>
      </c>
    </row>
    <row r="2487" spans="26:35" hidden="1" x14ac:dyDescent="0.25">
      <c r="Z2487"/>
      <c r="AD2487" s="5">
        <f t="shared" si="176"/>
        <v>40317</v>
      </c>
      <c r="AE2487" s="96" cm="1">
        <f t="array" ref="AE2487">_xlfn.XLOOKUP(AD2486,SELICHistorico[Data],SELICHistorico[SELIC dia]/100,AE2486,0)</f>
        <v>0</v>
      </c>
      <c r="AF2487" s="80">
        <f t="shared" si="174"/>
        <v>1</v>
      </c>
      <c r="AG2487" s="123">
        <f t="shared" si="173"/>
        <v>1000</v>
      </c>
      <c r="AH2487" s="126" cm="1">
        <f t="array" ref="AH2487">_xlfn.XLOOKUP(AD2486,CDIHistorico_[Data],CDIHistorico_[CDI dia]/100,AH2486,0)</f>
        <v>0</v>
      </c>
      <c r="AI2487" s="2">
        <f t="shared" si="175"/>
        <v>1</v>
      </c>
    </row>
    <row r="2488" spans="26:35" hidden="1" x14ac:dyDescent="0.25">
      <c r="Z2488"/>
      <c r="AD2488" s="5">
        <f t="shared" si="176"/>
        <v>40318</v>
      </c>
      <c r="AE2488" s="96" cm="1">
        <f t="array" ref="AE2488">_xlfn.XLOOKUP(AD2487,SELICHistorico[Data],SELICHistorico[SELIC dia]/100,AE2487,0)</f>
        <v>0</v>
      </c>
      <c r="AF2488" s="80">
        <f t="shared" si="174"/>
        <v>1</v>
      </c>
      <c r="AG2488" s="123">
        <f t="shared" si="173"/>
        <v>1000</v>
      </c>
      <c r="AH2488" s="126" cm="1">
        <f t="array" ref="AH2488">_xlfn.XLOOKUP(AD2487,CDIHistorico_[Data],CDIHistorico_[CDI dia]/100,AH2487,0)</f>
        <v>0</v>
      </c>
      <c r="AI2488" s="2">
        <f t="shared" si="175"/>
        <v>1</v>
      </c>
    </row>
    <row r="2489" spans="26:35" hidden="1" x14ac:dyDescent="0.25">
      <c r="Z2489"/>
      <c r="AD2489" s="5">
        <f t="shared" si="176"/>
        <v>40319</v>
      </c>
      <c r="AE2489" s="96" cm="1">
        <f t="array" ref="AE2489">_xlfn.XLOOKUP(AD2488,SELICHistorico[Data],SELICHistorico[SELIC dia]/100,AE2488,0)</f>
        <v>0</v>
      </c>
      <c r="AF2489" s="80">
        <f t="shared" si="174"/>
        <v>1</v>
      </c>
      <c r="AG2489" s="123">
        <f t="shared" si="173"/>
        <v>1000</v>
      </c>
      <c r="AH2489" s="126" cm="1">
        <f t="array" ref="AH2489">_xlfn.XLOOKUP(AD2488,CDIHistorico_[Data],CDIHistorico_[CDI dia]/100,AH2488,0)</f>
        <v>0</v>
      </c>
      <c r="AI2489" s="2">
        <f t="shared" si="175"/>
        <v>1</v>
      </c>
    </row>
    <row r="2490" spans="26:35" hidden="1" x14ac:dyDescent="0.25">
      <c r="Z2490"/>
      <c r="AD2490" s="5">
        <f t="shared" si="176"/>
        <v>40322</v>
      </c>
      <c r="AE2490" s="96" cm="1">
        <f t="array" ref="AE2490">_xlfn.XLOOKUP(AD2489,SELICHistorico[Data],SELICHistorico[SELIC dia]/100,AE2489,0)</f>
        <v>0</v>
      </c>
      <c r="AF2490" s="80">
        <f t="shared" si="174"/>
        <v>1</v>
      </c>
      <c r="AG2490" s="123">
        <f t="shared" si="173"/>
        <v>1000</v>
      </c>
      <c r="AH2490" s="126" cm="1">
        <f t="array" ref="AH2490">_xlfn.XLOOKUP(AD2489,CDIHistorico_[Data],CDIHistorico_[CDI dia]/100,AH2489,0)</f>
        <v>0</v>
      </c>
      <c r="AI2490" s="2">
        <f t="shared" si="175"/>
        <v>1</v>
      </c>
    </row>
    <row r="2491" spans="26:35" hidden="1" x14ac:dyDescent="0.25">
      <c r="Z2491"/>
      <c r="AD2491" s="5">
        <f t="shared" si="176"/>
        <v>40323</v>
      </c>
      <c r="AE2491" s="96" cm="1">
        <f t="array" ref="AE2491">_xlfn.XLOOKUP(AD2490,SELICHistorico[Data],SELICHistorico[SELIC dia]/100,AE2490,0)</f>
        <v>0</v>
      </c>
      <c r="AF2491" s="80">
        <f t="shared" si="174"/>
        <v>1</v>
      </c>
      <c r="AG2491" s="123">
        <f t="shared" si="173"/>
        <v>1000</v>
      </c>
      <c r="AH2491" s="126" cm="1">
        <f t="array" ref="AH2491">_xlfn.XLOOKUP(AD2490,CDIHistorico_[Data],CDIHistorico_[CDI dia]/100,AH2490,0)</f>
        <v>0</v>
      </c>
      <c r="AI2491" s="2">
        <f t="shared" si="175"/>
        <v>1</v>
      </c>
    </row>
    <row r="2492" spans="26:35" hidden="1" x14ac:dyDescent="0.25">
      <c r="Z2492"/>
      <c r="AD2492" s="5">
        <f t="shared" si="176"/>
        <v>40324</v>
      </c>
      <c r="AE2492" s="96" cm="1">
        <f t="array" ref="AE2492">_xlfn.XLOOKUP(AD2491,SELICHistorico[Data],SELICHistorico[SELIC dia]/100,AE2491,0)</f>
        <v>0</v>
      </c>
      <c r="AF2492" s="80">
        <f t="shared" si="174"/>
        <v>1</v>
      </c>
      <c r="AG2492" s="123">
        <f t="shared" si="173"/>
        <v>1000</v>
      </c>
      <c r="AH2492" s="126" cm="1">
        <f t="array" ref="AH2492">_xlfn.XLOOKUP(AD2491,CDIHistorico_[Data],CDIHistorico_[CDI dia]/100,AH2491,0)</f>
        <v>0</v>
      </c>
      <c r="AI2492" s="2">
        <f t="shared" si="175"/>
        <v>1</v>
      </c>
    </row>
    <row r="2493" spans="26:35" hidden="1" x14ac:dyDescent="0.25">
      <c r="Z2493"/>
      <c r="AD2493" s="5">
        <f t="shared" si="176"/>
        <v>40325</v>
      </c>
      <c r="AE2493" s="96" cm="1">
        <f t="array" ref="AE2493">_xlfn.XLOOKUP(AD2492,SELICHistorico[Data],SELICHistorico[SELIC dia]/100,AE2492,0)</f>
        <v>0</v>
      </c>
      <c r="AF2493" s="80">
        <f t="shared" si="174"/>
        <v>1</v>
      </c>
      <c r="AG2493" s="123">
        <f t="shared" ref="AG2493:AG2556" si="177">TRUNC(1000*AF2493,6)</f>
        <v>1000</v>
      </c>
      <c r="AH2493" s="126" cm="1">
        <f t="array" ref="AH2493">_xlfn.XLOOKUP(AD2492,CDIHistorico_[Data],CDIHistorico_[CDI dia]/100,AH2492,0)</f>
        <v>0</v>
      </c>
      <c r="AI2493" s="2">
        <f t="shared" si="175"/>
        <v>1</v>
      </c>
    </row>
    <row r="2494" spans="26:35" hidden="1" x14ac:dyDescent="0.25">
      <c r="Z2494"/>
      <c r="AD2494" s="5">
        <f t="shared" si="176"/>
        <v>40326</v>
      </c>
      <c r="AE2494" s="96" cm="1">
        <f t="array" ref="AE2494">_xlfn.XLOOKUP(AD2493,SELICHistorico[Data],SELICHistorico[SELIC dia]/100,AE2493,0)</f>
        <v>0</v>
      </c>
      <c r="AF2494" s="80">
        <f t="shared" ref="AF2494:AF2557" si="178">AF2493*(1+AE2494)</f>
        <v>1</v>
      </c>
      <c r="AG2494" s="123">
        <f t="shared" si="177"/>
        <v>1000</v>
      </c>
      <c r="AH2494" s="126" cm="1">
        <f t="array" ref="AH2494">_xlfn.XLOOKUP(AD2493,CDIHistorico_[Data],CDIHistorico_[CDI dia]/100,AH2493,0)</f>
        <v>0</v>
      </c>
      <c r="AI2494" s="2">
        <f t="shared" si="175"/>
        <v>1</v>
      </c>
    </row>
    <row r="2495" spans="26:35" hidden="1" x14ac:dyDescent="0.25">
      <c r="Z2495"/>
      <c r="AD2495" s="5">
        <f t="shared" si="176"/>
        <v>40329</v>
      </c>
      <c r="AE2495" s="96" cm="1">
        <f t="array" ref="AE2495">_xlfn.XLOOKUP(AD2494,SELICHistorico[Data],SELICHistorico[SELIC dia]/100,AE2494,0)</f>
        <v>0</v>
      </c>
      <c r="AF2495" s="80">
        <f t="shared" si="178"/>
        <v>1</v>
      </c>
      <c r="AG2495" s="123">
        <f t="shared" si="177"/>
        <v>1000</v>
      </c>
      <c r="AH2495" s="126" cm="1">
        <f t="array" ref="AH2495">_xlfn.XLOOKUP(AD2494,CDIHistorico_[Data],CDIHistorico_[CDI dia]/100,AH2494,0)</f>
        <v>0</v>
      </c>
      <c r="AI2495" s="2">
        <f t="shared" si="175"/>
        <v>1</v>
      </c>
    </row>
    <row r="2496" spans="26:35" hidden="1" x14ac:dyDescent="0.25">
      <c r="Z2496"/>
      <c r="AD2496" s="5">
        <f t="shared" si="176"/>
        <v>40330</v>
      </c>
      <c r="AE2496" s="96" cm="1">
        <f t="array" ref="AE2496">_xlfn.XLOOKUP(AD2495,SELICHistorico[Data],SELICHistorico[SELIC dia]/100,AE2495,0)</f>
        <v>0</v>
      </c>
      <c r="AF2496" s="80">
        <f t="shared" si="178"/>
        <v>1</v>
      </c>
      <c r="AG2496" s="123">
        <f t="shared" si="177"/>
        <v>1000</v>
      </c>
      <c r="AH2496" s="126" cm="1">
        <f t="array" ref="AH2496">_xlfn.XLOOKUP(AD2495,CDIHistorico_[Data],CDIHistorico_[CDI dia]/100,AH2495,0)</f>
        <v>0</v>
      </c>
      <c r="AI2496" s="2">
        <f t="shared" si="175"/>
        <v>1</v>
      </c>
    </row>
    <row r="2497" spans="26:35" hidden="1" x14ac:dyDescent="0.25">
      <c r="Z2497"/>
      <c r="AD2497" s="5">
        <f t="shared" si="176"/>
        <v>40331</v>
      </c>
      <c r="AE2497" s="96" cm="1">
        <f t="array" ref="AE2497">_xlfn.XLOOKUP(AD2496,SELICHistorico[Data],SELICHistorico[SELIC dia]/100,AE2496,0)</f>
        <v>0</v>
      </c>
      <c r="AF2497" s="80">
        <f t="shared" si="178"/>
        <v>1</v>
      </c>
      <c r="AG2497" s="123">
        <f t="shared" si="177"/>
        <v>1000</v>
      </c>
      <c r="AH2497" s="126" cm="1">
        <f t="array" ref="AH2497">_xlfn.XLOOKUP(AD2496,CDIHistorico_[Data],CDIHistorico_[CDI dia]/100,AH2496,0)</f>
        <v>0</v>
      </c>
      <c r="AI2497" s="2">
        <f t="shared" si="175"/>
        <v>1</v>
      </c>
    </row>
    <row r="2498" spans="26:35" hidden="1" x14ac:dyDescent="0.25">
      <c r="Z2498"/>
      <c r="AD2498" s="5">
        <f t="shared" si="176"/>
        <v>40333</v>
      </c>
      <c r="AE2498" s="96" cm="1">
        <f t="array" ref="AE2498">_xlfn.XLOOKUP(AD2497,SELICHistorico[Data],SELICHistorico[SELIC dia]/100,AE2497,0)</f>
        <v>0</v>
      </c>
      <c r="AF2498" s="80">
        <f t="shared" si="178"/>
        <v>1</v>
      </c>
      <c r="AG2498" s="123">
        <f t="shared" si="177"/>
        <v>1000</v>
      </c>
      <c r="AH2498" s="126" cm="1">
        <f t="array" ref="AH2498">_xlfn.XLOOKUP(AD2497,CDIHistorico_[Data],CDIHistorico_[CDI dia]/100,AH2497,0)</f>
        <v>0</v>
      </c>
      <c r="AI2498" s="2">
        <f t="shared" si="175"/>
        <v>1</v>
      </c>
    </row>
    <row r="2499" spans="26:35" hidden="1" x14ac:dyDescent="0.25">
      <c r="Z2499"/>
      <c r="AD2499" s="5">
        <f t="shared" si="176"/>
        <v>40336</v>
      </c>
      <c r="AE2499" s="96" cm="1">
        <f t="array" ref="AE2499">_xlfn.XLOOKUP(AD2498,SELICHistorico[Data],SELICHistorico[SELIC dia]/100,AE2498,0)</f>
        <v>0</v>
      </c>
      <c r="AF2499" s="80">
        <f t="shared" si="178"/>
        <v>1</v>
      </c>
      <c r="AG2499" s="123">
        <f t="shared" si="177"/>
        <v>1000</v>
      </c>
      <c r="AH2499" s="126" cm="1">
        <f t="array" ref="AH2499">_xlfn.XLOOKUP(AD2498,CDIHistorico_[Data],CDIHistorico_[CDI dia]/100,AH2498,0)</f>
        <v>0</v>
      </c>
      <c r="AI2499" s="2">
        <f t="shared" si="175"/>
        <v>1</v>
      </c>
    </row>
    <row r="2500" spans="26:35" hidden="1" x14ac:dyDescent="0.25">
      <c r="Z2500"/>
      <c r="AD2500" s="5">
        <f t="shared" si="176"/>
        <v>40337</v>
      </c>
      <c r="AE2500" s="96" cm="1">
        <f t="array" ref="AE2500">_xlfn.XLOOKUP(AD2499,SELICHistorico[Data],SELICHistorico[SELIC dia]/100,AE2499,0)</f>
        <v>0</v>
      </c>
      <c r="AF2500" s="80">
        <f t="shared" si="178"/>
        <v>1</v>
      </c>
      <c r="AG2500" s="123">
        <f t="shared" si="177"/>
        <v>1000</v>
      </c>
      <c r="AH2500" s="126" cm="1">
        <f t="array" ref="AH2500">_xlfn.XLOOKUP(AD2499,CDIHistorico_[Data],CDIHistorico_[CDI dia]/100,AH2499,0)</f>
        <v>0</v>
      </c>
      <c r="AI2500" s="2">
        <f t="shared" si="175"/>
        <v>1</v>
      </c>
    </row>
    <row r="2501" spans="26:35" hidden="1" x14ac:dyDescent="0.25">
      <c r="Z2501"/>
      <c r="AD2501" s="5">
        <f t="shared" si="176"/>
        <v>40338</v>
      </c>
      <c r="AE2501" s="96" cm="1">
        <f t="array" ref="AE2501">_xlfn.XLOOKUP(AD2500,SELICHistorico[Data],SELICHistorico[SELIC dia]/100,AE2500,0)</f>
        <v>0</v>
      </c>
      <c r="AF2501" s="80">
        <f t="shared" si="178"/>
        <v>1</v>
      </c>
      <c r="AG2501" s="123">
        <f t="shared" si="177"/>
        <v>1000</v>
      </c>
      <c r="AH2501" s="126" cm="1">
        <f t="array" ref="AH2501">_xlfn.XLOOKUP(AD2500,CDIHistorico_[Data],CDIHistorico_[CDI dia]/100,AH2500,0)</f>
        <v>0</v>
      </c>
      <c r="AI2501" s="2">
        <f t="shared" si="175"/>
        <v>1</v>
      </c>
    </row>
    <row r="2502" spans="26:35" hidden="1" x14ac:dyDescent="0.25">
      <c r="Z2502"/>
      <c r="AD2502" s="5">
        <f t="shared" si="176"/>
        <v>40339</v>
      </c>
      <c r="AE2502" s="96" cm="1">
        <f t="array" ref="AE2502">_xlfn.XLOOKUP(AD2501,SELICHistorico[Data],SELICHistorico[SELIC dia]/100,AE2501,0)</f>
        <v>0</v>
      </c>
      <c r="AF2502" s="80">
        <f t="shared" si="178"/>
        <v>1</v>
      </c>
      <c r="AG2502" s="123">
        <f t="shared" si="177"/>
        <v>1000</v>
      </c>
      <c r="AH2502" s="126" cm="1">
        <f t="array" ref="AH2502">_xlfn.XLOOKUP(AD2501,CDIHistorico_[Data],CDIHistorico_[CDI dia]/100,AH2501,0)</f>
        <v>0</v>
      </c>
      <c r="AI2502" s="2">
        <f t="shared" si="175"/>
        <v>1</v>
      </c>
    </row>
    <row r="2503" spans="26:35" hidden="1" x14ac:dyDescent="0.25">
      <c r="Z2503"/>
      <c r="AD2503" s="5">
        <f t="shared" si="176"/>
        <v>40340</v>
      </c>
      <c r="AE2503" s="96" cm="1">
        <f t="array" ref="AE2503">_xlfn.XLOOKUP(AD2502,SELICHistorico[Data],SELICHistorico[SELIC dia]/100,AE2502,0)</f>
        <v>0</v>
      </c>
      <c r="AF2503" s="80">
        <f t="shared" si="178"/>
        <v>1</v>
      </c>
      <c r="AG2503" s="123">
        <f t="shared" si="177"/>
        <v>1000</v>
      </c>
      <c r="AH2503" s="126" cm="1">
        <f t="array" ref="AH2503">_xlfn.XLOOKUP(AD2502,CDIHistorico_[Data],CDIHistorico_[CDI dia]/100,AH2502,0)</f>
        <v>0</v>
      </c>
      <c r="AI2503" s="2">
        <f t="shared" si="175"/>
        <v>1</v>
      </c>
    </row>
    <row r="2504" spans="26:35" hidden="1" x14ac:dyDescent="0.25">
      <c r="Z2504"/>
      <c r="AD2504" s="5">
        <f t="shared" si="176"/>
        <v>40343</v>
      </c>
      <c r="AE2504" s="96" cm="1">
        <f t="array" ref="AE2504">_xlfn.XLOOKUP(AD2503,SELICHistorico[Data],SELICHistorico[SELIC dia]/100,AE2503,0)</f>
        <v>0</v>
      </c>
      <c r="AF2504" s="80">
        <f t="shared" si="178"/>
        <v>1</v>
      </c>
      <c r="AG2504" s="123">
        <f t="shared" si="177"/>
        <v>1000</v>
      </c>
      <c r="AH2504" s="126" cm="1">
        <f t="array" ref="AH2504">_xlfn.XLOOKUP(AD2503,CDIHistorico_[Data],CDIHistorico_[CDI dia]/100,AH2503,0)</f>
        <v>0</v>
      </c>
      <c r="AI2504" s="2">
        <f t="shared" si="175"/>
        <v>1</v>
      </c>
    </row>
    <row r="2505" spans="26:35" hidden="1" x14ac:dyDescent="0.25">
      <c r="Z2505"/>
      <c r="AD2505" s="5">
        <f t="shared" si="176"/>
        <v>40344</v>
      </c>
      <c r="AE2505" s="96" cm="1">
        <f t="array" ref="AE2505">_xlfn.XLOOKUP(AD2504,SELICHistorico[Data],SELICHistorico[SELIC dia]/100,AE2504,0)</f>
        <v>0</v>
      </c>
      <c r="AF2505" s="80">
        <f t="shared" si="178"/>
        <v>1</v>
      </c>
      <c r="AG2505" s="123">
        <f t="shared" si="177"/>
        <v>1000</v>
      </c>
      <c r="AH2505" s="126" cm="1">
        <f t="array" ref="AH2505">_xlfn.XLOOKUP(AD2504,CDIHistorico_[Data],CDIHistorico_[CDI dia]/100,AH2504,0)</f>
        <v>0</v>
      </c>
      <c r="AI2505" s="2">
        <f t="shared" si="175"/>
        <v>1</v>
      </c>
    </row>
    <row r="2506" spans="26:35" hidden="1" x14ac:dyDescent="0.25">
      <c r="Z2506"/>
      <c r="AD2506" s="5">
        <f t="shared" si="176"/>
        <v>40345</v>
      </c>
      <c r="AE2506" s="96" cm="1">
        <f t="array" ref="AE2506">_xlfn.XLOOKUP(AD2505,SELICHistorico[Data],SELICHistorico[SELIC dia]/100,AE2505,0)</f>
        <v>0</v>
      </c>
      <c r="AF2506" s="80">
        <f t="shared" si="178"/>
        <v>1</v>
      </c>
      <c r="AG2506" s="123">
        <f t="shared" si="177"/>
        <v>1000</v>
      </c>
      <c r="AH2506" s="126" cm="1">
        <f t="array" ref="AH2506">_xlfn.XLOOKUP(AD2505,CDIHistorico_[Data],CDIHistorico_[CDI dia]/100,AH2505,0)</f>
        <v>0</v>
      </c>
      <c r="AI2506" s="2">
        <f t="shared" si="175"/>
        <v>1</v>
      </c>
    </row>
    <row r="2507" spans="26:35" hidden="1" x14ac:dyDescent="0.25">
      <c r="Z2507"/>
      <c r="AD2507" s="5">
        <f t="shared" si="176"/>
        <v>40346</v>
      </c>
      <c r="AE2507" s="96" cm="1">
        <f t="array" ref="AE2507">_xlfn.XLOOKUP(AD2506,SELICHistorico[Data],SELICHistorico[SELIC dia]/100,AE2506,0)</f>
        <v>0</v>
      </c>
      <c r="AF2507" s="80">
        <f t="shared" si="178"/>
        <v>1</v>
      </c>
      <c r="AG2507" s="123">
        <f t="shared" si="177"/>
        <v>1000</v>
      </c>
      <c r="AH2507" s="126" cm="1">
        <f t="array" ref="AH2507">_xlfn.XLOOKUP(AD2506,CDIHistorico_[Data],CDIHistorico_[CDI dia]/100,AH2506,0)</f>
        <v>0</v>
      </c>
      <c r="AI2507" s="2">
        <f t="shared" ref="AI2507:AI2570" si="179">AI2506*(1+AH2507)</f>
        <v>1</v>
      </c>
    </row>
    <row r="2508" spans="26:35" hidden="1" x14ac:dyDescent="0.25">
      <c r="Z2508"/>
      <c r="AD2508" s="5">
        <f t="shared" si="176"/>
        <v>40347</v>
      </c>
      <c r="AE2508" s="96" cm="1">
        <f t="array" ref="AE2508">_xlfn.XLOOKUP(AD2507,SELICHistorico[Data],SELICHistorico[SELIC dia]/100,AE2507,0)</f>
        <v>0</v>
      </c>
      <c r="AF2508" s="80">
        <f t="shared" si="178"/>
        <v>1</v>
      </c>
      <c r="AG2508" s="123">
        <f t="shared" si="177"/>
        <v>1000</v>
      </c>
      <c r="AH2508" s="126" cm="1">
        <f t="array" ref="AH2508">_xlfn.XLOOKUP(AD2507,CDIHistorico_[Data],CDIHistorico_[CDI dia]/100,AH2507,0)</f>
        <v>0</v>
      </c>
      <c r="AI2508" s="2">
        <f t="shared" si="179"/>
        <v>1</v>
      </c>
    </row>
    <row r="2509" spans="26:35" hidden="1" x14ac:dyDescent="0.25">
      <c r="Z2509"/>
      <c r="AD2509" s="5">
        <f t="shared" si="176"/>
        <v>40350</v>
      </c>
      <c r="AE2509" s="96" cm="1">
        <f t="array" ref="AE2509">_xlfn.XLOOKUP(AD2508,SELICHistorico[Data],SELICHistorico[SELIC dia]/100,AE2508,0)</f>
        <v>0</v>
      </c>
      <c r="AF2509" s="80">
        <f t="shared" si="178"/>
        <v>1</v>
      </c>
      <c r="AG2509" s="123">
        <f t="shared" si="177"/>
        <v>1000</v>
      </c>
      <c r="AH2509" s="126" cm="1">
        <f t="array" ref="AH2509">_xlfn.XLOOKUP(AD2508,CDIHistorico_[Data],CDIHistorico_[CDI dia]/100,AH2508,0)</f>
        <v>0</v>
      </c>
      <c r="AI2509" s="2">
        <f t="shared" si="179"/>
        <v>1</v>
      </c>
    </row>
    <row r="2510" spans="26:35" hidden="1" x14ac:dyDescent="0.25">
      <c r="Z2510"/>
      <c r="AD2510" s="5">
        <f t="shared" si="176"/>
        <v>40351</v>
      </c>
      <c r="AE2510" s="96" cm="1">
        <f t="array" ref="AE2510">_xlfn.XLOOKUP(AD2509,SELICHistorico[Data],SELICHistorico[SELIC dia]/100,AE2509,0)</f>
        <v>0</v>
      </c>
      <c r="AF2510" s="80">
        <f t="shared" si="178"/>
        <v>1</v>
      </c>
      <c r="AG2510" s="123">
        <f t="shared" si="177"/>
        <v>1000</v>
      </c>
      <c r="AH2510" s="126" cm="1">
        <f t="array" ref="AH2510">_xlfn.XLOOKUP(AD2509,CDIHistorico_[Data],CDIHistorico_[CDI dia]/100,AH2509,0)</f>
        <v>0</v>
      </c>
      <c r="AI2510" s="2">
        <f t="shared" si="179"/>
        <v>1</v>
      </c>
    </row>
    <row r="2511" spans="26:35" hidden="1" x14ac:dyDescent="0.25">
      <c r="Z2511"/>
      <c r="AD2511" s="5">
        <f t="shared" si="176"/>
        <v>40352</v>
      </c>
      <c r="AE2511" s="96" cm="1">
        <f t="array" ref="AE2511">_xlfn.XLOOKUP(AD2510,SELICHistorico[Data],SELICHistorico[SELIC dia]/100,AE2510,0)</f>
        <v>0</v>
      </c>
      <c r="AF2511" s="80">
        <f t="shared" si="178"/>
        <v>1</v>
      </c>
      <c r="AG2511" s="123">
        <f t="shared" si="177"/>
        <v>1000</v>
      </c>
      <c r="AH2511" s="126" cm="1">
        <f t="array" ref="AH2511">_xlfn.XLOOKUP(AD2510,CDIHistorico_[Data],CDIHistorico_[CDI dia]/100,AH2510,0)</f>
        <v>0</v>
      </c>
      <c r="AI2511" s="2">
        <f t="shared" si="179"/>
        <v>1</v>
      </c>
    </row>
    <row r="2512" spans="26:35" hidden="1" x14ac:dyDescent="0.25">
      <c r="Z2512"/>
      <c r="AD2512" s="5">
        <f t="shared" si="176"/>
        <v>40353</v>
      </c>
      <c r="AE2512" s="96" cm="1">
        <f t="array" ref="AE2512">_xlfn.XLOOKUP(AD2511,SELICHistorico[Data],SELICHistorico[SELIC dia]/100,AE2511,0)</f>
        <v>0</v>
      </c>
      <c r="AF2512" s="80">
        <f t="shared" si="178"/>
        <v>1</v>
      </c>
      <c r="AG2512" s="123">
        <f t="shared" si="177"/>
        <v>1000</v>
      </c>
      <c r="AH2512" s="126" cm="1">
        <f t="array" ref="AH2512">_xlfn.XLOOKUP(AD2511,CDIHistorico_[Data],CDIHistorico_[CDI dia]/100,AH2511,0)</f>
        <v>0</v>
      </c>
      <c r="AI2512" s="2">
        <f t="shared" si="179"/>
        <v>1</v>
      </c>
    </row>
    <row r="2513" spans="26:35" hidden="1" x14ac:dyDescent="0.25">
      <c r="Z2513"/>
      <c r="AD2513" s="5">
        <f t="shared" si="176"/>
        <v>40354</v>
      </c>
      <c r="AE2513" s="96" cm="1">
        <f t="array" ref="AE2513">_xlfn.XLOOKUP(AD2512,SELICHistorico[Data],SELICHistorico[SELIC dia]/100,AE2512,0)</f>
        <v>0</v>
      </c>
      <c r="AF2513" s="80">
        <f t="shared" si="178"/>
        <v>1</v>
      </c>
      <c r="AG2513" s="123">
        <f t="shared" si="177"/>
        <v>1000</v>
      </c>
      <c r="AH2513" s="126" cm="1">
        <f t="array" ref="AH2513">_xlfn.XLOOKUP(AD2512,CDIHistorico_[Data],CDIHistorico_[CDI dia]/100,AH2512,0)</f>
        <v>0</v>
      </c>
      <c r="AI2513" s="2">
        <f t="shared" si="179"/>
        <v>1</v>
      </c>
    </row>
    <row r="2514" spans="26:35" hidden="1" x14ac:dyDescent="0.25">
      <c r="Z2514"/>
      <c r="AD2514" s="5">
        <f t="shared" si="176"/>
        <v>40357</v>
      </c>
      <c r="AE2514" s="96" cm="1">
        <f t="array" ref="AE2514">_xlfn.XLOOKUP(AD2513,SELICHistorico[Data],SELICHistorico[SELIC dia]/100,AE2513,0)</f>
        <v>0</v>
      </c>
      <c r="AF2514" s="80">
        <f t="shared" si="178"/>
        <v>1</v>
      </c>
      <c r="AG2514" s="123">
        <f t="shared" si="177"/>
        <v>1000</v>
      </c>
      <c r="AH2514" s="126" cm="1">
        <f t="array" ref="AH2514">_xlfn.XLOOKUP(AD2513,CDIHistorico_[Data],CDIHistorico_[CDI dia]/100,AH2513,0)</f>
        <v>0</v>
      </c>
      <c r="AI2514" s="2">
        <f t="shared" si="179"/>
        <v>1</v>
      </c>
    </row>
    <row r="2515" spans="26:35" hidden="1" x14ac:dyDescent="0.25">
      <c r="Z2515"/>
      <c r="AD2515" s="5">
        <f t="shared" si="176"/>
        <v>40358</v>
      </c>
      <c r="AE2515" s="96" cm="1">
        <f t="array" ref="AE2515">_xlfn.XLOOKUP(AD2514,SELICHistorico[Data],SELICHistorico[SELIC dia]/100,AE2514,0)</f>
        <v>0</v>
      </c>
      <c r="AF2515" s="80">
        <f t="shared" si="178"/>
        <v>1</v>
      </c>
      <c r="AG2515" s="123">
        <f t="shared" si="177"/>
        <v>1000</v>
      </c>
      <c r="AH2515" s="126" cm="1">
        <f t="array" ref="AH2515">_xlfn.XLOOKUP(AD2514,CDIHistorico_[Data],CDIHistorico_[CDI dia]/100,AH2514,0)</f>
        <v>0</v>
      </c>
      <c r="AI2515" s="2">
        <f t="shared" si="179"/>
        <v>1</v>
      </c>
    </row>
    <row r="2516" spans="26:35" hidden="1" x14ac:dyDescent="0.25">
      <c r="Z2516"/>
      <c r="AD2516" s="5">
        <f t="shared" ref="AD2516:AD2579" si="180">WORKDAY(AD2515,1,feriados)</f>
        <v>40359</v>
      </c>
      <c r="AE2516" s="96" cm="1">
        <f t="array" ref="AE2516">_xlfn.XLOOKUP(AD2515,SELICHistorico[Data],SELICHistorico[SELIC dia]/100,AE2515,0)</f>
        <v>0</v>
      </c>
      <c r="AF2516" s="80">
        <f t="shared" si="178"/>
        <v>1</v>
      </c>
      <c r="AG2516" s="123">
        <f t="shared" si="177"/>
        <v>1000</v>
      </c>
      <c r="AH2516" s="126" cm="1">
        <f t="array" ref="AH2516">_xlfn.XLOOKUP(AD2515,CDIHistorico_[Data],CDIHistorico_[CDI dia]/100,AH2515,0)</f>
        <v>0</v>
      </c>
      <c r="AI2516" s="2">
        <f t="shared" si="179"/>
        <v>1</v>
      </c>
    </row>
    <row r="2517" spans="26:35" hidden="1" x14ac:dyDescent="0.25">
      <c r="Z2517"/>
      <c r="AD2517" s="5">
        <f t="shared" si="180"/>
        <v>40360</v>
      </c>
      <c r="AE2517" s="96" cm="1">
        <f t="array" ref="AE2517">_xlfn.XLOOKUP(AD2516,SELICHistorico[Data],SELICHistorico[SELIC dia]/100,AE2516,0)</f>
        <v>0</v>
      </c>
      <c r="AF2517" s="80">
        <f t="shared" si="178"/>
        <v>1</v>
      </c>
      <c r="AG2517" s="123">
        <f t="shared" si="177"/>
        <v>1000</v>
      </c>
      <c r="AH2517" s="126" cm="1">
        <f t="array" ref="AH2517">_xlfn.XLOOKUP(AD2516,CDIHistorico_[Data],CDIHistorico_[CDI dia]/100,AH2516,0)</f>
        <v>0</v>
      </c>
      <c r="AI2517" s="2">
        <f t="shared" si="179"/>
        <v>1</v>
      </c>
    </row>
    <row r="2518" spans="26:35" hidden="1" x14ac:dyDescent="0.25">
      <c r="Z2518"/>
      <c r="AD2518" s="5">
        <f t="shared" si="180"/>
        <v>40361</v>
      </c>
      <c r="AE2518" s="96" cm="1">
        <f t="array" ref="AE2518">_xlfn.XLOOKUP(AD2517,SELICHistorico[Data],SELICHistorico[SELIC dia]/100,AE2517,0)</f>
        <v>0</v>
      </c>
      <c r="AF2518" s="80">
        <f t="shared" si="178"/>
        <v>1</v>
      </c>
      <c r="AG2518" s="123">
        <f t="shared" si="177"/>
        <v>1000</v>
      </c>
      <c r="AH2518" s="126" cm="1">
        <f t="array" ref="AH2518">_xlfn.XLOOKUP(AD2517,CDIHistorico_[Data],CDIHistorico_[CDI dia]/100,AH2517,0)</f>
        <v>0</v>
      </c>
      <c r="AI2518" s="2">
        <f t="shared" si="179"/>
        <v>1</v>
      </c>
    </row>
    <row r="2519" spans="26:35" hidden="1" x14ac:dyDescent="0.25">
      <c r="Z2519"/>
      <c r="AD2519" s="5">
        <f t="shared" si="180"/>
        <v>40364</v>
      </c>
      <c r="AE2519" s="96" cm="1">
        <f t="array" ref="AE2519">_xlfn.XLOOKUP(AD2518,SELICHistorico[Data],SELICHistorico[SELIC dia]/100,AE2518,0)</f>
        <v>0</v>
      </c>
      <c r="AF2519" s="80">
        <f t="shared" si="178"/>
        <v>1</v>
      </c>
      <c r="AG2519" s="123">
        <f t="shared" si="177"/>
        <v>1000</v>
      </c>
      <c r="AH2519" s="126" cm="1">
        <f t="array" ref="AH2519">_xlfn.XLOOKUP(AD2518,CDIHistorico_[Data],CDIHistorico_[CDI dia]/100,AH2518,0)</f>
        <v>0</v>
      </c>
      <c r="AI2519" s="2">
        <f t="shared" si="179"/>
        <v>1</v>
      </c>
    </row>
    <row r="2520" spans="26:35" hidden="1" x14ac:dyDescent="0.25">
      <c r="Z2520"/>
      <c r="AD2520" s="5">
        <f t="shared" si="180"/>
        <v>40365</v>
      </c>
      <c r="AE2520" s="96" cm="1">
        <f t="array" ref="AE2520">_xlfn.XLOOKUP(AD2519,SELICHistorico[Data],SELICHistorico[SELIC dia]/100,AE2519,0)</f>
        <v>0</v>
      </c>
      <c r="AF2520" s="80">
        <f t="shared" si="178"/>
        <v>1</v>
      </c>
      <c r="AG2520" s="123">
        <f t="shared" si="177"/>
        <v>1000</v>
      </c>
      <c r="AH2520" s="126" cm="1">
        <f t="array" ref="AH2520">_xlfn.XLOOKUP(AD2519,CDIHistorico_[Data],CDIHistorico_[CDI dia]/100,AH2519,0)</f>
        <v>0</v>
      </c>
      <c r="AI2520" s="2">
        <f t="shared" si="179"/>
        <v>1</v>
      </c>
    </row>
    <row r="2521" spans="26:35" hidden="1" x14ac:dyDescent="0.25">
      <c r="Z2521"/>
      <c r="AD2521" s="5">
        <f t="shared" si="180"/>
        <v>40366</v>
      </c>
      <c r="AE2521" s="96" cm="1">
        <f t="array" ref="AE2521">_xlfn.XLOOKUP(AD2520,SELICHistorico[Data],SELICHistorico[SELIC dia]/100,AE2520,0)</f>
        <v>0</v>
      </c>
      <c r="AF2521" s="80">
        <f t="shared" si="178"/>
        <v>1</v>
      </c>
      <c r="AG2521" s="123">
        <f t="shared" si="177"/>
        <v>1000</v>
      </c>
      <c r="AH2521" s="126" cm="1">
        <f t="array" ref="AH2521">_xlfn.XLOOKUP(AD2520,CDIHistorico_[Data],CDIHistorico_[CDI dia]/100,AH2520,0)</f>
        <v>0</v>
      </c>
      <c r="AI2521" s="2">
        <f t="shared" si="179"/>
        <v>1</v>
      </c>
    </row>
    <row r="2522" spans="26:35" hidden="1" x14ac:dyDescent="0.25">
      <c r="Z2522"/>
      <c r="AD2522" s="5">
        <f t="shared" si="180"/>
        <v>40367</v>
      </c>
      <c r="AE2522" s="96" cm="1">
        <f t="array" ref="AE2522">_xlfn.XLOOKUP(AD2521,SELICHistorico[Data],SELICHistorico[SELIC dia]/100,AE2521,0)</f>
        <v>0</v>
      </c>
      <c r="AF2522" s="80">
        <f t="shared" si="178"/>
        <v>1</v>
      </c>
      <c r="AG2522" s="123">
        <f t="shared" si="177"/>
        <v>1000</v>
      </c>
      <c r="AH2522" s="126" cm="1">
        <f t="array" ref="AH2522">_xlfn.XLOOKUP(AD2521,CDIHistorico_[Data],CDIHistorico_[CDI dia]/100,AH2521,0)</f>
        <v>0</v>
      </c>
      <c r="AI2522" s="2">
        <f t="shared" si="179"/>
        <v>1</v>
      </c>
    </row>
    <row r="2523" spans="26:35" hidden="1" x14ac:dyDescent="0.25">
      <c r="Z2523"/>
      <c r="AD2523" s="5">
        <f t="shared" si="180"/>
        <v>40368</v>
      </c>
      <c r="AE2523" s="96" cm="1">
        <f t="array" ref="AE2523">_xlfn.XLOOKUP(AD2522,SELICHistorico[Data],SELICHistorico[SELIC dia]/100,AE2522,0)</f>
        <v>0</v>
      </c>
      <c r="AF2523" s="80">
        <f t="shared" si="178"/>
        <v>1</v>
      </c>
      <c r="AG2523" s="123">
        <f t="shared" si="177"/>
        <v>1000</v>
      </c>
      <c r="AH2523" s="126" cm="1">
        <f t="array" ref="AH2523">_xlfn.XLOOKUP(AD2522,CDIHistorico_[Data],CDIHistorico_[CDI dia]/100,AH2522,0)</f>
        <v>0</v>
      </c>
      <c r="AI2523" s="2">
        <f t="shared" si="179"/>
        <v>1</v>
      </c>
    </row>
    <row r="2524" spans="26:35" hidden="1" x14ac:dyDescent="0.25">
      <c r="Z2524"/>
      <c r="AD2524" s="5">
        <f t="shared" si="180"/>
        <v>40371</v>
      </c>
      <c r="AE2524" s="96" cm="1">
        <f t="array" ref="AE2524">_xlfn.XLOOKUP(AD2523,SELICHistorico[Data],SELICHistorico[SELIC dia]/100,AE2523,0)</f>
        <v>0</v>
      </c>
      <c r="AF2524" s="80">
        <f t="shared" si="178"/>
        <v>1</v>
      </c>
      <c r="AG2524" s="123">
        <f t="shared" si="177"/>
        <v>1000</v>
      </c>
      <c r="AH2524" s="126" cm="1">
        <f t="array" ref="AH2524">_xlfn.XLOOKUP(AD2523,CDIHistorico_[Data],CDIHistorico_[CDI dia]/100,AH2523,0)</f>
        <v>0</v>
      </c>
      <c r="AI2524" s="2">
        <f t="shared" si="179"/>
        <v>1</v>
      </c>
    </row>
    <row r="2525" spans="26:35" hidden="1" x14ac:dyDescent="0.25">
      <c r="Z2525"/>
      <c r="AD2525" s="5">
        <f t="shared" si="180"/>
        <v>40372</v>
      </c>
      <c r="AE2525" s="96" cm="1">
        <f t="array" ref="AE2525">_xlfn.XLOOKUP(AD2524,SELICHistorico[Data],SELICHistorico[SELIC dia]/100,AE2524,0)</f>
        <v>0</v>
      </c>
      <c r="AF2525" s="80">
        <f t="shared" si="178"/>
        <v>1</v>
      </c>
      <c r="AG2525" s="123">
        <f t="shared" si="177"/>
        <v>1000</v>
      </c>
      <c r="AH2525" s="126" cm="1">
        <f t="array" ref="AH2525">_xlfn.XLOOKUP(AD2524,CDIHistorico_[Data],CDIHistorico_[CDI dia]/100,AH2524,0)</f>
        <v>0</v>
      </c>
      <c r="AI2525" s="2">
        <f t="shared" si="179"/>
        <v>1</v>
      </c>
    </row>
    <row r="2526" spans="26:35" hidden="1" x14ac:dyDescent="0.25">
      <c r="Z2526"/>
      <c r="AD2526" s="5">
        <f t="shared" si="180"/>
        <v>40373</v>
      </c>
      <c r="AE2526" s="96" cm="1">
        <f t="array" ref="AE2526">_xlfn.XLOOKUP(AD2525,SELICHistorico[Data],SELICHistorico[SELIC dia]/100,AE2525,0)</f>
        <v>0</v>
      </c>
      <c r="AF2526" s="80">
        <f t="shared" si="178"/>
        <v>1</v>
      </c>
      <c r="AG2526" s="123">
        <f t="shared" si="177"/>
        <v>1000</v>
      </c>
      <c r="AH2526" s="126" cm="1">
        <f t="array" ref="AH2526">_xlfn.XLOOKUP(AD2525,CDIHistorico_[Data],CDIHistorico_[CDI dia]/100,AH2525,0)</f>
        <v>0</v>
      </c>
      <c r="AI2526" s="2">
        <f t="shared" si="179"/>
        <v>1</v>
      </c>
    </row>
    <row r="2527" spans="26:35" hidden="1" x14ac:dyDescent="0.25">
      <c r="Z2527"/>
      <c r="AD2527" s="5">
        <f t="shared" si="180"/>
        <v>40374</v>
      </c>
      <c r="AE2527" s="96" cm="1">
        <f t="array" ref="AE2527">_xlfn.XLOOKUP(AD2526,SELICHistorico[Data],SELICHistorico[SELIC dia]/100,AE2526,0)</f>
        <v>0</v>
      </c>
      <c r="AF2527" s="80">
        <f t="shared" si="178"/>
        <v>1</v>
      </c>
      <c r="AG2527" s="123">
        <f t="shared" si="177"/>
        <v>1000</v>
      </c>
      <c r="AH2527" s="126" cm="1">
        <f t="array" ref="AH2527">_xlfn.XLOOKUP(AD2526,CDIHistorico_[Data],CDIHistorico_[CDI dia]/100,AH2526,0)</f>
        <v>0</v>
      </c>
      <c r="AI2527" s="2">
        <f t="shared" si="179"/>
        <v>1</v>
      </c>
    </row>
    <row r="2528" spans="26:35" hidden="1" x14ac:dyDescent="0.25">
      <c r="Z2528"/>
      <c r="AD2528" s="5">
        <f t="shared" si="180"/>
        <v>40375</v>
      </c>
      <c r="AE2528" s="96" cm="1">
        <f t="array" ref="AE2528">_xlfn.XLOOKUP(AD2527,SELICHistorico[Data],SELICHistorico[SELIC dia]/100,AE2527,0)</f>
        <v>0</v>
      </c>
      <c r="AF2528" s="80">
        <f t="shared" si="178"/>
        <v>1</v>
      </c>
      <c r="AG2528" s="123">
        <f t="shared" si="177"/>
        <v>1000</v>
      </c>
      <c r="AH2528" s="126" cm="1">
        <f t="array" ref="AH2528">_xlfn.XLOOKUP(AD2527,CDIHistorico_[Data],CDIHistorico_[CDI dia]/100,AH2527,0)</f>
        <v>0</v>
      </c>
      <c r="AI2528" s="2">
        <f t="shared" si="179"/>
        <v>1</v>
      </c>
    </row>
    <row r="2529" spans="26:35" hidden="1" x14ac:dyDescent="0.25">
      <c r="Z2529"/>
      <c r="AD2529" s="5">
        <f t="shared" si="180"/>
        <v>40378</v>
      </c>
      <c r="AE2529" s="96" cm="1">
        <f t="array" ref="AE2529">_xlfn.XLOOKUP(AD2528,SELICHistorico[Data],SELICHistorico[SELIC dia]/100,AE2528,0)</f>
        <v>0</v>
      </c>
      <c r="AF2529" s="80">
        <f t="shared" si="178"/>
        <v>1</v>
      </c>
      <c r="AG2529" s="123">
        <f t="shared" si="177"/>
        <v>1000</v>
      </c>
      <c r="AH2529" s="126" cm="1">
        <f t="array" ref="AH2529">_xlfn.XLOOKUP(AD2528,CDIHistorico_[Data],CDIHistorico_[CDI dia]/100,AH2528,0)</f>
        <v>0</v>
      </c>
      <c r="AI2529" s="2">
        <f t="shared" si="179"/>
        <v>1</v>
      </c>
    </row>
    <row r="2530" spans="26:35" hidden="1" x14ac:dyDescent="0.25">
      <c r="Z2530"/>
      <c r="AD2530" s="5">
        <f t="shared" si="180"/>
        <v>40379</v>
      </c>
      <c r="AE2530" s="96" cm="1">
        <f t="array" ref="AE2530">_xlfn.XLOOKUP(AD2529,SELICHistorico[Data],SELICHistorico[SELIC dia]/100,AE2529,0)</f>
        <v>0</v>
      </c>
      <c r="AF2530" s="80">
        <f t="shared" si="178"/>
        <v>1</v>
      </c>
      <c r="AG2530" s="123">
        <f t="shared" si="177"/>
        <v>1000</v>
      </c>
      <c r="AH2530" s="126" cm="1">
        <f t="array" ref="AH2530">_xlfn.XLOOKUP(AD2529,CDIHistorico_[Data],CDIHistorico_[CDI dia]/100,AH2529,0)</f>
        <v>0</v>
      </c>
      <c r="AI2530" s="2">
        <f t="shared" si="179"/>
        <v>1</v>
      </c>
    </row>
    <row r="2531" spans="26:35" hidden="1" x14ac:dyDescent="0.25">
      <c r="Z2531"/>
      <c r="AD2531" s="5">
        <f t="shared" si="180"/>
        <v>40380</v>
      </c>
      <c r="AE2531" s="96" cm="1">
        <f t="array" ref="AE2531">_xlfn.XLOOKUP(AD2530,SELICHistorico[Data],SELICHistorico[SELIC dia]/100,AE2530,0)</f>
        <v>0</v>
      </c>
      <c r="AF2531" s="80">
        <f t="shared" si="178"/>
        <v>1</v>
      </c>
      <c r="AG2531" s="123">
        <f t="shared" si="177"/>
        <v>1000</v>
      </c>
      <c r="AH2531" s="126" cm="1">
        <f t="array" ref="AH2531">_xlfn.XLOOKUP(AD2530,CDIHistorico_[Data],CDIHistorico_[CDI dia]/100,AH2530,0)</f>
        <v>0</v>
      </c>
      <c r="AI2531" s="2">
        <f t="shared" si="179"/>
        <v>1</v>
      </c>
    </row>
    <row r="2532" spans="26:35" hidden="1" x14ac:dyDescent="0.25">
      <c r="Z2532"/>
      <c r="AD2532" s="5">
        <f t="shared" si="180"/>
        <v>40381</v>
      </c>
      <c r="AE2532" s="96" cm="1">
        <f t="array" ref="AE2532">_xlfn.XLOOKUP(AD2531,SELICHistorico[Data],SELICHistorico[SELIC dia]/100,AE2531,0)</f>
        <v>0</v>
      </c>
      <c r="AF2532" s="80">
        <f t="shared" si="178"/>
        <v>1</v>
      </c>
      <c r="AG2532" s="123">
        <f t="shared" si="177"/>
        <v>1000</v>
      </c>
      <c r="AH2532" s="126" cm="1">
        <f t="array" ref="AH2532">_xlfn.XLOOKUP(AD2531,CDIHistorico_[Data],CDIHistorico_[CDI dia]/100,AH2531,0)</f>
        <v>0</v>
      </c>
      <c r="AI2532" s="2">
        <f t="shared" si="179"/>
        <v>1</v>
      </c>
    </row>
    <row r="2533" spans="26:35" hidden="1" x14ac:dyDescent="0.25">
      <c r="Z2533"/>
      <c r="AD2533" s="5">
        <f t="shared" si="180"/>
        <v>40382</v>
      </c>
      <c r="AE2533" s="96" cm="1">
        <f t="array" ref="AE2533">_xlfn.XLOOKUP(AD2532,SELICHistorico[Data],SELICHistorico[SELIC dia]/100,AE2532,0)</f>
        <v>0</v>
      </c>
      <c r="AF2533" s="80">
        <f t="shared" si="178"/>
        <v>1</v>
      </c>
      <c r="AG2533" s="123">
        <f t="shared" si="177"/>
        <v>1000</v>
      </c>
      <c r="AH2533" s="126" cm="1">
        <f t="array" ref="AH2533">_xlfn.XLOOKUP(AD2532,CDIHistorico_[Data],CDIHistorico_[CDI dia]/100,AH2532,0)</f>
        <v>0</v>
      </c>
      <c r="AI2533" s="2">
        <f t="shared" si="179"/>
        <v>1</v>
      </c>
    </row>
    <row r="2534" spans="26:35" hidden="1" x14ac:dyDescent="0.25">
      <c r="Z2534"/>
      <c r="AD2534" s="5">
        <f t="shared" si="180"/>
        <v>40385</v>
      </c>
      <c r="AE2534" s="96" cm="1">
        <f t="array" ref="AE2534">_xlfn.XLOOKUP(AD2533,SELICHistorico[Data],SELICHistorico[SELIC dia]/100,AE2533,0)</f>
        <v>0</v>
      </c>
      <c r="AF2534" s="80">
        <f t="shared" si="178"/>
        <v>1</v>
      </c>
      <c r="AG2534" s="123">
        <f t="shared" si="177"/>
        <v>1000</v>
      </c>
      <c r="AH2534" s="126" cm="1">
        <f t="array" ref="AH2534">_xlfn.XLOOKUP(AD2533,CDIHistorico_[Data],CDIHistorico_[CDI dia]/100,AH2533,0)</f>
        <v>0</v>
      </c>
      <c r="AI2534" s="2">
        <f t="shared" si="179"/>
        <v>1</v>
      </c>
    </row>
    <row r="2535" spans="26:35" hidden="1" x14ac:dyDescent="0.25">
      <c r="Z2535"/>
      <c r="AD2535" s="5">
        <f t="shared" si="180"/>
        <v>40386</v>
      </c>
      <c r="AE2535" s="96" cm="1">
        <f t="array" ref="AE2535">_xlfn.XLOOKUP(AD2534,SELICHistorico[Data],SELICHistorico[SELIC dia]/100,AE2534,0)</f>
        <v>0</v>
      </c>
      <c r="AF2535" s="80">
        <f t="shared" si="178"/>
        <v>1</v>
      </c>
      <c r="AG2535" s="123">
        <f t="shared" si="177"/>
        <v>1000</v>
      </c>
      <c r="AH2535" s="126" cm="1">
        <f t="array" ref="AH2535">_xlfn.XLOOKUP(AD2534,CDIHistorico_[Data],CDIHistorico_[CDI dia]/100,AH2534,0)</f>
        <v>0</v>
      </c>
      <c r="AI2535" s="2">
        <f t="shared" si="179"/>
        <v>1</v>
      </c>
    </row>
    <row r="2536" spans="26:35" hidden="1" x14ac:dyDescent="0.25">
      <c r="Z2536"/>
      <c r="AD2536" s="5">
        <f t="shared" si="180"/>
        <v>40387</v>
      </c>
      <c r="AE2536" s="96" cm="1">
        <f t="array" ref="AE2536">_xlfn.XLOOKUP(AD2535,SELICHistorico[Data],SELICHistorico[SELIC dia]/100,AE2535,0)</f>
        <v>0</v>
      </c>
      <c r="AF2536" s="80">
        <f t="shared" si="178"/>
        <v>1</v>
      </c>
      <c r="AG2536" s="123">
        <f t="shared" si="177"/>
        <v>1000</v>
      </c>
      <c r="AH2536" s="126" cm="1">
        <f t="array" ref="AH2536">_xlfn.XLOOKUP(AD2535,CDIHistorico_[Data],CDIHistorico_[CDI dia]/100,AH2535,0)</f>
        <v>0</v>
      </c>
      <c r="AI2536" s="2">
        <f t="shared" si="179"/>
        <v>1</v>
      </c>
    </row>
    <row r="2537" spans="26:35" hidden="1" x14ac:dyDescent="0.25">
      <c r="Z2537"/>
      <c r="AD2537" s="5">
        <f t="shared" si="180"/>
        <v>40388</v>
      </c>
      <c r="AE2537" s="96" cm="1">
        <f t="array" ref="AE2537">_xlfn.XLOOKUP(AD2536,SELICHistorico[Data],SELICHistorico[SELIC dia]/100,AE2536,0)</f>
        <v>0</v>
      </c>
      <c r="AF2537" s="80">
        <f t="shared" si="178"/>
        <v>1</v>
      </c>
      <c r="AG2537" s="123">
        <f t="shared" si="177"/>
        <v>1000</v>
      </c>
      <c r="AH2537" s="126" cm="1">
        <f t="array" ref="AH2537">_xlfn.XLOOKUP(AD2536,CDIHistorico_[Data],CDIHistorico_[CDI dia]/100,AH2536,0)</f>
        <v>0</v>
      </c>
      <c r="AI2537" s="2">
        <f t="shared" si="179"/>
        <v>1</v>
      </c>
    </row>
    <row r="2538" spans="26:35" hidden="1" x14ac:dyDescent="0.25">
      <c r="Z2538"/>
      <c r="AD2538" s="5">
        <f t="shared" si="180"/>
        <v>40389</v>
      </c>
      <c r="AE2538" s="96" cm="1">
        <f t="array" ref="AE2538">_xlfn.XLOOKUP(AD2537,SELICHistorico[Data],SELICHistorico[SELIC dia]/100,AE2537,0)</f>
        <v>0</v>
      </c>
      <c r="AF2538" s="80">
        <f t="shared" si="178"/>
        <v>1</v>
      </c>
      <c r="AG2538" s="123">
        <f t="shared" si="177"/>
        <v>1000</v>
      </c>
      <c r="AH2538" s="126" cm="1">
        <f t="array" ref="AH2538">_xlfn.XLOOKUP(AD2537,CDIHistorico_[Data],CDIHistorico_[CDI dia]/100,AH2537,0)</f>
        <v>0</v>
      </c>
      <c r="AI2538" s="2">
        <f t="shared" si="179"/>
        <v>1</v>
      </c>
    </row>
    <row r="2539" spans="26:35" hidden="1" x14ac:dyDescent="0.25">
      <c r="Z2539"/>
      <c r="AD2539" s="5">
        <f t="shared" si="180"/>
        <v>40392</v>
      </c>
      <c r="AE2539" s="96" cm="1">
        <f t="array" ref="AE2539">_xlfn.XLOOKUP(AD2538,SELICHistorico[Data],SELICHistorico[SELIC dia]/100,AE2538,0)</f>
        <v>0</v>
      </c>
      <c r="AF2539" s="80">
        <f t="shared" si="178"/>
        <v>1</v>
      </c>
      <c r="AG2539" s="123">
        <f t="shared" si="177"/>
        <v>1000</v>
      </c>
      <c r="AH2539" s="126" cm="1">
        <f t="array" ref="AH2539">_xlfn.XLOOKUP(AD2538,CDIHistorico_[Data],CDIHistorico_[CDI dia]/100,AH2538,0)</f>
        <v>0</v>
      </c>
      <c r="AI2539" s="2">
        <f t="shared" si="179"/>
        <v>1</v>
      </c>
    </row>
    <row r="2540" spans="26:35" hidden="1" x14ac:dyDescent="0.25">
      <c r="Z2540"/>
      <c r="AD2540" s="5">
        <f t="shared" si="180"/>
        <v>40393</v>
      </c>
      <c r="AE2540" s="96" cm="1">
        <f t="array" ref="AE2540">_xlfn.XLOOKUP(AD2539,SELICHistorico[Data],SELICHistorico[SELIC dia]/100,AE2539,0)</f>
        <v>0</v>
      </c>
      <c r="AF2540" s="80">
        <f t="shared" si="178"/>
        <v>1</v>
      </c>
      <c r="AG2540" s="123">
        <f t="shared" si="177"/>
        <v>1000</v>
      </c>
      <c r="AH2540" s="126" cm="1">
        <f t="array" ref="AH2540">_xlfn.XLOOKUP(AD2539,CDIHistorico_[Data],CDIHistorico_[CDI dia]/100,AH2539,0)</f>
        <v>0</v>
      </c>
      <c r="AI2540" s="2">
        <f t="shared" si="179"/>
        <v>1</v>
      </c>
    </row>
    <row r="2541" spans="26:35" hidden="1" x14ac:dyDescent="0.25">
      <c r="Z2541"/>
      <c r="AD2541" s="5">
        <f t="shared" si="180"/>
        <v>40394</v>
      </c>
      <c r="AE2541" s="96" cm="1">
        <f t="array" ref="AE2541">_xlfn.XLOOKUP(AD2540,SELICHistorico[Data],SELICHistorico[SELIC dia]/100,AE2540,0)</f>
        <v>0</v>
      </c>
      <c r="AF2541" s="80">
        <f t="shared" si="178"/>
        <v>1</v>
      </c>
      <c r="AG2541" s="123">
        <f t="shared" si="177"/>
        <v>1000</v>
      </c>
      <c r="AH2541" s="126" cm="1">
        <f t="array" ref="AH2541">_xlfn.XLOOKUP(AD2540,CDIHistorico_[Data],CDIHistorico_[CDI dia]/100,AH2540,0)</f>
        <v>0</v>
      </c>
      <c r="AI2541" s="2">
        <f t="shared" si="179"/>
        <v>1</v>
      </c>
    </row>
    <row r="2542" spans="26:35" hidden="1" x14ac:dyDescent="0.25">
      <c r="Z2542"/>
      <c r="AD2542" s="5">
        <f t="shared" si="180"/>
        <v>40395</v>
      </c>
      <c r="AE2542" s="96" cm="1">
        <f t="array" ref="AE2542">_xlfn.XLOOKUP(AD2541,SELICHistorico[Data],SELICHistorico[SELIC dia]/100,AE2541,0)</f>
        <v>0</v>
      </c>
      <c r="AF2542" s="80">
        <f t="shared" si="178"/>
        <v>1</v>
      </c>
      <c r="AG2542" s="123">
        <f t="shared" si="177"/>
        <v>1000</v>
      </c>
      <c r="AH2542" s="126" cm="1">
        <f t="array" ref="AH2542">_xlfn.XLOOKUP(AD2541,CDIHistorico_[Data],CDIHistorico_[CDI dia]/100,AH2541,0)</f>
        <v>0</v>
      </c>
      <c r="AI2542" s="2">
        <f t="shared" si="179"/>
        <v>1</v>
      </c>
    </row>
    <row r="2543" spans="26:35" hidden="1" x14ac:dyDescent="0.25">
      <c r="Z2543"/>
      <c r="AD2543" s="5">
        <f t="shared" si="180"/>
        <v>40396</v>
      </c>
      <c r="AE2543" s="96" cm="1">
        <f t="array" ref="AE2543">_xlfn.XLOOKUP(AD2542,SELICHistorico[Data],SELICHistorico[SELIC dia]/100,AE2542,0)</f>
        <v>0</v>
      </c>
      <c r="AF2543" s="80">
        <f t="shared" si="178"/>
        <v>1</v>
      </c>
      <c r="AG2543" s="123">
        <f t="shared" si="177"/>
        <v>1000</v>
      </c>
      <c r="AH2543" s="126" cm="1">
        <f t="array" ref="AH2543">_xlfn.XLOOKUP(AD2542,CDIHistorico_[Data],CDIHistorico_[CDI dia]/100,AH2542,0)</f>
        <v>0</v>
      </c>
      <c r="AI2543" s="2">
        <f t="shared" si="179"/>
        <v>1</v>
      </c>
    </row>
    <row r="2544" spans="26:35" hidden="1" x14ac:dyDescent="0.25">
      <c r="Z2544"/>
      <c r="AD2544" s="5">
        <f t="shared" si="180"/>
        <v>40399</v>
      </c>
      <c r="AE2544" s="96" cm="1">
        <f t="array" ref="AE2544">_xlfn.XLOOKUP(AD2543,SELICHistorico[Data],SELICHistorico[SELIC dia]/100,AE2543,0)</f>
        <v>0</v>
      </c>
      <c r="AF2544" s="80">
        <f t="shared" si="178"/>
        <v>1</v>
      </c>
      <c r="AG2544" s="123">
        <f t="shared" si="177"/>
        <v>1000</v>
      </c>
      <c r="AH2544" s="126" cm="1">
        <f t="array" ref="AH2544">_xlfn.XLOOKUP(AD2543,CDIHistorico_[Data],CDIHistorico_[CDI dia]/100,AH2543,0)</f>
        <v>0</v>
      </c>
      <c r="AI2544" s="2">
        <f t="shared" si="179"/>
        <v>1</v>
      </c>
    </row>
    <row r="2545" spans="26:35" hidden="1" x14ac:dyDescent="0.25">
      <c r="Z2545"/>
      <c r="AD2545" s="5">
        <f t="shared" si="180"/>
        <v>40400</v>
      </c>
      <c r="AE2545" s="96" cm="1">
        <f t="array" ref="AE2545">_xlfn.XLOOKUP(AD2544,SELICHistorico[Data],SELICHistorico[SELIC dia]/100,AE2544,0)</f>
        <v>0</v>
      </c>
      <c r="AF2545" s="80">
        <f t="shared" si="178"/>
        <v>1</v>
      </c>
      <c r="AG2545" s="123">
        <f t="shared" si="177"/>
        <v>1000</v>
      </c>
      <c r="AH2545" s="126" cm="1">
        <f t="array" ref="AH2545">_xlfn.XLOOKUP(AD2544,CDIHistorico_[Data],CDIHistorico_[CDI dia]/100,AH2544,0)</f>
        <v>0</v>
      </c>
      <c r="AI2545" s="2">
        <f t="shared" si="179"/>
        <v>1</v>
      </c>
    </row>
    <row r="2546" spans="26:35" hidden="1" x14ac:dyDescent="0.25">
      <c r="Z2546"/>
      <c r="AD2546" s="5">
        <f t="shared" si="180"/>
        <v>40401</v>
      </c>
      <c r="AE2546" s="96" cm="1">
        <f t="array" ref="AE2546">_xlfn.XLOOKUP(AD2545,SELICHistorico[Data],SELICHistorico[SELIC dia]/100,AE2545,0)</f>
        <v>0</v>
      </c>
      <c r="AF2546" s="80">
        <f t="shared" si="178"/>
        <v>1</v>
      </c>
      <c r="AG2546" s="123">
        <f t="shared" si="177"/>
        <v>1000</v>
      </c>
      <c r="AH2546" s="126" cm="1">
        <f t="array" ref="AH2546">_xlfn.XLOOKUP(AD2545,CDIHistorico_[Data],CDIHistorico_[CDI dia]/100,AH2545,0)</f>
        <v>0</v>
      </c>
      <c r="AI2546" s="2">
        <f t="shared" si="179"/>
        <v>1</v>
      </c>
    </row>
    <row r="2547" spans="26:35" hidden="1" x14ac:dyDescent="0.25">
      <c r="Z2547"/>
      <c r="AD2547" s="5">
        <f t="shared" si="180"/>
        <v>40402</v>
      </c>
      <c r="AE2547" s="96" cm="1">
        <f t="array" ref="AE2547">_xlfn.XLOOKUP(AD2546,SELICHistorico[Data],SELICHistorico[SELIC dia]/100,AE2546,0)</f>
        <v>0</v>
      </c>
      <c r="AF2547" s="80">
        <f t="shared" si="178"/>
        <v>1</v>
      </c>
      <c r="AG2547" s="123">
        <f t="shared" si="177"/>
        <v>1000</v>
      </c>
      <c r="AH2547" s="126" cm="1">
        <f t="array" ref="AH2547">_xlfn.XLOOKUP(AD2546,CDIHistorico_[Data],CDIHistorico_[CDI dia]/100,AH2546,0)</f>
        <v>0</v>
      </c>
      <c r="AI2547" s="2">
        <f t="shared" si="179"/>
        <v>1</v>
      </c>
    </row>
    <row r="2548" spans="26:35" hidden="1" x14ac:dyDescent="0.25">
      <c r="Z2548"/>
      <c r="AD2548" s="5">
        <f t="shared" si="180"/>
        <v>40403</v>
      </c>
      <c r="AE2548" s="96" cm="1">
        <f t="array" ref="AE2548">_xlfn.XLOOKUP(AD2547,SELICHistorico[Data],SELICHistorico[SELIC dia]/100,AE2547,0)</f>
        <v>0</v>
      </c>
      <c r="AF2548" s="80">
        <f t="shared" si="178"/>
        <v>1</v>
      </c>
      <c r="AG2548" s="123">
        <f t="shared" si="177"/>
        <v>1000</v>
      </c>
      <c r="AH2548" s="126" cm="1">
        <f t="array" ref="AH2548">_xlfn.XLOOKUP(AD2547,CDIHistorico_[Data],CDIHistorico_[CDI dia]/100,AH2547,0)</f>
        <v>0</v>
      </c>
      <c r="AI2548" s="2">
        <f t="shared" si="179"/>
        <v>1</v>
      </c>
    </row>
    <row r="2549" spans="26:35" hidden="1" x14ac:dyDescent="0.25">
      <c r="Z2549"/>
      <c r="AD2549" s="5">
        <f t="shared" si="180"/>
        <v>40406</v>
      </c>
      <c r="AE2549" s="96" cm="1">
        <f t="array" ref="AE2549">_xlfn.XLOOKUP(AD2548,SELICHistorico[Data],SELICHistorico[SELIC dia]/100,AE2548,0)</f>
        <v>0</v>
      </c>
      <c r="AF2549" s="80">
        <f t="shared" si="178"/>
        <v>1</v>
      </c>
      <c r="AG2549" s="123">
        <f t="shared" si="177"/>
        <v>1000</v>
      </c>
      <c r="AH2549" s="126" cm="1">
        <f t="array" ref="AH2549">_xlfn.XLOOKUP(AD2548,CDIHistorico_[Data],CDIHistorico_[CDI dia]/100,AH2548,0)</f>
        <v>0</v>
      </c>
      <c r="AI2549" s="2">
        <f t="shared" si="179"/>
        <v>1</v>
      </c>
    </row>
    <row r="2550" spans="26:35" hidden="1" x14ac:dyDescent="0.25">
      <c r="Z2550"/>
      <c r="AD2550" s="5">
        <f t="shared" si="180"/>
        <v>40407</v>
      </c>
      <c r="AE2550" s="96" cm="1">
        <f t="array" ref="AE2550">_xlfn.XLOOKUP(AD2549,SELICHistorico[Data],SELICHistorico[SELIC dia]/100,AE2549,0)</f>
        <v>0</v>
      </c>
      <c r="AF2550" s="80">
        <f t="shared" si="178"/>
        <v>1</v>
      </c>
      <c r="AG2550" s="123">
        <f t="shared" si="177"/>
        <v>1000</v>
      </c>
      <c r="AH2550" s="126" cm="1">
        <f t="array" ref="AH2550">_xlfn.XLOOKUP(AD2549,CDIHistorico_[Data],CDIHistorico_[CDI dia]/100,AH2549,0)</f>
        <v>0</v>
      </c>
      <c r="AI2550" s="2">
        <f t="shared" si="179"/>
        <v>1</v>
      </c>
    </row>
    <row r="2551" spans="26:35" hidden="1" x14ac:dyDescent="0.25">
      <c r="Z2551"/>
      <c r="AD2551" s="5">
        <f t="shared" si="180"/>
        <v>40408</v>
      </c>
      <c r="AE2551" s="96" cm="1">
        <f t="array" ref="AE2551">_xlfn.XLOOKUP(AD2550,SELICHistorico[Data],SELICHistorico[SELIC dia]/100,AE2550,0)</f>
        <v>0</v>
      </c>
      <c r="AF2551" s="80">
        <f t="shared" si="178"/>
        <v>1</v>
      </c>
      <c r="AG2551" s="123">
        <f t="shared" si="177"/>
        <v>1000</v>
      </c>
      <c r="AH2551" s="126" cm="1">
        <f t="array" ref="AH2551">_xlfn.XLOOKUP(AD2550,CDIHistorico_[Data],CDIHistorico_[CDI dia]/100,AH2550,0)</f>
        <v>0</v>
      </c>
      <c r="AI2551" s="2">
        <f t="shared" si="179"/>
        <v>1</v>
      </c>
    </row>
    <row r="2552" spans="26:35" hidden="1" x14ac:dyDescent="0.25">
      <c r="Z2552"/>
      <c r="AD2552" s="5">
        <f t="shared" si="180"/>
        <v>40409</v>
      </c>
      <c r="AE2552" s="96" cm="1">
        <f t="array" ref="AE2552">_xlfn.XLOOKUP(AD2551,SELICHistorico[Data],SELICHistorico[SELIC dia]/100,AE2551,0)</f>
        <v>0</v>
      </c>
      <c r="AF2552" s="80">
        <f t="shared" si="178"/>
        <v>1</v>
      </c>
      <c r="AG2552" s="123">
        <f t="shared" si="177"/>
        <v>1000</v>
      </c>
      <c r="AH2552" s="126" cm="1">
        <f t="array" ref="AH2552">_xlfn.XLOOKUP(AD2551,CDIHistorico_[Data],CDIHistorico_[CDI dia]/100,AH2551,0)</f>
        <v>0</v>
      </c>
      <c r="AI2552" s="2">
        <f t="shared" si="179"/>
        <v>1</v>
      </c>
    </row>
    <row r="2553" spans="26:35" hidden="1" x14ac:dyDescent="0.25">
      <c r="Z2553"/>
      <c r="AD2553" s="5">
        <f t="shared" si="180"/>
        <v>40410</v>
      </c>
      <c r="AE2553" s="96" cm="1">
        <f t="array" ref="AE2553">_xlfn.XLOOKUP(AD2552,SELICHistorico[Data],SELICHistorico[SELIC dia]/100,AE2552,0)</f>
        <v>0</v>
      </c>
      <c r="AF2553" s="80">
        <f t="shared" si="178"/>
        <v>1</v>
      </c>
      <c r="AG2553" s="123">
        <f t="shared" si="177"/>
        <v>1000</v>
      </c>
      <c r="AH2553" s="126" cm="1">
        <f t="array" ref="AH2553">_xlfn.XLOOKUP(AD2552,CDIHistorico_[Data],CDIHistorico_[CDI dia]/100,AH2552,0)</f>
        <v>0</v>
      </c>
      <c r="AI2553" s="2">
        <f t="shared" si="179"/>
        <v>1</v>
      </c>
    </row>
    <row r="2554" spans="26:35" hidden="1" x14ac:dyDescent="0.25">
      <c r="Z2554"/>
      <c r="AD2554" s="5">
        <f t="shared" si="180"/>
        <v>40413</v>
      </c>
      <c r="AE2554" s="96" cm="1">
        <f t="array" ref="AE2554">_xlfn.XLOOKUP(AD2553,SELICHistorico[Data],SELICHistorico[SELIC dia]/100,AE2553,0)</f>
        <v>0</v>
      </c>
      <c r="AF2554" s="80">
        <f t="shared" si="178"/>
        <v>1</v>
      </c>
      <c r="AG2554" s="123">
        <f t="shared" si="177"/>
        <v>1000</v>
      </c>
      <c r="AH2554" s="126" cm="1">
        <f t="array" ref="AH2554">_xlfn.XLOOKUP(AD2553,CDIHistorico_[Data],CDIHistorico_[CDI dia]/100,AH2553,0)</f>
        <v>0</v>
      </c>
      <c r="AI2554" s="2">
        <f t="shared" si="179"/>
        <v>1</v>
      </c>
    </row>
    <row r="2555" spans="26:35" hidden="1" x14ac:dyDescent="0.25">
      <c r="Z2555"/>
      <c r="AD2555" s="5">
        <f t="shared" si="180"/>
        <v>40414</v>
      </c>
      <c r="AE2555" s="96" cm="1">
        <f t="array" ref="AE2555">_xlfn.XLOOKUP(AD2554,SELICHistorico[Data],SELICHistorico[SELIC dia]/100,AE2554,0)</f>
        <v>0</v>
      </c>
      <c r="AF2555" s="80">
        <f t="shared" si="178"/>
        <v>1</v>
      </c>
      <c r="AG2555" s="123">
        <f t="shared" si="177"/>
        <v>1000</v>
      </c>
      <c r="AH2555" s="126" cm="1">
        <f t="array" ref="AH2555">_xlfn.XLOOKUP(AD2554,CDIHistorico_[Data],CDIHistorico_[CDI dia]/100,AH2554,0)</f>
        <v>0</v>
      </c>
      <c r="AI2555" s="2">
        <f t="shared" si="179"/>
        <v>1</v>
      </c>
    </row>
    <row r="2556" spans="26:35" hidden="1" x14ac:dyDescent="0.25">
      <c r="Z2556"/>
      <c r="AD2556" s="5">
        <f t="shared" si="180"/>
        <v>40415</v>
      </c>
      <c r="AE2556" s="96" cm="1">
        <f t="array" ref="AE2556">_xlfn.XLOOKUP(AD2555,SELICHistorico[Data],SELICHistorico[SELIC dia]/100,AE2555,0)</f>
        <v>0</v>
      </c>
      <c r="AF2556" s="80">
        <f t="shared" si="178"/>
        <v>1</v>
      </c>
      <c r="AG2556" s="123">
        <f t="shared" si="177"/>
        <v>1000</v>
      </c>
      <c r="AH2556" s="126" cm="1">
        <f t="array" ref="AH2556">_xlfn.XLOOKUP(AD2555,CDIHistorico_[Data],CDIHistorico_[CDI dia]/100,AH2555,0)</f>
        <v>0</v>
      </c>
      <c r="AI2556" s="2">
        <f t="shared" si="179"/>
        <v>1</v>
      </c>
    </row>
    <row r="2557" spans="26:35" hidden="1" x14ac:dyDescent="0.25">
      <c r="Z2557"/>
      <c r="AD2557" s="5">
        <f t="shared" si="180"/>
        <v>40416</v>
      </c>
      <c r="AE2557" s="96" cm="1">
        <f t="array" ref="AE2557">_xlfn.XLOOKUP(AD2556,SELICHistorico[Data],SELICHistorico[SELIC dia]/100,AE2556,0)</f>
        <v>0</v>
      </c>
      <c r="AF2557" s="80">
        <f t="shared" si="178"/>
        <v>1</v>
      </c>
      <c r="AG2557" s="123">
        <f t="shared" ref="AG2557:AG2620" si="181">TRUNC(1000*AF2557,6)</f>
        <v>1000</v>
      </c>
      <c r="AH2557" s="126" cm="1">
        <f t="array" ref="AH2557">_xlfn.XLOOKUP(AD2556,CDIHistorico_[Data],CDIHistorico_[CDI dia]/100,AH2556,0)</f>
        <v>0</v>
      </c>
      <c r="AI2557" s="2">
        <f t="shared" si="179"/>
        <v>1</v>
      </c>
    </row>
    <row r="2558" spans="26:35" hidden="1" x14ac:dyDescent="0.25">
      <c r="Z2558"/>
      <c r="AD2558" s="5">
        <f t="shared" si="180"/>
        <v>40417</v>
      </c>
      <c r="AE2558" s="96" cm="1">
        <f t="array" ref="AE2558">_xlfn.XLOOKUP(AD2557,SELICHistorico[Data],SELICHistorico[SELIC dia]/100,AE2557,0)</f>
        <v>0</v>
      </c>
      <c r="AF2558" s="80">
        <f t="shared" ref="AF2558:AF2621" si="182">AF2557*(1+AE2558)</f>
        <v>1</v>
      </c>
      <c r="AG2558" s="123">
        <f t="shared" si="181"/>
        <v>1000</v>
      </c>
      <c r="AH2558" s="126" cm="1">
        <f t="array" ref="AH2558">_xlfn.XLOOKUP(AD2557,CDIHistorico_[Data],CDIHistorico_[CDI dia]/100,AH2557,0)</f>
        <v>0</v>
      </c>
      <c r="AI2558" s="2">
        <f t="shared" si="179"/>
        <v>1</v>
      </c>
    </row>
    <row r="2559" spans="26:35" hidden="1" x14ac:dyDescent="0.25">
      <c r="Z2559"/>
      <c r="AD2559" s="5">
        <f t="shared" si="180"/>
        <v>40420</v>
      </c>
      <c r="AE2559" s="96" cm="1">
        <f t="array" ref="AE2559">_xlfn.XLOOKUP(AD2558,SELICHistorico[Data],SELICHistorico[SELIC dia]/100,AE2558,0)</f>
        <v>0</v>
      </c>
      <c r="AF2559" s="80">
        <f t="shared" si="182"/>
        <v>1</v>
      </c>
      <c r="AG2559" s="123">
        <f t="shared" si="181"/>
        <v>1000</v>
      </c>
      <c r="AH2559" s="126" cm="1">
        <f t="array" ref="AH2559">_xlfn.XLOOKUP(AD2558,CDIHistorico_[Data],CDIHistorico_[CDI dia]/100,AH2558,0)</f>
        <v>0</v>
      </c>
      <c r="AI2559" s="2">
        <f t="shared" si="179"/>
        <v>1</v>
      </c>
    </row>
    <row r="2560" spans="26:35" hidden="1" x14ac:dyDescent="0.25">
      <c r="Z2560"/>
      <c r="AD2560" s="5">
        <f t="shared" si="180"/>
        <v>40421</v>
      </c>
      <c r="AE2560" s="96" cm="1">
        <f t="array" ref="AE2560">_xlfn.XLOOKUP(AD2559,SELICHistorico[Data],SELICHistorico[SELIC dia]/100,AE2559,0)</f>
        <v>0</v>
      </c>
      <c r="AF2560" s="80">
        <f t="shared" si="182"/>
        <v>1</v>
      </c>
      <c r="AG2560" s="123">
        <f t="shared" si="181"/>
        <v>1000</v>
      </c>
      <c r="AH2560" s="126" cm="1">
        <f t="array" ref="AH2560">_xlfn.XLOOKUP(AD2559,CDIHistorico_[Data],CDIHistorico_[CDI dia]/100,AH2559,0)</f>
        <v>0</v>
      </c>
      <c r="AI2560" s="2">
        <f t="shared" si="179"/>
        <v>1</v>
      </c>
    </row>
    <row r="2561" spans="26:35" hidden="1" x14ac:dyDescent="0.25">
      <c r="Z2561"/>
      <c r="AD2561" s="5">
        <f t="shared" si="180"/>
        <v>40422</v>
      </c>
      <c r="AE2561" s="96" cm="1">
        <f t="array" ref="AE2561">_xlfn.XLOOKUP(AD2560,SELICHistorico[Data],SELICHistorico[SELIC dia]/100,AE2560,0)</f>
        <v>0</v>
      </c>
      <c r="AF2561" s="80">
        <f t="shared" si="182"/>
        <v>1</v>
      </c>
      <c r="AG2561" s="123">
        <f t="shared" si="181"/>
        <v>1000</v>
      </c>
      <c r="AH2561" s="126" cm="1">
        <f t="array" ref="AH2561">_xlfn.XLOOKUP(AD2560,CDIHistorico_[Data],CDIHistorico_[CDI dia]/100,AH2560,0)</f>
        <v>0</v>
      </c>
      <c r="AI2561" s="2">
        <f t="shared" si="179"/>
        <v>1</v>
      </c>
    </row>
    <row r="2562" spans="26:35" hidden="1" x14ac:dyDescent="0.25">
      <c r="Z2562"/>
      <c r="AD2562" s="5">
        <f t="shared" si="180"/>
        <v>40423</v>
      </c>
      <c r="AE2562" s="96" cm="1">
        <f t="array" ref="AE2562">_xlfn.XLOOKUP(AD2561,SELICHistorico[Data],SELICHistorico[SELIC dia]/100,AE2561,0)</f>
        <v>0</v>
      </c>
      <c r="AF2562" s="80">
        <f t="shared" si="182"/>
        <v>1</v>
      </c>
      <c r="AG2562" s="123">
        <f t="shared" si="181"/>
        <v>1000</v>
      </c>
      <c r="AH2562" s="126" cm="1">
        <f t="array" ref="AH2562">_xlfn.XLOOKUP(AD2561,CDIHistorico_[Data],CDIHistorico_[CDI dia]/100,AH2561,0)</f>
        <v>0</v>
      </c>
      <c r="AI2562" s="2">
        <f t="shared" si="179"/>
        <v>1</v>
      </c>
    </row>
    <row r="2563" spans="26:35" hidden="1" x14ac:dyDescent="0.25">
      <c r="Z2563"/>
      <c r="AD2563" s="5">
        <f t="shared" si="180"/>
        <v>40424</v>
      </c>
      <c r="AE2563" s="96" cm="1">
        <f t="array" ref="AE2563">_xlfn.XLOOKUP(AD2562,SELICHistorico[Data],SELICHistorico[SELIC dia]/100,AE2562,0)</f>
        <v>0</v>
      </c>
      <c r="AF2563" s="80">
        <f t="shared" si="182"/>
        <v>1</v>
      </c>
      <c r="AG2563" s="123">
        <f t="shared" si="181"/>
        <v>1000</v>
      </c>
      <c r="AH2563" s="126" cm="1">
        <f t="array" ref="AH2563">_xlfn.XLOOKUP(AD2562,CDIHistorico_[Data],CDIHistorico_[CDI dia]/100,AH2562,0)</f>
        <v>0</v>
      </c>
      <c r="AI2563" s="2">
        <f t="shared" si="179"/>
        <v>1</v>
      </c>
    </row>
    <row r="2564" spans="26:35" hidden="1" x14ac:dyDescent="0.25">
      <c r="Z2564"/>
      <c r="AD2564" s="5">
        <f t="shared" si="180"/>
        <v>40427</v>
      </c>
      <c r="AE2564" s="96" cm="1">
        <f t="array" ref="AE2564">_xlfn.XLOOKUP(AD2563,SELICHistorico[Data],SELICHistorico[SELIC dia]/100,AE2563,0)</f>
        <v>0</v>
      </c>
      <c r="AF2564" s="80">
        <f t="shared" si="182"/>
        <v>1</v>
      </c>
      <c r="AG2564" s="123">
        <f t="shared" si="181"/>
        <v>1000</v>
      </c>
      <c r="AH2564" s="126" cm="1">
        <f t="array" ref="AH2564">_xlfn.XLOOKUP(AD2563,CDIHistorico_[Data],CDIHistorico_[CDI dia]/100,AH2563,0)</f>
        <v>0</v>
      </c>
      <c r="AI2564" s="2">
        <f t="shared" si="179"/>
        <v>1</v>
      </c>
    </row>
    <row r="2565" spans="26:35" hidden="1" x14ac:dyDescent="0.25">
      <c r="Z2565"/>
      <c r="AD2565" s="5">
        <f t="shared" si="180"/>
        <v>40429</v>
      </c>
      <c r="AE2565" s="96" cm="1">
        <f t="array" ref="AE2565">_xlfn.XLOOKUP(AD2564,SELICHistorico[Data],SELICHistorico[SELIC dia]/100,AE2564,0)</f>
        <v>0</v>
      </c>
      <c r="AF2565" s="80">
        <f t="shared" si="182"/>
        <v>1</v>
      </c>
      <c r="AG2565" s="123">
        <f t="shared" si="181"/>
        <v>1000</v>
      </c>
      <c r="AH2565" s="126" cm="1">
        <f t="array" ref="AH2565">_xlfn.XLOOKUP(AD2564,CDIHistorico_[Data],CDIHistorico_[CDI dia]/100,AH2564,0)</f>
        <v>0</v>
      </c>
      <c r="AI2565" s="2">
        <f t="shared" si="179"/>
        <v>1</v>
      </c>
    </row>
    <row r="2566" spans="26:35" hidden="1" x14ac:dyDescent="0.25">
      <c r="Z2566"/>
      <c r="AD2566" s="5">
        <f t="shared" si="180"/>
        <v>40430</v>
      </c>
      <c r="AE2566" s="96" cm="1">
        <f t="array" ref="AE2566">_xlfn.XLOOKUP(AD2565,SELICHistorico[Data],SELICHistorico[SELIC dia]/100,AE2565,0)</f>
        <v>0</v>
      </c>
      <c r="AF2566" s="80">
        <f t="shared" si="182"/>
        <v>1</v>
      </c>
      <c r="AG2566" s="123">
        <f t="shared" si="181"/>
        <v>1000</v>
      </c>
      <c r="AH2566" s="126" cm="1">
        <f t="array" ref="AH2566">_xlfn.XLOOKUP(AD2565,CDIHistorico_[Data],CDIHistorico_[CDI dia]/100,AH2565,0)</f>
        <v>0</v>
      </c>
      <c r="AI2566" s="2">
        <f t="shared" si="179"/>
        <v>1</v>
      </c>
    </row>
    <row r="2567" spans="26:35" hidden="1" x14ac:dyDescent="0.25">
      <c r="Z2567"/>
      <c r="AD2567" s="5">
        <f t="shared" si="180"/>
        <v>40431</v>
      </c>
      <c r="AE2567" s="96" cm="1">
        <f t="array" ref="AE2567">_xlfn.XLOOKUP(AD2566,SELICHistorico[Data],SELICHistorico[SELIC dia]/100,AE2566,0)</f>
        <v>0</v>
      </c>
      <c r="AF2567" s="80">
        <f t="shared" si="182"/>
        <v>1</v>
      </c>
      <c r="AG2567" s="123">
        <f t="shared" si="181"/>
        <v>1000</v>
      </c>
      <c r="AH2567" s="126" cm="1">
        <f t="array" ref="AH2567">_xlfn.XLOOKUP(AD2566,CDIHistorico_[Data],CDIHistorico_[CDI dia]/100,AH2566,0)</f>
        <v>0</v>
      </c>
      <c r="AI2567" s="2">
        <f t="shared" si="179"/>
        <v>1</v>
      </c>
    </row>
    <row r="2568" spans="26:35" hidden="1" x14ac:dyDescent="0.25">
      <c r="Z2568"/>
      <c r="AD2568" s="5">
        <f t="shared" si="180"/>
        <v>40434</v>
      </c>
      <c r="AE2568" s="96" cm="1">
        <f t="array" ref="AE2568">_xlfn.XLOOKUP(AD2567,SELICHistorico[Data],SELICHistorico[SELIC dia]/100,AE2567,0)</f>
        <v>0</v>
      </c>
      <c r="AF2568" s="80">
        <f t="shared" si="182"/>
        <v>1</v>
      </c>
      <c r="AG2568" s="123">
        <f t="shared" si="181"/>
        <v>1000</v>
      </c>
      <c r="AH2568" s="126" cm="1">
        <f t="array" ref="AH2568">_xlfn.XLOOKUP(AD2567,CDIHistorico_[Data],CDIHistorico_[CDI dia]/100,AH2567,0)</f>
        <v>0</v>
      </c>
      <c r="AI2568" s="2">
        <f t="shared" si="179"/>
        <v>1</v>
      </c>
    </row>
    <row r="2569" spans="26:35" hidden="1" x14ac:dyDescent="0.25">
      <c r="Z2569"/>
      <c r="AD2569" s="5">
        <f t="shared" si="180"/>
        <v>40435</v>
      </c>
      <c r="AE2569" s="96" cm="1">
        <f t="array" ref="AE2569">_xlfn.XLOOKUP(AD2568,SELICHistorico[Data],SELICHistorico[SELIC dia]/100,AE2568,0)</f>
        <v>0</v>
      </c>
      <c r="AF2569" s="80">
        <f t="shared" si="182"/>
        <v>1</v>
      </c>
      <c r="AG2569" s="123">
        <f t="shared" si="181"/>
        <v>1000</v>
      </c>
      <c r="AH2569" s="126" cm="1">
        <f t="array" ref="AH2569">_xlfn.XLOOKUP(AD2568,CDIHistorico_[Data],CDIHistorico_[CDI dia]/100,AH2568,0)</f>
        <v>0</v>
      </c>
      <c r="AI2569" s="2">
        <f t="shared" si="179"/>
        <v>1</v>
      </c>
    </row>
    <row r="2570" spans="26:35" hidden="1" x14ac:dyDescent="0.25">
      <c r="Z2570"/>
      <c r="AD2570" s="5">
        <f t="shared" si="180"/>
        <v>40436</v>
      </c>
      <c r="AE2570" s="96" cm="1">
        <f t="array" ref="AE2570">_xlfn.XLOOKUP(AD2569,SELICHistorico[Data],SELICHistorico[SELIC dia]/100,AE2569,0)</f>
        <v>0</v>
      </c>
      <c r="AF2570" s="80">
        <f t="shared" si="182"/>
        <v>1</v>
      </c>
      <c r="AG2570" s="123">
        <f t="shared" si="181"/>
        <v>1000</v>
      </c>
      <c r="AH2570" s="126" cm="1">
        <f t="array" ref="AH2570">_xlfn.XLOOKUP(AD2569,CDIHistorico_[Data],CDIHistorico_[CDI dia]/100,AH2569,0)</f>
        <v>0</v>
      </c>
      <c r="AI2570" s="2">
        <f t="shared" si="179"/>
        <v>1</v>
      </c>
    </row>
    <row r="2571" spans="26:35" hidden="1" x14ac:dyDescent="0.25">
      <c r="Z2571"/>
      <c r="AD2571" s="5">
        <f t="shared" si="180"/>
        <v>40437</v>
      </c>
      <c r="AE2571" s="96" cm="1">
        <f t="array" ref="AE2571">_xlfn.XLOOKUP(AD2570,SELICHistorico[Data],SELICHistorico[SELIC dia]/100,AE2570,0)</f>
        <v>0</v>
      </c>
      <c r="AF2571" s="80">
        <f t="shared" si="182"/>
        <v>1</v>
      </c>
      <c r="AG2571" s="123">
        <f t="shared" si="181"/>
        <v>1000</v>
      </c>
      <c r="AH2571" s="126" cm="1">
        <f t="array" ref="AH2571">_xlfn.XLOOKUP(AD2570,CDIHistorico_[Data],CDIHistorico_[CDI dia]/100,AH2570,0)</f>
        <v>0</v>
      </c>
      <c r="AI2571" s="2">
        <f t="shared" ref="AI2571:AI2634" si="183">AI2570*(1+AH2571)</f>
        <v>1</v>
      </c>
    </row>
    <row r="2572" spans="26:35" hidden="1" x14ac:dyDescent="0.25">
      <c r="Z2572"/>
      <c r="AD2572" s="5">
        <f t="shared" si="180"/>
        <v>40438</v>
      </c>
      <c r="AE2572" s="96" cm="1">
        <f t="array" ref="AE2572">_xlfn.XLOOKUP(AD2571,SELICHistorico[Data],SELICHistorico[SELIC dia]/100,AE2571,0)</f>
        <v>0</v>
      </c>
      <c r="AF2572" s="80">
        <f t="shared" si="182"/>
        <v>1</v>
      </c>
      <c r="AG2572" s="123">
        <f t="shared" si="181"/>
        <v>1000</v>
      </c>
      <c r="AH2572" s="126" cm="1">
        <f t="array" ref="AH2572">_xlfn.XLOOKUP(AD2571,CDIHistorico_[Data],CDIHistorico_[CDI dia]/100,AH2571,0)</f>
        <v>0</v>
      </c>
      <c r="AI2572" s="2">
        <f t="shared" si="183"/>
        <v>1</v>
      </c>
    </row>
    <row r="2573" spans="26:35" hidden="1" x14ac:dyDescent="0.25">
      <c r="Z2573"/>
      <c r="AD2573" s="5">
        <f t="shared" si="180"/>
        <v>40441</v>
      </c>
      <c r="AE2573" s="96" cm="1">
        <f t="array" ref="AE2573">_xlfn.XLOOKUP(AD2572,SELICHistorico[Data],SELICHistorico[SELIC dia]/100,AE2572,0)</f>
        <v>0</v>
      </c>
      <c r="AF2573" s="80">
        <f t="shared" si="182"/>
        <v>1</v>
      </c>
      <c r="AG2573" s="123">
        <f t="shared" si="181"/>
        <v>1000</v>
      </c>
      <c r="AH2573" s="126" cm="1">
        <f t="array" ref="AH2573">_xlfn.XLOOKUP(AD2572,CDIHistorico_[Data],CDIHistorico_[CDI dia]/100,AH2572,0)</f>
        <v>0</v>
      </c>
      <c r="AI2573" s="2">
        <f t="shared" si="183"/>
        <v>1</v>
      </c>
    </row>
    <row r="2574" spans="26:35" hidden="1" x14ac:dyDescent="0.25">
      <c r="Z2574"/>
      <c r="AD2574" s="5">
        <f t="shared" si="180"/>
        <v>40442</v>
      </c>
      <c r="AE2574" s="96" cm="1">
        <f t="array" ref="AE2574">_xlfn.XLOOKUP(AD2573,SELICHistorico[Data],SELICHistorico[SELIC dia]/100,AE2573,0)</f>
        <v>0</v>
      </c>
      <c r="AF2574" s="80">
        <f t="shared" si="182"/>
        <v>1</v>
      </c>
      <c r="AG2574" s="123">
        <f t="shared" si="181"/>
        <v>1000</v>
      </c>
      <c r="AH2574" s="126" cm="1">
        <f t="array" ref="AH2574">_xlfn.XLOOKUP(AD2573,CDIHistorico_[Data],CDIHistorico_[CDI dia]/100,AH2573,0)</f>
        <v>0</v>
      </c>
      <c r="AI2574" s="2">
        <f t="shared" si="183"/>
        <v>1</v>
      </c>
    </row>
    <row r="2575" spans="26:35" hidden="1" x14ac:dyDescent="0.25">
      <c r="Z2575"/>
      <c r="AD2575" s="5">
        <f t="shared" si="180"/>
        <v>40443</v>
      </c>
      <c r="AE2575" s="96" cm="1">
        <f t="array" ref="AE2575">_xlfn.XLOOKUP(AD2574,SELICHistorico[Data],SELICHistorico[SELIC dia]/100,AE2574,0)</f>
        <v>0</v>
      </c>
      <c r="AF2575" s="80">
        <f t="shared" si="182"/>
        <v>1</v>
      </c>
      <c r="AG2575" s="123">
        <f t="shared" si="181"/>
        <v>1000</v>
      </c>
      <c r="AH2575" s="126" cm="1">
        <f t="array" ref="AH2575">_xlfn.XLOOKUP(AD2574,CDIHistorico_[Data],CDIHistorico_[CDI dia]/100,AH2574,0)</f>
        <v>0</v>
      </c>
      <c r="AI2575" s="2">
        <f t="shared" si="183"/>
        <v>1</v>
      </c>
    </row>
    <row r="2576" spans="26:35" hidden="1" x14ac:dyDescent="0.25">
      <c r="Z2576"/>
      <c r="AD2576" s="5">
        <f t="shared" si="180"/>
        <v>40444</v>
      </c>
      <c r="AE2576" s="96" cm="1">
        <f t="array" ref="AE2576">_xlfn.XLOOKUP(AD2575,SELICHistorico[Data],SELICHistorico[SELIC dia]/100,AE2575,0)</f>
        <v>0</v>
      </c>
      <c r="AF2576" s="80">
        <f t="shared" si="182"/>
        <v>1</v>
      </c>
      <c r="AG2576" s="123">
        <f t="shared" si="181"/>
        <v>1000</v>
      </c>
      <c r="AH2576" s="126" cm="1">
        <f t="array" ref="AH2576">_xlfn.XLOOKUP(AD2575,CDIHistorico_[Data],CDIHistorico_[CDI dia]/100,AH2575,0)</f>
        <v>0</v>
      </c>
      <c r="AI2576" s="2">
        <f t="shared" si="183"/>
        <v>1</v>
      </c>
    </row>
    <row r="2577" spans="26:35" hidden="1" x14ac:dyDescent="0.25">
      <c r="Z2577"/>
      <c r="AD2577" s="5">
        <f t="shared" si="180"/>
        <v>40445</v>
      </c>
      <c r="AE2577" s="96" cm="1">
        <f t="array" ref="AE2577">_xlfn.XLOOKUP(AD2576,SELICHistorico[Data],SELICHistorico[SELIC dia]/100,AE2576,0)</f>
        <v>0</v>
      </c>
      <c r="AF2577" s="80">
        <f t="shared" si="182"/>
        <v>1</v>
      </c>
      <c r="AG2577" s="123">
        <f t="shared" si="181"/>
        <v>1000</v>
      </c>
      <c r="AH2577" s="126" cm="1">
        <f t="array" ref="AH2577">_xlfn.XLOOKUP(AD2576,CDIHistorico_[Data],CDIHistorico_[CDI dia]/100,AH2576,0)</f>
        <v>0</v>
      </c>
      <c r="AI2577" s="2">
        <f t="shared" si="183"/>
        <v>1</v>
      </c>
    </row>
    <row r="2578" spans="26:35" hidden="1" x14ac:dyDescent="0.25">
      <c r="Z2578"/>
      <c r="AD2578" s="5">
        <f t="shared" si="180"/>
        <v>40448</v>
      </c>
      <c r="AE2578" s="96" cm="1">
        <f t="array" ref="AE2578">_xlfn.XLOOKUP(AD2577,SELICHistorico[Data],SELICHistorico[SELIC dia]/100,AE2577,0)</f>
        <v>0</v>
      </c>
      <c r="AF2578" s="80">
        <f t="shared" si="182"/>
        <v>1</v>
      </c>
      <c r="AG2578" s="123">
        <f t="shared" si="181"/>
        <v>1000</v>
      </c>
      <c r="AH2578" s="126" cm="1">
        <f t="array" ref="AH2578">_xlfn.XLOOKUP(AD2577,CDIHistorico_[Data],CDIHistorico_[CDI dia]/100,AH2577,0)</f>
        <v>0</v>
      </c>
      <c r="AI2578" s="2">
        <f t="shared" si="183"/>
        <v>1</v>
      </c>
    </row>
    <row r="2579" spans="26:35" hidden="1" x14ac:dyDescent="0.25">
      <c r="Z2579"/>
      <c r="AD2579" s="5">
        <f t="shared" si="180"/>
        <v>40449</v>
      </c>
      <c r="AE2579" s="96" cm="1">
        <f t="array" ref="AE2579">_xlfn.XLOOKUP(AD2578,SELICHistorico[Data],SELICHistorico[SELIC dia]/100,AE2578,0)</f>
        <v>0</v>
      </c>
      <c r="AF2579" s="80">
        <f t="shared" si="182"/>
        <v>1</v>
      </c>
      <c r="AG2579" s="123">
        <f t="shared" si="181"/>
        <v>1000</v>
      </c>
      <c r="AH2579" s="126" cm="1">
        <f t="array" ref="AH2579">_xlfn.XLOOKUP(AD2578,CDIHistorico_[Data],CDIHistorico_[CDI dia]/100,AH2578,0)</f>
        <v>0</v>
      </c>
      <c r="AI2579" s="2">
        <f t="shared" si="183"/>
        <v>1</v>
      </c>
    </row>
    <row r="2580" spans="26:35" hidden="1" x14ac:dyDescent="0.25">
      <c r="Z2580"/>
      <c r="AD2580" s="5">
        <f t="shared" ref="AD2580:AD2643" si="184">WORKDAY(AD2579,1,feriados)</f>
        <v>40450</v>
      </c>
      <c r="AE2580" s="96" cm="1">
        <f t="array" ref="AE2580">_xlfn.XLOOKUP(AD2579,SELICHistorico[Data],SELICHistorico[SELIC dia]/100,AE2579,0)</f>
        <v>0</v>
      </c>
      <c r="AF2580" s="80">
        <f t="shared" si="182"/>
        <v>1</v>
      </c>
      <c r="AG2580" s="123">
        <f t="shared" si="181"/>
        <v>1000</v>
      </c>
      <c r="AH2580" s="126" cm="1">
        <f t="array" ref="AH2580">_xlfn.XLOOKUP(AD2579,CDIHistorico_[Data],CDIHistorico_[CDI dia]/100,AH2579,0)</f>
        <v>0</v>
      </c>
      <c r="AI2580" s="2">
        <f t="shared" si="183"/>
        <v>1</v>
      </c>
    </row>
    <row r="2581" spans="26:35" hidden="1" x14ac:dyDescent="0.25">
      <c r="Z2581"/>
      <c r="AD2581" s="5">
        <f t="shared" si="184"/>
        <v>40451</v>
      </c>
      <c r="AE2581" s="96" cm="1">
        <f t="array" ref="AE2581">_xlfn.XLOOKUP(AD2580,SELICHistorico[Data],SELICHistorico[SELIC dia]/100,AE2580,0)</f>
        <v>0</v>
      </c>
      <c r="AF2581" s="80">
        <f t="shared" si="182"/>
        <v>1</v>
      </c>
      <c r="AG2581" s="123">
        <f t="shared" si="181"/>
        <v>1000</v>
      </c>
      <c r="AH2581" s="126" cm="1">
        <f t="array" ref="AH2581">_xlfn.XLOOKUP(AD2580,CDIHistorico_[Data],CDIHistorico_[CDI dia]/100,AH2580,0)</f>
        <v>0</v>
      </c>
      <c r="AI2581" s="2">
        <f t="shared" si="183"/>
        <v>1</v>
      </c>
    </row>
    <row r="2582" spans="26:35" hidden="1" x14ac:dyDescent="0.25">
      <c r="Z2582"/>
      <c r="AD2582" s="5">
        <f t="shared" si="184"/>
        <v>40452</v>
      </c>
      <c r="AE2582" s="96" cm="1">
        <f t="array" ref="AE2582">_xlfn.XLOOKUP(AD2581,SELICHistorico[Data],SELICHistorico[SELIC dia]/100,AE2581,0)</f>
        <v>0</v>
      </c>
      <c r="AF2582" s="80">
        <f t="shared" si="182"/>
        <v>1</v>
      </c>
      <c r="AG2582" s="123">
        <f t="shared" si="181"/>
        <v>1000</v>
      </c>
      <c r="AH2582" s="126" cm="1">
        <f t="array" ref="AH2582">_xlfn.XLOOKUP(AD2581,CDIHistorico_[Data],CDIHistorico_[CDI dia]/100,AH2581,0)</f>
        <v>0</v>
      </c>
      <c r="AI2582" s="2">
        <f t="shared" si="183"/>
        <v>1</v>
      </c>
    </row>
    <row r="2583" spans="26:35" hidden="1" x14ac:dyDescent="0.25">
      <c r="Z2583"/>
      <c r="AD2583" s="5">
        <f t="shared" si="184"/>
        <v>40455</v>
      </c>
      <c r="AE2583" s="96" cm="1">
        <f t="array" ref="AE2583">_xlfn.XLOOKUP(AD2582,SELICHistorico[Data],SELICHistorico[SELIC dia]/100,AE2582,0)</f>
        <v>0</v>
      </c>
      <c r="AF2583" s="80">
        <f t="shared" si="182"/>
        <v>1</v>
      </c>
      <c r="AG2583" s="123">
        <f t="shared" si="181"/>
        <v>1000</v>
      </c>
      <c r="AH2583" s="126" cm="1">
        <f t="array" ref="AH2583">_xlfn.XLOOKUP(AD2582,CDIHistorico_[Data],CDIHistorico_[CDI dia]/100,AH2582,0)</f>
        <v>0</v>
      </c>
      <c r="AI2583" s="2">
        <f t="shared" si="183"/>
        <v>1</v>
      </c>
    </row>
    <row r="2584" spans="26:35" hidden="1" x14ac:dyDescent="0.25">
      <c r="Z2584"/>
      <c r="AD2584" s="5">
        <f t="shared" si="184"/>
        <v>40456</v>
      </c>
      <c r="AE2584" s="96" cm="1">
        <f t="array" ref="AE2584">_xlfn.XLOOKUP(AD2583,SELICHistorico[Data],SELICHistorico[SELIC dia]/100,AE2583,0)</f>
        <v>0</v>
      </c>
      <c r="AF2584" s="80">
        <f t="shared" si="182"/>
        <v>1</v>
      </c>
      <c r="AG2584" s="123">
        <f t="shared" si="181"/>
        <v>1000</v>
      </c>
      <c r="AH2584" s="126" cm="1">
        <f t="array" ref="AH2584">_xlfn.XLOOKUP(AD2583,CDIHistorico_[Data],CDIHistorico_[CDI dia]/100,AH2583,0)</f>
        <v>0</v>
      </c>
      <c r="AI2584" s="2">
        <f t="shared" si="183"/>
        <v>1</v>
      </c>
    </row>
    <row r="2585" spans="26:35" hidden="1" x14ac:dyDescent="0.25">
      <c r="Z2585"/>
      <c r="AD2585" s="5">
        <f t="shared" si="184"/>
        <v>40457</v>
      </c>
      <c r="AE2585" s="96" cm="1">
        <f t="array" ref="AE2585">_xlfn.XLOOKUP(AD2584,SELICHistorico[Data],SELICHistorico[SELIC dia]/100,AE2584,0)</f>
        <v>0</v>
      </c>
      <c r="AF2585" s="80">
        <f t="shared" si="182"/>
        <v>1</v>
      </c>
      <c r="AG2585" s="123">
        <f t="shared" si="181"/>
        <v>1000</v>
      </c>
      <c r="AH2585" s="126" cm="1">
        <f t="array" ref="AH2585">_xlfn.XLOOKUP(AD2584,CDIHistorico_[Data],CDIHistorico_[CDI dia]/100,AH2584,0)</f>
        <v>0</v>
      </c>
      <c r="AI2585" s="2">
        <f t="shared" si="183"/>
        <v>1</v>
      </c>
    </row>
    <row r="2586" spans="26:35" hidden="1" x14ac:dyDescent="0.25">
      <c r="Z2586"/>
      <c r="AD2586" s="5">
        <f t="shared" si="184"/>
        <v>40458</v>
      </c>
      <c r="AE2586" s="96" cm="1">
        <f t="array" ref="AE2586">_xlfn.XLOOKUP(AD2585,SELICHistorico[Data],SELICHistorico[SELIC dia]/100,AE2585,0)</f>
        <v>0</v>
      </c>
      <c r="AF2586" s="80">
        <f t="shared" si="182"/>
        <v>1</v>
      </c>
      <c r="AG2586" s="123">
        <f t="shared" si="181"/>
        <v>1000</v>
      </c>
      <c r="AH2586" s="126" cm="1">
        <f t="array" ref="AH2586">_xlfn.XLOOKUP(AD2585,CDIHistorico_[Data],CDIHistorico_[CDI dia]/100,AH2585,0)</f>
        <v>0</v>
      </c>
      <c r="AI2586" s="2">
        <f t="shared" si="183"/>
        <v>1</v>
      </c>
    </row>
    <row r="2587" spans="26:35" hidden="1" x14ac:dyDescent="0.25">
      <c r="Z2587"/>
      <c r="AD2587" s="5">
        <f t="shared" si="184"/>
        <v>40459</v>
      </c>
      <c r="AE2587" s="96" cm="1">
        <f t="array" ref="AE2587">_xlfn.XLOOKUP(AD2586,SELICHistorico[Data],SELICHistorico[SELIC dia]/100,AE2586,0)</f>
        <v>0</v>
      </c>
      <c r="AF2587" s="80">
        <f t="shared" si="182"/>
        <v>1</v>
      </c>
      <c r="AG2587" s="123">
        <f t="shared" si="181"/>
        <v>1000</v>
      </c>
      <c r="AH2587" s="126" cm="1">
        <f t="array" ref="AH2587">_xlfn.XLOOKUP(AD2586,CDIHistorico_[Data],CDIHistorico_[CDI dia]/100,AH2586,0)</f>
        <v>0</v>
      </c>
      <c r="AI2587" s="2">
        <f t="shared" si="183"/>
        <v>1</v>
      </c>
    </row>
    <row r="2588" spans="26:35" hidden="1" x14ac:dyDescent="0.25">
      <c r="Z2588"/>
      <c r="AD2588" s="5">
        <f t="shared" si="184"/>
        <v>40462</v>
      </c>
      <c r="AE2588" s="96" cm="1">
        <f t="array" ref="AE2588">_xlfn.XLOOKUP(AD2587,SELICHistorico[Data],SELICHistorico[SELIC dia]/100,AE2587,0)</f>
        <v>0</v>
      </c>
      <c r="AF2588" s="80">
        <f t="shared" si="182"/>
        <v>1</v>
      </c>
      <c r="AG2588" s="123">
        <f t="shared" si="181"/>
        <v>1000</v>
      </c>
      <c r="AH2588" s="126" cm="1">
        <f t="array" ref="AH2588">_xlfn.XLOOKUP(AD2587,CDIHistorico_[Data],CDIHistorico_[CDI dia]/100,AH2587,0)</f>
        <v>0</v>
      </c>
      <c r="AI2588" s="2">
        <f t="shared" si="183"/>
        <v>1</v>
      </c>
    </row>
    <row r="2589" spans="26:35" hidden="1" x14ac:dyDescent="0.25">
      <c r="Z2589"/>
      <c r="AD2589" s="5">
        <f t="shared" si="184"/>
        <v>40464</v>
      </c>
      <c r="AE2589" s="96" cm="1">
        <f t="array" ref="AE2589">_xlfn.XLOOKUP(AD2588,SELICHistorico[Data],SELICHistorico[SELIC dia]/100,AE2588,0)</f>
        <v>0</v>
      </c>
      <c r="AF2589" s="80">
        <f t="shared" si="182"/>
        <v>1</v>
      </c>
      <c r="AG2589" s="123">
        <f t="shared" si="181"/>
        <v>1000</v>
      </c>
      <c r="AH2589" s="126" cm="1">
        <f t="array" ref="AH2589">_xlfn.XLOOKUP(AD2588,CDIHistorico_[Data],CDIHistorico_[CDI dia]/100,AH2588,0)</f>
        <v>0</v>
      </c>
      <c r="AI2589" s="2">
        <f t="shared" si="183"/>
        <v>1</v>
      </c>
    </row>
    <row r="2590" spans="26:35" hidden="1" x14ac:dyDescent="0.25">
      <c r="Z2590"/>
      <c r="AD2590" s="5">
        <f t="shared" si="184"/>
        <v>40465</v>
      </c>
      <c r="AE2590" s="96" cm="1">
        <f t="array" ref="AE2590">_xlfn.XLOOKUP(AD2589,SELICHistorico[Data],SELICHistorico[SELIC dia]/100,AE2589,0)</f>
        <v>0</v>
      </c>
      <c r="AF2590" s="80">
        <f t="shared" si="182"/>
        <v>1</v>
      </c>
      <c r="AG2590" s="123">
        <f t="shared" si="181"/>
        <v>1000</v>
      </c>
      <c r="AH2590" s="126" cm="1">
        <f t="array" ref="AH2590">_xlfn.XLOOKUP(AD2589,CDIHistorico_[Data],CDIHistorico_[CDI dia]/100,AH2589,0)</f>
        <v>0</v>
      </c>
      <c r="AI2590" s="2">
        <f t="shared" si="183"/>
        <v>1</v>
      </c>
    </row>
    <row r="2591" spans="26:35" hidden="1" x14ac:dyDescent="0.25">
      <c r="Z2591"/>
      <c r="AD2591" s="5">
        <f t="shared" si="184"/>
        <v>40466</v>
      </c>
      <c r="AE2591" s="96" cm="1">
        <f t="array" ref="AE2591">_xlfn.XLOOKUP(AD2590,SELICHistorico[Data],SELICHistorico[SELIC dia]/100,AE2590,0)</f>
        <v>0</v>
      </c>
      <c r="AF2591" s="80">
        <f t="shared" si="182"/>
        <v>1</v>
      </c>
      <c r="AG2591" s="123">
        <f t="shared" si="181"/>
        <v>1000</v>
      </c>
      <c r="AH2591" s="126" cm="1">
        <f t="array" ref="AH2591">_xlfn.XLOOKUP(AD2590,CDIHistorico_[Data],CDIHistorico_[CDI dia]/100,AH2590,0)</f>
        <v>0</v>
      </c>
      <c r="AI2591" s="2">
        <f t="shared" si="183"/>
        <v>1</v>
      </c>
    </row>
    <row r="2592" spans="26:35" hidden="1" x14ac:dyDescent="0.25">
      <c r="Z2592"/>
      <c r="AD2592" s="5">
        <f t="shared" si="184"/>
        <v>40469</v>
      </c>
      <c r="AE2592" s="96" cm="1">
        <f t="array" ref="AE2592">_xlfn.XLOOKUP(AD2591,SELICHistorico[Data],SELICHistorico[SELIC dia]/100,AE2591,0)</f>
        <v>0</v>
      </c>
      <c r="AF2592" s="80">
        <f t="shared" si="182"/>
        <v>1</v>
      </c>
      <c r="AG2592" s="123">
        <f t="shared" si="181"/>
        <v>1000</v>
      </c>
      <c r="AH2592" s="126" cm="1">
        <f t="array" ref="AH2592">_xlfn.XLOOKUP(AD2591,CDIHistorico_[Data],CDIHistorico_[CDI dia]/100,AH2591,0)</f>
        <v>0</v>
      </c>
      <c r="AI2592" s="2">
        <f t="shared" si="183"/>
        <v>1</v>
      </c>
    </row>
    <row r="2593" spans="26:35" hidden="1" x14ac:dyDescent="0.25">
      <c r="Z2593"/>
      <c r="AD2593" s="5">
        <f t="shared" si="184"/>
        <v>40470</v>
      </c>
      <c r="AE2593" s="96" cm="1">
        <f t="array" ref="AE2593">_xlfn.XLOOKUP(AD2592,SELICHistorico[Data],SELICHistorico[SELIC dia]/100,AE2592,0)</f>
        <v>0</v>
      </c>
      <c r="AF2593" s="80">
        <f t="shared" si="182"/>
        <v>1</v>
      </c>
      <c r="AG2593" s="123">
        <f t="shared" si="181"/>
        <v>1000</v>
      </c>
      <c r="AH2593" s="126" cm="1">
        <f t="array" ref="AH2593">_xlfn.XLOOKUP(AD2592,CDIHistorico_[Data],CDIHistorico_[CDI dia]/100,AH2592,0)</f>
        <v>0</v>
      </c>
      <c r="AI2593" s="2">
        <f t="shared" si="183"/>
        <v>1</v>
      </c>
    </row>
    <row r="2594" spans="26:35" hidden="1" x14ac:dyDescent="0.25">
      <c r="Z2594"/>
      <c r="AD2594" s="5">
        <f t="shared" si="184"/>
        <v>40471</v>
      </c>
      <c r="AE2594" s="96" cm="1">
        <f t="array" ref="AE2594">_xlfn.XLOOKUP(AD2593,SELICHistorico[Data],SELICHistorico[SELIC dia]/100,AE2593,0)</f>
        <v>0</v>
      </c>
      <c r="AF2594" s="80">
        <f t="shared" si="182"/>
        <v>1</v>
      </c>
      <c r="AG2594" s="123">
        <f t="shared" si="181"/>
        <v>1000</v>
      </c>
      <c r="AH2594" s="126" cm="1">
        <f t="array" ref="AH2594">_xlfn.XLOOKUP(AD2593,CDIHistorico_[Data],CDIHistorico_[CDI dia]/100,AH2593,0)</f>
        <v>0</v>
      </c>
      <c r="AI2594" s="2">
        <f t="shared" si="183"/>
        <v>1</v>
      </c>
    </row>
    <row r="2595" spans="26:35" hidden="1" x14ac:dyDescent="0.25">
      <c r="Z2595"/>
      <c r="AD2595" s="5">
        <f t="shared" si="184"/>
        <v>40472</v>
      </c>
      <c r="AE2595" s="96" cm="1">
        <f t="array" ref="AE2595">_xlfn.XLOOKUP(AD2594,SELICHistorico[Data],SELICHistorico[SELIC dia]/100,AE2594,0)</f>
        <v>0</v>
      </c>
      <c r="AF2595" s="80">
        <f t="shared" si="182"/>
        <v>1</v>
      </c>
      <c r="AG2595" s="123">
        <f t="shared" si="181"/>
        <v>1000</v>
      </c>
      <c r="AH2595" s="126" cm="1">
        <f t="array" ref="AH2595">_xlfn.XLOOKUP(AD2594,CDIHistorico_[Data],CDIHistorico_[CDI dia]/100,AH2594,0)</f>
        <v>0</v>
      </c>
      <c r="AI2595" s="2">
        <f t="shared" si="183"/>
        <v>1</v>
      </c>
    </row>
    <row r="2596" spans="26:35" hidden="1" x14ac:dyDescent="0.25">
      <c r="Z2596"/>
      <c r="AD2596" s="5">
        <f t="shared" si="184"/>
        <v>40473</v>
      </c>
      <c r="AE2596" s="96" cm="1">
        <f t="array" ref="AE2596">_xlfn.XLOOKUP(AD2595,SELICHistorico[Data],SELICHistorico[SELIC dia]/100,AE2595,0)</f>
        <v>0</v>
      </c>
      <c r="AF2596" s="80">
        <f t="shared" si="182"/>
        <v>1</v>
      </c>
      <c r="AG2596" s="123">
        <f t="shared" si="181"/>
        <v>1000</v>
      </c>
      <c r="AH2596" s="126" cm="1">
        <f t="array" ref="AH2596">_xlfn.XLOOKUP(AD2595,CDIHistorico_[Data],CDIHistorico_[CDI dia]/100,AH2595,0)</f>
        <v>0</v>
      </c>
      <c r="AI2596" s="2">
        <f t="shared" si="183"/>
        <v>1</v>
      </c>
    </row>
    <row r="2597" spans="26:35" hidden="1" x14ac:dyDescent="0.25">
      <c r="Z2597"/>
      <c r="AD2597" s="5">
        <f t="shared" si="184"/>
        <v>40476</v>
      </c>
      <c r="AE2597" s="96" cm="1">
        <f t="array" ref="AE2597">_xlfn.XLOOKUP(AD2596,SELICHistorico[Data],SELICHistorico[SELIC dia]/100,AE2596,0)</f>
        <v>0</v>
      </c>
      <c r="AF2597" s="80">
        <f t="shared" si="182"/>
        <v>1</v>
      </c>
      <c r="AG2597" s="123">
        <f t="shared" si="181"/>
        <v>1000</v>
      </c>
      <c r="AH2597" s="126" cm="1">
        <f t="array" ref="AH2597">_xlfn.XLOOKUP(AD2596,CDIHistorico_[Data],CDIHistorico_[CDI dia]/100,AH2596,0)</f>
        <v>0</v>
      </c>
      <c r="AI2597" s="2">
        <f t="shared" si="183"/>
        <v>1</v>
      </c>
    </row>
    <row r="2598" spans="26:35" hidden="1" x14ac:dyDescent="0.25">
      <c r="Z2598"/>
      <c r="AD2598" s="5">
        <f t="shared" si="184"/>
        <v>40477</v>
      </c>
      <c r="AE2598" s="96" cm="1">
        <f t="array" ref="AE2598">_xlfn.XLOOKUP(AD2597,SELICHistorico[Data],SELICHistorico[SELIC dia]/100,AE2597,0)</f>
        <v>0</v>
      </c>
      <c r="AF2598" s="80">
        <f t="shared" si="182"/>
        <v>1</v>
      </c>
      <c r="AG2598" s="123">
        <f t="shared" si="181"/>
        <v>1000</v>
      </c>
      <c r="AH2598" s="126" cm="1">
        <f t="array" ref="AH2598">_xlfn.XLOOKUP(AD2597,CDIHistorico_[Data],CDIHistorico_[CDI dia]/100,AH2597,0)</f>
        <v>0</v>
      </c>
      <c r="AI2598" s="2">
        <f t="shared" si="183"/>
        <v>1</v>
      </c>
    </row>
    <row r="2599" spans="26:35" hidden="1" x14ac:dyDescent="0.25">
      <c r="Z2599"/>
      <c r="AD2599" s="5">
        <f t="shared" si="184"/>
        <v>40478</v>
      </c>
      <c r="AE2599" s="96" cm="1">
        <f t="array" ref="AE2599">_xlfn.XLOOKUP(AD2598,SELICHistorico[Data],SELICHistorico[SELIC dia]/100,AE2598,0)</f>
        <v>0</v>
      </c>
      <c r="AF2599" s="80">
        <f t="shared" si="182"/>
        <v>1</v>
      </c>
      <c r="AG2599" s="123">
        <f t="shared" si="181"/>
        <v>1000</v>
      </c>
      <c r="AH2599" s="126" cm="1">
        <f t="array" ref="AH2599">_xlfn.XLOOKUP(AD2598,CDIHistorico_[Data],CDIHistorico_[CDI dia]/100,AH2598,0)</f>
        <v>0</v>
      </c>
      <c r="AI2599" s="2">
        <f t="shared" si="183"/>
        <v>1</v>
      </c>
    </row>
    <row r="2600" spans="26:35" hidden="1" x14ac:dyDescent="0.25">
      <c r="Z2600"/>
      <c r="AD2600" s="5">
        <f t="shared" si="184"/>
        <v>40479</v>
      </c>
      <c r="AE2600" s="96" cm="1">
        <f t="array" ref="AE2600">_xlfn.XLOOKUP(AD2599,SELICHistorico[Data],SELICHistorico[SELIC dia]/100,AE2599,0)</f>
        <v>0</v>
      </c>
      <c r="AF2600" s="80">
        <f t="shared" si="182"/>
        <v>1</v>
      </c>
      <c r="AG2600" s="123">
        <f t="shared" si="181"/>
        <v>1000</v>
      </c>
      <c r="AH2600" s="126" cm="1">
        <f t="array" ref="AH2600">_xlfn.XLOOKUP(AD2599,CDIHistorico_[Data],CDIHistorico_[CDI dia]/100,AH2599,0)</f>
        <v>0</v>
      </c>
      <c r="AI2600" s="2">
        <f t="shared" si="183"/>
        <v>1</v>
      </c>
    </row>
    <row r="2601" spans="26:35" hidden="1" x14ac:dyDescent="0.25">
      <c r="Z2601"/>
      <c r="AD2601" s="5">
        <f t="shared" si="184"/>
        <v>40480</v>
      </c>
      <c r="AE2601" s="96" cm="1">
        <f t="array" ref="AE2601">_xlfn.XLOOKUP(AD2600,SELICHistorico[Data],SELICHistorico[SELIC dia]/100,AE2600,0)</f>
        <v>0</v>
      </c>
      <c r="AF2601" s="80">
        <f t="shared" si="182"/>
        <v>1</v>
      </c>
      <c r="AG2601" s="123">
        <f t="shared" si="181"/>
        <v>1000</v>
      </c>
      <c r="AH2601" s="126" cm="1">
        <f t="array" ref="AH2601">_xlfn.XLOOKUP(AD2600,CDIHistorico_[Data],CDIHistorico_[CDI dia]/100,AH2600,0)</f>
        <v>0</v>
      </c>
      <c r="AI2601" s="2">
        <f t="shared" si="183"/>
        <v>1</v>
      </c>
    </row>
    <row r="2602" spans="26:35" hidden="1" x14ac:dyDescent="0.25">
      <c r="Z2602"/>
      <c r="AD2602" s="5">
        <f t="shared" si="184"/>
        <v>40483</v>
      </c>
      <c r="AE2602" s="96" cm="1">
        <f t="array" ref="AE2602">_xlfn.XLOOKUP(AD2601,SELICHistorico[Data],SELICHistorico[SELIC dia]/100,AE2601,0)</f>
        <v>0</v>
      </c>
      <c r="AF2602" s="80">
        <f t="shared" si="182"/>
        <v>1</v>
      </c>
      <c r="AG2602" s="123">
        <f t="shared" si="181"/>
        <v>1000</v>
      </c>
      <c r="AH2602" s="126" cm="1">
        <f t="array" ref="AH2602">_xlfn.XLOOKUP(AD2601,CDIHistorico_[Data],CDIHistorico_[CDI dia]/100,AH2601,0)</f>
        <v>0</v>
      </c>
      <c r="AI2602" s="2">
        <f t="shared" si="183"/>
        <v>1</v>
      </c>
    </row>
    <row r="2603" spans="26:35" hidden="1" x14ac:dyDescent="0.25">
      <c r="Z2603"/>
      <c r="AD2603" s="5">
        <f t="shared" si="184"/>
        <v>40485</v>
      </c>
      <c r="AE2603" s="96" cm="1">
        <f t="array" ref="AE2603">_xlfn.XLOOKUP(AD2602,SELICHistorico[Data],SELICHistorico[SELIC dia]/100,AE2602,0)</f>
        <v>0</v>
      </c>
      <c r="AF2603" s="80">
        <f t="shared" si="182"/>
        <v>1</v>
      </c>
      <c r="AG2603" s="123">
        <f t="shared" si="181"/>
        <v>1000</v>
      </c>
      <c r="AH2603" s="126" cm="1">
        <f t="array" ref="AH2603">_xlfn.XLOOKUP(AD2602,CDIHistorico_[Data],CDIHistorico_[CDI dia]/100,AH2602,0)</f>
        <v>0</v>
      </c>
      <c r="AI2603" s="2">
        <f t="shared" si="183"/>
        <v>1</v>
      </c>
    </row>
    <row r="2604" spans="26:35" hidden="1" x14ac:dyDescent="0.25">
      <c r="Z2604"/>
      <c r="AD2604" s="5">
        <f t="shared" si="184"/>
        <v>40486</v>
      </c>
      <c r="AE2604" s="96" cm="1">
        <f t="array" ref="AE2604">_xlfn.XLOOKUP(AD2603,SELICHistorico[Data],SELICHistorico[SELIC dia]/100,AE2603,0)</f>
        <v>0</v>
      </c>
      <c r="AF2604" s="80">
        <f t="shared" si="182"/>
        <v>1</v>
      </c>
      <c r="AG2604" s="123">
        <f t="shared" si="181"/>
        <v>1000</v>
      </c>
      <c r="AH2604" s="126" cm="1">
        <f t="array" ref="AH2604">_xlfn.XLOOKUP(AD2603,CDIHistorico_[Data],CDIHistorico_[CDI dia]/100,AH2603,0)</f>
        <v>0</v>
      </c>
      <c r="AI2604" s="2">
        <f t="shared" si="183"/>
        <v>1</v>
      </c>
    </row>
    <row r="2605" spans="26:35" hidden="1" x14ac:dyDescent="0.25">
      <c r="Z2605"/>
      <c r="AD2605" s="5">
        <f t="shared" si="184"/>
        <v>40487</v>
      </c>
      <c r="AE2605" s="96" cm="1">
        <f t="array" ref="AE2605">_xlfn.XLOOKUP(AD2604,SELICHistorico[Data],SELICHistorico[SELIC dia]/100,AE2604,0)</f>
        <v>0</v>
      </c>
      <c r="AF2605" s="80">
        <f t="shared" si="182"/>
        <v>1</v>
      </c>
      <c r="AG2605" s="123">
        <f t="shared" si="181"/>
        <v>1000</v>
      </c>
      <c r="AH2605" s="126" cm="1">
        <f t="array" ref="AH2605">_xlfn.XLOOKUP(AD2604,CDIHistorico_[Data],CDIHistorico_[CDI dia]/100,AH2604,0)</f>
        <v>0</v>
      </c>
      <c r="AI2605" s="2">
        <f t="shared" si="183"/>
        <v>1</v>
      </c>
    </row>
    <row r="2606" spans="26:35" hidden="1" x14ac:dyDescent="0.25">
      <c r="Z2606"/>
      <c r="AD2606" s="5">
        <f t="shared" si="184"/>
        <v>40490</v>
      </c>
      <c r="AE2606" s="96" cm="1">
        <f t="array" ref="AE2606">_xlfn.XLOOKUP(AD2605,SELICHistorico[Data],SELICHistorico[SELIC dia]/100,AE2605,0)</f>
        <v>0</v>
      </c>
      <c r="AF2606" s="80">
        <f t="shared" si="182"/>
        <v>1</v>
      </c>
      <c r="AG2606" s="123">
        <f t="shared" si="181"/>
        <v>1000</v>
      </c>
      <c r="AH2606" s="126" cm="1">
        <f t="array" ref="AH2606">_xlfn.XLOOKUP(AD2605,CDIHistorico_[Data],CDIHistorico_[CDI dia]/100,AH2605,0)</f>
        <v>0</v>
      </c>
      <c r="AI2606" s="2">
        <f t="shared" si="183"/>
        <v>1</v>
      </c>
    </row>
    <row r="2607" spans="26:35" hidden="1" x14ac:dyDescent="0.25">
      <c r="Z2607"/>
      <c r="AD2607" s="5">
        <f t="shared" si="184"/>
        <v>40491</v>
      </c>
      <c r="AE2607" s="96" cm="1">
        <f t="array" ref="AE2607">_xlfn.XLOOKUP(AD2606,SELICHistorico[Data],SELICHistorico[SELIC dia]/100,AE2606,0)</f>
        <v>0</v>
      </c>
      <c r="AF2607" s="80">
        <f t="shared" si="182"/>
        <v>1</v>
      </c>
      <c r="AG2607" s="123">
        <f t="shared" si="181"/>
        <v>1000</v>
      </c>
      <c r="AH2607" s="126" cm="1">
        <f t="array" ref="AH2607">_xlfn.XLOOKUP(AD2606,CDIHistorico_[Data],CDIHistorico_[CDI dia]/100,AH2606,0)</f>
        <v>0</v>
      </c>
      <c r="AI2607" s="2">
        <f t="shared" si="183"/>
        <v>1</v>
      </c>
    </row>
    <row r="2608" spans="26:35" hidden="1" x14ac:dyDescent="0.25">
      <c r="Z2608"/>
      <c r="AD2608" s="5">
        <f t="shared" si="184"/>
        <v>40492</v>
      </c>
      <c r="AE2608" s="96" cm="1">
        <f t="array" ref="AE2608">_xlfn.XLOOKUP(AD2607,SELICHistorico[Data],SELICHistorico[SELIC dia]/100,AE2607,0)</f>
        <v>0</v>
      </c>
      <c r="AF2608" s="80">
        <f t="shared" si="182"/>
        <v>1</v>
      </c>
      <c r="AG2608" s="123">
        <f t="shared" si="181"/>
        <v>1000</v>
      </c>
      <c r="AH2608" s="126" cm="1">
        <f t="array" ref="AH2608">_xlfn.XLOOKUP(AD2607,CDIHistorico_[Data],CDIHistorico_[CDI dia]/100,AH2607,0)</f>
        <v>0</v>
      </c>
      <c r="AI2608" s="2">
        <f t="shared" si="183"/>
        <v>1</v>
      </c>
    </row>
    <row r="2609" spans="26:35" hidden="1" x14ac:dyDescent="0.25">
      <c r="Z2609"/>
      <c r="AD2609" s="5">
        <f t="shared" si="184"/>
        <v>40493</v>
      </c>
      <c r="AE2609" s="96" cm="1">
        <f t="array" ref="AE2609">_xlfn.XLOOKUP(AD2608,SELICHistorico[Data],SELICHistorico[SELIC dia]/100,AE2608,0)</f>
        <v>0</v>
      </c>
      <c r="AF2609" s="80">
        <f t="shared" si="182"/>
        <v>1</v>
      </c>
      <c r="AG2609" s="123">
        <f t="shared" si="181"/>
        <v>1000</v>
      </c>
      <c r="AH2609" s="126" cm="1">
        <f t="array" ref="AH2609">_xlfn.XLOOKUP(AD2608,CDIHistorico_[Data],CDIHistorico_[CDI dia]/100,AH2608,0)</f>
        <v>0</v>
      </c>
      <c r="AI2609" s="2">
        <f t="shared" si="183"/>
        <v>1</v>
      </c>
    </row>
    <row r="2610" spans="26:35" hidden="1" x14ac:dyDescent="0.25">
      <c r="Z2610"/>
      <c r="AD2610" s="5">
        <f t="shared" si="184"/>
        <v>40494</v>
      </c>
      <c r="AE2610" s="96" cm="1">
        <f t="array" ref="AE2610">_xlfn.XLOOKUP(AD2609,SELICHistorico[Data],SELICHistorico[SELIC dia]/100,AE2609,0)</f>
        <v>0</v>
      </c>
      <c r="AF2610" s="80">
        <f t="shared" si="182"/>
        <v>1</v>
      </c>
      <c r="AG2610" s="123">
        <f t="shared" si="181"/>
        <v>1000</v>
      </c>
      <c r="AH2610" s="126" cm="1">
        <f t="array" ref="AH2610">_xlfn.XLOOKUP(AD2609,CDIHistorico_[Data],CDIHistorico_[CDI dia]/100,AH2609,0)</f>
        <v>0</v>
      </c>
      <c r="AI2610" s="2">
        <f t="shared" si="183"/>
        <v>1</v>
      </c>
    </row>
    <row r="2611" spans="26:35" hidden="1" x14ac:dyDescent="0.25">
      <c r="Z2611"/>
      <c r="AD2611" s="5">
        <f t="shared" si="184"/>
        <v>40498</v>
      </c>
      <c r="AE2611" s="96" cm="1">
        <f t="array" ref="AE2611">_xlfn.XLOOKUP(AD2610,SELICHistorico[Data],SELICHistorico[SELIC dia]/100,AE2610,0)</f>
        <v>0</v>
      </c>
      <c r="AF2611" s="80">
        <f t="shared" si="182"/>
        <v>1</v>
      </c>
      <c r="AG2611" s="123">
        <f t="shared" si="181"/>
        <v>1000</v>
      </c>
      <c r="AH2611" s="126" cm="1">
        <f t="array" ref="AH2611">_xlfn.XLOOKUP(AD2610,CDIHistorico_[Data],CDIHistorico_[CDI dia]/100,AH2610,0)</f>
        <v>0</v>
      </c>
      <c r="AI2611" s="2">
        <f t="shared" si="183"/>
        <v>1</v>
      </c>
    </row>
    <row r="2612" spans="26:35" hidden="1" x14ac:dyDescent="0.25">
      <c r="Z2612"/>
      <c r="AD2612" s="5">
        <f t="shared" si="184"/>
        <v>40499</v>
      </c>
      <c r="AE2612" s="96" cm="1">
        <f t="array" ref="AE2612">_xlfn.XLOOKUP(AD2611,SELICHistorico[Data],SELICHistorico[SELIC dia]/100,AE2611,0)</f>
        <v>0</v>
      </c>
      <c r="AF2612" s="80">
        <f t="shared" si="182"/>
        <v>1</v>
      </c>
      <c r="AG2612" s="123">
        <f t="shared" si="181"/>
        <v>1000</v>
      </c>
      <c r="AH2612" s="126" cm="1">
        <f t="array" ref="AH2612">_xlfn.XLOOKUP(AD2611,CDIHistorico_[Data],CDIHistorico_[CDI dia]/100,AH2611,0)</f>
        <v>0</v>
      </c>
      <c r="AI2612" s="2">
        <f t="shared" si="183"/>
        <v>1</v>
      </c>
    </row>
    <row r="2613" spans="26:35" hidden="1" x14ac:dyDescent="0.25">
      <c r="Z2613"/>
      <c r="AD2613" s="5">
        <f t="shared" si="184"/>
        <v>40500</v>
      </c>
      <c r="AE2613" s="96" cm="1">
        <f t="array" ref="AE2613">_xlfn.XLOOKUP(AD2612,SELICHistorico[Data],SELICHistorico[SELIC dia]/100,AE2612,0)</f>
        <v>0</v>
      </c>
      <c r="AF2613" s="80">
        <f t="shared" si="182"/>
        <v>1</v>
      </c>
      <c r="AG2613" s="123">
        <f t="shared" si="181"/>
        <v>1000</v>
      </c>
      <c r="AH2613" s="126" cm="1">
        <f t="array" ref="AH2613">_xlfn.XLOOKUP(AD2612,CDIHistorico_[Data],CDIHistorico_[CDI dia]/100,AH2612,0)</f>
        <v>0</v>
      </c>
      <c r="AI2613" s="2">
        <f t="shared" si="183"/>
        <v>1</v>
      </c>
    </row>
    <row r="2614" spans="26:35" hidden="1" x14ac:dyDescent="0.25">
      <c r="Z2614"/>
      <c r="AD2614" s="5">
        <f t="shared" si="184"/>
        <v>40501</v>
      </c>
      <c r="AE2614" s="96" cm="1">
        <f t="array" ref="AE2614">_xlfn.XLOOKUP(AD2613,SELICHistorico[Data],SELICHistorico[SELIC dia]/100,AE2613,0)</f>
        <v>0</v>
      </c>
      <c r="AF2614" s="80">
        <f t="shared" si="182"/>
        <v>1</v>
      </c>
      <c r="AG2614" s="123">
        <f t="shared" si="181"/>
        <v>1000</v>
      </c>
      <c r="AH2614" s="126" cm="1">
        <f t="array" ref="AH2614">_xlfn.XLOOKUP(AD2613,CDIHistorico_[Data],CDIHistorico_[CDI dia]/100,AH2613,0)</f>
        <v>0</v>
      </c>
      <c r="AI2614" s="2">
        <f t="shared" si="183"/>
        <v>1</v>
      </c>
    </row>
    <row r="2615" spans="26:35" hidden="1" x14ac:dyDescent="0.25">
      <c r="Z2615"/>
      <c r="AD2615" s="5">
        <f t="shared" si="184"/>
        <v>40504</v>
      </c>
      <c r="AE2615" s="96" cm="1">
        <f t="array" ref="AE2615">_xlfn.XLOOKUP(AD2614,SELICHistorico[Data],SELICHistorico[SELIC dia]/100,AE2614,0)</f>
        <v>0</v>
      </c>
      <c r="AF2615" s="80">
        <f t="shared" si="182"/>
        <v>1</v>
      </c>
      <c r="AG2615" s="123">
        <f t="shared" si="181"/>
        <v>1000</v>
      </c>
      <c r="AH2615" s="126" cm="1">
        <f t="array" ref="AH2615">_xlfn.XLOOKUP(AD2614,CDIHistorico_[Data],CDIHistorico_[CDI dia]/100,AH2614,0)</f>
        <v>0</v>
      </c>
      <c r="AI2615" s="2">
        <f t="shared" si="183"/>
        <v>1</v>
      </c>
    </row>
    <row r="2616" spans="26:35" hidden="1" x14ac:dyDescent="0.25">
      <c r="Z2616"/>
      <c r="AD2616" s="5">
        <f t="shared" si="184"/>
        <v>40505</v>
      </c>
      <c r="AE2616" s="96" cm="1">
        <f t="array" ref="AE2616">_xlfn.XLOOKUP(AD2615,SELICHistorico[Data],SELICHistorico[SELIC dia]/100,AE2615,0)</f>
        <v>0</v>
      </c>
      <c r="AF2616" s="80">
        <f t="shared" si="182"/>
        <v>1</v>
      </c>
      <c r="AG2616" s="123">
        <f t="shared" si="181"/>
        <v>1000</v>
      </c>
      <c r="AH2616" s="126" cm="1">
        <f t="array" ref="AH2616">_xlfn.XLOOKUP(AD2615,CDIHistorico_[Data],CDIHistorico_[CDI dia]/100,AH2615,0)</f>
        <v>0</v>
      </c>
      <c r="AI2616" s="2">
        <f t="shared" si="183"/>
        <v>1</v>
      </c>
    </row>
    <row r="2617" spans="26:35" hidden="1" x14ac:dyDescent="0.25">
      <c r="Z2617"/>
      <c r="AD2617" s="5">
        <f t="shared" si="184"/>
        <v>40506</v>
      </c>
      <c r="AE2617" s="96" cm="1">
        <f t="array" ref="AE2617">_xlfn.XLOOKUP(AD2616,SELICHistorico[Data],SELICHistorico[SELIC dia]/100,AE2616,0)</f>
        <v>0</v>
      </c>
      <c r="AF2617" s="80">
        <f t="shared" si="182"/>
        <v>1</v>
      </c>
      <c r="AG2617" s="123">
        <f t="shared" si="181"/>
        <v>1000</v>
      </c>
      <c r="AH2617" s="126" cm="1">
        <f t="array" ref="AH2617">_xlfn.XLOOKUP(AD2616,CDIHistorico_[Data],CDIHistorico_[CDI dia]/100,AH2616,0)</f>
        <v>0</v>
      </c>
      <c r="AI2617" s="2">
        <f t="shared" si="183"/>
        <v>1</v>
      </c>
    </row>
    <row r="2618" spans="26:35" hidden="1" x14ac:dyDescent="0.25">
      <c r="Z2618"/>
      <c r="AD2618" s="5">
        <f t="shared" si="184"/>
        <v>40507</v>
      </c>
      <c r="AE2618" s="96" cm="1">
        <f t="array" ref="AE2618">_xlfn.XLOOKUP(AD2617,SELICHistorico[Data],SELICHistorico[SELIC dia]/100,AE2617,0)</f>
        <v>0</v>
      </c>
      <c r="AF2618" s="80">
        <f t="shared" si="182"/>
        <v>1</v>
      </c>
      <c r="AG2618" s="123">
        <f t="shared" si="181"/>
        <v>1000</v>
      </c>
      <c r="AH2618" s="126" cm="1">
        <f t="array" ref="AH2618">_xlfn.XLOOKUP(AD2617,CDIHistorico_[Data],CDIHistorico_[CDI dia]/100,AH2617,0)</f>
        <v>0</v>
      </c>
      <c r="AI2618" s="2">
        <f t="shared" si="183"/>
        <v>1</v>
      </c>
    </row>
    <row r="2619" spans="26:35" hidden="1" x14ac:dyDescent="0.25">
      <c r="Z2619"/>
      <c r="AD2619" s="5">
        <f t="shared" si="184"/>
        <v>40508</v>
      </c>
      <c r="AE2619" s="96" cm="1">
        <f t="array" ref="AE2619">_xlfn.XLOOKUP(AD2618,SELICHistorico[Data],SELICHistorico[SELIC dia]/100,AE2618,0)</f>
        <v>0</v>
      </c>
      <c r="AF2619" s="80">
        <f t="shared" si="182"/>
        <v>1</v>
      </c>
      <c r="AG2619" s="123">
        <f t="shared" si="181"/>
        <v>1000</v>
      </c>
      <c r="AH2619" s="126" cm="1">
        <f t="array" ref="AH2619">_xlfn.XLOOKUP(AD2618,CDIHistorico_[Data],CDIHistorico_[CDI dia]/100,AH2618,0)</f>
        <v>0</v>
      </c>
      <c r="AI2619" s="2">
        <f t="shared" si="183"/>
        <v>1</v>
      </c>
    </row>
    <row r="2620" spans="26:35" hidden="1" x14ac:dyDescent="0.25">
      <c r="Z2620"/>
      <c r="AD2620" s="5">
        <f t="shared" si="184"/>
        <v>40511</v>
      </c>
      <c r="AE2620" s="96" cm="1">
        <f t="array" ref="AE2620">_xlfn.XLOOKUP(AD2619,SELICHistorico[Data],SELICHistorico[SELIC dia]/100,AE2619,0)</f>
        <v>0</v>
      </c>
      <c r="AF2620" s="80">
        <f t="shared" si="182"/>
        <v>1</v>
      </c>
      <c r="AG2620" s="123">
        <f t="shared" si="181"/>
        <v>1000</v>
      </c>
      <c r="AH2620" s="126" cm="1">
        <f t="array" ref="AH2620">_xlfn.XLOOKUP(AD2619,CDIHistorico_[Data],CDIHistorico_[CDI dia]/100,AH2619,0)</f>
        <v>0</v>
      </c>
      <c r="AI2620" s="2">
        <f t="shared" si="183"/>
        <v>1</v>
      </c>
    </row>
    <row r="2621" spans="26:35" hidden="1" x14ac:dyDescent="0.25">
      <c r="Z2621"/>
      <c r="AD2621" s="5">
        <f t="shared" si="184"/>
        <v>40512</v>
      </c>
      <c r="AE2621" s="96" cm="1">
        <f t="array" ref="AE2621">_xlfn.XLOOKUP(AD2620,SELICHistorico[Data],SELICHistorico[SELIC dia]/100,AE2620,0)</f>
        <v>0</v>
      </c>
      <c r="AF2621" s="80">
        <f t="shared" si="182"/>
        <v>1</v>
      </c>
      <c r="AG2621" s="123">
        <f t="shared" ref="AG2621:AG2684" si="185">TRUNC(1000*AF2621,6)</f>
        <v>1000</v>
      </c>
      <c r="AH2621" s="126" cm="1">
        <f t="array" ref="AH2621">_xlfn.XLOOKUP(AD2620,CDIHistorico_[Data],CDIHistorico_[CDI dia]/100,AH2620,0)</f>
        <v>0</v>
      </c>
      <c r="AI2621" s="2">
        <f t="shared" si="183"/>
        <v>1</v>
      </c>
    </row>
    <row r="2622" spans="26:35" hidden="1" x14ac:dyDescent="0.25">
      <c r="Z2622"/>
      <c r="AD2622" s="5">
        <f t="shared" si="184"/>
        <v>40513</v>
      </c>
      <c r="AE2622" s="96" cm="1">
        <f t="array" ref="AE2622">_xlfn.XLOOKUP(AD2621,SELICHistorico[Data],SELICHistorico[SELIC dia]/100,AE2621,0)</f>
        <v>0</v>
      </c>
      <c r="AF2622" s="80">
        <f t="shared" ref="AF2622:AF2685" si="186">AF2621*(1+AE2622)</f>
        <v>1</v>
      </c>
      <c r="AG2622" s="123">
        <f t="shared" si="185"/>
        <v>1000</v>
      </c>
      <c r="AH2622" s="126" cm="1">
        <f t="array" ref="AH2622">_xlfn.XLOOKUP(AD2621,CDIHistorico_[Data],CDIHistorico_[CDI dia]/100,AH2621,0)</f>
        <v>0</v>
      </c>
      <c r="AI2622" s="2">
        <f t="shared" si="183"/>
        <v>1</v>
      </c>
    </row>
    <row r="2623" spans="26:35" hidden="1" x14ac:dyDescent="0.25">
      <c r="Z2623"/>
      <c r="AD2623" s="5">
        <f t="shared" si="184"/>
        <v>40514</v>
      </c>
      <c r="AE2623" s="96" cm="1">
        <f t="array" ref="AE2623">_xlfn.XLOOKUP(AD2622,SELICHistorico[Data],SELICHistorico[SELIC dia]/100,AE2622,0)</f>
        <v>0</v>
      </c>
      <c r="AF2623" s="80">
        <f t="shared" si="186"/>
        <v>1</v>
      </c>
      <c r="AG2623" s="123">
        <f t="shared" si="185"/>
        <v>1000</v>
      </c>
      <c r="AH2623" s="126" cm="1">
        <f t="array" ref="AH2623">_xlfn.XLOOKUP(AD2622,CDIHistorico_[Data],CDIHistorico_[CDI dia]/100,AH2622,0)</f>
        <v>0</v>
      </c>
      <c r="AI2623" s="2">
        <f t="shared" si="183"/>
        <v>1</v>
      </c>
    </row>
    <row r="2624" spans="26:35" hidden="1" x14ac:dyDescent="0.25">
      <c r="Z2624"/>
      <c r="AD2624" s="5">
        <f t="shared" si="184"/>
        <v>40515</v>
      </c>
      <c r="AE2624" s="96" cm="1">
        <f t="array" ref="AE2624">_xlfn.XLOOKUP(AD2623,SELICHistorico[Data],SELICHistorico[SELIC dia]/100,AE2623,0)</f>
        <v>0</v>
      </c>
      <c r="AF2624" s="80">
        <f t="shared" si="186"/>
        <v>1</v>
      </c>
      <c r="AG2624" s="123">
        <f t="shared" si="185"/>
        <v>1000</v>
      </c>
      <c r="AH2624" s="126" cm="1">
        <f t="array" ref="AH2624">_xlfn.XLOOKUP(AD2623,CDIHistorico_[Data],CDIHistorico_[CDI dia]/100,AH2623,0)</f>
        <v>0</v>
      </c>
      <c r="AI2624" s="2">
        <f t="shared" si="183"/>
        <v>1</v>
      </c>
    </row>
    <row r="2625" spans="26:35" hidden="1" x14ac:dyDescent="0.25">
      <c r="Z2625"/>
      <c r="AD2625" s="5">
        <f t="shared" si="184"/>
        <v>40518</v>
      </c>
      <c r="AE2625" s="96" cm="1">
        <f t="array" ref="AE2625">_xlfn.XLOOKUP(AD2624,SELICHistorico[Data],SELICHistorico[SELIC dia]/100,AE2624,0)</f>
        <v>0</v>
      </c>
      <c r="AF2625" s="80">
        <f t="shared" si="186"/>
        <v>1</v>
      </c>
      <c r="AG2625" s="123">
        <f t="shared" si="185"/>
        <v>1000</v>
      </c>
      <c r="AH2625" s="126" cm="1">
        <f t="array" ref="AH2625">_xlfn.XLOOKUP(AD2624,CDIHistorico_[Data],CDIHistorico_[CDI dia]/100,AH2624,0)</f>
        <v>0</v>
      </c>
      <c r="AI2625" s="2">
        <f t="shared" si="183"/>
        <v>1</v>
      </c>
    </row>
    <row r="2626" spans="26:35" hidden="1" x14ac:dyDescent="0.25">
      <c r="Z2626"/>
      <c r="AD2626" s="5">
        <f t="shared" si="184"/>
        <v>40519</v>
      </c>
      <c r="AE2626" s="96" cm="1">
        <f t="array" ref="AE2626">_xlfn.XLOOKUP(AD2625,SELICHistorico[Data],SELICHistorico[SELIC dia]/100,AE2625,0)</f>
        <v>0</v>
      </c>
      <c r="AF2626" s="80">
        <f t="shared" si="186"/>
        <v>1</v>
      </c>
      <c r="AG2626" s="123">
        <f t="shared" si="185"/>
        <v>1000</v>
      </c>
      <c r="AH2626" s="126" cm="1">
        <f t="array" ref="AH2626">_xlfn.XLOOKUP(AD2625,CDIHistorico_[Data],CDIHistorico_[CDI dia]/100,AH2625,0)</f>
        <v>0</v>
      </c>
      <c r="AI2626" s="2">
        <f t="shared" si="183"/>
        <v>1</v>
      </c>
    </row>
    <row r="2627" spans="26:35" hidden="1" x14ac:dyDescent="0.25">
      <c r="Z2627"/>
      <c r="AD2627" s="5">
        <f t="shared" si="184"/>
        <v>40520</v>
      </c>
      <c r="AE2627" s="96" cm="1">
        <f t="array" ref="AE2627">_xlfn.XLOOKUP(AD2626,SELICHistorico[Data],SELICHistorico[SELIC dia]/100,AE2626,0)</f>
        <v>0</v>
      </c>
      <c r="AF2627" s="80">
        <f t="shared" si="186"/>
        <v>1</v>
      </c>
      <c r="AG2627" s="123">
        <f t="shared" si="185"/>
        <v>1000</v>
      </c>
      <c r="AH2627" s="126" cm="1">
        <f t="array" ref="AH2627">_xlfn.XLOOKUP(AD2626,CDIHistorico_[Data],CDIHistorico_[CDI dia]/100,AH2626,0)</f>
        <v>0</v>
      </c>
      <c r="AI2627" s="2">
        <f t="shared" si="183"/>
        <v>1</v>
      </c>
    </row>
    <row r="2628" spans="26:35" hidden="1" x14ac:dyDescent="0.25">
      <c r="Z2628"/>
      <c r="AD2628" s="5">
        <f t="shared" si="184"/>
        <v>40521</v>
      </c>
      <c r="AE2628" s="96" cm="1">
        <f t="array" ref="AE2628">_xlfn.XLOOKUP(AD2627,SELICHistorico[Data],SELICHistorico[SELIC dia]/100,AE2627,0)</f>
        <v>0</v>
      </c>
      <c r="AF2628" s="80">
        <f t="shared" si="186"/>
        <v>1</v>
      </c>
      <c r="AG2628" s="123">
        <f t="shared" si="185"/>
        <v>1000</v>
      </c>
      <c r="AH2628" s="126" cm="1">
        <f t="array" ref="AH2628">_xlfn.XLOOKUP(AD2627,CDIHistorico_[Data],CDIHistorico_[CDI dia]/100,AH2627,0)</f>
        <v>0</v>
      </c>
      <c r="AI2628" s="2">
        <f t="shared" si="183"/>
        <v>1</v>
      </c>
    </row>
    <row r="2629" spans="26:35" hidden="1" x14ac:dyDescent="0.25">
      <c r="Z2629"/>
      <c r="AD2629" s="5">
        <f t="shared" si="184"/>
        <v>40522</v>
      </c>
      <c r="AE2629" s="96" cm="1">
        <f t="array" ref="AE2629">_xlfn.XLOOKUP(AD2628,SELICHistorico[Data],SELICHistorico[SELIC dia]/100,AE2628,0)</f>
        <v>0</v>
      </c>
      <c r="AF2629" s="80">
        <f t="shared" si="186"/>
        <v>1</v>
      </c>
      <c r="AG2629" s="123">
        <f t="shared" si="185"/>
        <v>1000</v>
      </c>
      <c r="AH2629" s="126" cm="1">
        <f t="array" ref="AH2629">_xlfn.XLOOKUP(AD2628,CDIHistorico_[Data],CDIHistorico_[CDI dia]/100,AH2628,0)</f>
        <v>0</v>
      </c>
      <c r="AI2629" s="2">
        <f t="shared" si="183"/>
        <v>1</v>
      </c>
    </row>
    <row r="2630" spans="26:35" hidden="1" x14ac:dyDescent="0.25">
      <c r="Z2630"/>
      <c r="AD2630" s="5">
        <f t="shared" si="184"/>
        <v>40525</v>
      </c>
      <c r="AE2630" s="96" cm="1">
        <f t="array" ref="AE2630">_xlfn.XLOOKUP(AD2629,SELICHistorico[Data],SELICHistorico[SELIC dia]/100,AE2629,0)</f>
        <v>0</v>
      </c>
      <c r="AF2630" s="80">
        <f t="shared" si="186"/>
        <v>1</v>
      </c>
      <c r="AG2630" s="123">
        <f t="shared" si="185"/>
        <v>1000</v>
      </c>
      <c r="AH2630" s="126" cm="1">
        <f t="array" ref="AH2630">_xlfn.XLOOKUP(AD2629,CDIHistorico_[Data],CDIHistorico_[CDI dia]/100,AH2629,0)</f>
        <v>0</v>
      </c>
      <c r="AI2630" s="2">
        <f t="shared" si="183"/>
        <v>1</v>
      </c>
    </row>
    <row r="2631" spans="26:35" hidden="1" x14ac:dyDescent="0.25">
      <c r="Z2631"/>
      <c r="AD2631" s="5">
        <f t="shared" si="184"/>
        <v>40526</v>
      </c>
      <c r="AE2631" s="96" cm="1">
        <f t="array" ref="AE2631">_xlfn.XLOOKUP(AD2630,SELICHistorico[Data],SELICHistorico[SELIC dia]/100,AE2630,0)</f>
        <v>0</v>
      </c>
      <c r="AF2631" s="80">
        <f t="shared" si="186"/>
        <v>1</v>
      </c>
      <c r="AG2631" s="123">
        <f t="shared" si="185"/>
        <v>1000</v>
      </c>
      <c r="AH2631" s="126" cm="1">
        <f t="array" ref="AH2631">_xlfn.XLOOKUP(AD2630,CDIHistorico_[Data],CDIHistorico_[CDI dia]/100,AH2630,0)</f>
        <v>0</v>
      </c>
      <c r="AI2631" s="2">
        <f t="shared" si="183"/>
        <v>1</v>
      </c>
    </row>
    <row r="2632" spans="26:35" hidden="1" x14ac:dyDescent="0.25">
      <c r="Z2632"/>
      <c r="AD2632" s="5">
        <f t="shared" si="184"/>
        <v>40527</v>
      </c>
      <c r="AE2632" s="96" cm="1">
        <f t="array" ref="AE2632">_xlfn.XLOOKUP(AD2631,SELICHistorico[Data],SELICHistorico[SELIC dia]/100,AE2631,0)</f>
        <v>0</v>
      </c>
      <c r="AF2632" s="80">
        <f t="shared" si="186"/>
        <v>1</v>
      </c>
      <c r="AG2632" s="123">
        <f t="shared" si="185"/>
        <v>1000</v>
      </c>
      <c r="AH2632" s="126" cm="1">
        <f t="array" ref="AH2632">_xlfn.XLOOKUP(AD2631,CDIHistorico_[Data],CDIHistorico_[CDI dia]/100,AH2631,0)</f>
        <v>0</v>
      </c>
      <c r="AI2632" s="2">
        <f t="shared" si="183"/>
        <v>1</v>
      </c>
    </row>
    <row r="2633" spans="26:35" hidden="1" x14ac:dyDescent="0.25">
      <c r="Z2633"/>
      <c r="AD2633" s="5">
        <f t="shared" si="184"/>
        <v>40528</v>
      </c>
      <c r="AE2633" s="96" cm="1">
        <f t="array" ref="AE2633">_xlfn.XLOOKUP(AD2632,SELICHistorico[Data],SELICHistorico[SELIC dia]/100,AE2632,0)</f>
        <v>0</v>
      </c>
      <c r="AF2633" s="80">
        <f t="shared" si="186"/>
        <v>1</v>
      </c>
      <c r="AG2633" s="123">
        <f t="shared" si="185"/>
        <v>1000</v>
      </c>
      <c r="AH2633" s="126" cm="1">
        <f t="array" ref="AH2633">_xlfn.XLOOKUP(AD2632,CDIHistorico_[Data],CDIHistorico_[CDI dia]/100,AH2632,0)</f>
        <v>0</v>
      </c>
      <c r="AI2633" s="2">
        <f t="shared" si="183"/>
        <v>1</v>
      </c>
    </row>
    <row r="2634" spans="26:35" hidden="1" x14ac:dyDescent="0.25">
      <c r="Z2634"/>
      <c r="AD2634" s="5">
        <f t="shared" si="184"/>
        <v>40529</v>
      </c>
      <c r="AE2634" s="96" cm="1">
        <f t="array" ref="AE2634">_xlfn.XLOOKUP(AD2633,SELICHistorico[Data],SELICHistorico[SELIC dia]/100,AE2633,0)</f>
        <v>0</v>
      </c>
      <c r="AF2634" s="80">
        <f t="shared" si="186"/>
        <v>1</v>
      </c>
      <c r="AG2634" s="123">
        <f t="shared" si="185"/>
        <v>1000</v>
      </c>
      <c r="AH2634" s="126" cm="1">
        <f t="array" ref="AH2634">_xlfn.XLOOKUP(AD2633,CDIHistorico_[Data],CDIHistorico_[CDI dia]/100,AH2633,0)</f>
        <v>0</v>
      </c>
      <c r="AI2634" s="2">
        <f t="shared" si="183"/>
        <v>1</v>
      </c>
    </row>
    <row r="2635" spans="26:35" hidden="1" x14ac:dyDescent="0.25">
      <c r="Z2635"/>
      <c r="AD2635" s="5">
        <f t="shared" si="184"/>
        <v>40532</v>
      </c>
      <c r="AE2635" s="96" cm="1">
        <f t="array" ref="AE2635">_xlfn.XLOOKUP(AD2634,SELICHistorico[Data],SELICHistorico[SELIC dia]/100,AE2634,0)</f>
        <v>0</v>
      </c>
      <c r="AF2635" s="80">
        <f t="shared" si="186"/>
        <v>1</v>
      </c>
      <c r="AG2635" s="123">
        <f t="shared" si="185"/>
        <v>1000</v>
      </c>
      <c r="AH2635" s="126" cm="1">
        <f t="array" ref="AH2635">_xlfn.XLOOKUP(AD2634,CDIHistorico_[Data],CDIHistorico_[CDI dia]/100,AH2634,0)</f>
        <v>0</v>
      </c>
      <c r="AI2635" s="2">
        <f t="shared" ref="AI2635:AI2698" si="187">AI2634*(1+AH2635)</f>
        <v>1</v>
      </c>
    </row>
    <row r="2636" spans="26:35" hidden="1" x14ac:dyDescent="0.25">
      <c r="Z2636"/>
      <c r="AD2636" s="5">
        <f t="shared" si="184"/>
        <v>40533</v>
      </c>
      <c r="AE2636" s="96" cm="1">
        <f t="array" ref="AE2636">_xlfn.XLOOKUP(AD2635,SELICHistorico[Data],SELICHistorico[SELIC dia]/100,AE2635,0)</f>
        <v>0</v>
      </c>
      <c r="AF2636" s="80">
        <f t="shared" si="186"/>
        <v>1</v>
      </c>
      <c r="AG2636" s="123">
        <f t="shared" si="185"/>
        <v>1000</v>
      </c>
      <c r="AH2636" s="126" cm="1">
        <f t="array" ref="AH2636">_xlfn.XLOOKUP(AD2635,CDIHistorico_[Data],CDIHistorico_[CDI dia]/100,AH2635,0)</f>
        <v>0</v>
      </c>
      <c r="AI2636" s="2">
        <f t="shared" si="187"/>
        <v>1</v>
      </c>
    </row>
    <row r="2637" spans="26:35" hidden="1" x14ac:dyDescent="0.25">
      <c r="Z2637"/>
      <c r="AD2637" s="5">
        <f t="shared" si="184"/>
        <v>40534</v>
      </c>
      <c r="AE2637" s="96" cm="1">
        <f t="array" ref="AE2637">_xlfn.XLOOKUP(AD2636,SELICHistorico[Data],SELICHistorico[SELIC dia]/100,AE2636,0)</f>
        <v>0</v>
      </c>
      <c r="AF2637" s="80">
        <f t="shared" si="186"/>
        <v>1</v>
      </c>
      <c r="AG2637" s="123">
        <f t="shared" si="185"/>
        <v>1000</v>
      </c>
      <c r="AH2637" s="126" cm="1">
        <f t="array" ref="AH2637">_xlfn.XLOOKUP(AD2636,CDIHistorico_[Data],CDIHistorico_[CDI dia]/100,AH2636,0)</f>
        <v>0</v>
      </c>
      <c r="AI2637" s="2">
        <f t="shared" si="187"/>
        <v>1</v>
      </c>
    </row>
    <row r="2638" spans="26:35" hidden="1" x14ac:dyDescent="0.25">
      <c r="Z2638"/>
      <c r="AD2638" s="5">
        <f t="shared" si="184"/>
        <v>40535</v>
      </c>
      <c r="AE2638" s="96" cm="1">
        <f t="array" ref="AE2638">_xlfn.XLOOKUP(AD2637,SELICHistorico[Data],SELICHistorico[SELIC dia]/100,AE2637,0)</f>
        <v>0</v>
      </c>
      <c r="AF2638" s="80">
        <f t="shared" si="186"/>
        <v>1</v>
      </c>
      <c r="AG2638" s="123">
        <f t="shared" si="185"/>
        <v>1000</v>
      </c>
      <c r="AH2638" s="126" cm="1">
        <f t="array" ref="AH2638">_xlfn.XLOOKUP(AD2637,CDIHistorico_[Data],CDIHistorico_[CDI dia]/100,AH2637,0)</f>
        <v>0</v>
      </c>
      <c r="AI2638" s="2">
        <f t="shared" si="187"/>
        <v>1</v>
      </c>
    </row>
    <row r="2639" spans="26:35" hidden="1" x14ac:dyDescent="0.25">
      <c r="Z2639"/>
      <c r="AD2639" s="5">
        <f t="shared" si="184"/>
        <v>40536</v>
      </c>
      <c r="AE2639" s="96" cm="1">
        <f t="array" ref="AE2639">_xlfn.XLOOKUP(AD2638,SELICHistorico[Data],SELICHistorico[SELIC dia]/100,AE2638,0)</f>
        <v>0</v>
      </c>
      <c r="AF2639" s="80">
        <f t="shared" si="186"/>
        <v>1</v>
      </c>
      <c r="AG2639" s="123">
        <f t="shared" si="185"/>
        <v>1000</v>
      </c>
      <c r="AH2639" s="126" cm="1">
        <f t="array" ref="AH2639">_xlfn.XLOOKUP(AD2638,CDIHistorico_[Data],CDIHistorico_[CDI dia]/100,AH2638,0)</f>
        <v>0</v>
      </c>
      <c r="AI2639" s="2">
        <f t="shared" si="187"/>
        <v>1</v>
      </c>
    </row>
    <row r="2640" spans="26:35" hidden="1" x14ac:dyDescent="0.25">
      <c r="Z2640"/>
      <c r="AD2640" s="5">
        <f t="shared" si="184"/>
        <v>40539</v>
      </c>
      <c r="AE2640" s="96" cm="1">
        <f t="array" ref="AE2640">_xlfn.XLOOKUP(AD2639,SELICHistorico[Data],SELICHistorico[SELIC dia]/100,AE2639,0)</f>
        <v>0</v>
      </c>
      <c r="AF2640" s="80">
        <f t="shared" si="186"/>
        <v>1</v>
      </c>
      <c r="AG2640" s="123">
        <f t="shared" si="185"/>
        <v>1000</v>
      </c>
      <c r="AH2640" s="126" cm="1">
        <f t="array" ref="AH2640">_xlfn.XLOOKUP(AD2639,CDIHistorico_[Data],CDIHistorico_[CDI dia]/100,AH2639,0)</f>
        <v>0</v>
      </c>
      <c r="AI2640" s="2">
        <f t="shared" si="187"/>
        <v>1</v>
      </c>
    </row>
    <row r="2641" spans="26:35" hidden="1" x14ac:dyDescent="0.25">
      <c r="Z2641"/>
      <c r="AD2641" s="5">
        <f t="shared" si="184"/>
        <v>40540</v>
      </c>
      <c r="AE2641" s="96" cm="1">
        <f t="array" ref="AE2641">_xlfn.XLOOKUP(AD2640,SELICHistorico[Data],SELICHistorico[SELIC dia]/100,AE2640,0)</f>
        <v>0</v>
      </c>
      <c r="AF2641" s="80">
        <f t="shared" si="186"/>
        <v>1</v>
      </c>
      <c r="AG2641" s="123">
        <f t="shared" si="185"/>
        <v>1000</v>
      </c>
      <c r="AH2641" s="126" cm="1">
        <f t="array" ref="AH2641">_xlfn.XLOOKUP(AD2640,CDIHistorico_[Data],CDIHistorico_[CDI dia]/100,AH2640,0)</f>
        <v>0</v>
      </c>
      <c r="AI2641" s="2">
        <f t="shared" si="187"/>
        <v>1</v>
      </c>
    </row>
    <row r="2642" spans="26:35" hidden="1" x14ac:dyDescent="0.25">
      <c r="Z2642"/>
      <c r="AD2642" s="5">
        <f t="shared" si="184"/>
        <v>40541</v>
      </c>
      <c r="AE2642" s="96" cm="1">
        <f t="array" ref="AE2642">_xlfn.XLOOKUP(AD2641,SELICHistorico[Data],SELICHistorico[SELIC dia]/100,AE2641,0)</f>
        <v>0</v>
      </c>
      <c r="AF2642" s="80">
        <f t="shared" si="186"/>
        <v>1</v>
      </c>
      <c r="AG2642" s="123">
        <f t="shared" si="185"/>
        <v>1000</v>
      </c>
      <c r="AH2642" s="126" cm="1">
        <f t="array" ref="AH2642">_xlfn.XLOOKUP(AD2641,CDIHistorico_[Data],CDIHistorico_[CDI dia]/100,AH2641,0)</f>
        <v>0</v>
      </c>
      <c r="AI2642" s="2">
        <f t="shared" si="187"/>
        <v>1</v>
      </c>
    </row>
    <row r="2643" spans="26:35" hidden="1" x14ac:dyDescent="0.25">
      <c r="Z2643"/>
      <c r="AD2643" s="5">
        <f t="shared" si="184"/>
        <v>40542</v>
      </c>
      <c r="AE2643" s="96" cm="1">
        <f t="array" ref="AE2643">_xlfn.XLOOKUP(AD2642,SELICHistorico[Data],SELICHistorico[SELIC dia]/100,AE2642,0)</f>
        <v>0</v>
      </c>
      <c r="AF2643" s="80">
        <f t="shared" si="186"/>
        <v>1</v>
      </c>
      <c r="AG2643" s="123">
        <f t="shared" si="185"/>
        <v>1000</v>
      </c>
      <c r="AH2643" s="126" cm="1">
        <f t="array" ref="AH2643">_xlfn.XLOOKUP(AD2642,CDIHistorico_[Data],CDIHistorico_[CDI dia]/100,AH2642,0)</f>
        <v>0</v>
      </c>
      <c r="AI2643" s="2">
        <f t="shared" si="187"/>
        <v>1</v>
      </c>
    </row>
    <row r="2644" spans="26:35" hidden="1" x14ac:dyDescent="0.25">
      <c r="Z2644"/>
      <c r="AD2644" s="5">
        <f t="shared" ref="AD2644:AD2707" si="188">WORKDAY(AD2643,1,feriados)</f>
        <v>40543</v>
      </c>
      <c r="AE2644" s="96" cm="1">
        <f t="array" ref="AE2644">_xlfn.XLOOKUP(AD2643,SELICHistorico[Data],SELICHistorico[SELIC dia]/100,AE2643,0)</f>
        <v>0</v>
      </c>
      <c r="AF2644" s="80">
        <f t="shared" si="186"/>
        <v>1</v>
      </c>
      <c r="AG2644" s="123">
        <f t="shared" si="185"/>
        <v>1000</v>
      </c>
      <c r="AH2644" s="126" cm="1">
        <f t="array" ref="AH2644">_xlfn.XLOOKUP(AD2643,CDIHistorico_[Data],CDIHistorico_[CDI dia]/100,AH2643,0)</f>
        <v>0</v>
      </c>
      <c r="AI2644" s="2">
        <f t="shared" si="187"/>
        <v>1</v>
      </c>
    </row>
    <row r="2645" spans="26:35" hidden="1" x14ac:dyDescent="0.25">
      <c r="Z2645"/>
      <c r="AD2645" s="5">
        <f t="shared" si="188"/>
        <v>40546</v>
      </c>
      <c r="AE2645" s="96" cm="1">
        <f t="array" ref="AE2645">_xlfn.XLOOKUP(AD2644,SELICHistorico[Data],SELICHistorico[SELIC dia]/100,AE2644,0)</f>
        <v>0</v>
      </c>
      <c r="AF2645" s="80">
        <f t="shared" si="186"/>
        <v>1</v>
      </c>
      <c r="AG2645" s="123">
        <f t="shared" si="185"/>
        <v>1000</v>
      </c>
      <c r="AH2645" s="126" cm="1">
        <f t="array" ref="AH2645">_xlfn.XLOOKUP(AD2644,CDIHistorico_[Data],CDIHistorico_[CDI dia]/100,AH2644,0)</f>
        <v>0</v>
      </c>
      <c r="AI2645" s="2">
        <f t="shared" si="187"/>
        <v>1</v>
      </c>
    </row>
    <row r="2646" spans="26:35" hidden="1" x14ac:dyDescent="0.25">
      <c r="Z2646"/>
      <c r="AD2646" s="5">
        <f t="shared" si="188"/>
        <v>40547</v>
      </c>
      <c r="AE2646" s="96" cm="1">
        <f t="array" ref="AE2646">_xlfn.XLOOKUP(AD2645,SELICHistorico[Data],SELICHistorico[SELIC dia]/100,AE2645,0)</f>
        <v>0</v>
      </c>
      <c r="AF2646" s="80">
        <f t="shared" si="186"/>
        <v>1</v>
      </c>
      <c r="AG2646" s="123">
        <f t="shared" si="185"/>
        <v>1000</v>
      </c>
      <c r="AH2646" s="126" cm="1">
        <f t="array" ref="AH2646">_xlfn.XLOOKUP(AD2645,CDIHistorico_[Data],CDIHistorico_[CDI dia]/100,AH2645,0)</f>
        <v>0</v>
      </c>
      <c r="AI2646" s="2">
        <f t="shared" si="187"/>
        <v>1</v>
      </c>
    </row>
    <row r="2647" spans="26:35" hidden="1" x14ac:dyDescent="0.25">
      <c r="Z2647"/>
      <c r="AD2647" s="5">
        <f t="shared" si="188"/>
        <v>40548</v>
      </c>
      <c r="AE2647" s="96" cm="1">
        <f t="array" ref="AE2647">_xlfn.XLOOKUP(AD2646,SELICHistorico[Data],SELICHistorico[SELIC dia]/100,AE2646,0)</f>
        <v>0</v>
      </c>
      <c r="AF2647" s="80">
        <f t="shared" si="186"/>
        <v>1</v>
      </c>
      <c r="AG2647" s="123">
        <f t="shared" si="185"/>
        <v>1000</v>
      </c>
      <c r="AH2647" s="126" cm="1">
        <f t="array" ref="AH2647">_xlfn.XLOOKUP(AD2646,CDIHistorico_[Data],CDIHistorico_[CDI dia]/100,AH2646,0)</f>
        <v>0</v>
      </c>
      <c r="AI2647" s="2">
        <f t="shared" si="187"/>
        <v>1</v>
      </c>
    </row>
    <row r="2648" spans="26:35" hidden="1" x14ac:dyDescent="0.25">
      <c r="Z2648"/>
      <c r="AD2648" s="5">
        <f t="shared" si="188"/>
        <v>40549</v>
      </c>
      <c r="AE2648" s="96" cm="1">
        <f t="array" ref="AE2648">_xlfn.XLOOKUP(AD2647,SELICHistorico[Data],SELICHistorico[SELIC dia]/100,AE2647,0)</f>
        <v>0</v>
      </c>
      <c r="AF2648" s="80">
        <f t="shared" si="186"/>
        <v>1</v>
      </c>
      <c r="AG2648" s="123">
        <f t="shared" si="185"/>
        <v>1000</v>
      </c>
      <c r="AH2648" s="126" cm="1">
        <f t="array" ref="AH2648">_xlfn.XLOOKUP(AD2647,CDIHistorico_[Data],CDIHistorico_[CDI dia]/100,AH2647,0)</f>
        <v>0</v>
      </c>
      <c r="AI2648" s="2">
        <f t="shared" si="187"/>
        <v>1</v>
      </c>
    </row>
    <row r="2649" spans="26:35" hidden="1" x14ac:dyDescent="0.25">
      <c r="Z2649"/>
      <c r="AD2649" s="5">
        <f t="shared" si="188"/>
        <v>40550</v>
      </c>
      <c r="AE2649" s="96" cm="1">
        <f t="array" ref="AE2649">_xlfn.XLOOKUP(AD2648,SELICHistorico[Data],SELICHistorico[SELIC dia]/100,AE2648,0)</f>
        <v>0</v>
      </c>
      <c r="AF2649" s="80">
        <f t="shared" si="186"/>
        <v>1</v>
      </c>
      <c r="AG2649" s="123">
        <f t="shared" si="185"/>
        <v>1000</v>
      </c>
      <c r="AH2649" s="126" cm="1">
        <f t="array" ref="AH2649">_xlfn.XLOOKUP(AD2648,CDIHistorico_[Data],CDIHistorico_[CDI dia]/100,AH2648,0)</f>
        <v>0</v>
      </c>
      <c r="AI2649" s="2">
        <f t="shared" si="187"/>
        <v>1</v>
      </c>
    </row>
    <row r="2650" spans="26:35" hidden="1" x14ac:dyDescent="0.25">
      <c r="Z2650"/>
      <c r="AD2650" s="5">
        <f t="shared" si="188"/>
        <v>40553</v>
      </c>
      <c r="AE2650" s="96" cm="1">
        <f t="array" ref="AE2650">_xlfn.XLOOKUP(AD2649,SELICHistorico[Data],SELICHistorico[SELIC dia]/100,AE2649,0)</f>
        <v>0</v>
      </c>
      <c r="AF2650" s="80">
        <f t="shared" si="186"/>
        <v>1</v>
      </c>
      <c r="AG2650" s="123">
        <f t="shared" si="185"/>
        <v>1000</v>
      </c>
      <c r="AH2650" s="126" cm="1">
        <f t="array" ref="AH2650">_xlfn.XLOOKUP(AD2649,CDIHistorico_[Data],CDIHistorico_[CDI dia]/100,AH2649,0)</f>
        <v>0</v>
      </c>
      <c r="AI2650" s="2">
        <f t="shared" si="187"/>
        <v>1</v>
      </c>
    </row>
    <row r="2651" spans="26:35" hidden="1" x14ac:dyDescent="0.25">
      <c r="Z2651"/>
      <c r="AD2651" s="5">
        <f t="shared" si="188"/>
        <v>40554</v>
      </c>
      <c r="AE2651" s="96" cm="1">
        <f t="array" ref="AE2651">_xlfn.XLOOKUP(AD2650,SELICHistorico[Data],SELICHistorico[SELIC dia]/100,AE2650,0)</f>
        <v>0</v>
      </c>
      <c r="AF2651" s="80">
        <f t="shared" si="186"/>
        <v>1</v>
      </c>
      <c r="AG2651" s="123">
        <f t="shared" si="185"/>
        <v>1000</v>
      </c>
      <c r="AH2651" s="126" cm="1">
        <f t="array" ref="AH2651">_xlfn.XLOOKUP(AD2650,CDIHistorico_[Data],CDIHistorico_[CDI dia]/100,AH2650,0)</f>
        <v>0</v>
      </c>
      <c r="AI2651" s="2">
        <f t="shared" si="187"/>
        <v>1</v>
      </c>
    </row>
    <row r="2652" spans="26:35" hidden="1" x14ac:dyDescent="0.25">
      <c r="Z2652"/>
      <c r="AD2652" s="5">
        <f t="shared" si="188"/>
        <v>40555</v>
      </c>
      <c r="AE2652" s="96" cm="1">
        <f t="array" ref="AE2652">_xlfn.XLOOKUP(AD2651,SELICHistorico[Data],SELICHistorico[SELIC dia]/100,AE2651,0)</f>
        <v>0</v>
      </c>
      <c r="AF2652" s="80">
        <f t="shared" si="186"/>
        <v>1</v>
      </c>
      <c r="AG2652" s="123">
        <f t="shared" si="185"/>
        <v>1000</v>
      </c>
      <c r="AH2652" s="126" cm="1">
        <f t="array" ref="AH2652">_xlfn.XLOOKUP(AD2651,CDIHistorico_[Data],CDIHistorico_[CDI dia]/100,AH2651,0)</f>
        <v>0</v>
      </c>
      <c r="AI2652" s="2">
        <f t="shared" si="187"/>
        <v>1</v>
      </c>
    </row>
    <row r="2653" spans="26:35" hidden="1" x14ac:dyDescent="0.25">
      <c r="Z2653"/>
      <c r="AD2653" s="5">
        <f t="shared" si="188"/>
        <v>40556</v>
      </c>
      <c r="AE2653" s="96" cm="1">
        <f t="array" ref="AE2653">_xlfn.XLOOKUP(AD2652,SELICHistorico[Data],SELICHistorico[SELIC dia]/100,AE2652,0)</f>
        <v>0</v>
      </c>
      <c r="AF2653" s="80">
        <f t="shared" si="186"/>
        <v>1</v>
      </c>
      <c r="AG2653" s="123">
        <f t="shared" si="185"/>
        <v>1000</v>
      </c>
      <c r="AH2653" s="126" cm="1">
        <f t="array" ref="AH2653">_xlfn.XLOOKUP(AD2652,CDIHistorico_[Data],CDIHistorico_[CDI dia]/100,AH2652,0)</f>
        <v>0</v>
      </c>
      <c r="AI2653" s="2">
        <f t="shared" si="187"/>
        <v>1</v>
      </c>
    </row>
    <row r="2654" spans="26:35" hidden="1" x14ac:dyDescent="0.25">
      <c r="Z2654"/>
      <c r="AD2654" s="5">
        <f t="shared" si="188"/>
        <v>40557</v>
      </c>
      <c r="AE2654" s="96" cm="1">
        <f t="array" ref="AE2654">_xlfn.XLOOKUP(AD2653,SELICHistorico[Data],SELICHistorico[SELIC dia]/100,AE2653,0)</f>
        <v>0</v>
      </c>
      <c r="AF2654" s="80">
        <f t="shared" si="186"/>
        <v>1</v>
      </c>
      <c r="AG2654" s="123">
        <f t="shared" si="185"/>
        <v>1000</v>
      </c>
      <c r="AH2654" s="126" cm="1">
        <f t="array" ref="AH2654">_xlfn.XLOOKUP(AD2653,CDIHistorico_[Data],CDIHistorico_[CDI dia]/100,AH2653,0)</f>
        <v>0</v>
      </c>
      <c r="AI2654" s="2">
        <f t="shared" si="187"/>
        <v>1</v>
      </c>
    </row>
    <row r="2655" spans="26:35" hidden="1" x14ac:dyDescent="0.25">
      <c r="Z2655"/>
      <c r="AD2655" s="5">
        <f t="shared" si="188"/>
        <v>40560</v>
      </c>
      <c r="AE2655" s="96" cm="1">
        <f t="array" ref="AE2655">_xlfn.XLOOKUP(AD2654,SELICHistorico[Data],SELICHistorico[SELIC dia]/100,AE2654,0)</f>
        <v>0</v>
      </c>
      <c r="AF2655" s="80">
        <f t="shared" si="186"/>
        <v>1</v>
      </c>
      <c r="AG2655" s="123">
        <f t="shared" si="185"/>
        <v>1000</v>
      </c>
      <c r="AH2655" s="126" cm="1">
        <f t="array" ref="AH2655">_xlfn.XLOOKUP(AD2654,CDIHistorico_[Data],CDIHistorico_[CDI dia]/100,AH2654,0)</f>
        <v>0</v>
      </c>
      <c r="AI2655" s="2">
        <f t="shared" si="187"/>
        <v>1</v>
      </c>
    </row>
    <row r="2656" spans="26:35" hidden="1" x14ac:dyDescent="0.25">
      <c r="Z2656"/>
      <c r="AD2656" s="5">
        <f t="shared" si="188"/>
        <v>40561</v>
      </c>
      <c r="AE2656" s="96" cm="1">
        <f t="array" ref="AE2656">_xlfn.XLOOKUP(AD2655,SELICHistorico[Data],SELICHistorico[SELIC dia]/100,AE2655,0)</f>
        <v>0</v>
      </c>
      <c r="AF2656" s="80">
        <f t="shared" si="186"/>
        <v>1</v>
      </c>
      <c r="AG2656" s="123">
        <f t="shared" si="185"/>
        <v>1000</v>
      </c>
      <c r="AH2656" s="126" cm="1">
        <f t="array" ref="AH2656">_xlfn.XLOOKUP(AD2655,CDIHistorico_[Data],CDIHistorico_[CDI dia]/100,AH2655,0)</f>
        <v>0</v>
      </c>
      <c r="AI2656" s="2">
        <f t="shared" si="187"/>
        <v>1</v>
      </c>
    </row>
    <row r="2657" spans="26:35" hidden="1" x14ac:dyDescent="0.25">
      <c r="Z2657"/>
      <c r="AD2657" s="5">
        <f t="shared" si="188"/>
        <v>40562</v>
      </c>
      <c r="AE2657" s="96" cm="1">
        <f t="array" ref="AE2657">_xlfn.XLOOKUP(AD2656,SELICHistorico[Data],SELICHistorico[SELIC dia]/100,AE2656,0)</f>
        <v>0</v>
      </c>
      <c r="AF2657" s="80">
        <f t="shared" si="186"/>
        <v>1</v>
      </c>
      <c r="AG2657" s="123">
        <f t="shared" si="185"/>
        <v>1000</v>
      </c>
      <c r="AH2657" s="126" cm="1">
        <f t="array" ref="AH2657">_xlfn.XLOOKUP(AD2656,CDIHistorico_[Data],CDIHistorico_[CDI dia]/100,AH2656,0)</f>
        <v>0</v>
      </c>
      <c r="AI2657" s="2">
        <f t="shared" si="187"/>
        <v>1</v>
      </c>
    </row>
    <row r="2658" spans="26:35" hidden="1" x14ac:dyDescent="0.25">
      <c r="Z2658"/>
      <c r="AD2658" s="5">
        <f t="shared" si="188"/>
        <v>40563</v>
      </c>
      <c r="AE2658" s="96" cm="1">
        <f t="array" ref="AE2658">_xlfn.XLOOKUP(AD2657,SELICHistorico[Data],SELICHistorico[SELIC dia]/100,AE2657,0)</f>
        <v>0</v>
      </c>
      <c r="AF2658" s="80">
        <f t="shared" si="186"/>
        <v>1</v>
      </c>
      <c r="AG2658" s="123">
        <f t="shared" si="185"/>
        <v>1000</v>
      </c>
      <c r="AH2658" s="126" cm="1">
        <f t="array" ref="AH2658">_xlfn.XLOOKUP(AD2657,CDIHistorico_[Data],CDIHistorico_[CDI dia]/100,AH2657,0)</f>
        <v>0</v>
      </c>
      <c r="AI2658" s="2">
        <f t="shared" si="187"/>
        <v>1</v>
      </c>
    </row>
    <row r="2659" spans="26:35" hidden="1" x14ac:dyDescent="0.25">
      <c r="Z2659"/>
      <c r="AD2659" s="5">
        <f t="shared" si="188"/>
        <v>40564</v>
      </c>
      <c r="AE2659" s="96" cm="1">
        <f t="array" ref="AE2659">_xlfn.XLOOKUP(AD2658,SELICHistorico[Data],SELICHistorico[SELIC dia]/100,AE2658,0)</f>
        <v>0</v>
      </c>
      <c r="AF2659" s="80">
        <f t="shared" si="186"/>
        <v>1</v>
      </c>
      <c r="AG2659" s="123">
        <f t="shared" si="185"/>
        <v>1000</v>
      </c>
      <c r="AH2659" s="126" cm="1">
        <f t="array" ref="AH2659">_xlfn.XLOOKUP(AD2658,CDIHistorico_[Data],CDIHistorico_[CDI dia]/100,AH2658,0)</f>
        <v>0</v>
      </c>
      <c r="AI2659" s="2">
        <f t="shared" si="187"/>
        <v>1</v>
      </c>
    </row>
    <row r="2660" spans="26:35" hidden="1" x14ac:dyDescent="0.25">
      <c r="Z2660"/>
      <c r="AD2660" s="5">
        <f t="shared" si="188"/>
        <v>40567</v>
      </c>
      <c r="AE2660" s="96" cm="1">
        <f t="array" ref="AE2660">_xlfn.XLOOKUP(AD2659,SELICHistorico[Data],SELICHistorico[SELIC dia]/100,AE2659,0)</f>
        <v>0</v>
      </c>
      <c r="AF2660" s="80">
        <f t="shared" si="186"/>
        <v>1</v>
      </c>
      <c r="AG2660" s="123">
        <f t="shared" si="185"/>
        <v>1000</v>
      </c>
      <c r="AH2660" s="126" cm="1">
        <f t="array" ref="AH2660">_xlfn.XLOOKUP(AD2659,CDIHistorico_[Data],CDIHistorico_[CDI dia]/100,AH2659,0)</f>
        <v>0</v>
      </c>
      <c r="AI2660" s="2">
        <f t="shared" si="187"/>
        <v>1</v>
      </c>
    </row>
    <row r="2661" spans="26:35" hidden="1" x14ac:dyDescent="0.25">
      <c r="Z2661"/>
      <c r="AD2661" s="5">
        <f t="shared" si="188"/>
        <v>40568</v>
      </c>
      <c r="AE2661" s="96" cm="1">
        <f t="array" ref="AE2661">_xlfn.XLOOKUP(AD2660,SELICHistorico[Data],SELICHistorico[SELIC dia]/100,AE2660,0)</f>
        <v>0</v>
      </c>
      <c r="AF2661" s="80">
        <f t="shared" si="186"/>
        <v>1</v>
      </c>
      <c r="AG2661" s="123">
        <f t="shared" si="185"/>
        <v>1000</v>
      </c>
      <c r="AH2661" s="126" cm="1">
        <f t="array" ref="AH2661">_xlfn.XLOOKUP(AD2660,CDIHistorico_[Data],CDIHistorico_[CDI dia]/100,AH2660,0)</f>
        <v>0</v>
      </c>
      <c r="AI2661" s="2">
        <f t="shared" si="187"/>
        <v>1</v>
      </c>
    </row>
    <row r="2662" spans="26:35" hidden="1" x14ac:dyDescent="0.25">
      <c r="Z2662"/>
      <c r="AD2662" s="5">
        <f t="shared" si="188"/>
        <v>40569</v>
      </c>
      <c r="AE2662" s="96" cm="1">
        <f t="array" ref="AE2662">_xlfn.XLOOKUP(AD2661,SELICHistorico[Data],SELICHistorico[SELIC dia]/100,AE2661,0)</f>
        <v>0</v>
      </c>
      <c r="AF2662" s="80">
        <f t="shared" si="186"/>
        <v>1</v>
      </c>
      <c r="AG2662" s="123">
        <f t="shared" si="185"/>
        <v>1000</v>
      </c>
      <c r="AH2662" s="126" cm="1">
        <f t="array" ref="AH2662">_xlfn.XLOOKUP(AD2661,CDIHistorico_[Data],CDIHistorico_[CDI dia]/100,AH2661,0)</f>
        <v>0</v>
      </c>
      <c r="AI2662" s="2">
        <f t="shared" si="187"/>
        <v>1</v>
      </c>
    </row>
    <row r="2663" spans="26:35" hidden="1" x14ac:dyDescent="0.25">
      <c r="Z2663"/>
      <c r="AD2663" s="5">
        <f t="shared" si="188"/>
        <v>40570</v>
      </c>
      <c r="AE2663" s="96" cm="1">
        <f t="array" ref="AE2663">_xlfn.XLOOKUP(AD2662,SELICHistorico[Data],SELICHistorico[SELIC dia]/100,AE2662,0)</f>
        <v>0</v>
      </c>
      <c r="AF2663" s="80">
        <f t="shared" si="186"/>
        <v>1</v>
      </c>
      <c r="AG2663" s="123">
        <f t="shared" si="185"/>
        <v>1000</v>
      </c>
      <c r="AH2663" s="126" cm="1">
        <f t="array" ref="AH2663">_xlfn.XLOOKUP(AD2662,CDIHistorico_[Data],CDIHistorico_[CDI dia]/100,AH2662,0)</f>
        <v>0</v>
      </c>
      <c r="AI2663" s="2">
        <f t="shared" si="187"/>
        <v>1</v>
      </c>
    </row>
    <row r="2664" spans="26:35" hidden="1" x14ac:dyDescent="0.25">
      <c r="Z2664"/>
      <c r="AD2664" s="5">
        <f t="shared" si="188"/>
        <v>40571</v>
      </c>
      <c r="AE2664" s="96" cm="1">
        <f t="array" ref="AE2664">_xlfn.XLOOKUP(AD2663,SELICHistorico[Data],SELICHistorico[SELIC dia]/100,AE2663,0)</f>
        <v>0</v>
      </c>
      <c r="AF2664" s="80">
        <f t="shared" si="186"/>
        <v>1</v>
      </c>
      <c r="AG2664" s="123">
        <f t="shared" si="185"/>
        <v>1000</v>
      </c>
      <c r="AH2664" s="126" cm="1">
        <f t="array" ref="AH2664">_xlfn.XLOOKUP(AD2663,CDIHistorico_[Data],CDIHistorico_[CDI dia]/100,AH2663,0)</f>
        <v>0</v>
      </c>
      <c r="AI2664" s="2">
        <f t="shared" si="187"/>
        <v>1</v>
      </c>
    </row>
    <row r="2665" spans="26:35" hidden="1" x14ac:dyDescent="0.25">
      <c r="Z2665"/>
      <c r="AD2665" s="5">
        <f t="shared" si="188"/>
        <v>40574</v>
      </c>
      <c r="AE2665" s="96" cm="1">
        <f t="array" ref="AE2665">_xlfn.XLOOKUP(AD2664,SELICHistorico[Data],SELICHistorico[SELIC dia]/100,AE2664,0)</f>
        <v>0</v>
      </c>
      <c r="AF2665" s="80">
        <f t="shared" si="186"/>
        <v>1</v>
      </c>
      <c r="AG2665" s="123">
        <f t="shared" si="185"/>
        <v>1000</v>
      </c>
      <c r="AH2665" s="126" cm="1">
        <f t="array" ref="AH2665">_xlfn.XLOOKUP(AD2664,CDIHistorico_[Data],CDIHistorico_[CDI dia]/100,AH2664,0)</f>
        <v>0</v>
      </c>
      <c r="AI2665" s="2">
        <f t="shared" si="187"/>
        <v>1</v>
      </c>
    </row>
    <row r="2666" spans="26:35" hidden="1" x14ac:dyDescent="0.25">
      <c r="Z2666"/>
      <c r="AD2666" s="5">
        <f t="shared" si="188"/>
        <v>40575</v>
      </c>
      <c r="AE2666" s="96" cm="1">
        <f t="array" ref="AE2666">_xlfn.XLOOKUP(AD2665,SELICHistorico[Data],SELICHistorico[SELIC dia]/100,AE2665,0)</f>
        <v>0</v>
      </c>
      <c r="AF2666" s="80">
        <f t="shared" si="186"/>
        <v>1</v>
      </c>
      <c r="AG2666" s="123">
        <f t="shared" si="185"/>
        <v>1000</v>
      </c>
      <c r="AH2666" s="126" cm="1">
        <f t="array" ref="AH2666">_xlfn.XLOOKUP(AD2665,CDIHistorico_[Data],CDIHistorico_[CDI dia]/100,AH2665,0)</f>
        <v>0</v>
      </c>
      <c r="AI2666" s="2">
        <f t="shared" si="187"/>
        <v>1</v>
      </c>
    </row>
    <row r="2667" spans="26:35" hidden="1" x14ac:dyDescent="0.25">
      <c r="Z2667"/>
      <c r="AD2667" s="5">
        <f t="shared" si="188"/>
        <v>40576</v>
      </c>
      <c r="AE2667" s="96" cm="1">
        <f t="array" ref="AE2667">_xlfn.XLOOKUP(AD2666,SELICHistorico[Data],SELICHistorico[SELIC dia]/100,AE2666,0)</f>
        <v>0</v>
      </c>
      <c r="AF2667" s="80">
        <f t="shared" si="186"/>
        <v>1</v>
      </c>
      <c r="AG2667" s="123">
        <f t="shared" si="185"/>
        <v>1000</v>
      </c>
      <c r="AH2667" s="126" cm="1">
        <f t="array" ref="AH2667">_xlfn.XLOOKUP(AD2666,CDIHistorico_[Data],CDIHistorico_[CDI dia]/100,AH2666,0)</f>
        <v>0</v>
      </c>
      <c r="AI2667" s="2">
        <f t="shared" si="187"/>
        <v>1</v>
      </c>
    </row>
    <row r="2668" spans="26:35" hidden="1" x14ac:dyDescent="0.25">
      <c r="Z2668"/>
      <c r="AD2668" s="5">
        <f t="shared" si="188"/>
        <v>40577</v>
      </c>
      <c r="AE2668" s="96" cm="1">
        <f t="array" ref="AE2668">_xlfn.XLOOKUP(AD2667,SELICHistorico[Data],SELICHistorico[SELIC dia]/100,AE2667,0)</f>
        <v>0</v>
      </c>
      <c r="AF2668" s="80">
        <f t="shared" si="186"/>
        <v>1</v>
      </c>
      <c r="AG2668" s="123">
        <f t="shared" si="185"/>
        <v>1000</v>
      </c>
      <c r="AH2668" s="126" cm="1">
        <f t="array" ref="AH2668">_xlfn.XLOOKUP(AD2667,CDIHistorico_[Data],CDIHistorico_[CDI dia]/100,AH2667,0)</f>
        <v>0</v>
      </c>
      <c r="AI2668" s="2">
        <f t="shared" si="187"/>
        <v>1</v>
      </c>
    </row>
    <row r="2669" spans="26:35" hidden="1" x14ac:dyDescent="0.25">
      <c r="Z2669"/>
      <c r="AD2669" s="5">
        <f t="shared" si="188"/>
        <v>40578</v>
      </c>
      <c r="AE2669" s="96" cm="1">
        <f t="array" ref="AE2669">_xlfn.XLOOKUP(AD2668,SELICHistorico[Data],SELICHistorico[SELIC dia]/100,AE2668,0)</f>
        <v>0</v>
      </c>
      <c r="AF2669" s="80">
        <f t="shared" si="186"/>
        <v>1</v>
      </c>
      <c r="AG2669" s="123">
        <f t="shared" si="185"/>
        <v>1000</v>
      </c>
      <c r="AH2669" s="126" cm="1">
        <f t="array" ref="AH2669">_xlfn.XLOOKUP(AD2668,CDIHistorico_[Data],CDIHistorico_[CDI dia]/100,AH2668,0)</f>
        <v>0</v>
      </c>
      <c r="AI2669" s="2">
        <f t="shared" si="187"/>
        <v>1</v>
      </c>
    </row>
    <row r="2670" spans="26:35" hidden="1" x14ac:dyDescent="0.25">
      <c r="Z2670"/>
      <c r="AD2670" s="5">
        <f t="shared" si="188"/>
        <v>40581</v>
      </c>
      <c r="AE2670" s="96" cm="1">
        <f t="array" ref="AE2670">_xlfn.XLOOKUP(AD2669,SELICHistorico[Data],SELICHistorico[SELIC dia]/100,AE2669,0)</f>
        <v>0</v>
      </c>
      <c r="AF2670" s="80">
        <f t="shared" si="186"/>
        <v>1</v>
      </c>
      <c r="AG2670" s="123">
        <f t="shared" si="185"/>
        <v>1000</v>
      </c>
      <c r="AH2670" s="126" cm="1">
        <f t="array" ref="AH2670">_xlfn.XLOOKUP(AD2669,CDIHistorico_[Data],CDIHistorico_[CDI dia]/100,AH2669,0)</f>
        <v>0</v>
      </c>
      <c r="AI2670" s="2">
        <f t="shared" si="187"/>
        <v>1</v>
      </c>
    </row>
    <row r="2671" spans="26:35" hidden="1" x14ac:dyDescent="0.25">
      <c r="Z2671"/>
      <c r="AD2671" s="5">
        <f t="shared" si="188"/>
        <v>40582</v>
      </c>
      <c r="AE2671" s="96" cm="1">
        <f t="array" ref="AE2671">_xlfn.XLOOKUP(AD2670,SELICHistorico[Data],SELICHistorico[SELIC dia]/100,AE2670,0)</f>
        <v>0</v>
      </c>
      <c r="AF2671" s="80">
        <f t="shared" si="186"/>
        <v>1</v>
      </c>
      <c r="AG2671" s="123">
        <f t="shared" si="185"/>
        <v>1000</v>
      </c>
      <c r="AH2671" s="126" cm="1">
        <f t="array" ref="AH2671">_xlfn.XLOOKUP(AD2670,CDIHistorico_[Data],CDIHistorico_[CDI dia]/100,AH2670,0)</f>
        <v>0</v>
      </c>
      <c r="AI2671" s="2">
        <f t="shared" si="187"/>
        <v>1</v>
      </c>
    </row>
    <row r="2672" spans="26:35" hidden="1" x14ac:dyDescent="0.25">
      <c r="Z2672"/>
      <c r="AD2672" s="5">
        <f t="shared" si="188"/>
        <v>40583</v>
      </c>
      <c r="AE2672" s="96" cm="1">
        <f t="array" ref="AE2672">_xlfn.XLOOKUP(AD2671,SELICHistorico[Data],SELICHistorico[SELIC dia]/100,AE2671,0)</f>
        <v>0</v>
      </c>
      <c r="AF2672" s="80">
        <f t="shared" si="186"/>
        <v>1</v>
      </c>
      <c r="AG2672" s="123">
        <f t="shared" si="185"/>
        <v>1000</v>
      </c>
      <c r="AH2672" s="126" cm="1">
        <f t="array" ref="AH2672">_xlfn.XLOOKUP(AD2671,CDIHistorico_[Data],CDIHistorico_[CDI dia]/100,AH2671,0)</f>
        <v>0</v>
      </c>
      <c r="AI2672" s="2">
        <f t="shared" si="187"/>
        <v>1</v>
      </c>
    </row>
    <row r="2673" spans="26:35" hidden="1" x14ac:dyDescent="0.25">
      <c r="Z2673"/>
      <c r="AD2673" s="5">
        <f t="shared" si="188"/>
        <v>40584</v>
      </c>
      <c r="AE2673" s="96" cm="1">
        <f t="array" ref="AE2673">_xlfn.XLOOKUP(AD2672,SELICHistorico[Data],SELICHistorico[SELIC dia]/100,AE2672,0)</f>
        <v>0</v>
      </c>
      <c r="AF2673" s="80">
        <f t="shared" si="186"/>
        <v>1</v>
      </c>
      <c r="AG2673" s="123">
        <f t="shared" si="185"/>
        <v>1000</v>
      </c>
      <c r="AH2673" s="126" cm="1">
        <f t="array" ref="AH2673">_xlfn.XLOOKUP(AD2672,CDIHistorico_[Data],CDIHistorico_[CDI dia]/100,AH2672,0)</f>
        <v>0</v>
      </c>
      <c r="AI2673" s="2">
        <f t="shared" si="187"/>
        <v>1</v>
      </c>
    </row>
    <row r="2674" spans="26:35" hidden="1" x14ac:dyDescent="0.25">
      <c r="Z2674"/>
      <c r="AD2674" s="5">
        <f t="shared" si="188"/>
        <v>40585</v>
      </c>
      <c r="AE2674" s="96" cm="1">
        <f t="array" ref="AE2674">_xlfn.XLOOKUP(AD2673,SELICHistorico[Data],SELICHistorico[SELIC dia]/100,AE2673,0)</f>
        <v>0</v>
      </c>
      <c r="AF2674" s="80">
        <f t="shared" si="186"/>
        <v>1</v>
      </c>
      <c r="AG2674" s="123">
        <f t="shared" si="185"/>
        <v>1000</v>
      </c>
      <c r="AH2674" s="126" cm="1">
        <f t="array" ref="AH2674">_xlfn.XLOOKUP(AD2673,CDIHistorico_[Data],CDIHistorico_[CDI dia]/100,AH2673,0)</f>
        <v>0</v>
      </c>
      <c r="AI2674" s="2">
        <f t="shared" si="187"/>
        <v>1</v>
      </c>
    </row>
    <row r="2675" spans="26:35" hidden="1" x14ac:dyDescent="0.25">
      <c r="Z2675"/>
      <c r="AD2675" s="5">
        <f t="shared" si="188"/>
        <v>40588</v>
      </c>
      <c r="AE2675" s="96" cm="1">
        <f t="array" ref="AE2675">_xlfn.XLOOKUP(AD2674,SELICHistorico[Data],SELICHistorico[SELIC dia]/100,AE2674,0)</f>
        <v>0</v>
      </c>
      <c r="AF2675" s="80">
        <f t="shared" si="186"/>
        <v>1</v>
      </c>
      <c r="AG2675" s="123">
        <f t="shared" si="185"/>
        <v>1000</v>
      </c>
      <c r="AH2675" s="126" cm="1">
        <f t="array" ref="AH2675">_xlfn.XLOOKUP(AD2674,CDIHistorico_[Data],CDIHistorico_[CDI dia]/100,AH2674,0)</f>
        <v>0</v>
      </c>
      <c r="AI2675" s="2">
        <f t="shared" si="187"/>
        <v>1</v>
      </c>
    </row>
    <row r="2676" spans="26:35" hidden="1" x14ac:dyDescent="0.25">
      <c r="Z2676"/>
      <c r="AD2676" s="5">
        <f t="shared" si="188"/>
        <v>40589</v>
      </c>
      <c r="AE2676" s="96" cm="1">
        <f t="array" ref="AE2676">_xlfn.XLOOKUP(AD2675,SELICHistorico[Data],SELICHistorico[SELIC dia]/100,AE2675,0)</f>
        <v>0</v>
      </c>
      <c r="AF2676" s="80">
        <f t="shared" si="186"/>
        <v>1</v>
      </c>
      <c r="AG2676" s="123">
        <f t="shared" si="185"/>
        <v>1000</v>
      </c>
      <c r="AH2676" s="126" cm="1">
        <f t="array" ref="AH2676">_xlfn.XLOOKUP(AD2675,CDIHistorico_[Data],CDIHistorico_[CDI dia]/100,AH2675,0)</f>
        <v>0</v>
      </c>
      <c r="AI2676" s="2">
        <f t="shared" si="187"/>
        <v>1</v>
      </c>
    </row>
    <row r="2677" spans="26:35" hidden="1" x14ac:dyDescent="0.25">
      <c r="Z2677"/>
      <c r="AD2677" s="5">
        <f t="shared" si="188"/>
        <v>40590</v>
      </c>
      <c r="AE2677" s="96" cm="1">
        <f t="array" ref="AE2677">_xlfn.XLOOKUP(AD2676,SELICHistorico[Data],SELICHistorico[SELIC dia]/100,AE2676,0)</f>
        <v>0</v>
      </c>
      <c r="AF2677" s="80">
        <f t="shared" si="186"/>
        <v>1</v>
      </c>
      <c r="AG2677" s="123">
        <f t="shared" si="185"/>
        <v>1000</v>
      </c>
      <c r="AH2677" s="126" cm="1">
        <f t="array" ref="AH2677">_xlfn.XLOOKUP(AD2676,CDIHistorico_[Data],CDIHistorico_[CDI dia]/100,AH2676,0)</f>
        <v>0</v>
      </c>
      <c r="AI2677" s="2">
        <f t="shared" si="187"/>
        <v>1</v>
      </c>
    </row>
    <row r="2678" spans="26:35" hidden="1" x14ac:dyDescent="0.25">
      <c r="Z2678"/>
      <c r="AD2678" s="5">
        <f t="shared" si="188"/>
        <v>40591</v>
      </c>
      <c r="AE2678" s="96" cm="1">
        <f t="array" ref="AE2678">_xlfn.XLOOKUP(AD2677,SELICHistorico[Data],SELICHistorico[SELIC dia]/100,AE2677,0)</f>
        <v>0</v>
      </c>
      <c r="AF2678" s="80">
        <f t="shared" si="186"/>
        <v>1</v>
      </c>
      <c r="AG2678" s="123">
        <f t="shared" si="185"/>
        <v>1000</v>
      </c>
      <c r="AH2678" s="126" cm="1">
        <f t="array" ref="AH2678">_xlfn.XLOOKUP(AD2677,CDIHistorico_[Data],CDIHistorico_[CDI dia]/100,AH2677,0)</f>
        <v>0</v>
      </c>
      <c r="AI2678" s="2">
        <f t="shared" si="187"/>
        <v>1</v>
      </c>
    </row>
    <row r="2679" spans="26:35" hidden="1" x14ac:dyDescent="0.25">
      <c r="Z2679"/>
      <c r="AD2679" s="5">
        <f t="shared" si="188"/>
        <v>40592</v>
      </c>
      <c r="AE2679" s="96" cm="1">
        <f t="array" ref="AE2679">_xlfn.XLOOKUP(AD2678,SELICHistorico[Data],SELICHistorico[SELIC dia]/100,AE2678,0)</f>
        <v>0</v>
      </c>
      <c r="AF2679" s="80">
        <f t="shared" si="186"/>
        <v>1</v>
      </c>
      <c r="AG2679" s="123">
        <f t="shared" si="185"/>
        <v>1000</v>
      </c>
      <c r="AH2679" s="126" cm="1">
        <f t="array" ref="AH2679">_xlfn.XLOOKUP(AD2678,CDIHistorico_[Data],CDIHistorico_[CDI dia]/100,AH2678,0)</f>
        <v>0</v>
      </c>
      <c r="AI2679" s="2">
        <f t="shared" si="187"/>
        <v>1</v>
      </c>
    </row>
    <row r="2680" spans="26:35" hidden="1" x14ac:dyDescent="0.25">
      <c r="Z2680"/>
      <c r="AD2680" s="5">
        <f t="shared" si="188"/>
        <v>40595</v>
      </c>
      <c r="AE2680" s="96" cm="1">
        <f t="array" ref="AE2680">_xlfn.XLOOKUP(AD2679,SELICHistorico[Data],SELICHistorico[SELIC dia]/100,AE2679,0)</f>
        <v>0</v>
      </c>
      <c r="AF2680" s="80">
        <f t="shared" si="186"/>
        <v>1</v>
      </c>
      <c r="AG2680" s="123">
        <f t="shared" si="185"/>
        <v>1000</v>
      </c>
      <c r="AH2680" s="126" cm="1">
        <f t="array" ref="AH2680">_xlfn.XLOOKUP(AD2679,CDIHistorico_[Data],CDIHistorico_[CDI dia]/100,AH2679,0)</f>
        <v>0</v>
      </c>
      <c r="AI2680" s="2">
        <f t="shared" si="187"/>
        <v>1</v>
      </c>
    </row>
    <row r="2681" spans="26:35" hidden="1" x14ac:dyDescent="0.25">
      <c r="Z2681"/>
      <c r="AD2681" s="5">
        <f t="shared" si="188"/>
        <v>40596</v>
      </c>
      <c r="AE2681" s="96" cm="1">
        <f t="array" ref="AE2681">_xlfn.XLOOKUP(AD2680,SELICHistorico[Data],SELICHistorico[SELIC dia]/100,AE2680,0)</f>
        <v>0</v>
      </c>
      <c r="AF2681" s="80">
        <f t="shared" si="186"/>
        <v>1</v>
      </c>
      <c r="AG2681" s="123">
        <f t="shared" si="185"/>
        <v>1000</v>
      </c>
      <c r="AH2681" s="126" cm="1">
        <f t="array" ref="AH2681">_xlfn.XLOOKUP(AD2680,CDIHistorico_[Data],CDIHistorico_[CDI dia]/100,AH2680,0)</f>
        <v>0</v>
      </c>
      <c r="AI2681" s="2">
        <f t="shared" si="187"/>
        <v>1</v>
      </c>
    </row>
    <row r="2682" spans="26:35" hidden="1" x14ac:dyDescent="0.25">
      <c r="Z2682"/>
      <c r="AD2682" s="5">
        <f t="shared" si="188"/>
        <v>40597</v>
      </c>
      <c r="AE2682" s="96" cm="1">
        <f t="array" ref="AE2682">_xlfn.XLOOKUP(AD2681,SELICHistorico[Data],SELICHistorico[SELIC dia]/100,AE2681,0)</f>
        <v>0</v>
      </c>
      <c r="AF2682" s="80">
        <f t="shared" si="186"/>
        <v>1</v>
      </c>
      <c r="AG2682" s="123">
        <f t="shared" si="185"/>
        <v>1000</v>
      </c>
      <c r="AH2682" s="126" cm="1">
        <f t="array" ref="AH2682">_xlfn.XLOOKUP(AD2681,CDIHistorico_[Data],CDIHistorico_[CDI dia]/100,AH2681,0)</f>
        <v>0</v>
      </c>
      <c r="AI2682" s="2">
        <f t="shared" si="187"/>
        <v>1</v>
      </c>
    </row>
    <row r="2683" spans="26:35" hidden="1" x14ac:dyDescent="0.25">
      <c r="Z2683"/>
      <c r="AD2683" s="5">
        <f t="shared" si="188"/>
        <v>40598</v>
      </c>
      <c r="AE2683" s="96" cm="1">
        <f t="array" ref="AE2683">_xlfn.XLOOKUP(AD2682,SELICHistorico[Data],SELICHistorico[SELIC dia]/100,AE2682,0)</f>
        <v>0</v>
      </c>
      <c r="AF2683" s="80">
        <f t="shared" si="186"/>
        <v>1</v>
      </c>
      <c r="AG2683" s="123">
        <f t="shared" si="185"/>
        <v>1000</v>
      </c>
      <c r="AH2683" s="126" cm="1">
        <f t="array" ref="AH2683">_xlfn.XLOOKUP(AD2682,CDIHistorico_[Data],CDIHistorico_[CDI dia]/100,AH2682,0)</f>
        <v>0</v>
      </c>
      <c r="AI2683" s="2">
        <f t="shared" si="187"/>
        <v>1</v>
      </c>
    </row>
    <row r="2684" spans="26:35" hidden="1" x14ac:dyDescent="0.25">
      <c r="Z2684"/>
      <c r="AD2684" s="5">
        <f t="shared" si="188"/>
        <v>40599</v>
      </c>
      <c r="AE2684" s="96" cm="1">
        <f t="array" ref="AE2684">_xlfn.XLOOKUP(AD2683,SELICHistorico[Data],SELICHistorico[SELIC dia]/100,AE2683,0)</f>
        <v>0</v>
      </c>
      <c r="AF2684" s="80">
        <f t="shared" si="186"/>
        <v>1</v>
      </c>
      <c r="AG2684" s="123">
        <f t="shared" si="185"/>
        <v>1000</v>
      </c>
      <c r="AH2684" s="126" cm="1">
        <f t="array" ref="AH2684">_xlfn.XLOOKUP(AD2683,CDIHistorico_[Data],CDIHistorico_[CDI dia]/100,AH2683,0)</f>
        <v>0</v>
      </c>
      <c r="AI2684" s="2">
        <f t="shared" si="187"/>
        <v>1</v>
      </c>
    </row>
    <row r="2685" spans="26:35" hidden="1" x14ac:dyDescent="0.25">
      <c r="Z2685"/>
      <c r="AD2685" s="5">
        <f t="shared" si="188"/>
        <v>40602</v>
      </c>
      <c r="AE2685" s="96" cm="1">
        <f t="array" ref="AE2685">_xlfn.XLOOKUP(AD2684,SELICHistorico[Data],SELICHistorico[SELIC dia]/100,AE2684,0)</f>
        <v>0</v>
      </c>
      <c r="AF2685" s="80">
        <f t="shared" si="186"/>
        <v>1</v>
      </c>
      <c r="AG2685" s="123">
        <f t="shared" ref="AG2685:AG2748" si="189">TRUNC(1000*AF2685,6)</f>
        <v>1000</v>
      </c>
      <c r="AH2685" s="126" cm="1">
        <f t="array" ref="AH2685">_xlfn.XLOOKUP(AD2684,CDIHistorico_[Data],CDIHistorico_[CDI dia]/100,AH2684,0)</f>
        <v>0</v>
      </c>
      <c r="AI2685" s="2">
        <f t="shared" si="187"/>
        <v>1</v>
      </c>
    </row>
    <row r="2686" spans="26:35" hidden="1" x14ac:dyDescent="0.25">
      <c r="Z2686"/>
      <c r="AD2686" s="5">
        <f t="shared" si="188"/>
        <v>40603</v>
      </c>
      <c r="AE2686" s="96" cm="1">
        <f t="array" ref="AE2686">_xlfn.XLOOKUP(AD2685,SELICHistorico[Data],SELICHistorico[SELIC dia]/100,AE2685,0)</f>
        <v>0</v>
      </c>
      <c r="AF2686" s="80">
        <f t="shared" ref="AF2686:AF2749" si="190">AF2685*(1+AE2686)</f>
        <v>1</v>
      </c>
      <c r="AG2686" s="123">
        <f t="shared" si="189"/>
        <v>1000</v>
      </c>
      <c r="AH2686" s="126" cm="1">
        <f t="array" ref="AH2686">_xlfn.XLOOKUP(AD2685,CDIHistorico_[Data],CDIHistorico_[CDI dia]/100,AH2685,0)</f>
        <v>0</v>
      </c>
      <c r="AI2686" s="2">
        <f t="shared" si="187"/>
        <v>1</v>
      </c>
    </row>
    <row r="2687" spans="26:35" hidden="1" x14ac:dyDescent="0.25">
      <c r="Z2687"/>
      <c r="AD2687" s="5">
        <f t="shared" si="188"/>
        <v>40604</v>
      </c>
      <c r="AE2687" s="96" cm="1">
        <f t="array" ref="AE2687">_xlfn.XLOOKUP(AD2686,SELICHistorico[Data],SELICHistorico[SELIC dia]/100,AE2686,0)</f>
        <v>0</v>
      </c>
      <c r="AF2687" s="80">
        <f t="shared" si="190"/>
        <v>1</v>
      </c>
      <c r="AG2687" s="123">
        <f t="shared" si="189"/>
        <v>1000</v>
      </c>
      <c r="AH2687" s="126" cm="1">
        <f t="array" ref="AH2687">_xlfn.XLOOKUP(AD2686,CDIHistorico_[Data],CDIHistorico_[CDI dia]/100,AH2686,0)</f>
        <v>0</v>
      </c>
      <c r="AI2687" s="2">
        <f t="shared" si="187"/>
        <v>1</v>
      </c>
    </row>
    <row r="2688" spans="26:35" hidden="1" x14ac:dyDescent="0.25">
      <c r="Z2688"/>
      <c r="AD2688" s="5">
        <f t="shared" si="188"/>
        <v>40605</v>
      </c>
      <c r="AE2688" s="96" cm="1">
        <f t="array" ref="AE2688">_xlfn.XLOOKUP(AD2687,SELICHistorico[Data],SELICHistorico[SELIC dia]/100,AE2687,0)</f>
        <v>0</v>
      </c>
      <c r="AF2688" s="80">
        <f t="shared" si="190"/>
        <v>1</v>
      </c>
      <c r="AG2688" s="123">
        <f t="shared" si="189"/>
        <v>1000</v>
      </c>
      <c r="AH2688" s="126" cm="1">
        <f t="array" ref="AH2688">_xlfn.XLOOKUP(AD2687,CDIHistorico_[Data],CDIHistorico_[CDI dia]/100,AH2687,0)</f>
        <v>0</v>
      </c>
      <c r="AI2688" s="2">
        <f t="shared" si="187"/>
        <v>1</v>
      </c>
    </row>
    <row r="2689" spans="26:35" hidden="1" x14ac:dyDescent="0.25">
      <c r="Z2689"/>
      <c r="AD2689" s="5">
        <f t="shared" si="188"/>
        <v>40606</v>
      </c>
      <c r="AE2689" s="96" cm="1">
        <f t="array" ref="AE2689">_xlfn.XLOOKUP(AD2688,SELICHistorico[Data],SELICHistorico[SELIC dia]/100,AE2688,0)</f>
        <v>0</v>
      </c>
      <c r="AF2689" s="80">
        <f t="shared" si="190"/>
        <v>1</v>
      </c>
      <c r="AG2689" s="123">
        <f t="shared" si="189"/>
        <v>1000</v>
      </c>
      <c r="AH2689" s="126" cm="1">
        <f t="array" ref="AH2689">_xlfn.XLOOKUP(AD2688,CDIHistorico_[Data],CDIHistorico_[CDI dia]/100,AH2688,0)</f>
        <v>0</v>
      </c>
      <c r="AI2689" s="2">
        <f t="shared" si="187"/>
        <v>1</v>
      </c>
    </row>
    <row r="2690" spans="26:35" hidden="1" x14ac:dyDescent="0.25">
      <c r="Z2690"/>
      <c r="AD2690" s="5">
        <f t="shared" si="188"/>
        <v>40611</v>
      </c>
      <c r="AE2690" s="96" cm="1">
        <f t="array" ref="AE2690">_xlfn.XLOOKUP(AD2689,SELICHistorico[Data],SELICHistorico[SELIC dia]/100,AE2689,0)</f>
        <v>0</v>
      </c>
      <c r="AF2690" s="80">
        <f t="shared" si="190"/>
        <v>1</v>
      </c>
      <c r="AG2690" s="123">
        <f t="shared" si="189"/>
        <v>1000</v>
      </c>
      <c r="AH2690" s="126" cm="1">
        <f t="array" ref="AH2690">_xlfn.XLOOKUP(AD2689,CDIHistorico_[Data],CDIHistorico_[CDI dia]/100,AH2689,0)</f>
        <v>0</v>
      </c>
      <c r="AI2690" s="2">
        <f t="shared" si="187"/>
        <v>1</v>
      </c>
    </row>
    <row r="2691" spans="26:35" hidden="1" x14ac:dyDescent="0.25">
      <c r="Z2691"/>
      <c r="AD2691" s="5">
        <f t="shared" si="188"/>
        <v>40612</v>
      </c>
      <c r="AE2691" s="96" cm="1">
        <f t="array" ref="AE2691">_xlfn.XLOOKUP(AD2690,SELICHistorico[Data],SELICHistorico[SELIC dia]/100,AE2690,0)</f>
        <v>0</v>
      </c>
      <c r="AF2691" s="80">
        <f t="shared" si="190"/>
        <v>1</v>
      </c>
      <c r="AG2691" s="123">
        <f t="shared" si="189"/>
        <v>1000</v>
      </c>
      <c r="AH2691" s="126" cm="1">
        <f t="array" ref="AH2691">_xlfn.XLOOKUP(AD2690,CDIHistorico_[Data],CDIHistorico_[CDI dia]/100,AH2690,0)</f>
        <v>0</v>
      </c>
      <c r="AI2691" s="2">
        <f t="shared" si="187"/>
        <v>1</v>
      </c>
    </row>
    <row r="2692" spans="26:35" hidden="1" x14ac:dyDescent="0.25">
      <c r="Z2692"/>
      <c r="AD2692" s="5">
        <f t="shared" si="188"/>
        <v>40613</v>
      </c>
      <c r="AE2692" s="96" cm="1">
        <f t="array" ref="AE2692">_xlfn.XLOOKUP(AD2691,SELICHistorico[Data],SELICHistorico[SELIC dia]/100,AE2691,0)</f>
        <v>0</v>
      </c>
      <c r="AF2692" s="80">
        <f t="shared" si="190"/>
        <v>1</v>
      </c>
      <c r="AG2692" s="123">
        <f t="shared" si="189"/>
        <v>1000</v>
      </c>
      <c r="AH2692" s="126" cm="1">
        <f t="array" ref="AH2692">_xlfn.XLOOKUP(AD2691,CDIHistorico_[Data],CDIHistorico_[CDI dia]/100,AH2691,0)</f>
        <v>0</v>
      </c>
      <c r="AI2692" s="2">
        <f t="shared" si="187"/>
        <v>1</v>
      </c>
    </row>
    <row r="2693" spans="26:35" hidden="1" x14ac:dyDescent="0.25">
      <c r="Z2693"/>
      <c r="AD2693" s="5">
        <f t="shared" si="188"/>
        <v>40616</v>
      </c>
      <c r="AE2693" s="96" cm="1">
        <f t="array" ref="AE2693">_xlfn.XLOOKUP(AD2692,SELICHistorico[Data],SELICHistorico[SELIC dia]/100,AE2692,0)</f>
        <v>0</v>
      </c>
      <c r="AF2693" s="80">
        <f t="shared" si="190"/>
        <v>1</v>
      </c>
      <c r="AG2693" s="123">
        <f t="shared" si="189"/>
        <v>1000</v>
      </c>
      <c r="AH2693" s="126" cm="1">
        <f t="array" ref="AH2693">_xlfn.XLOOKUP(AD2692,CDIHistorico_[Data],CDIHistorico_[CDI dia]/100,AH2692,0)</f>
        <v>0</v>
      </c>
      <c r="AI2693" s="2">
        <f t="shared" si="187"/>
        <v>1</v>
      </c>
    </row>
    <row r="2694" spans="26:35" hidden="1" x14ac:dyDescent="0.25">
      <c r="Z2694"/>
      <c r="AD2694" s="5">
        <f t="shared" si="188"/>
        <v>40617</v>
      </c>
      <c r="AE2694" s="96" cm="1">
        <f t="array" ref="AE2694">_xlfn.XLOOKUP(AD2693,SELICHistorico[Data],SELICHistorico[SELIC dia]/100,AE2693,0)</f>
        <v>0</v>
      </c>
      <c r="AF2694" s="80">
        <f t="shared" si="190"/>
        <v>1</v>
      </c>
      <c r="AG2694" s="123">
        <f t="shared" si="189"/>
        <v>1000</v>
      </c>
      <c r="AH2694" s="126" cm="1">
        <f t="array" ref="AH2694">_xlfn.XLOOKUP(AD2693,CDIHistorico_[Data],CDIHistorico_[CDI dia]/100,AH2693,0)</f>
        <v>0</v>
      </c>
      <c r="AI2694" s="2">
        <f t="shared" si="187"/>
        <v>1</v>
      </c>
    </row>
    <row r="2695" spans="26:35" hidden="1" x14ac:dyDescent="0.25">
      <c r="Z2695"/>
      <c r="AD2695" s="5">
        <f t="shared" si="188"/>
        <v>40618</v>
      </c>
      <c r="AE2695" s="96" cm="1">
        <f t="array" ref="AE2695">_xlfn.XLOOKUP(AD2694,SELICHistorico[Data],SELICHistorico[SELIC dia]/100,AE2694,0)</f>
        <v>0</v>
      </c>
      <c r="AF2695" s="80">
        <f t="shared" si="190"/>
        <v>1</v>
      </c>
      <c r="AG2695" s="123">
        <f t="shared" si="189"/>
        <v>1000</v>
      </c>
      <c r="AH2695" s="126" cm="1">
        <f t="array" ref="AH2695">_xlfn.XLOOKUP(AD2694,CDIHistorico_[Data],CDIHistorico_[CDI dia]/100,AH2694,0)</f>
        <v>0</v>
      </c>
      <c r="AI2695" s="2">
        <f t="shared" si="187"/>
        <v>1</v>
      </c>
    </row>
    <row r="2696" spans="26:35" hidden="1" x14ac:dyDescent="0.25">
      <c r="Z2696"/>
      <c r="AD2696" s="5">
        <f t="shared" si="188"/>
        <v>40619</v>
      </c>
      <c r="AE2696" s="96" cm="1">
        <f t="array" ref="AE2696">_xlfn.XLOOKUP(AD2695,SELICHistorico[Data],SELICHistorico[SELIC dia]/100,AE2695,0)</f>
        <v>0</v>
      </c>
      <c r="AF2696" s="80">
        <f t="shared" si="190"/>
        <v>1</v>
      </c>
      <c r="AG2696" s="123">
        <f t="shared" si="189"/>
        <v>1000</v>
      </c>
      <c r="AH2696" s="126" cm="1">
        <f t="array" ref="AH2696">_xlfn.XLOOKUP(AD2695,CDIHistorico_[Data],CDIHistorico_[CDI dia]/100,AH2695,0)</f>
        <v>0</v>
      </c>
      <c r="AI2696" s="2">
        <f t="shared" si="187"/>
        <v>1</v>
      </c>
    </row>
    <row r="2697" spans="26:35" hidden="1" x14ac:dyDescent="0.25">
      <c r="Z2697"/>
      <c r="AD2697" s="5">
        <f t="shared" si="188"/>
        <v>40620</v>
      </c>
      <c r="AE2697" s="96" cm="1">
        <f t="array" ref="AE2697">_xlfn.XLOOKUP(AD2696,SELICHistorico[Data],SELICHistorico[SELIC dia]/100,AE2696,0)</f>
        <v>0</v>
      </c>
      <c r="AF2697" s="80">
        <f t="shared" si="190"/>
        <v>1</v>
      </c>
      <c r="AG2697" s="123">
        <f t="shared" si="189"/>
        <v>1000</v>
      </c>
      <c r="AH2697" s="126" cm="1">
        <f t="array" ref="AH2697">_xlfn.XLOOKUP(AD2696,CDIHistorico_[Data],CDIHistorico_[CDI dia]/100,AH2696,0)</f>
        <v>0</v>
      </c>
      <c r="AI2697" s="2">
        <f t="shared" si="187"/>
        <v>1</v>
      </c>
    </row>
    <row r="2698" spans="26:35" hidden="1" x14ac:dyDescent="0.25">
      <c r="Z2698"/>
      <c r="AD2698" s="5">
        <f t="shared" si="188"/>
        <v>40623</v>
      </c>
      <c r="AE2698" s="96" cm="1">
        <f t="array" ref="AE2698">_xlfn.XLOOKUP(AD2697,SELICHistorico[Data],SELICHistorico[SELIC dia]/100,AE2697,0)</f>
        <v>0</v>
      </c>
      <c r="AF2698" s="80">
        <f t="shared" si="190"/>
        <v>1</v>
      </c>
      <c r="AG2698" s="123">
        <f t="shared" si="189"/>
        <v>1000</v>
      </c>
      <c r="AH2698" s="126" cm="1">
        <f t="array" ref="AH2698">_xlfn.XLOOKUP(AD2697,CDIHistorico_[Data],CDIHistorico_[CDI dia]/100,AH2697,0)</f>
        <v>0</v>
      </c>
      <c r="AI2698" s="2">
        <f t="shared" si="187"/>
        <v>1</v>
      </c>
    </row>
    <row r="2699" spans="26:35" hidden="1" x14ac:dyDescent="0.25">
      <c r="Z2699"/>
      <c r="AD2699" s="5">
        <f t="shared" si="188"/>
        <v>40624</v>
      </c>
      <c r="AE2699" s="96" cm="1">
        <f t="array" ref="AE2699">_xlfn.XLOOKUP(AD2698,SELICHistorico[Data],SELICHistorico[SELIC dia]/100,AE2698,0)</f>
        <v>0</v>
      </c>
      <c r="AF2699" s="80">
        <f t="shared" si="190"/>
        <v>1</v>
      </c>
      <c r="AG2699" s="123">
        <f t="shared" si="189"/>
        <v>1000</v>
      </c>
      <c r="AH2699" s="126" cm="1">
        <f t="array" ref="AH2699">_xlfn.XLOOKUP(AD2698,CDIHistorico_[Data],CDIHistorico_[CDI dia]/100,AH2698,0)</f>
        <v>0</v>
      </c>
      <c r="AI2699" s="2">
        <f t="shared" ref="AI2699:AI2762" si="191">AI2698*(1+AH2699)</f>
        <v>1</v>
      </c>
    </row>
    <row r="2700" spans="26:35" hidden="1" x14ac:dyDescent="0.25">
      <c r="Z2700"/>
      <c r="AD2700" s="5">
        <f t="shared" si="188"/>
        <v>40625</v>
      </c>
      <c r="AE2700" s="96" cm="1">
        <f t="array" ref="AE2700">_xlfn.XLOOKUP(AD2699,SELICHistorico[Data],SELICHistorico[SELIC dia]/100,AE2699,0)</f>
        <v>0</v>
      </c>
      <c r="AF2700" s="80">
        <f t="shared" si="190"/>
        <v>1</v>
      </c>
      <c r="AG2700" s="123">
        <f t="shared" si="189"/>
        <v>1000</v>
      </c>
      <c r="AH2700" s="126" cm="1">
        <f t="array" ref="AH2700">_xlfn.XLOOKUP(AD2699,CDIHistorico_[Data],CDIHistorico_[CDI dia]/100,AH2699,0)</f>
        <v>0</v>
      </c>
      <c r="AI2700" s="2">
        <f t="shared" si="191"/>
        <v>1</v>
      </c>
    </row>
    <row r="2701" spans="26:35" hidden="1" x14ac:dyDescent="0.25">
      <c r="Z2701"/>
      <c r="AD2701" s="5">
        <f t="shared" si="188"/>
        <v>40626</v>
      </c>
      <c r="AE2701" s="96" cm="1">
        <f t="array" ref="AE2701">_xlfn.XLOOKUP(AD2700,SELICHistorico[Data],SELICHistorico[SELIC dia]/100,AE2700,0)</f>
        <v>0</v>
      </c>
      <c r="AF2701" s="80">
        <f t="shared" si="190"/>
        <v>1</v>
      </c>
      <c r="AG2701" s="123">
        <f t="shared" si="189"/>
        <v>1000</v>
      </c>
      <c r="AH2701" s="126" cm="1">
        <f t="array" ref="AH2701">_xlfn.XLOOKUP(AD2700,CDIHistorico_[Data],CDIHistorico_[CDI dia]/100,AH2700,0)</f>
        <v>0</v>
      </c>
      <c r="AI2701" s="2">
        <f t="shared" si="191"/>
        <v>1</v>
      </c>
    </row>
    <row r="2702" spans="26:35" hidden="1" x14ac:dyDescent="0.25">
      <c r="Z2702"/>
      <c r="AD2702" s="5">
        <f t="shared" si="188"/>
        <v>40627</v>
      </c>
      <c r="AE2702" s="96" cm="1">
        <f t="array" ref="AE2702">_xlfn.XLOOKUP(AD2701,SELICHistorico[Data],SELICHistorico[SELIC dia]/100,AE2701,0)</f>
        <v>0</v>
      </c>
      <c r="AF2702" s="80">
        <f t="shared" si="190"/>
        <v>1</v>
      </c>
      <c r="AG2702" s="123">
        <f t="shared" si="189"/>
        <v>1000</v>
      </c>
      <c r="AH2702" s="126" cm="1">
        <f t="array" ref="AH2702">_xlfn.XLOOKUP(AD2701,CDIHistorico_[Data],CDIHistorico_[CDI dia]/100,AH2701,0)</f>
        <v>0</v>
      </c>
      <c r="AI2702" s="2">
        <f t="shared" si="191"/>
        <v>1</v>
      </c>
    </row>
    <row r="2703" spans="26:35" hidden="1" x14ac:dyDescent="0.25">
      <c r="Z2703"/>
      <c r="AD2703" s="5">
        <f t="shared" si="188"/>
        <v>40630</v>
      </c>
      <c r="AE2703" s="96" cm="1">
        <f t="array" ref="AE2703">_xlfn.XLOOKUP(AD2702,SELICHistorico[Data],SELICHistorico[SELIC dia]/100,AE2702,0)</f>
        <v>0</v>
      </c>
      <c r="AF2703" s="80">
        <f t="shared" si="190"/>
        <v>1</v>
      </c>
      <c r="AG2703" s="123">
        <f t="shared" si="189"/>
        <v>1000</v>
      </c>
      <c r="AH2703" s="126" cm="1">
        <f t="array" ref="AH2703">_xlfn.XLOOKUP(AD2702,CDIHistorico_[Data],CDIHistorico_[CDI dia]/100,AH2702,0)</f>
        <v>0</v>
      </c>
      <c r="AI2703" s="2">
        <f t="shared" si="191"/>
        <v>1</v>
      </c>
    </row>
    <row r="2704" spans="26:35" hidden="1" x14ac:dyDescent="0.25">
      <c r="Z2704"/>
      <c r="AD2704" s="5">
        <f t="shared" si="188"/>
        <v>40631</v>
      </c>
      <c r="AE2704" s="96" cm="1">
        <f t="array" ref="AE2704">_xlfn.XLOOKUP(AD2703,SELICHistorico[Data],SELICHistorico[SELIC dia]/100,AE2703,0)</f>
        <v>0</v>
      </c>
      <c r="AF2704" s="80">
        <f t="shared" si="190"/>
        <v>1</v>
      </c>
      <c r="AG2704" s="123">
        <f t="shared" si="189"/>
        <v>1000</v>
      </c>
      <c r="AH2704" s="126" cm="1">
        <f t="array" ref="AH2704">_xlfn.XLOOKUP(AD2703,CDIHistorico_[Data],CDIHistorico_[CDI dia]/100,AH2703,0)</f>
        <v>0</v>
      </c>
      <c r="AI2704" s="2">
        <f t="shared" si="191"/>
        <v>1</v>
      </c>
    </row>
    <row r="2705" spans="26:35" hidden="1" x14ac:dyDescent="0.25">
      <c r="Z2705"/>
      <c r="AD2705" s="5">
        <f t="shared" si="188"/>
        <v>40632</v>
      </c>
      <c r="AE2705" s="96" cm="1">
        <f t="array" ref="AE2705">_xlfn.XLOOKUP(AD2704,SELICHistorico[Data],SELICHistorico[SELIC dia]/100,AE2704,0)</f>
        <v>0</v>
      </c>
      <c r="AF2705" s="80">
        <f t="shared" si="190"/>
        <v>1</v>
      </c>
      <c r="AG2705" s="123">
        <f t="shared" si="189"/>
        <v>1000</v>
      </c>
      <c r="AH2705" s="126" cm="1">
        <f t="array" ref="AH2705">_xlfn.XLOOKUP(AD2704,CDIHistorico_[Data],CDIHistorico_[CDI dia]/100,AH2704,0)</f>
        <v>0</v>
      </c>
      <c r="AI2705" s="2">
        <f t="shared" si="191"/>
        <v>1</v>
      </c>
    </row>
    <row r="2706" spans="26:35" hidden="1" x14ac:dyDescent="0.25">
      <c r="Z2706"/>
      <c r="AD2706" s="5">
        <f t="shared" si="188"/>
        <v>40633</v>
      </c>
      <c r="AE2706" s="96" cm="1">
        <f t="array" ref="AE2706">_xlfn.XLOOKUP(AD2705,SELICHistorico[Data],SELICHistorico[SELIC dia]/100,AE2705,0)</f>
        <v>0</v>
      </c>
      <c r="AF2706" s="80">
        <f t="shared" si="190"/>
        <v>1</v>
      </c>
      <c r="AG2706" s="123">
        <f t="shared" si="189"/>
        <v>1000</v>
      </c>
      <c r="AH2706" s="126" cm="1">
        <f t="array" ref="AH2706">_xlfn.XLOOKUP(AD2705,CDIHistorico_[Data],CDIHistorico_[CDI dia]/100,AH2705,0)</f>
        <v>0</v>
      </c>
      <c r="AI2706" s="2">
        <f t="shared" si="191"/>
        <v>1</v>
      </c>
    </row>
    <row r="2707" spans="26:35" hidden="1" x14ac:dyDescent="0.25">
      <c r="Z2707"/>
      <c r="AD2707" s="5">
        <f t="shared" si="188"/>
        <v>40634</v>
      </c>
      <c r="AE2707" s="96" cm="1">
        <f t="array" ref="AE2707">_xlfn.XLOOKUP(AD2706,SELICHistorico[Data],SELICHistorico[SELIC dia]/100,AE2706,0)</f>
        <v>0</v>
      </c>
      <c r="AF2707" s="80">
        <f t="shared" si="190"/>
        <v>1</v>
      </c>
      <c r="AG2707" s="123">
        <f t="shared" si="189"/>
        <v>1000</v>
      </c>
      <c r="AH2707" s="126" cm="1">
        <f t="array" ref="AH2707">_xlfn.XLOOKUP(AD2706,CDIHistorico_[Data],CDIHistorico_[CDI dia]/100,AH2706,0)</f>
        <v>0</v>
      </c>
      <c r="AI2707" s="2">
        <f t="shared" si="191"/>
        <v>1</v>
      </c>
    </row>
    <row r="2708" spans="26:35" hidden="1" x14ac:dyDescent="0.25">
      <c r="Z2708"/>
      <c r="AD2708" s="5">
        <f t="shared" ref="AD2708:AD2771" si="192">WORKDAY(AD2707,1,feriados)</f>
        <v>40637</v>
      </c>
      <c r="AE2708" s="96" cm="1">
        <f t="array" ref="AE2708">_xlfn.XLOOKUP(AD2707,SELICHistorico[Data],SELICHistorico[SELIC dia]/100,AE2707,0)</f>
        <v>0</v>
      </c>
      <c r="AF2708" s="80">
        <f t="shared" si="190"/>
        <v>1</v>
      </c>
      <c r="AG2708" s="123">
        <f t="shared" si="189"/>
        <v>1000</v>
      </c>
      <c r="AH2708" s="126" cm="1">
        <f t="array" ref="AH2708">_xlfn.XLOOKUP(AD2707,CDIHistorico_[Data],CDIHistorico_[CDI dia]/100,AH2707,0)</f>
        <v>0</v>
      </c>
      <c r="AI2708" s="2">
        <f t="shared" si="191"/>
        <v>1</v>
      </c>
    </row>
    <row r="2709" spans="26:35" hidden="1" x14ac:dyDescent="0.25">
      <c r="Z2709"/>
      <c r="AD2709" s="5">
        <f t="shared" si="192"/>
        <v>40638</v>
      </c>
      <c r="AE2709" s="96" cm="1">
        <f t="array" ref="AE2709">_xlfn.XLOOKUP(AD2708,SELICHistorico[Data],SELICHistorico[SELIC dia]/100,AE2708,0)</f>
        <v>0</v>
      </c>
      <c r="AF2709" s="80">
        <f t="shared" si="190"/>
        <v>1</v>
      </c>
      <c r="AG2709" s="123">
        <f t="shared" si="189"/>
        <v>1000</v>
      </c>
      <c r="AH2709" s="126" cm="1">
        <f t="array" ref="AH2709">_xlfn.XLOOKUP(AD2708,CDIHistorico_[Data],CDIHistorico_[CDI dia]/100,AH2708,0)</f>
        <v>0</v>
      </c>
      <c r="AI2709" s="2">
        <f t="shared" si="191"/>
        <v>1</v>
      </c>
    </row>
    <row r="2710" spans="26:35" hidden="1" x14ac:dyDescent="0.25">
      <c r="Z2710"/>
      <c r="AD2710" s="5">
        <f t="shared" si="192"/>
        <v>40639</v>
      </c>
      <c r="AE2710" s="96" cm="1">
        <f t="array" ref="AE2710">_xlfn.XLOOKUP(AD2709,SELICHistorico[Data],SELICHistorico[SELIC dia]/100,AE2709,0)</f>
        <v>0</v>
      </c>
      <c r="AF2710" s="80">
        <f t="shared" si="190"/>
        <v>1</v>
      </c>
      <c r="AG2710" s="123">
        <f t="shared" si="189"/>
        <v>1000</v>
      </c>
      <c r="AH2710" s="126" cm="1">
        <f t="array" ref="AH2710">_xlfn.XLOOKUP(AD2709,CDIHistorico_[Data],CDIHistorico_[CDI dia]/100,AH2709,0)</f>
        <v>0</v>
      </c>
      <c r="AI2710" s="2">
        <f t="shared" si="191"/>
        <v>1</v>
      </c>
    </row>
    <row r="2711" spans="26:35" hidden="1" x14ac:dyDescent="0.25">
      <c r="Z2711"/>
      <c r="AD2711" s="5">
        <f t="shared" si="192"/>
        <v>40640</v>
      </c>
      <c r="AE2711" s="96" cm="1">
        <f t="array" ref="AE2711">_xlfn.XLOOKUP(AD2710,SELICHistorico[Data],SELICHistorico[SELIC dia]/100,AE2710,0)</f>
        <v>0</v>
      </c>
      <c r="AF2711" s="80">
        <f t="shared" si="190"/>
        <v>1</v>
      </c>
      <c r="AG2711" s="123">
        <f t="shared" si="189"/>
        <v>1000</v>
      </c>
      <c r="AH2711" s="126" cm="1">
        <f t="array" ref="AH2711">_xlfn.XLOOKUP(AD2710,CDIHistorico_[Data],CDIHistorico_[CDI dia]/100,AH2710,0)</f>
        <v>0</v>
      </c>
      <c r="AI2711" s="2">
        <f t="shared" si="191"/>
        <v>1</v>
      </c>
    </row>
    <row r="2712" spans="26:35" hidden="1" x14ac:dyDescent="0.25">
      <c r="Z2712"/>
      <c r="AD2712" s="5">
        <f t="shared" si="192"/>
        <v>40641</v>
      </c>
      <c r="AE2712" s="96" cm="1">
        <f t="array" ref="AE2712">_xlfn.XLOOKUP(AD2711,SELICHistorico[Data],SELICHistorico[SELIC dia]/100,AE2711,0)</f>
        <v>0</v>
      </c>
      <c r="AF2712" s="80">
        <f t="shared" si="190"/>
        <v>1</v>
      </c>
      <c r="AG2712" s="123">
        <f t="shared" si="189"/>
        <v>1000</v>
      </c>
      <c r="AH2712" s="126" cm="1">
        <f t="array" ref="AH2712">_xlfn.XLOOKUP(AD2711,CDIHistorico_[Data],CDIHistorico_[CDI dia]/100,AH2711,0)</f>
        <v>0</v>
      </c>
      <c r="AI2712" s="2">
        <f t="shared" si="191"/>
        <v>1</v>
      </c>
    </row>
    <row r="2713" spans="26:35" hidden="1" x14ac:dyDescent="0.25">
      <c r="Z2713"/>
      <c r="AD2713" s="5">
        <f t="shared" si="192"/>
        <v>40644</v>
      </c>
      <c r="AE2713" s="96" cm="1">
        <f t="array" ref="AE2713">_xlfn.XLOOKUP(AD2712,SELICHistorico[Data],SELICHistorico[SELIC dia]/100,AE2712,0)</f>
        <v>0</v>
      </c>
      <c r="AF2713" s="80">
        <f t="shared" si="190"/>
        <v>1</v>
      </c>
      <c r="AG2713" s="123">
        <f t="shared" si="189"/>
        <v>1000</v>
      </c>
      <c r="AH2713" s="126" cm="1">
        <f t="array" ref="AH2713">_xlfn.XLOOKUP(AD2712,CDIHistorico_[Data],CDIHistorico_[CDI dia]/100,AH2712,0)</f>
        <v>0</v>
      </c>
      <c r="AI2713" s="2">
        <f t="shared" si="191"/>
        <v>1</v>
      </c>
    </row>
    <row r="2714" spans="26:35" hidden="1" x14ac:dyDescent="0.25">
      <c r="Z2714"/>
      <c r="AD2714" s="5">
        <f t="shared" si="192"/>
        <v>40645</v>
      </c>
      <c r="AE2714" s="96" cm="1">
        <f t="array" ref="AE2714">_xlfn.XLOOKUP(AD2713,SELICHistorico[Data],SELICHistorico[SELIC dia]/100,AE2713,0)</f>
        <v>0</v>
      </c>
      <c r="AF2714" s="80">
        <f t="shared" si="190"/>
        <v>1</v>
      </c>
      <c r="AG2714" s="123">
        <f t="shared" si="189"/>
        <v>1000</v>
      </c>
      <c r="AH2714" s="126" cm="1">
        <f t="array" ref="AH2714">_xlfn.XLOOKUP(AD2713,CDIHistorico_[Data],CDIHistorico_[CDI dia]/100,AH2713,0)</f>
        <v>0</v>
      </c>
      <c r="AI2714" s="2">
        <f t="shared" si="191"/>
        <v>1</v>
      </c>
    </row>
    <row r="2715" spans="26:35" hidden="1" x14ac:dyDescent="0.25">
      <c r="Z2715"/>
      <c r="AD2715" s="5">
        <f t="shared" si="192"/>
        <v>40646</v>
      </c>
      <c r="AE2715" s="96" cm="1">
        <f t="array" ref="AE2715">_xlfn.XLOOKUP(AD2714,SELICHistorico[Data],SELICHistorico[SELIC dia]/100,AE2714,0)</f>
        <v>0</v>
      </c>
      <c r="AF2715" s="80">
        <f t="shared" si="190"/>
        <v>1</v>
      </c>
      <c r="AG2715" s="123">
        <f t="shared" si="189"/>
        <v>1000</v>
      </c>
      <c r="AH2715" s="126" cm="1">
        <f t="array" ref="AH2715">_xlfn.XLOOKUP(AD2714,CDIHistorico_[Data],CDIHistorico_[CDI dia]/100,AH2714,0)</f>
        <v>0</v>
      </c>
      <c r="AI2715" s="2">
        <f t="shared" si="191"/>
        <v>1</v>
      </c>
    </row>
    <row r="2716" spans="26:35" hidden="1" x14ac:dyDescent="0.25">
      <c r="Z2716"/>
      <c r="AD2716" s="5">
        <f t="shared" si="192"/>
        <v>40647</v>
      </c>
      <c r="AE2716" s="96" cm="1">
        <f t="array" ref="AE2716">_xlfn.XLOOKUP(AD2715,SELICHistorico[Data],SELICHistorico[SELIC dia]/100,AE2715,0)</f>
        <v>0</v>
      </c>
      <c r="AF2716" s="80">
        <f t="shared" si="190"/>
        <v>1</v>
      </c>
      <c r="AG2716" s="123">
        <f t="shared" si="189"/>
        <v>1000</v>
      </c>
      <c r="AH2716" s="126" cm="1">
        <f t="array" ref="AH2716">_xlfn.XLOOKUP(AD2715,CDIHistorico_[Data],CDIHistorico_[CDI dia]/100,AH2715,0)</f>
        <v>0</v>
      </c>
      <c r="AI2716" s="2">
        <f t="shared" si="191"/>
        <v>1</v>
      </c>
    </row>
    <row r="2717" spans="26:35" hidden="1" x14ac:dyDescent="0.25">
      <c r="Z2717"/>
      <c r="AD2717" s="5">
        <f t="shared" si="192"/>
        <v>40648</v>
      </c>
      <c r="AE2717" s="96" cm="1">
        <f t="array" ref="AE2717">_xlfn.XLOOKUP(AD2716,SELICHistorico[Data],SELICHistorico[SELIC dia]/100,AE2716,0)</f>
        <v>0</v>
      </c>
      <c r="AF2717" s="80">
        <f t="shared" si="190"/>
        <v>1</v>
      </c>
      <c r="AG2717" s="123">
        <f t="shared" si="189"/>
        <v>1000</v>
      </c>
      <c r="AH2717" s="126" cm="1">
        <f t="array" ref="AH2717">_xlfn.XLOOKUP(AD2716,CDIHistorico_[Data],CDIHistorico_[CDI dia]/100,AH2716,0)</f>
        <v>0</v>
      </c>
      <c r="AI2717" s="2">
        <f t="shared" si="191"/>
        <v>1</v>
      </c>
    </row>
    <row r="2718" spans="26:35" hidden="1" x14ac:dyDescent="0.25">
      <c r="Z2718"/>
      <c r="AD2718" s="5">
        <f t="shared" si="192"/>
        <v>40651</v>
      </c>
      <c r="AE2718" s="96" cm="1">
        <f t="array" ref="AE2718">_xlfn.XLOOKUP(AD2717,SELICHistorico[Data],SELICHistorico[SELIC dia]/100,AE2717,0)</f>
        <v>0</v>
      </c>
      <c r="AF2718" s="80">
        <f t="shared" si="190"/>
        <v>1</v>
      </c>
      <c r="AG2718" s="123">
        <f t="shared" si="189"/>
        <v>1000</v>
      </c>
      <c r="AH2718" s="126" cm="1">
        <f t="array" ref="AH2718">_xlfn.XLOOKUP(AD2717,CDIHistorico_[Data],CDIHistorico_[CDI dia]/100,AH2717,0)</f>
        <v>0</v>
      </c>
      <c r="AI2718" s="2">
        <f t="shared" si="191"/>
        <v>1</v>
      </c>
    </row>
    <row r="2719" spans="26:35" hidden="1" x14ac:dyDescent="0.25">
      <c r="Z2719"/>
      <c r="AD2719" s="5">
        <f t="shared" si="192"/>
        <v>40652</v>
      </c>
      <c r="AE2719" s="96" cm="1">
        <f t="array" ref="AE2719">_xlfn.XLOOKUP(AD2718,SELICHistorico[Data],SELICHistorico[SELIC dia]/100,AE2718,0)</f>
        <v>0</v>
      </c>
      <c r="AF2719" s="80">
        <f t="shared" si="190"/>
        <v>1</v>
      </c>
      <c r="AG2719" s="123">
        <f t="shared" si="189"/>
        <v>1000</v>
      </c>
      <c r="AH2719" s="126" cm="1">
        <f t="array" ref="AH2719">_xlfn.XLOOKUP(AD2718,CDIHistorico_[Data],CDIHistorico_[CDI dia]/100,AH2718,0)</f>
        <v>0</v>
      </c>
      <c r="AI2719" s="2">
        <f t="shared" si="191"/>
        <v>1</v>
      </c>
    </row>
    <row r="2720" spans="26:35" hidden="1" x14ac:dyDescent="0.25">
      <c r="Z2720"/>
      <c r="AD2720" s="5">
        <f t="shared" si="192"/>
        <v>40653</v>
      </c>
      <c r="AE2720" s="96" cm="1">
        <f t="array" ref="AE2720">_xlfn.XLOOKUP(AD2719,SELICHistorico[Data],SELICHistorico[SELIC dia]/100,AE2719,0)</f>
        <v>0</v>
      </c>
      <c r="AF2720" s="80">
        <f t="shared" si="190"/>
        <v>1</v>
      </c>
      <c r="AG2720" s="123">
        <f t="shared" si="189"/>
        <v>1000</v>
      </c>
      <c r="AH2720" s="126" cm="1">
        <f t="array" ref="AH2720">_xlfn.XLOOKUP(AD2719,CDIHistorico_[Data],CDIHistorico_[CDI dia]/100,AH2719,0)</f>
        <v>0</v>
      </c>
      <c r="AI2720" s="2">
        <f t="shared" si="191"/>
        <v>1</v>
      </c>
    </row>
    <row r="2721" spans="26:35" hidden="1" x14ac:dyDescent="0.25">
      <c r="Z2721"/>
      <c r="AD2721" s="5">
        <f t="shared" si="192"/>
        <v>40658</v>
      </c>
      <c r="AE2721" s="96" cm="1">
        <f t="array" ref="AE2721">_xlfn.XLOOKUP(AD2720,SELICHistorico[Data],SELICHistorico[SELIC dia]/100,AE2720,0)</f>
        <v>0</v>
      </c>
      <c r="AF2721" s="80">
        <f t="shared" si="190"/>
        <v>1</v>
      </c>
      <c r="AG2721" s="123">
        <f t="shared" si="189"/>
        <v>1000</v>
      </c>
      <c r="AH2721" s="126" cm="1">
        <f t="array" ref="AH2721">_xlfn.XLOOKUP(AD2720,CDIHistorico_[Data],CDIHistorico_[CDI dia]/100,AH2720,0)</f>
        <v>0</v>
      </c>
      <c r="AI2721" s="2">
        <f t="shared" si="191"/>
        <v>1</v>
      </c>
    </row>
    <row r="2722" spans="26:35" hidden="1" x14ac:dyDescent="0.25">
      <c r="Z2722"/>
      <c r="AD2722" s="5">
        <f t="shared" si="192"/>
        <v>40659</v>
      </c>
      <c r="AE2722" s="96" cm="1">
        <f t="array" ref="AE2722">_xlfn.XLOOKUP(AD2721,SELICHistorico[Data],SELICHistorico[SELIC dia]/100,AE2721,0)</f>
        <v>0</v>
      </c>
      <c r="AF2722" s="80">
        <f t="shared" si="190"/>
        <v>1</v>
      </c>
      <c r="AG2722" s="123">
        <f t="shared" si="189"/>
        <v>1000</v>
      </c>
      <c r="AH2722" s="126" cm="1">
        <f t="array" ref="AH2722">_xlfn.XLOOKUP(AD2721,CDIHistorico_[Data],CDIHistorico_[CDI dia]/100,AH2721,0)</f>
        <v>0</v>
      </c>
      <c r="AI2722" s="2">
        <f t="shared" si="191"/>
        <v>1</v>
      </c>
    </row>
    <row r="2723" spans="26:35" hidden="1" x14ac:dyDescent="0.25">
      <c r="Z2723"/>
      <c r="AD2723" s="5">
        <f t="shared" si="192"/>
        <v>40660</v>
      </c>
      <c r="AE2723" s="96" cm="1">
        <f t="array" ref="AE2723">_xlfn.XLOOKUP(AD2722,SELICHistorico[Data],SELICHistorico[SELIC dia]/100,AE2722,0)</f>
        <v>0</v>
      </c>
      <c r="AF2723" s="80">
        <f t="shared" si="190"/>
        <v>1</v>
      </c>
      <c r="AG2723" s="123">
        <f t="shared" si="189"/>
        <v>1000</v>
      </c>
      <c r="AH2723" s="126" cm="1">
        <f t="array" ref="AH2723">_xlfn.XLOOKUP(AD2722,CDIHistorico_[Data],CDIHistorico_[CDI dia]/100,AH2722,0)</f>
        <v>0</v>
      </c>
      <c r="AI2723" s="2">
        <f t="shared" si="191"/>
        <v>1</v>
      </c>
    </row>
    <row r="2724" spans="26:35" hidden="1" x14ac:dyDescent="0.25">
      <c r="Z2724"/>
      <c r="AD2724" s="5">
        <f t="shared" si="192"/>
        <v>40661</v>
      </c>
      <c r="AE2724" s="96" cm="1">
        <f t="array" ref="AE2724">_xlfn.XLOOKUP(AD2723,SELICHistorico[Data],SELICHistorico[SELIC dia]/100,AE2723,0)</f>
        <v>0</v>
      </c>
      <c r="AF2724" s="80">
        <f t="shared" si="190"/>
        <v>1</v>
      </c>
      <c r="AG2724" s="123">
        <f t="shared" si="189"/>
        <v>1000</v>
      </c>
      <c r="AH2724" s="126" cm="1">
        <f t="array" ref="AH2724">_xlfn.XLOOKUP(AD2723,CDIHistorico_[Data],CDIHistorico_[CDI dia]/100,AH2723,0)</f>
        <v>0</v>
      </c>
      <c r="AI2724" s="2">
        <f t="shared" si="191"/>
        <v>1</v>
      </c>
    </row>
    <row r="2725" spans="26:35" hidden="1" x14ac:dyDescent="0.25">
      <c r="Z2725"/>
      <c r="AD2725" s="5">
        <f t="shared" si="192"/>
        <v>40662</v>
      </c>
      <c r="AE2725" s="96" cm="1">
        <f t="array" ref="AE2725">_xlfn.XLOOKUP(AD2724,SELICHistorico[Data],SELICHistorico[SELIC dia]/100,AE2724,0)</f>
        <v>0</v>
      </c>
      <c r="AF2725" s="80">
        <f t="shared" si="190"/>
        <v>1</v>
      </c>
      <c r="AG2725" s="123">
        <f t="shared" si="189"/>
        <v>1000</v>
      </c>
      <c r="AH2725" s="126" cm="1">
        <f t="array" ref="AH2725">_xlfn.XLOOKUP(AD2724,CDIHistorico_[Data],CDIHistorico_[CDI dia]/100,AH2724,0)</f>
        <v>0</v>
      </c>
      <c r="AI2725" s="2">
        <f t="shared" si="191"/>
        <v>1</v>
      </c>
    </row>
    <row r="2726" spans="26:35" hidden="1" x14ac:dyDescent="0.25">
      <c r="Z2726"/>
      <c r="AD2726" s="5">
        <f t="shared" si="192"/>
        <v>40665</v>
      </c>
      <c r="AE2726" s="96" cm="1">
        <f t="array" ref="AE2726">_xlfn.XLOOKUP(AD2725,SELICHistorico[Data],SELICHistorico[SELIC dia]/100,AE2725,0)</f>
        <v>0</v>
      </c>
      <c r="AF2726" s="80">
        <f t="shared" si="190"/>
        <v>1</v>
      </c>
      <c r="AG2726" s="123">
        <f t="shared" si="189"/>
        <v>1000</v>
      </c>
      <c r="AH2726" s="126" cm="1">
        <f t="array" ref="AH2726">_xlfn.XLOOKUP(AD2725,CDIHistorico_[Data],CDIHistorico_[CDI dia]/100,AH2725,0)</f>
        <v>0</v>
      </c>
      <c r="AI2726" s="2">
        <f t="shared" si="191"/>
        <v>1</v>
      </c>
    </row>
    <row r="2727" spans="26:35" hidden="1" x14ac:dyDescent="0.25">
      <c r="Z2727"/>
      <c r="AD2727" s="5">
        <f t="shared" si="192"/>
        <v>40666</v>
      </c>
      <c r="AE2727" s="96" cm="1">
        <f t="array" ref="AE2727">_xlfn.XLOOKUP(AD2726,SELICHistorico[Data],SELICHistorico[SELIC dia]/100,AE2726,0)</f>
        <v>0</v>
      </c>
      <c r="AF2727" s="80">
        <f t="shared" si="190"/>
        <v>1</v>
      </c>
      <c r="AG2727" s="123">
        <f t="shared" si="189"/>
        <v>1000</v>
      </c>
      <c r="AH2727" s="126" cm="1">
        <f t="array" ref="AH2727">_xlfn.XLOOKUP(AD2726,CDIHistorico_[Data],CDIHistorico_[CDI dia]/100,AH2726,0)</f>
        <v>0</v>
      </c>
      <c r="AI2727" s="2">
        <f t="shared" si="191"/>
        <v>1</v>
      </c>
    </row>
    <row r="2728" spans="26:35" hidden="1" x14ac:dyDescent="0.25">
      <c r="Z2728"/>
      <c r="AD2728" s="5">
        <f t="shared" si="192"/>
        <v>40667</v>
      </c>
      <c r="AE2728" s="96" cm="1">
        <f t="array" ref="AE2728">_xlfn.XLOOKUP(AD2727,SELICHistorico[Data],SELICHistorico[SELIC dia]/100,AE2727,0)</f>
        <v>0</v>
      </c>
      <c r="AF2728" s="80">
        <f t="shared" si="190"/>
        <v>1</v>
      </c>
      <c r="AG2728" s="123">
        <f t="shared" si="189"/>
        <v>1000</v>
      </c>
      <c r="AH2728" s="126" cm="1">
        <f t="array" ref="AH2728">_xlfn.XLOOKUP(AD2727,CDIHistorico_[Data],CDIHistorico_[CDI dia]/100,AH2727,0)</f>
        <v>0</v>
      </c>
      <c r="AI2728" s="2">
        <f t="shared" si="191"/>
        <v>1</v>
      </c>
    </row>
    <row r="2729" spans="26:35" hidden="1" x14ac:dyDescent="0.25">
      <c r="Z2729"/>
      <c r="AD2729" s="5">
        <f t="shared" si="192"/>
        <v>40668</v>
      </c>
      <c r="AE2729" s="96" cm="1">
        <f t="array" ref="AE2729">_xlfn.XLOOKUP(AD2728,SELICHistorico[Data],SELICHistorico[SELIC dia]/100,AE2728,0)</f>
        <v>0</v>
      </c>
      <c r="AF2729" s="80">
        <f t="shared" si="190"/>
        <v>1</v>
      </c>
      <c r="AG2729" s="123">
        <f t="shared" si="189"/>
        <v>1000</v>
      </c>
      <c r="AH2729" s="126" cm="1">
        <f t="array" ref="AH2729">_xlfn.XLOOKUP(AD2728,CDIHistorico_[Data],CDIHistorico_[CDI dia]/100,AH2728,0)</f>
        <v>0</v>
      </c>
      <c r="AI2729" s="2">
        <f t="shared" si="191"/>
        <v>1</v>
      </c>
    </row>
    <row r="2730" spans="26:35" hidden="1" x14ac:dyDescent="0.25">
      <c r="Z2730"/>
      <c r="AD2730" s="5">
        <f t="shared" si="192"/>
        <v>40669</v>
      </c>
      <c r="AE2730" s="96" cm="1">
        <f t="array" ref="AE2730">_xlfn.XLOOKUP(AD2729,SELICHistorico[Data],SELICHistorico[SELIC dia]/100,AE2729,0)</f>
        <v>0</v>
      </c>
      <c r="AF2730" s="80">
        <f t="shared" si="190"/>
        <v>1</v>
      </c>
      <c r="AG2730" s="123">
        <f t="shared" si="189"/>
        <v>1000</v>
      </c>
      <c r="AH2730" s="126" cm="1">
        <f t="array" ref="AH2730">_xlfn.XLOOKUP(AD2729,CDIHistorico_[Data],CDIHistorico_[CDI dia]/100,AH2729,0)</f>
        <v>0</v>
      </c>
      <c r="AI2730" s="2">
        <f t="shared" si="191"/>
        <v>1</v>
      </c>
    </row>
    <row r="2731" spans="26:35" hidden="1" x14ac:dyDescent="0.25">
      <c r="Z2731"/>
      <c r="AD2731" s="5">
        <f t="shared" si="192"/>
        <v>40672</v>
      </c>
      <c r="AE2731" s="96" cm="1">
        <f t="array" ref="AE2731">_xlfn.XLOOKUP(AD2730,SELICHistorico[Data],SELICHistorico[SELIC dia]/100,AE2730,0)</f>
        <v>0</v>
      </c>
      <c r="AF2731" s="80">
        <f t="shared" si="190"/>
        <v>1</v>
      </c>
      <c r="AG2731" s="123">
        <f t="shared" si="189"/>
        <v>1000</v>
      </c>
      <c r="AH2731" s="126" cm="1">
        <f t="array" ref="AH2731">_xlfn.XLOOKUP(AD2730,CDIHistorico_[Data],CDIHistorico_[CDI dia]/100,AH2730,0)</f>
        <v>0</v>
      </c>
      <c r="AI2731" s="2">
        <f t="shared" si="191"/>
        <v>1</v>
      </c>
    </row>
    <row r="2732" spans="26:35" hidden="1" x14ac:dyDescent="0.25">
      <c r="Z2732"/>
      <c r="AD2732" s="5">
        <f t="shared" si="192"/>
        <v>40673</v>
      </c>
      <c r="AE2732" s="96" cm="1">
        <f t="array" ref="AE2732">_xlfn.XLOOKUP(AD2731,SELICHistorico[Data],SELICHistorico[SELIC dia]/100,AE2731,0)</f>
        <v>0</v>
      </c>
      <c r="AF2732" s="80">
        <f t="shared" si="190"/>
        <v>1</v>
      </c>
      <c r="AG2732" s="123">
        <f t="shared" si="189"/>
        <v>1000</v>
      </c>
      <c r="AH2732" s="126" cm="1">
        <f t="array" ref="AH2732">_xlfn.XLOOKUP(AD2731,CDIHistorico_[Data],CDIHistorico_[CDI dia]/100,AH2731,0)</f>
        <v>0</v>
      </c>
      <c r="AI2732" s="2">
        <f t="shared" si="191"/>
        <v>1</v>
      </c>
    </row>
    <row r="2733" spans="26:35" hidden="1" x14ac:dyDescent="0.25">
      <c r="Z2733"/>
      <c r="AD2733" s="5">
        <f t="shared" si="192"/>
        <v>40674</v>
      </c>
      <c r="AE2733" s="96" cm="1">
        <f t="array" ref="AE2733">_xlfn.XLOOKUP(AD2732,SELICHistorico[Data],SELICHistorico[SELIC dia]/100,AE2732,0)</f>
        <v>0</v>
      </c>
      <c r="AF2733" s="80">
        <f t="shared" si="190"/>
        <v>1</v>
      </c>
      <c r="AG2733" s="123">
        <f t="shared" si="189"/>
        <v>1000</v>
      </c>
      <c r="AH2733" s="126" cm="1">
        <f t="array" ref="AH2733">_xlfn.XLOOKUP(AD2732,CDIHistorico_[Data],CDIHistorico_[CDI dia]/100,AH2732,0)</f>
        <v>0</v>
      </c>
      <c r="AI2733" s="2">
        <f t="shared" si="191"/>
        <v>1</v>
      </c>
    </row>
    <row r="2734" spans="26:35" hidden="1" x14ac:dyDescent="0.25">
      <c r="Z2734"/>
      <c r="AD2734" s="5">
        <f t="shared" si="192"/>
        <v>40675</v>
      </c>
      <c r="AE2734" s="96" cm="1">
        <f t="array" ref="AE2734">_xlfn.XLOOKUP(AD2733,SELICHistorico[Data],SELICHistorico[SELIC dia]/100,AE2733,0)</f>
        <v>0</v>
      </c>
      <c r="AF2734" s="80">
        <f t="shared" si="190"/>
        <v>1</v>
      </c>
      <c r="AG2734" s="123">
        <f t="shared" si="189"/>
        <v>1000</v>
      </c>
      <c r="AH2734" s="126" cm="1">
        <f t="array" ref="AH2734">_xlfn.XLOOKUP(AD2733,CDIHistorico_[Data],CDIHistorico_[CDI dia]/100,AH2733,0)</f>
        <v>0</v>
      </c>
      <c r="AI2734" s="2">
        <f t="shared" si="191"/>
        <v>1</v>
      </c>
    </row>
    <row r="2735" spans="26:35" hidden="1" x14ac:dyDescent="0.25">
      <c r="Z2735"/>
      <c r="AD2735" s="5">
        <f t="shared" si="192"/>
        <v>40676</v>
      </c>
      <c r="AE2735" s="96" cm="1">
        <f t="array" ref="AE2735">_xlfn.XLOOKUP(AD2734,SELICHistorico[Data],SELICHistorico[SELIC dia]/100,AE2734,0)</f>
        <v>0</v>
      </c>
      <c r="AF2735" s="80">
        <f t="shared" si="190"/>
        <v>1</v>
      </c>
      <c r="AG2735" s="123">
        <f t="shared" si="189"/>
        <v>1000</v>
      </c>
      <c r="AH2735" s="126" cm="1">
        <f t="array" ref="AH2735">_xlfn.XLOOKUP(AD2734,CDIHistorico_[Data],CDIHistorico_[CDI dia]/100,AH2734,0)</f>
        <v>0</v>
      </c>
      <c r="AI2735" s="2">
        <f t="shared" si="191"/>
        <v>1</v>
      </c>
    </row>
    <row r="2736" spans="26:35" hidden="1" x14ac:dyDescent="0.25">
      <c r="Z2736"/>
      <c r="AD2736" s="5">
        <f t="shared" si="192"/>
        <v>40679</v>
      </c>
      <c r="AE2736" s="96" cm="1">
        <f t="array" ref="AE2736">_xlfn.XLOOKUP(AD2735,SELICHistorico[Data],SELICHistorico[SELIC dia]/100,AE2735,0)</f>
        <v>0</v>
      </c>
      <c r="AF2736" s="80">
        <f t="shared" si="190"/>
        <v>1</v>
      </c>
      <c r="AG2736" s="123">
        <f t="shared" si="189"/>
        <v>1000</v>
      </c>
      <c r="AH2736" s="126" cm="1">
        <f t="array" ref="AH2736">_xlfn.XLOOKUP(AD2735,CDIHistorico_[Data],CDIHistorico_[CDI dia]/100,AH2735,0)</f>
        <v>0</v>
      </c>
      <c r="AI2736" s="2">
        <f t="shared" si="191"/>
        <v>1</v>
      </c>
    </row>
    <row r="2737" spans="26:35" hidden="1" x14ac:dyDescent="0.25">
      <c r="Z2737"/>
      <c r="AD2737" s="5">
        <f t="shared" si="192"/>
        <v>40680</v>
      </c>
      <c r="AE2737" s="96" cm="1">
        <f t="array" ref="AE2737">_xlfn.XLOOKUP(AD2736,SELICHistorico[Data],SELICHistorico[SELIC dia]/100,AE2736,0)</f>
        <v>0</v>
      </c>
      <c r="AF2737" s="80">
        <f t="shared" si="190"/>
        <v>1</v>
      </c>
      <c r="AG2737" s="123">
        <f t="shared" si="189"/>
        <v>1000</v>
      </c>
      <c r="AH2737" s="126" cm="1">
        <f t="array" ref="AH2737">_xlfn.XLOOKUP(AD2736,CDIHistorico_[Data],CDIHistorico_[CDI dia]/100,AH2736,0)</f>
        <v>0</v>
      </c>
      <c r="AI2737" s="2">
        <f t="shared" si="191"/>
        <v>1</v>
      </c>
    </row>
    <row r="2738" spans="26:35" hidden="1" x14ac:dyDescent="0.25">
      <c r="Z2738"/>
      <c r="AD2738" s="5">
        <f t="shared" si="192"/>
        <v>40681</v>
      </c>
      <c r="AE2738" s="96" cm="1">
        <f t="array" ref="AE2738">_xlfn.XLOOKUP(AD2737,SELICHistorico[Data],SELICHistorico[SELIC dia]/100,AE2737,0)</f>
        <v>0</v>
      </c>
      <c r="AF2738" s="80">
        <f t="shared" si="190"/>
        <v>1</v>
      </c>
      <c r="AG2738" s="123">
        <f t="shared" si="189"/>
        <v>1000</v>
      </c>
      <c r="AH2738" s="126" cm="1">
        <f t="array" ref="AH2738">_xlfn.XLOOKUP(AD2737,CDIHistorico_[Data],CDIHistorico_[CDI dia]/100,AH2737,0)</f>
        <v>0</v>
      </c>
      <c r="AI2738" s="2">
        <f t="shared" si="191"/>
        <v>1</v>
      </c>
    </row>
    <row r="2739" spans="26:35" hidden="1" x14ac:dyDescent="0.25">
      <c r="Z2739"/>
      <c r="AD2739" s="5">
        <f t="shared" si="192"/>
        <v>40682</v>
      </c>
      <c r="AE2739" s="96" cm="1">
        <f t="array" ref="AE2739">_xlfn.XLOOKUP(AD2738,SELICHistorico[Data],SELICHistorico[SELIC dia]/100,AE2738,0)</f>
        <v>0</v>
      </c>
      <c r="AF2739" s="80">
        <f t="shared" si="190"/>
        <v>1</v>
      </c>
      <c r="AG2739" s="123">
        <f t="shared" si="189"/>
        <v>1000</v>
      </c>
      <c r="AH2739" s="126" cm="1">
        <f t="array" ref="AH2739">_xlfn.XLOOKUP(AD2738,CDIHistorico_[Data],CDIHistorico_[CDI dia]/100,AH2738,0)</f>
        <v>0</v>
      </c>
      <c r="AI2739" s="2">
        <f t="shared" si="191"/>
        <v>1</v>
      </c>
    </row>
    <row r="2740" spans="26:35" hidden="1" x14ac:dyDescent="0.25">
      <c r="Z2740"/>
      <c r="AD2740" s="5">
        <f t="shared" si="192"/>
        <v>40683</v>
      </c>
      <c r="AE2740" s="96" cm="1">
        <f t="array" ref="AE2740">_xlfn.XLOOKUP(AD2739,SELICHistorico[Data],SELICHistorico[SELIC dia]/100,AE2739,0)</f>
        <v>0</v>
      </c>
      <c r="AF2740" s="80">
        <f t="shared" si="190"/>
        <v>1</v>
      </c>
      <c r="AG2740" s="123">
        <f t="shared" si="189"/>
        <v>1000</v>
      </c>
      <c r="AH2740" s="126" cm="1">
        <f t="array" ref="AH2740">_xlfn.XLOOKUP(AD2739,CDIHistorico_[Data],CDIHistorico_[CDI dia]/100,AH2739,0)</f>
        <v>0</v>
      </c>
      <c r="AI2740" s="2">
        <f t="shared" si="191"/>
        <v>1</v>
      </c>
    </row>
    <row r="2741" spans="26:35" hidden="1" x14ac:dyDescent="0.25">
      <c r="Z2741"/>
      <c r="AD2741" s="5">
        <f t="shared" si="192"/>
        <v>40686</v>
      </c>
      <c r="AE2741" s="96" cm="1">
        <f t="array" ref="AE2741">_xlfn.XLOOKUP(AD2740,SELICHistorico[Data],SELICHistorico[SELIC dia]/100,AE2740,0)</f>
        <v>0</v>
      </c>
      <c r="AF2741" s="80">
        <f t="shared" si="190"/>
        <v>1</v>
      </c>
      <c r="AG2741" s="123">
        <f t="shared" si="189"/>
        <v>1000</v>
      </c>
      <c r="AH2741" s="126" cm="1">
        <f t="array" ref="AH2741">_xlfn.XLOOKUP(AD2740,CDIHistorico_[Data],CDIHistorico_[CDI dia]/100,AH2740,0)</f>
        <v>0</v>
      </c>
      <c r="AI2741" s="2">
        <f t="shared" si="191"/>
        <v>1</v>
      </c>
    </row>
    <row r="2742" spans="26:35" hidden="1" x14ac:dyDescent="0.25">
      <c r="Z2742"/>
      <c r="AD2742" s="5">
        <f t="shared" si="192"/>
        <v>40687</v>
      </c>
      <c r="AE2742" s="96" cm="1">
        <f t="array" ref="AE2742">_xlfn.XLOOKUP(AD2741,SELICHistorico[Data],SELICHistorico[SELIC dia]/100,AE2741,0)</f>
        <v>0</v>
      </c>
      <c r="AF2742" s="80">
        <f t="shared" si="190"/>
        <v>1</v>
      </c>
      <c r="AG2742" s="123">
        <f t="shared" si="189"/>
        <v>1000</v>
      </c>
      <c r="AH2742" s="126" cm="1">
        <f t="array" ref="AH2742">_xlfn.XLOOKUP(AD2741,CDIHistorico_[Data],CDIHistorico_[CDI dia]/100,AH2741,0)</f>
        <v>0</v>
      </c>
      <c r="AI2742" s="2">
        <f t="shared" si="191"/>
        <v>1</v>
      </c>
    </row>
    <row r="2743" spans="26:35" hidden="1" x14ac:dyDescent="0.25">
      <c r="Z2743"/>
      <c r="AD2743" s="5">
        <f t="shared" si="192"/>
        <v>40688</v>
      </c>
      <c r="AE2743" s="96" cm="1">
        <f t="array" ref="AE2743">_xlfn.XLOOKUP(AD2742,SELICHistorico[Data],SELICHistorico[SELIC dia]/100,AE2742,0)</f>
        <v>0</v>
      </c>
      <c r="AF2743" s="80">
        <f t="shared" si="190"/>
        <v>1</v>
      </c>
      <c r="AG2743" s="123">
        <f t="shared" si="189"/>
        <v>1000</v>
      </c>
      <c r="AH2743" s="126" cm="1">
        <f t="array" ref="AH2743">_xlfn.XLOOKUP(AD2742,CDIHistorico_[Data],CDIHistorico_[CDI dia]/100,AH2742,0)</f>
        <v>0</v>
      </c>
      <c r="AI2743" s="2">
        <f t="shared" si="191"/>
        <v>1</v>
      </c>
    </row>
    <row r="2744" spans="26:35" hidden="1" x14ac:dyDescent="0.25">
      <c r="Z2744"/>
      <c r="AD2744" s="5">
        <f t="shared" si="192"/>
        <v>40689</v>
      </c>
      <c r="AE2744" s="96" cm="1">
        <f t="array" ref="AE2744">_xlfn.XLOOKUP(AD2743,SELICHistorico[Data],SELICHistorico[SELIC dia]/100,AE2743,0)</f>
        <v>0</v>
      </c>
      <c r="AF2744" s="80">
        <f t="shared" si="190"/>
        <v>1</v>
      </c>
      <c r="AG2744" s="123">
        <f t="shared" si="189"/>
        <v>1000</v>
      </c>
      <c r="AH2744" s="126" cm="1">
        <f t="array" ref="AH2744">_xlfn.XLOOKUP(AD2743,CDIHistorico_[Data],CDIHistorico_[CDI dia]/100,AH2743,0)</f>
        <v>0</v>
      </c>
      <c r="AI2744" s="2">
        <f t="shared" si="191"/>
        <v>1</v>
      </c>
    </row>
    <row r="2745" spans="26:35" hidden="1" x14ac:dyDescent="0.25">
      <c r="Z2745"/>
      <c r="AD2745" s="5">
        <f t="shared" si="192"/>
        <v>40690</v>
      </c>
      <c r="AE2745" s="96" cm="1">
        <f t="array" ref="AE2745">_xlfn.XLOOKUP(AD2744,SELICHistorico[Data],SELICHistorico[SELIC dia]/100,AE2744,0)</f>
        <v>0</v>
      </c>
      <c r="AF2745" s="80">
        <f t="shared" si="190"/>
        <v>1</v>
      </c>
      <c r="AG2745" s="123">
        <f t="shared" si="189"/>
        <v>1000</v>
      </c>
      <c r="AH2745" s="126" cm="1">
        <f t="array" ref="AH2745">_xlfn.XLOOKUP(AD2744,CDIHistorico_[Data],CDIHistorico_[CDI dia]/100,AH2744,0)</f>
        <v>0</v>
      </c>
      <c r="AI2745" s="2">
        <f t="shared" si="191"/>
        <v>1</v>
      </c>
    </row>
    <row r="2746" spans="26:35" hidden="1" x14ac:dyDescent="0.25">
      <c r="Z2746"/>
      <c r="AD2746" s="5">
        <f t="shared" si="192"/>
        <v>40693</v>
      </c>
      <c r="AE2746" s="96" cm="1">
        <f t="array" ref="AE2746">_xlfn.XLOOKUP(AD2745,SELICHistorico[Data],SELICHistorico[SELIC dia]/100,AE2745,0)</f>
        <v>0</v>
      </c>
      <c r="AF2746" s="80">
        <f t="shared" si="190"/>
        <v>1</v>
      </c>
      <c r="AG2746" s="123">
        <f t="shared" si="189"/>
        <v>1000</v>
      </c>
      <c r="AH2746" s="126" cm="1">
        <f t="array" ref="AH2746">_xlfn.XLOOKUP(AD2745,CDIHistorico_[Data],CDIHistorico_[CDI dia]/100,AH2745,0)</f>
        <v>0</v>
      </c>
      <c r="AI2746" s="2">
        <f t="shared" si="191"/>
        <v>1</v>
      </c>
    </row>
    <row r="2747" spans="26:35" hidden="1" x14ac:dyDescent="0.25">
      <c r="Z2747"/>
      <c r="AD2747" s="5">
        <f t="shared" si="192"/>
        <v>40694</v>
      </c>
      <c r="AE2747" s="96" cm="1">
        <f t="array" ref="AE2747">_xlfn.XLOOKUP(AD2746,SELICHistorico[Data],SELICHistorico[SELIC dia]/100,AE2746,0)</f>
        <v>0</v>
      </c>
      <c r="AF2747" s="80">
        <f t="shared" si="190"/>
        <v>1</v>
      </c>
      <c r="AG2747" s="123">
        <f t="shared" si="189"/>
        <v>1000</v>
      </c>
      <c r="AH2747" s="126" cm="1">
        <f t="array" ref="AH2747">_xlfn.XLOOKUP(AD2746,CDIHistorico_[Data],CDIHistorico_[CDI dia]/100,AH2746,0)</f>
        <v>0</v>
      </c>
      <c r="AI2747" s="2">
        <f t="shared" si="191"/>
        <v>1</v>
      </c>
    </row>
    <row r="2748" spans="26:35" hidden="1" x14ac:dyDescent="0.25">
      <c r="Z2748"/>
      <c r="AD2748" s="5">
        <f t="shared" si="192"/>
        <v>40695</v>
      </c>
      <c r="AE2748" s="96" cm="1">
        <f t="array" ref="AE2748">_xlfn.XLOOKUP(AD2747,SELICHistorico[Data],SELICHistorico[SELIC dia]/100,AE2747,0)</f>
        <v>0</v>
      </c>
      <c r="AF2748" s="80">
        <f t="shared" si="190"/>
        <v>1</v>
      </c>
      <c r="AG2748" s="123">
        <f t="shared" si="189"/>
        <v>1000</v>
      </c>
      <c r="AH2748" s="126" cm="1">
        <f t="array" ref="AH2748">_xlfn.XLOOKUP(AD2747,CDIHistorico_[Data],CDIHistorico_[CDI dia]/100,AH2747,0)</f>
        <v>0</v>
      </c>
      <c r="AI2748" s="2">
        <f t="shared" si="191"/>
        <v>1</v>
      </c>
    </row>
    <row r="2749" spans="26:35" hidden="1" x14ac:dyDescent="0.25">
      <c r="Z2749"/>
      <c r="AD2749" s="5">
        <f t="shared" si="192"/>
        <v>40696</v>
      </c>
      <c r="AE2749" s="96" cm="1">
        <f t="array" ref="AE2749">_xlfn.XLOOKUP(AD2748,SELICHistorico[Data],SELICHistorico[SELIC dia]/100,AE2748,0)</f>
        <v>0</v>
      </c>
      <c r="AF2749" s="80">
        <f t="shared" si="190"/>
        <v>1</v>
      </c>
      <c r="AG2749" s="123">
        <f t="shared" ref="AG2749:AG2812" si="193">TRUNC(1000*AF2749,6)</f>
        <v>1000</v>
      </c>
      <c r="AH2749" s="126" cm="1">
        <f t="array" ref="AH2749">_xlfn.XLOOKUP(AD2748,CDIHistorico_[Data],CDIHistorico_[CDI dia]/100,AH2748,0)</f>
        <v>0</v>
      </c>
      <c r="AI2749" s="2">
        <f t="shared" si="191"/>
        <v>1</v>
      </c>
    </row>
    <row r="2750" spans="26:35" hidden="1" x14ac:dyDescent="0.25">
      <c r="Z2750"/>
      <c r="AD2750" s="5">
        <f t="shared" si="192"/>
        <v>40697</v>
      </c>
      <c r="AE2750" s="96" cm="1">
        <f t="array" ref="AE2750">_xlfn.XLOOKUP(AD2749,SELICHistorico[Data],SELICHistorico[SELIC dia]/100,AE2749,0)</f>
        <v>0</v>
      </c>
      <c r="AF2750" s="80">
        <f t="shared" ref="AF2750:AF2813" si="194">AF2749*(1+AE2750)</f>
        <v>1</v>
      </c>
      <c r="AG2750" s="123">
        <f t="shared" si="193"/>
        <v>1000</v>
      </c>
      <c r="AH2750" s="126" cm="1">
        <f t="array" ref="AH2750">_xlfn.XLOOKUP(AD2749,CDIHistorico_[Data],CDIHistorico_[CDI dia]/100,AH2749,0)</f>
        <v>0</v>
      </c>
      <c r="AI2750" s="2">
        <f t="shared" si="191"/>
        <v>1</v>
      </c>
    </row>
    <row r="2751" spans="26:35" hidden="1" x14ac:dyDescent="0.25">
      <c r="Z2751"/>
      <c r="AD2751" s="5">
        <f t="shared" si="192"/>
        <v>40700</v>
      </c>
      <c r="AE2751" s="96" cm="1">
        <f t="array" ref="AE2751">_xlfn.XLOOKUP(AD2750,SELICHistorico[Data],SELICHistorico[SELIC dia]/100,AE2750,0)</f>
        <v>0</v>
      </c>
      <c r="AF2751" s="80">
        <f t="shared" si="194"/>
        <v>1</v>
      </c>
      <c r="AG2751" s="123">
        <f t="shared" si="193"/>
        <v>1000</v>
      </c>
      <c r="AH2751" s="126" cm="1">
        <f t="array" ref="AH2751">_xlfn.XLOOKUP(AD2750,CDIHistorico_[Data],CDIHistorico_[CDI dia]/100,AH2750,0)</f>
        <v>0</v>
      </c>
      <c r="AI2751" s="2">
        <f t="shared" si="191"/>
        <v>1</v>
      </c>
    </row>
    <row r="2752" spans="26:35" hidden="1" x14ac:dyDescent="0.25">
      <c r="Z2752"/>
      <c r="AD2752" s="5">
        <f t="shared" si="192"/>
        <v>40701</v>
      </c>
      <c r="AE2752" s="96" cm="1">
        <f t="array" ref="AE2752">_xlfn.XLOOKUP(AD2751,SELICHistorico[Data],SELICHistorico[SELIC dia]/100,AE2751,0)</f>
        <v>0</v>
      </c>
      <c r="AF2752" s="80">
        <f t="shared" si="194"/>
        <v>1</v>
      </c>
      <c r="AG2752" s="123">
        <f t="shared" si="193"/>
        <v>1000</v>
      </c>
      <c r="AH2752" s="126" cm="1">
        <f t="array" ref="AH2752">_xlfn.XLOOKUP(AD2751,CDIHistorico_[Data],CDIHistorico_[CDI dia]/100,AH2751,0)</f>
        <v>0</v>
      </c>
      <c r="AI2752" s="2">
        <f t="shared" si="191"/>
        <v>1</v>
      </c>
    </row>
    <row r="2753" spans="26:35" hidden="1" x14ac:dyDescent="0.25">
      <c r="Z2753"/>
      <c r="AD2753" s="5">
        <f t="shared" si="192"/>
        <v>40702</v>
      </c>
      <c r="AE2753" s="96" cm="1">
        <f t="array" ref="AE2753">_xlfn.XLOOKUP(AD2752,SELICHistorico[Data],SELICHistorico[SELIC dia]/100,AE2752,0)</f>
        <v>0</v>
      </c>
      <c r="AF2753" s="80">
        <f t="shared" si="194"/>
        <v>1</v>
      </c>
      <c r="AG2753" s="123">
        <f t="shared" si="193"/>
        <v>1000</v>
      </c>
      <c r="AH2753" s="126" cm="1">
        <f t="array" ref="AH2753">_xlfn.XLOOKUP(AD2752,CDIHistorico_[Data],CDIHistorico_[CDI dia]/100,AH2752,0)</f>
        <v>0</v>
      </c>
      <c r="AI2753" s="2">
        <f t="shared" si="191"/>
        <v>1</v>
      </c>
    </row>
    <row r="2754" spans="26:35" hidden="1" x14ac:dyDescent="0.25">
      <c r="Z2754"/>
      <c r="AD2754" s="5">
        <f t="shared" si="192"/>
        <v>40703</v>
      </c>
      <c r="AE2754" s="96" cm="1">
        <f t="array" ref="AE2754">_xlfn.XLOOKUP(AD2753,SELICHistorico[Data],SELICHistorico[SELIC dia]/100,AE2753,0)</f>
        <v>0</v>
      </c>
      <c r="AF2754" s="80">
        <f t="shared" si="194"/>
        <v>1</v>
      </c>
      <c r="AG2754" s="123">
        <f t="shared" si="193"/>
        <v>1000</v>
      </c>
      <c r="AH2754" s="126" cm="1">
        <f t="array" ref="AH2754">_xlfn.XLOOKUP(AD2753,CDIHistorico_[Data],CDIHistorico_[CDI dia]/100,AH2753,0)</f>
        <v>0</v>
      </c>
      <c r="AI2754" s="2">
        <f t="shared" si="191"/>
        <v>1</v>
      </c>
    </row>
    <row r="2755" spans="26:35" hidden="1" x14ac:dyDescent="0.25">
      <c r="Z2755"/>
      <c r="AD2755" s="5">
        <f t="shared" si="192"/>
        <v>40704</v>
      </c>
      <c r="AE2755" s="96" cm="1">
        <f t="array" ref="AE2755">_xlfn.XLOOKUP(AD2754,SELICHistorico[Data],SELICHistorico[SELIC dia]/100,AE2754,0)</f>
        <v>0</v>
      </c>
      <c r="AF2755" s="80">
        <f t="shared" si="194"/>
        <v>1</v>
      </c>
      <c r="AG2755" s="123">
        <f t="shared" si="193"/>
        <v>1000</v>
      </c>
      <c r="AH2755" s="126" cm="1">
        <f t="array" ref="AH2755">_xlfn.XLOOKUP(AD2754,CDIHistorico_[Data],CDIHistorico_[CDI dia]/100,AH2754,0)</f>
        <v>0</v>
      </c>
      <c r="AI2755" s="2">
        <f t="shared" si="191"/>
        <v>1</v>
      </c>
    </row>
    <row r="2756" spans="26:35" hidden="1" x14ac:dyDescent="0.25">
      <c r="Z2756"/>
      <c r="AD2756" s="5">
        <f t="shared" si="192"/>
        <v>40707</v>
      </c>
      <c r="AE2756" s="96" cm="1">
        <f t="array" ref="AE2756">_xlfn.XLOOKUP(AD2755,SELICHistorico[Data],SELICHistorico[SELIC dia]/100,AE2755,0)</f>
        <v>0</v>
      </c>
      <c r="AF2756" s="80">
        <f t="shared" si="194"/>
        <v>1</v>
      </c>
      <c r="AG2756" s="123">
        <f t="shared" si="193"/>
        <v>1000</v>
      </c>
      <c r="AH2756" s="126" cm="1">
        <f t="array" ref="AH2756">_xlfn.XLOOKUP(AD2755,CDIHistorico_[Data],CDIHistorico_[CDI dia]/100,AH2755,0)</f>
        <v>0</v>
      </c>
      <c r="AI2756" s="2">
        <f t="shared" si="191"/>
        <v>1</v>
      </c>
    </row>
    <row r="2757" spans="26:35" hidden="1" x14ac:dyDescent="0.25">
      <c r="Z2757"/>
      <c r="AD2757" s="5">
        <f t="shared" si="192"/>
        <v>40708</v>
      </c>
      <c r="AE2757" s="96" cm="1">
        <f t="array" ref="AE2757">_xlfn.XLOOKUP(AD2756,SELICHistorico[Data],SELICHistorico[SELIC dia]/100,AE2756,0)</f>
        <v>0</v>
      </c>
      <c r="AF2757" s="80">
        <f t="shared" si="194"/>
        <v>1</v>
      </c>
      <c r="AG2757" s="123">
        <f t="shared" si="193"/>
        <v>1000</v>
      </c>
      <c r="AH2757" s="126" cm="1">
        <f t="array" ref="AH2757">_xlfn.XLOOKUP(AD2756,CDIHistorico_[Data],CDIHistorico_[CDI dia]/100,AH2756,0)</f>
        <v>0</v>
      </c>
      <c r="AI2757" s="2">
        <f t="shared" si="191"/>
        <v>1</v>
      </c>
    </row>
    <row r="2758" spans="26:35" hidden="1" x14ac:dyDescent="0.25">
      <c r="Z2758"/>
      <c r="AD2758" s="5">
        <f t="shared" si="192"/>
        <v>40709</v>
      </c>
      <c r="AE2758" s="96" cm="1">
        <f t="array" ref="AE2758">_xlfn.XLOOKUP(AD2757,SELICHistorico[Data],SELICHistorico[SELIC dia]/100,AE2757,0)</f>
        <v>0</v>
      </c>
      <c r="AF2758" s="80">
        <f t="shared" si="194"/>
        <v>1</v>
      </c>
      <c r="AG2758" s="123">
        <f t="shared" si="193"/>
        <v>1000</v>
      </c>
      <c r="AH2758" s="126" cm="1">
        <f t="array" ref="AH2758">_xlfn.XLOOKUP(AD2757,CDIHistorico_[Data],CDIHistorico_[CDI dia]/100,AH2757,0)</f>
        <v>0</v>
      </c>
      <c r="AI2758" s="2">
        <f t="shared" si="191"/>
        <v>1</v>
      </c>
    </row>
    <row r="2759" spans="26:35" hidden="1" x14ac:dyDescent="0.25">
      <c r="Z2759"/>
      <c r="AD2759" s="5">
        <f t="shared" si="192"/>
        <v>40710</v>
      </c>
      <c r="AE2759" s="96" cm="1">
        <f t="array" ref="AE2759">_xlfn.XLOOKUP(AD2758,SELICHistorico[Data],SELICHistorico[SELIC dia]/100,AE2758,0)</f>
        <v>0</v>
      </c>
      <c r="AF2759" s="80">
        <f t="shared" si="194"/>
        <v>1</v>
      </c>
      <c r="AG2759" s="123">
        <f t="shared" si="193"/>
        <v>1000</v>
      </c>
      <c r="AH2759" s="126" cm="1">
        <f t="array" ref="AH2759">_xlfn.XLOOKUP(AD2758,CDIHistorico_[Data],CDIHistorico_[CDI dia]/100,AH2758,0)</f>
        <v>0</v>
      </c>
      <c r="AI2759" s="2">
        <f t="shared" si="191"/>
        <v>1</v>
      </c>
    </row>
    <row r="2760" spans="26:35" hidden="1" x14ac:dyDescent="0.25">
      <c r="Z2760"/>
      <c r="AD2760" s="5">
        <f t="shared" si="192"/>
        <v>40711</v>
      </c>
      <c r="AE2760" s="96" cm="1">
        <f t="array" ref="AE2760">_xlfn.XLOOKUP(AD2759,SELICHistorico[Data],SELICHistorico[SELIC dia]/100,AE2759,0)</f>
        <v>0</v>
      </c>
      <c r="AF2760" s="80">
        <f t="shared" si="194"/>
        <v>1</v>
      </c>
      <c r="AG2760" s="123">
        <f t="shared" si="193"/>
        <v>1000</v>
      </c>
      <c r="AH2760" s="126" cm="1">
        <f t="array" ref="AH2760">_xlfn.XLOOKUP(AD2759,CDIHistorico_[Data],CDIHistorico_[CDI dia]/100,AH2759,0)</f>
        <v>0</v>
      </c>
      <c r="AI2760" s="2">
        <f t="shared" si="191"/>
        <v>1</v>
      </c>
    </row>
    <row r="2761" spans="26:35" hidden="1" x14ac:dyDescent="0.25">
      <c r="Z2761"/>
      <c r="AD2761" s="5">
        <f t="shared" si="192"/>
        <v>40714</v>
      </c>
      <c r="AE2761" s="96" cm="1">
        <f t="array" ref="AE2761">_xlfn.XLOOKUP(AD2760,SELICHistorico[Data],SELICHistorico[SELIC dia]/100,AE2760,0)</f>
        <v>0</v>
      </c>
      <c r="AF2761" s="80">
        <f t="shared" si="194"/>
        <v>1</v>
      </c>
      <c r="AG2761" s="123">
        <f t="shared" si="193"/>
        <v>1000</v>
      </c>
      <c r="AH2761" s="126" cm="1">
        <f t="array" ref="AH2761">_xlfn.XLOOKUP(AD2760,CDIHistorico_[Data],CDIHistorico_[CDI dia]/100,AH2760,0)</f>
        <v>0</v>
      </c>
      <c r="AI2761" s="2">
        <f t="shared" si="191"/>
        <v>1</v>
      </c>
    </row>
    <row r="2762" spans="26:35" hidden="1" x14ac:dyDescent="0.25">
      <c r="Z2762"/>
      <c r="AD2762" s="5">
        <f t="shared" si="192"/>
        <v>40715</v>
      </c>
      <c r="AE2762" s="96" cm="1">
        <f t="array" ref="AE2762">_xlfn.XLOOKUP(AD2761,SELICHistorico[Data],SELICHistorico[SELIC dia]/100,AE2761,0)</f>
        <v>0</v>
      </c>
      <c r="AF2762" s="80">
        <f t="shared" si="194"/>
        <v>1</v>
      </c>
      <c r="AG2762" s="123">
        <f t="shared" si="193"/>
        <v>1000</v>
      </c>
      <c r="AH2762" s="126" cm="1">
        <f t="array" ref="AH2762">_xlfn.XLOOKUP(AD2761,CDIHistorico_[Data],CDIHistorico_[CDI dia]/100,AH2761,0)</f>
        <v>0</v>
      </c>
      <c r="AI2762" s="2">
        <f t="shared" si="191"/>
        <v>1</v>
      </c>
    </row>
    <row r="2763" spans="26:35" hidden="1" x14ac:dyDescent="0.25">
      <c r="Z2763"/>
      <c r="AD2763" s="5">
        <f t="shared" si="192"/>
        <v>40716</v>
      </c>
      <c r="AE2763" s="96" cm="1">
        <f t="array" ref="AE2763">_xlfn.XLOOKUP(AD2762,SELICHistorico[Data],SELICHistorico[SELIC dia]/100,AE2762,0)</f>
        <v>0</v>
      </c>
      <c r="AF2763" s="80">
        <f t="shared" si="194"/>
        <v>1</v>
      </c>
      <c r="AG2763" s="123">
        <f t="shared" si="193"/>
        <v>1000</v>
      </c>
      <c r="AH2763" s="126" cm="1">
        <f t="array" ref="AH2763">_xlfn.XLOOKUP(AD2762,CDIHistorico_[Data],CDIHistorico_[CDI dia]/100,AH2762,0)</f>
        <v>0</v>
      </c>
      <c r="AI2763" s="2">
        <f t="shared" ref="AI2763:AI2826" si="195">AI2762*(1+AH2763)</f>
        <v>1</v>
      </c>
    </row>
    <row r="2764" spans="26:35" hidden="1" x14ac:dyDescent="0.25">
      <c r="Z2764"/>
      <c r="AD2764" s="5">
        <f t="shared" si="192"/>
        <v>40718</v>
      </c>
      <c r="AE2764" s="96" cm="1">
        <f t="array" ref="AE2764">_xlfn.XLOOKUP(AD2763,SELICHistorico[Data],SELICHistorico[SELIC dia]/100,AE2763,0)</f>
        <v>0</v>
      </c>
      <c r="AF2764" s="80">
        <f t="shared" si="194"/>
        <v>1</v>
      </c>
      <c r="AG2764" s="123">
        <f t="shared" si="193"/>
        <v>1000</v>
      </c>
      <c r="AH2764" s="126" cm="1">
        <f t="array" ref="AH2764">_xlfn.XLOOKUP(AD2763,CDIHistorico_[Data],CDIHistorico_[CDI dia]/100,AH2763,0)</f>
        <v>0</v>
      </c>
      <c r="AI2764" s="2">
        <f t="shared" si="195"/>
        <v>1</v>
      </c>
    </row>
    <row r="2765" spans="26:35" hidden="1" x14ac:dyDescent="0.25">
      <c r="Z2765"/>
      <c r="AD2765" s="5">
        <f t="shared" si="192"/>
        <v>40721</v>
      </c>
      <c r="AE2765" s="96" cm="1">
        <f t="array" ref="AE2765">_xlfn.XLOOKUP(AD2764,SELICHistorico[Data],SELICHistorico[SELIC dia]/100,AE2764,0)</f>
        <v>0</v>
      </c>
      <c r="AF2765" s="80">
        <f t="shared" si="194"/>
        <v>1</v>
      </c>
      <c r="AG2765" s="123">
        <f t="shared" si="193"/>
        <v>1000</v>
      </c>
      <c r="AH2765" s="126" cm="1">
        <f t="array" ref="AH2765">_xlfn.XLOOKUP(AD2764,CDIHistorico_[Data],CDIHistorico_[CDI dia]/100,AH2764,0)</f>
        <v>0</v>
      </c>
      <c r="AI2765" s="2">
        <f t="shared" si="195"/>
        <v>1</v>
      </c>
    </row>
    <row r="2766" spans="26:35" hidden="1" x14ac:dyDescent="0.25">
      <c r="Z2766"/>
      <c r="AD2766" s="5">
        <f t="shared" si="192"/>
        <v>40722</v>
      </c>
      <c r="AE2766" s="96" cm="1">
        <f t="array" ref="AE2766">_xlfn.XLOOKUP(AD2765,SELICHistorico[Data],SELICHistorico[SELIC dia]/100,AE2765,0)</f>
        <v>0</v>
      </c>
      <c r="AF2766" s="80">
        <f t="shared" si="194"/>
        <v>1</v>
      </c>
      <c r="AG2766" s="123">
        <f t="shared" si="193"/>
        <v>1000</v>
      </c>
      <c r="AH2766" s="126" cm="1">
        <f t="array" ref="AH2766">_xlfn.XLOOKUP(AD2765,CDIHistorico_[Data],CDIHistorico_[CDI dia]/100,AH2765,0)</f>
        <v>0</v>
      </c>
      <c r="AI2766" s="2">
        <f t="shared" si="195"/>
        <v>1</v>
      </c>
    </row>
    <row r="2767" spans="26:35" hidden="1" x14ac:dyDescent="0.25">
      <c r="Z2767"/>
      <c r="AD2767" s="5">
        <f t="shared" si="192"/>
        <v>40723</v>
      </c>
      <c r="AE2767" s="96" cm="1">
        <f t="array" ref="AE2767">_xlfn.XLOOKUP(AD2766,SELICHistorico[Data],SELICHistorico[SELIC dia]/100,AE2766,0)</f>
        <v>0</v>
      </c>
      <c r="AF2767" s="80">
        <f t="shared" si="194"/>
        <v>1</v>
      </c>
      <c r="AG2767" s="123">
        <f t="shared" si="193"/>
        <v>1000</v>
      </c>
      <c r="AH2767" s="126" cm="1">
        <f t="array" ref="AH2767">_xlfn.XLOOKUP(AD2766,CDIHistorico_[Data],CDIHistorico_[CDI dia]/100,AH2766,0)</f>
        <v>0</v>
      </c>
      <c r="AI2767" s="2">
        <f t="shared" si="195"/>
        <v>1</v>
      </c>
    </row>
    <row r="2768" spans="26:35" hidden="1" x14ac:dyDescent="0.25">
      <c r="Z2768"/>
      <c r="AD2768" s="5">
        <f t="shared" si="192"/>
        <v>40724</v>
      </c>
      <c r="AE2768" s="96" cm="1">
        <f t="array" ref="AE2768">_xlfn.XLOOKUP(AD2767,SELICHistorico[Data],SELICHistorico[SELIC dia]/100,AE2767,0)</f>
        <v>0</v>
      </c>
      <c r="AF2768" s="80">
        <f t="shared" si="194"/>
        <v>1</v>
      </c>
      <c r="AG2768" s="123">
        <f t="shared" si="193"/>
        <v>1000</v>
      </c>
      <c r="AH2768" s="126" cm="1">
        <f t="array" ref="AH2768">_xlfn.XLOOKUP(AD2767,CDIHistorico_[Data],CDIHistorico_[CDI dia]/100,AH2767,0)</f>
        <v>0</v>
      </c>
      <c r="AI2768" s="2">
        <f t="shared" si="195"/>
        <v>1</v>
      </c>
    </row>
    <row r="2769" spans="26:35" hidden="1" x14ac:dyDescent="0.25">
      <c r="Z2769"/>
      <c r="AD2769" s="5">
        <f t="shared" si="192"/>
        <v>40725</v>
      </c>
      <c r="AE2769" s="96" cm="1">
        <f t="array" ref="AE2769">_xlfn.XLOOKUP(AD2768,SELICHistorico[Data],SELICHistorico[SELIC dia]/100,AE2768,0)</f>
        <v>0</v>
      </c>
      <c r="AF2769" s="80">
        <f t="shared" si="194"/>
        <v>1</v>
      </c>
      <c r="AG2769" s="123">
        <f t="shared" si="193"/>
        <v>1000</v>
      </c>
      <c r="AH2769" s="126" cm="1">
        <f t="array" ref="AH2769">_xlfn.XLOOKUP(AD2768,CDIHistorico_[Data],CDIHistorico_[CDI dia]/100,AH2768,0)</f>
        <v>0</v>
      </c>
      <c r="AI2769" s="2">
        <f t="shared" si="195"/>
        <v>1</v>
      </c>
    </row>
    <row r="2770" spans="26:35" hidden="1" x14ac:dyDescent="0.25">
      <c r="Z2770"/>
      <c r="AD2770" s="5">
        <f t="shared" si="192"/>
        <v>40728</v>
      </c>
      <c r="AE2770" s="96" cm="1">
        <f t="array" ref="AE2770">_xlfn.XLOOKUP(AD2769,SELICHistorico[Data],SELICHistorico[SELIC dia]/100,AE2769,0)</f>
        <v>0</v>
      </c>
      <c r="AF2770" s="80">
        <f t="shared" si="194"/>
        <v>1</v>
      </c>
      <c r="AG2770" s="123">
        <f t="shared" si="193"/>
        <v>1000</v>
      </c>
      <c r="AH2770" s="126" cm="1">
        <f t="array" ref="AH2770">_xlfn.XLOOKUP(AD2769,CDIHistorico_[Data],CDIHistorico_[CDI dia]/100,AH2769,0)</f>
        <v>0</v>
      </c>
      <c r="AI2770" s="2">
        <f t="shared" si="195"/>
        <v>1</v>
      </c>
    </row>
    <row r="2771" spans="26:35" hidden="1" x14ac:dyDescent="0.25">
      <c r="Z2771"/>
      <c r="AD2771" s="5">
        <f t="shared" si="192"/>
        <v>40729</v>
      </c>
      <c r="AE2771" s="96" cm="1">
        <f t="array" ref="AE2771">_xlfn.XLOOKUP(AD2770,SELICHistorico[Data],SELICHistorico[SELIC dia]/100,AE2770,0)</f>
        <v>0</v>
      </c>
      <c r="AF2771" s="80">
        <f t="shared" si="194"/>
        <v>1</v>
      </c>
      <c r="AG2771" s="123">
        <f t="shared" si="193"/>
        <v>1000</v>
      </c>
      <c r="AH2771" s="126" cm="1">
        <f t="array" ref="AH2771">_xlfn.XLOOKUP(AD2770,CDIHistorico_[Data],CDIHistorico_[CDI dia]/100,AH2770,0)</f>
        <v>0</v>
      </c>
      <c r="AI2771" s="2">
        <f t="shared" si="195"/>
        <v>1</v>
      </c>
    </row>
    <row r="2772" spans="26:35" hidden="1" x14ac:dyDescent="0.25">
      <c r="Z2772"/>
      <c r="AD2772" s="5">
        <f t="shared" ref="AD2772:AD2835" si="196">WORKDAY(AD2771,1,feriados)</f>
        <v>40730</v>
      </c>
      <c r="AE2772" s="96" cm="1">
        <f t="array" ref="AE2772">_xlfn.XLOOKUP(AD2771,SELICHistorico[Data],SELICHistorico[SELIC dia]/100,AE2771,0)</f>
        <v>0</v>
      </c>
      <c r="AF2772" s="80">
        <f t="shared" si="194"/>
        <v>1</v>
      </c>
      <c r="AG2772" s="123">
        <f t="shared" si="193"/>
        <v>1000</v>
      </c>
      <c r="AH2772" s="126" cm="1">
        <f t="array" ref="AH2772">_xlfn.XLOOKUP(AD2771,CDIHistorico_[Data],CDIHistorico_[CDI dia]/100,AH2771,0)</f>
        <v>0</v>
      </c>
      <c r="AI2772" s="2">
        <f t="shared" si="195"/>
        <v>1</v>
      </c>
    </row>
    <row r="2773" spans="26:35" hidden="1" x14ac:dyDescent="0.25">
      <c r="Z2773"/>
      <c r="AD2773" s="5">
        <f t="shared" si="196"/>
        <v>40731</v>
      </c>
      <c r="AE2773" s="96" cm="1">
        <f t="array" ref="AE2773">_xlfn.XLOOKUP(AD2772,SELICHistorico[Data],SELICHistorico[SELIC dia]/100,AE2772,0)</f>
        <v>0</v>
      </c>
      <c r="AF2773" s="80">
        <f t="shared" si="194"/>
        <v>1</v>
      </c>
      <c r="AG2773" s="123">
        <f t="shared" si="193"/>
        <v>1000</v>
      </c>
      <c r="AH2773" s="126" cm="1">
        <f t="array" ref="AH2773">_xlfn.XLOOKUP(AD2772,CDIHistorico_[Data],CDIHistorico_[CDI dia]/100,AH2772,0)</f>
        <v>0</v>
      </c>
      <c r="AI2773" s="2">
        <f t="shared" si="195"/>
        <v>1</v>
      </c>
    </row>
    <row r="2774" spans="26:35" hidden="1" x14ac:dyDescent="0.25">
      <c r="Z2774"/>
      <c r="AD2774" s="5">
        <f t="shared" si="196"/>
        <v>40732</v>
      </c>
      <c r="AE2774" s="96" cm="1">
        <f t="array" ref="AE2774">_xlfn.XLOOKUP(AD2773,SELICHistorico[Data],SELICHistorico[SELIC dia]/100,AE2773,0)</f>
        <v>0</v>
      </c>
      <c r="AF2774" s="80">
        <f t="shared" si="194"/>
        <v>1</v>
      </c>
      <c r="AG2774" s="123">
        <f t="shared" si="193"/>
        <v>1000</v>
      </c>
      <c r="AH2774" s="126" cm="1">
        <f t="array" ref="AH2774">_xlfn.XLOOKUP(AD2773,CDIHistorico_[Data],CDIHistorico_[CDI dia]/100,AH2773,0)</f>
        <v>0</v>
      </c>
      <c r="AI2774" s="2">
        <f t="shared" si="195"/>
        <v>1</v>
      </c>
    </row>
    <row r="2775" spans="26:35" hidden="1" x14ac:dyDescent="0.25">
      <c r="Z2775"/>
      <c r="AD2775" s="5">
        <f t="shared" si="196"/>
        <v>40735</v>
      </c>
      <c r="AE2775" s="96" cm="1">
        <f t="array" ref="AE2775">_xlfn.XLOOKUP(AD2774,SELICHistorico[Data],SELICHistorico[SELIC dia]/100,AE2774,0)</f>
        <v>0</v>
      </c>
      <c r="AF2775" s="80">
        <f t="shared" si="194"/>
        <v>1</v>
      </c>
      <c r="AG2775" s="123">
        <f t="shared" si="193"/>
        <v>1000</v>
      </c>
      <c r="AH2775" s="126" cm="1">
        <f t="array" ref="AH2775">_xlfn.XLOOKUP(AD2774,CDIHistorico_[Data],CDIHistorico_[CDI dia]/100,AH2774,0)</f>
        <v>0</v>
      </c>
      <c r="AI2775" s="2">
        <f t="shared" si="195"/>
        <v>1</v>
      </c>
    </row>
    <row r="2776" spans="26:35" hidden="1" x14ac:dyDescent="0.25">
      <c r="Z2776"/>
      <c r="AD2776" s="5">
        <f t="shared" si="196"/>
        <v>40736</v>
      </c>
      <c r="AE2776" s="96" cm="1">
        <f t="array" ref="AE2776">_xlfn.XLOOKUP(AD2775,SELICHistorico[Data],SELICHistorico[SELIC dia]/100,AE2775,0)</f>
        <v>0</v>
      </c>
      <c r="AF2776" s="80">
        <f t="shared" si="194"/>
        <v>1</v>
      </c>
      <c r="AG2776" s="123">
        <f t="shared" si="193"/>
        <v>1000</v>
      </c>
      <c r="AH2776" s="126" cm="1">
        <f t="array" ref="AH2776">_xlfn.XLOOKUP(AD2775,CDIHistorico_[Data],CDIHistorico_[CDI dia]/100,AH2775,0)</f>
        <v>0</v>
      </c>
      <c r="AI2776" s="2">
        <f t="shared" si="195"/>
        <v>1</v>
      </c>
    </row>
    <row r="2777" spans="26:35" hidden="1" x14ac:dyDescent="0.25">
      <c r="Z2777"/>
      <c r="AD2777" s="5">
        <f t="shared" si="196"/>
        <v>40737</v>
      </c>
      <c r="AE2777" s="96" cm="1">
        <f t="array" ref="AE2777">_xlfn.XLOOKUP(AD2776,SELICHistorico[Data],SELICHistorico[SELIC dia]/100,AE2776,0)</f>
        <v>0</v>
      </c>
      <c r="AF2777" s="80">
        <f t="shared" si="194"/>
        <v>1</v>
      </c>
      <c r="AG2777" s="123">
        <f t="shared" si="193"/>
        <v>1000</v>
      </c>
      <c r="AH2777" s="126" cm="1">
        <f t="array" ref="AH2777">_xlfn.XLOOKUP(AD2776,CDIHistorico_[Data],CDIHistorico_[CDI dia]/100,AH2776,0)</f>
        <v>0</v>
      </c>
      <c r="AI2777" s="2">
        <f t="shared" si="195"/>
        <v>1</v>
      </c>
    </row>
    <row r="2778" spans="26:35" hidden="1" x14ac:dyDescent="0.25">
      <c r="Z2778"/>
      <c r="AD2778" s="5">
        <f t="shared" si="196"/>
        <v>40738</v>
      </c>
      <c r="AE2778" s="96" cm="1">
        <f t="array" ref="AE2778">_xlfn.XLOOKUP(AD2777,SELICHistorico[Data],SELICHistorico[SELIC dia]/100,AE2777,0)</f>
        <v>0</v>
      </c>
      <c r="AF2778" s="80">
        <f t="shared" si="194"/>
        <v>1</v>
      </c>
      <c r="AG2778" s="123">
        <f t="shared" si="193"/>
        <v>1000</v>
      </c>
      <c r="AH2778" s="126" cm="1">
        <f t="array" ref="AH2778">_xlfn.XLOOKUP(AD2777,CDIHistorico_[Data],CDIHistorico_[CDI dia]/100,AH2777,0)</f>
        <v>0</v>
      </c>
      <c r="AI2778" s="2">
        <f t="shared" si="195"/>
        <v>1</v>
      </c>
    </row>
    <row r="2779" spans="26:35" hidden="1" x14ac:dyDescent="0.25">
      <c r="Z2779"/>
      <c r="AD2779" s="5">
        <f t="shared" si="196"/>
        <v>40739</v>
      </c>
      <c r="AE2779" s="96" cm="1">
        <f t="array" ref="AE2779">_xlfn.XLOOKUP(AD2778,SELICHistorico[Data],SELICHistorico[SELIC dia]/100,AE2778,0)</f>
        <v>0</v>
      </c>
      <c r="AF2779" s="80">
        <f t="shared" si="194"/>
        <v>1</v>
      </c>
      <c r="AG2779" s="123">
        <f t="shared" si="193"/>
        <v>1000</v>
      </c>
      <c r="AH2779" s="126" cm="1">
        <f t="array" ref="AH2779">_xlfn.XLOOKUP(AD2778,CDIHistorico_[Data],CDIHistorico_[CDI dia]/100,AH2778,0)</f>
        <v>0</v>
      </c>
      <c r="AI2779" s="2">
        <f t="shared" si="195"/>
        <v>1</v>
      </c>
    </row>
    <row r="2780" spans="26:35" hidden="1" x14ac:dyDescent="0.25">
      <c r="Z2780"/>
      <c r="AD2780" s="5">
        <f t="shared" si="196"/>
        <v>40742</v>
      </c>
      <c r="AE2780" s="96" cm="1">
        <f t="array" ref="AE2780">_xlfn.XLOOKUP(AD2779,SELICHistorico[Data],SELICHistorico[SELIC dia]/100,AE2779,0)</f>
        <v>0</v>
      </c>
      <c r="AF2780" s="80">
        <f t="shared" si="194"/>
        <v>1</v>
      </c>
      <c r="AG2780" s="123">
        <f t="shared" si="193"/>
        <v>1000</v>
      </c>
      <c r="AH2780" s="126" cm="1">
        <f t="array" ref="AH2780">_xlfn.XLOOKUP(AD2779,CDIHistorico_[Data],CDIHistorico_[CDI dia]/100,AH2779,0)</f>
        <v>0</v>
      </c>
      <c r="AI2780" s="2">
        <f t="shared" si="195"/>
        <v>1</v>
      </c>
    </row>
    <row r="2781" spans="26:35" hidden="1" x14ac:dyDescent="0.25">
      <c r="Z2781"/>
      <c r="AD2781" s="5">
        <f t="shared" si="196"/>
        <v>40743</v>
      </c>
      <c r="AE2781" s="96" cm="1">
        <f t="array" ref="AE2781">_xlfn.XLOOKUP(AD2780,SELICHistorico[Data],SELICHistorico[SELIC dia]/100,AE2780,0)</f>
        <v>0</v>
      </c>
      <c r="AF2781" s="80">
        <f t="shared" si="194"/>
        <v>1</v>
      </c>
      <c r="AG2781" s="123">
        <f t="shared" si="193"/>
        <v>1000</v>
      </c>
      <c r="AH2781" s="126" cm="1">
        <f t="array" ref="AH2781">_xlfn.XLOOKUP(AD2780,CDIHistorico_[Data],CDIHistorico_[CDI dia]/100,AH2780,0)</f>
        <v>0</v>
      </c>
      <c r="AI2781" s="2">
        <f t="shared" si="195"/>
        <v>1</v>
      </c>
    </row>
    <row r="2782" spans="26:35" hidden="1" x14ac:dyDescent="0.25">
      <c r="Z2782"/>
      <c r="AD2782" s="5">
        <f t="shared" si="196"/>
        <v>40744</v>
      </c>
      <c r="AE2782" s="96" cm="1">
        <f t="array" ref="AE2782">_xlfn.XLOOKUP(AD2781,SELICHistorico[Data],SELICHistorico[SELIC dia]/100,AE2781,0)</f>
        <v>0</v>
      </c>
      <c r="AF2782" s="80">
        <f t="shared" si="194"/>
        <v>1</v>
      </c>
      <c r="AG2782" s="123">
        <f t="shared" si="193"/>
        <v>1000</v>
      </c>
      <c r="AH2782" s="126" cm="1">
        <f t="array" ref="AH2782">_xlfn.XLOOKUP(AD2781,CDIHistorico_[Data],CDIHistorico_[CDI dia]/100,AH2781,0)</f>
        <v>0</v>
      </c>
      <c r="AI2782" s="2">
        <f t="shared" si="195"/>
        <v>1</v>
      </c>
    </row>
    <row r="2783" spans="26:35" hidden="1" x14ac:dyDescent="0.25">
      <c r="Z2783"/>
      <c r="AD2783" s="5">
        <f t="shared" si="196"/>
        <v>40745</v>
      </c>
      <c r="AE2783" s="96" cm="1">
        <f t="array" ref="AE2783">_xlfn.XLOOKUP(AD2782,SELICHistorico[Data],SELICHistorico[SELIC dia]/100,AE2782,0)</f>
        <v>0</v>
      </c>
      <c r="AF2783" s="80">
        <f t="shared" si="194"/>
        <v>1</v>
      </c>
      <c r="AG2783" s="123">
        <f t="shared" si="193"/>
        <v>1000</v>
      </c>
      <c r="AH2783" s="126" cm="1">
        <f t="array" ref="AH2783">_xlfn.XLOOKUP(AD2782,CDIHistorico_[Data],CDIHistorico_[CDI dia]/100,AH2782,0)</f>
        <v>0</v>
      </c>
      <c r="AI2783" s="2">
        <f t="shared" si="195"/>
        <v>1</v>
      </c>
    </row>
    <row r="2784" spans="26:35" hidden="1" x14ac:dyDescent="0.25">
      <c r="Z2784"/>
      <c r="AD2784" s="5">
        <f t="shared" si="196"/>
        <v>40746</v>
      </c>
      <c r="AE2784" s="96" cm="1">
        <f t="array" ref="AE2784">_xlfn.XLOOKUP(AD2783,SELICHistorico[Data],SELICHistorico[SELIC dia]/100,AE2783,0)</f>
        <v>0</v>
      </c>
      <c r="AF2784" s="80">
        <f t="shared" si="194"/>
        <v>1</v>
      </c>
      <c r="AG2784" s="123">
        <f t="shared" si="193"/>
        <v>1000</v>
      </c>
      <c r="AH2784" s="126" cm="1">
        <f t="array" ref="AH2784">_xlfn.XLOOKUP(AD2783,CDIHistorico_[Data],CDIHistorico_[CDI dia]/100,AH2783,0)</f>
        <v>0</v>
      </c>
      <c r="AI2784" s="2">
        <f t="shared" si="195"/>
        <v>1</v>
      </c>
    </row>
    <row r="2785" spans="26:35" hidden="1" x14ac:dyDescent="0.25">
      <c r="Z2785"/>
      <c r="AD2785" s="5">
        <f t="shared" si="196"/>
        <v>40749</v>
      </c>
      <c r="AE2785" s="96" cm="1">
        <f t="array" ref="AE2785">_xlfn.XLOOKUP(AD2784,SELICHistorico[Data],SELICHistorico[SELIC dia]/100,AE2784,0)</f>
        <v>0</v>
      </c>
      <c r="AF2785" s="80">
        <f t="shared" si="194"/>
        <v>1</v>
      </c>
      <c r="AG2785" s="123">
        <f t="shared" si="193"/>
        <v>1000</v>
      </c>
      <c r="AH2785" s="126" cm="1">
        <f t="array" ref="AH2785">_xlfn.XLOOKUP(AD2784,CDIHistorico_[Data],CDIHistorico_[CDI dia]/100,AH2784,0)</f>
        <v>0</v>
      </c>
      <c r="AI2785" s="2">
        <f t="shared" si="195"/>
        <v>1</v>
      </c>
    </row>
    <row r="2786" spans="26:35" hidden="1" x14ac:dyDescent="0.25">
      <c r="Z2786"/>
      <c r="AD2786" s="5">
        <f t="shared" si="196"/>
        <v>40750</v>
      </c>
      <c r="AE2786" s="96" cm="1">
        <f t="array" ref="AE2786">_xlfn.XLOOKUP(AD2785,SELICHistorico[Data],SELICHistorico[SELIC dia]/100,AE2785,0)</f>
        <v>0</v>
      </c>
      <c r="AF2786" s="80">
        <f t="shared" si="194"/>
        <v>1</v>
      </c>
      <c r="AG2786" s="123">
        <f t="shared" si="193"/>
        <v>1000</v>
      </c>
      <c r="AH2786" s="126" cm="1">
        <f t="array" ref="AH2786">_xlfn.XLOOKUP(AD2785,CDIHistorico_[Data],CDIHistorico_[CDI dia]/100,AH2785,0)</f>
        <v>0</v>
      </c>
      <c r="AI2786" s="2">
        <f t="shared" si="195"/>
        <v>1</v>
      </c>
    </row>
    <row r="2787" spans="26:35" hidden="1" x14ac:dyDescent="0.25">
      <c r="Z2787"/>
      <c r="AD2787" s="5">
        <f t="shared" si="196"/>
        <v>40751</v>
      </c>
      <c r="AE2787" s="96" cm="1">
        <f t="array" ref="AE2787">_xlfn.XLOOKUP(AD2786,SELICHistorico[Data],SELICHistorico[SELIC dia]/100,AE2786,0)</f>
        <v>0</v>
      </c>
      <c r="AF2787" s="80">
        <f t="shared" si="194"/>
        <v>1</v>
      </c>
      <c r="AG2787" s="123">
        <f t="shared" si="193"/>
        <v>1000</v>
      </c>
      <c r="AH2787" s="126" cm="1">
        <f t="array" ref="AH2787">_xlfn.XLOOKUP(AD2786,CDIHistorico_[Data],CDIHistorico_[CDI dia]/100,AH2786,0)</f>
        <v>0</v>
      </c>
      <c r="AI2787" s="2">
        <f t="shared" si="195"/>
        <v>1</v>
      </c>
    </row>
    <row r="2788" spans="26:35" hidden="1" x14ac:dyDescent="0.25">
      <c r="Z2788"/>
      <c r="AD2788" s="5">
        <f t="shared" si="196"/>
        <v>40752</v>
      </c>
      <c r="AE2788" s="96" cm="1">
        <f t="array" ref="AE2788">_xlfn.XLOOKUP(AD2787,SELICHistorico[Data],SELICHistorico[SELIC dia]/100,AE2787,0)</f>
        <v>0</v>
      </c>
      <c r="AF2788" s="80">
        <f t="shared" si="194"/>
        <v>1</v>
      </c>
      <c r="AG2788" s="123">
        <f t="shared" si="193"/>
        <v>1000</v>
      </c>
      <c r="AH2788" s="126" cm="1">
        <f t="array" ref="AH2788">_xlfn.XLOOKUP(AD2787,CDIHistorico_[Data],CDIHistorico_[CDI dia]/100,AH2787,0)</f>
        <v>0</v>
      </c>
      <c r="AI2788" s="2">
        <f t="shared" si="195"/>
        <v>1</v>
      </c>
    </row>
    <row r="2789" spans="26:35" hidden="1" x14ac:dyDescent="0.25">
      <c r="Z2789"/>
      <c r="AD2789" s="5">
        <f t="shared" si="196"/>
        <v>40753</v>
      </c>
      <c r="AE2789" s="96" cm="1">
        <f t="array" ref="AE2789">_xlfn.XLOOKUP(AD2788,SELICHistorico[Data],SELICHistorico[SELIC dia]/100,AE2788,0)</f>
        <v>0</v>
      </c>
      <c r="AF2789" s="80">
        <f t="shared" si="194"/>
        <v>1</v>
      </c>
      <c r="AG2789" s="123">
        <f t="shared" si="193"/>
        <v>1000</v>
      </c>
      <c r="AH2789" s="126" cm="1">
        <f t="array" ref="AH2789">_xlfn.XLOOKUP(AD2788,CDIHistorico_[Data],CDIHistorico_[CDI dia]/100,AH2788,0)</f>
        <v>0</v>
      </c>
      <c r="AI2789" s="2">
        <f t="shared" si="195"/>
        <v>1</v>
      </c>
    </row>
    <row r="2790" spans="26:35" hidden="1" x14ac:dyDescent="0.25">
      <c r="Z2790"/>
      <c r="AD2790" s="5">
        <f t="shared" si="196"/>
        <v>40756</v>
      </c>
      <c r="AE2790" s="96" cm="1">
        <f t="array" ref="AE2790">_xlfn.XLOOKUP(AD2789,SELICHistorico[Data],SELICHistorico[SELIC dia]/100,AE2789,0)</f>
        <v>0</v>
      </c>
      <c r="AF2790" s="80">
        <f t="shared" si="194"/>
        <v>1</v>
      </c>
      <c r="AG2790" s="123">
        <f t="shared" si="193"/>
        <v>1000</v>
      </c>
      <c r="AH2790" s="126" cm="1">
        <f t="array" ref="AH2790">_xlfn.XLOOKUP(AD2789,CDIHistorico_[Data],CDIHistorico_[CDI dia]/100,AH2789,0)</f>
        <v>0</v>
      </c>
      <c r="AI2790" s="2">
        <f t="shared" si="195"/>
        <v>1</v>
      </c>
    </row>
    <row r="2791" spans="26:35" hidden="1" x14ac:dyDescent="0.25">
      <c r="Z2791"/>
      <c r="AD2791" s="5">
        <f t="shared" si="196"/>
        <v>40757</v>
      </c>
      <c r="AE2791" s="96" cm="1">
        <f t="array" ref="AE2791">_xlfn.XLOOKUP(AD2790,SELICHistorico[Data],SELICHistorico[SELIC dia]/100,AE2790,0)</f>
        <v>0</v>
      </c>
      <c r="AF2791" s="80">
        <f t="shared" si="194"/>
        <v>1</v>
      </c>
      <c r="AG2791" s="123">
        <f t="shared" si="193"/>
        <v>1000</v>
      </c>
      <c r="AH2791" s="126" cm="1">
        <f t="array" ref="AH2791">_xlfn.XLOOKUP(AD2790,CDIHistorico_[Data],CDIHistorico_[CDI dia]/100,AH2790,0)</f>
        <v>0</v>
      </c>
      <c r="AI2791" s="2">
        <f t="shared" si="195"/>
        <v>1</v>
      </c>
    </row>
    <row r="2792" spans="26:35" hidden="1" x14ac:dyDescent="0.25">
      <c r="Z2792"/>
      <c r="AD2792" s="5">
        <f t="shared" si="196"/>
        <v>40758</v>
      </c>
      <c r="AE2792" s="96" cm="1">
        <f t="array" ref="AE2792">_xlfn.XLOOKUP(AD2791,SELICHistorico[Data],SELICHistorico[SELIC dia]/100,AE2791,0)</f>
        <v>0</v>
      </c>
      <c r="AF2792" s="80">
        <f t="shared" si="194"/>
        <v>1</v>
      </c>
      <c r="AG2792" s="123">
        <f t="shared" si="193"/>
        <v>1000</v>
      </c>
      <c r="AH2792" s="126" cm="1">
        <f t="array" ref="AH2792">_xlfn.XLOOKUP(AD2791,CDIHistorico_[Data],CDIHistorico_[CDI dia]/100,AH2791,0)</f>
        <v>0</v>
      </c>
      <c r="AI2792" s="2">
        <f t="shared" si="195"/>
        <v>1</v>
      </c>
    </row>
    <row r="2793" spans="26:35" hidden="1" x14ac:dyDescent="0.25">
      <c r="Z2793"/>
      <c r="AD2793" s="5">
        <f t="shared" si="196"/>
        <v>40759</v>
      </c>
      <c r="AE2793" s="96" cm="1">
        <f t="array" ref="AE2793">_xlfn.XLOOKUP(AD2792,SELICHistorico[Data],SELICHistorico[SELIC dia]/100,AE2792,0)</f>
        <v>0</v>
      </c>
      <c r="AF2793" s="80">
        <f t="shared" si="194"/>
        <v>1</v>
      </c>
      <c r="AG2793" s="123">
        <f t="shared" si="193"/>
        <v>1000</v>
      </c>
      <c r="AH2793" s="126" cm="1">
        <f t="array" ref="AH2793">_xlfn.XLOOKUP(AD2792,CDIHistorico_[Data],CDIHistorico_[CDI dia]/100,AH2792,0)</f>
        <v>0</v>
      </c>
      <c r="AI2793" s="2">
        <f t="shared" si="195"/>
        <v>1</v>
      </c>
    </row>
    <row r="2794" spans="26:35" hidden="1" x14ac:dyDescent="0.25">
      <c r="Z2794"/>
      <c r="AD2794" s="5">
        <f t="shared" si="196"/>
        <v>40760</v>
      </c>
      <c r="AE2794" s="96" cm="1">
        <f t="array" ref="AE2794">_xlfn.XLOOKUP(AD2793,SELICHistorico[Data],SELICHistorico[SELIC dia]/100,AE2793,0)</f>
        <v>0</v>
      </c>
      <c r="AF2794" s="80">
        <f t="shared" si="194"/>
        <v>1</v>
      </c>
      <c r="AG2794" s="123">
        <f t="shared" si="193"/>
        <v>1000</v>
      </c>
      <c r="AH2794" s="126" cm="1">
        <f t="array" ref="AH2794">_xlfn.XLOOKUP(AD2793,CDIHistorico_[Data],CDIHistorico_[CDI dia]/100,AH2793,0)</f>
        <v>0</v>
      </c>
      <c r="AI2794" s="2">
        <f t="shared" si="195"/>
        <v>1</v>
      </c>
    </row>
    <row r="2795" spans="26:35" hidden="1" x14ac:dyDescent="0.25">
      <c r="Z2795"/>
      <c r="AD2795" s="5">
        <f t="shared" si="196"/>
        <v>40763</v>
      </c>
      <c r="AE2795" s="96" cm="1">
        <f t="array" ref="AE2795">_xlfn.XLOOKUP(AD2794,SELICHistorico[Data],SELICHistorico[SELIC dia]/100,AE2794,0)</f>
        <v>0</v>
      </c>
      <c r="AF2795" s="80">
        <f t="shared" si="194"/>
        <v>1</v>
      </c>
      <c r="AG2795" s="123">
        <f t="shared" si="193"/>
        <v>1000</v>
      </c>
      <c r="AH2795" s="126" cm="1">
        <f t="array" ref="AH2795">_xlfn.XLOOKUP(AD2794,CDIHistorico_[Data],CDIHistorico_[CDI dia]/100,AH2794,0)</f>
        <v>0</v>
      </c>
      <c r="AI2795" s="2">
        <f t="shared" si="195"/>
        <v>1</v>
      </c>
    </row>
    <row r="2796" spans="26:35" hidden="1" x14ac:dyDescent="0.25">
      <c r="Z2796"/>
      <c r="AD2796" s="5">
        <f t="shared" si="196"/>
        <v>40764</v>
      </c>
      <c r="AE2796" s="96" cm="1">
        <f t="array" ref="AE2796">_xlfn.XLOOKUP(AD2795,SELICHistorico[Data],SELICHistorico[SELIC dia]/100,AE2795,0)</f>
        <v>0</v>
      </c>
      <c r="AF2796" s="80">
        <f t="shared" si="194"/>
        <v>1</v>
      </c>
      <c r="AG2796" s="123">
        <f t="shared" si="193"/>
        <v>1000</v>
      </c>
      <c r="AH2796" s="126" cm="1">
        <f t="array" ref="AH2796">_xlfn.XLOOKUP(AD2795,CDIHistorico_[Data],CDIHistorico_[CDI dia]/100,AH2795,0)</f>
        <v>0</v>
      </c>
      <c r="AI2796" s="2">
        <f t="shared" si="195"/>
        <v>1</v>
      </c>
    </row>
    <row r="2797" spans="26:35" hidden="1" x14ac:dyDescent="0.25">
      <c r="Z2797"/>
      <c r="AD2797" s="5">
        <f t="shared" si="196"/>
        <v>40765</v>
      </c>
      <c r="AE2797" s="96" cm="1">
        <f t="array" ref="AE2797">_xlfn.XLOOKUP(AD2796,SELICHistorico[Data],SELICHistorico[SELIC dia]/100,AE2796,0)</f>
        <v>0</v>
      </c>
      <c r="AF2797" s="80">
        <f t="shared" si="194"/>
        <v>1</v>
      </c>
      <c r="AG2797" s="123">
        <f t="shared" si="193"/>
        <v>1000</v>
      </c>
      <c r="AH2797" s="126" cm="1">
        <f t="array" ref="AH2797">_xlfn.XLOOKUP(AD2796,CDIHistorico_[Data],CDIHistorico_[CDI dia]/100,AH2796,0)</f>
        <v>0</v>
      </c>
      <c r="AI2797" s="2">
        <f t="shared" si="195"/>
        <v>1</v>
      </c>
    </row>
    <row r="2798" spans="26:35" hidden="1" x14ac:dyDescent="0.25">
      <c r="Z2798"/>
      <c r="AD2798" s="5">
        <f t="shared" si="196"/>
        <v>40766</v>
      </c>
      <c r="AE2798" s="96" cm="1">
        <f t="array" ref="AE2798">_xlfn.XLOOKUP(AD2797,SELICHistorico[Data],SELICHistorico[SELIC dia]/100,AE2797,0)</f>
        <v>0</v>
      </c>
      <c r="AF2798" s="80">
        <f t="shared" si="194"/>
        <v>1</v>
      </c>
      <c r="AG2798" s="123">
        <f t="shared" si="193"/>
        <v>1000</v>
      </c>
      <c r="AH2798" s="126" cm="1">
        <f t="array" ref="AH2798">_xlfn.XLOOKUP(AD2797,CDIHistorico_[Data],CDIHistorico_[CDI dia]/100,AH2797,0)</f>
        <v>0</v>
      </c>
      <c r="AI2798" s="2">
        <f t="shared" si="195"/>
        <v>1</v>
      </c>
    </row>
    <row r="2799" spans="26:35" hidden="1" x14ac:dyDescent="0.25">
      <c r="Z2799"/>
      <c r="AD2799" s="5">
        <f t="shared" si="196"/>
        <v>40767</v>
      </c>
      <c r="AE2799" s="96" cm="1">
        <f t="array" ref="AE2799">_xlfn.XLOOKUP(AD2798,SELICHistorico[Data],SELICHistorico[SELIC dia]/100,AE2798,0)</f>
        <v>0</v>
      </c>
      <c r="AF2799" s="80">
        <f t="shared" si="194"/>
        <v>1</v>
      </c>
      <c r="AG2799" s="123">
        <f t="shared" si="193"/>
        <v>1000</v>
      </c>
      <c r="AH2799" s="126" cm="1">
        <f t="array" ref="AH2799">_xlfn.XLOOKUP(AD2798,CDIHistorico_[Data],CDIHistorico_[CDI dia]/100,AH2798,0)</f>
        <v>0</v>
      </c>
      <c r="AI2799" s="2">
        <f t="shared" si="195"/>
        <v>1</v>
      </c>
    </row>
    <row r="2800" spans="26:35" hidden="1" x14ac:dyDescent="0.25">
      <c r="Z2800"/>
      <c r="AD2800" s="5">
        <f t="shared" si="196"/>
        <v>40770</v>
      </c>
      <c r="AE2800" s="96" cm="1">
        <f t="array" ref="AE2800">_xlfn.XLOOKUP(AD2799,SELICHistorico[Data],SELICHistorico[SELIC dia]/100,AE2799,0)</f>
        <v>0</v>
      </c>
      <c r="AF2800" s="80">
        <f t="shared" si="194"/>
        <v>1</v>
      </c>
      <c r="AG2800" s="123">
        <f t="shared" si="193"/>
        <v>1000</v>
      </c>
      <c r="AH2800" s="126" cm="1">
        <f t="array" ref="AH2800">_xlfn.XLOOKUP(AD2799,CDIHistorico_[Data],CDIHistorico_[CDI dia]/100,AH2799,0)</f>
        <v>0</v>
      </c>
      <c r="AI2800" s="2">
        <f t="shared" si="195"/>
        <v>1</v>
      </c>
    </row>
    <row r="2801" spans="26:35" hidden="1" x14ac:dyDescent="0.25">
      <c r="Z2801"/>
      <c r="AD2801" s="5">
        <f t="shared" si="196"/>
        <v>40771</v>
      </c>
      <c r="AE2801" s="96" cm="1">
        <f t="array" ref="AE2801">_xlfn.XLOOKUP(AD2800,SELICHistorico[Data],SELICHistorico[SELIC dia]/100,AE2800,0)</f>
        <v>0</v>
      </c>
      <c r="AF2801" s="80">
        <f t="shared" si="194"/>
        <v>1</v>
      </c>
      <c r="AG2801" s="123">
        <f t="shared" si="193"/>
        <v>1000</v>
      </c>
      <c r="AH2801" s="126" cm="1">
        <f t="array" ref="AH2801">_xlfn.XLOOKUP(AD2800,CDIHistorico_[Data],CDIHistorico_[CDI dia]/100,AH2800,0)</f>
        <v>0</v>
      </c>
      <c r="AI2801" s="2">
        <f t="shared" si="195"/>
        <v>1</v>
      </c>
    </row>
    <row r="2802" spans="26:35" hidden="1" x14ac:dyDescent="0.25">
      <c r="Z2802"/>
      <c r="AD2802" s="5">
        <f t="shared" si="196"/>
        <v>40772</v>
      </c>
      <c r="AE2802" s="96" cm="1">
        <f t="array" ref="AE2802">_xlfn.XLOOKUP(AD2801,SELICHistorico[Data],SELICHistorico[SELIC dia]/100,AE2801,0)</f>
        <v>0</v>
      </c>
      <c r="AF2802" s="80">
        <f t="shared" si="194"/>
        <v>1</v>
      </c>
      <c r="AG2802" s="123">
        <f t="shared" si="193"/>
        <v>1000</v>
      </c>
      <c r="AH2802" s="126" cm="1">
        <f t="array" ref="AH2802">_xlfn.XLOOKUP(AD2801,CDIHistorico_[Data],CDIHistorico_[CDI dia]/100,AH2801,0)</f>
        <v>0</v>
      </c>
      <c r="AI2802" s="2">
        <f t="shared" si="195"/>
        <v>1</v>
      </c>
    </row>
    <row r="2803" spans="26:35" hidden="1" x14ac:dyDescent="0.25">
      <c r="Z2803"/>
      <c r="AD2803" s="5">
        <f t="shared" si="196"/>
        <v>40773</v>
      </c>
      <c r="AE2803" s="96" cm="1">
        <f t="array" ref="AE2803">_xlfn.XLOOKUP(AD2802,SELICHistorico[Data],SELICHistorico[SELIC dia]/100,AE2802,0)</f>
        <v>0</v>
      </c>
      <c r="AF2803" s="80">
        <f t="shared" si="194"/>
        <v>1</v>
      </c>
      <c r="AG2803" s="123">
        <f t="shared" si="193"/>
        <v>1000</v>
      </c>
      <c r="AH2803" s="126" cm="1">
        <f t="array" ref="AH2803">_xlfn.XLOOKUP(AD2802,CDIHistorico_[Data],CDIHistorico_[CDI dia]/100,AH2802,0)</f>
        <v>0</v>
      </c>
      <c r="AI2803" s="2">
        <f t="shared" si="195"/>
        <v>1</v>
      </c>
    </row>
    <row r="2804" spans="26:35" hidden="1" x14ac:dyDescent="0.25">
      <c r="Z2804"/>
      <c r="AD2804" s="5">
        <f t="shared" si="196"/>
        <v>40774</v>
      </c>
      <c r="AE2804" s="96" cm="1">
        <f t="array" ref="AE2804">_xlfn.XLOOKUP(AD2803,SELICHistorico[Data],SELICHistorico[SELIC dia]/100,AE2803,0)</f>
        <v>0</v>
      </c>
      <c r="AF2804" s="80">
        <f t="shared" si="194"/>
        <v>1</v>
      </c>
      <c r="AG2804" s="123">
        <f t="shared" si="193"/>
        <v>1000</v>
      </c>
      <c r="AH2804" s="126" cm="1">
        <f t="array" ref="AH2804">_xlfn.XLOOKUP(AD2803,CDIHistorico_[Data],CDIHistorico_[CDI dia]/100,AH2803,0)</f>
        <v>0</v>
      </c>
      <c r="AI2804" s="2">
        <f t="shared" si="195"/>
        <v>1</v>
      </c>
    </row>
    <row r="2805" spans="26:35" hidden="1" x14ac:dyDescent="0.25">
      <c r="Z2805"/>
      <c r="AD2805" s="5">
        <f t="shared" si="196"/>
        <v>40777</v>
      </c>
      <c r="AE2805" s="96" cm="1">
        <f t="array" ref="AE2805">_xlfn.XLOOKUP(AD2804,SELICHistorico[Data],SELICHistorico[SELIC dia]/100,AE2804,0)</f>
        <v>0</v>
      </c>
      <c r="AF2805" s="80">
        <f t="shared" si="194"/>
        <v>1</v>
      </c>
      <c r="AG2805" s="123">
        <f t="shared" si="193"/>
        <v>1000</v>
      </c>
      <c r="AH2805" s="126" cm="1">
        <f t="array" ref="AH2805">_xlfn.XLOOKUP(AD2804,CDIHistorico_[Data],CDIHistorico_[CDI dia]/100,AH2804,0)</f>
        <v>0</v>
      </c>
      <c r="AI2805" s="2">
        <f t="shared" si="195"/>
        <v>1</v>
      </c>
    </row>
    <row r="2806" spans="26:35" hidden="1" x14ac:dyDescent="0.25">
      <c r="Z2806"/>
      <c r="AD2806" s="5">
        <f t="shared" si="196"/>
        <v>40778</v>
      </c>
      <c r="AE2806" s="96" cm="1">
        <f t="array" ref="AE2806">_xlfn.XLOOKUP(AD2805,SELICHistorico[Data],SELICHistorico[SELIC dia]/100,AE2805,0)</f>
        <v>0</v>
      </c>
      <c r="AF2806" s="80">
        <f t="shared" si="194"/>
        <v>1</v>
      </c>
      <c r="AG2806" s="123">
        <f t="shared" si="193"/>
        <v>1000</v>
      </c>
      <c r="AH2806" s="126" cm="1">
        <f t="array" ref="AH2806">_xlfn.XLOOKUP(AD2805,CDIHistorico_[Data],CDIHistorico_[CDI dia]/100,AH2805,0)</f>
        <v>0</v>
      </c>
      <c r="AI2806" s="2">
        <f t="shared" si="195"/>
        <v>1</v>
      </c>
    </row>
    <row r="2807" spans="26:35" hidden="1" x14ac:dyDescent="0.25">
      <c r="Z2807"/>
      <c r="AD2807" s="5">
        <f t="shared" si="196"/>
        <v>40779</v>
      </c>
      <c r="AE2807" s="96" cm="1">
        <f t="array" ref="AE2807">_xlfn.XLOOKUP(AD2806,SELICHistorico[Data],SELICHistorico[SELIC dia]/100,AE2806,0)</f>
        <v>0</v>
      </c>
      <c r="AF2807" s="80">
        <f t="shared" si="194"/>
        <v>1</v>
      </c>
      <c r="AG2807" s="123">
        <f t="shared" si="193"/>
        <v>1000</v>
      </c>
      <c r="AH2807" s="126" cm="1">
        <f t="array" ref="AH2807">_xlfn.XLOOKUP(AD2806,CDIHistorico_[Data],CDIHistorico_[CDI dia]/100,AH2806,0)</f>
        <v>0</v>
      </c>
      <c r="AI2807" s="2">
        <f t="shared" si="195"/>
        <v>1</v>
      </c>
    </row>
    <row r="2808" spans="26:35" hidden="1" x14ac:dyDescent="0.25">
      <c r="Z2808"/>
      <c r="AD2808" s="5">
        <f t="shared" si="196"/>
        <v>40780</v>
      </c>
      <c r="AE2808" s="96" cm="1">
        <f t="array" ref="AE2808">_xlfn.XLOOKUP(AD2807,SELICHistorico[Data],SELICHistorico[SELIC dia]/100,AE2807,0)</f>
        <v>0</v>
      </c>
      <c r="AF2808" s="80">
        <f t="shared" si="194"/>
        <v>1</v>
      </c>
      <c r="AG2808" s="123">
        <f t="shared" si="193"/>
        <v>1000</v>
      </c>
      <c r="AH2808" s="126" cm="1">
        <f t="array" ref="AH2808">_xlfn.XLOOKUP(AD2807,CDIHistorico_[Data],CDIHistorico_[CDI dia]/100,AH2807,0)</f>
        <v>0</v>
      </c>
      <c r="AI2808" s="2">
        <f t="shared" si="195"/>
        <v>1</v>
      </c>
    </row>
    <row r="2809" spans="26:35" hidden="1" x14ac:dyDescent="0.25">
      <c r="Z2809"/>
      <c r="AD2809" s="5">
        <f t="shared" si="196"/>
        <v>40781</v>
      </c>
      <c r="AE2809" s="96" cm="1">
        <f t="array" ref="AE2809">_xlfn.XLOOKUP(AD2808,SELICHistorico[Data],SELICHistorico[SELIC dia]/100,AE2808,0)</f>
        <v>0</v>
      </c>
      <c r="AF2809" s="80">
        <f t="shared" si="194"/>
        <v>1</v>
      </c>
      <c r="AG2809" s="123">
        <f t="shared" si="193"/>
        <v>1000</v>
      </c>
      <c r="AH2809" s="126" cm="1">
        <f t="array" ref="AH2809">_xlfn.XLOOKUP(AD2808,CDIHistorico_[Data],CDIHistorico_[CDI dia]/100,AH2808,0)</f>
        <v>0</v>
      </c>
      <c r="AI2809" s="2">
        <f t="shared" si="195"/>
        <v>1</v>
      </c>
    </row>
    <row r="2810" spans="26:35" hidden="1" x14ac:dyDescent="0.25">
      <c r="Z2810"/>
      <c r="AD2810" s="5">
        <f t="shared" si="196"/>
        <v>40784</v>
      </c>
      <c r="AE2810" s="96" cm="1">
        <f t="array" ref="AE2810">_xlfn.XLOOKUP(AD2809,SELICHistorico[Data],SELICHistorico[SELIC dia]/100,AE2809,0)</f>
        <v>0</v>
      </c>
      <c r="AF2810" s="80">
        <f t="shared" si="194"/>
        <v>1</v>
      </c>
      <c r="AG2810" s="123">
        <f t="shared" si="193"/>
        <v>1000</v>
      </c>
      <c r="AH2810" s="126" cm="1">
        <f t="array" ref="AH2810">_xlfn.XLOOKUP(AD2809,CDIHistorico_[Data],CDIHistorico_[CDI dia]/100,AH2809,0)</f>
        <v>0</v>
      </c>
      <c r="AI2810" s="2">
        <f t="shared" si="195"/>
        <v>1</v>
      </c>
    </row>
    <row r="2811" spans="26:35" hidden="1" x14ac:dyDescent="0.25">
      <c r="Z2811"/>
      <c r="AD2811" s="5">
        <f t="shared" si="196"/>
        <v>40785</v>
      </c>
      <c r="AE2811" s="96" cm="1">
        <f t="array" ref="AE2811">_xlfn.XLOOKUP(AD2810,SELICHistorico[Data],SELICHistorico[SELIC dia]/100,AE2810,0)</f>
        <v>0</v>
      </c>
      <c r="AF2811" s="80">
        <f t="shared" si="194"/>
        <v>1</v>
      </c>
      <c r="AG2811" s="123">
        <f t="shared" si="193"/>
        <v>1000</v>
      </c>
      <c r="AH2811" s="126" cm="1">
        <f t="array" ref="AH2811">_xlfn.XLOOKUP(AD2810,CDIHistorico_[Data],CDIHistorico_[CDI dia]/100,AH2810,0)</f>
        <v>0</v>
      </c>
      <c r="AI2811" s="2">
        <f t="shared" si="195"/>
        <v>1</v>
      </c>
    </row>
    <row r="2812" spans="26:35" hidden="1" x14ac:dyDescent="0.25">
      <c r="Z2812"/>
      <c r="AD2812" s="5">
        <f t="shared" si="196"/>
        <v>40786</v>
      </c>
      <c r="AE2812" s="96" cm="1">
        <f t="array" ref="AE2812">_xlfn.XLOOKUP(AD2811,SELICHistorico[Data],SELICHistorico[SELIC dia]/100,AE2811,0)</f>
        <v>0</v>
      </c>
      <c r="AF2812" s="80">
        <f t="shared" si="194"/>
        <v>1</v>
      </c>
      <c r="AG2812" s="123">
        <f t="shared" si="193"/>
        <v>1000</v>
      </c>
      <c r="AH2812" s="126" cm="1">
        <f t="array" ref="AH2812">_xlfn.XLOOKUP(AD2811,CDIHistorico_[Data],CDIHistorico_[CDI dia]/100,AH2811,0)</f>
        <v>0</v>
      </c>
      <c r="AI2812" s="2">
        <f t="shared" si="195"/>
        <v>1</v>
      </c>
    </row>
    <row r="2813" spans="26:35" hidden="1" x14ac:dyDescent="0.25">
      <c r="Z2813"/>
      <c r="AD2813" s="5">
        <f t="shared" si="196"/>
        <v>40787</v>
      </c>
      <c r="AE2813" s="96" cm="1">
        <f t="array" ref="AE2813">_xlfn.XLOOKUP(AD2812,SELICHistorico[Data],SELICHistorico[SELIC dia]/100,AE2812,0)</f>
        <v>0</v>
      </c>
      <c r="AF2813" s="80">
        <f t="shared" si="194"/>
        <v>1</v>
      </c>
      <c r="AG2813" s="123">
        <f t="shared" ref="AG2813:AG2876" si="197">TRUNC(1000*AF2813,6)</f>
        <v>1000</v>
      </c>
      <c r="AH2813" s="126" cm="1">
        <f t="array" ref="AH2813">_xlfn.XLOOKUP(AD2812,CDIHistorico_[Data],CDIHistorico_[CDI dia]/100,AH2812,0)</f>
        <v>0</v>
      </c>
      <c r="AI2813" s="2">
        <f t="shared" si="195"/>
        <v>1</v>
      </c>
    </row>
    <row r="2814" spans="26:35" hidden="1" x14ac:dyDescent="0.25">
      <c r="Z2814"/>
      <c r="AD2814" s="5">
        <f t="shared" si="196"/>
        <v>40788</v>
      </c>
      <c r="AE2814" s="96" cm="1">
        <f t="array" ref="AE2814">_xlfn.XLOOKUP(AD2813,SELICHistorico[Data],SELICHistorico[SELIC dia]/100,AE2813,0)</f>
        <v>0</v>
      </c>
      <c r="AF2814" s="80">
        <f t="shared" ref="AF2814:AF2877" si="198">AF2813*(1+AE2814)</f>
        <v>1</v>
      </c>
      <c r="AG2814" s="123">
        <f t="shared" si="197"/>
        <v>1000</v>
      </c>
      <c r="AH2814" s="126" cm="1">
        <f t="array" ref="AH2814">_xlfn.XLOOKUP(AD2813,CDIHistorico_[Data],CDIHistorico_[CDI dia]/100,AH2813,0)</f>
        <v>0</v>
      </c>
      <c r="AI2814" s="2">
        <f t="shared" si="195"/>
        <v>1</v>
      </c>
    </row>
    <row r="2815" spans="26:35" hidden="1" x14ac:dyDescent="0.25">
      <c r="Z2815"/>
      <c r="AD2815" s="5">
        <f t="shared" si="196"/>
        <v>40791</v>
      </c>
      <c r="AE2815" s="96" cm="1">
        <f t="array" ref="AE2815">_xlfn.XLOOKUP(AD2814,SELICHistorico[Data],SELICHistorico[SELIC dia]/100,AE2814,0)</f>
        <v>0</v>
      </c>
      <c r="AF2815" s="80">
        <f t="shared" si="198"/>
        <v>1</v>
      </c>
      <c r="AG2815" s="123">
        <f t="shared" si="197"/>
        <v>1000</v>
      </c>
      <c r="AH2815" s="126" cm="1">
        <f t="array" ref="AH2815">_xlfn.XLOOKUP(AD2814,CDIHistorico_[Data],CDIHistorico_[CDI dia]/100,AH2814,0)</f>
        <v>0</v>
      </c>
      <c r="AI2815" s="2">
        <f t="shared" si="195"/>
        <v>1</v>
      </c>
    </row>
    <row r="2816" spans="26:35" hidden="1" x14ac:dyDescent="0.25">
      <c r="Z2816"/>
      <c r="AD2816" s="5">
        <f t="shared" si="196"/>
        <v>40792</v>
      </c>
      <c r="AE2816" s="96" cm="1">
        <f t="array" ref="AE2816">_xlfn.XLOOKUP(AD2815,SELICHistorico[Data],SELICHistorico[SELIC dia]/100,AE2815,0)</f>
        <v>0</v>
      </c>
      <c r="AF2816" s="80">
        <f t="shared" si="198"/>
        <v>1</v>
      </c>
      <c r="AG2816" s="123">
        <f t="shared" si="197"/>
        <v>1000</v>
      </c>
      <c r="AH2816" s="126" cm="1">
        <f t="array" ref="AH2816">_xlfn.XLOOKUP(AD2815,CDIHistorico_[Data],CDIHistorico_[CDI dia]/100,AH2815,0)</f>
        <v>0</v>
      </c>
      <c r="AI2816" s="2">
        <f t="shared" si="195"/>
        <v>1</v>
      </c>
    </row>
    <row r="2817" spans="26:35" hidden="1" x14ac:dyDescent="0.25">
      <c r="Z2817"/>
      <c r="AD2817" s="5">
        <f t="shared" si="196"/>
        <v>40794</v>
      </c>
      <c r="AE2817" s="96" cm="1">
        <f t="array" ref="AE2817">_xlfn.XLOOKUP(AD2816,SELICHistorico[Data],SELICHistorico[SELIC dia]/100,AE2816,0)</f>
        <v>0</v>
      </c>
      <c r="AF2817" s="80">
        <f t="shared" si="198"/>
        <v>1</v>
      </c>
      <c r="AG2817" s="123">
        <f t="shared" si="197"/>
        <v>1000</v>
      </c>
      <c r="AH2817" s="126" cm="1">
        <f t="array" ref="AH2817">_xlfn.XLOOKUP(AD2816,CDIHistorico_[Data],CDIHistorico_[CDI dia]/100,AH2816,0)</f>
        <v>0</v>
      </c>
      <c r="AI2817" s="2">
        <f t="shared" si="195"/>
        <v>1</v>
      </c>
    </row>
    <row r="2818" spans="26:35" hidden="1" x14ac:dyDescent="0.25">
      <c r="Z2818"/>
      <c r="AD2818" s="5">
        <f t="shared" si="196"/>
        <v>40795</v>
      </c>
      <c r="AE2818" s="96" cm="1">
        <f t="array" ref="AE2818">_xlfn.XLOOKUP(AD2817,SELICHistorico[Data],SELICHistorico[SELIC dia]/100,AE2817,0)</f>
        <v>0</v>
      </c>
      <c r="AF2818" s="80">
        <f t="shared" si="198"/>
        <v>1</v>
      </c>
      <c r="AG2818" s="123">
        <f t="shared" si="197"/>
        <v>1000</v>
      </c>
      <c r="AH2818" s="126" cm="1">
        <f t="array" ref="AH2818">_xlfn.XLOOKUP(AD2817,CDIHistorico_[Data],CDIHistorico_[CDI dia]/100,AH2817,0)</f>
        <v>0</v>
      </c>
      <c r="AI2818" s="2">
        <f t="shared" si="195"/>
        <v>1</v>
      </c>
    </row>
    <row r="2819" spans="26:35" hidden="1" x14ac:dyDescent="0.25">
      <c r="Z2819"/>
      <c r="AD2819" s="5">
        <f t="shared" si="196"/>
        <v>40798</v>
      </c>
      <c r="AE2819" s="96" cm="1">
        <f t="array" ref="AE2819">_xlfn.XLOOKUP(AD2818,SELICHistorico[Data],SELICHistorico[SELIC dia]/100,AE2818,0)</f>
        <v>0</v>
      </c>
      <c r="AF2819" s="80">
        <f t="shared" si="198"/>
        <v>1</v>
      </c>
      <c r="AG2819" s="123">
        <f t="shared" si="197"/>
        <v>1000</v>
      </c>
      <c r="AH2819" s="126" cm="1">
        <f t="array" ref="AH2819">_xlfn.XLOOKUP(AD2818,CDIHistorico_[Data],CDIHistorico_[CDI dia]/100,AH2818,0)</f>
        <v>0</v>
      </c>
      <c r="AI2819" s="2">
        <f t="shared" si="195"/>
        <v>1</v>
      </c>
    </row>
    <row r="2820" spans="26:35" hidden="1" x14ac:dyDescent="0.25">
      <c r="Z2820"/>
      <c r="AD2820" s="5">
        <f t="shared" si="196"/>
        <v>40799</v>
      </c>
      <c r="AE2820" s="96" cm="1">
        <f t="array" ref="AE2820">_xlfn.XLOOKUP(AD2819,SELICHistorico[Data],SELICHistorico[SELIC dia]/100,AE2819,0)</f>
        <v>0</v>
      </c>
      <c r="AF2820" s="80">
        <f t="shared" si="198"/>
        <v>1</v>
      </c>
      <c r="AG2820" s="123">
        <f t="shared" si="197"/>
        <v>1000</v>
      </c>
      <c r="AH2820" s="126" cm="1">
        <f t="array" ref="AH2820">_xlfn.XLOOKUP(AD2819,CDIHistorico_[Data],CDIHistorico_[CDI dia]/100,AH2819,0)</f>
        <v>0</v>
      </c>
      <c r="AI2820" s="2">
        <f t="shared" si="195"/>
        <v>1</v>
      </c>
    </row>
    <row r="2821" spans="26:35" hidden="1" x14ac:dyDescent="0.25">
      <c r="Z2821"/>
      <c r="AD2821" s="5">
        <f t="shared" si="196"/>
        <v>40800</v>
      </c>
      <c r="AE2821" s="96" cm="1">
        <f t="array" ref="AE2821">_xlfn.XLOOKUP(AD2820,SELICHistorico[Data],SELICHistorico[SELIC dia]/100,AE2820,0)</f>
        <v>0</v>
      </c>
      <c r="AF2821" s="80">
        <f t="shared" si="198"/>
        <v>1</v>
      </c>
      <c r="AG2821" s="123">
        <f t="shared" si="197"/>
        <v>1000</v>
      </c>
      <c r="AH2821" s="126" cm="1">
        <f t="array" ref="AH2821">_xlfn.XLOOKUP(AD2820,CDIHistorico_[Data],CDIHistorico_[CDI dia]/100,AH2820,0)</f>
        <v>0</v>
      </c>
      <c r="AI2821" s="2">
        <f t="shared" si="195"/>
        <v>1</v>
      </c>
    </row>
    <row r="2822" spans="26:35" hidden="1" x14ac:dyDescent="0.25">
      <c r="Z2822"/>
      <c r="AD2822" s="5">
        <f t="shared" si="196"/>
        <v>40801</v>
      </c>
      <c r="AE2822" s="96" cm="1">
        <f t="array" ref="AE2822">_xlfn.XLOOKUP(AD2821,SELICHistorico[Data],SELICHistorico[SELIC dia]/100,AE2821,0)</f>
        <v>0</v>
      </c>
      <c r="AF2822" s="80">
        <f t="shared" si="198"/>
        <v>1</v>
      </c>
      <c r="AG2822" s="123">
        <f t="shared" si="197"/>
        <v>1000</v>
      </c>
      <c r="AH2822" s="126" cm="1">
        <f t="array" ref="AH2822">_xlfn.XLOOKUP(AD2821,CDIHistorico_[Data],CDIHistorico_[CDI dia]/100,AH2821,0)</f>
        <v>0</v>
      </c>
      <c r="AI2822" s="2">
        <f t="shared" si="195"/>
        <v>1</v>
      </c>
    </row>
    <row r="2823" spans="26:35" hidden="1" x14ac:dyDescent="0.25">
      <c r="Z2823"/>
      <c r="AD2823" s="5">
        <f t="shared" si="196"/>
        <v>40802</v>
      </c>
      <c r="AE2823" s="96" cm="1">
        <f t="array" ref="AE2823">_xlfn.XLOOKUP(AD2822,SELICHistorico[Data],SELICHistorico[SELIC dia]/100,AE2822,0)</f>
        <v>0</v>
      </c>
      <c r="AF2823" s="80">
        <f t="shared" si="198"/>
        <v>1</v>
      </c>
      <c r="AG2823" s="123">
        <f t="shared" si="197"/>
        <v>1000</v>
      </c>
      <c r="AH2823" s="126" cm="1">
        <f t="array" ref="AH2823">_xlfn.XLOOKUP(AD2822,CDIHistorico_[Data],CDIHistorico_[CDI dia]/100,AH2822,0)</f>
        <v>0</v>
      </c>
      <c r="AI2823" s="2">
        <f t="shared" si="195"/>
        <v>1</v>
      </c>
    </row>
    <row r="2824" spans="26:35" hidden="1" x14ac:dyDescent="0.25">
      <c r="Z2824"/>
      <c r="AD2824" s="5">
        <f t="shared" si="196"/>
        <v>40805</v>
      </c>
      <c r="AE2824" s="96" cm="1">
        <f t="array" ref="AE2824">_xlfn.XLOOKUP(AD2823,SELICHistorico[Data],SELICHistorico[SELIC dia]/100,AE2823,0)</f>
        <v>0</v>
      </c>
      <c r="AF2824" s="80">
        <f t="shared" si="198"/>
        <v>1</v>
      </c>
      <c r="AG2824" s="123">
        <f t="shared" si="197"/>
        <v>1000</v>
      </c>
      <c r="AH2824" s="126" cm="1">
        <f t="array" ref="AH2824">_xlfn.XLOOKUP(AD2823,CDIHistorico_[Data],CDIHistorico_[CDI dia]/100,AH2823,0)</f>
        <v>0</v>
      </c>
      <c r="AI2824" s="2">
        <f t="shared" si="195"/>
        <v>1</v>
      </c>
    </row>
    <row r="2825" spans="26:35" hidden="1" x14ac:dyDescent="0.25">
      <c r="Z2825"/>
      <c r="AD2825" s="5">
        <f t="shared" si="196"/>
        <v>40806</v>
      </c>
      <c r="AE2825" s="96" cm="1">
        <f t="array" ref="AE2825">_xlfn.XLOOKUP(AD2824,SELICHistorico[Data],SELICHistorico[SELIC dia]/100,AE2824,0)</f>
        <v>0</v>
      </c>
      <c r="AF2825" s="80">
        <f t="shared" si="198"/>
        <v>1</v>
      </c>
      <c r="AG2825" s="123">
        <f t="shared" si="197"/>
        <v>1000</v>
      </c>
      <c r="AH2825" s="126" cm="1">
        <f t="array" ref="AH2825">_xlfn.XLOOKUP(AD2824,CDIHistorico_[Data],CDIHistorico_[CDI dia]/100,AH2824,0)</f>
        <v>0</v>
      </c>
      <c r="AI2825" s="2">
        <f t="shared" si="195"/>
        <v>1</v>
      </c>
    </row>
    <row r="2826" spans="26:35" hidden="1" x14ac:dyDescent="0.25">
      <c r="Z2826"/>
      <c r="AD2826" s="5">
        <f t="shared" si="196"/>
        <v>40807</v>
      </c>
      <c r="AE2826" s="96" cm="1">
        <f t="array" ref="AE2826">_xlfn.XLOOKUP(AD2825,SELICHistorico[Data],SELICHistorico[SELIC dia]/100,AE2825,0)</f>
        <v>0</v>
      </c>
      <c r="AF2826" s="80">
        <f t="shared" si="198"/>
        <v>1</v>
      </c>
      <c r="AG2826" s="123">
        <f t="shared" si="197"/>
        <v>1000</v>
      </c>
      <c r="AH2826" s="126" cm="1">
        <f t="array" ref="AH2826">_xlfn.XLOOKUP(AD2825,CDIHistorico_[Data],CDIHistorico_[CDI dia]/100,AH2825,0)</f>
        <v>0</v>
      </c>
      <c r="AI2826" s="2">
        <f t="shared" si="195"/>
        <v>1</v>
      </c>
    </row>
    <row r="2827" spans="26:35" hidden="1" x14ac:dyDescent="0.25">
      <c r="Z2827"/>
      <c r="AD2827" s="5">
        <f t="shared" si="196"/>
        <v>40808</v>
      </c>
      <c r="AE2827" s="96" cm="1">
        <f t="array" ref="AE2827">_xlfn.XLOOKUP(AD2826,SELICHistorico[Data],SELICHistorico[SELIC dia]/100,AE2826,0)</f>
        <v>0</v>
      </c>
      <c r="AF2827" s="80">
        <f t="shared" si="198"/>
        <v>1</v>
      </c>
      <c r="AG2827" s="123">
        <f t="shared" si="197"/>
        <v>1000</v>
      </c>
      <c r="AH2827" s="126" cm="1">
        <f t="array" ref="AH2827">_xlfn.XLOOKUP(AD2826,CDIHistorico_[Data],CDIHistorico_[CDI dia]/100,AH2826,0)</f>
        <v>0</v>
      </c>
      <c r="AI2827" s="2">
        <f t="shared" ref="AI2827:AI2890" si="199">AI2826*(1+AH2827)</f>
        <v>1</v>
      </c>
    </row>
    <row r="2828" spans="26:35" hidden="1" x14ac:dyDescent="0.25">
      <c r="Z2828"/>
      <c r="AD2828" s="5">
        <f t="shared" si="196"/>
        <v>40809</v>
      </c>
      <c r="AE2828" s="96" cm="1">
        <f t="array" ref="AE2828">_xlfn.XLOOKUP(AD2827,SELICHistorico[Data],SELICHistorico[SELIC dia]/100,AE2827,0)</f>
        <v>0</v>
      </c>
      <c r="AF2828" s="80">
        <f t="shared" si="198"/>
        <v>1</v>
      </c>
      <c r="AG2828" s="123">
        <f t="shared" si="197"/>
        <v>1000</v>
      </c>
      <c r="AH2828" s="126" cm="1">
        <f t="array" ref="AH2828">_xlfn.XLOOKUP(AD2827,CDIHistorico_[Data],CDIHistorico_[CDI dia]/100,AH2827,0)</f>
        <v>0</v>
      </c>
      <c r="AI2828" s="2">
        <f t="shared" si="199"/>
        <v>1</v>
      </c>
    </row>
    <row r="2829" spans="26:35" hidden="1" x14ac:dyDescent="0.25">
      <c r="Z2829"/>
      <c r="AD2829" s="5">
        <f t="shared" si="196"/>
        <v>40812</v>
      </c>
      <c r="AE2829" s="96" cm="1">
        <f t="array" ref="AE2829">_xlfn.XLOOKUP(AD2828,SELICHistorico[Data],SELICHistorico[SELIC dia]/100,AE2828,0)</f>
        <v>0</v>
      </c>
      <c r="AF2829" s="80">
        <f t="shared" si="198"/>
        <v>1</v>
      </c>
      <c r="AG2829" s="123">
        <f t="shared" si="197"/>
        <v>1000</v>
      </c>
      <c r="AH2829" s="126" cm="1">
        <f t="array" ref="AH2829">_xlfn.XLOOKUP(AD2828,CDIHistorico_[Data],CDIHistorico_[CDI dia]/100,AH2828,0)</f>
        <v>0</v>
      </c>
      <c r="AI2829" s="2">
        <f t="shared" si="199"/>
        <v>1</v>
      </c>
    </row>
    <row r="2830" spans="26:35" hidden="1" x14ac:dyDescent="0.25">
      <c r="Z2830"/>
      <c r="AD2830" s="5">
        <f t="shared" si="196"/>
        <v>40813</v>
      </c>
      <c r="AE2830" s="96" cm="1">
        <f t="array" ref="AE2830">_xlfn.XLOOKUP(AD2829,SELICHistorico[Data],SELICHistorico[SELIC dia]/100,AE2829,0)</f>
        <v>0</v>
      </c>
      <c r="AF2830" s="80">
        <f t="shared" si="198"/>
        <v>1</v>
      </c>
      <c r="AG2830" s="123">
        <f t="shared" si="197"/>
        <v>1000</v>
      </c>
      <c r="AH2830" s="126" cm="1">
        <f t="array" ref="AH2830">_xlfn.XLOOKUP(AD2829,CDIHistorico_[Data],CDIHistorico_[CDI dia]/100,AH2829,0)</f>
        <v>0</v>
      </c>
      <c r="AI2830" s="2">
        <f t="shared" si="199"/>
        <v>1</v>
      </c>
    </row>
    <row r="2831" spans="26:35" hidden="1" x14ac:dyDescent="0.25">
      <c r="Z2831"/>
      <c r="AD2831" s="5">
        <f t="shared" si="196"/>
        <v>40814</v>
      </c>
      <c r="AE2831" s="96" cm="1">
        <f t="array" ref="AE2831">_xlfn.XLOOKUP(AD2830,SELICHistorico[Data],SELICHistorico[SELIC dia]/100,AE2830,0)</f>
        <v>0</v>
      </c>
      <c r="AF2831" s="80">
        <f t="shared" si="198"/>
        <v>1</v>
      </c>
      <c r="AG2831" s="123">
        <f t="shared" si="197"/>
        <v>1000</v>
      </c>
      <c r="AH2831" s="126" cm="1">
        <f t="array" ref="AH2831">_xlfn.XLOOKUP(AD2830,CDIHistorico_[Data],CDIHistorico_[CDI dia]/100,AH2830,0)</f>
        <v>0</v>
      </c>
      <c r="AI2831" s="2">
        <f t="shared" si="199"/>
        <v>1</v>
      </c>
    </row>
    <row r="2832" spans="26:35" hidden="1" x14ac:dyDescent="0.25">
      <c r="Z2832"/>
      <c r="AD2832" s="5">
        <f t="shared" si="196"/>
        <v>40815</v>
      </c>
      <c r="AE2832" s="96" cm="1">
        <f t="array" ref="AE2832">_xlfn.XLOOKUP(AD2831,SELICHistorico[Data],SELICHistorico[SELIC dia]/100,AE2831,0)</f>
        <v>0</v>
      </c>
      <c r="AF2832" s="80">
        <f t="shared" si="198"/>
        <v>1</v>
      </c>
      <c r="AG2832" s="123">
        <f t="shared" si="197"/>
        <v>1000</v>
      </c>
      <c r="AH2832" s="126" cm="1">
        <f t="array" ref="AH2832">_xlfn.XLOOKUP(AD2831,CDIHistorico_[Data],CDIHistorico_[CDI dia]/100,AH2831,0)</f>
        <v>0</v>
      </c>
      <c r="AI2832" s="2">
        <f t="shared" si="199"/>
        <v>1</v>
      </c>
    </row>
    <row r="2833" spans="26:35" hidden="1" x14ac:dyDescent="0.25">
      <c r="Z2833"/>
      <c r="AD2833" s="5">
        <f t="shared" si="196"/>
        <v>40816</v>
      </c>
      <c r="AE2833" s="96" cm="1">
        <f t="array" ref="AE2833">_xlfn.XLOOKUP(AD2832,SELICHistorico[Data],SELICHistorico[SELIC dia]/100,AE2832,0)</f>
        <v>0</v>
      </c>
      <c r="AF2833" s="80">
        <f t="shared" si="198"/>
        <v>1</v>
      </c>
      <c r="AG2833" s="123">
        <f t="shared" si="197"/>
        <v>1000</v>
      </c>
      <c r="AH2833" s="126" cm="1">
        <f t="array" ref="AH2833">_xlfn.XLOOKUP(AD2832,CDIHistorico_[Data],CDIHistorico_[CDI dia]/100,AH2832,0)</f>
        <v>0</v>
      </c>
      <c r="AI2833" s="2">
        <f t="shared" si="199"/>
        <v>1</v>
      </c>
    </row>
    <row r="2834" spans="26:35" hidden="1" x14ac:dyDescent="0.25">
      <c r="Z2834"/>
      <c r="AD2834" s="5">
        <f t="shared" si="196"/>
        <v>40819</v>
      </c>
      <c r="AE2834" s="96" cm="1">
        <f t="array" ref="AE2834">_xlfn.XLOOKUP(AD2833,SELICHistorico[Data],SELICHistorico[SELIC dia]/100,AE2833,0)</f>
        <v>0</v>
      </c>
      <c r="AF2834" s="80">
        <f t="shared" si="198"/>
        <v>1</v>
      </c>
      <c r="AG2834" s="123">
        <f t="shared" si="197"/>
        <v>1000</v>
      </c>
      <c r="AH2834" s="126" cm="1">
        <f t="array" ref="AH2834">_xlfn.XLOOKUP(AD2833,CDIHistorico_[Data],CDIHistorico_[CDI dia]/100,AH2833,0)</f>
        <v>0</v>
      </c>
      <c r="AI2834" s="2">
        <f t="shared" si="199"/>
        <v>1</v>
      </c>
    </row>
    <row r="2835" spans="26:35" hidden="1" x14ac:dyDescent="0.25">
      <c r="Z2835"/>
      <c r="AD2835" s="5">
        <f t="shared" si="196"/>
        <v>40820</v>
      </c>
      <c r="AE2835" s="96" cm="1">
        <f t="array" ref="AE2835">_xlfn.XLOOKUP(AD2834,SELICHistorico[Data],SELICHistorico[SELIC dia]/100,AE2834,0)</f>
        <v>0</v>
      </c>
      <c r="AF2835" s="80">
        <f t="shared" si="198"/>
        <v>1</v>
      </c>
      <c r="AG2835" s="123">
        <f t="shared" si="197"/>
        <v>1000</v>
      </c>
      <c r="AH2835" s="126" cm="1">
        <f t="array" ref="AH2835">_xlfn.XLOOKUP(AD2834,CDIHistorico_[Data],CDIHistorico_[CDI dia]/100,AH2834,0)</f>
        <v>0</v>
      </c>
      <c r="AI2835" s="2">
        <f t="shared" si="199"/>
        <v>1</v>
      </c>
    </row>
    <row r="2836" spans="26:35" hidden="1" x14ac:dyDescent="0.25">
      <c r="Z2836"/>
      <c r="AD2836" s="5">
        <f t="shared" ref="AD2836:AD2899" si="200">WORKDAY(AD2835,1,feriados)</f>
        <v>40821</v>
      </c>
      <c r="AE2836" s="96" cm="1">
        <f t="array" ref="AE2836">_xlfn.XLOOKUP(AD2835,SELICHistorico[Data],SELICHistorico[SELIC dia]/100,AE2835,0)</f>
        <v>0</v>
      </c>
      <c r="AF2836" s="80">
        <f t="shared" si="198"/>
        <v>1</v>
      </c>
      <c r="AG2836" s="123">
        <f t="shared" si="197"/>
        <v>1000</v>
      </c>
      <c r="AH2836" s="126" cm="1">
        <f t="array" ref="AH2836">_xlfn.XLOOKUP(AD2835,CDIHistorico_[Data],CDIHistorico_[CDI dia]/100,AH2835,0)</f>
        <v>0</v>
      </c>
      <c r="AI2836" s="2">
        <f t="shared" si="199"/>
        <v>1</v>
      </c>
    </row>
    <row r="2837" spans="26:35" hidden="1" x14ac:dyDescent="0.25">
      <c r="Z2837"/>
      <c r="AD2837" s="5">
        <f t="shared" si="200"/>
        <v>40822</v>
      </c>
      <c r="AE2837" s="96" cm="1">
        <f t="array" ref="AE2837">_xlfn.XLOOKUP(AD2836,SELICHistorico[Data],SELICHistorico[SELIC dia]/100,AE2836,0)</f>
        <v>0</v>
      </c>
      <c r="AF2837" s="80">
        <f t="shared" si="198"/>
        <v>1</v>
      </c>
      <c r="AG2837" s="123">
        <f t="shared" si="197"/>
        <v>1000</v>
      </c>
      <c r="AH2837" s="126" cm="1">
        <f t="array" ref="AH2837">_xlfn.XLOOKUP(AD2836,CDIHistorico_[Data],CDIHistorico_[CDI dia]/100,AH2836,0)</f>
        <v>0</v>
      </c>
      <c r="AI2837" s="2">
        <f t="shared" si="199"/>
        <v>1</v>
      </c>
    </row>
    <row r="2838" spans="26:35" hidden="1" x14ac:dyDescent="0.25">
      <c r="Z2838"/>
      <c r="AD2838" s="5">
        <f t="shared" si="200"/>
        <v>40823</v>
      </c>
      <c r="AE2838" s="96" cm="1">
        <f t="array" ref="AE2838">_xlfn.XLOOKUP(AD2837,SELICHistorico[Data],SELICHistorico[SELIC dia]/100,AE2837,0)</f>
        <v>0</v>
      </c>
      <c r="AF2838" s="80">
        <f t="shared" si="198"/>
        <v>1</v>
      </c>
      <c r="AG2838" s="123">
        <f t="shared" si="197"/>
        <v>1000</v>
      </c>
      <c r="AH2838" s="126" cm="1">
        <f t="array" ref="AH2838">_xlfn.XLOOKUP(AD2837,CDIHistorico_[Data],CDIHistorico_[CDI dia]/100,AH2837,0)</f>
        <v>0</v>
      </c>
      <c r="AI2838" s="2">
        <f t="shared" si="199"/>
        <v>1</v>
      </c>
    </row>
    <row r="2839" spans="26:35" hidden="1" x14ac:dyDescent="0.25">
      <c r="Z2839"/>
      <c r="AD2839" s="5">
        <f t="shared" si="200"/>
        <v>40826</v>
      </c>
      <c r="AE2839" s="96" cm="1">
        <f t="array" ref="AE2839">_xlfn.XLOOKUP(AD2838,SELICHistorico[Data],SELICHistorico[SELIC dia]/100,AE2838,0)</f>
        <v>0</v>
      </c>
      <c r="AF2839" s="80">
        <f t="shared" si="198"/>
        <v>1</v>
      </c>
      <c r="AG2839" s="123">
        <f t="shared" si="197"/>
        <v>1000</v>
      </c>
      <c r="AH2839" s="126" cm="1">
        <f t="array" ref="AH2839">_xlfn.XLOOKUP(AD2838,CDIHistorico_[Data],CDIHistorico_[CDI dia]/100,AH2838,0)</f>
        <v>0</v>
      </c>
      <c r="AI2839" s="2">
        <f t="shared" si="199"/>
        <v>1</v>
      </c>
    </row>
    <row r="2840" spans="26:35" hidden="1" x14ac:dyDescent="0.25">
      <c r="Z2840"/>
      <c r="AD2840" s="5">
        <f t="shared" si="200"/>
        <v>40827</v>
      </c>
      <c r="AE2840" s="96" cm="1">
        <f t="array" ref="AE2840">_xlfn.XLOOKUP(AD2839,SELICHistorico[Data],SELICHistorico[SELIC dia]/100,AE2839,0)</f>
        <v>0</v>
      </c>
      <c r="AF2840" s="80">
        <f t="shared" si="198"/>
        <v>1</v>
      </c>
      <c r="AG2840" s="123">
        <f t="shared" si="197"/>
        <v>1000</v>
      </c>
      <c r="AH2840" s="126" cm="1">
        <f t="array" ref="AH2840">_xlfn.XLOOKUP(AD2839,CDIHistorico_[Data],CDIHistorico_[CDI dia]/100,AH2839,0)</f>
        <v>0</v>
      </c>
      <c r="AI2840" s="2">
        <f t="shared" si="199"/>
        <v>1</v>
      </c>
    </row>
    <row r="2841" spans="26:35" hidden="1" x14ac:dyDescent="0.25">
      <c r="Z2841"/>
      <c r="AD2841" s="5">
        <f t="shared" si="200"/>
        <v>40829</v>
      </c>
      <c r="AE2841" s="96" cm="1">
        <f t="array" ref="AE2841">_xlfn.XLOOKUP(AD2840,SELICHistorico[Data],SELICHistorico[SELIC dia]/100,AE2840,0)</f>
        <v>0</v>
      </c>
      <c r="AF2841" s="80">
        <f t="shared" si="198"/>
        <v>1</v>
      </c>
      <c r="AG2841" s="123">
        <f t="shared" si="197"/>
        <v>1000</v>
      </c>
      <c r="AH2841" s="126" cm="1">
        <f t="array" ref="AH2841">_xlfn.XLOOKUP(AD2840,CDIHistorico_[Data],CDIHistorico_[CDI dia]/100,AH2840,0)</f>
        <v>0</v>
      </c>
      <c r="AI2841" s="2">
        <f t="shared" si="199"/>
        <v>1</v>
      </c>
    </row>
    <row r="2842" spans="26:35" hidden="1" x14ac:dyDescent="0.25">
      <c r="Z2842"/>
      <c r="AD2842" s="5">
        <f t="shared" si="200"/>
        <v>40830</v>
      </c>
      <c r="AE2842" s="96" cm="1">
        <f t="array" ref="AE2842">_xlfn.XLOOKUP(AD2841,SELICHistorico[Data],SELICHistorico[SELIC dia]/100,AE2841,0)</f>
        <v>0</v>
      </c>
      <c r="AF2842" s="80">
        <f t="shared" si="198"/>
        <v>1</v>
      </c>
      <c r="AG2842" s="123">
        <f t="shared" si="197"/>
        <v>1000</v>
      </c>
      <c r="AH2842" s="126" cm="1">
        <f t="array" ref="AH2842">_xlfn.XLOOKUP(AD2841,CDIHistorico_[Data],CDIHistorico_[CDI dia]/100,AH2841,0)</f>
        <v>0</v>
      </c>
      <c r="AI2842" s="2">
        <f t="shared" si="199"/>
        <v>1</v>
      </c>
    </row>
    <row r="2843" spans="26:35" hidden="1" x14ac:dyDescent="0.25">
      <c r="Z2843"/>
      <c r="AD2843" s="5">
        <f t="shared" si="200"/>
        <v>40833</v>
      </c>
      <c r="AE2843" s="96" cm="1">
        <f t="array" ref="AE2843">_xlfn.XLOOKUP(AD2842,SELICHistorico[Data],SELICHistorico[SELIC dia]/100,AE2842,0)</f>
        <v>0</v>
      </c>
      <c r="AF2843" s="80">
        <f t="shared" si="198"/>
        <v>1</v>
      </c>
      <c r="AG2843" s="123">
        <f t="shared" si="197"/>
        <v>1000</v>
      </c>
      <c r="AH2843" s="126" cm="1">
        <f t="array" ref="AH2843">_xlfn.XLOOKUP(AD2842,CDIHistorico_[Data],CDIHistorico_[CDI dia]/100,AH2842,0)</f>
        <v>0</v>
      </c>
      <c r="AI2843" s="2">
        <f t="shared" si="199"/>
        <v>1</v>
      </c>
    </row>
    <row r="2844" spans="26:35" hidden="1" x14ac:dyDescent="0.25">
      <c r="Z2844"/>
      <c r="AD2844" s="5">
        <f t="shared" si="200"/>
        <v>40834</v>
      </c>
      <c r="AE2844" s="96" cm="1">
        <f t="array" ref="AE2844">_xlfn.XLOOKUP(AD2843,SELICHistorico[Data],SELICHistorico[SELIC dia]/100,AE2843,0)</f>
        <v>0</v>
      </c>
      <c r="AF2844" s="80">
        <f t="shared" si="198"/>
        <v>1</v>
      </c>
      <c r="AG2844" s="123">
        <f t="shared" si="197"/>
        <v>1000</v>
      </c>
      <c r="AH2844" s="126" cm="1">
        <f t="array" ref="AH2844">_xlfn.XLOOKUP(AD2843,CDIHistorico_[Data],CDIHistorico_[CDI dia]/100,AH2843,0)</f>
        <v>0</v>
      </c>
      <c r="AI2844" s="2">
        <f t="shared" si="199"/>
        <v>1</v>
      </c>
    </row>
    <row r="2845" spans="26:35" hidden="1" x14ac:dyDescent="0.25">
      <c r="Z2845"/>
      <c r="AD2845" s="5">
        <f t="shared" si="200"/>
        <v>40835</v>
      </c>
      <c r="AE2845" s="96" cm="1">
        <f t="array" ref="AE2845">_xlfn.XLOOKUP(AD2844,SELICHistorico[Data],SELICHistorico[SELIC dia]/100,AE2844,0)</f>
        <v>0</v>
      </c>
      <c r="AF2845" s="80">
        <f t="shared" si="198"/>
        <v>1</v>
      </c>
      <c r="AG2845" s="123">
        <f t="shared" si="197"/>
        <v>1000</v>
      </c>
      <c r="AH2845" s="126" cm="1">
        <f t="array" ref="AH2845">_xlfn.XLOOKUP(AD2844,CDIHistorico_[Data],CDIHistorico_[CDI dia]/100,AH2844,0)</f>
        <v>0</v>
      </c>
      <c r="AI2845" s="2">
        <f t="shared" si="199"/>
        <v>1</v>
      </c>
    </row>
    <row r="2846" spans="26:35" hidden="1" x14ac:dyDescent="0.25">
      <c r="Z2846"/>
      <c r="AD2846" s="5">
        <f t="shared" si="200"/>
        <v>40836</v>
      </c>
      <c r="AE2846" s="96" cm="1">
        <f t="array" ref="AE2846">_xlfn.XLOOKUP(AD2845,SELICHistorico[Data],SELICHistorico[SELIC dia]/100,AE2845,0)</f>
        <v>0</v>
      </c>
      <c r="AF2846" s="80">
        <f t="shared" si="198"/>
        <v>1</v>
      </c>
      <c r="AG2846" s="123">
        <f t="shared" si="197"/>
        <v>1000</v>
      </c>
      <c r="AH2846" s="126" cm="1">
        <f t="array" ref="AH2846">_xlfn.XLOOKUP(AD2845,CDIHistorico_[Data],CDIHistorico_[CDI dia]/100,AH2845,0)</f>
        <v>0</v>
      </c>
      <c r="AI2846" s="2">
        <f t="shared" si="199"/>
        <v>1</v>
      </c>
    </row>
    <row r="2847" spans="26:35" hidden="1" x14ac:dyDescent="0.25">
      <c r="Z2847"/>
      <c r="AD2847" s="5">
        <f t="shared" si="200"/>
        <v>40837</v>
      </c>
      <c r="AE2847" s="96" cm="1">
        <f t="array" ref="AE2847">_xlfn.XLOOKUP(AD2846,SELICHistorico[Data],SELICHistorico[SELIC dia]/100,AE2846,0)</f>
        <v>0</v>
      </c>
      <c r="AF2847" s="80">
        <f t="shared" si="198"/>
        <v>1</v>
      </c>
      <c r="AG2847" s="123">
        <f t="shared" si="197"/>
        <v>1000</v>
      </c>
      <c r="AH2847" s="126" cm="1">
        <f t="array" ref="AH2847">_xlfn.XLOOKUP(AD2846,CDIHistorico_[Data],CDIHistorico_[CDI dia]/100,AH2846,0)</f>
        <v>0</v>
      </c>
      <c r="AI2847" s="2">
        <f t="shared" si="199"/>
        <v>1</v>
      </c>
    </row>
    <row r="2848" spans="26:35" hidden="1" x14ac:dyDescent="0.25">
      <c r="Z2848"/>
      <c r="AD2848" s="5">
        <f t="shared" si="200"/>
        <v>40840</v>
      </c>
      <c r="AE2848" s="96" cm="1">
        <f t="array" ref="AE2848">_xlfn.XLOOKUP(AD2847,SELICHistorico[Data],SELICHistorico[SELIC dia]/100,AE2847,0)</f>
        <v>0</v>
      </c>
      <c r="AF2848" s="80">
        <f t="shared" si="198"/>
        <v>1</v>
      </c>
      <c r="AG2848" s="123">
        <f t="shared" si="197"/>
        <v>1000</v>
      </c>
      <c r="AH2848" s="126" cm="1">
        <f t="array" ref="AH2848">_xlfn.XLOOKUP(AD2847,CDIHistorico_[Data],CDIHistorico_[CDI dia]/100,AH2847,0)</f>
        <v>0</v>
      </c>
      <c r="AI2848" s="2">
        <f t="shared" si="199"/>
        <v>1</v>
      </c>
    </row>
    <row r="2849" spans="26:35" hidden="1" x14ac:dyDescent="0.25">
      <c r="Z2849"/>
      <c r="AD2849" s="5">
        <f t="shared" si="200"/>
        <v>40841</v>
      </c>
      <c r="AE2849" s="96" cm="1">
        <f t="array" ref="AE2849">_xlfn.XLOOKUP(AD2848,SELICHistorico[Data],SELICHistorico[SELIC dia]/100,AE2848,0)</f>
        <v>0</v>
      </c>
      <c r="AF2849" s="80">
        <f t="shared" si="198"/>
        <v>1</v>
      </c>
      <c r="AG2849" s="123">
        <f t="shared" si="197"/>
        <v>1000</v>
      </c>
      <c r="AH2849" s="126" cm="1">
        <f t="array" ref="AH2849">_xlfn.XLOOKUP(AD2848,CDIHistorico_[Data],CDIHistorico_[CDI dia]/100,AH2848,0)</f>
        <v>0</v>
      </c>
      <c r="AI2849" s="2">
        <f t="shared" si="199"/>
        <v>1</v>
      </c>
    </row>
    <row r="2850" spans="26:35" hidden="1" x14ac:dyDescent="0.25">
      <c r="Z2850"/>
      <c r="AD2850" s="5">
        <f t="shared" si="200"/>
        <v>40842</v>
      </c>
      <c r="AE2850" s="96" cm="1">
        <f t="array" ref="AE2850">_xlfn.XLOOKUP(AD2849,SELICHistorico[Data],SELICHistorico[SELIC dia]/100,AE2849,0)</f>
        <v>0</v>
      </c>
      <c r="AF2850" s="80">
        <f t="shared" si="198"/>
        <v>1</v>
      </c>
      <c r="AG2850" s="123">
        <f t="shared" si="197"/>
        <v>1000</v>
      </c>
      <c r="AH2850" s="126" cm="1">
        <f t="array" ref="AH2850">_xlfn.XLOOKUP(AD2849,CDIHistorico_[Data],CDIHistorico_[CDI dia]/100,AH2849,0)</f>
        <v>0</v>
      </c>
      <c r="AI2850" s="2">
        <f t="shared" si="199"/>
        <v>1</v>
      </c>
    </row>
    <row r="2851" spans="26:35" hidden="1" x14ac:dyDescent="0.25">
      <c r="Z2851"/>
      <c r="AD2851" s="5">
        <f t="shared" si="200"/>
        <v>40843</v>
      </c>
      <c r="AE2851" s="96" cm="1">
        <f t="array" ref="AE2851">_xlfn.XLOOKUP(AD2850,SELICHistorico[Data],SELICHistorico[SELIC dia]/100,AE2850,0)</f>
        <v>0</v>
      </c>
      <c r="AF2851" s="80">
        <f t="shared" si="198"/>
        <v>1</v>
      </c>
      <c r="AG2851" s="123">
        <f t="shared" si="197"/>
        <v>1000</v>
      </c>
      <c r="AH2851" s="126" cm="1">
        <f t="array" ref="AH2851">_xlfn.XLOOKUP(AD2850,CDIHistorico_[Data],CDIHistorico_[CDI dia]/100,AH2850,0)</f>
        <v>0</v>
      </c>
      <c r="AI2851" s="2">
        <f t="shared" si="199"/>
        <v>1</v>
      </c>
    </row>
    <row r="2852" spans="26:35" hidden="1" x14ac:dyDescent="0.25">
      <c r="Z2852"/>
      <c r="AD2852" s="5">
        <f t="shared" si="200"/>
        <v>40844</v>
      </c>
      <c r="AE2852" s="96" cm="1">
        <f t="array" ref="AE2852">_xlfn.XLOOKUP(AD2851,SELICHistorico[Data],SELICHistorico[SELIC dia]/100,AE2851,0)</f>
        <v>0</v>
      </c>
      <c r="AF2852" s="80">
        <f t="shared" si="198"/>
        <v>1</v>
      </c>
      <c r="AG2852" s="123">
        <f t="shared" si="197"/>
        <v>1000</v>
      </c>
      <c r="AH2852" s="126" cm="1">
        <f t="array" ref="AH2852">_xlfn.XLOOKUP(AD2851,CDIHistorico_[Data],CDIHistorico_[CDI dia]/100,AH2851,0)</f>
        <v>0</v>
      </c>
      <c r="AI2852" s="2">
        <f t="shared" si="199"/>
        <v>1</v>
      </c>
    </row>
    <row r="2853" spans="26:35" hidden="1" x14ac:dyDescent="0.25">
      <c r="Z2853"/>
      <c r="AD2853" s="5">
        <f t="shared" si="200"/>
        <v>40847</v>
      </c>
      <c r="AE2853" s="96" cm="1">
        <f t="array" ref="AE2853">_xlfn.XLOOKUP(AD2852,SELICHistorico[Data],SELICHistorico[SELIC dia]/100,AE2852,0)</f>
        <v>0</v>
      </c>
      <c r="AF2853" s="80">
        <f t="shared" si="198"/>
        <v>1</v>
      </c>
      <c r="AG2853" s="123">
        <f t="shared" si="197"/>
        <v>1000</v>
      </c>
      <c r="AH2853" s="126" cm="1">
        <f t="array" ref="AH2853">_xlfn.XLOOKUP(AD2852,CDIHistorico_[Data],CDIHistorico_[CDI dia]/100,AH2852,0)</f>
        <v>0</v>
      </c>
      <c r="AI2853" s="2">
        <f t="shared" si="199"/>
        <v>1</v>
      </c>
    </row>
    <row r="2854" spans="26:35" hidden="1" x14ac:dyDescent="0.25">
      <c r="Z2854"/>
      <c r="AD2854" s="5">
        <f t="shared" si="200"/>
        <v>40848</v>
      </c>
      <c r="AE2854" s="96" cm="1">
        <f t="array" ref="AE2854">_xlfn.XLOOKUP(AD2853,SELICHistorico[Data],SELICHistorico[SELIC dia]/100,AE2853,0)</f>
        <v>0</v>
      </c>
      <c r="AF2854" s="80">
        <f t="shared" si="198"/>
        <v>1</v>
      </c>
      <c r="AG2854" s="123">
        <f t="shared" si="197"/>
        <v>1000</v>
      </c>
      <c r="AH2854" s="126" cm="1">
        <f t="array" ref="AH2854">_xlfn.XLOOKUP(AD2853,CDIHistorico_[Data],CDIHistorico_[CDI dia]/100,AH2853,0)</f>
        <v>0</v>
      </c>
      <c r="AI2854" s="2">
        <f t="shared" si="199"/>
        <v>1</v>
      </c>
    </row>
    <row r="2855" spans="26:35" hidden="1" x14ac:dyDescent="0.25">
      <c r="Z2855"/>
      <c r="AD2855" s="5">
        <f t="shared" si="200"/>
        <v>40850</v>
      </c>
      <c r="AE2855" s="96" cm="1">
        <f t="array" ref="AE2855">_xlfn.XLOOKUP(AD2854,SELICHistorico[Data],SELICHistorico[SELIC dia]/100,AE2854,0)</f>
        <v>0</v>
      </c>
      <c r="AF2855" s="80">
        <f t="shared" si="198"/>
        <v>1</v>
      </c>
      <c r="AG2855" s="123">
        <f t="shared" si="197"/>
        <v>1000</v>
      </c>
      <c r="AH2855" s="126" cm="1">
        <f t="array" ref="AH2855">_xlfn.XLOOKUP(AD2854,CDIHistorico_[Data],CDIHistorico_[CDI dia]/100,AH2854,0)</f>
        <v>0</v>
      </c>
      <c r="AI2855" s="2">
        <f t="shared" si="199"/>
        <v>1</v>
      </c>
    </row>
    <row r="2856" spans="26:35" hidden="1" x14ac:dyDescent="0.25">
      <c r="Z2856"/>
      <c r="AD2856" s="5">
        <f t="shared" si="200"/>
        <v>40851</v>
      </c>
      <c r="AE2856" s="96" cm="1">
        <f t="array" ref="AE2856">_xlfn.XLOOKUP(AD2855,SELICHistorico[Data],SELICHistorico[SELIC dia]/100,AE2855,0)</f>
        <v>0</v>
      </c>
      <c r="AF2856" s="80">
        <f t="shared" si="198"/>
        <v>1</v>
      </c>
      <c r="AG2856" s="123">
        <f t="shared" si="197"/>
        <v>1000</v>
      </c>
      <c r="AH2856" s="126" cm="1">
        <f t="array" ref="AH2856">_xlfn.XLOOKUP(AD2855,CDIHistorico_[Data],CDIHistorico_[CDI dia]/100,AH2855,0)</f>
        <v>0</v>
      </c>
      <c r="AI2856" s="2">
        <f t="shared" si="199"/>
        <v>1</v>
      </c>
    </row>
    <row r="2857" spans="26:35" hidden="1" x14ac:dyDescent="0.25">
      <c r="Z2857"/>
      <c r="AD2857" s="5">
        <f t="shared" si="200"/>
        <v>40854</v>
      </c>
      <c r="AE2857" s="96" cm="1">
        <f t="array" ref="AE2857">_xlfn.XLOOKUP(AD2856,SELICHistorico[Data],SELICHistorico[SELIC dia]/100,AE2856,0)</f>
        <v>0</v>
      </c>
      <c r="AF2857" s="80">
        <f t="shared" si="198"/>
        <v>1</v>
      </c>
      <c r="AG2857" s="123">
        <f t="shared" si="197"/>
        <v>1000</v>
      </c>
      <c r="AH2857" s="126" cm="1">
        <f t="array" ref="AH2857">_xlfn.XLOOKUP(AD2856,CDIHistorico_[Data],CDIHistorico_[CDI dia]/100,AH2856,0)</f>
        <v>0</v>
      </c>
      <c r="AI2857" s="2">
        <f t="shared" si="199"/>
        <v>1</v>
      </c>
    </row>
    <row r="2858" spans="26:35" hidden="1" x14ac:dyDescent="0.25">
      <c r="Z2858"/>
      <c r="AD2858" s="5">
        <f t="shared" si="200"/>
        <v>40855</v>
      </c>
      <c r="AE2858" s="96" cm="1">
        <f t="array" ref="AE2858">_xlfn.XLOOKUP(AD2857,SELICHistorico[Data],SELICHistorico[SELIC dia]/100,AE2857,0)</f>
        <v>0</v>
      </c>
      <c r="AF2858" s="80">
        <f t="shared" si="198"/>
        <v>1</v>
      </c>
      <c r="AG2858" s="123">
        <f t="shared" si="197"/>
        <v>1000</v>
      </c>
      <c r="AH2858" s="126" cm="1">
        <f t="array" ref="AH2858">_xlfn.XLOOKUP(AD2857,CDIHistorico_[Data],CDIHistorico_[CDI dia]/100,AH2857,0)</f>
        <v>0</v>
      </c>
      <c r="AI2858" s="2">
        <f t="shared" si="199"/>
        <v>1</v>
      </c>
    </row>
    <row r="2859" spans="26:35" hidden="1" x14ac:dyDescent="0.25">
      <c r="Z2859"/>
      <c r="AD2859" s="5">
        <f t="shared" si="200"/>
        <v>40856</v>
      </c>
      <c r="AE2859" s="96" cm="1">
        <f t="array" ref="AE2859">_xlfn.XLOOKUP(AD2858,SELICHistorico[Data],SELICHistorico[SELIC dia]/100,AE2858,0)</f>
        <v>0</v>
      </c>
      <c r="AF2859" s="80">
        <f t="shared" si="198"/>
        <v>1</v>
      </c>
      <c r="AG2859" s="123">
        <f t="shared" si="197"/>
        <v>1000</v>
      </c>
      <c r="AH2859" s="126" cm="1">
        <f t="array" ref="AH2859">_xlfn.XLOOKUP(AD2858,CDIHistorico_[Data],CDIHistorico_[CDI dia]/100,AH2858,0)</f>
        <v>0</v>
      </c>
      <c r="AI2859" s="2">
        <f t="shared" si="199"/>
        <v>1</v>
      </c>
    </row>
    <row r="2860" spans="26:35" hidden="1" x14ac:dyDescent="0.25">
      <c r="Z2860"/>
      <c r="AD2860" s="5">
        <f t="shared" si="200"/>
        <v>40857</v>
      </c>
      <c r="AE2860" s="96" cm="1">
        <f t="array" ref="AE2860">_xlfn.XLOOKUP(AD2859,SELICHistorico[Data],SELICHistorico[SELIC dia]/100,AE2859,0)</f>
        <v>0</v>
      </c>
      <c r="AF2860" s="80">
        <f t="shared" si="198"/>
        <v>1</v>
      </c>
      <c r="AG2860" s="123">
        <f t="shared" si="197"/>
        <v>1000</v>
      </c>
      <c r="AH2860" s="126" cm="1">
        <f t="array" ref="AH2860">_xlfn.XLOOKUP(AD2859,CDIHistorico_[Data],CDIHistorico_[CDI dia]/100,AH2859,0)</f>
        <v>0</v>
      </c>
      <c r="AI2860" s="2">
        <f t="shared" si="199"/>
        <v>1</v>
      </c>
    </row>
    <row r="2861" spans="26:35" hidden="1" x14ac:dyDescent="0.25">
      <c r="Z2861"/>
      <c r="AD2861" s="5">
        <f t="shared" si="200"/>
        <v>40858</v>
      </c>
      <c r="AE2861" s="96" cm="1">
        <f t="array" ref="AE2861">_xlfn.XLOOKUP(AD2860,SELICHistorico[Data],SELICHistorico[SELIC dia]/100,AE2860,0)</f>
        <v>0</v>
      </c>
      <c r="AF2861" s="80">
        <f t="shared" si="198"/>
        <v>1</v>
      </c>
      <c r="AG2861" s="123">
        <f t="shared" si="197"/>
        <v>1000</v>
      </c>
      <c r="AH2861" s="126" cm="1">
        <f t="array" ref="AH2861">_xlfn.XLOOKUP(AD2860,CDIHistorico_[Data],CDIHistorico_[CDI dia]/100,AH2860,0)</f>
        <v>0</v>
      </c>
      <c r="AI2861" s="2">
        <f t="shared" si="199"/>
        <v>1</v>
      </c>
    </row>
    <row r="2862" spans="26:35" hidden="1" x14ac:dyDescent="0.25">
      <c r="Z2862"/>
      <c r="AD2862" s="5">
        <f t="shared" si="200"/>
        <v>40861</v>
      </c>
      <c r="AE2862" s="96" cm="1">
        <f t="array" ref="AE2862">_xlfn.XLOOKUP(AD2861,SELICHistorico[Data],SELICHistorico[SELIC dia]/100,AE2861,0)</f>
        <v>0</v>
      </c>
      <c r="AF2862" s="80">
        <f t="shared" si="198"/>
        <v>1</v>
      </c>
      <c r="AG2862" s="123">
        <f t="shared" si="197"/>
        <v>1000</v>
      </c>
      <c r="AH2862" s="126" cm="1">
        <f t="array" ref="AH2862">_xlfn.XLOOKUP(AD2861,CDIHistorico_[Data],CDIHistorico_[CDI dia]/100,AH2861,0)</f>
        <v>0</v>
      </c>
      <c r="AI2862" s="2">
        <f t="shared" si="199"/>
        <v>1</v>
      </c>
    </row>
    <row r="2863" spans="26:35" hidden="1" x14ac:dyDescent="0.25">
      <c r="Z2863"/>
      <c r="AD2863" s="5">
        <f t="shared" si="200"/>
        <v>40863</v>
      </c>
      <c r="AE2863" s="96" cm="1">
        <f t="array" ref="AE2863">_xlfn.XLOOKUP(AD2862,SELICHistorico[Data],SELICHistorico[SELIC dia]/100,AE2862,0)</f>
        <v>0</v>
      </c>
      <c r="AF2863" s="80">
        <f t="shared" si="198"/>
        <v>1</v>
      </c>
      <c r="AG2863" s="123">
        <f t="shared" si="197"/>
        <v>1000</v>
      </c>
      <c r="AH2863" s="126" cm="1">
        <f t="array" ref="AH2863">_xlfn.XLOOKUP(AD2862,CDIHistorico_[Data],CDIHistorico_[CDI dia]/100,AH2862,0)</f>
        <v>0</v>
      </c>
      <c r="AI2863" s="2">
        <f t="shared" si="199"/>
        <v>1</v>
      </c>
    </row>
    <row r="2864" spans="26:35" hidden="1" x14ac:dyDescent="0.25">
      <c r="Z2864"/>
      <c r="AD2864" s="5">
        <f t="shared" si="200"/>
        <v>40864</v>
      </c>
      <c r="AE2864" s="96" cm="1">
        <f t="array" ref="AE2864">_xlfn.XLOOKUP(AD2863,SELICHistorico[Data],SELICHistorico[SELIC dia]/100,AE2863,0)</f>
        <v>0</v>
      </c>
      <c r="AF2864" s="80">
        <f t="shared" si="198"/>
        <v>1</v>
      </c>
      <c r="AG2864" s="123">
        <f t="shared" si="197"/>
        <v>1000</v>
      </c>
      <c r="AH2864" s="126" cm="1">
        <f t="array" ref="AH2864">_xlfn.XLOOKUP(AD2863,CDIHistorico_[Data],CDIHistorico_[CDI dia]/100,AH2863,0)</f>
        <v>0</v>
      </c>
      <c r="AI2864" s="2">
        <f t="shared" si="199"/>
        <v>1</v>
      </c>
    </row>
    <row r="2865" spans="26:35" hidden="1" x14ac:dyDescent="0.25">
      <c r="Z2865"/>
      <c r="AD2865" s="5">
        <f t="shared" si="200"/>
        <v>40865</v>
      </c>
      <c r="AE2865" s="96" cm="1">
        <f t="array" ref="AE2865">_xlfn.XLOOKUP(AD2864,SELICHistorico[Data],SELICHistorico[SELIC dia]/100,AE2864,0)</f>
        <v>0</v>
      </c>
      <c r="AF2865" s="80">
        <f t="shared" si="198"/>
        <v>1</v>
      </c>
      <c r="AG2865" s="123">
        <f t="shared" si="197"/>
        <v>1000</v>
      </c>
      <c r="AH2865" s="126" cm="1">
        <f t="array" ref="AH2865">_xlfn.XLOOKUP(AD2864,CDIHistorico_[Data],CDIHistorico_[CDI dia]/100,AH2864,0)</f>
        <v>0</v>
      </c>
      <c r="AI2865" s="2">
        <f t="shared" si="199"/>
        <v>1</v>
      </c>
    </row>
    <row r="2866" spans="26:35" hidden="1" x14ac:dyDescent="0.25">
      <c r="Z2866"/>
      <c r="AD2866" s="5">
        <f t="shared" si="200"/>
        <v>40868</v>
      </c>
      <c r="AE2866" s="96" cm="1">
        <f t="array" ref="AE2866">_xlfn.XLOOKUP(AD2865,SELICHistorico[Data],SELICHistorico[SELIC dia]/100,AE2865,0)</f>
        <v>0</v>
      </c>
      <c r="AF2866" s="80">
        <f t="shared" si="198"/>
        <v>1</v>
      </c>
      <c r="AG2866" s="123">
        <f t="shared" si="197"/>
        <v>1000</v>
      </c>
      <c r="AH2866" s="126" cm="1">
        <f t="array" ref="AH2866">_xlfn.XLOOKUP(AD2865,CDIHistorico_[Data],CDIHistorico_[CDI dia]/100,AH2865,0)</f>
        <v>0</v>
      </c>
      <c r="AI2866" s="2">
        <f t="shared" si="199"/>
        <v>1</v>
      </c>
    </row>
    <row r="2867" spans="26:35" hidden="1" x14ac:dyDescent="0.25">
      <c r="Z2867"/>
      <c r="AD2867" s="5">
        <f t="shared" si="200"/>
        <v>40869</v>
      </c>
      <c r="AE2867" s="96" cm="1">
        <f t="array" ref="AE2867">_xlfn.XLOOKUP(AD2866,SELICHistorico[Data],SELICHistorico[SELIC dia]/100,AE2866,0)</f>
        <v>0</v>
      </c>
      <c r="AF2867" s="80">
        <f t="shared" si="198"/>
        <v>1</v>
      </c>
      <c r="AG2867" s="123">
        <f t="shared" si="197"/>
        <v>1000</v>
      </c>
      <c r="AH2867" s="126" cm="1">
        <f t="array" ref="AH2867">_xlfn.XLOOKUP(AD2866,CDIHistorico_[Data],CDIHistorico_[CDI dia]/100,AH2866,0)</f>
        <v>0</v>
      </c>
      <c r="AI2867" s="2">
        <f t="shared" si="199"/>
        <v>1</v>
      </c>
    </row>
    <row r="2868" spans="26:35" hidden="1" x14ac:dyDescent="0.25">
      <c r="Z2868"/>
      <c r="AD2868" s="5">
        <f t="shared" si="200"/>
        <v>40870</v>
      </c>
      <c r="AE2868" s="96" cm="1">
        <f t="array" ref="AE2868">_xlfn.XLOOKUP(AD2867,SELICHistorico[Data],SELICHistorico[SELIC dia]/100,AE2867,0)</f>
        <v>0</v>
      </c>
      <c r="AF2868" s="80">
        <f t="shared" si="198"/>
        <v>1</v>
      </c>
      <c r="AG2868" s="123">
        <f t="shared" si="197"/>
        <v>1000</v>
      </c>
      <c r="AH2868" s="126" cm="1">
        <f t="array" ref="AH2868">_xlfn.XLOOKUP(AD2867,CDIHistorico_[Data],CDIHistorico_[CDI dia]/100,AH2867,0)</f>
        <v>0</v>
      </c>
      <c r="AI2868" s="2">
        <f t="shared" si="199"/>
        <v>1</v>
      </c>
    </row>
    <row r="2869" spans="26:35" hidden="1" x14ac:dyDescent="0.25">
      <c r="Z2869"/>
      <c r="AD2869" s="5">
        <f t="shared" si="200"/>
        <v>40871</v>
      </c>
      <c r="AE2869" s="96" cm="1">
        <f t="array" ref="AE2869">_xlfn.XLOOKUP(AD2868,SELICHistorico[Data],SELICHistorico[SELIC dia]/100,AE2868,0)</f>
        <v>0</v>
      </c>
      <c r="AF2869" s="80">
        <f t="shared" si="198"/>
        <v>1</v>
      </c>
      <c r="AG2869" s="123">
        <f t="shared" si="197"/>
        <v>1000</v>
      </c>
      <c r="AH2869" s="126" cm="1">
        <f t="array" ref="AH2869">_xlfn.XLOOKUP(AD2868,CDIHistorico_[Data],CDIHistorico_[CDI dia]/100,AH2868,0)</f>
        <v>0</v>
      </c>
      <c r="AI2869" s="2">
        <f t="shared" si="199"/>
        <v>1</v>
      </c>
    </row>
    <row r="2870" spans="26:35" hidden="1" x14ac:dyDescent="0.25">
      <c r="Z2870"/>
      <c r="AD2870" s="5">
        <f t="shared" si="200"/>
        <v>40872</v>
      </c>
      <c r="AE2870" s="96" cm="1">
        <f t="array" ref="AE2870">_xlfn.XLOOKUP(AD2869,SELICHistorico[Data],SELICHistorico[SELIC dia]/100,AE2869,0)</f>
        <v>0</v>
      </c>
      <c r="AF2870" s="80">
        <f t="shared" si="198"/>
        <v>1</v>
      </c>
      <c r="AG2870" s="123">
        <f t="shared" si="197"/>
        <v>1000</v>
      </c>
      <c r="AH2870" s="126" cm="1">
        <f t="array" ref="AH2870">_xlfn.XLOOKUP(AD2869,CDIHistorico_[Data],CDIHistorico_[CDI dia]/100,AH2869,0)</f>
        <v>0</v>
      </c>
      <c r="AI2870" s="2">
        <f t="shared" si="199"/>
        <v>1</v>
      </c>
    </row>
    <row r="2871" spans="26:35" hidden="1" x14ac:dyDescent="0.25">
      <c r="Z2871"/>
      <c r="AD2871" s="5">
        <f t="shared" si="200"/>
        <v>40875</v>
      </c>
      <c r="AE2871" s="96" cm="1">
        <f t="array" ref="AE2871">_xlfn.XLOOKUP(AD2870,SELICHistorico[Data],SELICHistorico[SELIC dia]/100,AE2870,0)</f>
        <v>0</v>
      </c>
      <c r="AF2871" s="80">
        <f t="shared" si="198"/>
        <v>1</v>
      </c>
      <c r="AG2871" s="123">
        <f t="shared" si="197"/>
        <v>1000</v>
      </c>
      <c r="AH2871" s="126" cm="1">
        <f t="array" ref="AH2871">_xlfn.XLOOKUP(AD2870,CDIHistorico_[Data],CDIHistorico_[CDI dia]/100,AH2870,0)</f>
        <v>0</v>
      </c>
      <c r="AI2871" s="2">
        <f t="shared" si="199"/>
        <v>1</v>
      </c>
    </row>
    <row r="2872" spans="26:35" hidden="1" x14ac:dyDescent="0.25">
      <c r="Z2872"/>
      <c r="AD2872" s="5">
        <f t="shared" si="200"/>
        <v>40876</v>
      </c>
      <c r="AE2872" s="96" cm="1">
        <f t="array" ref="AE2872">_xlfn.XLOOKUP(AD2871,SELICHistorico[Data],SELICHistorico[SELIC dia]/100,AE2871,0)</f>
        <v>0</v>
      </c>
      <c r="AF2872" s="80">
        <f t="shared" si="198"/>
        <v>1</v>
      </c>
      <c r="AG2872" s="123">
        <f t="shared" si="197"/>
        <v>1000</v>
      </c>
      <c r="AH2872" s="126" cm="1">
        <f t="array" ref="AH2872">_xlfn.XLOOKUP(AD2871,CDIHistorico_[Data],CDIHistorico_[CDI dia]/100,AH2871,0)</f>
        <v>0</v>
      </c>
      <c r="AI2872" s="2">
        <f t="shared" si="199"/>
        <v>1</v>
      </c>
    </row>
    <row r="2873" spans="26:35" hidden="1" x14ac:dyDescent="0.25">
      <c r="Z2873"/>
      <c r="AD2873" s="5">
        <f t="shared" si="200"/>
        <v>40877</v>
      </c>
      <c r="AE2873" s="96" cm="1">
        <f t="array" ref="AE2873">_xlfn.XLOOKUP(AD2872,SELICHistorico[Data],SELICHistorico[SELIC dia]/100,AE2872,0)</f>
        <v>0</v>
      </c>
      <c r="AF2873" s="80">
        <f t="shared" si="198"/>
        <v>1</v>
      </c>
      <c r="AG2873" s="123">
        <f t="shared" si="197"/>
        <v>1000</v>
      </c>
      <c r="AH2873" s="126" cm="1">
        <f t="array" ref="AH2873">_xlfn.XLOOKUP(AD2872,CDIHistorico_[Data],CDIHistorico_[CDI dia]/100,AH2872,0)</f>
        <v>0</v>
      </c>
      <c r="AI2873" s="2">
        <f t="shared" si="199"/>
        <v>1</v>
      </c>
    </row>
    <row r="2874" spans="26:35" hidden="1" x14ac:dyDescent="0.25">
      <c r="Z2874"/>
      <c r="AD2874" s="5">
        <f t="shared" si="200"/>
        <v>40878</v>
      </c>
      <c r="AE2874" s="96" cm="1">
        <f t="array" ref="AE2874">_xlfn.XLOOKUP(AD2873,SELICHistorico[Data],SELICHistorico[SELIC dia]/100,AE2873,0)</f>
        <v>0</v>
      </c>
      <c r="AF2874" s="80">
        <f t="shared" si="198"/>
        <v>1</v>
      </c>
      <c r="AG2874" s="123">
        <f t="shared" si="197"/>
        <v>1000</v>
      </c>
      <c r="AH2874" s="126" cm="1">
        <f t="array" ref="AH2874">_xlfn.XLOOKUP(AD2873,CDIHistorico_[Data],CDIHistorico_[CDI dia]/100,AH2873,0)</f>
        <v>0</v>
      </c>
      <c r="AI2874" s="2">
        <f t="shared" si="199"/>
        <v>1</v>
      </c>
    </row>
    <row r="2875" spans="26:35" hidden="1" x14ac:dyDescent="0.25">
      <c r="Z2875"/>
      <c r="AD2875" s="5">
        <f t="shared" si="200"/>
        <v>40879</v>
      </c>
      <c r="AE2875" s="96" cm="1">
        <f t="array" ref="AE2875">_xlfn.XLOOKUP(AD2874,SELICHistorico[Data],SELICHistorico[SELIC dia]/100,AE2874,0)</f>
        <v>0</v>
      </c>
      <c r="AF2875" s="80">
        <f t="shared" si="198"/>
        <v>1</v>
      </c>
      <c r="AG2875" s="123">
        <f t="shared" si="197"/>
        <v>1000</v>
      </c>
      <c r="AH2875" s="126" cm="1">
        <f t="array" ref="AH2875">_xlfn.XLOOKUP(AD2874,CDIHistorico_[Data],CDIHistorico_[CDI dia]/100,AH2874,0)</f>
        <v>0</v>
      </c>
      <c r="AI2875" s="2">
        <f t="shared" si="199"/>
        <v>1</v>
      </c>
    </row>
    <row r="2876" spans="26:35" hidden="1" x14ac:dyDescent="0.25">
      <c r="Z2876"/>
      <c r="AD2876" s="5">
        <f t="shared" si="200"/>
        <v>40882</v>
      </c>
      <c r="AE2876" s="96" cm="1">
        <f t="array" ref="AE2876">_xlfn.XLOOKUP(AD2875,SELICHistorico[Data],SELICHistorico[SELIC dia]/100,AE2875,0)</f>
        <v>0</v>
      </c>
      <c r="AF2876" s="80">
        <f t="shared" si="198"/>
        <v>1</v>
      </c>
      <c r="AG2876" s="123">
        <f t="shared" si="197"/>
        <v>1000</v>
      </c>
      <c r="AH2876" s="126" cm="1">
        <f t="array" ref="AH2876">_xlfn.XLOOKUP(AD2875,CDIHistorico_[Data],CDIHistorico_[CDI dia]/100,AH2875,0)</f>
        <v>0</v>
      </c>
      <c r="AI2876" s="2">
        <f t="shared" si="199"/>
        <v>1</v>
      </c>
    </row>
    <row r="2877" spans="26:35" hidden="1" x14ac:dyDescent="0.25">
      <c r="Z2877"/>
      <c r="AD2877" s="5">
        <f t="shared" si="200"/>
        <v>40883</v>
      </c>
      <c r="AE2877" s="96" cm="1">
        <f t="array" ref="AE2877">_xlfn.XLOOKUP(AD2876,SELICHistorico[Data],SELICHistorico[SELIC dia]/100,AE2876,0)</f>
        <v>0</v>
      </c>
      <c r="AF2877" s="80">
        <f t="shared" si="198"/>
        <v>1</v>
      </c>
      <c r="AG2877" s="123">
        <f t="shared" ref="AG2877:AG2940" si="201">TRUNC(1000*AF2877,6)</f>
        <v>1000</v>
      </c>
      <c r="AH2877" s="126" cm="1">
        <f t="array" ref="AH2877">_xlfn.XLOOKUP(AD2876,CDIHistorico_[Data],CDIHistorico_[CDI dia]/100,AH2876,0)</f>
        <v>0</v>
      </c>
      <c r="AI2877" s="2">
        <f t="shared" si="199"/>
        <v>1</v>
      </c>
    </row>
    <row r="2878" spans="26:35" hidden="1" x14ac:dyDescent="0.25">
      <c r="Z2878"/>
      <c r="AD2878" s="5">
        <f t="shared" si="200"/>
        <v>40884</v>
      </c>
      <c r="AE2878" s="96" cm="1">
        <f t="array" ref="AE2878">_xlfn.XLOOKUP(AD2877,SELICHistorico[Data],SELICHistorico[SELIC dia]/100,AE2877,0)</f>
        <v>0</v>
      </c>
      <c r="AF2878" s="80">
        <f t="shared" ref="AF2878:AF2941" si="202">AF2877*(1+AE2878)</f>
        <v>1</v>
      </c>
      <c r="AG2878" s="123">
        <f t="shared" si="201"/>
        <v>1000</v>
      </c>
      <c r="AH2878" s="126" cm="1">
        <f t="array" ref="AH2878">_xlfn.XLOOKUP(AD2877,CDIHistorico_[Data],CDIHistorico_[CDI dia]/100,AH2877,0)</f>
        <v>0</v>
      </c>
      <c r="AI2878" s="2">
        <f t="shared" si="199"/>
        <v>1</v>
      </c>
    </row>
    <row r="2879" spans="26:35" hidden="1" x14ac:dyDescent="0.25">
      <c r="Z2879"/>
      <c r="AD2879" s="5">
        <f t="shared" si="200"/>
        <v>40885</v>
      </c>
      <c r="AE2879" s="96" cm="1">
        <f t="array" ref="AE2879">_xlfn.XLOOKUP(AD2878,SELICHistorico[Data],SELICHistorico[SELIC dia]/100,AE2878,0)</f>
        <v>0</v>
      </c>
      <c r="AF2879" s="80">
        <f t="shared" si="202"/>
        <v>1</v>
      </c>
      <c r="AG2879" s="123">
        <f t="shared" si="201"/>
        <v>1000</v>
      </c>
      <c r="AH2879" s="126" cm="1">
        <f t="array" ref="AH2879">_xlfn.XLOOKUP(AD2878,CDIHistorico_[Data],CDIHistorico_[CDI dia]/100,AH2878,0)</f>
        <v>0</v>
      </c>
      <c r="AI2879" s="2">
        <f t="shared" si="199"/>
        <v>1</v>
      </c>
    </row>
    <row r="2880" spans="26:35" hidden="1" x14ac:dyDescent="0.25">
      <c r="Z2880"/>
      <c r="AD2880" s="5">
        <f t="shared" si="200"/>
        <v>40886</v>
      </c>
      <c r="AE2880" s="96" cm="1">
        <f t="array" ref="AE2880">_xlfn.XLOOKUP(AD2879,SELICHistorico[Data],SELICHistorico[SELIC dia]/100,AE2879,0)</f>
        <v>0</v>
      </c>
      <c r="AF2880" s="80">
        <f t="shared" si="202"/>
        <v>1</v>
      </c>
      <c r="AG2880" s="123">
        <f t="shared" si="201"/>
        <v>1000</v>
      </c>
      <c r="AH2880" s="126" cm="1">
        <f t="array" ref="AH2880">_xlfn.XLOOKUP(AD2879,CDIHistorico_[Data],CDIHistorico_[CDI dia]/100,AH2879,0)</f>
        <v>0</v>
      </c>
      <c r="AI2880" s="2">
        <f t="shared" si="199"/>
        <v>1</v>
      </c>
    </row>
    <row r="2881" spans="26:35" hidden="1" x14ac:dyDescent="0.25">
      <c r="Z2881"/>
      <c r="AD2881" s="5">
        <f t="shared" si="200"/>
        <v>40889</v>
      </c>
      <c r="AE2881" s="96" cm="1">
        <f t="array" ref="AE2881">_xlfn.XLOOKUP(AD2880,SELICHistorico[Data],SELICHistorico[SELIC dia]/100,AE2880,0)</f>
        <v>0</v>
      </c>
      <c r="AF2881" s="80">
        <f t="shared" si="202"/>
        <v>1</v>
      </c>
      <c r="AG2881" s="123">
        <f t="shared" si="201"/>
        <v>1000</v>
      </c>
      <c r="AH2881" s="126" cm="1">
        <f t="array" ref="AH2881">_xlfn.XLOOKUP(AD2880,CDIHistorico_[Data],CDIHistorico_[CDI dia]/100,AH2880,0)</f>
        <v>0</v>
      </c>
      <c r="AI2881" s="2">
        <f t="shared" si="199"/>
        <v>1</v>
      </c>
    </row>
    <row r="2882" spans="26:35" hidden="1" x14ac:dyDescent="0.25">
      <c r="Z2882"/>
      <c r="AD2882" s="5">
        <f t="shared" si="200"/>
        <v>40890</v>
      </c>
      <c r="AE2882" s="96" cm="1">
        <f t="array" ref="AE2882">_xlfn.XLOOKUP(AD2881,SELICHistorico[Data],SELICHistorico[SELIC dia]/100,AE2881,0)</f>
        <v>0</v>
      </c>
      <c r="AF2882" s="80">
        <f t="shared" si="202"/>
        <v>1</v>
      </c>
      <c r="AG2882" s="123">
        <f t="shared" si="201"/>
        <v>1000</v>
      </c>
      <c r="AH2882" s="126" cm="1">
        <f t="array" ref="AH2882">_xlfn.XLOOKUP(AD2881,CDIHistorico_[Data],CDIHistorico_[CDI dia]/100,AH2881,0)</f>
        <v>0</v>
      </c>
      <c r="AI2882" s="2">
        <f t="shared" si="199"/>
        <v>1</v>
      </c>
    </row>
    <row r="2883" spans="26:35" hidden="1" x14ac:dyDescent="0.25">
      <c r="Z2883"/>
      <c r="AD2883" s="5">
        <f t="shared" si="200"/>
        <v>40891</v>
      </c>
      <c r="AE2883" s="96" cm="1">
        <f t="array" ref="AE2883">_xlfn.XLOOKUP(AD2882,SELICHistorico[Data],SELICHistorico[SELIC dia]/100,AE2882,0)</f>
        <v>0</v>
      </c>
      <c r="AF2883" s="80">
        <f t="shared" si="202"/>
        <v>1</v>
      </c>
      <c r="AG2883" s="123">
        <f t="shared" si="201"/>
        <v>1000</v>
      </c>
      <c r="AH2883" s="126" cm="1">
        <f t="array" ref="AH2883">_xlfn.XLOOKUP(AD2882,CDIHistorico_[Data],CDIHistorico_[CDI dia]/100,AH2882,0)</f>
        <v>0</v>
      </c>
      <c r="AI2883" s="2">
        <f t="shared" si="199"/>
        <v>1</v>
      </c>
    </row>
    <row r="2884" spans="26:35" hidden="1" x14ac:dyDescent="0.25">
      <c r="Z2884"/>
      <c r="AD2884" s="5">
        <f t="shared" si="200"/>
        <v>40892</v>
      </c>
      <c r="AE2884" s="96" cm="1">
        <f t="array" ref="AE2884">_xlfn.XLOOKUP(AD2883,SELICHistorico[Data],SELICHistorico[SELIC dia]/100,AE2883,0)</f>
        <v>0</v>
      </c>
      <c r="AF2884" s="80">
        <f t="shared" si="202"/>
        <v>1</v>
      </c>
      <c r="AG2884" s="123">
        <f t="shared" si="201"/>
        <v>1000</v>
      </c>
      <c r="AH2884" s="126" cm="1">
        <f t="array" ref="AH2884">_xlfn.XLOOKUP(AD2883,CDIHistorico_[Data],CDIHistorico_[CDI dia]/100,AH2883,0)</f>
        <v>0</v>
      </c>
      <c r="AI2884" s="2">
        <f t="shared" si="199"/>
        <v>1</v>
      </c>
    </row>
    <row r="2885" spans="26:35" hidden="1" x14ac:dyDescent="0.25">
      <c r="Z2885"/>
      <c r="AD2885" s="5">
        <f t="shared" si="200"/>
        <v>40893</v>
      </c>
      <c r="AE2885" s="96" cm="1">
        <f t="array" ref="AE2885">_xlfn.XLOOKUP(AD2884,SELICHistorico[Data],SELICHistorico[SELIC dia]/100,AE2884,0)</f>
        <v>0</v>
      </c>
      <c r="AF2885" s="80">
        <f t="shared" si="202"/>
        <v>1</v>
      </c>
      <c r="AG2885" s="123">
        <f t="shared" si="201"/>
        <v>1000</v>
      </c>
      <c r="AH2885" s="126" cm="1">
        <f t="array" ref="AH2885">_xlfn.XLOOKUP(AD2884,CDIHistorico_[Data],CDIHistorico_[CDI dia]/100,AH2884,0)</f>
        <v>0</v>
      </c>
      <c r="AI2885" s="2">
        <f t="shared" si="199"/>
        <v>1</v>
      </c>
    </row>
    <row r="2886" spans="26:35" hidden="1" x14ac:dyDescent="0.25">
      <c r="Z2886"/>
      <c r="AD2886" s="5">
        <f t="shared" si="200"/>
        <v>40896</v>
      </c>
      <c r="AE2886" s="96" cm="1">
        <f t="array" ref="AE2886">_xlfn.XLOOKUP(AD2885,SELICHistorico[Data],SELICHistorico[SELIC dia]/100,AE2885,0)</f>
        <v>0</v>
      </c>
      <c r="AF2886" s="80">
        <f t="shared" si="202"/>
        <v>1</v>
      </c>
      <c r="AG2886" s="123">
        <f t="shared" si="201"/>
        <v>1000</v>
      </c>
      <c r="AH2886" s="126" cm="1">
        <f t="array" ref="AH2886">_xlfn.XLOOKUP(AD2885,CDIHistorico_[Data],CDIHistorico_[CDI dia]/100,AH2885,0)</f>
        <v>0</v>
      </c>
      <c r="AI2886" s="2">
        <f t="shared" si="199"/>
        <v>1</v>
      </c>
    </row>
    <row r="2887" spans="26:35" hidden="1" x14ac:dyDescent="0.25">
      <c r="Z2887"/>
      <c r="AD2887" s="5">
        <f t="shared" si="200"/>
        <v>40897</v>
      </c>
      <c r="AE2887" s="96" cm="1">
        <f t="array" ref="AE2887">_xlfn.XLOOKUP(AD2886,SELICHistorico[Data],SELICHistorico[SELIC dia]/100,AE2886,0)</f>
        <v>0</v>
      </c>
      <c r="AF2887" s="80">
        <f t="shared" si="202"/>
        <v>1</v>
      </c>
      <c r="AG2887" s="123">
        <f t="shared" si="201"/>
        <v>1000</v>
      </c>
      <c r="AH2887" s="126" cm="1">
        <f t="array" ref="AH2887">_xlfn.XLOOKUP(AD2886,CDIHistorico_[Data],CDIHistorico_[CDI dia]/100,AH2886,0)</f>
        <v>0</v>
      </c>
      <c r="AI2887" s="2">
        <f t="shared" si="199"/>
        <v>1</v>
      </c>
    </row>
    <row r="2888" spans="26:35" hidden="1" x14ac:dyDescent="0.25">
      <c r="Z2888"/>
      <c r="AD2888" s="5">
        <f t="shared" si="200"/>
        <v>40898</v>
      </c>
      <c r="AE2888" s="96" cm="1">
        <f t="array" ref="AE2888">_xlfn.XLOOKUP(AD2887,SELICHistorico[Data],SELICHistorico[SELIC dia]/100,AE2887,0)</f>
        <v>0</v>
      </c>
      <c r="AF2888" s="80">
        <f t="shared" si="202"/>
        <v>1</v>
      </c>
      <c r="AG2888" s="123">
        <f t="shared" si="201"/>
        <v>1000</v>
      </c>
      <c r="AH2888" s="126" cm="1">
        <f t="array" ref="AH2888">_xlfn.XLOOKUP(AD2887,CDIHistorico_[Data],CDIHistorico_[CDI dia]/100,AH2887,0)</f>
        <v>0</v>
      </c>
      <c r="AI2888" s="2">
        <f t="shared" si="199"/>
        <v>1</v>
      </c>
    </row>
    <row r="2889" spans="26:35" hidden="1" x14ac:dyDescent="0.25">
      <c r="Z2889"/>
      <c r="AD2889" s="5">
        <f t="shared" si="200"/>
        <v>40899</v>
      </c>
      <c r="AE2889" s="96" cm="1">
        <f t="array" ref="AE2889">_xlfn.XLOOKUP(AD2888,SELICHistorico[Data],SELICHistorico[SELIC dia]/100,AE2888,0)</f>
        <v>0</v>
      </c>
      <c r="AF2889" s="80">
        <f t="shared" si="202"/>
        <v>1</v>
      </c>
      <c r="AG2889" s="123">
        <f t="shared" si="201"/>
        <v>1000</v>
      </c>
      <c r="AH2889" s="126" cm="1">
        <f t="array" ref="AH2889">_xlfn.XLOOKUP(AD2888,CDIHistorico_[Data],CDIHistorico_[CDI dia]/100,AH2888,0)</f>
        <v>0</v>
      </c>
      <c r="AI2889" s="2">
        <f t="shared" si="199"/>
        <v>1</v>
      </c>
    </row>
    <row r="2890" spans="26:35" hidden="1" x14ac:dyDescent="0.25">
      <c r="Z2890"/>
      <c r="AD2890" s="5">
        <f t="shared" si="200"/>
        <v>40900</v>
      </c>
      <c r="AE2890" s="96" cm="1">
        <f t="array" ref="AE2890">_xlfn.XLOOKUP(AD2889,SELICHistorico[Data],SELICHistorico[SELIC dia]/100,AE2889,0)</f>
        <v>0</v>
      </c>
      <c r="AF2890" s="80">
        <f t="shared" si="202"/>
        <v>1</v>
      </c>
      <c r="AG2890" s="123">
        <f t="shared" si="201"/>
        <v>1000</v>
      </c>
      <c r="AH2890" s="126" cm="1">
        <f t="array" ref="AH2890">_xlfn.XLOOKUP(AD2889,CDIHistorico_[Data],CDIHistorico_[CDI dia]/100,AH2889,0)</f>
        <v>0</v>
      </c>
      <c r="AI2890" s="2">
        <f t="shared" si="199"/>
        <v>1</v>
      </c>
    </row>
    <row r="2891" spans="26:35" hidden="1" x14ac:dyDescent="0.25">
      <c r="Z2891"/>
      <c r="AD2891" s="5">
        <f t="shared" si="200"/>
        <v>40903</v>
      </c>
      <c r="AE2891" s="96" cm="1">
        <f t="array" ref="AE2891">_xlfn.XLOOKUP(AD2890,SELICHistorico[Data],SELICHistorico[SELIC dia]/100,AE2890,0)</f>
        <v>0</v>
      </c>
      <c r="AF2891" s="80">
        <f t="shared" si="202"/>
        <v>1</v>
      </c>
      <c r="AG2891" s="123">
        <f t="shared" si="201"/>
        <v>1000</v>
      </c>
      <c r="AH2891" s="126" cm="1">
        <f t="array" ref="AH2891">_xlfn.XLOOKUP(AD2890,CDIHistorico_[Data],CDIHistorico_[CDI dia]/100,AH2890,0)</f>
        <v>0</v>
      </c>
      <c r="AI2891" s="2">
        <f t="shared" ref="AI2891:AI2954" si="203">AI2890*(1+AH2891)</f>
        <v>1</v>
      </c>
    </row>
    <row r="2892" spans="26:35" hidden="1" x14ac:dyDescent="0.25">
      <c r="Z2892"/>
      <c r="AD2892" s="5">
        <f t="shared" si="200"/>
        <v>40904</v>
      </c>
      <c r="AE2892" s="96" cm="1">
        <f t="array" ref="AE2892">_xlfn.XLOOKUP(AD2891,SELICHistorico[Data],SELICHistorico[SELIC dia]/100,AE2891,0)</f>
        <v>0</v>
      </c>
      <c r="AF2892" s="80">
        <f t="shared" si="202"/>
        <v>1</v>
      </c>
      <c r="AG2892" s="123">
        <f t="shared" si="201"/>
        <v>1000</v>
      </c>
      <c r="AH2892" s="126" cm="1">
        <f t="array" ref="AH2892">_xlfn.XLOOKUP(AD2891,CDIHistorico_[Data],CDIHistorico_[CDI dia]/100,AH2891,0)</f>
        <v>0</v>
      </c>
      <c r="AI2892" s="2">
        <f t="shared" si="203"/>
        <v>1</v>
      </c>
    </row>
    <row r="2893" spans="26:35" hidden="1" x14ac:dyDescent="0.25">
      <c r="Z2893"/>
      <c r="AD2893" s="5">
        <f t="shared" si="200"/>
        <v>40905</v>
      </c>
      <c r="AE2893" s="96" cm="1">
        <f t="array" ref="AE2893">_xlfn.XLOOKUP(AD2892,SELICHistorico[Data],SELICHistorico[SELIC dia]/100,AE2892,0)</f>
        <v>0</v>
      </c>
      <c r="AF2893" s="80">
        <f t="shared" si="202"/>
        <v>1</v>
      </c>
      <c r="AG2893" s="123">
        <f t="shared" si="201"/>
        <v>1000</v>
      </c>
      <c r="AH2893" s="126" cm="1">
        <f t="array" ref="AH2893">_xlfn.XLOOKUP(AD2892,CDIHistorico_[Data],CDIHistorico_[CDI dia]/100,AH2892,0)</f>
        <v>0</v>
      </c>
      <c r="AI2893" s="2">
        <f t="shared" si="203"/>
        <v>1</v>
      </c>
    </row>
    <row r="2894" spans="26:35" hidden="1" x14ac:dyDescent="0.25">
      <c r="Z2894"/>
      <c r="AD2894" s="5">
        <f t="shared" si="200"/>
        <v>40906</v>
      </c>
      <c r="AE2894" s="96" cm="1">
        <f t="array" ref="AE2894">_xlfn.XLOOKUP(AD2893,SELICHistorico[Data],SELICHistorico[SELIC dia]/100,AE2893,0)</f>
        <v>0</v>
      </c>
      <c r="AF2894" s="80">
        <f t="shared" si="202"/>
        <v>1</v>
      </c>
      <c r="AG2894" s="123">
        <f t="shared" si="201"/>
        <v>1000</v>
      </c>
      <c r="AH2894" s="126" cm="1">
        <f t="array" ref="AH2894">_xlfn.XLOOKUP(AD2893,CDIHistorico_[Data],CDIHistorico_[CDI dia]/100,AH2893,0)</f>
        <v>0</v>
      </c>
      <c r="AI2894" s="2">
        <f t="shared" si="203"/>
        <v>1</v>
      </c>
    </row>
    <row r="2895" spans="26:35" hidden="1" x14ac:dyDescent="0.25">
      <c r="Z2895"/>
      <c r="AD2895" s="5">
        <f t="shared" si="200"/>
        <v>40907</v>
      </c>
      <c r="AE2895" s="96" cm="1">
        <f t="array" ref="AE2895">_xlfn.XLOOKUP(AD2894,SELICHistorico[Data],SELICHistorico[SELIC dia]/100,AE2894,0)</f>
        <v>0</v>
      </c>
      <c r="AF2895" s="80">
        <f t="shared" si="202"/>
        <v>1</v>
      </c>
      <c r="AG2895" s="123">
        <f t="shared" si="201"/>
        <v>1000</v>
      </c>
      <c r="AH2895" s="126" cm="1">
        <f t="array" ref="AH2895">_xlfn.XLOOKUP(AD2894,CDIHistorico_[Data],CDIHistorico_[CDI dia]/100,AH2894,0)</f>
        <v>0</v>
      </c>
      <c r="AI2895" s="2">
        <f t="shared" si="203"/>
        <v>1</v>
      </c>
    </row>
    <row r="2896" spans="26:35" hidden="1" x14ac:dyDescent="0.25">
      <c r="Z2896"/>
      <c r="AD2896" s="5">
        <f t="shared" si="200"/>
        <v>40910</v>
      </c>
      <c r="AE2896" s="96" cm="1">
        <f t="array" ref="AE2896">_xlfn.XLOOKUP(AD2895,SELICHistorico[Data],SELICHistorico[SELIC dia]/100,AE2895,0)</f>
        <v>0</v>
      </c>
      <c r="AF2896" s="80">
        <f t="shared" si="202"/>
        <v>1</v>
      </c>
      <c r="AG2896" s="123">
        <f t="shared" si="201"/>
        <v>1000</v>
      </c>
      <c r="AH2896" s="126" cm="1">
        <f t="array" ref="AH2896">_xlfn.XLOOKUP(AD2895,CDIHistorico_[Data],CDIHistorico_[CDI dia]/100,AH2895,0)</f>
        <v>0</v>
      </c>
      <c r="AI2896" s="2">
        <f t="shared" si="203"/>
        <v>1</v>
      </c>
    </row>
    <row r="2897" spans="26:35" hidden="1" x14ac:dyDescent="0.25">
      <c r="Z2897"/>
      <c r="AD2897" s="5">
        <f t="shared" si="200"/>
        <v>40911</v>
      </c>
      <c r="AE2897" s="96" cm="1">
        <f t="array" ref="AE2897">_xlfn.XLOOKUP(AD2896,SELICHistorico[Data],SELICHistorico[SELIC dia]/100,AE2896,0)</f>
        <v>0</v>
      </c>
      <c r="AF2897" s="80">
        <f t="shared" si="202"/>
        <v>1</v>
      </c>
      <c r="AG2897" s="123">
        <f t="shared" si="201"/>
        <v>1000</v>
      </c>
      <c r="AH2897" s="126" cm="1">
        <f t="array" ref="AH2897">_xlfn.XLOOKUP(AD2896,CDIHistorico_[Data],CDIHistorico_[CDI dia]/100,AH2896,0)</f>
        <v>0</v>
      </c>
      <c r="AI2897" s="2">
        <f t="shared" si="203"/>
        <v>1</v>
      </c>
    </row>
    <row r="2898" spans="26:35" hidden="1" x14ac:dyDescent="0.25">
      <c r="Z2898"/>
      <c r="AD2898" s="5">
        <f t="shared" si="200"/>
        <v>40912</v>
      </c>
      <c r="AE2898" s="96" cm="1">
        <f t="array" ref="AE2898">_xlfn.XLOOKUP(AD2897,SELICHistorico[Data],SELICHistorico[SELIC dia]/100,AE2897,0)</f>
        <v>0</v>
      </c>
      <c r="AF2898" s="80">
        <f t="shared" si="202"/>
        <v>1</v>
      </c>
      <c r="AG2898" s="123">
        <f t="shared" si="201"/>
        <v>1000</v>
      </c>
      <c r="AH2898" s="126" cm="1">
        <f t="array" ref="AH2898">_xlfn.XLOOKUP(AD2897,CDIHistorico_[Data],CDIHistorico_[CDI dia]/100,AH2897,0)</f>
        <v>0</v>
      </c>
      <c r="AI2898" s="2">
        <f t="shared" si="203"/>
        <v>1</v>
      </c>
    </row>
    <row r="2899" spans="26:35" hidden="1" x14ac:dyDescent="0.25">
      <c r="Z2899"/>
      <c r="AD2899" s="5">
        <f t="shared" si="200"/>
        <v>40913</v>
      </c>
      <c r="AE2899" s="96" cm="1">
        <f t="array" ref="AE2899">_xlfn.XLOOKUP(AD2898,SELICHistorico[Data],SELICHistorico[SELIC dia]/100,AE2898,0)</f>
        <v>0</v>
      </c>
      <c r="AF2899" s="80">
        <f t="shared" si="202"/>
        <v>1</v>
      </c>
      <c r="AG2899" s="123">
        <f t="shared" si="201"/>
        <v>1000</v>
      </c>
      <c r="AH2899" s="126" cm="1">
        <f t="array" ref="AH2899">_xlfn.XLOOKUP(AD2898,CDIHistorico_[Data],CDIHistorico_[CDI dia]/100,AH2898,0)</f>
        <v>0</v>
      </c>
      <c r="AI2899" s="2">
        <f t="shared" si="203"/>
        <v>1</v>
      </c>
    </row>
    <row r="2900" spans="26:35" hidden="1" x14ac:dyDescent="0.25">
      <c r="Z2900"/>
      <c r="AD2900" s="5">
        <f t="shared" ref="AD2900:AD2963" si="204">WORKDAY(AD2899,1,feriados)</f>
        <v>40914</v>
      </c>
      <c r="AE2900" s="96" cm="1">
        <f t="array" ref="AE2900">_xlfn.XLOOKUP(AD2899,SELICHistorico[Data],SELICHistorico[SELIC dia]/100,AE2899,0)</f>
        <v>0</v>
      </c>
      <c r="AF2900" s="80">
        <f t="shared" si="202"/>
        <v>1</v>
      </c>
      <c r="AG2900" s="123">
        <f t="shared" si="201"/>
        <v>1000</v>
      </c>
      <c r="AH2900" s="126" cm="1">
        <f t="array" ref="AH2900">_xlfn.XLOOKUP(AD2899,CDIHistorico_[Data],CDIHistorico_[CDI dia]/100,AH2899,0)</f>
        <v>0</v>
      </c>
      <c r="AI2900" s="2">
        <f t="shared" si="203"/>
        <v>1</v>
      </c>
    </row>
    <row r="2901" spans="26:35" hidden="1" x14ac:dyDescent="0.25">
      <c r="Z2901"/>
      <c r="AD2901" s="5">
        <f t="shared" si="204"/>
        <v>40917</v>
      </c>
      <c r="AE2901" s="96" cm="1">
        <f t="array" ref="AE2901">_xlfn.XLOOKUP(AD2900,SELICHistorico[Data],SELICHistorico[SELIC dia]/100,AE2900,0)</f>
        <v>0</v>
      </c>
      <c r="AF2901" s="80">
        <f t="shared" si="202"/>
        <v>1</v>
      </c>
      <c r="AG2901" s="123">
        <f t="shared" si="201"/>
        <v>1000</v>
      </c>
      <c r="AH2901" s="126" cm="1">
        <f t="array" ref="AH2901">_xlfn.XLOOKUP(AD2900,CDIHistorico_[Data],CDIHistorico_[CDI dia]/100,AH2900,0)</f>
        <v>0</v>
      </c>
      <c r="AI2901" s="2">
        <f t="shared" si="203"/>
        <v>1</v>
      </c>
    </row>
    <row r="2902" spans="26:35" hidden="1" x14ac:dyDescent="0.25">
      <c r="Z2902"/>
      <c r="AD2902" s="5">
        <f t="shared" si="204"/>
        <v>40918</v>
      </c>
      <c r="AE2902" s="96" cm="1">
        <f t="array" ref="AE2902">_xlfn.XLOOKUP(AD2901,SELICHistorico[Data],SELICHistorico[SELIC dia]/100,AE2901,0)</f>
        <v>0</v>
      </c>
      <c r="AF2902" s="80">
        <f t="shared" si="202"/>
        <v>1</v>
      </c>
      <c r="AG2902" s="123">
        <f t="shared" si="201"/>
        <v>1000</v>
      </c>
      <c r="AH2902" s="126" cm="1">
        <f t="array" ref="AH2902">_xlfn.XLOOKUP(AD2901,CDIHistorico_[Data],CDIHistorico_[CDI dia]/100,AH2901,0)</f>
        <v>0</v>
      </c>
      <c r="AI2902" s="2">
        <f t="shared" si="203"/>
        <v>1</v>
      </c>
    </row>
    <row r="2903" spans="26:35" hidden="1" x14ac:dyDescent="0.25">
      <c r="Z2903"/>
      <c r="AD2903" s="5">
        <f t="shared" si="204"/>
        <v>40919</v>
      </c>
      <c r="AE2903" s="96" cm="1">
        <f t="array" ref="AE2903">_xlfn.XLOOKUP(AD2902,SELICHistorico[Data],SELICHistorico[SELIC dia]/100,AE2902,0)</f>
        <v>0</v>
      </c>
      <c r="AF2903" s="80">
        <f t="shared" si="202"/>
        <v>1</v>
      </c>
      <c r="AG2903" s="123">
        <f t="shared" si="201"/>
        <v>1000</v>
      </c>
      <c r="AH2903" s="126" cm="1">
        <f t="array" ref="AH2903">_xlfn.XLOOKUP(AD2902,CDIHistorico_[Data],CDIHistorico_[CDI dia]/100,AH2902,0)</f>
        <v>0</v>
      </c>
      <c r="AI2903" s="2">
        <f t="shared" si="203"/>
        <v>1</v>
      </c>
    </row>
    <row r="2904" spans="26:35" hidden="1" x14ac:dyDescent="0.25">
      <c r="Z2904"/>
      <c r="AD2904" s="5">
        <f t="shared" si="204"/>
        <v>40920</v>
      </c>
      <c r="AE2904" s="96" cm="1">
        <f t="array" ref="AE2904">_xlfn.XLOOKUP(AD2903,SELICHistorico[Data],SELICHistorico[SELIC dia]/100,AE2903,0)</f>
        <v>0</v>
      </c>
      <c r="AF2904" s="80">
        <f t="shared" si="202"/>
        <v>1</v>
      </c>
      <c r="AG2904" s="123">
        <f t="shared" si="201"/>
        <v>1000</v>
      </c>
      <c r="AH2904" s="126" cm="1">
        <f t="array" ref="AH2904">_xlfn.XLOOKUP(AD2903,CDIHistorico_[Data],CDIHistorico_[CDI dia]/100,AH2903,0)</f>
        <v>0</v>
      </c>
      <c r="AI2904" s="2">
        <f t="shared" si="203"/>
        <v>1</v>
      </c>
    </row>
    <row r="2905" spans="26:35" hidden="1" x14ac:dyDescent="0.25">
      <c r="Z2905"/>
      <c r="AD2905" s="5">
        <f t="shared" si="204"/>
        <v>40921</v>
      </c>
      <c r="AE2905" s="96" cm="1">
        <f t="array" ref="AE2905">_xlfn.XLOOKUP(AD2904,SELICHistorico[Data],SELICHistorico[SELIC dia]/100,AE2904,0)</f>
        <v>0</v>
      </c>
      <c r="AF2905" s="80">
        <f t="shared" si="202"/>
        <v>1</v>
      </c>
      <c r="AG2905" s="123">
        <f t="shared" si="201"/>
        <v>1000</v>
      </c>
      <c r="AH2905" s="126" cm="1">
        <f t="array" ref="AH2905">_xlfn.XLOOKUP(AD2904,CDIHistorico_[Data],CDIHistorico_[CDI dia]/100,AH2904,0)</f>
        <v>0</v>
      </c>
      <c r="AI2905" s="2">
        <f t="shared" si="203"/>
        <v>1</v>
      </c>
    </row>
    <row r="2906" spans="26:35" hidden="1" x14ac:dyDescent="0.25">
      <c r="Z2906"/>
      <c r="AD2906" s="5">
        <f t="shared" si="204"/>
        <v>40924</v>
      </c>
      <c r="AE2906" s="96" cm="1">
        <f t="array" ref="AE2906">_xlfn.XLOOKUP(AD2905,SELICHistorico[Data],SELICHistorico[SELIC dia]/100,AE2905,0)</f>
        <v>0</v>
      </c>
      <c r="AF2906" s="80">
        <f t="shared" si="202"/>
        <v>1</v>
      </c>
      <c r="AG2906" s="123">
        <f t="shared" si="201"/>
        <v>1000</v>
      </c>
      <c r="AH2906" s="126" cm="1">
        <f t="array" ref="AH2906">_xlfn.XLOOKUP(AD2905,CDIHistorico_[Data],CDIHistorico_[CDI dia]/100,AH2905,0)</f>
        <v>0</v>
      </c>
      <c r="AI2906" s="2">
        <f t="shared" si="203"/>
        <v>1</v>
      </c>
    </row>
    <row r="2907" spans="26:35" hidden="1" x14ac:dyDescent="0.25">
      <c r="Z2907"/>
      <c r="AD2907" s="5">
        <f t="shared" si="204"/>
        <v>40925</v>
      </c>
      <c r="AE2907" s="96" cm="1">
        <f t="array" ref="AE2907">_xlfn.XLOOKUP(AD2906,SELICHistorico[Data],SELICHistorico[SELIC dia]/100,AE2906,0)</f>
        <v>0</v>
      </c>
      <c r="AF2907" s="80">
        <f t="shared" si="202"/>
        <v>1</v>
      </c>
      <c r="AG2907" s="123">
        <f t="shared" si="201"/>
        <v>1000</v>
      </c>
      <c r="AH2907" s="126" cm="1">
        <f t="array" ref="AH2907">_xlfn.XLOOKUP(AD2906,CDIHistorico_[Data],CDIHistorico_[CDI dia]/100,AH2906,0)</f>
        <v>0</v>
      </c>
      <c r="AI2907" s="2">
        <f t="shared" si="203"/>
        <v>1</v>
      </c>
    </row>
    <row r="2908" spans="26:35" hidden="1" x14ac:dyDescent="0.25">
      <c r="Z2908"/>
      <c r="AD2908" s="5">
        <f t="shared" si="204"/>
        <v>40926</v>
      </c>
      <c r="AE2908" s="96" cm="1">
        <f t="array" ref="AE2908">_xlfn.XLOOKUP(AD2907,SELICHistorico[Data],SELICHistorico[SELIC dia]/100,AE2907,0)</f>
        <v>0</v>
      </c>
      <c r="AF2908" s="80">
        <f t="shared" si="202"/>
        <v>1</v>
      </c>
      <c r="AG2908" s="123">
        <f t="shared" si="201"/>
        <v>1000</v>
      </c>
      <c r="AH2908" s="126" cm="1">
        <f t="array" ref="AH2908">_xlfn.XLOOKUP(AD2907,CDIHistorico_[Data],CDIHistorico_[CDI dia]/100,AH2907,0)</f>
        <v>0</v>
      </c>
      <c r="AI2908" s="2">
        <f t="shared" si="203"/>
        <v>1</v>
      </c>
    </row>
    <row r="2909" spans="26:35" hidden="1" x14ac:dyDescent="0.25">
      <c r="Z2909"/>
      <c r="AD2909" s="5">
        <f t="shared" si="204"/>
        <v>40927</v>
      </c>
      <c r="AE2909" s="96" cm="1">
        <f t="array" ref="AE2909">_xlfn.XLOOKUP(AD2908,SELICHistorico[Data],SELICHistorico[SELIC dia]/100,AE2908,0)</f>
        <v>0</v>
      </c>
      <c r="AF2909" s="80">
        <f t="shared" si="202"/>
        <v>1</v>
      </c>
      <c r="AG2909" s="123">
        <f t="shared" si="201"/>
        <v>1000</v>
      </c>
      <c r="AH2909" s="126" cm="1">
        <f t="array" ref="AH2909">_xlfn.XLOOKUP(AD2908,CDIHistorico_[Data],CDIHistorico_[CDI dia]/100,AH2908,0)</f>
        <v>0</v>
      </c>
      <c r="AI2909" s="2">
        <f t="shared" si="203"/>
        <v>1</v>
      </c>
    </row>
    <row r="2910" spans="26:35" hidden="1" x14ac:dyDescent="0.25">
      <c r="Z2910"/>
      <c r="AD2910" s="5">
        <f t="shared" si="204"/>
        <v>40928</v>
      </c>
      <c r="AE2910" s="96" cm="1">
        <f t="array" ref="AE2910">_xlfn.XLOOKUP(AD2909,SELICHistorico[Data],SELICHistorico[SELIC dia]/100,AE2909,0)</f>
        <v>0</v>
      </c>
      <c r="AF2910" s="80">
        <f t="shared" si="202"/>
        <v>1</v>
      </c>
      <c r="AG2910" s="123">
        <f t="shared" si="201"/>
        <v>1000</v>
      </c>
      <c r="AH2910" s="126" cm="1">
        <f t="array" ref="AH2910">_xlfn.XLOOKUP(AD2909,CDIHistorico_[Data],CDIHistorico_[CDI dia]/100,AH2909,0)</f>
        <v>0</v>
      </c>
      <c r="AI2910" s="2">
        <f t="shared" si="203"/>
        <v>1</v>
      </c>
    </row>
    <row r="2911" spans="26:35" hidden="1" x14ac:dyDescent="0.25">
      <c r="Z2911"/>
      <c r="AD2911" s="5">
        <f t="shared" si="204"/>
        <v>40931</v>
      </c>
      <c r="AE2911" s="96" cm="1">
        <f t="array" ref="AE2911">_xlfn.XLOOKUP(AD2910,SELICHistorico[Data],SELICHistorico[SELIC dia]/100,AE2910,0)</f>
        <v>0</v>
      </c>
      <c r="AF2911" s="80">
        <f t="shared" si="202"/>
        <v>1</v>
      </c>
      <c r="AG2911" s="123">
        <f t="shared" si="201"/>
        <v>1000</v>
      </c>
      <c r="AH2911" s="126" cm="1">
        <f t="array" ref="AH2911">_xlfn.XLOOKUP(AD2910,CDIHistorico_[Data],CDIHistorico_[CDI dia]/100,AH2910,0)</f>
        <v>0</v>
      </c>
      <c r="AI2911" s="2">
        <f t="shared" si="203"/>
        <v>1</v>
      </c>
    </row>
    <row r="2912" spans="26:35" hidden="1" x14ac:dyDescent="0.25">
      <c r="Z2912"/>
      <c r="AD2912" s="5">
        <f t="shared" si="204"/>
        <v>40932</v>
      </c>
      <c r="AE2912" s="96" cm="1">
        <f t="array" ref="AE2912">_xlfn.XLOOKUP(AD2911,SELICHistorico[Data],SELICHistorico[SELIC dia]/100,AE2911,0)</f>
        <v>0</v>
      </c>
      <c r="AF2912" s="80">
        <f t="shared" si="202"/>
        <v>1</v>
      </c>
      <c r="AG2912" s="123">
        <f t="shared" si="201"/>
        <v>1000</v>
      </c>
      <c r="AH2912" s="126" cm="1">
        <f t="array" ref="AH2912">_xlfn.XLOOKUP(AD2911,CDIHistorico_[Data],CDIHistorico_[CDI dia]/100,AH2911,0)</f>
        <v>0</v>
      </c>
      <c r="AI2912" s="2">
        <f t="shared" si="203"/>
        <v>1</v>
      </c>
    </row>
    <row r="2913" spans="26:35" hidden="1" x14ac:dyDescent="0.25">
      <c r="Z2913"/>
      <c r="AD2913" s="5">
        <f t="shared" si="204"/>
        <v>40933</v>
      </c>
      <c r="AE2913" s="96" cm="1">
        <f t="array" ref="AE2913">_xlfn.XLOOKUP(AD2912,SELICHistorico[Data],SELICHistorico[SELIC dia]/100,AE2912,0)</f>
        <v>0</v>
      </c>
      <c r="AF2913" s="80">
        <f t="shared" si="202"/>
        <v>1</v>
      </c>
      <c r="AG2913" s="123">
        <f t="shared" si="201"/>
        <v>1000</v>
      </c>
      <c r="AH2913" s="126" cm="1">
        <f t="array" ref="AH2913">_xlfn.XLOOKUP(AD2912,CDIHistorico_[Data],CDIHistorico_[CDI dia]/100,AH2912,0)</f>
        <v>0</v>
      </c>
      <c r="AI2913" s="2">
        <f t="shared" si="203"/>
        <v>1</v>
      </c>
    </row>
    <row r="2914" spans="26:35" hidden="1" x14ac:dyDescent="0.25">
      <c r="Z2914"/>
      <c r="AD2914" s="5">
        <f t="shared" si="204"/>
        <v>40934</v>
      </c>
      <c r="AE2914" s="96" cm="1">
        <f t="array" ref="AE2914">_xlfn.XLOOKUP(AD2913,SELICHistorico[Data],SELICHistorico[SELIC dia]/100,AE2913,0)</f>
        <v>0</v>
      </c>
      <c r="AF2914" s="80">
        <f t="shared" si="202"/>
        <v>1</v>
      </c>
      <c r="AG2914" s="123">
        <f t="shared" si="201"/>
        <v>1000</v>
      </c>
      <c r="AH2914" s="126" cm="1">
        <f t="array" ref="AH2914">_xlfn.XLOOKUP(AD2913,CDIHistorico_[Data],CDIHistorico_[CDI dia]/100,AH2913,0)</f>
        <v>0</v>
      </c>
      <c r="AI2914" s="2">
        <f t="shared" si="203"/>
        <v>1</v>
      </c>
    </row>
    <row r="2915" spans="26:35" hidden="1" x14ac:dyDescent="0.25">
      <c r="Z2915"/>
      <c r="AD2915" s="5">
        <f t="shared" si="204"/>
        <v>40935</v>
      </c>
      <c r="AE2915" s="96" cm="1">
        <f t="array" ref="AE2915">_xlfn.XLOOKUP(AD2914,SELICHistorico[Data],SELICHistorico[SELIC dia]/100,AE2914,0)</f>
        <v>0</v>
      </c>
      <c r="AF2915" s="80">
        <f t="shared" si="202"/>
        <v>1</v>
      </c>
      <c r="AG2915" s="123">
        <f t="shared" si="201"/>
        <v>1000</v>
      </c>
      <c r="AH2915" s="126" cm="1">
        <f t="array" ref="AH2915">_xlfn.XLOOKUP(AD2914,CDIHistorico_[Data],CDIHistorico_[CDI dia]/100,AH2914,0)</f>
        <v>0</v>
      </c>
      <c r="AI2915" s="2">
        <f t="shared" si="203"/>
        <v>1</v>
      </c>
    </row>
    <row r="2916" spans="26:35" hidden="1" x14ac:dyDescent="0.25">
      <c r="Z2916"/>
      <c r="AD2916" s="5">
        <f t="shared" si="204"/>
        <v>40938</v>
      </c>
      <c r="AE2916" s="96" cm="1">
        <f t="array" ref="AE2916">_xlfn.XLOOKUP(AD2915,SELICHistorico[Data],SELICHistorico[SELIC dia]/100,AE2915,0)</f>
        <v>0</v>
      </c>
      <c r="AF2916" s="80">
        <f t="shared" si="202"/>
        <v>1</v>
      </c>
      <c r="AG2916" s="123">
        <f t="shared" si="201"/>
        <v>1000</v>
      </c>
      <c r="AH2916" s="126" cm="1">
        <f t="array" ref="AH2916">_xlfn.XLOOKUP(AD2915,CDIHistorico_[Data],CDIHistorico_[CDI dia]/100,AH2915,0)</f>
        <v>0</v>
      </c>
      <c r="AI2916" s="2">
        <f t="shared" si="203"/>
        <v>1</v>
      </c>
    </row>
    <row r="2917" spans="26:35" hidden="1" x14ac:dyDescent="0.25">
      <c r="Z2917"/>
      <c r="AD2917" s="5">
        <f t="shared" si="204"/>
        <v>40939</v>
      </c>
      <c r="AE2917" s="96" cm="1">
        <f t="array" ref="AE2917">_xlfn.XLOOKUP(AD2916,SELICHistorico[Data],SELICHistorico[SELIC dia]/100,AE2916,0)</f>
        <v>0</v>
      </c>
      <c r="AF2917" s="80">
        <f t="shared" si="202"/>
        <v>1</v>
      </c>
      <c r="AG2917" s="123">
        <f t="shared" si="201"/>
        <v>1000</v>
      </c>
      <c r="AH2917" s="126" cm="1">
        <f t="array" ref="AH2917">_xlfn.XLOOKUP(AD2916,CDIHistorico_[Data],CDIHistorico_[CDI dia]/100,AH2916,0)</f>
        <v>0</v>
      </c>
      <c r="AI2917" s="2">
        <f t="shared" si="203"/>
        <v>1</v>
      </c>
    </row>
    <row r="2918" spans="26:35" hidden="1" x14ac:dyDescent="0.25">
      <c r="Z2918"/>
      <c r="AD2918" s="5">
        <f t="shared" si="204"/>
        <v>40940</v>
      </c>
      <c r="AE2918" s="96" cm="1">
        <f t="array" ref="AE2918">_xlfn.XLOOKUP(AD2917,SELICHistorico[Data],SELICHistorico[SELIC dia]/100,AE2917,0)</f>
        <v>0</v>
      </c>
      <c r="AF2918" s="80">
        <f t="shared" si="202"/>
        <v>1</v>
      </c>
      <c r="AG2918" s="123">
        <f t="shared" si="201"/>
        <v>1000</v>
      </c>
      <c r="AH2918" s="126" cm="1">
        <f t="array" ref="AH2918">_xlfn.XLOOKUP(AD2917,CDIHistorico_[Data],CDIHistorico_[CDI dia]/100,AH2917,0)</f>
        <v>0</v>
      </c>
      <c r="AI2918" s="2">
        <f t="shared" si="203"/>
        <v>1</v>
      </c>
    </row>
    <row r="2919" spans="26:35" hidden="1" x14ac:dyDescent="0.25">
      <c r="Z2919"/>
      <c r="AD2919" s="5">
        <f t="shared" si="204"/>
        <v>40941</v>
      </c>
      <c r="AE2919" s="96" cm="1">
        <f t="array" ref="AE2919">_xlfn.XLOOKUP(AD2918,SELICHistorico[Data],SELICHistorico[SELIC dia]/100,AE2918,0)</f>
        <v>0</v>
      </c>
      <c r="AF2919" s="80">
        <f t="shared" si="202"/>
        <v>1</v>
      </c>
      <c r="AG2919" s="123">
        <f t="shared" si="201"/>
        <v>1000</v>
      </c>
      <c r="AH2919" s="126" cm="1">
        <f t="array" ref="AH2919">_xlfn.XLOOKUP(AD2918,CDIHistorico_[Data],CDIHistorico_[CDI dia]/100,AH2918,0)</f>
        <v>0</v>
      </c>
      <c r="AI2919" s="2">
        <f t="shared" si="203"/>
        <v>1</v>
      </c>
    </row>
    <row r="2920" spans="26:35" hidden="1" x14ac:dyDescent="0.25">
      <c r="Z2920"/>
      <c r="AD2920" s="5">
        <f t="shared" si="204"/>
        <v>40942</v>
      </c>
      <c r="AE2920" s="96" cm="1">
        <f t="array" ref="AE2920">_xlfn.XLOOKUP(AD2919,SELICHistorico[Data],SELICHistorico[SELIC dia]/100,AE2919,0)</f>
        <v>0</v>
      </c>
      <c r="AF2920" s="80">
        <f t="shared" si="202"/>
        <v>1</v>
      </c>
      <c r="AG2920" s="123">
        <f t="shared" si="201"/>
        <v>1000</v>
      </c>
      <c r="AH2920" s="126" cm="1">
        <f t="array" ref="AH2920">_xlfn.XLOOKUP(AD2919,CDIHistorico_[Data],CDIHistorico_[CDI dia]/100,AH2919,0)</f>
        <v>0</v>
      </c>
      <c r="AI2920" s="2">
        <f t="shared" si="203"/>
        <v>1</v>
      </c>
    </row>
    <row r="2921" spans="26:35" hidden="1" x14ac:dyDescent="0.25">
      <c r="Z2921"/>
      <c r="AD2921" s="5">
        <f t="shared" si="204"/>
        <v>40945</v>
      </c>
      <c r="AE2921" s="96" cm="1">
        <f t="array" ref="AE2921">_xlfn.XLOOKUP(AD2920,SELICHistorico[Data],SELICHistorico[SELIC dia]/100,AE2920,0)</f>
        <v>0</v>
      </c>
      <c r="AF2921" s="80">
        <f t="shared" si="202"/>
        <v>1</v>
      </c>
      <c r="AG2921" s="123">
        <f t="shared" si="201"/>
        <v>1000</v>
      </c>
      <c r="AH2921" s="126" cm="1">
        <f t="array" ref="AH2921">_xlfn.XLOOKUP(AD2920,CDIHistorico_[Data],CDIHistorico_[CDI dia]/100,AH2920,0)</f>
        <v>0</v>
      </c>
      <c r="AI2921" s="2">
        <f t="shared" si="203"/>
        <v>1</v>
      </c>
    </row>
    <row r="2922" spans="26:35" hidden="1" x14ac:dyDescent="0.25">
      <c r="Z2922"/>
      <c r="AD2922" s="5">
        <f t="shared" si="204"/>
        <v>40946</v>
      </c>
      <c r="AE2922" s="96" cm="1">
        <f t="array" ref="AE2922">_xlfn.XLOOKUP(AD2921,SELICHistorico[Data],SELICHistorico[SELIC dia]/100,AE2921,0)</f>
        <v>0</v>
      </c>
      <c r="AF2922" s="80">
        <f t="shared" si="202"/>
        <v>1</v>
      </c>
      <c r="AG2922" s="123">
        <f t="shared" si="201"/>
        <v>1000</v>
      </c>
      <c r="AH2922" s="126" cm="1">
        <f t="array" ref="AH2922">_xlfn.XLOOKUP(AD2921,CDIHistorico_[Data],CDIHistorico_[CDI dia]/100,AH2921,0)</f>
        <v>0</v>
      </c>
      <c r="AI2922" s="2">
        <f t="shared" si="203"/>
        <v>1</v>
      </c>
    </row>
    <row r="2923" spans="26:35" hidden="1" x14ac:dyDescent="0.25">
      <c r="Z2923"/>
      <c r="AD2923" s="5">
        <f t="shared" si="204"/>
        <v>40947</v>
      </c>
      <c r="AE2923" s="96" cm="1">
        <f t="array" ref="AE2923">_xlfn.XLOOKUP(AD2922,SELICHistorico[Data],SELICHistorico[SELIC dia]/100,AE2922,0)</f>
        <v>0</v>
      </c>
      <c r="AF2923" s="80">
        <f t="shared" si="202"/>
        <v>1</v>
      </c>
      <c r="AG2923" s="123">
        <f t="shared" si="201"/>
        <v>1000</v>
      </c>
      <c r="AH2923" s="126" cm="1">
        <f t="array" ref="AH2923">_xlfn.XLOOKUP(AD2922,CDIHistorico_[Data],CDIHistorico_[CDI dia]/100,AH2922,0)</f>
        <v>0</v>
      </c>
      <c r="AI2923" s="2">
        <f t="shared" si="203"/>
        <v>1</v>
      </c>
    </row>
    <row r="2924" spans="26:35" hidden="1" x14ac:dyDescent="0.25">
      <c r="Z2924"/>
      <c r="AD2924" s="5">
        <f t="shared" si="204"/>
        <v>40948</v>
      </c>
      <c r="AE2924" s="96" cm="1">
        <f t="array" ref="AE2924">_xlfn.XLOOKUP(AD2923,SELICHistorico[Data],SELICHistorico[SELIC dia]/100,AE2923,0)</f>
        <v>0</v>
      </c>
      <c r="AF2924" s="80">
        <f t="shared" si="202"/>
        <v>1</v>
      </c>
      <c r="AG2924" s="123">
        <f t="shared" si="201"/>
        <v>1000</v>
      </c>
      <c r="AH2924" s="126" cm="1">
        <f t="array" ref="AH2924">_xlfn.XLOOKUP(AD2923,CDIHistorico_[Data],CDIHistorico_[CDI dia]/100,AH2923,0)</f>
        <v>0</v>
      </c>
      <c r="AI2924" s="2">
        <f t="shared" si="203"/>
        <v>1</v>
      </c>
    </row>
    <row r="2925" spans="26:35" hidden="1" x14ac:dyDescent="0.25">
      <c r="Z2925"/>
      <c r="AD2925" s="5">
        <f t="shared" si="204"/>
        <v>40949</v>
      </c>
      <c r="AE2925" s="96" cm="1">
        <f t="array" ref="AE2925">_xlfn.XLOOKUP(AD2924,SELICHistorico[Data],SELICHistorico[SELIC dia]/100,AE2924,0)</f>
        <v>0</v>
      </c>
      <c r="AF2925" s="80">
        <f t="shared" si="202"/>
        <v>1</v>
      </c>
      <c r="AG2925" s="123">
        <f t="shared" si="201"/>
        <v>1000</v>
      </c>
      <c r="AH2925" s="126" cm="1">
        <f t="array" ref="AH2925">_xlfn.XLOOKUP(AD2924,CDIHistorico_[Data],CDIHistorico_[CDI dia]/100,AH2924,0)</f>
        <v>0</v>
      </c>
      <c r="AI2925" s="2">
        <f t="shared" si="203"/>
        <v>1</v>
      </c>
    </row>
    <row r="2926" spans="26:35" hidden="1" x14ac:dyDescent="0.25">
      <c r="Z2926"/>
      <c r="AD2926" s="5">
        <f t="shared" si="204"/>
        <v>40952</v>
      </c>
      <c r="AE2926" s="96" cm="1">
        <f t="array" ref="AE2926">_xlfn.XLOOKUP(AD2925,SELICHistorico[Data],SELICHistorico[SELIC dia]/100,AE2925,0)</f>
        <v>0</v>
      </c>
      <c r="AF2926" s="80">
        <f t="shared" si="202"/>
        <v>1</v>
      </c>
      <c r="AG2926" s="123">
        <f t="shared" si="201"/>
        <v>1000</v>
      </c>
      <c r="AH2926" s="126" cm="1">
        <f t="array" ref="AH2926">_xlfn.XLOOKUP(AD2925,CDIHistorico_[Data],CDIHistorico_[CDI dia]/100,AH2925,0)</f>
        <v>0</v>
      </c>
      <c r="AI2926" s="2">
        <f t="shared" si="203"/>
        <v>1</v>
      </c>
    </row>
    <row r="2927" spans="26:35" hidden="1" x14ac:dyDescent="0.25">
      <c r="Z2927"/>
      <c r="AD2927" s="5">
        <f t="shared" si="204"/>
        <v>40953</v>
      </c>
      <c r="AE2927" s="96" cm="1">
        <f t="array" ref="AE2927">_xlfn.XLOOKUP(AD2926,SELICHistorico[Data],SELICHistorico[SELIC dia]/100,AE2926,0)</f>
        <v>0</v>
      </c>
      <c r="AF2927" s="80">
        <f t="shared" si="202"/>
        <v>1</v>
      </c>
      <c r="AG2927" s="123">
        <f t="shared" si="201"/>
        <v>1000</v>
      </c>
      <c r="AH2927" s="126" cm="1">
        <f t="array" ref="AH2927">_xlfn.XLOOKUP(AD2926,CDIHistorico_[Data],CDIHistorico_[CDI dia]/100,AH2926,0)</f>
        <v>0</v>
      </c>
      <c r="AI2927" s="2">
        <f t="shared" si="203"/>
        <v>1</v>
      </c>
    </row>
    <row r="2928" spans="26:35" hidden="1" x14ac:dyDescent="0.25">
      <c r="Z2928"/>
      <c r="AD2928" s="5">
        <f t="shared" si="204"/>
        <v>40954</v>
      </c>
      <c r="AE2928" s="96" cm="1">
        <f t="array" ref="AE2928">_xlfn.XLOOKUP(AD2927,SELICHistorico[Data],SELICHistorico[SELIC dia]/100,AE2927,0)</f>
        <v>0</v>
      </c>
      <c r="AF2928" s="80">
        <f t="shared" si="202"/>
        <v>1</v>
      </c>
      <c r="AG2928" s="123">
        <f t="shared" si="201"/>
        <v>1000</v>
      </c>
      <c r="AH2928" s="126" cm="1">
        <f t="array" ref="AH2928">_xlfn.XLOOKUP(AD2927,CDIHistorico_[Data],CDIHistorico_[CDI dia]/100,AH2927,0)</f>
        <v>0</v>
      </c>
      <c r="AI2928" s="2">
        <f t="shared" si="203"/>
        <v>1</v>
      </c>
    </row>
    <row r="2929" spans="26:35" hidden="1" x14ac:dyDescent="0.25">
      <c r="Z2929"/>
      <c r="AD2929" s="5">
        <f t="shared" si="204"/>
        <v>40955</v>
      </c>
      <c r="AE2929" s="96" cm="1">
        <f t="array" ref="AE2929">_xlfn.XLOOKUP(AD2928,SELICHistorico[Data],SELICHistorico[SELIC dia]/100,AE2928,0)</f>
        <v>0</v>
      </c>
      <c r="AF2929" s="80">
        <f t="shared" si="202"/>
        <v>1</v>
      </c>
      <c r="AG2929" s="123">
        <f t="shared" si="201"/>
        <v>1000</v>
      </c>
      <c r="AH2929" s="126" cm="1">
        <f t="array" ref="AH2929">_xlfn.XLOOKUP(AD2928,CDIHistorico_[Data],CDIHistorico_[CDI dia]/100,AH2928,0)</f>
        <v>0</v>
      </c>
      <c r="AI2929" s="2">
        <f t="shared" si="203"/>
        <v>1</v>
      </c>
    </row>
    <row r="2930" spans="26:35" hidden="1" x14ac:dyDescent="0.25">
      <c r="Z2930"/>
      <c r="AD2930" s="5">
        <f t="shared" si="204"/>
        <v>40956</v>
      </c>
      <c r="AE2930" s="96" cm="1">
        <f t="array" ref="AE2930">_xlfn.XLOOKUP(AD2929,SELICHistorico[Data],SELICHistorico[SELIC dia]/100,AE2929,0)</f>
        <v>0</v>
      </c>
      <c r="AF2930" s="80">
        <f t="shared" si="202"/>
        <v>1</v>
      </c>
      <c r="AG2930" s="123">
        <f t="shared" si="201"/>
        <v>1000</v>
      </c>
      <c r="AH2930" s="126" cm="1">
        <f t="array" ref="AH2930">_xlfn.XLOOKUP(AD2929,CDIHistorico_[Data],CDIHistorico_[CDI dia]/100,AH2929,0)</f>
        <v>0</v>
      </c>
      <c r="AI2930" s="2">
        <f t="shared" si="203"/>
        <v>1</v>
      </c>
    </row>
    <row r="2931" spans="26:35" hidden="1" x14ac:dyDescent="0.25">
      <c r="Z2931"/>
      <c r="AD2931" s="5">
        <f t="shared" si="204"/>
        <v>40961</v>
      </c>
      <c r="AE2931" s="96" cm="1">
        <f t="array" ref="AE2931">_xlfn.XLOOKUP(AD2930,SELICHistorico[Data],SELICHistorico[SELIC dia]/100,AE2930,0)</f>
        <v>0</v>
      </c>
      <c r="AF2931" s="80">
        <f t="shared" si="202"/>
        <v>1</v>
      </c>
      <c r="AG2931" s="123">
        <f t="shared" si="201"/>
        <v>1000</v>
      </c>
      <c r="AH2931" s="126" cm="1">
        <f t="array" ref="AH2931">_xlfn.XLOOKUP(AD2930,CDIHistorico_[Data],CDIHistorico_[CDI dia]/100,AH2930,0)</f>
        <v>0</v>
      </c>
      <c r="AI2931" s="2">
        <f t="shared" si="203"/>
        <v>1</v>
      </c>
    </row>
    <row r="2932" spans="26:35" hidden="1" x14ac:dyDescent="0.25">
      <c r="Z2932"/>
      <c r="AD2932" s="5">
        <f t="shared" si="204"/>
        <v>40962</v>
      </c>
      <c r="AE2932" s="96" cm="1">
        <f t="array" ref="AE2932">_xlfn.XLOOKUP(AD2931,SELICHistorico[Data],SELICHistorico[SELIC dia]/100,AE2931,0)</f>
        <v>0</v>
      </c>
      <c r="AF2932" s="80">
        <f t="shared" si="202"/>
        <v>1</v>
      </c>
      <c r="AG2932" s="123">
        <f t="shared" si="201"/>
        <v>1000</v>
      </c>
      <c r="AH2932" s="126" cm="1">
        <f t="array" ref="AH2932">_xlfn.XLOOKUP(AD2931,CDIHistorico_[Data],CDIHistorico_[CDI dia]/100,AH2931,0)</f>
        <v>0</v>
      </c>
      <c r="AI2932" s="2">
        <f t="shared" si="203"/>
        <v>1</v>
      </c>
    </row>
    <row r="2933" spans="26:35" hidden="1" x14ac:dyDescent="0.25">
      <c r="Z2933"/>
      <c r="AD2933" s="5">
        <f t="shared" si="204"/>
        <v>40963</v>
      </c>
      <c r="AE2933" s="96" cm="1">
        <f t="array" ref="AE2933">_xlfn.XLOOKUP(AD2932,SELICHistorico[Data],SELICHistorico[SELIC dia]/100,AE2932,0)</f>
        <v>0</v>
      </c>
      <c r="AF2933" s="80">
        <f t="shared" si="202"/>
        <v>1</v>
      </c>
      <c r="AG2933" s="123">
        <f t="shared" si="201"/>
        <v>1000</v>
      </c>
      <c r="AH2933" s="126" cm="1">
        <f t="array" ref="AH2933">_xlfn.XLOOKUP(AD2932,CDIHistorico_[Data],CDIHistorico_[CDI dia]/100,AH2932,0)</f>
        <v>0</v>
      </c>
      <c r="AI2933" s="2">
        <f t="shared" si="203"/>
        <v>1</v>
      </c>
    </row>
    <row r="2934" spans="26:35" hidden="1" x14ac:dyDescent="0.25">
      <c r="Z2934"/>
      <c r="AD2934" s="5">
        <f t="shared" si="204"/>
        <v>40966</v>
      </c>
      <c r="AE2934" s="96" cm="1">
        <f t="array" ref="AE2934">_xlfn.XLOOKUP(AD2933,SELICHistorico[Data],SELICHistorico[SELIC dia]/100,AE2933,0)</f>
        <v>0</v>
      </c>
      <c r="AF2934" s="80">
        <f t="shared" si="202"/>
        <v>1</v>
      </c>
      <c r="AG2934" s="123">
        <f t="shared" si="201"/>
        <v>1000</v>
      </c>
      <c r="AH2934" s="126" cm="1">
        <f t="array" ref="AH2934">_xlfn.XLOOKUP(AD2933,CDIHistorico_[Data],CDIHistorico_[CDI dia]/100,AH2933,0)</f>
        <v>0</v>
      </c>
      <c r="AI2934" s="2">
        <f t="shared" si="203"/>
        <v>1</v>
      </c>
    </row>
    <row r="2935" spans="26:35" hidden="1" x14ac:dyDescent="0.25">
      <c r="Z2935"/>
      <c r="AD2935" s="5">
        <f t="shared" si="204"/>
        <v>40967</v>
      </c>
      <c r="AE2935" s="96" cm="1">
        <f t="array" ref="AE2935">_xlfn.XLOOKUP(AD2934,SELICHistorico[Data],SELICHistorico[SELIC dia]/100,AE2934,0)</f>
        <v>0</v>
      </c>
      <c r="AF2935" s="80">
        <f t="shared" si="202"/>
        <v>1</v>
      </c>
      <c r="AG2935" s="123">
        <f t="shared" si="201"/>
        <v>1000</v>
      </c>
      <c r="AH2935" s="126" cm="1">
        <f t="array" ref="AH2935">_xlfn.XLOOKUP(AD2934,CDIHistorico_[Data],CDIHistorico_[CDI dia]/100,AH2934,0)</f>
        <v>0</v>
      </c>
      <c r="AI2935" s="2">
        <f t="shared" si="203"/>
        <v>1</v>
      </c>
    </row>
    <row r="2936" spans="26:35" hidden="1" x14ac:dyDescent="0.25">
      <c r="Z2936"/>
      <c r="AD2936" s="5">
        <f t="shared" si="204"/>
        <v>40968</v>
      </c>
      <c r="AE2936" s="96" cm="1">
        <f t="array" ref="AE2936">_xlfn.XLOOKUP(AD2935,SELICHistorico[Data],SELICHistorico[SELIC dia]/100,AE2935,0)</f>
        <v>0</v>
      </c>
      <c r="AF2936" s="80">
        <f t="shared" si="202"/>
        <v>1</v>
      </c>
      <c r="AG2936" s="123">
        <f t="shared" si="201"/>
        <v>1000</v>
      </c>
      <c r="AH2936" s="126" cm="1">
        <f t="array" ref="AH2936">_xlfn.XLOOKUP(AD2935,CDIHistorico_[Data],CDIHistorico_[CDI dia]/100,AH2935,0)</f>
        <v>0</v>
      </c>
      <c r="AI2936" s="2">
        <f t="shared" si="203"/>
        <v>1</v>
      </c>
    </row>
    <row r="2937" spans="26:35" hidden="1" x14ac:dyDescent="0.25">
      <c r="Z2937"/>
      <c r="AD2937" s="5">
        <f t="shared" si="204"/>
        <v>40969</v>
      </c>
      <c r="AE2937" s="96" cm="1">
        <f t="array" ref="AE2937">_xlfn.XLOOKUP(AD2936,SELICHistorico[Data],SELICHistorico[SELIC dia]/100,AE2936,0)</f>
        <v>0</v>
      </c>
      <c r="AF2937" s="80">
        <f t="shared" si="202"/>
        <v>1</v>
      </c>
      <c r="AG2937" s="123">
        <f t="shared" si="201"/>
        <v>1000</v>
      </c>
      <c r="AH2937" s="126" cm="1">
        <f t="array" ref="AH2937">_xlfn.XLOOKUP(AD2936,CDIHistorico_[Data],CDIHistorico_[CDI dia]/100,AH2936,0)</f>
        <v>0</v>
      </c>
      <c r="AI2937" s="2">
        <f t="shared" si="203"/>
        <v>1</v>
      </c>
    </row>
    <row r="2938" spans="26:35" hidden="1" x14ac:dyDescent="0.25">
      <c r="Z2938"/>
      <c r="AD2938" s="5">
        <f t="shared" si="204"/>
        <v>40970</v>
      </c>
      <c r="AE2938" s="96" cm="1">
        <f t="array" ref="AE2938">_xlfn.XLOOKUP(AD2937,SELICHistorico[Data],SELICHistorico[SELIC dia]/100,AE2937,0)</f>
        <v>0</v>
      </c>
      <c r="AF2938" s="80">
        <f t="shared" si="202"/>
        <v>1</v>
      </c>
      <c r="AG2938" s="123">
        <f t="shared" si="201"/>
        <v>1000</v>
      </c>
      <c r="AH2938" s="126" cm="1">
        <f t="array" ref="AH2938">_xlfn.XLOOKUP(AD2937,CDIHistorico_[Data],CDIHistorico_[CDI dia]/100,AH2937,0)</f>
        <v>0</v>
      </c>
      <c r="AI2938" s="2">
        <f t="shared" si="203"/>
        <v>1</v>
      </c>
    </row>
    <row r="2939" spans="26:35" hidden="1" x14ac:dyDescent="0.25">
      <c r="Z2939"/>
      <c r="AD2939" s="5">
        <f t="shared" si="204"/>
        <v>40973</v>
      </c>
      <c r="AE2939" s="96" cm="1">
        <f t="array" ref="AE2939">_xlfn.XLOOKUP(AD2938,SELICHistorico[Data],SELICHistorico[SELIC dia]/100,AE2938,0)</f>
        <v>0</v>
      </c>
      <c r="AF2939" s="80">
        <f t="shared" si="202"/>
        <v>1</v>
      </c>
      <c r="AG2939" s="123">
        <f t="shared" si="201"/>
        <v>1000</v>
      </c>
      <c r="AH2939" s="126" cm="1">
        <f t="array" ref="AH2939">_xlfn.XLOOKUP(AD2938,CDIHistorico_[Data],CDIHistorico_[CDI dia]/100,AH2938,0)</f>
        <v>0</v>
      </c>
      <c r="AI2939" s="2">
        <f t="shared" si="203"/>
        <v>1</v>
      </c>
    </row>
    <row r="2940" spans="26:35" hidden="1" x14ac:dyDescent="0.25">
      <c r="Z2940"/>
      <c r="AD2940" s="5">
        <f t="shared" si="204"/>
        <v>40974</v>
      </c>
      <c r="AE2940" s="96" cm="1">
        <f t="array" ref="AE2940">_xlfn.XLOOKUP(AD2939,SELICHistorico[Data],SELICHistorico[SELIC dia]/100,AE2939,0)</f>
        <v>0</v>
      </c>
      <c r="AF2940" s="80">
        <f t="shared" si="202"/>
        <v>1</v>
      </c>
      <c r="AG2940" s="123">
        <f t="shared" si="201"/>
        <v>1000</v>
      </c>
      <c r="AH2940" s="126" cm="1">
        <f t="array" ref="AH2940">_xlfn.XLOOKUP(AD2939,CDIHistorico_[Data],CDIHistorico_[CDI dia]/100,AH2939,0)</f>
        <v>0</v>
      </c>
      <c r="AI2940" s="2">
        <f t="shared" si="203"/>
        <v>1</v>
      </c>
    </row>
    <row r="2941" spans="26:35" hidden="1" x14ac:dyDescent="0.25">
      <c r="Z2941"/>
      <c r="AD2941" s="5">
        <f t="shared" si="204"/>
        <v>40975</v>
      </c>
      <c r="AE2941" s="96" cm="1">
        <f t="array" ref="AE2941">_xlfn.XLOOKUP(AD2940,SELICHistorico[Data],SELICHistorico[SELIC dia]/100,AE2940,0)</f>
        <v>0</v>
      </c>
      <c r="AF2941" s="80">
        <f t="shared" si="202"/>
        <v>1</v>
      </c>
      <c r="AG2941" s="123">
        <f t="shared" ref="AG2941:AG3004" si="205">TRUNC(1000*AF2941,6)</f>
        <v>1000</v>
      </c>
      <c r="AH2941" s="126" cm="1">
        <f t="array" ref="AH2941">_xlfn.XLOOKUP(AD2940,CDIHistorico_[Data],CDIHistorico_[CDI dia]/100,AH2940,0)</f>
        <v>0</v>
      </c>
      <c r="AI2941" s="2">
        <f t="shared" si="203"/>
        <v>1</v>
      </c>
    </row>
    <row r="2942" spans="26:35" hidden="1" x14ac:dyDescent="0.25">
      <c r="Z2942"/>
      <c r="AD2942" s="5">
        <f t="shared" si="204"/>
        <v>40976</v>
      </c>
      <c r="AE2942" s="96" cm="1">
        <f t="array" ref="AE2942">_xlfn.XLOOKUP(AD2941,SELICHistorico[Data],SELICHistorico[SELIC dia]/100,AE2941,0)</f>
        <v>0</v>
      </c>
      <c r="AF2942" s="80">
        <f t="shared" ref="AF2942:AF3005" si="206">AF2941*(1+AE2942)</f>
        <v>1</v>
      </c>
      <c r="AG2942" s="123">
        <f t="shared" si="205"/>
        <v>1000</v>
      </c>
      <c r="AH2942" s="126" cm="1">
        <f t="array" ref="AH2942">_xlfn.XLOOKUP(AD2941,CDIHistorico_[Data],CDIHistorico_[CDI dia]/100,AH2941,0)</f>
        <v>0</v>
      </c>
      <c r="AI2942" s="2">
        <f t="shared" si="203"/>
        <v>1</v>
      </c>
    </row>
    <row r="2943" spans="26:35" hidden="1" x14ac:dyDescent="0.25">
      <c r="Z2943"/>
      <c r="AD2943" s="5">
        <f t="shared" si="204"/>
        <v>40977</v>
      </c>
      <c r="AE2943" s="96" cm="1">
        <f t="array" ref="AE2943">_xlfn.XLOOKUP(AD2942,SELICHistorico[Data],SELICHistorico[SELIC dia]/100,AE2942,0)</f>
        <v>0</v>
      </c>
      <c r="AF2943" s="80">
        <f t="shared" si="206"/>
        <v>1</v>
      </c>
      <c r="AG2943" s="123">
        <f t="shared" si="205"/>
        <v>1000</v>
      </c>
      <c r="AH2943" s="126" cm="1">
        <f t="array" ref="AH2943">_xlfn.XLOOKUP(AD2942,CDIHistorico_[Data],CDIHistorico_[CDI dia]/100,AH2942,0)</f>
        <v>0</v>
      </c>
      <c r="AI2943" s="2">
        <f t="shared" si="203"/>
        <v>1</v>
      </c>
    </row>
    <row r="2944" spans="26:35" hidden="1" x14ac:dyDescent="0.25">
      <c r="Z2944"/>
      <c r="AD2944" s="5">
        <f t="shared" si="204"/>
        <v>40980</v>
      </c>
      <c r="AE2944" s="96" cm="1">
        <f t="array" ref="AE2944">_xlfn.XLOOKUP(AD2943,SELICHistorico[Data],SELICHistorico[SELIC dia]/100,AE2943,0)</f>
        <v>0</v>
      </c>
      <c r="AF2944" s="80">
        <f t="shared" si="206"/>
        <v>1</v>
      </c>
      <c r="AG2944" s="123">
        <f t="shared" si="205"/>
        <v>1000</v>
      </c>
      <c r="AH2944" s="126" cm="1">
        <f t="array" ref="AH2944">_xlfn.XLOOKUP(AD2943,CDIHistorico_[Data],CDIHistorico_[CDI dia]/100,AH2943,0)</f>
        <v>0</v>
      </c>
      <c r="AI2944" s="2">
        <f t="shared" si="203"/>
        <v>1</v>
      </c>
    </row>
    <row r="2945" spans="26:35" hidden="1" x14ac:dyDescent="0.25">
      <c r="Z2945"/>
      <c r="AD2945" s="5">
        <f t="shared" si="204"/>
        <v>40981</v>
      </c>
      <c r="AE2945" s="96" cm="1">
        <f t="array" ref="AE2945">_xlfn.XLOOKUP(AD2944,SELICHistorico[Data],SELICHistorico[SELIC dia]/100,AE2944,0)</f>
        <v>0</v>
      </c>
      <c r="AF2945" s="80">
        <f t="shared" si="206"/>
        <v>1</v>
      </c>
      <c r="AG2945" s="123">
        <f t="shared" si="205"/>
        <v>1000</v>
      </c>
      <c r="AH2945" s="126" cm="1">
        <f t="array" ref="AH2945">_xlfn.XLOOKUP(AD2944,CDIHistorico_[Data],CDIHistorico_[CDI dia]/100,AH2944,0)</f>
        <v>0</v>
      </c>
      <c r="AI2945" s="2">
        <f t="shared" si="203"/>
        <v>1</v>
      </c>
    </row>
    <row r="2946" spans="26:35" hidden="1" x14ac:dyDescent="0.25">
      <c r="Z2946"/>
      <c r="AD2946" s="5">
        <f t="shared" si="204"/>
        <v>40982</v>
      </c>
      <c r="AE2946" s="96" cm="1">
        <f t="array" ref="AE2946">_xlfn.XLOOKUP(AD2945,SELICHistorico[Data],SELICHistorico[SELIC dia]/100,AE2945,0)</f>
        <v>0</v>
      </c>
      <c r="AF2946" s="80">
        <f t="shared" si="206"/>
        <v>1</v>
      </c>
      <c r="AG2946" s="123">
        <f t="shared" si="205"/>
        <v>1000</v>
      </c>
      <c r="AH2946" s="126" cm="1">
        <f t="array" ref="AH2946">_xlfn.XLOOKUP(AD2945,CDIHistorico_[Data],CDIHistorico_[CDI dia]/100,AH2945,0)</f>
        <v>0</v>
      </c>
      <c r="AI2946" s="2">
        <f t="shared" si="203"/>
        <v>1</v>
      </c>
    </row>
    <row r="2947" spans="26:35" hidden="1" x14ac:dyDescent="0.25">
      <c r="Z2947"/>
      <c r="AD2947" s="5">
        <f t="shared" si="204"/>
        <v>40983</v>
      </c>
      <c r="AE2947" s="96" cm="1">
        <f t="array" ref="AE2947">_xlfn.XLOOKUP(AD2946,SELICHistorico[Data],SELICHistorico[SELIC dia]/100,AE2946,0)</f>
        <v>0</v>
      </c>
      <c r="AF2947" s="80">
        <f t="shared" si="206"/>
        <v>1</v>
      </c>
      <c r="AG2947" s="123">
        <f t="shared" si="205"/>
        <v>1000</v>
      </c>
      <c r="AH2947" s="126" cm="1">
        <f t="array" ref="AH2947">_xlfn.XLOOKUP(AD2946,CDIHistorico_[Data],CDIHistorico_[CDI dia]/100,AH2946,0)</f>
        <v>0</v>
      </c>
      <c r="AI2947" s="2">
        <f t="shared" si="203"/>
        <v>1</v>
      </c>
    </row>
    <row r="2948" spans="26:35" hidden="1" x14ac:dyDescent="0.25">
      <c r="Z2948"/>
      <c r="AD2948" s="5">
        <f t="shared" si="204"/>
        <v>40984</v>
      </c>
      <c r="AE2948" s="96" cm="1">
        <f t="array" ref="AE2948">_xlfn.XLOOKUP(AD2947,SELICHistorico[Data],SELICHistorico[SELIC dia]/100,AE2947,0)</f>
        <v>0</v>
      </c>
      <c r="AF2948" s="80">
        <f t="shared" si="206"/>
        <v>1</v>
      </c>
      <c r="AG2948" s="123">
        <f t="shared" si="205"/>
        <v>1000</v>
      </c>
      <c r="AH2948" s="126" cm="1">
        <f t="array" ref="AH2948">_xlfn.XLOOKUP(AD2947,CDIHistorico_[Data],CDIHistorico_[CDI dia]/100,AH2947,0)</f>
        <v>0</v>
      </c>
      <c r="AI2948" s="2">
        <f t="shared" si="203"/>
        <v>1</v>
      </c>
    </row>
    <row r="2949" spans="26:35" hidden="1" x14ac:dyDescent="0.25">
      <c r="Z2949"/>
      <c r="AD2949" s="5">
        <f t="shared" si="204"/>
        <v>40987</v>
      </c>
      <c r="AE2949" s="96" cm="1">
        <f t="array" ref="AE2949">_xlfn.XLOOKUP(AD2948,SELICHistorico[Data],SELICHistorico[SELIC dia]/100,AE2948,0)</f>
        <v>0</v>
      </c>
      <c r="AF2949" s="80">
        <f t="shared" si="206"/>
        <v>1</v>
      </c>
      <c r="AG2949" s="123">
        <f t="shared" si="205"/>
        <v>1000</v>
      </c>
      <c r="AH2949" s="126" cm="1">
        <f t="array" ref="AH2949">_xlfn.XLOOKUP(AD2948,CDIHistorico_[Data],CDIHistorico_[CDI dia]/100,AH2948,0)</f>
        <v>0</v>
      </c>
      <c r="AI2949" s="2">
        <f t="shared" si="203"/>
        <v>1</v>
      </c>
    </row>
    <row r="2950" spans="26:35" hidden="1" x14ac:dyDescent="0.25">
      <c r="Z2950"/>
      <c r="AD2950" s="5">
        <f t="shared" si="204"/>
        <v>40988</v>
      </c>
      <c r="AE2950" s="96" cm="1">
        <f t="array" ref="AE2950">_xlfn.XLOOKUP(AD2949,SELICHistorico[Data],SELICHistorico[SELIC dia]/100,AE2949,0)</f>
        <v>0</v>
      </c>
      <c r="AF2950" s="80">
        <f t="shared" si="206"/>
        <v>1</v>
      </c>
      <c r="AG2950" s="123">
        <f t="shared" si="205"/>
        <v>1000</v>
      </c>
      <c r="AH2950" s="126" cm="1">
        <f t="array" ref="AH2950">_xlfn.XLOOKUP(AD2949,CDIHistorico_[Data],CDIHistorico_[CDI dia]/100,AH2949,0)</f>
        <v>0</v>
      </c>
      <c r="AI2950" s="2">
        <f t="shared" si="203"/>
        <v>1</v>
      </c>
    </row>
    <row r="2951" spans="26:35" hidden="1" x14ac:dyDescent="0.25">
      <c r="Z2951"/>
      <c r="AD2951" s="5">
        <f t="shared" si="204"/>
        <v>40989</v>
      </c>
      <c r="AE2951" s="96" cm="1">
        <f t="array" ref="AE2951">_xlfn.XLOOKUP(AD2950,SELICHistorico[Data],SELICHistorico[SELIC dia]/100,AE2950,0)</f>
        <v>0</v>
      </c>
      <c r="AF2951" s="80">
        <f t="shared" si="206"/>
        <v>1</v>
      </c>
      <c r="AG2951" s="123">
        <f t="shared" si="205"/>
        <v>1000</v>
      </c>
      <c r="AH2951" s="126" cm="1">
        <f t="array" ref="AH2951">_xlfn.XLOOKUP(AD2950,CDIHistorico_[Data],CDIHistorico_[CDI dia]/100,AH2950,0)</f>
        <v>0</v>
      </c>
      <c r="AI2951" s="2">
        <f t="shared" si="203"/>
        <v>1</v>
      </c>
    </row>
    <row r="2952" spans="26:35" hidden="1" x14ac:dyDescent="0.25">
      <c r="Z2952"/>
      <c r="AD2952" s="5">
        <f t="shared" si="204"/>
        <v>40990</v>
      </c>
      <c r="AE2952" s="96" cm="1">
        <f t="array" ref="AE2952">_xlfn.XLOOKUP(AD2951,SELICHistorico[Data],SELICHistorico[SELIC dia]/100,AE2951,0)</f>
        <v>0</v>
      </c>
      <c r="AF2952" s="80">
        <f t="shared" si="206"/>
        <v>1</v>
      </c>
      <c r="AG2952" s="123">
        <f t="shared" si="205"/>
        <v>1000</v>
      </c>
      <c r="AH2952" s="126" cm="1">
        <f t="array" ref="AH2952">_xlfn.XLOOKUP(AD2951,CDIHistorico_[Data],CDIHistorico_[CDI dia]/100,AH2951,0)</f>
        <v>0</v>
      </c>
      <c r="AI2952" s="2">
        <f t="shared" si="203"/>
        <v>1</v>
      </c>
    </row>
    <row r="2953" spans="26:35" hidden="1" x14ac:dyDescent="0.25">
      <c r="Z2953"/>
      <c r="AD2953" s="5">
        <f t="shared" si="204"/>
        <v>40991</v>
      </c>
      <c r="AE2953" s="96" cm="1">
        <f t="array" ref="AE2953">_xlfn.XLOOKUP(AD2952,SELICHistorico[Data],SELICHistorico[SELIC dia]/100,AE2952,0)</f>
        <v>0</v>
      </c>
      <c r="AF2953" s="80">
        <f t="shared" si="206"/>
        <v>1</v>
      </c>
      <c r="AG2953" s="123">
        <f t="shared" si="205"/>
        <v>1000</v>
      </c>
      <c r="AH2953" s="126" cm="1">
        <f t="array" ref="AH2953">_xlfn.XLOOKUP(AD2952,CDIHistorico_[Data],CDIHistorico_[CDI dia]/100,AH2952,0)</f>
        <v>0</v>
      </c>
      <c r="AI2953" s="2">
        <f t="shared" si="203"/>
        <v>1</v>
      </c>
    </row>
    <row r="2954" spans="26:35" hidden="1" x14ac:dyDescent="0.25">
      <c r="Z2954"/>
      <c r="AD2954" s="5">
        <f t="shared" si="204"/>
        <v>40994</v>
      </c>
      <c r="AE2954" s="96" cm="1">
        <f t="array" ref="AE2954">_xlfn.XLOOKUP(AD2953,SELICHistorico[Data],SELICHistorico[SELIC dia]/100,AE2953,0)</f>
        <v>0</v>
      </c>
      <c r="AF2954" s="80">
        <f t="shared" si="206"/>
        <v>1</v>
      </c>
      <c r="AG2954" s="123">
        <f t="shared" si="205"/>
        <v>1000</v>
      </c>
      <c r="AH2954" s="126" cm="1">
        <f t="array" ref="AH2954">_xlfn.XLOOKUP(AD2953,CDIHistorico_[Data],CDIHistorico_[CDI dia]/100,AH2953,0)</f>
        <v>0</v>
      </c>
      <c r="AI2954" s="2">
        <f t="shared" si="203"/>
        <v>1</v>
      </c>
    </row>
    <row r="2955" spans="26:35" hidden="1" x14ac:dyDescent="0.25">
      <c r="Z2955"/>
      <c r="AD2955" s="5">
        <f t="shared" si="204"/>
        <v>40995</v>
      </c>
      <c r="AE2955" s="96" cm="1">
        <f t="array" ref="AE2955">_xlfn.XLOOKUP(AD2954,SELICHistorico[Data],SELICHistorico[SELIC dia]/100,AE2954,0)</f>
        <v>0</v>
      </c>
      <c r="AF2955" s="80">
        <f t="shared" si="206"/>
        <v>1</v>
      </c>
      <c r="AG2955" s="123">
        <f t="shared" si="205"/>
        <v>1000</v>
      </c>
      <c r="AH2955" s="126" cm="1">
        <f t="array" ref="AH2955">_xlfn.XLOOKUP(AD2954,CDIHistorico_[Data],CDIHistorico_[CDI dia]/100,AH2954,0)</f>
        <v>0</v>
      </c>
      <c r="AI2955" s="2">
        <f t="shared" ref="AI2955:AI3018" si="207">AI2954*(1+AH2955)</f>
        <v>1</v>
      </c>
    </row>
    <row r="2956" spans="26:35" hidden="1" x14ac:dyDescent="0.25">
      <c r="Z2956"/>
      <c r="AD2956" s="5">
        <f t="shared" si="204"/>
        <v>40996</v>
      </c>
      <c r="AE2956" s="96" cm="1">
        <f t="array" ref="AE2956">_xlfn.XLOOKUP(AD2955,SELICHistorico[Data],SELICHistorico[SELIC dia]/100,AE2955,0)</f>
        <v>0</v>
      </c>
      <c r="AF2956" s="80">
        <f t="shared" si="206"/>
        <v>1</v>
      </c>
      <c r="AG2956" s="123">
        <f t="shared" si="205"/>
        <v>1000</v>
      </c>
      <c r="AH2956" s="126" cm="1">
        <f t="array" ref="AH2956">_xlfn.XLOOKUP(AD2955,CDIHistorico_[Data],CDIHistorico_[CDI dia]/100,AH2955,0)</f>
        <v>0</v>
      </c>
      <c r="AI2956" s="2">
        <f t="shared" si="207"/>
        <v>1</v>
      </c>
    </row>
    <row r="2957" spans="26:35" hidden="1" x14ac:dyDescent="0.25">
      <c r="Z2957"/>
      <c r="AD2957" s="5">
        <f t="shared" si="204"/>
        <v>40997</v>
      </c>
      <c r="AE2957" s="96" cm="1">
        <f t="array" ref="AE2957">_xlfn.XLOOKUP(AD2956,SELICHistorico[Data],SELICHistorico[SELIC dia]/100,AE2956,0)</f>
        <v>0</v>
      </c>
      <c r="AF2957" s="80">
        <f t="shared" si="206"/>
        <v>1</v>
      </c>
      <c r="AG2957" s="123">
        <f t="shared" si="205"/>
        <v>1000</v>
      </c>
      <c r="AH2957" s="126" cm="1">
        <f t="array" ref="AH2957">_xlfn.XLOOKUP(AD2956,CDIHistorico_[Data],CDIHistorico_[CDI dia]/100,AH2956,0)</f>
        <v>0</v>
      </c>
      <c r="AI2957" s="2">
        <f t="shared" si="207"/>
        <v>1</v>
      </c>
    </row>
    <row r="2958" spans="26:35" hidden="1" x14ac:dyDescent="0.25">
      <c r="Z2958"/>
      <c r="AD2958" s="5">
        <f t="shared" si="204"/>
        <v>40998</v>
      </c>
      <c r="AE2958" s="96" cm="1">
        <f t="array" ref="AE2958">_xlfn.XLOOKUP(AD2957,SELICHistorico[Data],SELICHistorico[SELIC dia]/100,AE2957,0)</f>
        <v>0</v>
      </c>
      <c r="AF2958" s="80">
        <f t="shared" si="206"/>
        <v>1</v>
      </c>
      <c r="AG2958" s="123">
        <f t="shared" si="205"/>
        <v>1000</v>
      </c>
      <c r="AH2958" s="126" cm="1">
        <f t="array" ref="AH2958">_xlfn.XLOOKUP(AD2957,CDIHistorico_[Data],CDIHistorico_[CDI dia]/100,AH2957,0)</f>
        <v>0</v>
      </c>
      <c r="AI2958" s="2">
        <f t="shared" si="207"/>
        <v>1</v>
      </c>
    </row>
    <row r="2959" spans="26:35" hidden="1" x14ac:dyDescent="0.25">
      <c r="Z2959"/>
      <c r="AD2959" s="5">
        <f t="shared" si="204"/>
        <v>41001</v>
      </c>
      <c r="AE2959" s="96" cm="1">
        <f t="array" ref="AE2959">_xlfn.XLOOKUP(AD2958,SELICHistorico[Data],SELICHistorico[SELIC dia]/100,AE2958,0)</f>
        <v>0</v>
      </c>
      <c r="AF2959" s="80">
        <f t="shared" si="206"/>
        <v>1</v>
      </c>
      <c r="AG2959" s="123">
        <f t="shared" si="205"/>
        <v>1000</v>
      </c>
      <c r="AH2959" s="126" cm="1">
        <f t="array" ref="AH2959">_xlfn.XLOOKUP(AD2958,CDIHistorico_[Data],CDIHistorico_[CDI dia]/100,AH2958,0)</f>
        <v>0</v>
      </c>
      <c r="AI2959" s="2">
        <f t="shared" si="207"/>
        <v>1</v>
      </c>
    </row>
    <row r="2960" spans="26:35" hidden="1" x14ac:dyDescent="0.25">
      <c r="Z2960"/>
      <c r="AD2960" s="5">
        <f t="shared" si="204"/>
        <v>41002</v>
      </c>
      <c r="AE2960" s="96" cm="1">
        <f t="array" ref="AE2960">_xlfn.XLOOKUP(AD2959,SELICHistorico[Data],SELICHistorico[SELIC dia]/100,AE2959,0)</f>
        <v>0</v>
      </c>
      <c r="AF2960" s="80">
        <f t="shared" si="206"/>
        <v>1</v>
      </c>
      <c r="AG2960" s="123">
        <f t="shared" si="205"/>
        <v>1000</v>
      </c>
      <c r="AH2960" s="126" cm="1">
        <f t="array" ref="AH2960">_xlfn.XLOOKUP(AD2959,CDIHistorico_[Data],CDIHistorico_[CDI dia]/100,AH2959,0)</f>
        <v>0</v>
      </c>
      <c r="AI2960" s="2">
        <f t="shared" si="207"/>
        <v>1</v>
      </c>
    </row>
    <row r="2961" spans="26:35" hidden="1" x14ac:dyDescent="0.25">
      <c r="Z2961"/>
      <c r="AD2961" s="5">
        <f t="shared" si="204"/>
        <v>41003</v>
      </c>
      <c r="AE2961" s="96" cm="1">
        <f t="array" ref="AE2961">_xlfn.XLOOKUP(AD2960,SELICHistorico[Data],SELICHistorico[SELIC dia]/100,AE2960,0)</f>
        <v>0</v>
      </c>
      <c r="AF2961" s="80">
        <f t="shared" si="206"/>
        <v>1</v>
      </c>
      <c r="AG2961" s="123">
        <f t="shared" si="205"/>
        <v>1000</v>
      </c>
      <c r="AH2961" s="126" cm="1">
        <f t="array" ref="AH2961">_xlfn.XLOOKUP(AD2960,CDIHistorico_[Data],CDIHistorico_[CDI dia]/100,AH2960,0)</f>
        <v>0</v>
      </c>
      <c r="AI2961" s="2">
        <f t="shared" si="207"/>
        <v>1</v>
      </c>
    </row>
    <row r="2962" spans="26:35" hidden="1" x14ac:dyDescent="0.25">
      <c r="Z2962"/>
      <c r="AD2962" s="5">
        <f t="shared" si="204"/>
        <v>41004</v>
      </c>
      <c r="AE2962" s="96" cm="1">
        <f t="array" ref="AE2962">_xlfn.XLOOKUP(AD2961,SELICHistorico[Data],SELICHistorico[SELIC dia]/100,AE2961,0)</f>
        <v>0</v>
      </c>
      <c r="AF2962" s="80">
        <f t="shared" si="206"/>
        <v>1</v>
      </c>
      <c r="AG2962" s="123">
        <f t="shared" si="205"/>
        <v>1000</v>
      </c>
      <c r="AH2962" s="126" cm="1">
        <f t="array" ref="AH2962">_xlfn.XLOOKUP(AD2961,CDIHistorico_[Data],CDIHistorico_[CDI dia]/100,AH2961,0)</f>
        <v>0</v>
      </c>
      <c r="AI2962" s="2">
        <f t="shared" si="207"/>
        <v>1</v>
      </c>
    </row>
    <row r="2963" spans="26:35" hidden="1" x14ac:dyDescent="0.25">
      <c r="Z2963"/>
      <c r="AD2963" s="5">
        <f t="shared" si="204"/>
        <v>41008</v>
      </c>
      <c r="AE2963" s="96" cm="1">
        <f t="array" ref="AE2963">_xlfn.XLOOKUP(AD2962,SELICHistorico[Data],SELICHistorico[SELIC dia]/100,AE2962,0)</f>
        <v>0</v>
      </c>
      <c r="AF2963" s="80">
        <f t="shared" si="206"/>
        <v>1</v>
      </c>
      <c r="AG2963" s="123">
        <f t="shared" si="205"/>
        <v>1000</v>
      </c>
      <c r="AH2963" s="126" cm="1">
        <f t="array" ref="AH2963">_xlfn.XLOOKUP(AD2962,CDIHistorico_[Data],CDIHistorico_[CDI dia]/100,AH2962,0)</f>
        <v>0</v>
      </c>
      <c r="AI2963" s="2">
        <f t="shared" si="207"/>
        <v>1</v>
      </c>
    </row>
    <row r="2964" spans="26:35" hidden="1" x14ac:dyDescent="0.25">
      <c r="Z2964"/>
      <c r="AD2964" s="5">
        <f t="shared" ref="AD2964:AD3027" si="208">WORKDAY(AD2963,1,feriados)</f>
        <v>41009</v>
      </c>
      <c r="AE2964" s="96" cm="1">
        <f t="array" ref="AE2964">_xlfn.XLOOKUP(AD2963,SELICHistorico[Data],SELICHistorico[SELIC dia]/100,AE2963,0)</f>
        <v>0</v>
      </c>
      <c r="AF2964" s="80">
        <f t="shared" si="206"/>
        <v>1</v>
      </c>
      <c r="AG2964" s="123">
        <f t="shared" si="205"/>
        <v>1000</v>
      </c>
      <c r="AH2964" s="126" cm="1">
        <f t="array" ref="AH2964">_xlfn.XLOOKUP(AD2963,CDIHistorico_[Data],CDIHistorico_[CDI dia]/100,AH2963,0)</f>
        <v>0</v>
      </c>
      <c r="AI2964" s="2">
        <f t="shared" si="207"/>
        <v>1</v>
      </c>
    </row>
    <row r="2965" spans="26:35" hidden="1" x14ac:dyDescent="0.25">
      <c r="Z2965"/>
      <c r="AD2965" s="5">
        <f t="shared" si="208"/>
        <v>41010</v>
      </c>
      <c r="AE2965" s="96" cm="1">
        <f t="array" ref="AE2965">_xlfn.XLOOKUP(AD2964,SELICHistorico[Data],SELICHistorico[SELIC dia]/100,AE2964,0)</f>
        <v>0</v>
      </c>
      <c r="AF2965" s="80">
        <f t="shared" si="206"/>
        <v>1</v>
      </c>
      <c r="AG2965" s="123">
        <f t="shared" si="205"/>
        <v>1000</v>
      </c>
      <c r="AH2965" s="126" cm="1">
        <f t="array" ref="AH2965">_xlfn.XLOOKUP(AD2964,CDIHistorico_[Data],CDIHistorico_[CDI dia]/100,AH2964,0)</f>
        <v>0</v>
      </c>
      <c r="AI2965" s="2">
        <f t="shared" si="207"/>
        <v>1</v>
      </c>
    </row>
    <row r="2966" spans="26:35" hidden="1" x14ac:dyDescent="0.25">
      <c r="Z2966"/>
      <c r="AD2966" s="5">
        <f t="shared" si="208"/>
        <v>41011</v>
      </c>
      <c r="AE2966" s="96" cm="1">
        <f t="array" ref="AE2966">_xlfn.XLOOKUP(AD2965,SELICHistorico[Data],SELICHistorico[SELIC dia]/100,AE2965,0)</f>
        <v>0</v>
      </c>
      <c r="AF2966" s="80">
        <f t="shared" si="206"/>
        <v>1</v>
      </c>
      <c r="AG2966" s="123">
        <f t="shared" si="205"/>
        <v>1000</v>
      </c>
      <c r="AH2966" s="126" cm="1">
        <f t="array" ref="AH2966">_xlfn.XLOOKUP(AD2965,CDIHistorico_[Data],CDIHistorico_[CDI dia]/100,AH2965,0)</f>
        <v>0</v>
      </c>
      <c r="AI2966" s="2">
        <f t="shared" si="207"/>
        <v>1</v>
      </c>
    </row>
    <row r="2967" spans="26:35" hidden="1" x14ac:dyDescent="0.25">
      <c r="Z2967"/>
      <c r="AD2967" s="5">
        <f t="shared" si="208"/>
        <v>41012</v>
      </c>
      <c r="AE2967" s="96" cm="1">
        <f t="array" ref="AE2967">_xlfn.XLOOKUP(AD2966,SELICHistorico[Data],SELICHistorico[SELIC dia]/100,AE2966,0)</f>
        <v>0</v>
      </c>
      <c r="AF2967" s="80">
        <f t="shared" si="206"/>
        <v>1</v>
      </c>
      <c r="AG2967" s="123">
        <f t="shared" si="205"/>
        <v>1000</v>
      </c>
      <c r="AH2967" s="126" cm="1">
        <f t="array" ref="AH2967">_xlfn.XLOOKUP(AD2966,CDIHistorico_[Data],CDIHistorico_[CDI dia]/100,AH2966,0)</f>
        <v>0</v>
      </c>
      <c r="AI2967" s="2">
        <f t="shared" si="207"/>
        <v>1</v>
      </c>
    </row>
    <row r="2968" spans="26:35" hidden="1" x14ac:dyDescent="0.25">
      <c r="Z2968"/>
      <c r="AD2968" s="5">
        <f t="shared" si="208"/>
        <v>41015</v>
      </c>
      <c r="AE2968" s="96" cm="1">
        <f t="array" ref="AE2968">_xlfn.XLOOKUP(AD2967,SELICHistorico[Data],SELICHistorico[SELIC dia]/100,AE2967,0)</f>
        <v>0</v>
      </c>
      <c r="AF2968" s="80">
        <f t="shared" si="206"/>
        <v>1</v>
      </c>
      <c r="AG2968" s="123">
        <f t="shared" si="205"/>
        <v>1000</v>
      </c>
      <c r="AH2968" s="126" cm="1">
        <f t="array" ref="AH2968">_xlfn.XLOOKUP(AD2967,CDIHistorico_[Data],CDIHistorico_[CDI dia]/100,AH2967,0)</f>
        <v>0</v>
      </c>
      <c r="AI2968" s="2">
        <f t="shared" si="207"/>
        <v>1</v>
      </c>
    </row>
    <row r="2969" spans="26:35" hidden="1" x14ac:dyDescent="0.25">
      <c r="Z2969"/>
      <c r="AD2969" s="5">
        <f t="shared" si="208"/>
        <v>41016</v>
      </c>
      <c r="AE2969" s="96" cm="1">
        <f t="array" ref="AE2969">_xlfn.XLOOKUP(AD2968,SELICHistorico[Data],SELICHistorico[SELIC dia]/100,AE2968,0)</f>
        <v>0</v>
      </c>
      <c r="AF2969" s="80">
        <f t="shared" si="206"/>
        <v>1</v>
      </c>
      <c r="AG2969" s="123">
        <f t="shared" si="205"/>
        <v>1000</v>
      </c>
      <c r="AH2969" s="126" cm="1">
        <f t="array" ref="AH2969">_xlfn.XLOOKUP(AD2968,CDIHistorico_[Data],CDIHistorico_[CDI dia]/100,AH2968,0)</f>
        <v>0</v>
      </c>
      <c r="AI2969" s="2">
        <f t="shared" si="207"/>
        <v>1</v>
      </c>
    </row>
    <row r="2970" spans="26:35" hidden="1" x14ac:dyDescent="0.25">
      <c r="Z2970"/>
      <c r="AD2970" s="5">
        <f t="shared" si="208"/>
        <v>41017</v>
      </c>
      <c r="AE2970" s="96" cm="1">
        <f t="array" ref="AE2970">_xlfn.XLOOKUP(AD2969,SELICHistorico[Data],SELICHistorico[SELIC dia]/100,AE2969,0)</f>
        <v>0</v>
      </c>
      <c r="AF2970" s="80">
        <f t="shared" si="206"/>
        <v>1</v>
      </c>
      <c r="AG2970" s="123">
        <f t="shared" si="205"/>
        <v>1000</v>
      </c>
      <c r="AH2970" s="126" cm="1">
        <f t="array" ref="AH2970">_xlfn.XLOOKUP(AD2969,CDIHistorico_[Data],CDIHistorico_[CDI dia]/100,AH2969,0)</f>
        <v>0</v>
      </c>
      <c r="AI2970" s="2">
        <f t="shared" si="207"/>
        <v>1</v>
      </c>
    </row>
    <row r="2971" spans="26:35" hidden="1" x14ac:dyDescent="0.25">
      <c r="Z2971"/>
      <c r="AD2971" s="5">
        <f t="shared" si="208"/>
        <v>41018</v>
      </c>
      <c r="AE2971" s="96" cm="1">
        <f t="array" ref="AE2971">_xlfn.XLOOKUP(AD2970,SELICHistorico[Data],SELICHistorico[SELIC dia]/100,AE2970,0)</f>
        <v>0</v>
      </c>
      <c r="AF2971" s="80">
        <f t="shared" si="206"/>
        <v>1</v>
      </c>
      <c r="AG2971" s="123">
        <f t="shared" si="205"/>
        <v>1000</v>
      </c>
      <c r="AH2971" s="126" cm="1">
        <f t="array" ref="AH2971">_xlfn.XLOOKUP(AD2970,CDIHistorico_[Data],CDIHistorico_[CDI dia]/100,AH2970,0)</f>
        <v>0</v>
      </c>
      <c r="AI2971" s="2">
        <f t="shared" si="207"/>
        <v>1</v>
      </c>
    </row>
    <row r="2972" spans="26:35" hidden="1" x14ac:dyDescent="0.25">
      <c r="Z2972"/>
      <c r="AD2972" s="5">
        <f t="shared" si="208"/>
        <v>41019</v>
      </c>
      <c r="AE2972" s="96" cm="1">
        <f t="array" ref="AE2972">_xlfn.XLOOKUP(AD2971,SELICHistorico[Data],SELICHistorico[SELIC dia]/100,AE2971,0)</f>
        <v>0</v>
      </c>
      <c r="AF2972" s="80">
        <f t="shared" si="206"/>
        <v>1</v>
      </c>
      <c r="AG2972" s="123">
        <f t="shared" si="205"/>
        <v>1000</v>
      </c>
      <c r="AH2972" s="126" cm="1">
        <f t="array" ref="AH2972">_xlfn.XLOOKUP(AD2971,CDIHistorico_[Data],CDIHistorico_[CDI dia]/100,AH2971,0)</f>
        <v>0</v>
      </c>
      <c r="AI2972" s="2">
        <f t="shared" si="207"/>
        <v>1</v>
      </c>
    </row>
    <row r="2973" spans="26:35" hidden="1" x14ac:dyDescent="0.25">
      <c r="Z2973"/>
      <c r="AD2973" s="5">
        <f t="shared" si="208"/>
        <v>41022</v>
      </c>
      <c r="AE2973" s="96" cm="1">
        <f t="array" ref="AE2973">_xlfn.XLOOKUP(AD2972,SELICHistorico[Data],SELICHistorico[SELIC dia]/100,AE2972,0)</f>
        <v>0</v>
      </c>
      <c r="AF2973" s="80">
        <f t="shared" si="206"/>
        <v>1</v>
      </c>
      <c r="AG2973" s="123">
        <f t="shared" si="205"/>
        <v>1000</v>
      </c>
      <c r="AH2973" s="126" cm="1">
        <f t="array" ref="AH2973">_xlfn.XLOOKUP(AD2972,CDIHistorico_[Data],CDIHistorico_[CDI dia]/100,AH2972,0)</f>
        <v>0</v>
      </c>
      <c r="AI2973" s="2">
        <f t="shared" si="207"/>
        <v>1</v>
      </c>
    </row>
    <row r="2974" spans="26:35" hidden="1" x14ac:dyDescent="0.25">
      <c r="Z2974"/>
      <c r="AD2974" s="5">
        <f t="shared" si="208"/>
        <v>41023</v>
      </c>
      <c r="AE2974" s="96" cm="1">
        <f t="array" ref="AE2974">_xlfn.XLOOKUP(AD2973,SELICHistorico[Data],SELICHistorico[SELIC dia]/100,AE2973,0)</f>
        <v>0</v>
      </c>
      <c r="AF2974" s="80">
        <f t="shared" si="206"/>
        <v>1</v>
      </c>
      <c r="AG2974" s="123">
        <f t="shared" si="205"/>
        <v>1000</v>
      </c>
      <c r="AH2974" s="126" cm="1">
        <f t="array" ref="AH2974">_xlfn.XLOOKUP(AD2973,CDIHistorico_[Data],CDIHistorico_[CDI dia]/100,AH2973,0)</f>
        <v>0</v>
      </c>
      <c r="AI2974" s="2">
        <f t="shared" si="207"/>
        <v>1</v>
      </c>
    </row>
    <row r="2975" spans="26:35" hidden="1" x14ac:dyDescent="0.25">
      <c r="Z2975"/>
      <c r="AD2975" s="5">
        <f t="shared" si="208"/>
        <v>41024</v>
      </c>
      <c r="AE2975" s="96" cm="1">
        <f t="array" ref="AE2975">_xlfn.XLOOKUP(AD2974,SELICHistorico[Data],SELICHistorico[SELIC dia]/100,AE2974,0)</f>
        <v>0</v>
      </c>
      <c r="AF2975" s="80">
        <f t="shared" si="206"/>
        <v>1</v>
      </c>
      <c r="AG2975" s="123">
        <f t="shared" si="205"/>
        <v>1000</v>
      </c>
      <c r="AH2975" s="126" cm="1">
        <f t="array" ref="AH2975">_xlfn.XLOOKUP(AD2974,CDIHistorico_[Data],CDIHistorico_[CDI dia]/100,AH2974,0)</f>
        <v>0</v>
      </c>
      <c r="AI2975" s="2">
        <f t="shared" si="207"/>
        <v>1</v>
      </c>
    </row>
    <row r="2976" spans="26:35" hidden="1" x14ac:dyDescent="0.25">
      <c r="Z2976"/>
      <c r="AD2976" s="5">
        <f t="shared" si="208"/>
        <v>41025</v>
      </c>
      <c r="AE2976" s="96" cm="1">
        <f t="array" ref="AE2976">_xlfn.XLOOKUP(AD2975,SELICHistorico[Data],SELICHistorico[SELIC dia]/100,AE2975,0)</f>
        <v>0</v>
      </c>
      <c r="AF2976" s="80">
        <f t="shared" si="206"/>
        <v>1</v>
      </c>
      <c r="AG2976" s="123">
        <f t="shared" si="205"/>
        <v>1000</v>
      </c>
      <c r="AH2976" s="126" cm="1">
        <f t="array" ref="AH2976">_xlfn.XLOOKUP(AD2975,CDIHistorico_[Data],CDIHistorico_[CDI dia]/100,AH2975,0)</f>
        <v>0</v>
      </c>
      <c r="AI2976" s="2">
        <f t="shared" si="207"/>
        <v>1</v>
      </c>
    </row>
    <row r="2977" spans="26:35" hidden="1" x14ac:dyDescent="0.25">
      <c r="Z2977"/>
      <c r="AD2977" s="5">
        <f t="shared" si="208"/>
        <v>41026</v>
      </c>
      <c r="AE2977" s="96" cm="1">
        <f t="array" ref="AE2977">_xlfn.XLOOKUP(AD2976,SELICHistorico[Data],SELICHistorico[SELIC dia]/100,AE2976,0)</f>
        <v>0</v>
      </c>
      <c r="AF2977" s="80">
        <f t="shared" si="206"/>
        <v>1</v>
      </c>
      <c r="AG2977" s="123">
        <f t="shared" si="205"/>
        <v>1000</v>
      </c>
      <c r="AH2977" s="126" cm="1">
        <f t="array" ref="AH2977">_xlfn.XLOOKUP(AD2976,CDIHistorico_[Data],CDIHistorico_[CDI dia]/100,AH2976,0)</f>
        <v>0</v>
      </c>
      <c r="AI2977" s="2">
        <f t="shared" si="207"/>
        <v>1</v>
      </c>
    </row>
    <row r="2978" spans="26:35" hidden="1" x14ac:dyDescent="0.25">
      <c r="Z2978"/>
      <c r="AD2978" s="5">
        <f t="shared" si="208"/>
        <v>41029</v>
      </c>
      <c r="AE2978" s="96" cm="1">
        <f t="array" ref="AE2978">_xlfn.XLOOKUP(AD2977,SELICHistorico[Data],SELICHistorico[SELIC dia]/100,AE2977,0)</f>
        <v>0</v>
      </c>
      <c r="AF2978" s="80">
        <f t="shared" si="206"/>
        <v>1</v>
      </c>
      <c r="AG2978" s="123">
        <f t="shared" si="205"/>
        <v>1000</v>
      </c>
      <c r="AH2978" s="126" cm="1">
        <f t="array" ref="AH2978">_xlfn.XLOOKUP(AD2977,CDIHistorico_[Data],CDIHistorico_[CDI dia]/100,AH2977,0)</f>
        <v>0</v>
      </c>
      <c r="AI2978" s="2">
        <f t="shared" si="207"/>
        <v>1</v>
      </c>
    </row>
    <row r="2979" spans="26:35" hidden="1" x14ac:dyDescent="0.25">
      <c r="Z2979"/>
      <c r="AD2979" s="5">
        <f t="shared" si="208"/>
        <v>41031</v>
      </c>
      <c r="AE2979" s="96" cm="1">
        <f t="array" ref="AE2979">_xlfn.XLOOKUP(AD2978,SELICHistorico[Data],SELICHistorico[SELIC dia]/100,AE2978,0)</f>
        <v>0</v>
      </c>
      <c r="AF2979" s="80">
        <f t="shared" si="206"/>
        <v>1</v>
      </c>
      <c r="AG2979" s="123">
        <f t="shared" si="205"/>
        <v>1000</v>
      </c>
      <c r="AH2979" s="126" cm="1">
        <f t="array" ref="AH2979">_xlfn.XLOOKUP(AD2978,CDIHistorico_[Data],CDIHistorico_[CDI dia]/100,AH2978,0)</f>
        <v>0</v>
      </c>
      <c r="AI2979" s="2">
        <f t="shared" si="207"/>
        <v>1</v>
      </c>
    </row>
    <row r="2980" spans="26:35" hidden="1" x14ac:dyDescent="0.25">
      <c r="Z2980"/>
      <c r="AD2980" s="5">
        <f t="shared" si="208"/>
        <v>41032</v>
      </c>
      <c r="AE2980" s="96" cm="1">
        <f t="array" ref="AE2980">_xlfn.XLOOKUP(AD2979,SELICHistorico[Data],SELICHistorico[SELIC dia]/100,AE2979,0)</f>
        <v>0</v>
      </c>
      <c r="AF2980" s="80">
        <f t="shared" si="206"/>
        <v>1</v>
      </c>
      <c r="AG2980" s="123">
        <f t="shared" si="205"/>
        <v>1000</v>
      </c>
      <c r="AH2980" s="126" cm="1">
        <f t="array" ref="AH2980">_xlfn.XLOOKUP(AD2979,CDIHistorico_[Data],CDIHistorico_[CDI dia]/100,AH2979,0)</f>
        <v>0</v>
      </c>
      <c r="AI2980" s="2">
        <f t="shared" si="207"/>
        <v>1</v>
      </c>
    </row>
    <row r="2981" spans="26:35" hidden="1" x14ac:dyDescent="0.25">
      <c r="Z2981"/>
      <c r="AD2981" s="5">
        <f t="shared" si="208"/>
        <v>41033</v>
      </c>
      <c r="AE2981" s="96" cm="1">
        <f t="array" ref="AE2981">_xlfn.XLOOKUP(AD2980,SELICHistorico[Data],SELICHistorico[SELIC dia]/100,AE2980,0)</f>
        <v>0</v>
      </c>
      <c r="AF2981" s="80">
        <f t="shared" si="206"/>
        <v>1</v>
      </c>
      <c r="AG2981" s="123">
        <f t="shared" si="205"/>
        <v>1000</v>
      </c>
      <c r="AH2981" s="126" cm="1">
        <f t="array" ref="AH2981">_xlfn.XLOOKUP(AD2980,CDIHistorico_[Data],CDIHistorico_[CDI dia]/100,AH2980,0)</f>
        <v>0</v>
      </c>
      <c r="AI2981" s="2">
        <f t="shared" si="207"/>
        <v>1</v>
      </c>
    </row>
    <row r="2982" spans="26:35" hidden="1" x14ac:dyDescent="0.25">
      <c r="Z2982"/>
      <c r="AD2982" s="5">
        <f t="shared" si="208"/>
        <v>41036</v>
      </c>
      <c r="AE2982" s="96" cm="1">
        <f t="array" ref="AE2982">_xlfn.XLOOKUP(AD2981,SELICHistorico[Data],SELICHistorico[SELIC dia]/100,AE2981,0)</f>
        <v>0</v>
      </c>
      <c r="AF2982" s="80">
        <f t="shared" si="206"/>
        <v>1</v>
      </c>
      <c r="AG2982" s="123">
        <f t="shared" si="205"/>
        <v>1000</v>
      </c>
      <c r="AH2982" s="126" cm="1">
        <f t="array" ref="AH2982">_xlfn.XLOOKUP(AD2981,CDIHistorico_[Data],CDIHistorico_[CDI dia]/100,AH2981,0)</f>
        <v>0</v>
      </c>
      <c r="AI2982" s="2">
        <f t="shared" si="207"/>
        <v>1</v>
      </c>
    </row>
    <row r="2983" spans="26:35" hidden="1" x14ac:dyDescent="0.25">
      <c r="Z2983"/>
      <c r="AD2983" s="5">
        <f t="shared" si="208"/>
        <v>41037</v>
      </c>
      <c r="AE2983" s="96" cm="1">
        <f t="array" ref="AE2983">_xlfn.XLOOKUP(AD2982,SELICHistorico[Data],SELICHistorico[SELIC dia]/100,AE2982,0)</f>
        <v>0</v>
      </c>
      <c r="AF2983" s="80">
        <f t="shared" si="206"/>
        <v>1</v>
      </c>
      <c r="AG2983" s="123">
        <f t="shared" si="205"/>
        <v>1000</v>
      </c>
      <c r="AH2983" s="126" cm="1">
        <f t="array" ref="AH2983">_xlfn.XLOOKUP(AD2982,CDIHistorico_[Data],CDIHistorico_[CDI dia]/100,AH2982,0)</f>
        <v>0</v>
      </c>
      <c r="AI2983" s="2">
        <f t="shared" si="207"/>
        <v>1</v>
      </c>
    </row>
    <row r="2984" spans="26:35" hidden="1" x14ac:dyDescent="0.25">
      <c r="Z2984"/>
      <c r="AD2984" s="5">
        <f t="shared" si="208"/>
        <v>41038</v>
      </c>
      <c r="AE2984" s="96" cm="1">
        <f t="array" ref="AE2984">_xlfn.XLOOKUP(AD2983,SELICHistorico[Data],SELICHistorico[SELIC dia]/100,AE2983,0)</f>
        <v>0</v>
      </c>
      <c r="AF2984" s="80">
        <f t="shared" si="206"/>
        <v>1</v>
      </c>
      <c r="AG2984" s="123">
        <f t="shared" si="205"/>
        <v>1000</v>
      </c>
      <c r="AH2984" s="126" cm="1">
        <f t="array" ref="AH2984">_xlfn.XLOOKUP(AD2983,CDIHistorico_[Data],CDIHistorico_[CDI dia]/100,AH2983,0)</f>
        <v>0</v>
      </c>
      <c r="AI2984" s="2">
        <f t="shared" si="207"/>
        <v>1</v>
      </c>
    </row>
    <row r="2985" spans="26:35" hidden="1" x14ac:dyDescent="0.25">
      <c r="Z2985"/>
      <c r="AD2985" s="5">
        <f t="shared" si="208"/>
        <v>41039</v>
      </c>
      <c r="AE2985" s="96" cm="1">
        <f t="array" ref="AE2985">_xlfn.XLOOKUP(AD2984,SELICHistorico[Data],SELICHistorico[SELIC dia]/100,AE2984,0)</f>
        <v>0</v>
      </c>
      <c r="AF2985" s="80">
        <f t="shared" si="206"/>
        <v>1</v>
      </c>
      <c r="AG2985" s="123">
        <f t="shared" si="205"/>
        <v>1000</v>
      </c>
      <c r="AH2985" s="126" cm="1">
        <f t="array" ref="AH2985">_xlfn.XLOOKUP(AD2984,CDIHistorico_[Data],CDIHistorico_[CDI dia]/100,AH2984,0)</f>
        <v>0</v>
      </c>
      <c r="AI2985" s="2">
        <f t="shared" si="207"/>
        <v>1</v>
      </c>
    </row>
    <row r="2986" spans="26:35" hidden="1" x14ac:dyDescent="0.25">
      <c r="Z2986"/>
      <c r="AD2986" s="5">
        <f t="shared" si="208"/>
        <v>41040</v>
      </c>
      <c r="AE2986" s="96" cm="1">
        <f t="array" ref="AE2986">_xlfn.XLOOKUP(AD2985,SELICHistorico[Data],SELICHistorico[SELIC dia]/100,AE2985,0)</f>
        <v>0</v>
      </c>
      <c r="AF2986" s="80">
        <f t="shared" si="206"/>
        <v>1</v>
      </c>
      <c r="AG2986" s="123">
        <f t="shared" si="205"/>
        <v>1000</v>
      </c>
      <c r="AH2986" s="126" cm="1">
        <f t="array" ref="AH2986">_xlfn.XLOOKUP(AD2985,CDIHistorico_[Data],CDIHistorico_[CDI dia]/100,AH2985,0)</f>
        <v>0</v>
      </c>
      <c r="AI2986" s="2">
        <f t="shared" si="207"/>
        <v>1</v>
      </c>
    </row>
    <row r="2987" spans="26:35" hidden="1" x14ac:dyDescent="0.25">
      <c r="Z2987"/>
      <c r="AD2987" s="5">
        <f t="shared" si="208"/>
        <v>41043</v>
      </c>
      <c r="AE2987" s="96" cm="1">
        <f t="array" ref="AE2987">_xlfn.XLOOKUP(AD2986,SELICHistorico[Data],SELICHistorico[SELIC dia]/100,AE2986,0)</f>
        <v>0</v>
      </c>
      <c r="AF2987" s="80">
        <f t="shared" si="206"/>
        <v>1</v>
      </c>
      <c r="AG2987" s="123">
        <f t="shared" si="205"/>
        <v>1000</v>
      </c>
      <c r="AH2987" s="126" cm="1">
        <f t="array" ref="AH2987">_xlfn.XLOOKUP(AD2986,CDIHistorico_[Data],CDIHistorico_[CDI dia]/100,AH2986,0)</f>
        <v>0</v>
      </c>
      <c r="AI2987" s="2">
        <f t="shared" si="207"/>
        <v>1</v>
      </c>
    </row>
    <row r="2988" spans="26:35" hidden="1" x14ac:dyDescent="0.25">
      <c r="Z2988"/>
      <c r="AD2988" s="5">
        <f t="shared" si="208"/>
        <v>41044</v>
      </c>
      <c r="AE2988" s="96" cm="1">
        <f t="array" ref="AE2988">_xlfn.XLOOKUP(AD2987,SELICHistorico[Data],SELICHistorico[SELIC dia]/100,AE2987,0)</f>
        <v>0</v>
      </c>
      <c r="AF2988" s="80">
        <f t="shared" si="206"/>
        <v>1</v>
      </c>
      <c r="AG2988" s="123">
        <f t="shared" si="205"/>
        <v>1000</v>
      </c>
      <c r="AH2988" s="126" cm="1">
        <f t="array" ref="AH2988">_xlfn.XLOOKUP(AD2987,CDIHistorico_[Data],CDIHistorico_[CDI dia]/100,AH2987,0)</f>
        <v>0</v>
      </c>
      <c r="AI2988" s="2">
        <f t="shared" si="207"/>
        <v>1</v>
      </c>
    </row>
    <row r="2989" spans="26:35" hidden="1" x14ac:dyDescent="0.25">
      <c r="Z2989"/>
      <c r="AD2989" s="5">
        <f t="shared" si="208"/>
        <v>41045</v>
      </c>
      <c r="AE2989" s="96" cm="1">
        <f t="array" ref="AE2989">_xlfn.XLOOKUP(AD2988,SELICHistorico[Data],SELICHistorico[SELIC dia]/100,AE2988,0)</f>
        <v>0</v>
      </c>
      <c r="AF2989" s="80">
        <f t="shared" si="206"/>
        <v>1</v>
      </c>
      <c r="AG2989" s="123">
        <f t="shared" si="205"/>
        <v>1000</v>
      </c>
      <c r="AH2989" s="126" cm="1">
        <f t="array" ref="AH2989">_xlfn.XLOOKUP(AD2988,CDIHistorico_[Data],CDIHistorico_[CDI dia]/100,AH2988,0)</f>
        <v>0</v>
      </c>
      <c r="AI2989" s="2">
        <f t="shared" si="207"/>
        <v>1</v>
      </c>
    </row>
    <row r="2990" spans="26:35" hidden="1" x14ac:dyDescent="0.25">
      <c r="Z2990"/>
      <c r="AD2990" s="5">
        <f t="shared" si="208"/>
        <v>41046</v>
      </c>
      <c r="AE2990" s="96" cm="1">
        <f t="array" ref="AE2990">_xlfn.XLOOKUP(AD2989,SELICHistorico[Data],SELICHistorico[SELIC dia]/100,AE2989,0)</f>
        <v>0</v>
      </c>
      <c r="AF2990" s="80">
        <f t="shared" si="206"/>
        <v>1</v>
      </c>
      <c r="AG2990" s="123">
        <f t="shared" si="205"/>
        <v>1000</v>
      </c>
      <c r="AH2990" s="126" cm="1">
        <f t="array" ref="AH2990">_xlfn.XLOOKUP(AD2989,CDIHistorico_[Data],CDIHistorico_[CDI dia]/100,AH2989,0)</f>
        <v>0</v>
      </c>
      <c r="AI2990" s="2">
        <f t="shared" si="207"/>
        <v>1</v>
      </c>
    </row>
    <row r="2991" spans="26:35" hidden="1" x14ac:dyDescent="0.25">
      <c r="Z2991"/>
      <c r="AD2991" s="5">
        <f t="shared" si="208"/>
        <v>41047</v>
      </c>
      <c r="AE2991" s="96" cm="1">
        <f t="array" ref="AE2991">_xlfn.XLOOKUP(AD2990,SELICHistorico[Data],SELICHistorico[SELIC dia]/100,AE2990,0)</f>
        <v>0</v>
      </c>
      <c r="AF2991" s="80">
        <f t="shared" si="206"/>
        <v>1</v>
      </c>
      <c r="AG2991" s="123">
        <f t="shared" si="205"/>
        <v>1000</v>
      </c>
      <c r="AH2991" s="126" cm="1">
        <f t="array" ref="AH2991">_xlfn.XLOOKUP(AD2990,CDIHistorico_[Data],CDIHistorico_[CDI dia]/100,AH2990,0)</f>
        <v>0</v>
      </c>
      <c r="AI2991" s="2">
        <f t="shared" si="207"/>
        <v>1</v>
      </c>
    </row>
    <row r="2992" spans="26:35" hidden="1" x14ac:dyDescent="0.25">
      <c r="Z2992"/>
      <c r="AD2992" s="5">
        <f t="shared" si="208"/>
        <v>41050</v>
      </c>
      <c r="AE2992" s="96" cm="1">
        <f t="array" ref="AE2992">_xlfn.XLOOKUP(AD2991,SELICHistorico[Data],SELICHistorico[SELIC dia]/100,AE2991,0)</f>
        <v>0</v>
      </c>
      <c r="AF2992" s="80">
        <f t="shared" si="206"/>
        <v>1</v>
      </c>
      <c r="AG2992" s="123">
        <f t="shared" si="205"/>
        <v>1000</v>
      </c>
      <c r="AH2992" s="126" cm="1">
        <f t="array" ref="AH2992">_xlfn.XLOOKUP(AD2991,CDIHistorico_[Data],CDIHistorico_[CDI dia]/100,AH2991,0)</f>
        <v>0</v>
      </c>
      <c r="AI2992" s="2">
        <f t="shared" si="207"/>
        <v>1</v>
      </c>
    </row>
    <row r="2993" spans="26:35" hidden="1" x14ac:dyDescent="0.25">
      <c r="Z2993"/>
      <c r="AD2993" s="5">
        <f t="shared" si="208"/>
        <v>41051</v>
      </c>
      <c r="AE2993" s="96" cm="1">
        <f t="array" ref="AE2993">_xlfn.XLOOKUP(AD2992,SELICHistorico[Data],SELICHistorico[SELIC dia]/100,AE2992,0)</f>
        <v>0</v>
      </c>
      <c r="AF2993" s="80">
        <f t="shared" si="206"/>
        <v>1</v>
      </c>
      <c r="AG2993" s="123">
        <f t="shared" si="205"/>
        <v>1000</v>
      </c>
      <c r="AH2993" s="126" cm="1">
        <f t="array" ref="AH2993">_xlfn.XLOOKUP(AD2992,CDIHistorico_[Data],CDIHistorico_[CDI dia]/100,AH2992,0)</f>
        <v>0</v>
      </c>
      <c r="AI2993" s="2">
        <f t="shared" si="207"/>
        <v>1</v>
      </c>
    </row>
    <row r="2994" spans="26:35" hidden="1" x14ac:dyDescent="0.25">
      <c r="Z2994"/>
      <c r="AD2994" s="5">
        <f t="shared" si="208"/>
        <v>41052</v>
      </c>
      <c r="AE2994" s="96" cm="1">
        <f t="array" ref="AE2994">_xlfn.XLOOKUP(AD2993,SELICHistorico[Data],SELICHistorico[SELIC dia]/100,AE2993,0)</f>
        <v>0</v>
      </c>
      <c r="AF2994" s="80">
        <f t="shared" si="206"/>
        <v>1</v>
      </c>
      <c r="AG2994" s="123">
        <f t="shared" si="205"/>
        <v>1000</v>
      </c>
      <c r="AH2994" s="126" cm="1">
        <f t="array" ref="AH2994">_xlfn.XLOOKUP(AD2993,CDIHistorico_[Data],CDIHistorico_[CDI dia]/100,AH2993,0)</f>
        <v>0</v>
      </c>
      <c r="AI2994" s="2">
        <f t="shared" si="207"/>
        <v>1</v>
      </c>
    </row>
    <row r="2995" spans="26:35" hidden="1" x14ac:dyDescent="0.25">
      <c r="Z2995"/>
      <c r="AD2995" s="5">
        <f t="shared" si="208"/>
        <v>41053</v>
      </c>
      <c r="AE2995" s="96" cm="1">
        <f t="array" ref="AE2995">_xlfn.XLOOKUP(AD2994,SELICHistorico[Data],SELICHistorico[SELIC dia]/100,AE2994,0)</f>
        <v>0</v>
      </c>
      <c r="AF2995" s="80">
        <f t="shared" si="206"/>
        <v>1</v>
      </c>
      <c r="AG2995" s="123">
        <f t="shared" si="205"/>
        <v>1000</v>
      </c>
      <c r="AH2995" s="126" cm="1">
        <f t="array" ref="AH2995">_xlfn.XLOOKUP(AD2994,CDIHistorico_[Data],CDIHistorico_[CDI dia]/100,AH2994,0)</f>
        <v>0</v>
      </c>
      <c r="AI2995" s="2">
        <f t="shared" si="207"/>
        <v>1</v>
      </c>
    </row>
    <row r="2996" spans="26:35" hidden="1" x14ac:dyDescent="0.25">
      <c r="Z2996"/>
      <c r="AD2996" s="5">
        <f t="shared" si="208"/>
        <v>41054</v>
      </c>
      <c r="AE2996" s="96" cm="1">
        <f t="array" ref="AE2996">_xlfn.XLOOKUP(AD2995,SELICHistorico[Data],SELICHistorico[SELIC dia]/100,AE2995,0)</f>
        <v>0</v>
      </c>
      <c r="AF2996" s="80">
        <f t="shared" si="206"/>
        <v>1</v>
      </c>
      <c r="AG2996" s="123">
        <f t="shared" si="205"/>
        <v>1000</v>
      </c>
      <c r="AH2996" s="126" cm="1">
        <f t="array" ref="AH2996">_xlfn.XLOOKUP(AD2995,CDIHistorico_[Data],CDIHistorico_[CDI dia]/100,AH2995,0)</f>
        <v>0</v>
      </c>
      <c r="AI2996" s="2">
        <f t="shared" si="207"/>
        <v>1</v>
      </c>
    </row>
    <row r="2997" spans="26:35" hidden="1" x14ac:dyDescent="0.25">
      <c r="Z2997"/>
      <c r="AD2997" s="5">
        <f t="shared" si="208"/>
        <v>41057</v>
      </c>
      <c r="AE2997" s="96" cm="1">
        <f t="array" ref="AE2997">_xlfn.XLOOKUP(AD2996,SELICHistorico[Data],SELICHistorico[SELIC dia]/100,AE2996,0)</f>
        <v>0</v>
      </c>
      <c r="AF2997" s="80">
        <f t="shared" si="206"/>
        <v>1</v>
      </c>
      <c r="AG2997" s="123">
        <f t="shared" si="205"/>
        <v>1000</v>
      </c>
      <c r="AH2997" s="126" cm="1">
        <f t="array" ref="AH2997">_xlfn.XLOOKUP(AD2996,CDIHistorico_[Data],CDIHistorico_[CDI dia]/100,AH2996,0)</f>
        <v>0</v>
      </c>
      <c r="AI2997" s="2">
        <f t="shared" si="207"/>
        <v>1</v>
      </c>
    </row>
    <row r="2998" spans="26:35" hidden="1" x14ac:dyDescent="0.25">
      <c r="Z2998"/>
      <c r="AD2998" s="5">
        <f t="shared" si="208"/>
        <v>41058</v>
      </c>
      <c r="AE2998" s="96" cm="1">
        <f t="array" ref="AE2998">_xlfn.XLOOKUP(AD2997,SELICHistorico[Data],SELICHistorico[SELIC dia]/100,AE2997,0)</f>
        <v>0</v>
      </c>
      <c r="AF2998" s="80">
        <f t="shared" si="206"/>
        <v>1</v>
      </c>
      <c r="AG2998" s="123">
        <f t="shared" si="205"/>
        <v>1000</v>
      </c>
      <c r="AH2998" s="126" cm="1">
        <f t="array" ref="AH2998">_xlfn.XLOOKUP(AD2997,CDIHistorico_[Data],CDIHistorico_[CDI dia]/100,AH2997,0)</f>
        <v>0</v>
      </c>
      <c r="AI2998" s="2">
        <f t="shared" si="207"/>
        <v>1</v>
      </c>
    </row>
    <row r="2999" spans="26:35" hidden="1" x14ac:dyDescent="0.25">
      <c r="Z2999"/>
      <c r="AD2999" s="5">
        <f t="shared" si="208"/>
        <v>41059</v>
      </c>
      <c r="AE2999" s="96" cm="1">
        <f t="array" ref="AE2999">_xlfn.XLOOKUP(AD2998,SELICHistorico[Data],SELICHistorico[SELIC dia]/100,AE2998,0)</f>
        <v>0</v>
      </c>
      <c r="AF2999" s="80">
        <f t="shared" si="206"/>
        <v>1</v>
      </c>
      <c r="AG2999" s="123">
        <f t="shared" si="205"/>
        <v>1000</v>
      </c>
      <c r="AH2999" s="126" cm="1">
        <f t="array" ref="AH2999">_xlfn.XLOOKUP(AD2998,CDIHistorico_[Data],CDIHistorico_[CDI dia]/100,AH2998,0)</f>
        <v>0</v>
      </c>
      <c r="AI2999" s="2">
        <f t="shared" si="207"/>
        <v>1</v>
      </c>
    </row>
    <row r="3000" spans="26:35" hidden="1" x14ac:dyDescent="0.25">
      <c r="Z3000"/>
      <c r="AD3000" s="5">
        <f t="shared" si="208"/>
        <v>41060</v>
      </c>
      <c r="AE3000" s="96" cm="1">
        <f t="array" ref="AE3000">_xlfn.XLOOKUP(AD2999,SELICHistorico[Data],SELICHistorico[SELIC dia]/100,AE2999,0)</f>
        <v>0</v>
      </c>
      <c r="AF3000" s="80">
        <f t="shared" si="206"/>
        <v>1</v>
      </c>
      <c r="AG3000" s="123">
        <f t="shared" si="205"/>
        <v>1000</v>
      </c>
      <c r="AH3000" s="126" cm="1">
        <f t="array" ref="AH3000">_xlfn.XLOOKUP(AD2999,CDIHistorico_[Data],CDIHistorico_[CDI dia]/100,AH2999,0)</f>
        <v>0</v>
      </c>
      <c r="AI3000" s="2">
        <f t="shared" si="207"/>
        <v>1</v>
      </c>
    </row>
    <row r="3001" spans="26:35" hidden="1" x14ac:dyDescent="0.25">
      <c r="Z3001"/>
      <c r="AD3001" s="5">
        <f t="shared" si="208"/>
        <v>41061</v>
      </c>
      <c r="AE3001" s="96" cm="1">
        <f t="array" ref="AE3001">_xlfn.XLOOKUP(AD3000,SELICHistorico[Data],SELICHistorico[SELIC dia]/100,AE3000,0)</f>
        <v>0</v>
      </c>
      <c r="AF3001" s="80">
        <f t="shared" si="206"/>
        <v>1</v>
      </c>
      <c r="AG3001" s="123">
        <f t="shared" si="205"/>
        <v>1000</v>
      </c>
      <c r="AH3001" s="126" cm="1">
        <f t="array" ref="AH3001">_xlfn.XLOOKUP(AD3000,CDIHistorico_[Data],CDIHistorico_[CDI dia]/100,AH3000,0)</f>
        <v>0</v>
      </c>
      <c r="AI3001" s="2">
        <f t="shared" si="207"/>
        <v>1</v>
      </c>
    </row>
    <row r="3002" spans="26:35" hidden="1" x14ac:dyDescent="0.25">
      <c r="Z3002"/>
      <c r="AD3002" s="5">
        <f t="shared" si="208"/>
        <v>41064</v>
      </c>
      <c r="AE3002" s="96" cm="1">
        <f t="array" ref="AE3002">_xlfn.XLOOKUP(AD3001,SELICHistorico[Data],SELICHistorico[SELIC dia]/100,AE3001,0)</f>
        <v>0</v>
      </c>
      <c r="AF3002" s="80">
        <f t="shared" si="206"/>
        <v>1</v>
      </c>
      <c r="AG3002" s="123">
        <f t="shared" si="205"/>
        <v>1000</v>
      </c>
      <c r="AH3002" s="126" cm="1">
        <f t="array" ref="AH3002">_xlfn.XLOOKUP(AD3001,CDIHistorico_[Data],CDIHistorico_[CDI dia]/100,AH3001,0)</f>
        <v>0</v>
      </c>
      <c r="AI3002" s="2">
        <f t="shared" si="207"/>
        <v>1</v>
      </c>
    </row>
    <row r="3003" spans="26:35" hidden="1" x14ac:dyDescent="0.25">
      <c r="Z3003"/>
      <c r="AD3003" s="5">
        <f t="shared" si="208"/>
        <v>41065</v>
      </c>
      <c r="AE3003" s="96" cm="1">
        <f t="array" ref="AE3003">_xlfn.XLOOKUP(AD3002,SELICHistorico[Data],SELICHistorico[SELIC dia]/100,AE3002,0)</f>
        <v>0</v>
      </c>
      <c r="AF3003" s="80">
        <f t="shared" si="206"/>
        <v>1</v>
      </c>
      <c r="AG3003" s="123">
        <f t="shared" si="205"/>
        <v>1000</v>
      </c>
      <c r="AH3003" s="126" cm="1">
        <f t="array" ref="AH3003">_xlfn.XLOOKUP(AD3002,CDIHistorico_[Data],CDIHistorico_[CDI dia]/100,AH3002,0)</f>
        <v>0</v>
      </c>
      <c r="AI3003" s="2">
        <f t="shared" si="207"/>
        <v>1</v>
      </c>
    </row>
    <row r="3004" spans="26:35" hidden="1" x14ac:dyDescent="0.25">
      <c r="Z3004"/>
      <c r="AD3004" s="5">
        <f t="shared" si="208"/>
        <v>41066</v>
      </c>
      <c r="AE3004" s="96" cm="1">
        <f t="array" ref="AE3004">_xlfn.XLOOKUP(AD3003,SELICHistorico[Data],SELICHistorico[SELIC dia]/100,AE3003,0)</f>
        <v>0</v>
      </c>
      <c r="AF3004" s="80">
        <f t="shared" si="206"/>
        <v>1</v>
      </c>
      <c r="AG3004" s="123">
        <f t="shared" si="205"/>
        <v>1000</v>
      </c>
      <c r="AH3004" s="126" cm="1">
        <f t="array" ref="AH3004">_xlfn.XLOOKUP(AD3003,CDIHistorico_[Data],CDIHistorico_[CDI dia]/100,AH3003,0)</f>
        <v>0</v>
      </c>
      <c r="AI3004" s="2">
        <f t="shared" si="207"/>
        <v>1</v>
      </c>
    </row>
    <row r="3005" spans="26:35" hidden="1" x14ac:dyDescent="0.25">
      <c r="Z3005"/>
      <c r="AD3005" s="5">
        <f t="shared" si="208"/>
        <v>41068</v>
      </c>
      <c r="AE3005" s="96" cm="1">
        <f t="array" ref="AE3005">_xlfn.XLOOKUP(AD3004,SELICHistorico[Data],SELICHistorico[SELIC dia]/100,AE3004,0)</f>
        <v>0</v>
      </c>
      <c r="AF3005" s="80">
        <f t="shared" si="206"/>
        <v>1</v>
      </c>
      <c r="AG3005" s="123">
        <f t="shared" ref="AG3005:AG3068" si="209">TRUNC(1000*AF3005,6)</f>
        <v>1000</v>
      </c>
      <c r="AH3005" s="126" cm="1">
        <f t="array" ref="AH3005">_xlfn.XLOOKUP(AD3004,CDIHistorico_[Data],CDIHistorico_[CDI dia]/100,AH3004,0)</f>
        <v>0</v>
      </c>
      <c r="AI3005" s="2">
        <f t="shared" si="207"/>
        <v>1</v>
      </c>
    </row>
    <row r="3006" spans="26:35" hidden="1" x14ac:dyDescent="0.25">
      <c r="Z3006"/>
      <c r="AD3006" s="5">
        <f t="shared" si="208"/>
        <v>41071</v>
      </c>
      <c r="AE3006" s="96" cm="1">
        <f t="array" ref="AE3006">_xlfn.XLOOKUP(AD3005,SELICHistorico[Data],SELICHistorico[SELIC dia]/100,AE3005,0)</f>
        <v>0</v>
      </c>
      <c r="AF3006" s="80">
        <f t="shared" ref="AF3006:AF3069" si="210">AF3005*(1+AE3006)</f>
        <v>1</v>
      </c>
      <c r="AG3006" s="123">
        <f t="shared" si="209"/>
        <v>1000</v>
      </c>
      <c r="AH3006" s="126" cm="1">
        <f t="array" ref="AH3006">_xlfn.XLOOKUP(AD3005,CDIHistorico_[Data],CDIHistorico_[CDI dia]/100,AH3005,0)</f>
        <v>0</v>
      </c>
      <c r="AI3006" s="2">
        <f t="shared" si="207"/>
        <v>1</v>
      </c>
    </row>
    <row r="3007" spans="26:35" hidden="1" x14ac:dyDescent="0.25">
      <c r="Z3007"/>
      <c r="AD3007" s="5">
        <f t="shared" si="208"/>
        <v>41072</v>
      </c>
      <c r="AE3007" s="96" cm="1">
        <f t="array" ref="AE3007">_xlfn.XLOOKUP(AD3006,SELICHistorico[Data],SELICHistorico[SELIC dia]/100,AE3006,0)</f>
        <v>0</v>
      </c>
      <c r="AF3007" s="80">
        <f t="shared" si="210"/>
        <v>1</v>
      </c>
      <c r="AG3007" s="123">
        <f t="shared" si="209"/>
        <v>1000</v>
      </c>
      <c r="AH3007" s="126" cm="1">
        <f t="array" ref="AH3007">_xlfn.XLOOKUP(AD3006,CDIHistorico_[Data],CDIHistorico_[CDI dia]/100,AH3006,0)</f>
        <v>0</v>
      </c>
      <c r="AI3007" s="2">
        <f t="shared" si="207"/>
        <v>1</v>
      </c>
    </row>
    <row r="3008" spans="26:35" hidden="1" x14ac:dyDescent="0.25">
      <c r="Z3008"/>
      <c r="AD3008" s="5">
        <f t="shared" si="208"/>
        <v>41073</v>
      </c>
      <c r="AE3008" s="96" cm="1">
        <f t="array" ref="AE3008">_xlfn.XLOOKUP(AD3007,SELICHistorico[Data],SELICHistorico[SELIC dia]/100,AE3007,0)</f>
        <v>0</v>
      </c>
      <c r="AF3008" s="80">
        <f t="shared" si="210"/>
        <v>1</v>
      </c>
      <c r="AG3008" s="123">
        <f t="shared" si="209"/>
        <v>1000</v>
      </c>
      <c r="AH3008" s="126" cm="1">
        <f t="array" ref="AH3008">_xlfn.XLOOKUP(AD3007,CDIHistorico_[Data],CDIHistorico_[CDI dia]/100,AH3007,0)</f>
        <v>0</v>
      </c>
      <c r="AI3008" s="2">
        <f t="shared" si="207"/>
        <v>1</v>
      </c>
    </row>
    <row r="3009" spans="26:35" hidden="1" x14ac:dyDescent="0.25">
      <c r="Z3009"/>
      <c r="AD3009" s="5">
        <f t="shared" si="208"/>
        <v>41074</v>
      </c>
      <c r="AE3009" s="96" cm="1">
        <f t="array" ref="AE3009">_xlfn.XLOOKUP(AD3008,SELICHistorico[Data],SELICHistorico[SELIC dia]/100,AE3008,0)</f>
        <v>0</v>
      </c>
      <c r="AF3009" s="80">
        <f t="shared" si="210"/>
        <v>1</v>
      </c>
      <c r="AG3009" s="123">
        <f t="shared" si="209"/>
        <v>1000</v>
      </c>
      <c r="AH3009" s="126" cm="1">
        <f t="array" ref="AH3009">_xlfn.XLOOKUP(AD3008,CDIHistorico_[Data],CDIHistorico_[CDI dia]/100,AH3008,0)</f>
        <v>0</v>
      </c>
      <c r="AI3009" s="2">
        <f t="shared" si="207"/>
        <v>1</v>
      </c>
    </row>
    <row r="3010" spans="26:35" hidden="1" x14ac:dyDescent="0.25">
      <c r="Z3010"/>
      <c r="AD3010" s="5">
        <f t="shared" si="208"/>
        <v>41075</v>
      </c>
      <c r="AE3010" s="96" cm="1">
        <f t="array" ref="AE3010">_xlfn.XLOOKUP(AD3009,SELICHistorico[Data],SELICHistorico[SELIC dia]/100,AE3009,0)</f>
        <v>0</v>
      </c>
      <c r="AF3010" s="80">
        <f t="shared" si="210"/>
        <v>1</v>
      </c>
      <c r="AG3010" s="123">
        <f t="shared" si="209"/>
        <v>1000</v>
      </c>
      <c r="AH3010" s="126" cm="1">
        <f t="array" ref="AH3010">_xlfn.XLOOKUP(AD3009,CDIHistorico_[Data],CDIHistorico_[CDI dia]/100,AH3009,0)</f>
        <v>0</v>
      </c>
      <c r="AI3010" s="2">
        <f t="shared" si="207"/>
        <v>1</v>
      </c>
    </row>
    <row r="3011" spans="26:35" hidden="1" x14ac:dyDescent="0.25">
      <c r="Z3011"/>
      <c r="AD3011" s="5">
        <f t="shared" si="208"/>
        <v>41078</v>
      </c>
      <c r="AE3011" s="96" cm="1">
        <f t="array" ref="AE3011">_xlfn.XLOOKUP(AD3010,SELICHistorico[Data],SELICHistorico[SELIC dia]/100,AE3010,0)</f>
        <v>0</v>
      </c>
      <c r="AF3011" s="80">
        <f t="shared" si="210"/>
        <v>1</v>
      </c>
      <c r="AG3011" s="123">
        <f t="shared" si="209"/>
        <v>1000</v>
      </c>
      <c r="AH3011" s="126" cm="1">
        <f t="array" ref="AH3011">_xlfn.XLOOKUP(AD3010,CDIHistorico_[Data],CDIHistorico_[CDI dia]/100,AH3010,0)</f>
        <v>0</v>
      </c>
      <c r="AI3011" s="2">
        <f t="shared" si="207"/>
        <v>1</v>
      </c>
    </row>
    <row r="3012" spans="26:35" hidden="1" x14ac:dyDescent="0.25">
      <c r="Z3012"/>
      <c r="AD3012" s="5">
        <f t="shared" si="208"/>
        <v>41079</v>
      </c>
      <c r="AE3012" s="96" cm="1">
        <f t="array" ref="AE3012">_xlfn.XLOOKUP(AD3011,SELICHistorico[Data],SELICHistorico[SELIC dia]/100,AE3011,0)</f>
        <v>0</v>
      </c>
      <c r="AF3012" s="80">
        <f t="shared" si="210"/>
        <v>1</v>
      </c>
      <c r="AG3012" s="123">
        <f t="shared" si="209"/>
        <v>1000</v>
      </c>
      <c r="AH3012" s="126" cm="1">
        <f t="array" ref="AH3012">_xlfn.XLOOKUP(AD3011,CDIHistorico_[Data],CDIHistorico_[CDI dia]/100,AH3011,0)</f>
        <v>0</v>
      </c>
      <c r="AI3012" s="2">
        <f t="shared" si="207"/>
        <v>1</v>
      </c>
    </row>
    <row r="3013" spans="26:35" hidden="1" x14ac:dyDescent="0.25">
      <c r="Z3013"/>
      <c r="AD3013" s="5">
        <f t="shared" si="208"/>
        <v>41080</v>
      </c>
      <c r="AE3013" s="96" cm="1">
        <f t="array" ref="AE3013">_xlfn.XLOOKUP(AD3012,SELICHistorico[Data],SELICHistorico[SELIC dia]/100,AE3012,0)</f>
        <v>0</v>
      </c>
      <c r="AF3013" s="80">
        <f t="shared" si="210"/>
        <v>1</v>
      </c>
      <c r="AG3013" s="123">
        <f t="shared" si="209"/>
        <v>1000</v>
      </c>
      <c r="AH3013" s="126" cm="1">
        <f t="array" ref="AH3013">_xlfn.XLOOKUP(AD3012,CDIHistorico_[Data],CDIHistorico_[CDI dia]/100,AH3012,0)</f>
        <v>0</v>
      </c>
      <c r="AI3013" s="2">
        <f t="shared" si="207"/>
        <v>1</v>
      </c>
    </row>
    <row r="3014" spans="26:35" hidden="1" x14ac:dyDescent="0.25">
      <c r="Z3014"/>
      <c r="AD3014" s="5">
        <f t="shared" si="208"/>
        <v>41081</v>
      </c>
      <c r="AE3014" s="96" cm="1">
        <f t="array" ref="AE3014">_xlfn.XLOOKUP(AD3013,SELICHistorico[Data],SELICHistorico[SELIC dia]/100,AE3013,0)</f>
        <v>0</v>
      </c>
      <c r="AF3014" s="80">
        <f t="shared" si="210"/>
        <v>1</v>
      </c>
      <c r="AG3014" s="123">
        <f t="shared" si="209"/>
        <v>1000</v>
      </c>
      <c r="AH3014" s="126" cm="1">
        <f t="array" ref="AH3014">_xlfn.XLOOKUP(AD3013,CDIHistorico_[Data],CDIHistorico_[CDI dia]/100,AH3013,0)</f>
        <v>0</v>
      </c>
      <c r="AI3014" s="2">
        <f t="shared" si="207"/>
        <v>1</v>
      </c>
    </row>
    <row r="3015" spans="26:35" hidden="1" x14ac:dyDescent="0.25">
      <c r="Z3015"/>
      <c r="AD3015" s="5">
        <f t="shared" si="208"/>
        <v>41082</v>
      </c>
      <c r="AE3015" s="96" cm="1">
        <f t="array" ref="AE3015">_xlfn.XLOOKUP(AD3014,SELICHistorico[Data],SELICHistorico[SELIC dia]/100,AE3014,0)</f>
        <v>0</v>
      </c>
      <c r="AF3015" s="80">
        <f t="shared" si="210"/>
        <v>1</v>
      </c>
      <c r="AG3015" s="123">
        <f t="shared" si="209"/>
        <v>1000</v>
      </c>
      <c r="AH3015" s="126" cm="1">
        <f t="array" ref="AH3015">_xlfn.XLOOKUP(AD3014,CDIHistorico_[Data],CDIHistorico_[CDI dia]/100,AH3014,0)</f>
        <v>0</v>
      </c>
      <c r="AI3015" s="2">
        <f t="shared" si="207"/>
        <v>1</v>
      </c>
    </row>
    <row r="3016" spans="26:35" hidden="1" x14ac:dyDescent="0.25">
      <c r="Z3016"/>
      <c r="AD3016" s="5">
        <f t="shared" si="208"/>
        <v>41085</v>
      </c>
      <c r="AE3016" s="96" cm="1">
        <f t="array" ref="AE3016">_xlfn.XLOOKUP(AD3015,SELICHistorico[Data],SELICHistorico[SELIC dia]/100,AE3015,0)</f>
        <v>0</v>
      </c>
      <c r="AF3016" s="80">
        <f t="shared" si="210"/>
        <v>1</v>
      </c>
      <c r="AG3016" s="123">
        <f t="shared" si="209"/>
        <v>1000</v>
      </c>
      <c r="AH3016" s="126" cm="1">
        <f t="array" ref="AH3016">_xlfn.XLOOKUP(AD3015,CDIHistorico_[Data],CDIHistorico_[CDI dia]/100,AH3015,0)</f>
        <v>0</v>
      </c>
      <c r="AI3016" s="2">
        <f t="shared" si="207"/>
        <v>1</v>
      </c>
    </row>
    <row r="3017" spans="26:35" hidden="1" x14ac:dyDescent="0.25">
      <c r="Z3017"/>
      <c r="AD3017" s="5">
        <f t="shared" si="208"/>
        <v>41086</v>
      </c>
      <c r="AE3017" s="96" cm="1">
        <f t="array" ref="AE3017">_xlfn.XLOOKUP(AD3016,SELICHistorico[Data],SELICHistorico[SELIC dia]/100,AE3016,0)</f>
        <v>0</v>
      </c>
      <c r="AF3017" s="80">
        <f t="shared" si="210"/>
        <v>1</v>
      </c>
      <c r="AG3017" s="123">
        <f t="shared" si="209"/>
        <v>1000</v>
      </c>
      <c r="AH3017" s="126" cm="1">
        <f t="array" ref="AH3017">_xlfn.XLOOKUP(AD3016,CDIHistorico_[Data],CDIHistorico_[CDI dia]/100,AH3016,0)</f>
        <v>0</v>
      </c>
      <c r="AI3017" s="2">
        <f t="shared" si="207"/>
        <v>1</v>
      </c>
    </row>
    <row r="3018" spans="26:35" hidden="1" x14ac:dyDescent="0.25">
      <c r="Z3018"/>
      <c r="AD3018" s="5">
        <f t="shared" si="208"/>
        <v>41087</v>
      </c>
      <c r="AE3018" s="96" cm="1">
        <f t="array" ref="AE3018">_xlfn.XLOOKUP(AD3017,SELICHistorico[Data],SELICHistorico[SELIC dia]/100,AE3017,0)</f>
        <v>0</v>
      </c>
      <c r="AF3018" s="80">
        <f t="shared" si="210"/>
        <v>1</v>
      </c>
      <c r="AG3018" s="123">
        <f t="shared" si="209"/>
        <v>1000</v>
      </c>
      <c r="AH3018" s="126" cm="1">
        <f t="array" ref="AH3018">_xlfn.XLOOKUP(AD3017,CDIHistorico_[Data],CDIHistorico_[CDI dia]/100,AH3017,0)</f>
        <v>0</v>
      </c>
      <c r="AI3018" s="2">
        <f t="shared" si="207"/>
        <v>1</v>
      </c>
    </row>
    <row r="3019" spans="26:35" hidden="1" x14ac:dyDescent="0.25">
      <c r="Z3019"/>
      <c r="AD3019" s="5">
        <f t="shared" si="208"/>
        <v>41088</v>
      </c>
      <c r="AE3019" s="96" cm="1">
        <f t="array" ref="AE3019">_xlfn.XLOOKUP(AD3018,SELICHistorico[Data],SELICHistorico[SELIC dia]/100,AE3018,0)</f>
        <v>0</v>
      </c>
      <c r="AF3019" s="80">
        <f t="shared" si="210"/>
        <v>1</v>
      </c>
      <c r="AG3019" s="123">
        <f t="shared" si="209"/>
        <v>1000</v>
      </c>
      <c r="AH3019" s="126" cm="1">
        <f t="array" ref="AH3019">_xlfn.XLOOKUP(AD3018,CDIHistorico_[Data],CDIHistorico_[CDI dia]/100,AH3018,0)</f>
        <v>0</v>
      </c>
      <c r="AI3019" s="2">
        <f t="shared" ref="AI3019:AI3082" si="211">AI3018*(1+AH3019)</f>
        <v>1</v>
      </c>
    </row>
    <row r="3020" spans="26:35" hidden="1" x14ac:dyDescent="0.25">
      <c r="Z3020"/>
      <c r="AD3020" s="5">
        <f t="shared" si="208"/>
        <v>41089</v>
      </c>
      <c r="AE3020" s="96" cm="1">
        <f t="array" ref="AE3020">_xlfn.XLOOKUP(AD3019,SELICHistorico[Data],SELICHistorico[SELIC dia]/100,AE3019,0)</f>
        <v>0</v>
      </c>
      <c r="AF3020" s="80">
        <f t="shared" si="210"/>
        <v>1</v>
      </c>
      <c r="AG3020" s="123">
        <f t="shared" si="209"/>
        <v>1000</v>
      </c>
      <c r="AH3020" s="126" cm="1">
        <f t="array" ref="AH3020">_xlfn.XLOOKUP(AD3019,CDIHistorico_[Data],CDIHistorico_[CDI dia]/100,AH3019,0)</f>
        <v>0</v>
      </c>
      <c r="AI3020" s="2">
        <f t="shared" si="211"/>
        <v>1</v>
      </c>
    </row>
    <row r="3021" spans="26:35" hidden="1" x14ac:dyDescent="0.25">
      <c r="Z3021"/>
      <c r="AD3021" s="5">
        <f t="shared" si="208"/>
        <v>41092</v>
      </c>
      <c r="AE3021" s="96" cm="1">
        <f t="array" ref="AE3021">_xlfn.XLOOKUP(AD3020,SELICHistorico[Data],SELICHistorico[SELIC dia]/100,AE3020,0)</f>
        <v>0</v>
      </c>
      <c r="AF3021" s="80">
        <f t="shared" si="210"/>
        <v>1</v>
      </c>
      <c r="AG3021" s="123">
        <f t="shared" si="209"/>
        <v>1000</v>
      </c>
      <c r="AH3021" s="126" cm="1">
        <f t="array" ref="AH3021">_xlfn.XLOOKUP(AD3020,CDIHistorico_[Data],CDIHistorico_[CDI dia]/100,AH3020,0)</f>
        <v>0</v>
      </c>
      <c r="AI3021" s="2">
        <f t="shared" si="211"/>
        <v>1</v>
      </c>
    </row>
    <row r="3022" spans="26:35" hidden="1" x14ac:dyDescent="0.25">
      <c r="Z3022"/>
      <c r="AD3022" s="5">
        <f t="shared" si="208"/>
        <v>41093</v>
      </c>
      <c r="AE3022" s="96" cm="1">
        <f t="array" ref="AE3022">_xlfn.XLOOKUP(AD3021,SELICHistorico[Data],SELICHistorico[SELIC dia]/100,AE3021,0)</f>
        <v>0</v>
      </c>
      <c r="AF3022" s="80">
        <f t="shared" si="210"/>
        <v>1</v>
      </c>
      <c r="AG3022" s="123">
        <f t="shared" si="209"/>
        <v>1000</v>
      </c>
      <c r="AH3022" s="126" cm="1">
        <f t="array" ref="AH3022">_xlfn.XLOOKUP(AD3021,CDIHistorico_[Data],CDIHistorico_[CDI dia]/100,AH3021,0)</f>
        <v>0</v>
      </c>
      <c r="AI3022" s="2">
        <f t="shared" si="211"/>
        <v>1</v>
      </c>
    </row>
    <row r="3023" spans="26:35" hidden="1" x14ac:dyDescent="0.25">
      <c r="Z3023"/>
      <c r="AD3023" s="5">
        <f t="shared" si="208"/>
        <v>41094</v>
      </c>
      <c r="AE3023" s="96" cm="1">
        <f t="array" ref="AE3023">_xlfn.XLOOKUP(AD3022,SELICHistorico[Data],SELICHistorico[SELIC dia]/100,AE3022,0)</f>
        <v>0</v>
      </c>
      <c r="AF3023" s="80">
        <f t="shared" si="210"/>
        <v>1</v>
      </c>
      <c r="AG3023" s="123">
        <f t="shared" si="209"/>
        <v>1000</v>
      </c>
      <c r="AH3023" s="126" cm="1">
        <f t="array" ref="AH3023">_xlfn.XLOOKUP(AD3022,CDIHistorico_[Data],CDIHistorico_[CDI dia]/100,AH3022,0)</f>
        <v>0</v>
      </c>
      <c r="AI3023" s="2">
        <f t="shared" si="211"/>
        <v>1</v>
      </c>
    </row>
    <row r="3024" spans="26:35" hidden="1" x14ac:dyDescent="0.25">
      <c r="Z3024"/>
      <c r="AD3024" s="5">
        <f t="shared" si="208"/>
        <v>41095</v>
      </c>
      <c r="AE3024" s="96" cm="1">
        <f t="array" ref="AE3024">_xlfn.XLOOKUP(AD3023,SELICHistorico[Data],SELICHistorico[SELIC dia]/100,AE3023,0)</f>
        <v>0</v>
      </c>
      <c r="AF3024" s="80">
        <f t="shared" si="210"/>
        <v>1</v>
      </c>
      <c r="AG3024" s="123">
        <f t="shared" si="209"/>
        <v>1000</v>
      </c>
      <c r="AH3024" s="126" cm="1">
        <f t="array" ref="AH3024">_xlfn.XLOOKUP(AD3023,CDIHistorico_[Data],CDIHistorico_[CDI dia]/100,AH3023,0)</f>
        <v>0</v>
      </c>
      <c r="AI3024" s="2">
        <f t="shared" si="211"/>
        <v>1</v>
      </c>
    </row>
    <row r="3025" spans="26:35" hidden="1" x14ac:dyDescent="0.25">
      <c r="Z3025"/>
      <c r="AD3025" s="5">
        <f t="shared" si="208"/>
        <v>41096</v>
      </c>
      <c r="AE3025" s="96" cm="1">
        <f t="array" ref="AE3025">_xlfn.XLOOKUP(AD3024,SELICHistorico[Data],SELICHistorico[SELIC dia]/100,AE3024,0)</f>
        <v>0</v>
      </c>
      <c r="AF3025" s="80">
        <f t="shared" si="210"/>
        <v>1</v>
      </c>
      <c r="AG3025" s="123">
        <f t="shared" si="209"/>
        <v>1000</v>
      </c>
      <c r="AH3025" s="126" cm="1">
        <f t="array" ref="AH3025">_xlfn.XLOOKUP(AD3024,CDIHistorico_[Data],CDIHistorico_[CDI dia]/100,AH3024,0)</f>
        <v>0</v>
      </c>
      <c r="AI3025" s="2">
        <f t="shared" si="211"/>
        <v>1</v>
      </c>
    </row>
    <row r="3026" spans="26:35" hidden="1" x14ac:dyDescent="0.25">
      <c r="Z3026"/>
      <c r="AD3026" s="5">
        <f t="shared" si="208"/>
        <v>41099</v>
      </c>
      <c r="AE3026" s="96" cm="1">
        <f t="array" ref="AE3026">_xlfn.XLOOKUP(AD3025,SELICHistorico[Data],SELICHistorico[SELIC dia]/100,AE3025,0)</f>
        <v>0</v>
      </c>
      <c r="AF3026" s="80">
        <f t="shared" si="210"/>
        <v>1</v>
      </c>
      <c r="AG3026" s="123">
        <f t="shared" si="209"/>
        <v>1000</v>
      </c>
      <c r="AH3026" s="126" cm="1">
        <f t="array" ref="AH3026">_xlfn.XLOOKUP(AD3025,CDIHistorico_[Data],CDIHistorico_[CDI dia]/100,AH3025,0)</f>
        <v>0</v>
      </c>
      <c r="AI3026" s="2">
        <f t="shared" si="211"/>
        <v>1</v>
      </c>
    </row>
    <row r="3027" spans="26:35" hidden="1" x14ac:dyDescent="0.25">
      <c r="Z3027"/>
      <c r="AD3027" s="5">
        <f t="shared" si="208"/>
        <v>41100</v>
      </c>
      <c r="AE3027" s="96" cm="1">
        <f t="array" ref="AE3027">_xlfn.XLOOKUP(AD3026,SELICHistorico[Data],SELICHistorico[SELIC dia]/100,AE3026,0)</f>
        <v>0</v>
      </c>
      <c r="AF3027" s="80">
        <f t="shared" si="210"/>
        <v>1</v>
      </c>
      <c r="AG3027" s="123">
        <f t="shared" si="209"/>
        <v>1000</v>
      </c>
      <c r="AH3027" s="126" cm="1">
        <f t="array" ref="AH3027">_xlfn.XLOOKUP(AD3026,CDIHistorico_[Data],CDIHistorico_[CDI dia]/100,AH3026,0)</f>
        <v>0</v>
      </c>
      <c r="AI3027" s="2">
        <f t="shared" si="211"/>
        <v>1</v>
      </c>
    </row>
    <row r="3028" spans="26:35" hidden="1" x14ac:dyDescent="0.25">
      <c r="Z3028"/>
      <c r="AD3028" s="5">
        <f t="shared" ref="AD3028:AD3091" si="212">WORKDAY(AD3027,1,feriados)</f>
        <v>41101</v>
      </c>
      <c r="AE3028" s="96" cm="1">
        <f t="array" ref="AE3028">_xlfn.XLOOKUP(AD3027,SELICHistorico[Data],SELICHistorico[SELIC dia]/100,AE3027,0)</f>
        <v>0</v>
      </c>
      <c r="AF3028" s="80">
        <f t="shared" si="210"/>
        <v>1</v>
      </c>
      <c r="AG3028" s="123">
        <f t="shared" si="209"/>
        <v>1000</v>
      </c>
      <c r="AH3028" s="126" cm="1">
        <f t="array" ref="AH3028">_xlfn.XLOOKUP(AD3027,CDIHistorico_[Data],CDIHistorico_[CDI dia]/100,AH3027,0)</f>
        <v>0</v>
      </c>
      <c r="AI3028" s="2">
        <f t="shared" si="211"/>
        <v>1</v>
      </c>
    </row>
    <row r="3029" spans="26:35" hidden="1" x14ac:dyDescent="0.25">
      <c r="Z3029"/>
      <c r="AD3029" s="5">
        <f t="shared" si="212"/>
        <v>41102</v>
      </c>
      <c r="AE3029" s="96" cm="1">
        <f t="array" ref="AE3029">_xlfn.XLOOKUP(AD3028,SELICHistorico[Data],SELICHistorico[SELIC dia]/100,AE3028,0)</f>
        <v>0</v>
      </c>
      <c r="AF3029" s="80">
        <f t="shared" si="210"/>
        <v>1</v>
      </c>
      <c r="AG3029" s="123">
        <f t="shared" si="209"/>
        <v>1000</v>
      </c>
      <c r="AH3029" s="126" cm="1">
        <f t="array" ref="AH3029">_xlfn.XLOOKUP(AD3028,CDIHistorico_[Data],CDIHistorico_[CDI dia]/100,AH3028,0)</f>
        <v>0</v>
      </c>
      <c r="AI3029" s="2">
        <f t="shared" si="211"/>
        <v>1</v>
      </c>
    </row>
    <row r="3030" spans="26:35" hidden="1" x14ac:dyDescent="0.25">
      <c r="Z3030"/>
      <c r="AD3030" s="5">
        <f t="shared" si="212"/>
        <v>41103</v>
      </c>
      <c r="AE3030" s="96" cm="1">
        <f t="array" ref="AE3030">_xlfn.XLOOKUP(AD3029,SELICHistorico[Data],SELICHistorico[SELIC dia]/100,AE3029,0)</f>
        <v>0</v>
      </c>
      <c r="AF3030" s="80">
        <f t="shared" si="210"/>
        <v>1</v>
      </c>
      <c r="AG3030" s="123">
        <f t="shared" si="209"/>
        <v>1000</v>
      </c>
      <c r="AH3030" s="126" cm="1">
        <f t="array" ref="AH3030">_xlfn.XLOOKUP(AD3029,CDIHistorico_[Data],CDIHistorico_[CDI dia]/100,AH3029,0)</f>
        <v>0</v>
      </c>
      <c r="AI3030" s="2">
        <f t="shared" si="211"/>
        <v>1</v>
      </c>
    </row>
    <row r="3031" spans="26:35" hidden="1" x14ac:dyDescent="0.25">
      <c r="Z3031"/>
      <c r="AD3031" s="5">
        <f t="shared" si="212"/>
        <v>41106</v>
      </c>
      <c r="AE3031" s="96" cm="1">
        <f t="array" ref="AE3031">_xlfn.XLOOKUP(AD3030,SELICHistorico[Data],SELICHistorico[SELIC dia]/100,AE3030,0)</f>
        <v>0</v>
      </c>
      <c r="AF3031" s="80">
        <f t="shared" si="210"/>
        <v>1</v>
      </c>
      <c r="AG3031" s="123">
        <f t="shared" si="209"/>
        <v>1000</v>
      </c>
      <c r="AH3031" s="126" cm="1">
        <f t="array" ref="AH3031">_xlfn.XLOOKUP(AD3030,CDIHistorico_[Data],CDIHistorico_[CDI dia]/100,AH3030,0)</f>
        <v>0</v>
      </c>
      <c r="AI3031" s="2">
        <f t="shared" si="211"/>
        <v>1</v>
      </c>
    </row>
    <row r="3032" spans="26:35" hidden="1" x14ac:dyDescent="0.25">
      <c r="Z3032"/>
      <c r="AD3032" s="5">
        <f t="shared" si="212"/>
        <v>41107</v>
      </c>
      <c r="AE3032" s="96" cm="1">
        <f t="array" ref="AE3032">_xlfn.XLOOKUP(AD3031,SELICHistorico[Data],SELICHistorico[SELIC dia]/100,AE3031,0)</f>
        <v>0</v>
      </c>
      <c r="AF3032" s="80">
        <f t="shared" si="210"/>
        <v>1</v>
      </c>
      <c r="AG3032" s="123">
        <f t="shared" si="209"/>
        <v>1000</v>
      </c>
      <c r="AH3032" s="126" cm="1">
        <f t="array" ref="AH3032">_xlfn.XLOOKUP(AD3031,CDIHistorico_[Data],CDIHistorico_[CDI dia]/100,AH3031,0)</f>
        <v>0</v>
      </c>
      <c r="AI3032" s="2">
        <f t="shared" si="211"/>
        <v>1</v>
      </c>
    </row>
    <row r="3033" spans="26:35" hidden="1" x14ac:dyDescent="0.25">
      <c r="Z3033"/>
      <c r="AD3033" s="5">
        <f t="shared" si="212"/>
        <v>41108</v>
      </c>
      <c r="AE3033" s="96" cm="1">
        <f t="array" ref="AE3033">_xlfn.XLOOKUP(AD3032,SELICHistorico[Data],SELICHistorico[SELIC dia]/100,AE3032,0)</f>
        <v>0</v>
      </c>
      <c r="AF3033" s="80">
        <f t="shared" si="210"/>
        <v>1</v>
      </c>
      <c r="AG3033" s="123">
        <f t="shared" si="209"/>
        <v>1000</v>
      </c>
      <c r="AH3033" s="126" cm="1">
        <f t="array" ref="AH3033">_xlfn.XLOOKUP(AD3032,CDIHistorico_[Data],CDIHistorico_[CDI dia]/100,AH3032,0)</f>
        <v>0</v>
      </c>
      <c r="AI3033" s="2">
        <f t="shared" si="211"/>
        <v>1</v>
      </c>
    </row>
    <row r="3034" spans="26:35" hidden="1" x14ac:dyDescent="0.25">
      <c r="Z3034"/>
      <c r="AD3034" s="5">
        <f t="shared" si="212"/>
        <v>41109</v>
      </c>
      <c r="AE3034" s="96" cm="1">
        <f t="array" ref="AE3034">_xlfn.XLOOKUP(AD3033,SELICHistorico[Data],SELICHistorico[SELIC dia]/100,AE3033,0)</f>
        <v>0</v>
      </c>
      <c r="AF3034" s="80">
        <f t="shared" si="210"/>
        <v>1</v>
      </c>
      <c r="AG3034" s="123">
        <f t="shared" si="209"/>
        <v>1000</v>
      </c>
      <c r="AH3034" s="126" cm="1">
        <f t="array" ref="AH3034">_xlfn.XLOOKUP(AD3033,CDIHistorico_[Data],CDIHistorico_[CDI dia]/100,AH3033,0)</f>
        <v>0</v>
      </c>
      <c r="AI3034" s="2">
        <f t="shared" si="211"/>
        <v>1</v>
      </c>
    </row>
    <row r="3035" spans="26:35" hidden="1" x14ac:dyDescent="0.25">
      <c r="Z3035"/>
      <c r="AD3035" s="5">
        <f t="shared" si="212"/>
        <v>41110</v>
      </c>
      <c r="AE3035" s="96" cm="1">
        <f t="array" ref="AE3035">_xlfn.XLOOKUP(AD3034,SELICHistorico[Data],SELICHistorico[SELIC dia]/100,AE3034,0)</f>
        <v>0</v>
      </c>
      <c r="AF3035" s="80">
        <f t="shared" si="210"/>
        <v>1</v>
      </c>
      <c r="AG3035" s="123">
        <f t="shared" si="209"/>
        <v>1000</v>
      </c>
      <c r="AH3035" s="126" cm="1">
        <f t="array" ref="AH3035">_xlfn.XLOOKUP(AD3034,CDIHistorico_[Data],CDIHistorico_[CDI dia]/100,AH3034,0)</f>
        <v>0</v>
      </c>
      <c r="AI3035" s="2">
        <f t="shared" si="211"/>
        <v>1</v>
      </c>
    </row>
    <row r="3036" spans="26:35" hidden="1" x14ac:dyDescent="0.25">
      <c r="Z3036"/>
      <c r="AD3036" s="5">
        <f t="shared" si="212"/>
        <v>41113</v>
      </c>
      <c r="AE3036" s="96" cm="1">
        <f t="array" ref="AE3036">_xlfn.XLOOKUP(AD3035,SELICHistorico[Data],SELICHistorico[SELIC dia]/100,AE3035,0)</f>
        <v>0</v>
      </c>
      <c r="AF3036" s="80">
        <f t="shared" si="210"/>
        <v>1</v>
      </c>
      <c r="AG3036" s="123">
        <f t="shared" si="209"/>
        <v>1000</v>
      </c>
      <c r="AH3036" s="126" cm="1">
        <f t="array" ref="AH3036">_xlfn.XLOOKUP(AD3035,CDIHistorico_[Data],CDIHistorico_[CDI dia]/100,AH3035,0)</f>
        <v>0</v>
      </c>
      <c r="AI3036" s="2">
        <f t="shared" si="211"/>
        <v>1</v>
      </c>
    </row>
    <row r="3037" spans="26:35" hidden="1" x14ac:dyDescent="0.25">
      <c r="Z3037"/>
      <c r="AD3037" s="5">
        <f t="shared" si="212"/>
        <v>41114</v>
      </c>
      <c r="AE3037" s="96" cm="1">
        <f t="array" ref="AE3037">_xlfn.XLOOKUP(AD3036,SELICHistorico[Data],SELICHistorico[SELIC dia]/100,AE3036,0)</f>
        <v>0</v>
      </c>
      <c r="AF3037" s="80">
        <f t="shared" si="210"/>
        <v>1</v>
      </c>
      <c r="AG3037" s="123">
        <f t="shared" si="209"/>
        <v>1000</v>
      </c>
      <c r="AH3037" s="126" cm="1">
        <f t="array" ref="AH3037">_xlfn.XLOOKUP(AD3036,CDIHistorico_[Data],CDIHistorico_[CDI dia]/100,AH3036,0)</f>
        <v>0</v>
      </c>
      <c r="AI3037" s="2">
        <f t="shared" si="211"/>
        <v>1</v>
      </c>
    </row>
    <row r="3038" spans="26:35" hidden="1" x14ac:dyDescent="0.25">
      <c r="Z3038"/>
      <c r="AD3038" s="5">
        <f t="shared" si="212"/>
        <v>41115</v>
      </c>
      <c r="AE3038" s="96" cm="1">
        <f t="array" ref="AE3038">_xlfn.XLOOKUP(AD3037,SELICHistorico[Data],SELICHistorico[SELIC dia]/100,AE3037,0)</f>
        <v>0</v>
      </c>
      <c r="AF3038" s="80">
        <f t="shared" si="210"/>
        <v>1</v>
      </c>
      <c r="AG3038" s="123">
        <f t="shared" si="209"/>
        <v>1000</v>
      </c>
      <c r="AH3038" s="126" cm="1">
        <f t="array" ref="AH3038">_xlfn.XLOOKUP(AD3037,CDIHistorico_[Data],CDIHistorico_[CDI dia]/100,AH3037,0)</f>
        <v>0</v>
      </c>
      <c r="AI3038" s="2">
        <f t="shared" si="211"/>
        <v>1</v>
      </c>
    </row>
    <row r="3039" spans="26:35" hidden="1" x14ac:dyDescent="0.25">
      <c r="Z3039"/>
      <c r="AD3039" s="5">
        <f t="shared" si="212"/>
        <v>41116</v>
      </c>
      <c r="AE3039" s="96" cm="1">
        <f t="array" ref="AE3039">_xlfn.XLOOKUP(AD3038,SELICHistorico[Data],SELICHistorico[SELIC dia]/100,AE3038,0)</f>
        <v>0</v>
      </c>
      <c r="AF3039" s="80">
        <f t="shared" si="210"/>
        <v>1</v>
      </c>
      <c r="AG3039" s="123">
        <f t="shared" si="209"/>
        <v>1000</v>
      </c>
      <c r="AH3039" s="126" cm="1">
        <f t="array" ref="AH3039">_xlfn.XLOOKUP(AD3038,CDIHistorico_[Data],CDIHistorico_[CDI dia]/100,AH3038,0)</f>
        <v>0</v>
      </c>
      <c r="AI3039" s="2">
        <f t="shared" si="211"/>
        <v>1</v>
      </c>
    </row>
    <row r="3040" spans="26:35" hidden="1" x14ac:dyDescent="0.25">
      <c r="Z3040"/>
      <c r="AD3040" s="5">
        <f t="shared" si="212"/>
        <v>41117</v>
      </c>
      <c r="AE3040" s="96" cm="1">
        <f t="array" ref="AE3040">_xlfn.XLOOKUP(AD3039,SELICHistorico[Data],SELICHistorico[SELIC dia]/100,AE3039,0)</f>
        <v>0</v>
      </c>
      <c r="AF3040" s="80">
        <f t="shared" si="210"/>
        <v>1</v>
      </c>
      <c r="AG3040" s="123">
        <f t="shared" si="209"/>
        <v>1000</v>
      </c>
      <c r="AH3040" s="126" cm="1">
        <f t="array" ref="AH3040">_xlfn.XLOOKUP(AD3039,CDIHistorico_[Data],CDIHistorico_[CDI dia]/100,AH3039,0)</f>
        <v>0</v>
      </c>
      <c r="AI3040" s="2">
        <f t="shared" si="211"/>
        <v>1</v>
      </c>
    </row>
    <row r="3041" spans="26:35" hidden="1" x14ac:dyDescent="0.25">
      <c r="Z3041"/>
      <c r="AD3041" s="5">
        <f t="shared" si="212"/>
        <v>41120</v>
      </c>
      <c r="AE3041" s="96" cm="1">
        <f t="array" ref="AE3041">_xlfn.XLOOKUP(AD3040,SELICHistorico[Data],SELICHistorico[SELIC dia]/100,AE3040,0)</f>
        <v>0</v>
      </c>
      <c r="AF3041" s="80">
        <f t="shared" si="210"/>
        <v>1</v>
      </c>
      <c r="AG3041" s="123">
        <f t="shared" si="209"/>
        <v>1000</v>
      </c>
      <c r="AH3041" s="126" cm="1">
        <f t="array" ref="AH3041">_xlfn.XLOOKUP(AD3040,CDIHistorico_[Data],CDIHistorico_[CDI dia]/100,AH3040,0)</f>
        <v>0</v>
      </c>
      <c r="AI3041" s="2">
        <f t="shared" si="211"/>
        <v>1</v>
      </c>
    </row>
    <row r="3042" spans="26:35" hidden="1" x14ac:dyDescent="0.25">
      <c r="Z3042"/>
      <c r="AD3042" s="5">
        <f t="shared" si="212"/>
        <v>41121</v>
      </c>
      <c r="AE3042" s="96" cm="1">
        <f t="array" ref="AE3042">_xlfn.XLOOKUP(AD3041,SELICHistorico[Data],SELICHistorico[SELIC dia]/100,AE3041,0)</f>
        <v>0</v>
      </c>
      <c r="AF3042" s="80">
        <f t="shared" si="210"/>
        <v>1</v>
      </c>
      <c r="AG3042" s="123">
        <f t="shared" si="209"/>
        <v>1000</v>
      </c>
      <c r="AH3042" s="126" cm="1">
        <f t="array" ref="AH3042">_xlfn.XLOOKUP(AD3041,CDIHistorico_[Data],CDIHistorico_[CDI dia]/100,AH3041,0)</f>
        <v>0</v>
      </c>
      <c r="AI3042" s="2">
        <f t="shared" si="211"/>
        <v>1</v>
      </c>
    </row>
    <row r="3043" spans="26:35" hidden="1" x14ac:dyDescent="0.25">
      <c r="Z3043"/>
      <c r="AD3043" s="5">
        <f t="shared" si="212"/>
        <v>41122</v>
      </c>
      <c r="AE3043" s="96" cm="1">
        <f t="array" ref="AE3043">_xlfn.XLOOKUP(AD3042,SELICHistorico[Data],SELICHistorico[SELIC dia]/100,AE3042,0)</f>
        <v>0</v>
      </c>
      <c r="AF3043" s="80">
        <f t="shared" si="210"/>
        <v>1</v>
      </c>
      <c r="AG3043" s="123">
        <f t="shared" si="209"/>
        <v>1000</v>
      </c>
      <c r="AH3043" s="126" cm="1">
        <f t="array" ref="AH3043">_xlfn.XLOOKUP(AD3042,CDIHistorico_[Data],CDIHistorico_[CDI dia]/100,AH3042,0)</f>
        <v>0</v>
      </c>
      <c r="AI3043" s="2">
        <f t="shared" si="211"/>
        <v>1</v>
      </c>
    </row>
    <row r="3044" spans="26:35" hidden="1" x14ac:dyDescent="0.25">
      <c r="Z3044"/>
      <c r="AD3044" s="5">
        <f t="shared" si="212"/>
        <v>41123</v>
      </c>
      <c r="AE3044" s="96" cm="1">
        <f t="array" ref="AE3044">_xlfn.XLOOKUP(AD3043,SELICHistorico[Data],SELICHistorico[SELIC dia]/100,AE3043,0)</f>
        <v>0</v>
      </c>
      <c r="AF3044" s="80">
        <f t="shared" si="210"/>
        <v>1</v>
      </c>
      <c r="AG3044" s="123">
        <f t="shared" si="209"/>
        <v>1000</v>
      </c>
      <c r="AH3044" s="126" cm="1">
        <f t="array" ref="AH3044">_xlfn.XLOOKUP(AD3043,CDIHistorico_[Data],CDIHistorico_[CDI dia]/100,AH3043,0)</f>
        <v>0</v>
      </c>
      <c r="AI3044" s="2">
        <f t="shared" si="211"/>
        <v>1</v>
      </c>
    </row>
    <row r="3045" spans="26:35" hidden="1" x14ac:dyDescent="0.25">
      <c r="Z3045"/>
      <c r="AD3045" s="5">
        <f t="shared" si="212"/>
        <v>41124</v>
      </c>
      <c r="AE3045" s="96" cm="1">
        <f t="array" ref="AE3045">_xlfn.XLOOKUP(AD3044,SELICHistorico[Data],SELICHistorico[SELIC dia]/100,AE3044,0)</f>
        <v>0</v>
      </c>
      <c r="AF3045" s="80">
        <f t="shared" si="210"/>
        <v>1</v>
      </c>
      <c r="AG3045" s="123">
        <f t="shared" si="209"/>
        <v>1000</v>
      </c>
      <c r="AH3045" s="126" cm="1">
        <f t="array" ref="AH3045">_xlfn.XLOOKUP(AD3044,CDIHistorico_[Data],CDIHistorico_[CDI dia]/100,AH3044,0)</f>
        <v>0</v>
      </c>
      <c r="AI3045" s="2">
        <f t="shared" si="211"/>
        <v>1</v>
      </c>
    </row>
    <row r="3046" spans="26:35" hidden="1" x14ac:dyDescent="0.25">
      <c r="Z3046"/>
      <c r="AD3046" s="5">
        <f t="shared" si="212"/>
        <v>41127</v>
      </c>
      <c r="AE3046" s="96" cm="1">
        <f t="array" ref="AE3046">_xlfn.XLOOKUP(AD3045,SELICHistorico[Data],SELICHistorico[SELIC dia]/100,AE3045,0)</f>
        <v>0</v>
      </c>
      <c r="AF3046" s="80">
        <f t="shared" si="210"/>
        <v>1</v>
      </c>
      <c r="AG3046" s="123">
        <f t="shared" si="209"/>
        <v>1000</v>
      </c>
      <c r="AH3046" s="126" cm="1">
        <f t="array" ref="AH3046">_xlfn.XLOOKUP(AD3045,CDIHistorico_[Data],CDIHistorico_[CDI dia]/100,AH3045,0)</f>
        <v>0</v>
      </c>
      <c r="AI3046" s="2">
        <f t="shared" si="211"/>
        <v>1</v>
      </c>
    </row>
    <row r="3047" spans="26:35" hidden="1" x14ac:dyDescent="0.25">
      <c r="Z3047"/>
      <c r="AD3047" s="5">
        <f t="shared" si="212"/>
        <v>41128</v>
      </c>
      <c r="AE3047" s="96" cm="1">
        <f t="array" ref="AE3047">_xlfn.XLOOKUP(AD3046,SELICHistorico[Data],SELICHistorico[SELIC dia]/100,AE3046,0)</f>
        <v>0</v>
      </c>
      <c r="AF3047" s="80">
        <f t="shared" si="210"/>
        <v>1</v>
      </c>
      <c r="AG3047" s="123">
        <f t="shared" si="209"/>
        <v>1000</v>
      </c>
      <c r="AH3047" s="126" cm="1">
        <f t="array" ref="AH3047">_xlfn.XLOOKUP(AD3046,CDIHistorico_[Data],CDIHistorico_[CDI dia]/100,AH3046,0)</f>
        <v>0</v>
      </c>
      <c r="AI3047" s="2">
        <f t="shared" si="211"/>
        <v>1</v>
      </c>
    </row>
    <row r="3048" spans="26:35" hidden="1" x14ac:dyDescent="0.25">
      <c r="Z3048"/>
      <c r="AD3048" s="5">
        <f t="shared" si="212"/>
        <v>41129</v>
      </c>
      <c r="AE3048" s="96" cm="1">
        <f t="array" ref="AE3048">_xlfn.XLOOKUP(AD3047,SELICHistorico[Data],SELICHistorico[SELIC dia]/100,AE3047,0)</f>
        <v>0</v>
      </c>
      <c r="AF3048" s="80">
        <f t="shared" si="210"/>
        <v>1</v>
      </c>
      <c r="AG3048" s="123">
        <f t="shared" si="209"/>
        <v>1000</v>
      </c>
      <c r="AH3048" s="126" cm="1">
        <f t="array" ref="AH3048">_xlfn.XLOOKUP(AD3047,CDIHistorico_[Data],CDIHistorico_[CDI dia]/100,AH3047,0)</f>
        <v>0</v>
      </c>
      <c r="AI3048" s="2">
        <f t="shared" si="211"/>
        <v>1</v>
      </c>
    </row>
    <row r="3049" spans="26:35" hidden="1" x14ac:dyDescent="0.25">
      <c r="Z3049"/>
      <c r="AD3049" s="5">
        <f t="shared" si="212"/>
        <v>41130</v>
      </c>
      <c r="AE3049" s="96" cm="1">
        <f t="array" ref="AE3049">_xlfn.XLOOKUP(AD3048,SELICHistorico[Data],SELICHistorico[SELIC dia]/100,AE3048,0)</f>
        <v>0</v>
      </c>
      <c r="AF3049" s="80">
        <f t="shared" si="210"/>
        <v>1</v>
      </c>
      <c r="AG3049" s="123">
        <f t="shared" si="209"/>
        <v>1000</v>
      </c>
      <c r="AH3049" s="126" cm="1">
        <f t="array" ref="AH3049">_xlfn.XLOOKUP(AD3048,CDIHistorico_[Data],CDIHistorico_[CDI dia]/100,AH3048,0)</f>
        <v>0</v>
      </c>
      <c r="AI3049" s="2">
        <f t="shared" si="211"/>
        <v>1</v>
      </c>
    </row>
    <row r="3050" spans="26:35" hidden="1" x14ac:dyDescent="0.25">
      <c r="Z3050"/>
      <c r="AD3050" s="5">
        <f t="shared" si="212"/>
        <v>41131</v>
      </c>
      <c r="AE3050" s="96" cm="1">
        <f t="array" ref="AE3050">_xlfn.XLOOKUP(AD3049,SELICHistorico[Data],SELICHistorico[SELIC dia]/100,AE3049,0)</f>
        <v>0</v>
      </c>
      <c r="AF3050" s="80">
        <f t="shared" si="210"/>
        <v>1</v>
      </c>
      <c r="AG3050" s="123">
        <f t="shared" si="209"/>
        <v>1000</v>
      </c>
      <c r="AH3050" s="126" cm="1">
        <f t="array" ref="AH3050">_xlfn.XLOOKUP(AD3049,CDIHistorico_[Data],CDIHistorico_[CDI dia]/100,AH3049,0)</f>
        <v>0</v>
      </c>
      <c r="AI3050" s="2">
        <f t="shared" si="211"/>
        <v>1</v>
      </c>
    </row>
    <row r="3051" spans="26:35" hidden="1" x14ac:dyDescent="0.25">
      <c r="Z3051"/>
      <c r="AD3051" s="5">
        <f t="shared" si="212"/>
        <v>41134</v>
      </c>
      <c r="AE3051" s="96" cm="1">
        <f t="array" ref="AE3051">_xlfn.XLOOKUP(AD3050,SELICHistorico[Data],SELICHistorico[SELIC dia]/100,AE3050,0)</f>
        <v>0</v>
      </c>
      <c r="AF3051" s="80">
        <f t="shared" si="210"/>
        <v>1</v>
      </c>
      <c r="AG3051" s="123">
        <f t="shared" si="209"/>
        <v>1000</v>
      </c>
      <c r="AH3051" s="126" cm="1">
        <f t="array" ref="AH3051">_xlfn.XLOOKUP(AD3050,CDIHistorico_[Data],CDIHistorico_[CDI dia]/100,AH3050,0)</f>
        <v>0</v>
      </c>
      <c r="AI3051" s="2">
        <f t="shared" si="211"/>
        <v>1</v>
      </c>
    </row>
    <row r="3052" spans="26:35" hidden="1" x14ac:dyDescent="0.25">
      <c r="Z3052"/>
      <c r="AD3052" s="5">
        <f t="shared" si="212"/>
        <v>41135</v>
      </c>
      <c r="AE3052" s="96" cm="1">
        <f t="array" ref="AE3052">_xlfn.XLOOKUP(AD3051,SELICHistorico[Data],SELICHistorico[SELIC dia]/100,AE3051,0)</f>
        <v>0</v>
      </c>
      <c r="AF3052" s="80">
        <f t="shared" si="210"/>
        <v>1</v>
      </c>
      <c r="AG3052" s="123">
        <f t="shared" si="209"/>
        <v>1000</v>
      </c>
      <c r="AH3052" s="126" cm="1">
        <f t="array" ref="AH3052">_xlfn.XLOOKUP(AD3051,CDIHistorico_[Data],CDIHistorico_[CDI dia]/100,AH3051,0)</f>
        <v>0</v>
      </c>
      <c r="AI3052" s="2">
        <f t="shared" si="211"/>
        <v>1</v>
      </c>
    </row>
    <row r="3053" spans="26:35" hidden="1" x14ac:dyDescent="0.25">
      <c r="Z3053"/>
      <c r="AD3053" s="5">
        <f t="shared" si="212"/>
        <v>41136</v>
      </c>
      <c r="AE3053" s="96" cm="1">
        <f t="array" ref="AE3053">_xlfn.XLOOKUP(AD3052,SELICHistorico[Data],SELICHistorico[SELIC dia]/100,AE3052,0)</f>
        <v>0</v>
      </c>
      <c r="AF3053" s="80">
        <f t="shared" si="210"/>
        <v>1</v>
      </c>
      <c r="AG3053" s="123">
        <f t="shared" si="209"/>
        <v>1000</v>
      </c>
      <c r="AH3053" s="126" cm="1">
        <f t="array" ref="AH3053">_xlfn.XLOOKUP(AD3052,CDIHistorico_[Data],CDIHistorico_[CDI dia]/100,AH3052,0)</f>
        <v>0</v>
      </c>
      <c r="AI3053" s="2">
        <f t="shared" si="211"/>
        <v>1</v>
      </c>
    </row>
    <row r="3054" spans="26:35" hidden="1" x14ac:dyDescent="0.25">
      <c r="Z3054"/>
      <c r="AD3054" s="5">
        <f t="shared" si="212"/>
        <v>41137</v>
      </c>
      <c r="AE3054" s="96" cm="1">
        <f t="array" ref="AE3054">_xlfn.XLOOKUP(AD3053,SELICHistorico[Data],SELICHistorico[SELIC dia]/100,AE3053,0)</f>
        <v>0</v>
      </c>
      <c r="AF3054" s="80">
        <f t="shared" si="210"/>
        <v>1</v>
      </c>
      <c r="AG3054" s="123">
        <f t="shared" si="209"/>
        <v>1000</v>
      </c>
      <c r="AH3054" s="126" cm="1">
        <f t="array" ref="AH3054">_xlfn.XLOOKUP(AD3053,CDIHistorico_[Data],CDIHistorico_[CDI dia]/100,AH3053,0)</f>
        <v>0</v>
      </c>
      <c r="AI3054" s="2">
        <f t="shared" si="211"/>
        <v>1</v>
      </c>
    </row>
    <row r="3055" spans="26:35" hidden="1" x14ac:dyDescent="0.25">
      <c r="Z3055"/>
      <c r="AD3055" s="5">
        <f t="shared" si="212"/>
        <v>41138</v>
      </c>
      <c r="AE3055" s="96" cm="1">
        <f t="array" ref="AE3055">_xlfn.XLOOKUP(AD3054,SELICHistorico[Data],SELICHistorico[SELIC dia]/100,AE3054,0)</f>
        <v>0</v>
      </c>
      <c r="AF3055" s="80">
        <f t="shared" si="210"/>
        <v>1</v>
      </c>
      <c r="AG3055" s="123">
        <f t="shared" si="209"/>
        <v>1000</v>
      </c>
      <c r="AH3055" s="126" cm="1">
        <f t="array" ref="AH3055">_xlfn.XLOOKUP(AD3054,CDIHistorico_[Data],CDIHistorico_[CDI dia]/100,AH3054,0)</f>
        <v>0</v>
      </c>
      <c r="AI3055" s="2">
        <f t="shared" si="211"/>
        <v>1</v>
      </c>
    </row>
    <row r="3056" spans="26:35" hidden="1" x14ac:dyDescent="0.25">
      <c r="Z3056"/>
      <c r="AD3056" s="5">
        <f t="shared" si="212"/>
        <v>41141</v>
      </c>
      <c r="AE3056" s="96" cm="1">
        <f t="array" ref="AE3056">_xlfn.XLOOKUP(AD3055,SELICHistorico[Data],SELICHistorico[SELIC dia]/100,AE3055,0)</f>
        <v>0</v>
      </c>
      <c r="AF3056" s="80">
        <f t="shared" si="210"/>
        <v>1</v>
      </c>
      <c r="AG3056" s="123">
        <f t="shared" si="209"/>
        <v>1000</v>
      </c>
      <c r="AH3056" s="126" cm="1">
        <f t="array" ref="AH3056">_xlfn.XLOOKUP(AD3055,CDIHistorico_[Data],CDIHistorico_[CDI dia]/100,AH3055,0)</f>
        <v>0</v>
      </c>
      <c r="AI3056" s="2">
        <f t="shared" si="211"/>
        <v>1</v>
      </c>
    </row>
    <row r="3057" spans="26:35" hidden="1" x14ac:dyDescent="0.25">
      <c r="Z3057"/>
      <c r="AD3057" s="5">
        <f t="shared" si="212"/>
        <v>41142</v>
      </c>
      <c r="AE3057" s="96" cm="1">
        <f t="array" ref="AE3057">_xlfn.XLOOKUP(AD3056,SELICHistorico[Data],SELICHistorico[SELIC dia]/100,AE3056,0)</f>
        <v>0</v>
      </c>
      <c r="AF3057" s="80">
        <f t="shared" si="210"/>
        <v>1</v>
      </c>
      <c r="AG3057" s="123">
        <f t="shared" si="209"/>
        <v>1000</v>
      </c>
      <c r="AH3057" s="126" cm="1">
        <f t="array" ref="AH3057">_xlfn.XLOOKUP(AD3056,CDIHistorico_[Data],CDIHistorico_[CDI dia]/100,AH3056,0)</f>
        <v>0</v>
      </c>
      <c r="AI3057" s="2">
        <f t="shared" si="211"/>
        <v>1</v>
      </c>
    </row>
    <row r="3058" spans="26:35" hidden="1" x14ac:dyDescent="0.25">
      <c r="Z3058"/>
      <c r="AD3058" s="5">
        <f t="shared" si="212"/>
        <v>41143</v>
      </c>
      <c r="AE3058" s="96" cm="1">
        <f t="array" ref="AE3058">_xlfn.XLOOKUP(AD3057,SELICHistorico[Data],SELICHistorico[SELIC dia]/100,AE3057,0)</f>
        <v>0</v>
      </c>
      <c r="AF3058" s="80">
        <f t="shared" si="210"/>
        <v>1</v>
      </c>
      <c r="AG3058" s="123">
        <f t="shared" si="209"/>
        <v>1000</v>
      </c>
      <c r="AH3058" s="126" cm="1">
        <f t="array" ref="AH3058">_xlfn.XLOOKUP(AD3057,CDIHistorico_[Data],CDIHistorico_[CDI dia]/100,AH3057,0)</f>
        <v>0</v>
      </c>
      <c r="AI3058" s="2">
        <f t="shared" si="211"/>
        <v>1</v>
      </c>
    </row>
    <row r="3059" spans="26:35" hidden="1" x14ac:dyDescent="0.25">
      <c r="Z3059"/>
      <c r="AD3059" s="5">
        <f t="shared" si="212"/>
        <v>41144</v>
      </c>
      <c r="AE3059" s="96" cm="1">
        <f t="array" ref="AE3059">_xlfn.XLOOKUP(AD3058,SELICHistorico[Data],SELICHistorico[SELIC dia]/100,AE3058,0)</f>
        <v>0</v>
      </c>
      <c r="AF3059" s="80">
        <f t="shared" si="210"/>
        <v>1</v>
      </c>
      <c r="AG3059" s="123">
        <f t="shared" si="209"/>
        <v>1000</v>
      </c>
      <c r="AH3059" s="126" cm="1">
        <f t="array" ref="AH3059">_xlfn.XLOOKUP(AD3058,CDIHistorico_[Data],CDIHistorico_[CDI dia]/100,AH3058,0)</f>
        <v>0</v>
      </c>
      <c r="AI3059" s="2">
        <f t="shared" si="211"/>
        <v>1</v>
      </c>
    </row>
    <row r="3060" spans="26:35" hidden="1" x14ac:dyDescent="0.25">
      <c r="Z3060"/>
      <c r="AD3060" s="5">
        <f t="shared" si="212"/>
        <v>41145</v>
      </c>
      <c r="AE3060" s="96" cm="1">
        <f t="array" ref="AE3060">_xlfn.XLOOKUP(AD3059,SELICHistorico[Data],SELICHistorico[SELIC dia]/100,AE3059,0)</f>
        <v>0</v>
      </c>
      <c r="AF3060" s="80">
        <f t="shared" si="210"/>
        <v>1</v>
      </c>
      <c r="AG3060" s="123">
        <f t="shared" si="209"/>
        <v>1000</v>
      </c>
      <c r="AH3060" s="126" cm="1">
        <f t="array" ref="AH3060">_xlfn.XLOOKUP(AD3059,CDIHistorico_[Data],CDIHistorico_[CDI dia]/100,AH3059,0)</f>
        <v>0</v>
      </c>
      <c r="AI3060" s="2">
        <f t="shared" si="211"/>
        <v>1</v>
      </c>
    </row>
    <row r="3061" spans="26:35" hidden="1" x14ac:dyDescent="0.25">
      <c r="Z3061"/>
      <c r="AD3061" s="5">
        <f t="shared" si="212"/>
        <v>41148</v>
      </c>
      <c r="AE3061" s="96" cm="1">
        <f t="array" ref="AE3061">_xlfn.XLOOKUP(AD3060,SELICHistorico[Data],SELICHistorico[SELIC dia]/100,AE3060,0)</f>
        <v>0</v>
      </c>
      <c r="AF3061" s="80">
        <f t="shared" si="210"/>
        <v>1</v>
      </c>
      <c r="AG3061" s="123">
        <f t="shared" si="209"/>
        <v>1000</v>
      </c>
      <c r="AH3061" s="126" cm="1">
        <f t="array" ref="AH3061">_xlfn.XLOOKUP(AD3060,CDIHistorico_[Data],CDIHistorico_[CDI dia]/100,AH3060,0)</f>
        <v>0</v>
      </c>
      <c r="AI3061" s="2">
        <f t="shared" si="211"/>
        <v>1</v>
      </c>
    </row>
    <row r="3062" spans="26:35" hidden="1" x14ac:dyDescent="0.25">
      <c r="Z3062"/>
      <c r="AD3062" s="5">
        <f t="shared" si="212"/>
        <v>41149</v>
      </c>
      <c r="AE3062" s="96" cm="1">
        <f t="array" ref="AE3062">_xlfn.XLOOKUP(AD3061,SELICHistorico[Data],SELICHistorico[SELIC dia]/100,AE3061,0)</f>
        <v>0</v>
      </c>
      <c r="AF3062" s="80">
        <f t="shared" si="210"/>
        <v>1</v>
      </c>
      <c r="AG3062" s="123">
        <f t="shared" si="209"/>
        <v>1000</v>
      </c>
      <c r="AH3062" s="126" cm="1">
        <f t="array" ref="AH3062">_xlfn.XLOOKUP(AD3061,CDIHistorico_[Data],CDIHistorico_[CDI dia]/100,AH3061,0)</f>
        <v>0</v>
      </c>
      <c r="AI3062" s="2">
        <f t="shared" si="211"/>
        <v>1</v>
      </c>
    </row>
    <row r="3063" spans="26:35" hidden="1" x14ac:dyDescent="0.25">
      <c r="Z3063"/>
      <c r="AD3063" s="5">
        <f t="shared" si="212"/>
        <v>41150</v>
      </c>
      <c r="AE3063" s="96" cm="1">
        <f t="array" ref="AE3063">_xlfn.XLOOKUP(AD3062,SELICHistorico[Data],SELICHistorico[SELIC dia]/100,AE3062,0)</f>
        <v>0</v>
      </c>
      <c r="AF3063" s="80">
        <f t="shared" si="210"/>
        <v>1</v>
      </c>
      <c r="AG3063" s="123">
        <f t="shared" si="209"/>
        <v>1000</v>
      </c>
      <c r="AH3063" s="126" cm="1">
        <f t="array" ref="AH3063">_xlfn.XLOOKUP(AD3062,CDIHistorico_[Data],CDIHistorico_[CDI dia]/100,AH3062,0)</f>
        <v>0</v>
      </c>
      <c r="AI3063" s="2">
        <f t="shared" si="211"/>
        <v>1</v>
      </c>
    </row>
    <row r="3064" spans="26:35" hidden="1" x14ac:dyDescent="0.25">
      <c r="Z3064"/>
      <c r="AD3064" s="5">
        <f t="shared" si="212"/>
        <v>41151</v>
      </c>
      <c r="AE3064" s="96" cm="1">
        <f t="array" ref="AE3064">_xlfn.XLOOKUP(AD3063,SELICHistorico[Data],SELICHistorico[SELIC dia]/100,AE3063,0)</f>
        <v>0</v>
      </c>
      <c r="AF3064" s="80">
        <f t="shared" si="210"/>
        <v>1</v>
      </c>
      <c r="AG3064" s="123">
        <f t="shared" si="209"/>
        <v>1000</v>
      </c>
      <c r="AH3064" s="126" cm="1">
        <f t="array" ref="AH3064">_xlfn.XLOOKUP(AD3063,CDIHistorico_[Data],CDIHistorico_[CDI dia]/100,AH3063,0)</f>
        <v>0</v>
      </c>
      <c r="AI3064" s="2">
        <f t="shared" si="211"/>
        <v>1</v>
      </c>
    </row>
    <row r="3065" spans="26:35" hidden="1" x14ac:dyDescent="0.25">
      <c r="Z3065"/>
      <c r="AD3065" s="5">
        <f t="shared" si="212"/>
        <v>41152</v>
      </c>
      <c r="AE3065" s="96" cm="1">
        <f t="array" ref="AE3065">_xlfn.XLOOKUP(AD3064,SELICHistorico[Data],SELICHistorico[SELIC dia]/100,AE3064,0)</f>
        <v>0</v>
      </c>
      <c r="AF3065" s="80">
        <f t="shared" si="210"/>
        <v>1</v>
      </c>
      <c r="AG3065" s="123">
        <f t="shared" si="209"/>
        <v>1000</v>
      </c>
      <c r="AH3065" s="126" cm="1">
        <f t="array" ref="AH3065">_xlfn.XLOOKUP(AD3064,CDIHistorico_[Data],CDIHistorico_[CDI dia]/100,AH3064,0)</f>
        <v>0</v>
      </c>
      <c r="AI3065" s="2">
        <f t="shared" si="211"/>
        <v>1</v>
      </c>
    </row>
    <row r="3066" spans="26:35" hidden="1" x14ac:dyDescent="0.25">
      <c r="Z3066"/>
      <c r="AD3066" s="5">
        <f t="shared" si="212"/>
        <v>41155</v>
      </c>
      <c r="AE3066" s="96" cm="1">
        <f t="array" ref="AE3066">_xlfn.XLOOKUP(AD3065,SELICHistorico[Data],SELICHistorico[SELIC dia]/100,AE3065,0)</f>
        <v>0</v>
      </c>
      <c r="AF3066" s="80">
        <f t="shared" si="210"/>
        <v>1</v>
      </c>
      <c r="AG3066" s="123">
        <f t="shared" si="209"/>
        <v>1000</v>
      </c>
      <c r="AH3066" s="126" cm="1">
        <f t="array" ref="AH3066">_xlfn.XLOOKUP(AD3065,CDIHistorico_[Data],CDIHistorico_[CDI dia]/100,AH3065,0)</f>
        <v>0</v>
      </c>
      <c r="AI3066" s="2">
        <f t="shared" si="211"/>
        <v>1</v>
      </c>
    </row>
    <row r="3067" spans="26:35" hidden="1" x14ac:dyDescent="0.25">
      <c r="Z3067"/>
      <c r="AD3067" s="5">
        <f t="shared" si="212"/>
        <v>41156</v>
      </c>
      <c r="AE3067" s="96" cm="1">
        <f t="array" ref="AE3067">_xlfn.XLOOKUP(AD3066,SELICHistorico[Data],SELICHistorico[SELIC dia]/100,AE3066,0)</f>
        <v>0</v>
      </c>
      <c r="AF3067" s="80">
        <f t="shared" si="210"/>
        <v>1</v>
      </c>
      <c r="AG3067" s="123">
        <f t="shared" si="209"/>
        <v>1000</v>
      </c>
      <c r="AH3067" s="126" cm="1">
        <f t="array" ref="AH3067">_xlfn.XLOOKUP(AD3066,CDIHistorico_[Data],CDIHistorico_[CDI dia]/100,AH3066,0)</f>
        <v>0</v>
      </c>
      <c r="AI3067" s="2">
        <f t="shared" si="211"/>
        <v>1</v>
      </c>
    </row>
    <row r="3068" spans="26:35" hidden="1" x14ac:dyDescent="0.25">
      <c r="Z3068"/>
      <c r="AD3068" s="5">
        <f t="shared" si="212"/>
        <v>41157</v>
      </c>
      <c r="AE3068" s="96" cm="1">
        <f t="array" ref="AE3068">_xlfn.XLOOKUP(AD3067,SELICHistorico[Data],SELICHistorico[SELIC dia]/100,AE3067,0)</f>
        <v>0</v>
      </c>
      <c r="AF3068" s="80">
        <f t="shared" si="210"/>
        <v>1</v>
      </c>
      <c r="AG3068" s="123">
        <f t="shared" si="209"/>
        <v>1000</v>
      </c>
      <c r="AH3068" s="126" cm="1">
        <f t="array" ref="AH3068">_xlfn.XLOOKUP(AD3067,CDIHistorico_[Data],CDIHistorico_[CDI dia]/100,AH3067,0)</f>
        <v>0</v>
      </c>
      <c r="AI3068" s="2">
        <f t="shared" si="211"/>
        <v>1</v>
      </c>
    </row>
    <row r="3069" spans="26:35" hidden="1" x14ac:dyDescent="0.25">
      <c r="Z3069"/>
      <c r="AD3069" s="5">
        <f t="shared" si="212"/>
        <v>41158</v>
      </c>
      <c r="AE3069" s="96" cm="1">
        <f t="array" ref="AE3069">_xlfn.XLOOKUP(AD3068,SELICHistorico[Data],SELICHistorico[SELIC dia]/100,AE3068,0)</f>
        <v>0</v>
      </c>
      <c r="AF3069" s="80">
        <f t="shared" si="210"/>
        <v>1</v>
      </c>
      <c r="AG3069" s="123">
        <f t="shared" ref="AG3069:AG3132" si="213">TRUNC(1000*AF3069,6)</f>
        <v>1000</v>
      </c>
      <c r="AH3069" s="126" cm="1">
        <f t="array" ref="AH3069">_xlfn.XLOOKUP(AD3068,CDIHistorico_[Data],CDIHistorico_[CDI dia]/100,AH3068,0)</f>
        <v>0</v>
      </c>
      <c r="AI3069" s="2">
        <f t="shared" si="211"/>
        <v>1</v>
      </c>
    </row>
    <row r="3070" spans="26:35" hidden="1" x14ac:dyDescent="0.25">
      <c r="Z3070"/>
      <c r="AD3070" s="5">
        <f t="shared" si="212"/>
        <v>41162</v>
      </c>
      <c r="AE3070" s="96" cm="1">
        <f t="array" ref="AE3070">_xlfn.XLOOKUP(AD3069,SELICHistorico[Data],SELICHistorico[SELIC dia]/100,AE3069,0)</f>
        <v>0</v>
      </c>
      <c r="AF3070" s="80">
        <f t="shared" ref="AF3070:AF3133" si="214">AF3069*(1+AE3070)</f>
        <v>1</v>
      </c>
      <c r="AG3070" s="123">
        <f t="shared" si="213"/>
        <v>1000</v>
      </c>
      <c r="AH3070" s="126" cm="1">
        <f t="array" ref="AH3070">_xlfn.XLOOKUP(AD3069,CDIHistorico_[Data],CDIHistorico_[CDI dia]/100,AH3069,0)</f>
        <v>0</v>
      </c>
      <c r="AI3070" s="2">
        <f t="shared" si="211"/>
        <v>1</v>
      </c>
    </row>
    <row r="3071" spans="26:35" hidden="1" x14ac:dyDescent="0.25">
      <c r="Z3071"/>
      <c r="AD3071" s="5">
        <f t="shared" si="212"/>
        <v>41163</v>
      </c>
      <c r="AE3071" s="96" cm="1">
        <f t="array" ref="AE3071">_xlfn.XLOOKUP(AD3070,SELICHistorico[Data],SELICHistorico[SELIC dia]/100,AE3070,0)</f>
        <v>0</v>
      </c>
      <c r="AF3071" s="80">
        <f t="shared" si="214"/>
        <v>1</v>
      </c>
      <c r="AG3071" s="123">
        <f t="shared" si="213"/>
        <v>1000</v>
      </c>
      <c r="AH3071" s="126" cm="1">
        <f t="array" ref="AH3071">_xlfn.XLOOKUP(AD3070,CDIHistorico_[Data],CDIHistorico_[CDI dia]/100,AH3070,0)</f>
        <v>0</v>
      </c>
      <c r="AI3071" s="2">
        <f t="shared" si="211"/>
        <v>1</v>
      </c>
    </row>
    <row r="3072" spans="26:35" hidden="1" x14ac:dyDescent="0.25">
      <c r="Z3072"/>
      <c r="AD3072" s="5">
        <f t="shared" si="212"/>
        <v>41164</v>
      </c>
      <c r="AE3072" s="96" cm="1">
        <f t="array" ref="AE3072">_xlfn.XLOOKUP(AD3071,SELICHistorico[Data],SELICHistorico[SELIC dia]/100,AE3071,0)</f>
        <v>0</v>
      </c>
      <c r="AF3072" s="80">
        <f t="shared" si="214"/>
        <v>1</v>
      </c>
      <c r="AG3072" s="123">
        <f t="shared" si="213"/>
        <v>1000</v>
      </c>
      <c r="AH3072" s="126" cm="1">
        <f t="array" ref="AH3072">_xlfn.XLOOKUP(AD3071,CDIHistorico_[Data],CDIHistorico_[CDI dia]/100,AH3071,0)</f>
        <v>0</v>
      </c>
      <c r="AI3072" s="2">
        <f t="shared" si="211"/>
        <v>1</v>
      </c>
    </row>
    <row r="3073" spans="26:35" hidden="1" x14ac:dyDescent="0.25">
      <c r="Z3073"/>
      <c r="AD3073" s="5">
        <f t="shared" si="212"/>
        <v>41165</v>
      </c>
      <c r="AE3073" s="96" cm="1">
        <f t="array" ref="AE3073">_xlfn.XLOOKUP(AD3072,SELICHistorico[Data],SELICHistorico[SELIC dia]/100,AE3072,0)</f>
        <v>0</v>
      </c>
      <c r="AF3073" s="80">
        <f t="shared" si="214"/>
        <v>1</v>
      </c>
      <c r="AG3073" s="123">
        <f t="shared" si="213"/>
        <v>1000</v>
      </c>
      <c r="AH3073" s="126" cm="1">
        <f t="array" ref="AH3073">_xlfn.XLOOKUP(AD3072,CDIHistorico_[Data],CDIHistorico_[CDI dia]/100,AH3072,0)</f>
        <v>0</v>
      </c>
      <c r="AI3073" s="2">
        <f t="shared" si="211"/>
        <v>1</v>
      </c>
    </row>
    <row r="3074" spans="26:35" hidden="1" x14ac:dyDescent="0.25">
      <c r="Z3074"/>
      <c r="AD3074" s="5">
        <f t="shared" si="212"/>
        <v>41166</v>
      </c>
      <c r="AE3074" s="96" cm="1">
        <f t="array" ref="AE3074">_xlfn.XLOOKUP(AD3073,SELICHistorico[Data],SELICHistorico[SELIC dia]/100,AE3073,0)</f>
        <v>0</v>
      </c>
      <c r="AF3074" s="80">
        <f t="shared" si="214"/>
        <v>1</v>
      </c>
      <c r="AG3074" s="123">
        <f t="shared" si="213"/>
        <v>1000</v>
      </c>
      <c r="AH3074" s="126" cm="1">
        <f t="array" ref="AH3074">_xlfn.XLOOKUP(AD3073,CDIHistorico_[Data],CDIHistorico_[CDI dia]/100,AH3073,0)</f>
        <v>0</v>
      </c>
      <c r="AI3074" s="2">
        <f t="shared" si="211"/>
        <v>1</v>
      </c>
    </row>
    <row r="3075" spans="26:35" hidden="1" x14ac:dyDescent="0.25">
      <c r="Z3075"/>
      <c r="AD3075" s="5">
        <f t="shared" si="212"/>
        <v>41169</v>
      </c>
      <c r="AE3075" s="96" cm="1">
        <f t="array" ref="AE3075">_xlfn.XLOOKUP(AD3074,SELICHistorico[Data],SELICHistorico[SELIC dia]/100,AE3074,0)</f>
        <v>0</v>
      </c>
      <c r="AF3075" s="80">
        <f t="shared" si="214"/>
        <v>1</v>
      </c>
      <c r="AG3075" s="123">
        <f t="shared" si="213"/>
        <v>1000</v>
      </c>
      <c r="AH3075" s="126" cm="1">
        <f t="array" ref="AH3075">_xlfn.XLOOKUP(AD3074,CDIHistorico_[Data],CDIHistorico_[CDI dia]/100,AH3074,0)</f>
        <v>0</v>
      </c>
      <c r="AI3075" s="2">
        <f t="shared" si="211"/>
        <v>1</v>
      </c>
    </row>
    <row r="3076" spans="26:35" hidden="1" x14ac:dyDescent="0.25">
      <c r="Z3076"/>
      <c r="AD3076" s="5">
        <f t="shared" si="212"/>
        <v>41170</v>
      </c>
      <c r="AE3076" s="96" cm="1">
        <f t="array" ref="AE3076">_xlfn.XLOOKUP(AD3075,SELICHistorico[Data],SELICHistorico[SELIC dia]/100,AE3075,0)</f>
        <v>0</v>
      </c>
      <c r="AF3076" s="80">
        <f t="shared" si="214"/>
        <v>1</v>
      </c>
      <c r="AG3076" s="123">
        <f t="shared" si="213"/>
        <v>1000</v>
      </c>
      <c r="AH3076" s="126" cm="1">
        <f t="array" ref="AH3076">_xlfn.XLOOKUP(AD3075,CDIHistorico_[Data],CDIHistorico_[CDI dia]/100,AH3075,0)</f>
        <v>0</v>
      </c>
      <c r="AI3076" s="2">
        <f t="shared" si="211"/>
        <v>1</v>
      </c>
    </row>
    <row r="3077" spans="26:35" hidden="1" x14ac:dyDescent="0.25">
      <c r="Z3077"/>
      <c r="AD3077" s="5">
        <f t="shared" si="212"/>
        <v>41171</v>
      </c>
      <c r="AE3077" s="96" cm="1">
        <f t="array" ref="AE3077">_xlfn.XLOOKUP(AD3076,SELICHistorico[Data],SELICHistorico[SELIC dia]/100,AE3076,0)</f>
        <v>0</v>
      </c>
      <c r="AF3077" s="80">
        <f t="shared" si="214"/>
        <v>1</v>
      </c>
      <c r="AG3077" s="123">
        <f t="shared" si="213"/>
        <v>1000</v>
      </c>
      <c r="AH3077" s="126" cm="1">
        <f t="array" ref="AH3077">_xlfn.XLOOKUP(AD3076,CDIHistorico_[Data],CDIHistorico_[CDI dia]/100,AH3076,0)</f>
        <v>0</v>
      </c>
      <c r="AI3077" s="2">
        <f t="shared" si="211"/>
        <v>1</v>
      </c>
    </row>
    <row r="3078" spans="26:35" hidden="1" x14ac:dyDescent="0.25">
      <c r="Z3078"/>
      <c r="AD3078" s="5">
        <f t="shared" si="212"/>
        <v>41172</v>
      </c>
      <c r="AE3078" s="96" cm="1">
        <f t="array" ref="AE3078">_xlfn.XLOOKUP(AD3077,SELICHistorico[Data],SELICHistorico[SELIC dia]/100,AE3077,0)</f>
        <v>0</v>
      </c>
      <c r="AF3078" s="80">
        <f t="shared" si="214"/>
        <v>1</v>
      </c>
      <c r="AG3078" s="123">
        <f t="shared" si="213"/>
        <v>1000</v>
      </c>
      <c r="AH3078" s="126" cm="1">
        <f t="array" ref="AH3078">_xlfn.XLOOKUP(AD3077,CDIHistorico_[Data],CDIHistorico_[CDI dia]/100,AH3077,0)</f>
        <v>0</v>
      </c>
      <c r="AI3078" s="2">
        <f t="shared" si="211"/>
        <v>1</v>
      </c>
    </row>
    <row r="3079" spans="26:35" hidden="1" x14ac:dyDescent="0.25">
      <c r="Z3079"/>
      <c r="AD3079" s="5">
        <f t="shared" si="212"/>
        <v>41173</v>
      </c>
      <c r="AE3079" s="96" cm="1">
        <f t="array" ref="AE3079">_xlfn.XLOOKUP(AD3078,SELICHistorico[Data],SELICHistorico[SELIC dia]/100,AE3078,0)</f>
        <v>0</v>
      </c>
      <c r="AF3079" s="80">
        <f t="shared" si="214"/>
        <v>1</v>
      </c>
      <c r="AG3079" s="123">
        <f t="shared" si="213"/>
        <v>1000</v>
      </c>
      <c r="AH3079" s="126" cm="1">
        <f t="array" ref="AH3079">_xlfn.XLOOKUP(AD3078,CDIHistorico_[Data],CDIHistorico_[CDI dia]/100,AH3078,0)</f>
        <v>0</v>
      </c>
      <c r="AI3079" s="2">
        <f t="shared" si="211"/>
        <v>1</v>
      </c>
    </row>
    <row r="3080" spans="26:35" hidden="1" x14ac:dyDescent="0.25">
      <c r="Z3080"/>
      <c r="AD3080" s="5">
        <f t="shared" si="212"/>
        <v>41176</v>
      </c>
      <c r="AE3080" s="96" cm="1">
        <f t="array" ref="AE3080">_xlfn.XLOOKUP(AD3079,SELICHistorico[Data],SELICHistorico[SELIC dia]/100,AE3079,0)</f>
        <v>0</v>
      </c>
      <c r="AF3080" s="80">
        <f t="shared" si="214"/>
        <v>1</v>
      </c>
      <c r="AG3080" s="123">
        <f t="shared" si="213"/>
        <v>1000</v>
      </c>
      <c r="AH3080" s="126" cm="1">
        <f t="array" ref="AH3080">_xlfn.XLOOKUP(AD3079,CDIHistorico_[Data],CDIHistorico_[CDI dia]/100,AH3079,0)</f>
        <v>0</v>
      </c>
      <c r="AI3080" s="2">
        <f t="shared" si="211"/>
        <v>1</v>
      </c>
    </row>
    <row r="3081" spans="26:35" hidden="1" x14ac:dyDescent="0.25">
      <c r="Z3081"/>
      <c r="AD3081" s="5">
        <f t="shared" si="212"/>
        <v>41177</v>
      </c>
      <c r="AE3081" s="96" cm="1">
        <f t="array" ref="AE3081">_xlfn.XLOOKUP(AD3080,SELICHistorico[Data],SELICHistorico[SELIC dia]/100,AE3080,0)</f>
        <v>0</v>
      </c>
      <c r="AF3081" s="80">
        <f t="shared" si="214"/>
        <v>1</v>
      </c>
      <c r="AG3081" s="123">
        <f t="shared" si="213"/>
        <v>1000</v>
      </c>
      <c r="AH3081" s="126" cm="1">
        <f t="array" ref="AH3081">_xlfn.XLOOKUP(AD3080,CDIHistorico_[Data],CDIHistorico_[CDI dia]/100,AH3080,0)</f>
        <v>0</v>
      </c>
      <c r="AI3081" s="2">
        <f t="shared" si="211"/>
        <v>1</v>
      </c>
    </row>
    <row r="3082" spans="26:35" hidden="1" x14ac:dyDescent="0.25">
      <c r="Z3082"/>
      <c r="AD3082" s="5">
        <f t="shared" si="212"/>
        <v>41178</v>
      </c>
      <c r="AE3082" s="96" cm="1">
        <f t="array" ref="AE3082">_xlfn.XLOOKUP(AD3081,SELICHistorico[Data],SELICHistorico[SELIC dia]/100,AE3081,0)</f>
        <v>0</v>
      </c>
      <c r="AF3082" s="80">
        <f t="shared" si="214"/>
        <v>1</v>
      </c>
      <c r="AG3082" s="123">
        <f t="shared" si="213"/>
        <v>1000</v>
      </c>
      <c r="AH3082" s="126" cm="1">
        <f t="array" ref="AH3082">_xlfn.XLOOKUP(AD3081,CDIHistorico_[Data],CDIHistorico_[CDI dia]/100,AH3081,0)</f>
        <v>0</v>
      </c>
      <c r="AI3082" s="2">
        <f t="shared" si="211"/>
        <v>1</v>
      </c>
    </row>
    <row r="3083" spans="26:35" hidden="1" x14ac:dyDescent="0.25">
      <c r="Z3083"/>
      <c r="AD3083" s="5">
        <f t="shared" si="212"/>
        <v>41179</v>
      </c>
      <c r="AE3083" s="96" cm="1">
        <f t="array" ref="AE3083">_xlfn.XLOOKUP(AD3082,SELICHistorico[Data],SELICHistorico[SELIC dia]/100,AE3082,0)</f>
        <v>0</v>
      </c>
      <c r="AF3083" s="80">
        <f t="shared" si="214"/>
        <v>1</v>
      </c>
      <c r="AG3083" s="123">
        <f t="shared" si="213"/>
        <v>1000</v>
      </c>
      <c r="AH3083" s="126" cm="1">
        <f t="array" ref="AH3083">_xlfn.XLOOKUP(AD3082,CDIHistorico_[Data],CDIHistorico_[CDI dia]/100,AH3082,0)</f>
        <v>0</v>
      </c>
      <c r="AI3083" s="2">
        <f t="shared" ref="AI3083:AI3146" si="215">AI3082*(1+AH3083)</f>
        <v>1</v>
      </c>
    </row>
    <row r="3084" spans="26:35" hidden="1" x14ac:dyDescent="0.25">
      <c r="Z3084"/>
      <c r="AD3084" s="5">
        <f t="shared" si="212"/>
        <v>41180</v>
      </c>
      <c r="AE3084" s="96" cm="1">
        <f t="array" ref="AE3084">_xlfn.XLOOKUP(AD3083,SELICHistorico[Data],SELICHistorico[SELIC dia]/100,AE3083,0)</f>
        <v>0</v>
      </c>
      <c r="AF3084" s="80">
        <f t="shared" si="214"/>
        <v>1</v>
      </c>
      <c r="AG3084" s="123">
        <f t="shared" si="213"/>
        <v>1000</v>
      </c>
      <c r="AH3084" s="126" cm="1">
        <f t="array" ref="AH3084">_xlfn.XLOOKUP(AD3083,CDIHistorico_[Data],CDIHistorico_[CDI dia]/100,AH3083,0)</f>
        <v>0</v>
      </c>
      <c r="AI3084" s="2">
        <f t="shared" si="215"/>
        <v>1</v>
      </c>
    </row>
    <row r="3085" spans="26:35" hidden="1" x14ac:dyDescent="0.25">
      <c r="Z3085"/>
      <c r="AD3085" s="5">
        <f t="shared" si="212"/>
        <v>41183</v>
      </c>
      <c r="AE3085" s="96" cm="1">
        <f t="array" ref="AE3085">_xlfn.XLOOKUP(AD3084,SELICHistorico[Data],SELICHistorico[SELIC dia]/100,AE3084,0)</f>
        <v>0</v>
      </c>
      <c r="AF3085" s="80">
        <f t="shared" si="214"/>
        <v>1</v>
      </c>
      <c r="AG3085" s="123">
        <f t="shared" si="213"/>
        <v>1000</v>
      </c>
      <c r="AH3085" s="126" cm="1">
        <f t="array" ref="AH3085">_xlfn.XLOOKUP(AD3084,CDIHistorico_[Data],CDIHistorico_[CDI dia]/100,AH3084,0)</f>
        <v>0</v>
      </c>
      <c r="AI3085" s="2">
        <f t="shared" si="215"/>
        <v>1</v>
      </c>
    </row>
    <row r="3086" spans="26:35" hidden="1" x14ac:dyDescent="0.25">
      <c r="Z3086"/>
      <c r="AD3086" s="5">
        <f t="shared" si="212"/>
        <v>41184</v>
      </c>
      <c r="AE3086" s="96" cm="1">
        <f t="array" ref="AE3086">_xlfn.XLOOKUP(AD3085,SELICHistorico[Data],SELICHistorico[SELIC dia]/100,AE3085,0)</f>
        <v>0</v>
      </c>
      <c r="AF3086" s="80">
        <f t="shared" si="214"/>
        <v>1</v>
      </c>
      <c r="AG3086" s="123">
        <f t="shared" si="213"/>
        <v>1000</v>
      </c>
      <c r="AH3086" s="126" cm="1">
        <f t="array" ref="AH3086">_xlfn.XLOOKUP(AD3085,CDIHistorico_[Data],CDIHistorico_[CDI dia]/100,AH3085,0)</f>
        <v>0</v>
      </c>
      <c r="AI3086" s="2">
        <f t="shared" si="215"/>
        <v>1</v>
      </c>
    </row>
    <row r="3087" spans="26:35" hidden="1" x14ac:dyDescent="0.25">
      <c r="Z3087"/>
      <c r="AD3087" s="5">
        <f t="shared" si="212"/>
        <v>41185</v>
      </c>
      <c r="AE3087" s="96" cm="1">
        <f t="array" ref="AE3087">_xlfn.XLOOKUP(AD3086,SELICHistorico[Data],SELICHistorico[SELIC dia]/100,AE3086,0)</f>
        <v>0</v>
      </c>
      <c r="AF3087" s="80">
        <f t="shared" si="214"/>
        <v>1</v>
      </c>
      <c r="AG3087" s="123">
        <f t="shared" si="213"/>
        <v>1000</v>
      </c>
      <c r="AH3087" s="126" cm="1">
        <f t="array" ref="AH3087">_xlfn.XLOOKUP(AD3086,CDIHistorico_[Data],CDIHistorico_[CDI dia]/100,AH3086,0)</f>
        <v>0</v>
      </c>
      <c r="AI3087" s="2">
        <f t="shared" si="215"/>
        <v>1</v>
      </c>
    </row>
    <row r="3088" spans="26:35" hidden="1" x14ac:dyDescent="0.25">
      <c r="Z3088"/>
      <c r="AD3088" s="5">
        <f t="shared" si="212"/>
        <v>41186</v>
      </c>
      <c r="AE3088" s="96" cm="1">
        <f t="array" ref="AE3088">_xlfn.XLOOKUP(AD3087,SELICHistorico[Data],SELICHistorico[SELIC dia]/100,AE3087,0)</f>
        <v>0</v>
      </c>
      <c r="AF3088" s="80">
        <f t="shared" si="214"/>
        <v>1</v>
      </c>
      <c r="AG3088" s="123">
        <f t="shared" si="213"/>
        <v>1000</v>
      </c>
      <c r="AH3088" s="126" cm="1">
        <f t="array" ref="AH3088">_xlfn.XLOOKUP(AD3087,CDIHistorico_[Data],CDIHistorico_[CDI dia]/100,AH3087,0)</f>
        <v>0</v>
      </c>
      <c r="AI3088" s="2">
        <f t="shared" si="215"/>
        <v>1</v>
      </c>
    </row>
    <row r="3089" spans="26:35" hidden="1" x14ac:dyDescent="0.25">
      <c r="Z3089"/>
      <c r="AD3089" s="5">
        <f t="shared" si="212"/>
        <v>41187</v>
      </c>
      <c r="AE3089" s="96" cm="1">
        <f t="array" ref="AE3089">_xlfn.XLOOKUP(AD3088,SELICHistorico[Data],SELICHistorico[SELIC dia]/100,AE3088,0)</f>
        <v>0</v>
      </c>
      <c r="AF3089" s="80">
        <f t="shared" si="214"/>
        <v>1</v>
      </c>
      <c r="AG3089" s="123">
        <f t="shared" si="213"/>
        <v>1000</v>
      </c>
      <c r="AH3089" s="126" cm="1">
        <f t="array" ref="AH3089">_xlfn.XLOOKUP(AD3088,CDIHistorico_[Data],CDIHistorico_[CDI dia]/100,AH3088,0)</f>
        <v>0</v>
      </c>
      <c r="AI3089" s="2">
        <f t="shared" si="215"/>
        <v>1</v>
      </c>
    </row>
    <row r="3090" spans="26:35" hidden="1" x14ac:dyDescent="0.25">
      <c r="Z3090"/>
      <c r="AD3090" s="5">
        <f t="shared" si="212"/>
        <v>41190</v>
      </c>
      <c r="AE3090" s="96" cm="1">
        <f t="array" ref="AE3090">_xlfn.XLOOKUP(AD3089,SELICHistorico[Data],SELICHistorico[SELIC dia]/100,AE3089,0)</f>
        <v>0</v>
      </c>
      <c r="AF3090" s="80">
        <f t="shared" si="214"/>
        <v>1</v>
      </c>
      <c r="AG3090" s="123">
        <f t="shared" si="213"/>
        <v>1000</v>
      </c>
      <c r="AH3090" s="126" cm="1">
        <f t="array" ref="AH3090">_xlfn.XLOOKUP(AD3089,CDIHistorico_[Data],CDIHistorico_[CDI dia]/100,AH3089,0)</f>
        <v>0</v>
      </c>
      <c r="AI3090" s="2">
        <f t="shared" si="215"/>
        <v>1</v>
      </c>
    </row>
    <row r="3091" spans="26:35" hidden="1" x14ac:dyDescent="0.25">
      <c r="Z3091"/>
      <c r="AD3091" s="5">
        <f t="shared" si="212"/>
        <v>41191</v>
      </c>
      <c r="AE3091" s="96" cm="1">
        <f t="array" ref="AE3091">_xlfn.XLOOKUP(AD3090,SELICHistorico[Data],SELICHistorico[SELIC dia]/100,AE3090,0)</f>
        <v>0</v>
      </c>
      <c r="AF3091" s="80">
        <f t="shared" si="214"/>
        <v>1</v>
      </c>
      <c r="AG3091" s="123">
        <f t="shared" si="213"/>
        <v>1000</v>
      </c>
      <c r="AH3091" s="126" cm="1">
        <f t="array" ref="AH3091">_xlfn.XLOOKUP(AD3090,CDIHistorico_[Data],CDIHistorico_[CDI dia]/100,AH3090,0)</f>
        <v>0</v>
      </c>
      <c r="AI3091" s="2">
        <f t="shared" si="215"/>
        <v>1</v>
      </c>
    </row>
    <row r="3092" spans="26:35" hidden="1" x14ac:dyDescent="0.25">
      <c r="Z3092"/>
      <c r="AD3092" s="5">
        <f t="shared" ref="AD3092:AD3155" si="216">WORKDAY(AD3091,1,feriados)</f>
        <v>41192</v>
      </c>
      <c r="AE3092" s="96" cm="1">
        <f t="array" ref="AE3092">_xlfn.XLOOKUP(AD3091,SELICHistorico[Data],SELICHistorico[SELIC dia]/100,AE3091,0)</f>
        <v>0</v>
      </c>
      <c r="AF3092" s="80">
        <f t="shared" si="214"/>
        <v>1</v>
      </c>
      <c r="AG3092" s="123">
        <f t="shared" si="213"/>
        <v>1000</v>
      </c>
      <c r="AH3092" s="126" cm="1">
        <f t="array" ref="AH3092">_xlfn.XLOOKUP(AD3091,CDIHistorico_[Data],CDIHistorico_[CDI dia]/100,AH3091,0)</f>
        <v>0</v>
      </c>
      <c r="AI3092" s="2">
        <f t="shared" si="215"/>
        <v>1</v>
      </c>
    </row>
    <row r="3093" spans="26:35" hidden="1" x14ac:dyDescent="0.25">
      <c r="Z3093"/>
      <c r="AD3093" s="5">
        <f t="shared" si="216"/>
        <v>41193</v>
      </c>
      <c r="AE3093" s="96" cm="1">
        <f t="array" ref="AE3093">_xlfn.XLOOKUP(AD3092,SELICHistorico[Data],SELICHistorico[SELIC dia]/100,AE3092,0)</f>
        <v>0</v>
      </c>
      <c r="AF3093" s="80">
        <f t="shared" si="214"/>
        <v>1</v>
      </c>
      <c r="AG3093" s="123">
        <f t="shared" si="213"/>
        <v>1000</v>
      </c>
      <c r="AH3093" s="126" cm="1">
        <f t="array" ref="AH3093">_xlfn.XLOOKUP(AD3092,CDIHistorico_[Data],CDIHistorico_[CDI dia]/100,AH3092,0)</f>
        <v>0</v>
      </c>
      <c r="AI3093" s="2">
        <f t="shared" si="215"/>
        <v>1</v>
      </c>
    </row>
    <row r="3094" spans="26:35" hidden="1" x14ac:dyDescent="0.25">
      <c r="Z3094"/>
      <c r="AD3094" s="5">
        <f t="shared" si="216"/>
        <v>41197</v>
      </c>
      <c r="AE3094" s="96" cm="1">
        <f t="array" ref="AE3094">_xlfn.XLOOKUP(AD3093,SELICHistorico[Data],SELICHistorico[SELIC dia]/100,AE3093,0)</f>
        <v>0</v>
      </c>
      <c r="AF3094" s="80">
        <f t="shared" si="214"/>
        <v>1</v>
      </c>
      <c r="AG3094" s="123">
        <f t="shared" si="213"/>
        <v>1000</v>
      </c>
      <c r="AH3094" s="126" cm="1">
        <f t="array" ref="AH3094">_xlfn.XLOOKUP(AD3093,CDIHistorico_[Data],CDIHistorico_[CDI dia]/100,AH3093,0)</f>
        <v>0</v>
      </c>
      <c r="AI3094" s="2">
        <f t="shared" si="215"/>
        <v>1</v>
      </c>
    </row>
    <row r="3095" spans="26:35" hidden="1" x14ac:dyDescent="0.25">
      <c r="Z3095"/>
      <c r="AD3095" s="5">
        <f t="shared" si="216"/>
        <v>41198</v>
      </c>
      <c r="AE3095" s="96" cm="1">
        <f t="array" ref="AE3095">_xlfn.XLOOKUP(AD3094,SELICHistorico[Data],SELICHistorico[SELIC dia]/100,AE3094,0)</f>
        <v>0</v>
      </c>
      <c r="AF3095" s="80">
        <f t="shared" si="214"/>
        <v>1</v>
      </c>
      <c r="AG3095" s="123">
        <f t="shared" si="213"/>
        <v>1000</v>
      </c>
      <c r="AH3095" s="126" cm="1">
        <f t="array" ref="AH3095">_xlfn.XLOOKUP(AD3094,CDIHistorico_[Data],CDIHistorico_[CDI dia]/100,AH3094,0)</f>
        <v>0</v>
      </c>
      <c r="AI3095" s="2">
        <f t="shared" si="215"/>
        <v>1</v>
      </c>
    </row>
    <row r="3096" spans="26:35" hidden="1" x14ac:dyDescent="0.25">
      <c r="Z3096"/>
      <c r="AD3096" s="5">
        <f t="shared" si="216"/>
        <v>41199</v>
      </c>
      <c r="AE3096" s="96" cm="1">
        <f t="array" ref="AE3096">_xlfn.XLOOKUP(AD3095,SELICHistorico[Data],SELICHistorico[SELIC dia]/100,AE3095,0)</f>
        <v>0</v>
      </c>
      <c r="AF3096" s="80">
        <f t="shared" si="214"/>
        <v>1</v>
      </c>
      <c r="AG3096" s="123">
        <f t="shared" si="213"/>
        <v>1000</v>
      </c>
      <c r="AH3096" s="126" cm="1">
        <f t="array" ref="AH3096">_xlfn.XLOOKUP(AD3095,CDIHistorico_[Data],CDIHistorico_[CDI dia]/100,AH3095,0)</f>
        <v>0</v>
      </c>
      <c r="AI3096" s="2">
        <f t="shared" si="215"/>
        <v>1</v>
      </c>
    </row>
    <row r="3097" spans="26:35" hidden="1" x14ac:dyDescent="0.25">
      <c r="Z3097"/>
      <c r="AD3097" s="5">
        <f t="shared" si="216"/>
        <v>41200</v>
      </c>
      <c r="AE3097" s="96" cm="1">
        <f t="array" ref="AE3097">_xlfn.XLOOKUP(AD3096,SELICHistorico[Data],SELICHistorico[SELIC dia]/100,AE3096,0)</f>
        <v>0</v>
      </c>
      <c r="AF3097" s="80">
        <f t="shared" si="214"/>
        <v>1</v>
      </c>
      <c r="AG3097" s="123">
        <f t="shared" si="213"/>
        <v>1000</v>
      </c>
      <c r="AH3097" s="126" cm="1">
        <f t="array" ref="AH3097">_xlfn.XLOOKUP(AD3096,CDIHistorico_[Data],CDIHistorico_[CDI dia]/100,AH3096,0)</f>
        <v>0</v>
      </c>
      <c r="AI3097" s="2">
        <f t="shared" si="215"/>
        <v>1</v>
      </c>
    </row>
    <row r="3098" spans="26:35" hidden="1" x14ac:dyDescent="0.25">
      <c r="Z3098"/>
      <c r="AD3098" s="5">
        <f t="shared" si="216"/>
        <v>41201</v>
      </c>
      <c r="AE3098" s="96" cm="1">
        <f t="array" ref="AE3098">_xlfn.XLOOKUP(AD3097,SELICHistorico[Data],SELICHistorico[SELIC dia]/100,AE3097,0)</f>
        <v>0</v>
      </c>
      <c r="AF3098" s="80">
        <f t="shared" si="214"/>
        <v>1</v>
      </c>
      <c r="AG3098" s="123">
        <f t="shared" si="213"/>
        <v>1000</v>
      </c>
      <c r="AH3098" s="126" cm="1">
        <f t="array" ref="AH3098">_xlfn.XLOOKUP(AD3097,CDIHistorico_[Data],CDIHistorico_[CDI dia]/100,AH3097,0)</f>
        <v>0</v>
      </c>
      <c r="AI3098" s="2">
        <f t="shared" si="215"/>
        <v>1</v>
      </c>
    </row>
    <row r="3099" spans="26:35" hidden="1" x14ac:dyDescent="0.25">
      <c r="Z3099"/>
      <c r="AD3099" s="5">
        <f t="shared" si="216"/>
        <v>41204</v>
      </c>
      <c r="AE3099" s="96" cm="1">
        <f t="array" ref="AE3099">_xlfn.XLOOKUP(AD3098,SELICHistorico[Data],SELICHistorico[SELIC dia]/100,AE3098,0)</f>
        <v>0</v>
      </c>
      <c r="AF3099" s="80">
        <f t="shared" si="214"/>
        <v>1</v>
      </c>
      <c r="AG3099" s="123">
        <f t="shared" si="213"/>
        <v>1000</v>
      </c>
      <c r="AH3099" s="126" cm="1">
        <f t="array" ref="AH3099">_xlfn.XLOOKUP(AD3098,CDIHistorico_[Data],CDIHistorico_[CDI dia]/100,AH3098,0)</f>
        <v>0</v>
      </c>
      <c r="AI3099" s="2">
        <f t="shared" si="215"/>
        <v>1</v>
      </c>
    </row>
    <row r="3100" spans="26:35" hidden="1" x14ac:dyDescent="0.25">
      <c r="Z3100"/>
      <c r="AD3100" s="5">
        <f t="shared" si="216"/>
        <v>41205</v>
      </c>
      <c r="AE3100" s="96" cm="1">
        <f t="array" ref="AE3100">_xlfn.XLOOKUP(AD3099,SELICHistorico[Data],SELICHistorico[SELIC dia]/100,AE3099,0)</f>
        <v>0</v>
      </c>
      <c r="AF3100" s="80">
        <f t="shared" si="214"/>
        <v>1</v>
      </c>
      <c r="AG3100" s="123">
        <f t="shared" si="213"/>
        <v>1000</v>
      </c>
      <c r="AH3100" s="126" cm="1">
        <f t="array" ref="AH3100">_xlfn.XLOOKUP(AD3099,CDIHistorico_[Data],CDIHistorico_[CDI dia]/100,AH3099,0)</f>
        <v>0</v>
      </c>
      <c r="AI3100" s="2">
        <f t="shared" si="215"/>
        <v>1</v>
      </c>
    </row>
    <row r="3101" spans="26:35" hidden="1" x14ac:dyDescent="0.25">
      <c r="Z3101"/>
      <c r="AD3101" s="5">
        <f t="shared" si="216"/>
        <v>41206</v>
      </c>
      <c r="AE3101" s="96" cm="1">
        <f t="array" ref="AE3101">_xlfn.XLOOKUP(AD3100,SELICHistorico[Data],SELICHistorico[SELIC dia]/100,AE3100,0)</f>
        <v>0</v>
      </c>
      <c r="AF3101" s="80">
        <f t="shared" si="214"/>
        <v>1</v>
      </c>
      <c r="AG3101" s="123">
        <f t="shared" si="213"/>
        <v>1000</v>
      </c>
      <c r="AH3101" s="126" cm="1">
        <f t="array" ref="AH3101">_xlfn.XLOOKUP(AD3100,CDIHistorico_[Data],CDIHistorico_[CDI dia]/100,AH3100,0)</f>
        <v>0</v>
      </c>
      <c r="AI3101" s="2">
        <f t="shared" si="215"/>
        <v>1</v>
      </c>
    </row>
    <row r="3102" spans="26:35" hidden="1" x14ac:dyDescent="0.25">
      <c r="Z3102"/>
      <c r="AD3102" s="5">
        <f t="shared" si="216"/>
        <v>41207</v>
      </c>
      <c r="AE3102" s="96" cm="1">
        <f t="array" ref="AE3102">_xlfn.XLOOKUP(AD3101,SELICHistorico[Data],SELICHistorico[SELIC dia]/100,AE3101,0)</f>
        <v>0</v>
      </c>
      <c r="AF3102" s="80">
        <f t="shared" si="214"/>
        <v>1</v>
      </c>
      <c r="AG3102" s="123">
        <f t="shared" si="213"/>
        <v>1000</v>
      </c>
      <c r="AH3102" s="126" cm="1">
        <f t="array" ref="AH3102">_xlfn.XLOOKUP(AD3101,CDIHistorico_[Data],CDIHistorico_[CDI dia]/100,AH3101,0)</f>
        <v>0</v>
      </c>
      <c r="AI3102" s="2">
        <f t="shared" si="215"/>
        <v>1</v>
      </c>
    </row>
    <row r="3103" spans="26:35" hidden="1" x14ac:dyDescent="0.25">
      <c r="Z3103"/>
      <c r="AD3103" s="5">
        <f t="shared" si="216"/>
        <v>41208</v>
      </c>
      <c r="AE3103" s="96" cm="1">
        <f t="array" ref="AE3103">_xlfn.XLOOKUP(AD3102,SELICHistorico[Data],SELICHistorico[SELIC dia]/100,AE3102,0)</f>
        <v>0</v>
      </c>
      <c r="AF3103" s="80">
        <f t="shared" si="214"/>
        <v>1</v>
      </c>
      <c r="AG3103" s="123">
        <f t="shared" si="213"/>
        <v>1000</v>
      </c>
      <c r="AH3103" s="126" cm="1">
        <f t="array" ref="AH3103">_xlfn.XLOOKUP(AD3102,CDIHistorico_[Data],CDIHistorico_[CDI dia]/100,AH3102,0)</f>
        <v>0</v>
      </c>
      <c r="AI3103" s="2">
        <f t="shared" si="215"/>
        <v>1</v>
      </c>
    </row>
    <row r="3104" spans="26:35" hidden="1" x14ac:dyDescent="0.25">
      <c r="Z3104"/>
      <c r="AD3104" s="5">
        <f t="shared" si="216"/>
        <v>41211</v>
      </c>
      <c r="AE3104" s="96" cm="1">
        <f t="array" ref="AE3104">_xlfn.XLOOKUP(AD3103,SELICHistorico[Data],SELICHistorico[SELIC dia]/100,AE3103,0)</f>
        <v>0</v>
      </c>
      <c r="AF3104" s="80">
        <f t="shared" si="214"/>
        <v>1</v>
      </c>
      <c r="AG3104" s="123">
        <f t="shared" si="213"/>
        <v>1000</v>
      </c>
      <c r="AH3104" s="126" cm="1">
        <f t="array" ref="AH3104">_xlfn.XLOOKUP(AD3103,CDIHistorico_[Data],CDIHistorico_[CDI dia]/100,AH3103,0)</f>
        <v>0</v>
      </c>
      <c r="AI3104" s="2">
        <f t="shared" si="215"/>
        <v>1</v>
      </c>
    </row>
    <row r="3105" spans="26:35" hidden="1" x14ac:dyDescent="0.25">
      <c r="Z3105"/>
      <c r="AD3105" s="5">
        <f t="shared" si="216"/>
        <v>41212</v>
      </c>
      <c r="AE3105" s="96" cm="1">
        <f t="array" ref="AE3105">_xlfn.XLOOKUP(AD3104,SELICHistorico[Data],SELICHistorico[SELIC dia]/100,AE3104,0)</f>
        <v>0</v>
      </c>
      <c r="AF3105" s="80">
        <f t="shared" si="214"/>
        <v>1</v>
      </c>
      <c r="AG3105" s="123">
        <f t="shared" si="213"/>
        <v>1000</v>
      </c>
      <c r="AH3105" s="126" cm="1">
        <f t="array" ref="AH3105">_xlfn.XLOOKUP(AD3104,CDIHistorico_[Data],CDIHistorico_[CDI dia]/100,AH3104,0)</f>
        <v>0</v>
      </c>
      <c r="AI3105" s="2">
        <f t="shared" si="215"/>
        <v>1</v>
      </c>
    </row>
    <row r="3106" spans="26:35" hidden="1" x14ac:dyDescent="0.25">
      <c r="Z3106"/>
      <c r="AD3106" s="5">
        <f t="shared" si="216"/>
        <v>41213</v>
      </c>
      <c r="AE3106" s="96" cm="1">
        <f t="array" ref="AE3106">_xlfn.XLOOKUP(AD3105,SELICHistorico[Data],SELICHistorico[SELIC dia]/100,AE3105,0)</f>
        <v>0</v>
      </c>
      <c r="AF3106" s="80">
        <f t="shared" si="214"/>
        <v>1</v>
      </c>
      <c r="AG3106" s="123">
        <f t="shared" si="213"/>
        <v>1000</v>
      </c>
      <c r="AH3106" s="126" cm="1">
        <f t="array" ref="AH3106">_xlfn.XLOOKUP(AD3105,CDIHistorico_[Data],CDIHistorico_[CDI dia]/100,AH3105,0)</f>
        <v>0</v>
      </c>
      <c r="AI3106" s="2">
        <f t="shared" si="215"/>
        <v>1</v>
      </c>
    </row>
    <row r="3107" spans="26:35" hidden="1" x14ac:dyDescent="0.25">
      <c r="Z3107"/>
      <c r="AD3107" s="5">
        <f t="shared" si="216"/>
        <v>41214</v>
      </c>
      <c r="AE3107" s="96" cm="1">
        <f t="array" ref="AE3107">_xlfn.XLOOKUP(AD3106,SELICHistorico[Data],SELICHistorico[SELIC dia]/100,AE3106,0)</f>
        <v>0</v>
      </c>
      <c r="AF3107" s="80">
        <f t="shared" si="214"/>
        <v>1</v>
      </c>
      <c r="AG3107" s="123">
        <f t="shared" si="213"/>
        <v>1000</v>
      </c>
      <c r="AH3107" s="126" cm="1">
        <f t="array" ref="AH3107">_xlfn.XLOOKUP(AD3106,CDIHistorico_[Data],CDIHistorico_[CDI dia]/100,AH3106,0)</f>
        <v>0</v>
      </c>
      <c r="AI3107" s="2">
        <f t="shared" si="215"/>
        <v>1</v>
      </c>
    </row>
    <row r="3108" spans="26:35" hidden="1" x14ac:dyDescent="0.25">
      <c r="Z3108"/>
      <c r="AD3108" s="5">
        <f t="shared" si="216"/>
        <v>41218</v>
      </c>
      <c r="AE3108" s="96" cm="1">
        <f t="array" ref="AE3108">_xlfn.XLOOKUP(AD3107,SELICHistorico[Data],SELICHistorico[SELIC dia]/100,AE3107,0)</f>
        <v>0</v>
      </c>
      <c r="AF3108" s="80">
        <f t="shared" si="214"/>
        <v>1</v>
      </c>
      <c r="AG3108" s="123">
        <f t="shared" si="213"/>
        <v>1000</v>
      </c>
      <c r="AH3108" s="126" cm="1">
        <f t="array" ref="AH3108">_xlfn.XLOOKUP(AD3107,CDIHistorico_[Data],CDIHistorico_[CDI dia]/100,AH3107,0)</f>
        <v>0</v>
      </c>
      <c r="AI3108" s="2">
        <f t="shared" si="215"/>
        <v>1</v>
      </c>
    </row>
    <row r="3109" spans="26:35" hidden="1" x14ac:dyDescent="0.25">
      <c r="Z3109"/>
      <c r="AD3109" s="5">
        <f t="shared" si="216"/>
        <v>41219</v>
      </c>
      <c r="AE3109" s="96" cm="1">
        <f t="array" ref="AE3109">_xlfn.XLOOKUP(AD3108,SELICHistorico[Data],SELICHistorico[SELIC dia]/100,AE3108,0)</f>
        <v>0</v>
      </c>
      <c r="AF3109" s="80">
        <f t="shared" si="214"/>
        <v>1</v>
      </c>
      <c r="AG3109" s="123">
        <f t="shared" si="213"/>
        <v>1000</v>
      </c>
      <c r="AH3109" s="126" cm="1">
        <f t="array" ref="AH3109">_xlfn.XLOOKUP(AD3108,CDIHistorico_[Data],CDIHistorico_[CDI dia]/100,AH3108,0)</f>
        <v>0</v>
      </c>
      <c r="AI3109" s="2">
        <f t="shared" si="215"/>
        <v>1</v>
      </c>
    </row>
    <row r="3110" spans="26:35" hidden="1" x14ac:dyDescent="0.25">
      <c r="Z3110"/>
      <c r="AD3110" s="5">
        <f t="shared" si="216"/>
        <v>41220</v>
      </c>
      <c r="AE3110" s="96" cm="1">
        <f t="array" ref="AE3110">_xlfn.XLOOKUP(AD3109,SELICHistorico[Data],SELICHistorico[SELIC dia]/100,AE3109,0)</f>
        <v>0</v>
      </c>
      <c r="AF3110" s="80">
        <f t="shared" si="214"/>
        <v>1</v>
      </c>
      <c r="AG3110" s="123">
        <f t="shared" si="213"/>
        <v>1000</v>
      </c>
      <c r="AH3110" s="126" cm="1">
        <f t="array" ref="AH3110">_xlfn.XLOOKUP(AD3109,CDIHistorico_[Data],CDIHistorico_[CDI dia]/100,AH3109,0)</f>
        <v>0</v>
      </c>
      <c r="AI3110" s="2">
        <f t="shared" si="215"/>
        <v>1</v>
      </c>
    </row>
    <row r="3111" spans="26:35" hidden="1" x14ac:dyDescent="0.25">
      <c r="Z3111"/>
      <c r="AD3111" s="5">
        <f t="shared" si="216"/>
        <v>41221</v>
      </c>
      <c r="AE3111" s="96" cm="1">
        <f t="array" ref="AE3111">_xlfn.XLOOKUP(AD3110,SELICHistorico[Data],SELICHistorico[SELIC dia]/100,AE3110,0)</f>
        <v>0</v>
      </c>
      <c r="AF3111" s="80">
        <f t="shared" si="214"/>
        <v>1</v>
      </c>
      <c r="AG3111" s="123">
        <f t="shared" si="213"/>
        <v>1000</v>
      </c>
      <c r="AH3111" s="126" cm="1">
        <f t="array" ref="AH3111">_xlfn.XLOOKUP(AD3110,CDIHistorico_[Data],CDIHistorico_[CDI dia]/100,AH3110,0)</f>
        <v>0</v>
      </c>
      <c r="AI3111" s="2">
        <f t="shared" si="215"/>
        <v>1</v>
      </c>
    </row>
    <row r="3112" spans="26:35" hidden="1" x14ac:dyDescent="0.25">
      <c r="Z3112"/>
      <c r="AD3112" s="5">
        <f t="shared" si="216"/>
        <v>41222</v>
      </c>
      <c r="AE3112" s="96" cm="1">
        <f t="array" ref="AE3112">_xlfn.XLOOKUP(AD3111,SELICHistorico[Data],SELICHistorico[SELIC dia]/100,AE3111,0)</f>
        <v>0</v>
      </c>
      <c r="AF3112" s="80">
        <f t="shared" si="214"/>
        <v>1</v>
      </c>
      <c r="AG3112" s="123">
        <f t="shared" si="213"/>
        <v>1000</v>
      </c>
      <c r="AH3112" s="126" cm="1">
        <f t="array" ref="AH3112">_xlfn.XLOOKUP(AD3111,CDIHistorico_[Data],CDIHistorico_[CDI dia]/100,AH3111,0)</f>
        <v>0</v>
      </c>
      <c r="AI3112" s="2">
        <f t="shared" si="215"/>
        <v>1</v>
      </c>
    </row>
    <row r="3113" spans="26:35" hidden="1" x14ac:dyDescent="0.25">
      <c r="Z3113"/>
      <c r="AD3113" s="5">
        <f t="shared" si="216"/>
        <v>41225</v>
      </c>
      <c r="AE3113" s="96" cm="1">
        <f t="array" ref="AE3113">_xlfn.XLOOKUP(AD3112,SELICHistorico[Data],SELICHistorico[SELIC dia]/100,AE3112,0)</f>
        <v>0</v>
      </c>
      <c r="AF3113" s="80">
        <f t="shared" si="214"/>
        <v>1</v>
      </c>
      <c r="AG3113" s="123">
        <f t="shared" si="213"/>
        <v>1000</v>
      </c>
      <c r="AH3113" s="126" cm="1">
        <f t="array" ref="AH3113">_xlfn.XLOOKUP(AD3112,CDIHistorico_[Data],CDIHistorico_[CDI dia]/100,AH3112,0)</f>
        <v>0</v>
      </c>
      <c r="AI3113" s="2">
        <f t="shared" si="215"/>
        <v>1</v>
      </c>
    </row>
    <row r="3114" spans="26:35" hidden="1" x14ac:dyDescent="0.25">
      <c r="Z3114"/>
      <c r="AD3114" s="5">
        <f t="shared" si="216"/>
        <v>41226</v>
      </c>
      <c r="AE3114" s="96" cm="1">
        <f t="array" ref="AE3114">_xlfn.XLOOKUP(AD3113,SELICHistorico[Data],SELICHistorico[SELIC dia]/100,AE3113,0)</f>
        <v>0</v>
      </c>
      <c r="AF3114" s="80">
        <f t="shared" si="214"/>
        <v>1</v>
      </c>
      <c r="AG3114" s="123">
        <f t="shared" si="213"/>
        <v>1000</v>
      </c>
      <c r="AH3114" s="126" cm="1">
        <f t="array" ref="AH3114">_xlfn.XLOOKUP(AD3113,CDIHistorico_[Data],CDIHistorico_[CDI dia]/100,AH3113,0)</f>
        <v>0</v>
      </c>
      <c r="AI3114" s="2">
        <f t="shared" si="215"/>
        <v>1</v>
      </c>
    </row>
    <row r="3115" spans="26:35" hidden="1" x14ac:dyDescent="0.25">
      <c r="Z3115"/>
      <c r="AD3115" s="5">
        <f t="shared" si="216"/>
        <v>41227</v>
      </c>
      <c r="AE3115" s="96" cm="1">
        <f t="array" ref="AE3115">_xlfn.XLOOKUP(AD3114,SELICHistorico[Data],SELICHistorico[SELIC dia]/100,AE3114,0)</f>
        <v>0</v>
      </c>
      <c r="AF3115" s="80">
        <f t="shared" si="214"/>
        <v>1</v>
      </c>
      <c r="AG3115" s="123">
        <f t="shared" si="213"/>
        <v>1000</v>
      </c>
      <c r="AH3115" s="126" cm="1">
        <f t="array" ref="AH3115">_xlfn.XLOOKUP(AD3114,CDIHistorico_[Data],CDIHistorico_[CDI dia]/100,AH3114,0)</f>
        <v>0</v>
      </c>
      <c r="AI3115" s="2">
        <f t="shared" si="215"/>
        <v>1</v>
      </c>
    </row>
    <row r="3116" spans="26:35" hidden="1" x14ac:dyDescent="0.25">
      <c r="Z3116"/>
      <c r="AD3116" s="5">
        <f t="shared" si="216"/>
        <v>41229</v>
      </c>
      <c r="AE3116" s="96" cm="1">
        <f t="array" ref="AE3116">_xlfn.XLOOKUP(AD3115,SELICHistorico[Data],SELICHistorico[SELIC dia]/100,AE3115,0)</f>
        <v>0</v>
      </c>
      <c r="AF3116" s="80">
        <f t="shared" si="214"/>
        <v>1</v>
      </c>
      <c r="AG3116" s="123">
        <f t="shared" si="213"/>
        <v>1000</v>
      </c>
      <c r="AH3116" s="126" cm="1">
        <f t="array" ref="AH3116">_xlfn.XLOOKUP(AD3115,CDIHistorico_[Data],CDIHistorico_[CDI dia]/100,AH3115,0)</f>
        <v>0</v>
      </c>
      <c r="AI3116" s="2">
        <f t="shared" si="215"/>
        <v>1</v>
      </c>
    </row>
    <row r="3117" spans="26:35" hidden="1" x14ac:dyDescent="0.25">
      <c r="Z3117"/>
      <c r="AD3117" s="5">
        <f t="shared" si="216"/>
        <v>41232</v>
      </c>
      <c r="AE3117" s="96" cm="1">
        <f t="array" ref="AE3117">_xlfn.XLOOKUP(AD3116,SELICHistorico[Data],SELICHistorico[SELIC dia]/100,AE3116,0)</f>
        <v>0</v>
      </c>
      <c r="AF3117" s="80">
        <f t="shared" si="214"/>
        <v>1</v>
      </c>
      <c r="AG3117" s="123">
        <f t="shared" si="213"/>
        <v>1000</v>
      </c>
      <c r="AH3117" s="126" cm="1">
        <f t="array" ref="AH3117">_xlfn.XLOOKUP(AD3116,CDIHistorico_[Data],CDIHistorico_[CDI dia]/100,AH3116,0)</f>
        <v>0</v>
      </c>
      <c r="AI3117" s="2">
        <f t="shared" si="215"/>
        <v>1</v>
      </c>
    </row>
    <row r="3118" spans="26:35" hidden="1" x14ac:dyDescent="0.25">
      <c r="Z3118"/>
      <c r="AD3118" s="5">
        <f t="shared" si="216"/>
        <v>41233</v>
      </c>
      <c r="AE3118" s="96" cm="1">
        <f t="array" ref="AE3118">_xlfn.XLOOKUP(AD3117,SELICHistorico[Data],SELICHistorico[SELIC dia]/100,AE3117,0)</f>
        <v>0</v>
      </c>
      <c r="AF3118" s="80">
        <f t="shared" si="214"/>
        <v>1</v>
      </c>
      <c r="AG3118" s="123">
        <f t="shared" si="213"/>
        <v>1000</v>
      </c>
      <c r="AH3118" s="126" cm="1">
        <f t="array" ref="AH3118">_xlfn.XLOOKUP(AD3117,CDIHistorico_[Data],CDIHistorico_[CDI dia]/100,AH3117,0)</f>
        <v>0</v>
      </c>
      <c r="AI3118" s="2">
        <f t="shared" si="215"/>
        <v>1</v>
      </c>
    </row>
    <row r="3119" spans="26:35" hidden="1" x14ac:dyDescent="0.25">
      <c r="Z3119"/>
      <c r="AD3119" s="5">
        <f t="shared" si="216"/>
        <v>41234</v>
      </c>
      <c r="AE3119" s="96" cm="1">
        <f t="array" ref="AE3119">_xlfn.XLOOKUP(AD3118,SELICHistorico[Data],SELICHistorico[SELIC dia]/100,AE3118,0)</f>
        <v>0</v>
      </c>
      <c r="AF3119" s="80">
        <f t="shared" si="214"/>
        <v>1</v>
      </c>
      <c r="AG3119" s="123">
        <f t="shared" si="213"/>
        <v>1000</v>
      </c>
      <c r="AH3119" s="126" cm="1">
        <f t="array" ref="AH3119">_xlfn.XLOOKUP(AD3118,CDIHistorico_[Data],CDIHistorico_[CDI dia]/100,AH3118,0)</f>
        <v>0</v>
      </c>
      <c r="AI3119" s="2">
        <f t="shared" si="215"/>
        <v>1</v>
      </c>
    </row>
    <row r="3120" spans="26:35" hidden="1" x14ac:dyDescent="0.25">
      <c r="Z3120"/>
      <c r="AD3120" s="5">
        <f t="shared" si="216"/>
        <v>41235</v>
      </c>
      <c r="AE3120" s="96" cm="1">
        <f t="array" ref="AE3120">_xlfn.XLOOKUP(AD3119,SELICHistorico[Data],SELICHistorico[SELIC dia]/100,AE3119,0)</f>
        <v>0</v>
      </c>
      <c r="AF3120" s="80">
        <f t="shared" si="214"/>
        <v>1</v>
      </c>
      <c r="AG3120" s="123">
        <f t="shared" si="213"/>
        <v>1000</v>
      </c>
      <c r="AH3120" s="126" cm="1">
        <f t="array" ref="AH3120">_xlfn.XLOOKUP(AD3119,CDIHistorico_[Data],CDIHistorico_[CDI dia]/100,AH3119,0)</f>
        <v>0</v>
      </c>
      <c r="AI3120" s="2">
        <f t="shared" si="215"/>
        <v>1</v>
      </c>
    </row>
    <row r="3121" spans="26:35" hidden="1" x14ac:dyDescent="0.25">
      <c r="Z3121"/>
      <c r="AD3121" s="5">
        <f t="shared" si="216"/>
        <v>41236</v>
      </c>
      <c r="AE3121" s="96" cm="1">
        <f t="array" ref="AE3121">_xlfn.XLOOKUP(AD3120,SELICHistorico[Data],SELICHistorico[SELIC dia]/100,AE3120,0)</f>
        <v>0</v>
      </c>
      <c r="AF3121" s="80">
        <f t="shared" si="214"/>
        <v>1</v>
      </c>
      <c r="AG3121" s="123">
        <f t="shared" si="213"/>
        <v>1000</v>
      </c>
      <c r="AH3121" s="126" cm="1">
        <f t="array" ref="AH3121">_xlfn.XLOOKUP(AD3120,CDIHistorico_[Data],CDIHistorico_[CDI dia]/100,AH3120,0)</f>
        <v>0</v>
      </c>
      <c r="AI3121" s="2">
        <f t="shared" si="215"/>
        <v>1</v>
      </c>
    </row>
    <row r="3122" spans="26:35" hidden="1" x14ac:dyDescent="0.25">
      <c r="Z3122"/>
      <c r="AD3122" s="5">
        <f t="shared" si="216"/>
        <v>41239</v>
      </c>
      <c r="AE3122" s="96" cm="1">
        <f t="array" ref="AE3122">_xlfn.XLOOKUP(AD3121,SELICHistorico[Data],SELICHistorico[SELIC dia]/100,AE3121,0)</f>
        <v>0</v>
      </c>
      <c r="AF3122" s="80">
        <f t="shared" si="214"/>
        <v>1</v>
      </c>
      <c r="AG3122" s="123">
        <f t="shared" si="213"/>
        <v>1000</v>
      </c>
      <c r="AH3122" s="126" cm="1">
        <f t="array" ref="AH3122">_xlfn.XLOOKUP(AD3121,CDIHistorico_[Data],CDIHistorico_[CDI dia]/100,AH3121,0)</f>
        <v>0</v>
      </c>
      <c r="AI3122" s="2">
        <f t="shared" si="215"/>
        <v>1</v>
      </c>
    </row>
    <row r="3123" spans="26:35" hidden="1" x14ac:dyDescent="0.25">
      <c r="Z3123"/>
      <c r="AD3123" s="5">
        <f t="shared" si="216"/>
        <v>41240</v>
      </c>
      <c r="AE3123" s="96" cm="1">
        <f t="array" ref="AE3123">_xlfn.XLOOKUP(AD3122,SELICHistorico[Data],SELICHistorico[SELIC dia]/100,AE3122,0)</f>
        <v>0</v>
      </c>
      <c r="AF3123" s="80">
        <f t="shared" si="214"/>
        <v>1</v>
      </c>
      <c r="AG3123" s="123">
        <f t="shared" si="213"/>
        <v>1000</v>
      </c>
      <c r="AH3123" s="126" cm="1">
        <f t="array" ref="AH3123">_xlfn.XLOOKUP(AD3122,CDIHistorico_[Data],CDIHistorico_[CDI dia]/100,AH3122,0)</f>
        <v>0</v>
      </c>
      <c r="AI3123" s="2">
        <f t="shared" si="215"/>
        <v>1</v>
      </c>
    </row>
    <row r="3124" spans="26:35" hidden="1" x14ac:dyDescent="0.25">
      <c r="Z3124"/>
      <c r="AD3124" s="5">
        <f t="shared" si="216"/>
        <v>41241</v>
      </c>
      <c r="AE3124" s="96" cm="1">
        <f t="array" ref="AE3124">_xlfn.XLOOKUP(AD3123,SELICHistorico[Data],SELICHistorico[SELIC dia]/100,AE3123,0)</f>
        <v>0</v>
      </c>
      <c r="AF3124" s="80">
        <f t="shared" si="214"/>
        <v>1</v>
      </c>
      <c r="AG3124" s="123">
        <f t="shared" si="213"/>
        <v>1000</v>
      </c>
      <c r="AH3124" s="126" cm="1">
        <f t="array" ref="AH3124">_xlfn.XLOOKUP(AD3123,CDIHistorico_[Data],CDIHistorico_[CDI dia]/100,AH3123,0)</f>
        <v>0</v>
      </c>
      <c r="AI3124" s="2">
        <f t="shared" si="215"/>
        <v>1</v>
      </c>
    </row>
    <row r="3125" spans="26:35" hidden="1" x14ac:dyDescent="0.25">
      <c r="Z3125"/>
      <c r="AD3125" s="5">
        <f t="shared" si="216"/>
        <v>41242</v>
      </c>
      <c r="AE3125" s="96" cm="1">
        <f t="array" ref="AE3125">_xlfn.XLOOKUP(AD3124,SELICHistorico[Data],SELICHistorico[SELIC dia]/100,AE3124,0)</f>
        <v>0</v>
      </c>
      <c r="AF3125" s="80">
        <f t="shared" si="214"/>
        <v>1</v>
      </c>
      <c r="AG3125" s="123">
        <f t="shared" si="213"/>
        <v>1000</v>
      </c>
      <c r="AH3125" s="126" cm="1">
        <f t="array" ref="AH3125">_xlfn.XLOOKUP(AD3124,CDIHistorico_[Data],CDIHistorico_[CDI dia]/100,AH3124,0)</f>
        <v>0</v>
      </c>
      <c r="AI3125" s="2">
        <f t="shared" si="215"/>
        <v>1</v>
      </c>
    </row>
    <row r="3126" spans="26:35" hidden="1" x14ac:dyDescent="0.25">
      <c r="Z3126"/>
      <c r="AD3126" s="5">
        <f t="shared" si="216"/>
        <v>41243</v>
      </c>
      <c r="AE3126" s="96" cm="1">
        <f t="array" ref="AE3126">_xlfn.XLOOKUP(AD3125,SELICHistorico[Data],SELICHistorico[SELIC dia]/100,AE3125,0)</f>
        <v>0</v>
      </c>
      <c r="AF3126" s="80">
        <f t="shared" si="214"/>
        <v>1</v>
      </c>
      <c r="AG3126" s="123">
        <f t="shared" si="213"/>
        <v>1000</v>
      </c>
      <c r="AH3126" s="126" cm="1">
        <f t="array" ref="AH3126">_xlfn.XLOOKUP(AD3125,CDIHistorico_[Data],CDIHistorico_[CDI dia]/100,AH3125,0)</f>
        <v>0</v>
      </c>
      <c r="AI3126" s="2">
        <f t="shared" si="215"/>
        <v>1</v>
      </c>
    </row>
    <row r="3127" spans="26:35" hidden="1" x14ac:dyDescent="0.25">
      <c r="Z3127"/>
      <c r="AD3127" s="5">
        <f t="shared" si="216"/>
        <v>41246</v>
      </c>
      <c r="AE3127" s="96" cm="1">
        <f t="array" ref="AE3127">_xlfn.XLOOKUP(AD3126,SELICHistorico[Data],SELICHistorico[SELIC dia]/100,AE3126,0)</f>
        <v>0</v>
      </c>
      <c r="AF3127" s="80">
        <f t="shared" si="214"/>
        <v>1</v>
      </c>
      <c r="AG3127" s="123">
        <f t="shared" si="213"/>
        <v>1000</v>
      </c>
      <c r="AH3127" s="126" cm="1">
        <f t="array" ref="AH3127">_xlfn.XLOOKUP(AD3126,CDIHistorico_[Data],CDIHistorico_[CDI dia]/100,AH3126,0)</f>
        <v>0</v>
      </c>
      <c r="AI3127" s="2">
        <f t="shared" si="215"/>
        <v>1</v>
      </c>
    </row>
    <row r="3128" spans="26:35" hidden="1" x14ac:dyDescent="0.25">
      <c r="Z3128"/>
      <c r="AD3128" s="5">
        <f t="shared" si="216"/>
        <v>41247</v>
      </c>
      <c r="AE3128" s="96" cm="1">
        <f t="array" ref="AE3128">_xlfn.XLOOKUP(AD3127,SELICHistorico[Data],SELICHistorico[SELIC dia]/100,AE3127,0)</f>
        <v>0</v>
      </c>
      <c r="AF3128" s="80">
        <f t="shared" si="214"/>
        <v>1</v>
      </c>
      <c r="AG3128" s="123">
        <f t="shared" si="213"/>
        <v>1000</v>
      </c>
      <c r="AH3128" s="126" cm="1">
        <f t="array" ref="AH3128">_xlfn.XLOOKUP(AD3127,CDIHistorico_[Data],CDIHistorico_[CDI dia]/100,AH3127,0)</f>
        <v>0</v>
      </c>
      <c r="AI3128" s="2">
        <f t="shared" si="215"/>
        <v>1</v>
      </c>
    </row>
    <row r="3129" spans="26:35" hidden="1" x14ac:dyDescent="0.25">
      <c r="Z3129"/>
      <c r="AD3129" s="5">
        <f t="shared" si="216"/>
        <v>41248</v>
      </c>
      <c r="AE3129" s="96" cm="1">
        <f t="array" ref="AE3129">_xlfn.XLOOKUP(AD3128,SELICHistorico[Data],SELICHistorico[SELIC dia]/100,AE3128,0)</f>
        <v>0</v>
      </c>
      <c r="AF3129" s="80">
        <f t="shared" si="214"/>
        <v>1</v>
      </c>
      <c r="AG3129" s="123">
        <f t="shared" si="213"/>
        <v>1000</v>
      </c>
      <c r="AH3129" s="126" cm="1">
        <f t="array" ref="AH3129">_xlfn.XLOOKUP(AD3128,CDIHistorico_[Data],CDIHistorico_[CDI dia]/100,AH3128,0)</f>
        <v>0</v>
      </c>
      <c r="AI3129" s="2">
        <f t="shared" si="215"/>
        <v>1</v>
      </c>
    </row>
    <row r="3130" spans="26:35" hidden="1" x14ac:dyDescent="0.25">
      <c r="Z3130"/>
      <c r="AD3130" s="5">
        <f t="shared" si="216"/>
        <v>41249</v>
      </c>
      <c r="AE3130" s="96" cm="1">
        <f t="array" ref="AE3130">_xlfn.XLOOKUP(AD3129,SELICHistorico[Data],SELICHistorico[SELIC dia]/100,AE3129,0)</f>
        <v>0</v>
      </c>
      <c r="AF3130" s="80">
        <f t="shared" si="214"/>
        <v>1</v>
      </c>
      <c r="AG3130" s="123">
        <f t="shared" si="213"/>
        <v>1000</v>
      </c>
      <c r="AH3130" s="126" cm="1">
        <f t="array" ref="AH3130">_xlfn.XLOOKUP(AD3129,CDIHistorico_[Data],CDIHistorico_[CDI dia]/100,AH3129,0)</f>
        <v>0</v>
      </c>
      <c r="AI3130" s="2">
        <f t="shared" si="215"/>
        <v>1</v>
      </c>
    </row>
    <row r="3131" spans="26:35" hidden="1" x14ac:dyDescent="0.25">
      <c r="Z3131"/>
      <c r="AD3131" s="5">
        <f t="shared" si="216"/>
        <v>41250</v>
      </c>
      <c r="AE3131" s="96" cm="1">
        <f t="array" ref="AE3131">_xlfn.XLOOKUP(AD3130,SELICHistorico[Data],SELICHistorico[SELIC dia]/100,AE3130,0)</f>
        <v>0</v>
      </c>
      <c r="AF3131" s="80">
        <f t="shared" si="214"/>
        <v>1</v>
      </c>
      <c r="AG3131" s="123">
        <f t="shared" si="213"/>
        <v>1000</v>
      </c>
      <c r="AH3131" s="126" cm="1">
        <f t="array" ref="AH3131">_xlfn.XLOOKUP(AD3130,CDIHistorico_[Data],CDIHistorico_[CDI dia]/100,AH3130,0)</f>
        <v>0</v>
      </c>
      <c r="AI3131" s="2">
        <f t="shared" si="215"/>
        <v>1</v>
      </c>
    </row>
    <row r="3132" spans="26:35" hidden="1" x14ac:dyDescent="0.25">
      <c r="Z3132"/>
      <c r="AD3132" s="5">
        <f t="shared" si="216"/>
        <v>41253</v>
      </c>
      <c r="AE3132" s="96" cm="1">
        <f t="array" ref="AE3132">_xlfn.XLOOKUP(AD3131,SELICHistorico[Data],SELICHistorico[SELIC dia]/100,AE3131,0)</f>
        <v>0</v>
      </c>
      <c r="AF3132" s="80">
        <f t="shared" si="214"/>
        <v>1</v>
      </c>
      <c r="AG3132" s="123">
        <f t="shared" si="213"/>
        <v>1000</v>
      </c>
      <c r="AH3132" s="126" cm="1">
        <f t="array" ref="AH3132">_xlfn.XLOOKUP(AD3131,CDIHistorico_[Data],CDIHistorico_[CDI dia]/100,AH3131,0)</f>
        <v>0</v>
      </c>
      <c r="AI3132" s="2">
        <f t="shared" si="215"/>
        <v>1</v>
      </c>
    </row>
    <row r="3133" spans="26:35" hidden="1" x14ac:dyDescent="0.25">
      <c r="Z3133"/>
      <c r="AD3133" s="5">
        <f t="shared" si="216"/>
        <v>41254</v>
      </c>
      <c r="AE3133" s="96" cm="1">
        <f t="array" ref="AE3133">_xlfn.XLOOKUP(AD3132,SELICHistorico[Data],SELICHistorico[SELIC dia]/100,AE3132,0)</f>
        <v>0</v>
      </c>
      <c r="AF3133" s="80">
        <f t="shared" si="214"/>
        <v>1</v>
      </c>
      <c r="AG3133" s="123">
        <f t="shared" ref="AG3133:AG3196" si="217">TRUNC(1000*AF3133,6)</f>
        <v>1000</v>
      </c>
      <c r="AH3133" s="126" cm="1">
        <f t="array" ref="AH3133">_xlfn.XLOOKUP(AD3132,CDIHistorico_[Data],CDIHistorico_[CDI dia]/100,AH3132,0)</f>
        <v>0</v>
      </c>
      <c r="AI3133" s="2">
        <f t="shared" si="215"/>
        <v>1</v>
      </c>
    </row>
    <row r="3134" spans="26:35" hidden="1" x14ac:dyDescent="0.25">
      <c r="Z3134"/>
      <c r="AD3134" s="5">
        <f t="shared" si="216"/>
        <v>41255</v>
      </c>
      <c r="AE3134" s="96" cm="1">
        <f t="array" ref="AE3134">_xlfn.XLOOKUP(AD3133,SELICHistorico[Data],SELICHistorico[SELIC dia]/100,AE3133,0)</f>
        <v>0</v>
      </c>
      <c r="AF3134" s="80">
        <f t="shared" ref="AF3134:AF3197" si="218">AF3133*(1+AE3134)</f>
        <v>1</v>
      </c>
      <c r="AG3134" s="123">
        <f t="shared" si="217"/>
        <v>1000</v>
      </c>
      <c r="AH3134" s="126" cm="1">
        <f t="array" ref="AH3134">_xlfn.XLOOKUP(AD3133,CDIHistorico_[Data],CDIHistorico_[CDI dia]/100,AH3133,0)</f>
        <v>0</v>
      </c>
      <c r="AI3134" s="2">
        <f t="shared" si="215"/>
        <v>1</v>
      </c>
    </row>
    <row r="3135" spans="26:35" hidden="1" x14ac:dyDescent="0.25">
      <c r="Z3135"/>
      <c r="AD3135" s="5">
        <f t="shared" si="216"/>
        <v>41256</v>
      </c>
      <c r="AE3135" s="96" cm="1">
        <f t="array" ref="AE3135">_xlfn.XLOOKUP(AD3134,SELICHistorico[Data],SELICHistorico[SELIC dia]/100,AE3134,0)</f>
        <v>0</v>
      </c>
      <c r="AF3135" s="80">
        <f t="shared" si="218"/>
        <v>1</v>
      </c>
      <c r="AG3135" s="123">
        <f t="shared" si="217"/>
        <v>1000</v>
      </c>
      <c r="AH3135" s="126" cm="1">
        <f t="array" ref="AH3135">_xlfn.XLOOKUP(AD3134,CDIHistorico_[Data],CDIHistorico_[CDI dia]/100,AH3134,0)</f>
        <v>0</v>
      </c>
      <c r="AI3135" s="2">
        <f t="shared" si="215"/>
        <v>1</v>
      </c>
    </row>
    <row r="3136" spans="26:35" hidden="1" x14ac:dyDescent="0.25">
      <c r="Z3136"/>
      <c r="AD3136" s="5">
        <f t="shared" si="216"/>
        <v>41257</v>
      </c>
      <c r="AE3136" s="96" cm="1">
        <f t="array" ref="AE3136">_xlfn.XLOOKUP(AD3135,SELICHistorico[Data],SELICHistorico[SELIC dia]/100,AE3135,0)</f>
        <v>0</v>
      </c>
      <c r="AF3136" s="80">
        <f t="shared" si="218"/>
        <v>1</v>
      </c>
      <c r="AG3136" s="123">
        <f t="shared" si="217"/>
        <v>1000</v>
      </c>
      <c r="AH3136" s="126" cm="1">
        <f t="array" ref="AH3136">_xlfn.XLOOKUP(AD3135,CDIHistorico_[Data],CDIHistorico_[CDI dia]/100,AH3135,0)</f>
        <v>0</v>
      </c>
      <c r="AI3136" s="2">
        <f t="shared" si="215"/>
        <v>1</v>
      </c>
    </row>
    <row r="3137" spans="26:35" hidden="1" x14ac:dyDescent="0.25">
      <c r="Z3137"/>
      <c r="AD3137" s="5">
        <f t="shared" si="216"/>
        <v>41260</v>
      </c>
      <c r="AE3137" s="96" cm="1">
        <f t="array" ref="AE3137">_xlfn.XLOOKUP(AD3136,SELICHistorico[Data],SELICHistorico[SELIC dia]/100,AE3136,0)</f>
        <v>0</v>
      </c>
      <c r="AF3137" s="80">
        <f t="shared" si="218"/>
        <v>1</v>
      </c>
      <c r="AG3137" s="123">
        <f t="shared" si="217"/>
        <v>1000</v>
      </c>
      <c r="AH3137" s="126" cm="1">
        <f t="array" ref="AH3137">_xlfn.XLOOKUP(AD3136,CDIHistorico_[Data],CDIHistorico_[CDI dia]/100,AH3136,0)</f>
        <v>0</v>
      </c>
      <c r="AI3137" s="2">
        <f t="shared" si="215"/>
        <v>1</v>
      </c>
    </row>
    <row r="3138" spans="26:35" hidden="1" x14ac:dyDescent="0.25">
      <c r="Z3138"/>
      <c r="AD3138" s="5">
        <f t="shared" si="216"/>
        <v>41261</v>
      </c>
      <c r="AE3138" s="96" cm="1">
        <f t="array" ref="AE3138">_xlfn.XLOOKUP(AD3137,SELICHistorico[Data],SELICHistorico[SELIC dia]/100,AE3137,0)</f>
        <v>0</v>
      </c>
      <c r="AF3138" s="80">
        <f t="shared" si="218"/>
        <v>1</v>
      </c>
      <c r="AG3138" s="123">
        <f t="shared" si="217"/>
        <v>1000</v>
      </c>
      <c r="AH3138" s="126" cm="1">
        <f t="array" ref="AH3138">_xlfn.XLOOKUP(AD3137,CDIHistorico_[Data],CDIHistorico_[CDI dia]/100,AH3137,0)</f>
        <v>0</v>
      </c>
      <c r="AI3138" s="2">
        <f t="shared" si="215"/>
        <v>1</v>
      </c>
    </row>
    <row r="3139" spans="26:35" hidden="1" x14ac:dyDescent="0.25">
      <c r="Z3139"/>
      <c r="AD3139" s="5">
        <f t="shared" si="216"/>
        <v>41262</v>
      </c>
      <c r="AE3139" s="96" cm="1">
        <f t="array" ref="AE3139">_xlfn.XLOOKUP(AD3138,SELICHistorico[Data],SELICHistorico[SELIC dia]/100,AE3138,0)</f>
        <v>0</v>
      </c>
      <c r="AF3139" s="80">
        <f t="shared" si="218"/>
        <v>1</v>
      </c>
      <c r="AG3139" s="123">
        <f t="shared" si="217"/>
        <v>1000</v>
      </c>
      <c r="AH3139" s="126" cm="1">
        <f t="array" ref="AH3139">_xlfn.XLOOKUP(AD3138,CDIHistorico_[Data],CDIHistorico_[CDI dia]/100,AH3138,0)</f>
        <v>0</v>
      </c>
      <c r="AI3139" s="2">
        <f t="shared" si="215"/>
        <v>1</v>
      </c>
    </row>
    <row r="3140" spans="26:35" hidden="1" x14ac:dyDescent="0.25">
      <c r="Z3140"/>
      <c r="AD3140" s="5">
        <f t="shared" si="216"/>
        <v>41263</v>
      </c>
      <c r="AE3140" s="96" cm="1">
        <f t="array" ref="AE3140">_xlfn.XLOOKUP(AD3139,SELICHistorico[Data],SELICHistorico[SELIC dia]/100,AE3139,0)</f>
        <v>0</v>
      </c>
      <c r="AF3140" s="80">
        <f t="shared" si="218"/>
        <v>1</v>
      </c>
      <c r="AG3140" s="123">
        <f t="shared" si="217"/>
        <v>1000</v>
      </c>
      <c r="AH3140" s="126" cm="1">
        <f t="array" ref="AH3140">_xlfn.XLOOKUP(AD3139,CDIHistorico_[Data],CDIHistorico_[CDI dia]/100,AH3139,0)</f>
        <v>0</v>
      </c>
      <c r="AI3140" s="2">
        <f t="shared" si="215"/>
        <v>1</v>
      </c>
    </row>
    <row r="3141" spans="26:35" hidden="1" x14ac:dyDescent="0.25">
      <c r="Z3141"/>
      <c r="AD3141" s="5">
        <f t="shared" si="216"/>
        <v>41264</v>
      </c>
      <c r="AE3141" s="96" cm="1">
        <f t="array" ref="AE3141">_xlfn.XLOOKUP(AD3140,SELICHistorico[Data],SELICHistorico[SELIC dia]/100,AE3140,0)</f>
        <v>0</v>
      </c>
      <c r="AF3141" s="80">
        <f t="shared" si="218"/>
        <v>1</v>
      </c>
      <c r="AG3141" s="123">
        <f t="shared" si="217"/>
        <v>1000</v>
      </c>
      <c r="AH3141" s="126" cm="1">
        <f t="array" ref="AH3141">_xlfn.XLOOKUP(AD3140,CDIHistorico_[Data],CDIHistorico_[CDI dia]/100,AH3140,0)</f>
        <v>0</v>
      </c>
      <c r="AI3141" s="2">
        <f t="shared" si="215"/>
        <v>1</v>
      </c>
    </row>
    <row r="3142" spans="26:35" hidden="1" x14ac:dyDescent="0.25">
      <c r="Z3142"/>
      <c r="AD3142" s="5">
        <f t="shared" si="216"/>
        <v>41267</v>
      </c>
      <c r="AE3142" s="96" cm="1">
        <f t="array" ref="AE3142">_xlfn.XLOOKUP(AD3141,SELICHistorico[Data],SELICHistorico[SELIC dia]/100,AE3141,0)</f>
        <v>0</v>
      </c>
      <c r="AF3142" s="80">
        <f t="shared" si="218"/>
        <v>1</v>
      </c>
      <c r="AG3142" s="123">
        <f t="shared" si="217"/>
        <v>1000</v>
      </c>
      <c r="AH3142" s="126" cm="1">
        <f t="array" ref="AH3142">_xlfn.XLOOKUP(AD3141,CDIHistorico_[Data],CDIHistorico_[CDI dia]/100,AH3141,0)</f>
        <v>0</v>
      </c>
      <c r="AI3142" s="2">
        <f t="shared" si="215"/>
        <v>1</v>
      </c>
    </row>
    <row r="3143" spans="26:35" hidden="1" x14ac:dyDescent="0.25">
      <c r="Z3143"/>
      <c r="AD3143" s="5">
        <f t="shared" si="216"/>
        <v>41269</v>
      </c>
      <c r="AE3143" s="96" cm="1">
        <f t="array" ref="AE3143">_xlfn.XLOOKUP(AD3142,SELICHistorico[Data],SELICHistorico[SELIC dia]/100,AE3142,0)</f>
        <v>0</v>
      </c>
      <c r="AF3143" s="80">
        <f t="shared" si="218"/>
        <v>1</v>
      </c>
      <c r="AG3143" s="123">
        <f t="shared" si="217"/>
        <v>1000</v>
      </c>
      <c r="AH3143" s="126" cm="1">
        <f t="array" ref="AH3143">_xlfn.XLOOKUP(AD3142,CDIHistorico_[Data],CDIHistorico_[CDI dia]/100,AH3142,0)</f>
        <v>0</v>
      </c>
      <c r="AI3143" s="2">
        <f t="shared" si="215"/>
        <v>1</v>
      </c>
    </row>
    <row r="3144" spans="26:35" hidden="1" x14ac:dyDescent="0.25">
      <c r="Z3144"/>
      <c r="AD3144" s="5">
        <f t="shared" si="216"/>
        <v>41270</v>
      </c>
      <c r="AE3144" s="96" cm="1">
        <f t="array" ref="AE3144">_xlfn.XLOOKUP(AD3143,SELICHistorico[Data],SELICHistorico[SELIC dia]/100,AE3143,0)</f>
        <v>0</v>
      </c>
      <c r="AF3144" s="80">
        <f t="shared" si="218"/>
        <v>1</v>
      </c>
      <c r="AG3144" s="123">
        <f t="shared" si="217"/>
        <v>1000</v>
      </c>
      <c r="AH3144" s="126" cm="1">
        <f t="array" ref="AH3144">_xlfn.XLOOKUP(AD3143,CDIHistorico_[Data],CDIHistorico_[CDI dia]/100,AH3143,0)</f>
        <v>0</v>
      </c>
      <c r="AI3144" s="2">
        <f t="shared" si="215"/>
        <v>1</v>
      </c>
    </row>
    <row r="3145" spans="26:35" hidden="1" x14ac:dyDescent="0.25">
      <c r="Z3145"/>
      <c r="AD3145" s="5">
        <f t="shared" si="216"/>
        <v>41271</v>
      </c>
      <c r="AE3145" s="96" cm="1">
        <f t="array" ref="AE3145">_xlfn.XLOOKUP(AD3144,SELICHistorico[Data],SELICHistorico[SELIC dia]/100,AE3144,0)</f>
        <v>0</v>
      </c>
      <c r="AF3145" s="80">
        <f t="shared" si="218"/>
        <v>1</v>
      </c>
      <c r="AG3145" s="123">
        <f t="shared" si="217"/>
        <v>1000</v>
      </c>
      <c r="AH3145" s="126" cm="1">
        <f t="array" ref="AH3145">_xlfn.XLOOKUP(AD3144,CDIHistorico_[Data],CDIHistorico_[CDI dia]/100,AH3144,0)</f>
        <v>0</v>
      </c>
      <c r="AI3145" s="2">
        <f t="shared" si="215"/>
        <v>1</v>
      </c>
    </row>
    <row r="3146" spans="26:35" hidden="1" x14ac:dyDescent="0.25">
      <c r="Z3146"/>
      <c r="AD3146" s="5">
        <f t="shared" si="216"/>
        <v>41274</v>
      </c>
      <c r="AE3146" s="96" cm="1">
        <f t="array" ref="AE3146">_xlfn.XLOOKUP(AD3145,SELICHistorico[Data],SELICHistorico[SELIC dia]/100,AE3145,0)</f>
        <v>0</v>
      </c>
      <c r="AF3146" s="80">
        <f t="shared" si="218"/>
        <v>1</v>
      </c>
      <c r="AG3146" s="123">
        <f t="shared" si="217"/>
        <v>1000</v>
      </c>
      <c r="AH3146" s="126" cm="1">
        <f t="array" ref="AH3146">_xlfn.XLOOKUP(AD3145,CDIHistorico_[Data],CDIHistorico_[CDI dia]/100,AH3145,0)</f>
        <v>0</v>
      </c>
      <c r="AI3146" s="2">
        <f t="shared" si="215"/>
        <v>1</v>
      </c>
    </row>
    <row r="3147" spans="26:35" hidden="1" x14ac:dyDescent="0.25">
      <c r="Z3147"/>
      <c r="AD3147" s="5">
        <f t="shared" si="216"/>
        <v>41276</v>
      </c>
      <c r="AE3147" s="96" cm="1">
        <f t="array" ref="AE3147">_xlfn.XLOOKUP(AD3146,SELICHistorico[Data],SELICHistorico[SELIC dia]/100,AE3146,0)</f>
        <v>0</v>
      </c>
      <c r="AF3147" s="80">
        <f t="shared" si="218"/>
        <v>1</v>
      </c>
      <c r="AG3147" s="123">
        <f t="shared" si="217"/>
        <v>1000</v>
      </c>
      <c r="AH3147" s="126" cm="1">
        <f t="array" ref="AH3147">_xlfn.XLOOKUP(AD3146,CDIHistorico_[Data],CDIHistorico_[CDI dia]/100,AH3146,0)</f>
        <v>0</v>
      </c>
      <c r="AI3147" s="2">
        <f t="shared" ref="AI3147:AI3210" si="219">AI3146*(1+AH3147)</f>
        <v>1</v>
      </c>
    </row>
    <row r="3148" spans="26:35" hidden="1" x14ac:dyDescent="0.25">
      <c r="Z3148"/>
      <c r="AD3148" s="5">
        <f t="shared" si="216"/>
        <v>41277</v>
      </c>
      <c r="AE3148" s="96" cm="1">
        <f t="array" ref="AE3148">_xlfn.XLOOKUP(AD3147,SELICHistorico[Data],SELICHistorico[SELIC dia]/100,AE3147,0)</f>
        <v>0</v>
      </c>
      <c r="AF3148" s="80">
        <f t="shared" si="218"/>
        <v>1</v>
      </c>
      <c r="AG3148" s="123">
        <f t="shared" si="217"/>
        <v>1000</v>
      </c>
      <c r="AH3148" s="126" cm="1">
        <f t="array" ref="AH3148">_xlfn.XLOOKUP(AD3147,CDIHistorico_[Data],CDIHistorico_[CDI dia]/100,AH3147,0)</f>
        <v>0</v>
      </c>
      <c r="AI3148" s="2">
        <f t="shared" si="219"/>
        <v>1</v>
      </c>
    </row>
    <row r="3149" spans="26:35" hidden="1" x14ac:dyDescent="0.25">
      <c r="Z3149"/>
      <c r="AD3149" s="5">
        <f t="shared" si="216"/>
        <v>41278</v>
      </c>
      <c r="AE3149" s="96" cm="1">
        <f t="array" ref="AE3149">_xlfn.XLOOKUP(AD3148,SELICHistorico[Data],SELICHistorico[SELIC dia]/100,AE3148,0)</f>
        <v>0</v>
      </c>
      <c r="AF3149" s="80">
        <f t="shared" si="218"/>
        <v>1</v>
      </c>
      <c r="AG3149" s="123">
        <f t="shared" si="217"/>
        <v>1000</v>
      </c>
      <c r="AH3149" s="126" cm="1">
        <f t="array" ref="AH3149">_xlfn.XLOOKUP(AD3148,CDIHistorico_[Data],CDIHistorico_[CDI dia]/100,AH3148,0)</f>
        <v>0</v>
      </c>
      <c r="AI3149" s="2">
        <f t="shared" si="219"/>
        <v>1</v>
      </c>
    </row>
    <row r="3150" spans="26:35" hidden="1" x14ac:dyDescent="0.25">
      <c r="Z3150"/>
      <c r="AD3150" s="5">
        <f t="shared" si="216"/>
        <v>41281</v>
      </c>
      <c r="AE3150" s="96" cm="1">
        <f t="array" ref="AE3150">_xlfn.XLOOKUP(AD3149,SELICHistorico[Data],SELICHistorico[SELIC dia]/100,AE3149,0)</f>
        <v>0</v>
      </c>
      <c r="AF3150" s="80">
        <f t="shared" si="218"/>
        <v>1</v>
      </c>
      <c r="AG3150" s="123">
        <f t="shared" si="217"/>
        <v>1000</v>
      </c>
      <c r="AH3150" s="126" cm="1">
        <f t="array" ref="AH3150">_xlfn.XLOOKUP(AD3149,CDIHistorico_[Data],CDIHistorico_[CDI dia]/100,AH3149,0)</f>
        <v>0</v>
      </c>
      <c r="AI3150" s="2">
        <f t="shared" si="219"/>
        <v>1</v>
      </c>
    </row>
    <row r="3151" spans="26:35" hidden="1" x14ac:dyDescent="0.25">
      <c r="Z3151"/>
      <c r="AD3151" s="5">
        <f t="shared" si="216"/>
        <v>41282</v>
      </c>
      <c r="AE3151" s="96" cm="1">
        <f t="array" ref="AE3151">_xlfn.XLOOKUP(AD3150,SELICHistorico[Data],SELICHistorico[SELIC dia]/100,AE3150,0)</f>
        <v>0</v>
      </c>
      <c r="AF3151" s="80">
        <f t="shared" si="218"/>
        <v>1</v>
      </c>
      <c r="AG3151" s="123">
        <f t="shared" si="217"/>
        <v>1000</v>
      </c>
      <c r="AH3151" s="126" cm="1">
        <f t="array" ref="AH3151">_xlfn.XLOOKUP(AD3150,CDIHistorico_[Data],CDIHistorico_[CDI dia]/100,AH3150,0)</f>
        <v>0</v>
      </c>
      <c r="AI3151" s="2">
        <f t="shared" si="219"/>
        <v>1</v>
      </c>
    </row>
    <row r="3152" spans="26:35" hidden="1" x14ac:dyDescent="0.25">
      <c r="Z3152"/>
      <c r="AD3152" s="5">
        <f t="shared" si="216"/>
        <v>41283</v>
      </c>
      <c r="AE3152" s="96" cm="1">
        <f t="array" ref="AE3152">_xlfn.XLOOKUP(AD3151,SELICHistorico[Data],SELICHistorico[SELIC dia]/100,AE3151,0)</f>
        <v>0</v>
      </c>
      <c r="AF3152" s="80">
        <f t="shared" si="218"/>
        <v>1</v>
      </c>
      <c r="AG3152" s="123">
        <f t="shared" si="217"/>
        <v>1000</v>
      </c>
      <c r="AH3152" s="126" cm="1">
        <f t="array" ref="AH3152">_xlfn.XLOOKUP(AD3151,CDIHistorico_[Data],CDIHistorico_[CDI dia]/100,AH3151,0)</f>
        <v>0</v>
      </c>
      <c r="AI3152" s="2">
        <f t="shared" si="219"/>
        <v>1</v>
      </c>
    </row>
    <row r="3153" spans="26:35" hidden="1" x14ac:dyDescent="0.25">
      <c r="Z3153"/>
      <c r="AD3153" s="5">
        <f t="shared" si="216"/>
        <v>41284</v>
      </c>
      <c r="AE3153" s="96" cm="1">
        <f t="array" ref="AE3153">_xlfn.XLOOKUP(AD3152,SELICHistorico[Data],SELICHistorico[SELIC dia]/100,AE3152,0)</f>
        <v>0</v>
      </c>
      <c r="AF3153" s="80">
        <f t="shared" si="218"/>
        <v>1</v>
      </c>
      <c r="AG3153" s="123">
        <f t="shared" si="217"/>
        <v>1000</v>
      </c>
      <c r="AH3153" s="126" cm="1">
        <f t="array" ref="AH3153">_xlfn.XLOOKUP(AD3152,CDIHistorico_[Data],CDIHistorico_[CDI dia]/100,AH3152,0)</f>
        <v>0</v>
      </c>
      <c r="AI3153" s="2">
        <f t="shared" si="219"/>
        <v>1</v>
      </c>
    </row>
    <row r="3154" spans="26:35" hidden="1" x14ac:dyDescent="0.25">
      <c r="Z3154"/>
      <c r="AD3154" s="5">
        <f t="shared" si="216"/>
        <v>41285</v>
      </c>
      <c r="AE3154" s="96" cm="1">
        <f t="array" ref="AE3154">_xlfn.XLOOKUP(AD3153,SELICHistorico[Data],SELICHistorico[SELIC dia]/100,AE3153,0)</f>
        <v>0</v>
      </c>
      <c r="AF3154" s="80">
        <f t="shared" si="218"/>
        <v>1</v>
      </c>
      <c r="AG3154" s="123">
        <f t="shared" si="217"/>
        <v>1000</v>
      </c>
      <c r="AH3154" s="126" cm="1">
        <f t="array" ref="AH3154">_xlfn.XLOOKUP(AD3153,CDIHistorico_[Data],CDIHistorico_[CDI dia]/100,AH3153,0)</f>
        <v>0</v>
      </c>
      <c r="AI3154" s="2">
        <f t="shared" si="219"/>
        <v>1</v>
      </c>
    </row>
    <row r="3155" spans="26:35" hidden="1" x14ac:dyDescent="0.25">
      <c r="Z3155"/>
      <c r="AD3155" s="5">
        <f t="shared" si="216"/>
        <v>41288</v>
      </c>
      <c r="AE3155" s="96" cm="1">
        <f t="array" ref="AE3155">_xlfn.XLOOKUP(AD3154,SELICHistorico[Data],SELICHistorico[SELIC dia]/100,AE3154,0)</f>
        <v>0</v>
      </c>
      <c r="AF3155" s="80">
        <f t="shared" si="218"/>
        <v>1</v>
      </c>
      <c r="AG3155" s="123">
        <f t="shared" si="217"/>
        <v>1000</v>
      </c>
      <c r="AH3155" s="126" cm="1">
        <f t="array" ref="AH3155">_xlfn.XLOOKUP(AD3154,CDIHistorico_[Data],CDIHistorico_[CDI dia]/100,AH3154,0)</f>
        <v>0</v>
      </c>
      <c r="AI3155" s="2">
        <f t="shared" si="219"/>
        <v>1</v>
      </c>
    </row>
    <row r="3156" spans="26:35" hidden="1" x14ac:dyDescent="0.25">
      <c r="Z3156"/>
      <c r="AD3156" s="5">
        <f t="shared" ref="AD3156:AD3219" si="220">WORKDAY(AD3155,1,feriados)</f>
        <v>41289</v>
      </c>
      <c r="AE3156" s="96" cm="1">
        <f t="array" ref="AE3156">_xlfn.XLOOKUP(AD3155,SELICHistorico[Data],SELICHistorico[SELIC dia]/100,AE3155,0)</f>
        <v>0</v>
      </c>
      <c r="AF3156" s="80">
        <f t="shared" si="218"/>
        <v>1</v>
      </c>
      <c r="AG3156" s="123">
        <f t="shared" si="217"/>
        <v>1000</v>
      </c>
      <c r="AH3156" s="126" cm="1">
        <f t="array" ref="AH3156">_xlfn.XLOOKUP(AD3155,CDIHistorico_[Data],CDIHistorico_[CDI dia]/100,AH3155,0)</f>
        <v>0</v>
      </c>
      <c r="AI3156" s="2">
        <f t="shared" si="219"/>
        <v>1</v>
      </c>
    </row>
    <row r="3157" spans="26:35" hidden="1" x14ac:dyDescent="0.25">
      <c r="Z3157"/>
      <c r="AD3157" s="5">
        <f t="shared" si="220"/>
        <v>41290</v>
      </c>
      <c r="AE3157" s="96" cm="1">
        <f t="array" ref="AE3157">_xlfn.XLOOKUP(AD3156,SELICHistorico[Data],SELICHistorico[SELIC dia]/100,AE3156,0)</f>
        <v>0</v>
      </c>
      <c r="AF3157" s="80">
        <f t="shared" si="218"/>
        <v>1</v>
      </c>
      <c r="AG3157" s="123">
        <f t="shared" si="217"/>
        <v>1000</v>
      </c>
      <c r="AH3157" s="126" cm="1">
        <f t="array" ref="AH3157">_xlfn.XLOOKUP(AD3156,CDIHistorico_[Data],CDIHistorico_[CDI dia]/100,AH3156,0)</f>
        <v>0</v>
      </c>
      <c r="AI3157" s="2">
        <f t="shared" si="219"/>
        <v>1</v>
      </c>
    </row>
    <row r="3158" spans="26:35" hidden="1" x14ac:dyDescent="0.25">
      <c r="Z3158"/>
      <c r="AD3158" s="5">
        <f t="shared" si="220"/>
        <v>41291</v>
      </c>
      <c r="AE3158" s="96" cm="1">
        <f t="array" ref="AE3158">_xlfn.XLOOKUP(AD3157,SELICHistorico[Data],SELICHistorico[SELIC dia]/100,AE3157,0)</f>
        <v>0</v>
      </c>
      <c r="AF3158" s="80">
        <f t="shared" si="218"/>
        <v>1</v>
      </c>
      <c r="AG3158" s="123">
        <f t="shared" si="217"/>
        <v>1000</v>
      </c>
      <c r="AH3158" s="126" cm="1">
        <f t="array" ref="AH3158">_xlfn.XLOOKUP(AD3157,CDIHistorico_[Data],CDIHistorico_[CDI dia]/100,AH3157,0)</f>
        <v>0</v>
      </c>
      <c r="AI3158" s="2">
        <f t="shared" si="219"/>
        <v>1</v>
      </c>
    </row>
    <row r="3159" spans="26:35" hidden="1" x14ac:dyDescent="0.25">
      <c r="Z3159"/>
      <c r="AD3159" s="5">
        <f t="shared" si="220"/>
        <v>41292</v>
      </c>
      <c r="AE3159" s="96" cm="1">
        <f t="array" ref="AE3159">_xlfn.XLOOKUP(AD3158,SELICHistorico[Data],SELICHistorico[SELIC dia]/100,AE3158,0)</f>
        <v>0</v>
      </c>
      <c r="AF3159" s="80">
        <f t="shared" si="218"/>
        <v>1</v>
      </c>
      <c r="AG3159" s="123">
        <f t="shared" si="217"/>
        <v>1000</v>
      </c>
      <c r="AH3159" s="126" cm="1">
        <f t="array" ref="AH3159">_xlfn.XLOOKUP(AD3158,CDIHistorico_[Data],CDIHistorico_[CDI dia]/100,AH3158,0)</f>
        <v>0</v>
      </c>
      <c r="AI3159" s="2">
        <f t="shared" si="219"/>
        <v>1</v>
      </c>
    </row>
    <row r="3160" spans="26:35" hidden="1" x14ac:dyDescent="0.25">
      <c r="Z3160"/>
      <c r="AD3160" s="5">
        <f t="shared" si="220"/>
        <v>41295</v>
      </c>
      <c r="AE3160" s="96" cm="1">
        <f t="array" ref="AE3160">_xlfn.XLOOKUP(AD3159,SELICHistorico[Data],SELICHistorico[SELIC dia]/100,AE3159,0)</f>
        <v>0</v>
      </c>
      <c r="AF3160" s="80">
        <f t="shared" si="218"/>
        <v>1</v>
      </c>
      <c r="AG3160" s="123">
        <f t="shared" si="217"/>
        <v>1000</v>
      </c>
      <c r="AH3160" s="126" cm="1">
        <f t="array" ref="AH3160">_xlfn.XLOOKUP(AD3159,CDIHistorico_[Data],CDIHistorico_[CDI dia]/100,AH3159,0)</f>
        <v>0</v>
      </c>
      <c r="AI3160" s="2">
        <f t="shared" si="219"/>
        <v>1</v>
      </c>
    </row>
    <row r="3161" spans="26:35" hidden="1" x14ac:dyDescent="0.25">
      <c r="Z3161"/>
      <c r="AD3161" s="5">
        <f t="shared" si="220"/>
        <v>41296</v>
      </c>
      <c r="AE3161" s="96" cm="1">
        <f t="array" ref="AE3161">_xlfn.XLOOKUP(AD3160,SELICHistorico[Data],SELICHistorico[SELIC dia]/100,AE3160,0)</f>
        <v>0</v>
      </c>
      <c r="AF3161" s="80">
        <f t="shared" si="218"/>
        <v>1</v>
      </c>
      <c r="AG3161" s="123">
        <f t="shared" si="217"/>
        <v>1000</v>
      </c>
      <c r="AH3161" s="126" cm="1">
        <f t="array" ref="AH3161">_xlfn.XLOOKUP(AD3160,CDIHistorico_[Data],CDIHistorico_[CDI dia]/100,AH3160,0)</f>
        <v>0</v>
      </c>
      <c r="AI3161" s="2">
        <f t="shared" si="219"/>
        <v>1</v>
      </c>
    </row>
    <row r="3162" spans="26:35" hidden="1" x14ac:dyDescent="0.25">
      <c r="Z3162"/>
      <c r="AD3162" s="5">
        <f t="shared" si="220"/>
        <v>41297</v>
      </c>
      <c r="AE3162" s="96" cm="1">
        <f t="array" ref="AE3162">_xlfn.XLOOKUP(AD3161,SELICHistorico[Data],SELICHistorico[SELIC dia]/100,AE3161,0)</f>
        <v>0</v>
      </c>
      <c r="AF3162" s="80">
        <f t="shared" si="218"/>
        <v>1</v>
      </c>
      <c r="AG3162" s="123">
        <f t="shared" si="217"/>
        <v>1000</v>
      </c>
      <c r="AH3162" s="126" cm="1">
        <f t="array" ref="AH3162">_xlfn.XLOOKUP(AD3161,CDIHistorico_[Data],CDIHistorico_[CDI dia]/100,AH3161,0)</f>
        <v>0</v>
      </c>
      <c r="AI3162" s="2">
        <f t="shared" si="219"/>
        <v>1</v>
      </c>
    </row>
    <row r="3163" spans="26:35" hidden="1" x14ac:dyDescent="0.25">
      <c r="Z3163"/>
      <c r="AD3163" s="5">
        <f t="shared" si="220"/>
        <v>41298</v>
      </c>
      <c r="AE3163" s="96" cm="1">
        <f t="array" ref="AE3163">_xlfn.XLOOKUP(AD3162,SELICHistorico[Data],SELICHistorico[SELIC dia]/100,AE3162,0)</f>
        <v>0</v>
      </c>
      <c r="AF3163" s="80">
        <f t="shared" si="218"/>
        <v>1</v>
      </c>
      <c r="AG3163" s="123">
        <f t="shared" si="217"/>
        <v>1000</v>
      </c>
      <c r="AH3163" s="126" cm="1">
        <f t="array" ref="AH3163">_xlfn.XLOOKUP(AD3162,CDIHistorico_[Data],CDIHistorico_[CDI dia]/100,AH3162,0)</f>
        <v>0</v>
      </c>
      <c r="AI3163" s="2">
        <f t="shared" si="219"/>
        <v>1</v>
      </c>
    </row>
    <row r="3164" spans="26:35" hidden="1" x14ac:dyDescent="0.25">
      <c r="Z3164"/>
      <c r="AD3164" s="5">
        <f t="shared" si="220"/>
        <v>41299</v>
      </c>
      <c r="AE3164" s="96" cm="1">
        <f t="array" ref="AE3164">_xlfn.XLOOKUP(AD3163,SELICHistorico[Data],SELICHistorico[SELIC dia]/100,AE3163,0)</f>
        <v>0</v>
      </c>
      <c r="AF3164" s="80">
        <f t="shared" si="218"/>
        <v>1</v>
      </c>
      <c r="AG3164" s="123">
        <f t="shared" si="217"/>
        <v>1000</v>
      </c>
      <c r="AH3164" s="126" cm="1">
        <f t="array" ref="AH3164">_xlfn.XLOOKUP(AD3163,CDIHistorico_[Data],CDIHistorico_[CDI dia]/100,AH3163,0)</f>
        <v>0</v>
      </c>
      <c r="AI3164" s="2">
        <f t="shared" si="219"/>
        <v>1</v>
      </c>
    </row>
    <row r="3165" spans="26:35" hidden="1" x14ac:dyDescent="0.25">
      <c r="Z3165"/>
      <c r="AD3165" s="5">
        <f t="shared" si="220"/>
        <v>41302</v>
      </c>
      <c r="AE3165" s="96" cm="1">
        <f t="array" ref="AE3165">_xlfn.XLOOKUP(AD3164,SELICHistorico[Data],SELICHistorico[SELIC dia]/100,AE3164,0)</f>
        <v>0</v>
      </c>
      <c r="AF3165" s="80">
        <f t="shared" si="218"/>
        <v>1</v>
      </c>
      <c r="AG3165" s="123">
        <f t="shared" si="217"/>
        <v>1000</v>
      </c>
      <c r="AH3165" s="126" cm="1">
        <f t="array" ref="AH3165">_xlfn.XLOOKUP(AD3164,CDIHistorico_[Data],CDIHistorico_[CDI dia]/100,AH3164,0)</f>
        <v>0</v>
      </c>
      <c r="AI3165" s="2">
        <f t="shared" si="219"/>
        <v>1</v>
      </c>
    </row>
    <row r="3166" spans="26:35" hidden="1" x14ac:dyDescent="0.25">
      <c r="Z3166"/>
      <c r="AD3166" s="5">
        <f t="shared" si="220"/>
        <v>41303</v>
      </c>
      <c r="AE3166" s="96" cm="1">
        <f t="array" ref="AE3166">_xlfn.XLOOKUP(AD3165,SELICHistorico[Data],SELICHistorico[SELIC dia]/100,AE3165,0)</f>
        <v>0</v>
      </c>
      <c r="AF3166" s="80">
        <f t="shared" si="218"/>
        <v>1</v>
      </c>
      <c r="AG3166" s="123">
        <f t="shared" si="217"/>
        <v>1000</v>
      </c>
      <c r="AH3166" s="126" cm="1">
        <f t="array" ref="AH3166">_xlfn.XLOOKUP(AD3165,CDIHistorico_[Data],CDIHistorico_[CDI dia]/100,AH3165,0)</f>
        <v>0</v>
      </c>
      <c r="AI3166" s="2">
        <f t="shared" si="219"/>
        <v>1</v>
      </c>
    </row>
    <row r="3167" spans="26:35" hidden="1" x14ac:dyDescent="0.25">
      <c r="Z3167"/>
      <c r="AD3167" s="5">
        <f t="shared" si="220"/>
        <v>41304</v>
      </c>
      <c r="AE3167" s="96" cm="1">
        <f t="array" ref="AE3167">_xlfn.XLOOKUP(AD3166,SELICHistorico[Data],SELICHistorico[SELIC dia]/100,AE3166,0)</f>
        <v>0</v>
      </c>
      <c r="AF3167" s="80">
        <f t="shared" si="218"/>
        <v>1</v>
      </c>
      <c r="AG3167" s="123">
        <f t="shared" si="217"/>
        <v>1000</v>
      </c>
      <c r="AH3167" s="126" cm="1">
        <f t="array" ref="AH3167">_xlfn.XLOOKUP(AD3166,CDIHistorico_[Data],CDIHistorico_[CDI dia]/100,AH3166,0)</f>
        <v>0</v>
      </c>
      <c r="AI3167" s="2">
        <f t="shared" si="219"/>
        <v>1</v>
      </c>
    </row>
    <row r="3168" spans="26:35" hidden="1" x14ac:dyDescent="0.25">
      <c r="Z3168"/>
      <c r="AD3168" s="5">
        <f t="shared" si="220"/>
        <v>41305</v>
      </c>
      <c r="AE3168" s="96" cm="1">
        <f t="array" ref="AE3168">_xlfn.XLOOKUP(AD3167,SELICHistorico[Data],SELICHistorico[SELIC dia]/100,AE3167,0)</f>
        <v>0</v>
      </c>
      <c r="AF3168" s="80">
        <f t="shared" si="218"/>
        <v>1</v>
      </c>
      <c r="AG3168" s="123">
        <f t="shared" si="217"/>
        <v>1000</v>
      </c>
      <c r="AH3168" s="126" cm="1">
        <f t="array" ref="AH3168">_xlfn.XLOOKUP(AD3167,CDIHistorico_[Data],CDIHistorico_[CDI dia]/100,AH3167,0)</f>
        <v>0</v>
      </c>
      <c r="AI3168" s="2">
        <f t="shared" si="219"/>
        <v>1</v>
      </c>
    </row>
    <row r="3169" spans="26:35" hidden="1" x14ac:dyDescent="0.25">
      <c r="Z3169"/>
      <c r="AD3169" s="5">
        <f t="shared" si="220"/>
        <v>41306</v>
      </c>
      <c r="AE3169" s="96" cm="1">
        <f t="array" ref="AE3169">_xlfn.XLOOKUP(AD3168,SELICHistorico[Data],SELICHistorico[SELIC dia]/100,AE3168,0)</f>
        <v>0</v>
      </c>
      <c r="AF3169" s="80">
        <f t="shared" si="218"/>
        <v>1</v>
      </c>
      <c r="AG3169" s="123">
        <f t="shared" si="217"/>
        <v>1000</v>
      </c>
      <c r="AH3169" s="126" cm="1">
        <f t="array" ref="AH3169">_xlfn.XLOOKUP(AD3168,CDIHistorico_[Data],CDIHistorico_[CDI dia]/100,AH3168,0)</f>
        <v>0</v>
      </c>
      <c r="AI3169" s="2">
        <f t="shared" si="219"/>
        <v>1</v>
      </c>
    </row>
    <row r="3170" spans="26:35" hidden="1" x14ac:dyDescent="0.25">
      <c r="Z3170"/>
      <c r="AD3170" s="5">
        <f t="shared" si="220"/>
        <v>41309</v>
      </c>
      <c r="AE3170" s="96" cm="1">
        <f t="array" ref="AE3170">_xlfn.XLOOKUP(AD3169,SELICHistorico[Data],SELICHistorico[SELIC dia]/100,AE3169,0)</f>
        <v>0</v>
      </c>
      <c r="AF3170" s="80">
        <f t="shared" si="218"/>
        <v>1</v>
      </c>
      <c r="AG3170" s="123">
        <f t="shared" si="217"/>
        <v>1000</v>
      </c>
      <c r="AH3170" s="126" cm="1">
        <f t="array" ref="AH3170">_xlfn.XLOOKUP(AD3169,CDIHistorico_[Data],CDIHistorico_[CDI dia]/100,AH3169,0)</f>
        <v>0</v>
      </c>
      <c r="AI3170" s="2">
        <f t="shared" si="219"/>
        <v>1</v>
      </c>
    </row>
    <row r="3171" spans="26:35" hidden="1" x14ac:dyDescent="0.25">
      <c r="Z3171"/>
      <c r="AD3171" s="5">
        <f t="shared" si="220"/>
        <v>41310</v>
      </c>
      <c r="AE3171" s="96" cm="1">
        <f t="array" ref="AE3171">_xlfn.XLOOKUP(AD3170,SELICHistorico[Data],SELICHistorico[SELIC dia]/100,AE3170,0)</f>
        <v>0</v>
      </c>
      <c r="AF3171" s="80">
        <f t="shared" si="218"/>
        <v>1</v>
      </c>
      <c r="AG3171" s="123">
        <f t="shared" si="217"/>
        <v>1000</v>
      </c>
      <c r="AH3171" s="126" cm="1">
        <f t="array" ref="AH3171">_xlfn.XLOOKUP(AD3170,CDIHistorico_[Data],CDIHistorico_[CDI dia]/100,AH3170,0)</f>
        <v>0</v>
      </c>
      <c r="AI3171" s="2">
        <f t="shared" si="219"/>
        <v>1</v>
      </c>
    </row>
    <row r="3172" spans="26:35" hidden="1" x14ac:dyDescent="0.25">
      <c r="Z3172"/>
      <c r="AD3172" s="5">
        <f t="shared" si="220"/>
        <v>41311</v>
      </c>
      <c r="AE3172" s="96" cm="1">
        <f t="array" ref="AE3172">_xlfn.XLOOKUP(AD3171,SELICHistorico[Data],SELICHistorico[SELIC dia]/100,AE3171,0)</f>
        <v>0</v>
      </c>
      <c r="AF3172" s="80">
        <f t="shared" si="218"/>
        <v>1</v>
      </c>
      <c r="AG3172" s="123">
        <f t="shared" si="217"/>
        <v>1000</v>
      </c>
      <c r="AH3172" s="126" cm="1">
        <f t="array" ref="AH3172">_xlfn.XLOOKUP(AD3171,CDIHistorico_[Data],CDIHistorico_[CDI dia]/100,AH3171,0)</f>
        <v>0</v>
      </c>
      <c r="AI3172" s="2">
        <f t="shared" si="219"/>
        <v>1</v>
      </c>
    </row>
    <row r="3173" spans="26:35" hidden="1" x14ac:dyDescent="0.25">
      <c r="Z3173"/>
      <c r="AD3173" s="5">
        <f t="shared" si="220"/>
        <v>41312</v>
      </c>
      <c r="AE3173" s="96" cm="1">
        <f t="array" ref="AE3173">_xlfn.XLOOKUP(AD3172,SELICHistorico[Data],SELICHistorico[SELIC dia]/100,AE3172,0)</f>
        <v>0</v>
      </c>
      <c r="AF3173" s="80">
        <f t="shared" si="218"/>
        <v>1</v>
      </c>
      <c r="AG3173" s="123">
        <f t="shared" si="217"/>
        <v>1000</v>
      </c>
      <c r="AH3173" s="126" cm="1">
        <f t="array" ref="AH3173">_xlfn.XLOOKUP(AD3172,CDIHistorico_[Data],CDIHistorico_[CDI dia]/100,AH3172,0)</f>
        <v>0</v>
      </c>
      <c r="AI3173" s="2">
        <f t="shared" si="219"/>
        <v>1</v>
      </c>
    </row>
    <row r="3174" spans="26:35" hidden="1" x14ac:dyDescent="0.25">
      <c r="Z3174"/>
      <c r="AD3174" s="5">
        <f t="shared" si="220"/>
        <v>41313</v>
      </c>
      <c r="AE3174" s="96" cm="1">
        <f t="array" ref="AE3174">_xlfn.XLOOKUP(AD3173,SELICHistorico[Data],SELICHistorico[SELIC dia]/100,AE3173,0)</f>
        <v>0</v>
      </c>
      <c r="AF3174" s="80">
        <f t="shared" si="218"/>
        <v>1</v>
      </c>
      <c r="AG3174" s="123">
        <f t="shared" si="217"/>
        <v>1000</v>
      </c>
      <c r="AH3174" s="126" cm="1">
        <f t="array" ref="AH3174">_xlfn.XLOOKUP(AD3173,CDIHistorico_[Data],CDIHistorico_[CDI dia]/100,AH3173,0)</f>
        <v>0</v>
      </c>
      <c r="AI3174" s="2">
        <f t="shared" si="219"/>
        <v>1</v>
      </c>
    </row>
    <row r="3175" spans="26:35" hidden="1" x14ac:dyDescent="0.25">
      <c r="Z3175"/>
      <c r="AD3175" s="5">
        <f t="shared" si="220"/>
        <v>41318</v>
      </c>
      <c r="AE3175" s="96" cm="1">
        <f t="array" ref="AE3175">_xlfn.XLOOKUP(AD3174,SELICHistorico[Data],SELICHistorico[SELIC dia]/100,AE3174,0)</f>
        <v>0</v>
      </c>
      <c r="AF3175" s="80">
        <f t="shared" si="218"/>
        <v>1</v>
      </c>
      <c r="AG3175" s="123">
        <f t="shared" si="217"/>
        <v>1000</v>
      </c>
      <c r="AH3175" s="126" cm="1">
        <f t="array" ref="AH3175">_xlfn.XLOOKUP(AD3174,CDIHistorico_[Data],CDIHistorico_[CDI dia]/100,AH3174,0)</f>
        <v>0</v>
      </c>
      <c r="AI3175" s="2">
        <f t="shared" si="219"/>
        <v>1</v>
      </c>
    </row>
    <row r="3176" spans="26:35" hidden="1" x14ac:dyDescent="0.25">
      <c r="Z3176"/>
      <c r="AD3176" s="5">
        <f t="shared" si="220"/>
        <v>41319</v>
      </c>
      <c r="AE3176" s="96" cm="1">
        <f t="array" ref="AE3176">_xlfn.XLOOKUP(AD3175,SELICHistorico[Data],SELICHistorico[SELIC dia]/100,AE3175,0)</f>
        <v>0</v>
      </c>
      <c r="AF3176" s="80">
        <f t="shared" si="218"/>
        <v>1</v>
      </c>
      <c r="AG3176" s="123">
        <f t="shared" si="217"/>
        <v>1000</v>
      </c>
      <c r="AH3176" s="126" cm="1">
        <f t="array" ref="AH3176">_xlfn.XLOOKUP(AD3175,CDIHistorico_[Data],CDIHistorico_[CDI dia]/100,AH3175,0)</f>
        <v>0</v>
      </c>
      <c r="AI3176" s="2">
        <f t="shared" si="219"/>
        <v>1</v>
      </c>
    </row>
    <row r="3177" spans="26:35" hidden="1" x14ac:dyDescent="0.25">
      <c r="Z3177"/>
      <c r="AD3177" s="5">
        <f t="shared" si="220"/>
        <v>41320</v>
      </c>
      <c r="AE3177" s="96" cm="1">
        <f t="array" ref="AE3177">_xlfn.XLOOKUP(AD3176,SELICHistorico[Data],SELICHistorico[SELIC dia]/100,AE3176,0)</f>
        <v>0</v>
      </c>
      <c r="AF3177" s="80">
        <f t="shared" si="218"/>
        <v>1</v>
      </c>
      <c r="AG3177" s="123">
        <f t="shared" si="217"/>
        <v>1000</v>
      </c>
      <c r="AH3177" s="126" cm="1">
        <f t="array" ref="AH3177">_xlfn.XLOOKUP(AD3176,CDIHistorico_[Data],CDIHistorico_[CDI dia]/100,AH3176,0)</f>
        <v>0</v>
      </c>
      <c r="AI3177" s="2">
        <f t="shared" si="219"/>
        <v>1</v>
      </c>
    </row>
    <row r="3178" spans="26:35" hidden="1" x14ac:dyDescent="0.25">
      <c r="Z3178"/>
      <c r="AD3178" s="5">
        <f t="shared" si="220"/>
        <v>41323</v>
      </c>
      <c r="AE3178" s="96" cm="1">
        <f t="array" ref="AE3178">_xlfn.XLOOKUP(AD3177,SELICHistorico[Data],SELICHistorico[SELIC dia]/100,AE3177,0)</f>
        <v>0</v>
      </c>
      <c r="AF3178" s="80">
        <f t="shared" si="218"/>
        <v>1</v>
      </c>
      <c r="AG3178" s="123">
        <f t="shared" si="217"/>
        <v>1000</v>
      </c>
      <c r="AH3178" s="126" cm="1">
        <f t="array" ref="AH3178">_xlfn.XLOOKUP(AD3177,CDIHistorico_[Data],CDIHistorico_[CDI dia]/100,AH3177,0)</f>
        <v>0</v>
      </c>
      <c r="AI3178" s="2">
        <f t="shared" si="219"/>
        <v>1</v>
      </c>
    </row>
    <row r="3179" spans="26:35" hidden="1" x14ac:dyDescent="0.25">
      <c r="Z3179"/>
      <c r="AD3179" s="5">
        <f t="shared" si="220"/>
        <v>41324</v>
      </c>
      <c r="AE3179" s="96" cm="1">
        <f t="array" ref="AE3179">_xlfn.XLOOKUP(AD3178,SELICHistorico[Data],SELICHistorico[SELIC dia]/100,AE3178,0)</f>
        <v>0</v>
      </c>
      <c r="AF3179" s="80">
        <f t="shared" si="218"/>
        <v>1</v>
      </c>
      <c r="AG3179" s="123">
        <f t="shared" si="217"/>
        <v>1000</v>
      </c>
      <c r="AH3179" s="126" cm="1">
        <f t="array" ref="AH3179">_xlfn.XLOOKUP(AD3178,CDIHistorico_[Data],CDIHistorico_[CDI dia]/100,AH3178,0)</f>
        <v>0</v>
      </c>
      <c r="AI3179" s="2">
        <f t="shared" si="219"/>
        <v>1</v>
      </c>
    </row>
    <row r="3180" spans="26:35" hidden="1" x14ac:dyDescent="0.25">
      <c r="Z3180"/>
      <c r="AD3180" s="5">
        <f t="shared" si="220"/>
        <v>41325</v>
      </c>
      <c r="AE3180" s="96" cm="1">
        <f t="array" ref="AE3180">_xlfn.XLOOKUP(AD3179,SELICHistorico[Data],SELICHistorico[SELIC dia]/100,AE3179,0)</f>
        <v>0</v>
      </c>
      <c r="AF3180" s="80">
        <f t="shared" si="218"/>
        <v>1</v>
      </c>
      <c r="AG3180" s="123">
        <f t="shared" si="217"/>
        <v>1000</v>
      </c>
      <c r="AH3180" s="126" cm="1">
        <f t="array" ref="AH3180">_xlfn.XLOOKUP(AD3179,CDIHistorico_[Data],CDIHistorico_[CDI dia]/100,AH3179,0)</f>
        <v>0</v>
      </c>
      <c r="AI3180" s="2">
        <f t="shared" si="219"/>
        <v>1</v>
      </c>
    </row>
    <row r="3181" spans="26:35" hidden="1" x14ac:dyDescent="0.25">
      <c r="Z3181"/>
      <c r="AD3181" s="5">
        <f t="shared" si="220"/>
        <v>41326</v>
      </c>
      <c r="AE3181" s="96" cm="1">
        <f t="array" ref="AE3181">_xlfn.XLOOKUP(AD3180,SELICHistorico[Data],SELICHistorico[SELIC dia]/100,AE3180,0)</f>
        <v>0</v>
      </c>
      <c r="AF3181" s="80">
        <f t="shared" si="218"/>
        <v>1</v>
      </c>
      <c r="AG3181" s="123">
        <f t="shared" si="217"/>
        <v>1000</v>
      </c>
      <c r="AH3181" s="126" cm="1">
        <f t="array" ref="AH3181">_xlfn.XLOOKUP(AD3180,CDIHistorico_[Data],CDIHistorico_[CDI dia]/100,AH3180,0)</f>
        <v>0</v>
      </c>
      <c r="AI3181" s="2">
        <f t="shared" si="219"/>
        <v>1</v>
      </c>
    </row>
    <row r="3182" spans="26:35" hidden="1" x14ac:dyDescent="0.25">
      <c r="Z3182"/>
      <c r="AD3182" s="5">
        <f t="shared" si="220"/>
        <v>41327</v>
      </c>
      <c r="AE3182" s="96" cm="1">
        <f t="array" ref="AE3182">_xlfn.XLOOKUP(AD3181,SELICHistorico[Data],SELICHistorico[SELIC dia]/100,AE3181,0)</f>
        <v>0</v>
      </c>
      <c r="AF3182" s="80">
        <f t="shared" si="218"/>
        <v>1</v>
      </c>
      <c r="AG3182" s="123">
        <f t="shared" si="217"/>
        <v>1000</v>
      </c>
      <c r="AH3182" s="126" cm="1">
        <f t="array" ref="AH3182">_xlfn.XLOOKUP(AD3181,CDIHistorico_[Data],CDIHistorico_[CDI dia]/100,AH3181,0)</f>
        <v>0</v>
      </c>
      <c r="AI3182" s="2">
        <f t="shared" si="219"/>
        <v>1</v>
      </c>
    </row>
    <row r="3183" spans="26:35" hidden="1" x14ac:dyDescent="0.25">
      <c r="Z3183"/>
      <c r="AD3183" s="5">
        <f t="shared" si="220"/>
        <v>41330</v>
      </c>
      <c r="AE3183" s="96" cm="1">
        <f t="array" ref="AE3183">_xlfn.XLOOKUP(AD3182,SELICHistorico[Data],SELICHistorico[SELIC dia]/100,AE3182,0)</f>
        <v>0</v>
      </c>
      <c r="AF3183" s="80">
        <f t="shared" si="218"/>
        <v>1</v>
      </c>
      <c r="AG3183" s="123">
        <f t="shared" si="217"/>
        <v>1000</v>
      </c>
      <c r="AH3183" s="126" cm="1">
        <f t="array" ref="AH3183">_xlfn.XLOOKUP(AD3182,CDIHistorico_[Data],CDIHistorico_[CDI dia]/100,AH3182,0)</f>
        <v>0</v>
      </c>
      <c r="AI3183" s="2">
        <f t="shared" si="219"/>
        <v>1</v>
      </c>
    </row>
    <row r="3184" spans="26:35" hidden="1" x14ac:dyDescent="0.25">
      <c r="Z3184"/>
      <c r="AD3184" s="5">
        <f t="shared" si="220"/>
        <v>41331</v>
      </c>
      <c r="AE3184" s="96" cm="1">
        <f t="array" ref="AE3184">_xlfn.XLOOKUP(AD3183,SELICHistorico[Data],SELICHistorico[SELIC dia]/100,AE3183,0)</f>
        <v>0</v>
      </c>
      <c r="AF3184" s="80">
        <f t="shared" si="218"/>
        <v>1</v>
      </c>
      <c r="AG3184" s="123">
        <f t="shared" si="217"/>
        <v>1000</v>
      </c>
      <c r="AH3184" s="126" cm="1">
        <f t="array" ref="AH3184">_xlfn.XLOOKUP(AD3183,CDIHistorico_[Data],CDIHistorico_[CDI dia]/100,AH3183,0)</f>
        <v>0</v>
      </c>
      <c r="AI3184" s="2">
        <f t="shared" si="219"/>
        <v>1</v>
      </c>
    </row>
    <row r="3185" spans="26:35" hidden="1" x14ac:dyDescent="0.25">
      <c r="Z3185"/>
      <c r="AD3185" s="5">
        <f t="shared" si="220"/>
        <v>41332</v>
      </c>
      <c r="AE3185" s="96" cm="1">
        <f t="array" ref="AE3185">_xlfn.XLOOKUP(AD3184,SELICHistorico[Data],SELICHistorico[SELIC dia]/100,AE3184,0)</f>
        <v>0</v>
      </c>
      <c r="AF3185" s="80">
        <f t="shared" si="218"/>
        <v>1</v>
      </c>
      <c r="AG3185" s="123">
        <f t="shared" si="217"/>
        <v>1000</v>
      </c>
      <c r="AH3185" s="126" cm="1">
        <f t="array" ref="AH3185">_xlfn.XLOOKUP(AD3184,CDIHistorico_[Data],CDIHistorico_[CDI dia]/100,AH3184,0)</f>
        <v>0</v>
      </c>
      <c r="AI3185" s="2">
        <f t="shared" si="219"/>
        <v>1</v>
      </c>
    </row>
    <row r="3186" spans="26:35" hidden="1" x14ac:dyDescent="0.25">
      <c r="Z3186"/>
      <c r="AD3186" s="5">
        <f t="shared" si="220"/>
        <v>41333</v>
      </c>
      <c r="AE3186" s="96" cm="1">
        <f t="array" ref="AE3186">_xlfn.XLOOKUP(AD3185,SELICHistorico[Data],SELICHistorico[SELIC dia]/100,AE3185,0)</f>
        <v>0</v>
      </c>
      <c r="AF3186" s="80">
        <f t="shared" si="218"/>
        <v>1</v>
      </c>
      <c r="AG3186" s="123">
        <f t="shared" si="217"/>
        <v>1000</v>
      </c>
      <c r="AH3186" s="126" cm="1">
        <f t="array" ref="AH3186">_xlfn.XLOOKUP(AD3185,CDIHistorico_[Data],CDIHistorico_[CDI dia]/100,AH3185,0)</f>
        <v>0</v>
      </c>
      <c r="AI3186" s="2">
        <f t="shared" si="219"/>
        <v>1</v>
      </c>
    </row>
    <row r="3187" spans="26:35" hidden="1" x14ac:dyDescent="0.25">
      <c r="Z3187"/>
      <c r="AD3187" s="5">
        <f t="shared" si="220"/>
        <v>41334</v>
      </c>
      <c r="AE3187" s="96" cm="1">
        <f t="array" ref="AE3187">_xlfn.XLOOKUP(AD3186,SELICHistorico[Data],SELICHistorico[SELIC dia]/100,AE3186,0)</f>
        <v>0</v>
      </c>
      <c r="AF3187" s="80">
        <f t="shared" si="218"/>
        <v>1</v>
      </c>
      <c r="AG3187" s="123">
        <f t="shared" si="217"/>
        <v>1000</v>
      </c>
      <c r="AH3187" s="126" cm="1">
        <f t="array" ref="AH3187">_xlfn.XLOOKUP(AD3186,CDIHistorico_[Data],CDIHistorico_[CDI dia]/100,AH3186,0)</f>
        <v>0</v>
      </c>
      <c r="AI3187" s="2">
        <f t="shared" si="219"/>
        <v>1</v>
      </c>
    </row>
    <row r="3188" spans="26:35" hidden="1" x14ac:dyDescent="0.25">
      <c r="Z3188"/>
      <c r="AD3188" s="5">
        <f t="shared" si="220"/>
        <v>41337</v>
      </c>
      <c r="AE3188" s="96" cm="1">
        <f t="array" ref="AE3188">_xlfn.XLOOKUP(AD3187,SELICHistorico[Data],SELICHistorico[SELIC dia]/100,AE3187,0)</f>
        <v>0</v>
      </c>
      <c r="AF3188" s="80">
        <f t="shared" si="218"/>
        <v>1</v>
      </c>
      <c r="AG3188" s="123">
        <f t="shared" si="217"/>
        <v>1000</v>
      </c>
      <c r="AH3188" s="126" cm="1">
        <f t="array" ref="AH3188">_xlfn.XLOOKUP(AD3187,CDIHistorico_[Data],CDIHistorico_[CDI dia]/100,AH3187,0)</f>
        <v>0</v>
      </c>
      <c r="AI3188" s="2">
        <f t="shared" si="219"/>
        <v>1</v>
      </c>
    </row>
    <row r="3189" spans="26:35" hidden="1" x14ac:dyDescent="0.25">
      <c r="Z3189"/>
      <c r="AD3189" s="5">
        <f t="shared" si="220"/>
        <v>41338</v>
      </c>
      <c r="AE3189" s="96" cm="1">
        <f t="array" ref="AE3189">_xlfn.XLOOKUP(AD3188,SELICHistorico[Data],SELICHistorico[SELIC dia]/100,AE3188,0)</f>
        <v>0</v>
      </c>
      <c r="AF3189" s="80">
        <f t="shared" si="218"/>
        <v>1</v>
      </c>
      <c r="AG3189" s="123">
        <f t="shared" si="217"/>
        <v>1000</v>
      </c>
      <c r="AH3189" s="126" cm="1">
        <f t="array" ref="AH3189">_xlfn.XLOOKUP(AD3188,CDIHistorico_[Data],CDIHistorico_[CDI dia]/100,AH3188,0)</f>
        <v>0</v>
      </c>
      <c r="AI3189" s="2">
        <f t="shared" si="219"/>
        <v>1</v>
      </c>
    </row>
    <row r="3190" spans="26:35" hidden="1" x14ac:dyDescent="0.25">
      <c r="Z3190"/>
      <c r="AD3190" s="5">
        <f t="shared" si="220"/>
        <v>41339</v>
      </c>
      <c r="AE3190" s="96" cm="1">
        <f t="array" ref="AE3190">_xlfn.XLOOKUP(AD3189,SELICHistorico[Data],SELICHistorico[SELIC dia]/100,AE3189,0)</f>
        <v>0</v>
      </c>
      <c r="AF3190" s="80">
        <f t="shared" si="218"/>
        <v>1</v>
      </c>
      <c r="AG3190" s="123">
        <f t="shared" si="217"/>
        <v>1000</v>
      </c>
      <c r="AH3190" s="126" cm="1">
        <f t="array" ref="AH3190">_xlfn.XLOOKUP(AD3189,CDIHistorico_[Data],CDIHistorico_[CDI dia]/100,AH3189,0)</f>
        <v>0</v>
      </c>
      <c r="AI3190" s="2">
        <f t="shared" si="219"/>
        <v>1</v>
      </c>
    </row>
    <row r="3191" spans="26:35" hidden="1" x14ac:dyDescent="0.25">
      <c r="Z3191"/>
      <c r="AD3191" s="5">
        <f t="shared" si="220"/>
        <v>41340</v>
      </c>
      <c r="AE3191" s="96" cm="1">
        <f t="array" ref="AE3191">_xlfn.XLOOKUP(AD3190,SELICHistorico[Data],SELICHistorico[SELIC dia]/100,AE3190,0)</f>
        <v>0</v>
      </c>
      <c r="AF3191" s="80">
        <f t="shared" si="218"/>
        <v>1</v>
      </c>
      <c r="AG3191" s="123">
        <f t="shared" si="217"/>
        <v>1000</v>
      </c>
      <c r="AH3191" s="126" cm="1">
        <f t="array" ref="AH3191">_xlfn.XLOOKUP(AD3190,CDIHistorico_[Data],CDIHistorico_[CDI dia]/100,AH3190,0)</f>
        <v>0</v>
      </c>
      <c r="AI3191" s="2">
        <f t="shared" si="219"/>
        <v>1</v>
      </c>
    </row>
    <row r="3192" spans="26:35" hidden="1" x14ac:dyDescent="0.25">
      <c r="Z3192"/>
      <c r="AD3192" s="5">
        <f t="shared" si="220"/>
        <v>41341</v>
      </c>
      <c r="AE3192" s="96" cm="1">
        <f t="array" ref="AE3192">_xlfn.XLOOKUP(AD3191,SELICHistorico[Data],SELICHistorico[SELIC dia]/100,AE3191,0)</f>
        <v>0</v>
      </c>
      <c r="AF3192" s="80">
        <f t="shared" si="218"/>
        <v>1</v>
      </c>
      <c r="AG3192" s="123">
        <f t="shared" si="217"/>
        <v>1000</v>
      </c>
      <c r="AH3192" s="126" cm="1">
        <f t="array" ref="AH3192">_xlfn.XLOOKUP(AD3191,CDIHistorico_[Data],CDIHistorico_[CDI dia]/100,AH3191,0)</f>
        <v>0</v>
      </c>
      <c r="AI3192" s="2">
        <f t="shared" si="219"/>
        <v>1</v>
      </c>
    </row>
    <row r="3193" spans="26:35" hidden="1" x14ac:dyDescent="0.25">
      <c r="Z3193"/>
      <c r="AD3193" s="5">
        <f t="shared" si="220"/>
        <v>41344</v>
      </c>
      <c r="AE3193" s="96" cm="1">
        <f t="array" ref="AE3193">_xlfn.XLOOKUP(AD3192,SELICHistorico[Data],SELICHistorico[SELIC dia]/100,AE3192,0)</f>
        <v>0</v>
      </c>
      <c r="AF3193" s="80">
        <f t="shared" si="218"/>
        <v>1</v>
      </c>
      <c r="AG3193" s="123">
        <f t="shared" si="217"/>
        <v>1000</v>
      </c>
      <c r="AH3193" s="126" cm="1">
        <f t="array" ref="AH3193">_xlfn.XLOOKUP(AD3192,CDIHistorico_[Data],CDIHistorico_[CDI dia]/100,AH3192,0)</f>
        <v>0</v>
      </c>
      <c r="AI3193" s="2">
        <f t="shared" si="219"/>
        <v>1</v>
      </c>
    </row>
    <row r="3194" spans="26:35" hidden="1" x14ac:dyDescent="0.25">
      <c r="Z3194"/>
      <c r="AD3194" s="5">
        <f t="shared" si="220"/>
        <v>41345</v>
      </c>
      <c r="AE3194" s="96" cm="1">
        <f t="array" ref="AE3194">_xlfn.XLOOKUP(AD3193,SELICHistorico[Data],SELICHistorico[SELIC dia]/100,AE3193,0)</f>
        <v>0</v>
      </c>
      <c r="AF3194" s="80">
        <f t="shared" si="218"/>
        <v>1</v>
      </c>
      <c r="AG3194" s="123">
        <f t="shared" si="217"/>
        <v>1000</v>
      </c>
      <c r="AH3194" s="126" cm="1">
        <f t="array" ref="AH3194">_xlfn.XLOOKUP(AD3193,CDIHistorico_[Data],CDIHistorico_[CDI dia]/100,AH3193,0)</f>
        <v>0</v>
      </c>
      <c r="AI3194" s="2">
        <f t="shared" si="219"/>
        <v>1</v>
      </c>
    </row>
    <row r="3195" spans="26:35" hidden="1" x14ac:dyDescent="0.25">
      <c r="Z3195"/>
      <c r="AD3195" s="5">
        <f t="shared" si="220"/>
        <v>41346</v>
      </c>
      <c r="AE3195" s="96" cm="1">
        <f t="array" ref="AE3195">_xlfn.XLOOKUP(AD3194,SELICHistorico[Data],SELICHistorico[SELIC dia]/100,AE3194,0)</f>
        <v>0</v>
      </c>
      <c r="AF3195" s="80">
        <f t="shared" si="218"/>
        <v>1</v>
      </c>
      <c r="AG3195" s="123">
        <f t="shared" si="217"/>
        <v>1000</v>
      </c>
      <c r="AH3195" s="126" cm="1">
        <f t="array" ref="AH3195">_xlfn.XLOOKUP(AD3194,CDIHistorico_[Data],CDIHistorico_[CDI dia]/100,AH3194,0)</f>
        <v>0</v>
      </c>
      <c r="AI3195" s="2">
        <f t="shared" si="219"/>
        <v>1</v>
      </c>
    </row>
    <row r="3196" spans="26:35" hidden="1" x14ac:dyDescent="0.25">
      <c r="Z3196"/>
      <c r="AD3196" s="5">
        <f t="shared" si="220"/>
        <v>41347</v>
      </c>
      <c r="AE3196" s="96" cm="1">
        <f t="array" ref="AE3196">_xlfn.XLOOKUP(AD3195,SELICHistorico[Data],SELICHistorico[SELIC dia]/100,AE3195,0)</f>
        <v>0</v>
      </c>
      <c r="AF3196" s="80">
        <f t="shared" si="218"/>
        <v>1</v>
      </c>
      <c r="AG3196" s="123">
        <f t="shared" si="217"/>
        <v>1000</v>
      </c>
      <c r="AH3196" s="126" cm="1">
        <f t="array" ref="AH3196">_xlfn.XLOOKUP(AD3195,CDIHistorico_[Data],CDIHistorico_[CDI dia]/100,AH3195,0)</f>
        <v>0</v>
      </c>
      <c r="AI3196" s="2">
        <f t="shared" si="219"/>
        <v>1</v>
      </c>
    </row>
    <row r="3197" spans="26:35" hidden="1" x14ac:dyDescent="0.25">
      <c r="Z3197"/>
      <c r="AD3197" s="5">
        <f t="shared" si="220"/>
        <v>41348</v>
      </c>
      <c r="AE3197" s="96" cm="1">
        <f t="array" ref="AE3197">_xlfn.XLOOKUP(AD3196,SELICHistorico[Data],SELICHistorico[SELIC dia]/100,AE3196,0)</f>
        <v>0</v>
      </c>
      <c r="AF3197" s="80">
        <f t="shared" si="218"/>
        <v>1</v>
      </c>
      <c r="AG3197" s="123">
        <f t="shared" ref="AG3197:AG3260" si="221">TRUNC(1000*AF3197,6)</f>
        <v>1000</v>
      </c>
      <c r="AH3197" s="126" cm="1">
        <f t="array" ref="AH3197">_xlfn.XLOOKUP(AD3196,CDIHistorico_[Data],CDIHistorico_[CDI dia]/100,AH3196,0)</f>
        <v>0</v>
      </c>
      <c r="AI3197" s="2">
        <f t="shared" si="219"/>
        <v>1</v>
      </c>
    </row>
    <row r="3198" spans="26:35" hidden="1" x14ac:dyDescent="0.25">
      <c r="Z3198"/>
      <c r="AD3198" s="5">
        <f t="shared" si="220"/>
        <v>41351</v>
      </c>
      <c r="AE3198" s="96" cm="1">
        <f t="array" ref="AE3198">_xlfn.XLOOKUP(AD3197,SELICHistorico[Data],SELICHistorico[SELIC dia]/100,AE3197,0)</f>
        <v>0</v>
      </c>
      <c r="AF3198" s="80">
        <f t="shared" ref="AF3198:AF3261" si="222">AF3197*(1+AE3198)</f>
        <v>1</v>
      </c>
      <c r="AG3198" s="123">
        <f t="shared" si="221"/>
        <v>1000</v>
      </c>
      <c r="AH3198" s="126" cm="1">
        <f t="array" ref="AH3198">_xlfn.XLOOKUP(AD3197,CDIHistorico_[Data],CDIHistorico_[CDI dia]/100,AH3197,0)</f>
        <v>0</v>
      </c>
      <c r="AI3198" s="2">
        <f t="shared" si="219"/>
        <v>1</v>
      </c>
    </row>
    <row r="3199" spans="26:35" hidden="1" x14ac:dyDescent="0.25">
      <c r="Z3199"/>
      <c r="AD3199" s="5">
        <f t="shared" si="220"/>
        <v>41352</v>
      </c>
      <c r="AE3199" s="96" cm="1">
        <f t="array" ref="AE3199">_xlfn.XLOOKUP(AD3198,SELICHistorico[Data],SELICHistorico[SELIC dia]/100,AE3198,0)</f>
        <v>0</v>
      </c>
      <c r="AF3199" s="80">
        <f t="shared" si="222"/>
        <v>1</v>
      </c>
      <c r="AG3199" s="123">
        <f t="shared" si="221"/>
        <v>1000</v>
      </c>
      <c r="AH3199" s="126" cm="1">
        <f t="array" ref="AH3199">_xlfn.XLOOKUP(AD3198,CDIHistorico_[Data],CDIHistorico_[CDI dia]/100,AH3198,0)</f>
        <v>0</v>
      </c>
      <c r="AI3199" s="2">
        <f t="shared" si="219"/>
        <v>1</v>
      </c>
    </row>
    <row r="3200" spans="26:35" hidden="1" x14ac:dyDescent="0.25">
      <c r="Z3200"/>
      <c r="AD3200" s="5">
        <f t="shared" si="220"/>
        <v>41353</v>
      </c>
      <c r="AE3200" s="96" cm="1">
        <f t="array" ref="AE3200">_xlfn.XLOOKUP(AD3199,SELICHistorico[Data],SELICHistorico[SELIC dia]/100,AE3199,0)</f>
        <v>0</v>
      </c>
      <c r="AF3200" s="80">
        <f t="shared" si="222"/>
        <v>1</v>
      </c>
      <c r="AG3200" s="123">
        <f t="shared" si="221"/>
        <v>1000</v>
      </c>
      <c r="AH3200" s="126" cm="1">
        <f t="array" ref="AH3200">_xlfn.XLOOKUP(AD3199,CDIHistorico_[Data],CDIHistorico_[CDI dia]/100,AH3199,0)</f>
        <v>0</v>
      </c>
      <c r="AI3200" s="2">
        <f t="shared" si="219"/>
        <v>1</v>
      </c>
    </row>
    <row r="3201" spans="26:35" hidden="1" x14ac:dyDescent="0.25">
      <c r="Z3201"/>
      <c r="AD3201" s="5">
        <f t="shared" si="220"/>
        <v>41354</v>
      </c>
      <c r="AE3201" s="96" cm="1">
        <f t="array" ref="AE3201">_xlfn.XLOOKUP(AD3200,SELICHistorico[Data],SELICHistorico[SELIC dia]/100,AE3200,0)</f>
        <v>0</v>
      </c>
      <c r="AF3201" s="80">
        <f t="shared" si="222"/>
        <v>1</v>
      </c>
      <c r="AG3201" s="123">
        <f t="shared" si="221"/>
        <v>1000</v>
      </c>
      <c r="AH3201" s="126" cm="1">
        <f t="array" ref="AH3201">_xlfn.XLOOKUP(AD3200,CDIHistorico_[Data],CDIHistorico_[CDI dia]/100,AH3200,0)</f>
        <v>0</v>
      </c>
      <c r="AI3201" s="2">
        <f t="shared" si="219"/>
        <v>1</v>
      </c>
    </row>
    <row r="3202" spans="26:35" hidden="1" x14ac:dyDescent="0.25">
      <c r="Z3202"/>
      <c r="AD3202" s="5">
        <f t="shared" si="220"/>
        <v>41355</v>
      </c>
      <c r="AE3202" s="96" cm="1">
        <f t="array" ref="AE3202">_xlfn.XLOOKUP(AD3201,SELICHistorico[Data],SELICHistorico[SELIC dia]/100,AE3201,0)</f>
        <v>0</v>
      </c>
      <c r="AF3202" s="80">
        <f t="shared" si="222"/>
        <v>1</v>
      </c>
      <c r="AG3202" s="123">
        <f t="shared" si="221"/>
        <v>1000</v>
      </c>
      <c r="AH3202" s="126" cm="1">
        <f t="array" ref="AH3202">_xlfn.XLOOKUP(AD3201,CDIHistorico_[Data],CDIHistorico_[CDI dia]/100,AH3201,0)</f>
        <v>0</v>
      </c>
      <c r="AI3202" s="2">
        <f t="shared" si="219"/>
        <v>1</v>
      </c>
    </row>
    <row r="3203" spans="26:35" hidden="1" x14ac:dyDescent="0.25">
      <c r="Z3203"/>
      <c r="AD3203" s="5">
        <f t="shared" si="220"/>
        <v>41358</v>
      </c>
      <c r="AE3203" s="96" cm="1">
        <f t="array" ref="AE3203">_xlfn.XLOOKUP(AD3202,SELICHistorico[Data],SELICHistorico[SELIC dia]/100,AE3202,0)</f>
        <v>0</v>
      </c>
      <c r="AF3203" s="80">
        <f t="shared" si="222"/>
        <v>1</v>
      </c>
      <c r="AG3203" s="123">
        <f t="shared" si="221"/>
        <v>1000</v>
      </c>
      <c r="AH3203" s="126" cm="1">
        <f t="array" ref="AH3203">_xlfn.XLOOKUP(AD3202,CDIHistorico_[Data],CDIHistorico_[CDI dia]/100,AH3202,0)</f>
        <v>0</v>
      </c>
      <c r="AI3203" s="2">
        <f t="shared" si="219"/>
        <v>1</v>
      </c>
    </row>
    <row r="3204" spans="26:35" hidden="1" x14ac:dyDescent="0.25">
      <c r="Z3204"/>
      <c r="AD3204" s="5">
        <f t="shared" si="220"/>
        <v>41359</v>
      </c>
      <c r="AE3204" s="96" cm="1">
        <f t="array" ref="AE3204">_xlfn.XLOOKUP(AD3203,SELICHistorico[Data],SELICHistorico[SELIC dia]/100,AE3203,0)</f>
        <v>0</v>
      </c>
      <c r="AF3204" s="80">
        <f t="shared" si="222"/>
        <v>1</v>
      </c>
      <c r="AG3204" s="123">
        <f t="shared" si="221"/>
        <v>1000</v>
      </c>
      <c r="AH3204" s="126" cm="1">
        <f t="array" ref="AH3204">_xlfn.XLOOKUP(AD3203,CDIHistorico_[Data],CDIHistorico_[CDI dia]/100,AH3203,0)</f>
        <v>0</v>
      </c>
      <c r="AI3204" s="2">
        <f t="shared" si="219"/>
        <v>1</v>
      </c>
    </row>
    <row r="3205" spans="26:35" hidden="1" x14ac:dyDescent="0.25">
      <c r="Z3205"/>
      <c r="AD3205" s="5">
        <f t="shared" si="220"/>
        <v>41360</v>
      </c>
      <c r="AE3205" s="96" cm="1">
        <f t="array" ref="AE3205">_xlfn.XLOOKUP(AD3204,SELICHistorico[Data],SELICHistorico[SELIC dia]/100,AE3204,0)</f>
        <v>0</v>
      </c>
      <c r="AF3205" s="80">
        <f t="shared" si="222"/>
        <v>1</v>
      </c>
      <c r="AG3205" s="123">
        <f t="shared" si="221"/>
        <v>1000</v>
      </c>
      <c r="AH3205" s="126" cm="1">
        <f t="array" ref="AH3205">_xlfn.XLOOKUP(AD3204,CDIHistorico_[Data],CDIHistorico_[CDI dia]/100,AH3204,0)</f>
        <v>0</v>
      </c>
      <c r="AI3205" s="2">
        <f t="shared" si="219"/>
        <v>1</v>
      </c>
    </row>
    <row r="3206" spans="26:35" hidden="1" x14ac:dyDescent="0.25">
      <c r="Z3206"/>
      <c r="AD3206" s="5">
        <f t="shared" si="220"/>
        <v>41361</v>
      </c>
      <c r="AE3206" s="96" cm="1">
        <f t="array" ref="AE3206">_xlfn.XLOOKUP(AD3205,SELICHistorico[Data],SELICHistorico[SELIC dia]/100,AE3205,0)</f>
        <v>0</v>
      </c>
      <c r="AF3206" s="80">
        <f t="shared" si="222"/>
        <v>1</v>
      </c>
      <c r="AG3206" s="123">
        <f t="shared" si="221"/>
        <v>1000</v>
      </c>
      <c r="AH3206" s="126" cm="1">
        <f t="array" ref="AH3206">_xlfn.XLOOKUP(AD3205,CDIHistorico_[Data],CDIHistorico_[CDI dia]/100,AH3205,0)</f>
        <v>0</v>
      </c>
      <c r="AI3206" s="2">
        <f t="shared" si="219"/>
        <v>1</v>
      </c>
    </row>
    <row r="3207" spans="26:35" hidden="1" x14ac:dyDescent="0.25">
      <c r="Z3207"/>
      <c r="AD3207" s="5">
        <f t="shared" si="220"/>
        <v>41365</v>
      </c>
      <c r="AE3207" s="96" cm="1">
        <f t="array" ref="AE3207">_xlfn.XLOOKUP(AD3206,SELICHistorico[Data],SELICHistorico[SELIC dia]/100,AE3206,0)</f>
        <v>0</v>
      </c>
      <c r="AF3207" s="80">
        <f t="shared" si="222"/>
        <v>1</v>
      </c>
      <c r="AG3207" s="123">
        <f t="shared" si="221"/>
        <v>1000</v>
      </c>
      <c r="AH3207" s="126" cm="1">
        <f t="array" ref="AH3207">_xlfn.XLOOKUP(AD3206,CDIHistorico_[Data],CDIHistorico_[CDI dia]/100,AH3206,0)</f>
        <v>0</v>
      </c>
      <c r="AI3207" s="2">
        <f t="shared" si="219"/>
        <v>1</v>
      </c>
    </row>
    <row r="3208" spans="26:35" hidden="1" x14ac:dyDescent="0.25">
      <c r="Z3208"/>
      <c r="AD3208" s="5">
        <f t="shared" si="220"/>
        <v>41366</v>
      </c>
      <c r="AE3208" s="96" cm="1">
        <f t="array" ref="AE3208">_xlfn.XLOOKUP(AD3207,SELICHistorico[Data],SELICHistorico[SELIC dia]/100,AE3207,0)</f>
        <v>0</v>
      </c>
      <c r="AF3208" s="80">
        <f t="shared" si="222"/>
        <v>1</v>
      </c>
      <c r="AG3208" s="123">
        <f t="shared" si="221"/>
        <v>1000</v>
      </c>
      <c r="AH3208" s="126" cm="1">
        <f t="array" ref="AH3208">_xlfn.XLOOKUP(AD3207,CDIHistorico_[Data],CDIHistorico_[CDI dia]/100,AH3207,0)</f>
        <v>0</v>
      </c>
      <c r="AI3208" s="2">
        <f t="shared" si="219"/>
        <v>1</v>
      </c>
    </row>
    <row r="3209" spans="26:35" hidden="1" x14ac:dyDescent="0.25">
      <c r="Z3209"/>
      <c r="AD3209" s="5">
        <f t="shared" si="220"/>
        <v>41367</v>
      </c>
      <c r="AE3209" s="96" cm="1">
        <f t="array" ref="AE3209">_xlfn.XLOOKUP(AD3208,SELICHistorico[Data],SELICHistorico[SELIC dia]/100,AE3208,0)</f>
        <v>0</v>
      </c>
      <c r="AF3209" s="80">
        <f t="shared" si="222"/>
        <v>1</v>
      </c>
      <c r="AG3209" s="123">
        <f t="shared" si="221"/>
        <v>1000</v>
      </c>
      <c r="AH3209" s="126" cm="1">
        <f t="array" ref="AH3209">_xlfn.XLOOKUP(AD3208,CDIHistorico_[Data],CDIHistorico_[CDI dia]/100,AH3208,0)</f>
        <v>0</v>
      </c>
      <c r="AI3209" s="2">
        <f t="shared" si="219"/>
        <v>1</v>
      </c>
    </row>
    <row r="3210" spans="26:35" hidden="1" x14ac:dyDescent="0.25">
      <c r="Z3210"/>
      <c r="AD3210" s="5">
        <f t="shared" si="220"/>
        <v>41368</v>
      </c>
      <c r="AE3210" s="96" cm="1">
        <f t="array" ref="AE3210">_xlfn.XLOOKUP(AD3209,SELICHistorico[Data],SELICHistorico[SELIC dia]/100,AE3209,0)</f>
        <v>0</v>
      </c>
      <c r="AF3210" s="80">
        <f t="shared" si="222"/>
        <v>1</v>
      </c>
      <c r="AG3210" s="123">
        <f t="shared" si="221"/>
        <v>1000</v>
      </c>
      <c r="AH3210" s="126" cm="1">
        <f t="array" ref="AH3210">_xlfn.XLOOKUP(AD3209,CDIHistorico_[Data],CDIHistorico_[CDI dia]/100,AH3209,0)</f>
        <v>0</v>
      </c>
      <c r="AI3210" s="2">
        <f t="shared" si="219"/>
        <v>1</v>
      </c>
    </row>
    <row r="3211" spans="26:35" hidden="1" x14ac:dyDescent="0.25">
      <c r="Z3211"/>
      <c r="AD3211" s="5">
        <f t="shared" si="220"/>
        <v>41369</v>
      </c>
      <c r="AE3211" s="96" cm="1">
        <f t="array" ref="AE3211">_xlfn.XLOOKUP(AD3210,SELICHistorico[Data],SELICHistorico[SELIC dia]/100,AE3210,0)</f>
        <v>0</v>
      </c>
      <c r="AF3211" s="80">
        <f t="shared" si="222"/>
        <v>1</v>
      </c>
      <c r="AG3211" s="123">
        <f t="shared" si="221"/>
        <v>1000</v>
      </c>
      <c r="AH3211" s="126" cm="1">
        <f t="array" ref="AH3211">_xlfn.XLOOKUP(AD3210,CDIHistorico_[Data],CDIHistorico_[CDI dia]/100,AH3210,0)</f>
        <v>0</v>
      </c>
      <c r="AI3211" s="2">
        <f t="shared" ref="AI3211:AI3274" si="223">AI3210*(1+AH3211)</f>
        <v>1</v>
      </c>
    </row>
    <row r="3212" spans="26:35" hidden="1" x14ac:dyDescent="0.25">
      <c r="Z3212"/>
      <c r="AD3212" s="5">
        <f t="shared" si="220"/>
        <v>41372</v>
      </c>
      <c r="AE3212" s="96" cm="1">
        <f t="array" ref="AE3212">_xlfn.XLOOKUP(AD3211,SELICHistorico[Data],SELICHistorico[SELIC dia]/100,AE3211,0)</f>
        <v>0</v>
      </c>
      <c r="AF3212" s="80">
        <f t="shared" si="222"/>
        <v>1</v>
      </c>
      <c r="AG3212" s="123">
        <f t="shared" si="221"/>
        <v>1000</v>
      </c>
      <c r="AH3212" s="126" cm="1">
        <f t="array" ref="AH3212">_xlfn.XLOOKUP(AD3211,CDIHistorico_[Data],CDIHistorico_[CDI dia]/100,AH3211,0)</f>
        <v>0</v>
      </c>
      <c r="AI3212" s="2">
        <f t="shared" si="223"/>
        <v>1</v>
      </c>
    </row>
    <row r="3213" spans="26:35" hidden="1" x14ac:dyDescent="0.25">
      <c r="Z3213"/>
      <c r="AD3213" s="5">
        <f t="shared" si="220"/>
        <v>41373</v>
      </c>
      <c r="AE3213" s="96" cm="1">
        <f t="array" ref="AE3213">_xlfn.XLOOKUP(AD3212,SELICHistorico[Data],SELICHistorico[SELIC dia]/100,AE3212,0)</f>
        <v>0</v>
      </c>
      <c r="AF3213" s="80">
        <f t="shared" si="222"/>
        <v>1</v>
      </c>
      <c r="AG3213" s="123">
        <f t="shared" si="221"/>
        <v>1000</v>
      </c>
      <c r="AH3213" s="126" cm="1">
        <f t="array" ref="AH3213">_xlfn.XLOOKUP(AD3212,CDIHistorico_[Data],CDIHistorico_[CDI dia]/100,AH3212,0)</f>
        <v>0</v>
      </c>
      <c r="AI3213" s="2">
        <f t="shared" si="223"/>
        <v>1</v>
      </c>
    </row>
    <row r="3214" spans="26:35" hidden="1" x14ac:dyDescent="0.25">
      <c r="Z3214"/>
      <c r="AD3214" s="5">
        <f t="shared" si="220"/>
        <v>41374</v>
      </c>
      <c r="AE3214" s="96" cm="1">
        <f t="array" ref="AE3214">_xlfn.XLOOKUP(AD3213,SELICHistorico[Data],SELICHistorico[SELIC dia]/100,AE3213,0)</f>
        <v>0</v>
      </c>
      <c r="AF3214" s="80">
        <f t="shared" si="222"/>
        <v>1</v>
      </c>
      <c r="AG3214" s="123">
        <f t="shared" si="221"/>
        <v>1000</v>
      </c>
      <c r="AH3214" s="126" cm="1">
        <f t="array" ref="AH3214">_xlfn.XLOOKUP(AD3213,CDIHistorico_[Data],CDIHistorico_[CDI dia]/100,AH3213,0)</f>
        <v>0</v>
      </c>
      <c r="AI3214" s="2">
        <f t="shared" si="223"/>
        <v>1</v>
      </c>
    </row>
    <row r="3215" spans="26:35" hidden="1" x14ac:dyDescent="0.25">
      <c r="Z3215"/>
      <c r="AD3215" s="5">
        <f t="shared" si="220"/>
        <v>41375</v>
      </c>
      <c r="AE3215" s="96" cm="1">
        <f t="array" ref="AE3215">_xlfn.XLOOKUP(AD3214,SELICHistorico[Data],SELICHistorico[SELIC dia]/100,AE3214,0)</f>
        <v>0</v>
      </c>
      <c r="AF3215" s="80">
        <f t="shared" si="222"/>
        <v>1</v>
      </c>
      <c r="AG3215" s="123">
        <f t="shared" si="221"/>
        <v>1000</v>
      </c>
      <c r="AH3215" s="126" cm="1">
        <f t="array" ref="AH3215">_xlfn.XLOOKUP(AD3214,CDIHistorico_[Data],CDIHistorico_[CDI dia]/100,AH3214,0)</f>
        <v>0</v>
      </c>
      <c r="AI3215" s="2">
        <f t="shared" si="223"/>
        <v>1</v>
      </c>
    </row>
    <row r="3216" spans="26:35" hidden="1" x14ac:dyDescent="0.25">
      <c r="Z3216"/>
      <c r="AD3216" s="5">
        <f t="shared" si="220"/>
        <v>41376</v>
      </c>
      <c r="AE3216" s="96" cm="1">
        <f t="array" ref="AE3216">_xlfn.XLOOKUP(AD3215,SELICHistorico[Data],SELICHistorico[SELIC dia]/100,AE3215,0)</f>
        <v>0</v>
      </c>
      <c r="AF3216" s="80">
        <f t="shared" si="222"/>
        <v>1</v>
      </c>
      <c r="AG3216" s="123">
        <f t="shared" si="221"/>
        <v>1000</v>
      </c>
      <c r="AH3216" s="126" cm="1">
        <f t="array" ref="AH3216">_xlfn.XLOOKUP(AD3215,CDIHistorico_[Data],CDIHistorico_[CDI dia]/100,AH3215,0)</f>
        <v>0</v>
      </c>
      <c r="AI3216" s="2">
        <f t="shared" si="223"/>
        <v>1</v>
      </c>
    </row>
    <row r="3217" spans="26:35" hidden="1" x14ac:dyDescent="0.25">
      <c r="Z3217"/>
      <c r="AD3217" s="5">
        <f t="shared" si="220"/>
        <v>41379</v>
      </c>
      <c r="AE3217" s="96" cm="1">
        <f t="array" ref="AE3217">_xlfn.XLOOKUP(AD3216,SELICHistorico[Data],SELICHistorico[SELIC dia]/100,AE3216,0)</f>
        <v>0</v>
      </c>
      <c r="AF3217" s="80">
        <f t="shared" si="222"/>
        <v>1</v>
      </c>
      <c r="AG3217" s="123">
        <f t="shared" si="221"/>
        <v>1000</v>
      </c>
      <c r="AH3217" s="126" cm="1">
        <f t="array" ref="AH3217">_xlfn.XLOOKUP(AD3216,CDIHistorico_[Data],CDIHistorico_[CDI dia]/100,AH3216,0)</f>
        <v>0</v>
      </c>
      <c r="AI3217" s="2">
        <f t="shared" si="223"/>
        <v>1</v>
      </c>
    </row>
    <row r="3218" spans="26:35" hidden="1" x14ac:dyDescent="0.25">
      <c r="Z3218"/>
      <c r="AD3218" s="5">
        <f t="shared" si="220"/>
        <v>41380</v>
      </c>
      <c r="AE3218" s="96" cm="1">
        <f t="array" ref="AE3218">_xlfn.XLOOKUP(AD3217,SELICHistorico[Data],SELICHistorico[SELIC dia]/100,AE3217,0)</f>
        <v>0</v>
      </c>
      <c r="AF3218" s="80">
        <f t="shared" si="222"/>
        <v>1</v>
      </c>
      <c r="AG3218" s="123">
        <f t="shared" si="221"/>
        <v>1000</v>
      </c>
      <c r="AH3218" s="126" cm="1">
        <f t="array" ref="AH3218">_xlfn.XLOOKUP(AD3217,CDIHistorico_[Data],CDIHistorico_[CDI dia]/100,AH3217,0)</f>
        <v>0</v>
      </c>
      <c r="AI3218" s="2">
        <f t="shared" si="223"/>
        <v>1</v>
      </c>
    </row>
    <row r="3219" spans="26:35" hidden="1" x14ac:dyDescent="0.25">
      <c r="Z3219"/>
      <c r="AD3219" s="5">
        <f t="shared" si="220"/>
        <v>41381</v>
      </c>
      <c r="AE3219" s="96" cm="1">
        <f t="array" ref="AE3219">_xlfn.XLOOKUP(AD3218,SELICHistorico[Data],SELICHistorico[SELIC dia]/100,AE3218,0)</f>
        <v>0</v>
      </c>
      <c r="AF3219" s="80">
        <f t="shared" si="222"/>
        <v>1</v>
      </c>
      <c r="AG3219" s="123">
        <f t="shared" si="221"/>
        <v>1000</v>
      </c>
      <c r="AH3219" s="126" cm="1">
        <f t="array" ref="AH3219">_xlfn.XLOOKUP(AD3218,CDIHistorico_[Data],CDIHistorico_[CDI dia]/100,AH3218,0)</f>
        <v>0</v>
      </c>
      <c r="AI3219" s="2">
        <f t="shared" si="223"/>
        <v>1</v>
      </c>
    </row>
    <row r="3220" spans="26:35" hidden="1" x14ac:dyDescent="0.25">
      <c r="Z3220"/>
      <c r="AD3220" s="5">
        <f t="shared" ref="AD3220:AD3283" si="224">WORKDAY(AD3219,1,feriados)</f>
        <v>41382</v>
      </c>
      <c r="AE3220" s="96" cm="1">
        <f t="array" ref="AE3220">_xlfn.XLOOKUP(AD3219,SELICHistorico[Data],SELICHistorico[SELIC dia]/100,AE3219,0)</f>
        <v>0</v>
      </c>
      <c r="AF3220" s="80">
        <f t="shared" si="222"/>
        <v>1</v>
      </c>
      <c r="AG3220" s="123">
        <f t="shared" si="221"/>
        <v>1000</v>
      </c>
      <c r="AH3220" s="126" cm="1">
        <f t="array" ref="AH3220">_xlfn.XLOOKUP(AD3219,CDIHistorico_[Data],CDIHistorico_[CDI dia]/100,AH3219,0)</f>
        <v>0</v>
      </c>
      <c r="AI3220" s="2">
        <f t="shared" si="223"/>
        <v>1</v>
      </c>
    </row>
    <row r="3221" spans="26:35" hidden="1" x14ac:dyDescent="0.25">
      <c r="Z3221"/>
      <c r="AD3221" s="5">
        <f t="shared" si="224"/>
        <v>41383</v>
      </c>
      <c r="AE3221" s="96" cm="1">
        <f t="array" ref="AE3221">_xlfn.XLOOKUP(AD3220,SELICHistorico[Data],SELICHistorico[SELIC dia]/100,AE3220,0)</f>
        <v>0</v>
      </c>
      <c r="AF3221" s="80">
        <f t="shared" si="222"/>
        <v>1</v>
      </c>
      <c r="AG3221" s="123">
        <f t="shared" si="221"/>
        <v>1000</v>
      </c>
      <c r="AH3221" s="126" cm="1">
        <f t="array" ref="AH3221">_xlfn.XLOOKUP(AD3220,CDIHistorico_[Data],CDIHistorico_[CDI dia]/100,AH3220,0)</f>
        <v>0</v>
      </c>
      <c r="AI3221" s="2">
        <f t="shared" si="223"/>
        <v>1</v>
      </c>
    </row>
    <row r="3222" spans="26:35" hidden="1" x14ac:dyDescent="0.25">
      <c r="Z3222"/>
      <c r="AD3222" s="5">
        <f t="shared" si="224"/>
        <v>41386</v>
      </c>
      <c r="AE3222" s="96" cm="1">
        <f t="array" ref="AE3222">_xlfn.XLOOKUP(AD3221,SELICHistorico[Data],SELICHistorico[SELIC dia]/100,AE3221,0)</f>
        <v>0</v>
      </c>
      <c r="AF3222" s="80">
        <f t="shared" si="222"/>
        <v>1</v>
      </c>
      <c r="AG3222" s="123">
        <f t="shared" si="221"/>
        <v>1000</v>
      </c>
      <c r="AH3222" s="126" cm="1">
        <f t="array" ref="AH3222">_xlfn.XLOOKUP(AD3221,CDIHistorico_[Data],CDIHistorico_[CDI dia]/100,AH3221,0)</f>
        <v>0</v>
      </c>
      <c r="AI3222" s="2">
        <f t="shared" si="223"/>
        <v>1</v>
      </c>
    </row>
    <row r="3223" spans="26:35" hidden="1" x14ac:dyDescent="0.25">
      <c r="Z3223"/>
      <c r="AD3223" s="5">
        <f t="shared" si="224"/>
        <v>41387</v>
      </c>
      <c r="AE3223" s="96" cm="1">
        <f t="array" ref="AE3223">_xlfn.XLOOKUP(AD3222,SELICHistorico[Data],SELICHistorico[SELIC dia]/100,AE3222,0)</f>
        <v>0</v>
      </c>
      <c r="AF3223" s="80">
        <f t="shared" si="222"/>
        <v>1</v>
      </c>
      <c r="AG3223" s="123">
        <f t="shared" si="221"/>
        <v>1000</v>
      </c>
      <c r="AH3223" s="126" cm="1">
        <f t="array" ref="AH3223">_xlfn.XLOOKUP(AD3222,CDIHistorico_[Data],CDIHistorico_[CDI dia]/100,AH3222,0)</f>
        <v>0</v>
      </c>
      <c r="AI3223" s="2">
        <f t="shared" si="223"/>
        <v>1</v>
      </c>
    </row>
    <row r="3224" spans="26:35" hidden="1" x14ac:dyDescent="0.25">
      <c r="Z3224"/>
      <c r="AD3224" s="5">
        <f t="shared" si="224"/>
        <v>41388</v>
      </c>
      <c r="AE3224" s="96" cm="1">
        <f t="array" ref="AE3224">_xlfn.XLOOKUP(AD3223,SELICHistorico[Data],SELICHistorico[SELIC dia]/100,AE3223,0)</f>
        <v>0</v>
      </c>
      <c r="AF3224" s="80">
        <f t="shared" si="222"/>
        <v>1</v>
      </c>
      <c r="AG3224" s="123">
        <f t="shared" si="221"/>
        <v>1000</v>
      </c>
      <c r="AH3224" s="126" cm="1">
        <f t="array" ref="AH3224">_xlfn.XLOOKUP(AD3223,CDIHistorico_[Data],CDIHistorico_[CDI dia]/100,AH3223,0)</f>
        <v>0</v>
      </c>
      <c r="AI3224" s="2">
        <f t="shared" si="223"/>
        <v>1</v>
      </c>
    </row>
    <row r="3225" spans="26:35" hidden="1" x14ac:dyDescent="0.25">
      <c r="Z3225"/>
      <c r="AD3225" s="5">
        <f t="shared" si="224"/>
        <v>41389</v>
      </c>
      <c r="AE3225" s="96" cm="1">
        <f t="array" ref="AE3225">_xlfn.XLOOKUP(AD3224,SELICHistorico[Data],SELICHistorico[SELIC dia]/100,AE3224,0)</f>
        <v>0</v>
      </c>
      <c r="AF3225" s="80">
        <f t="shared" si="222"/>
        <v>1</v>
      </c>
      <c r="AG3225" s="123">
        <f t="shared" si="221"/>
        <v>1000</v>
      </c>
      <c r="AH3225" s="126" cm="1">
        <f t="array" ref="AH3225">_xlfn.XLOOKUP(AD3224,CDIHistorico_[Data],CDIHistorico_[CDI dia]/100,AH3224,0)</f>
        <v>0</v>
      </c>
      <c r="AI3225" s="2">
        <f t="shared" si="223"/>
        <v>1</v>
      </c>
    </row>
    <row r="3226" spans="26:35" hidden="1" x14ac:dyDescent="0.25">
      <c r="Z3226"/>
      <c r="AD3226" s="5">
        <f t="shared" si="224"/>
        <v>41390</v>
      </c>
      <c r="AE3226" s="96" cm="1">
        <f t="array" ref="AE3226">_xlfn.XLOOKUP(AD3225,SELICHistorico[Data],SELICHistorico[SELIC dia]/100,AE3225,0)</f>
        <v>0</v>
      </c>
      <c r="AF3226" s="80">
        <f t="shared" si="222"/>
        <v>1</v>
      </c>
      <c r="AG3226" s="123">
        <f t="shared" si="221"/>
        <v>1000</v>
      </c>
      <c r="AH3226" s="126" cm="1">
        <f t="array" ref="AH3226">_xlfn.XLOOKUP(AD3225,CDIHistorico_[Data],CDIHistorico_[CDI dia]/100,AH3225,0)</f>
        <v>0</v>
      </c>
      <c r="AI3226" s="2">
        <f t="shared" si="223"/>
        <v>1</v>
      </c>
    </row>
    <row r="3227" spans="26:35" hidden="1" x14ac:dyDescent="0.25">
      <c r="Z3227"/>
      <c r="AD3227" s="5">
        <f t="shared" si="224"/>
        <v>41393</v>
      </c>
      <c r="AE3227" s="96" cm="1">
        <f t="array" ref="AE3227">_xlfn.XLOOKUP(AD3226,SELICHistorico[Data],SELICHistorico[SELIC dia]/100,AE3226,0)</f>
        <v>0</v>
      </c>
      <c r="AF3227" s="80">
        <f t="shared" si="222"/>
        <v>1</v>
      </c>
      <c r="AG3227" s="123">
        <f t="shared" si="221"/>
        <v>1000</v>
      </c>
      <c r="AH3227" s="126" cm="1">
        <f t="array" ref="AH3227">_xlfn.XLOOKUP(AD3226,CDIHistorico_[Data],CDIHistorico_[CDI dia]/100,AH3226,0)</f>
        <v>0</v>
      </c>
      <c r="AI3227" s="2">
        <f t="shared" si="223"/>
        <v>1</v>
      </c>
    </row>
    <row r="3228" spans="26:35" hidden="1" x14ac:dyDescent="0.25">
      <c r="Z3228"/>
      <c r="AD3228" s="5">
        <f t="shared" si="224"/>
        <v>41394</v>
      </c>
      <c r="AE3228" s="96" cm="1">
        <f t="array" ref="AE3228">_xlfn.XLOOKUP(AD3227,SELICHistorico[Data],SELICHistorico[SELIC dia]/100,AE3227,0)</f>
        <v>0</v>
      </c>
      <c r="AF3228" s="80">
        <f t="shared" si="222"/>
        <v>1</v>
      </c>
      <c r="AG3228" s="123">
        <f t="shared" si="221"/>
        <v>1000</v>
      </c>
      <c r="AH3228" s="126" cm="1">
        <f t="array" ref="AH3228">_xlfn.XLOOKUP(AD3227,CDIHistorico_[Data],CDIHistorico_[CDI dia]/100,AH3227,0)</f>
        <v>0</v>
      </c>
      <c r="AI3228" s="2">
        <f t="shared" si="223"/>
        <v>1</v>
      </c>
    </row>
    <row r="3229" spans="26:35" hidden="1" x14ac:dyDescent="0.25">
      <c r="Z3229"/>
      <c r="AD3229" s="5">
        <f t="shared" si="224"/>
        <v>41396</v>
      </c>
      <c r="AE3229" s="96" cm="1">
        <f t="array" ref="AE3229">_xlfn.XLOOKUP(AD3228,SELICHistorico[Data],SELICHistorico[SELIC dia]/100,AE3228,0)</f>
        <v>0</v>
      </c>
      <c r="AF3229" s="80">
        <f t="shared" si="222"/>
        <v>1</v>
      </c>
      <c r="AG3229" s="123">
        <f t="shared" si="221"/>
        <v>1000</v>
      </c>
      <c r="AH3229" s="126" cm="1">
        <f t="array" ref="AH3229">_xlfn.XLOOKUP(AD3228,CDIHistorico_[Data],CDIHistorico_[CDI dia]/100,AH3228,0)</f>
        <v>0</v>
      </c>
      <c r="AI3229" s="2">
        <f t="shared" si="223"/>
        <v>1</v>
      </c>
    </row>
    <row r="3230" spans="26:35" hidden="1" x14ac:dyDescent="0.25">
      <c r="Z3230"/>
      <c r="AD3230" s="5">
        <f t="shared" si="224"/>
        <v>41397</v>
      </c>
      <c r="AE3230" s="96" cm="1">
        <f t="array" ref="AE3230">_xlfn.XLOOKUP(AD3229,SELICHistorico[Data],SELICHistorico[SELIC dia]/100,AE3229,0)</f>
        <v>0</v>
      </c>
      <c r="AF3230" s="80">
        <f t="shared" si="222"/>
        <v>1</v>
      </c>
      <c r="AG3230" s="123">
        <f t="shared" si="221"/>
        <v>1000</v>
      </c>
      <c r="AH3230" s="126" cm="1">
        <f t="array" ref="AH3230">_xlfn.XLOOKUP(AD3229,CDIHistorico_[Data],CDIHistorico_[CDI dia]/100,AH3229,0)</f>
        <v>0</v>
      </c>
      <c r="AI3230" s="2">
        <f t="shared" si="223"/>
        <v>1</v>
      </c>
    </row>
    <row r="3231" spans="26:35" hidden="1" x14ac:dyDescent="0.25">
      <c r="Z3231"/>
      <c r="AD3231" s="5">
        <f t="shared" si="224"/>
        <v>41400</v>
      </c>
      <c r="AE3231" s="96" cm="1">
        <f t="array" ref="AE3231">_xlfn.XLOOKUP(AD3230,SELICHistorico[Data],SELICHistorico[SELIC dia]/100,AE3230,0)</f>
        <v>0</v>
      </c>
      <c r="AF3231" s="80">
        <f t="shared" si="222"/>
        <v>1</v>
      </c>
      <c r="AG3231" s="123">
        <f t="shared" si="221"/>
        <v>1000</v>
      </c>
      <c r="AH3231" s="126" cm="1">
        <f t="array" ref="AH3231">_xlfn.XLOOKUP(AD3230,CDIHistorico_[Data],CDIHistorico_[CDI dia]/100,AH3230,0)</f>
        <v>0</v>
      </c>
      <c r="AI3231" s="2">
        <f t="shared" si="223"/>
        <v>1</v>
      </c>
    </row>
    <row r="3232" spans="26:35" hidden="1" x14ac:dyDescent="0.25">
      <c r="Z3232"/>
      <c r="AD3232" s="5">
        <f t="shared" si="224"/>
        <v>41401</v>
      </c>
      <c r="AE3232" s="96" cm="1">
        <f t="array" ref="AE3232">_xlfn.XLOOKUP(AD3231,SELICHistorico[Data],SELICHistorico[SELIC dia]/100,AE3231,0)</f>
        <v>0</v>
      </c>
      <c r="AF3232" s="80">
        <f t="shared" si="222"/>
        <v>1</v>
      </c>
      <c r="AG3232" s="123">
        <f t="shared" si="221"/>
        <v>1000</v>
      </c>
      <c r="AH3232" s="126" cm="1">
        <f t="array" ref="AH3232">_xlfn.XLOOKUP(AD3231,CDIHistorico_[Data],CDIHistorico_[CDI dia]/100,AH3231,0)</f>
        <v>0</v>
      </c>
      <c r="AI3232" s="2">
        <f t="shared" si="223"/>
        <v>1</v>
      </c>
    </row>
    <row r="3233" spans="26:35" hidden="1" x14ac:dyDescent="0.25">
      <c r="Z3233"/>
      <c r="AD3233" s="5">
        <f t="shared" si="224"/>
        <v>41402</v>
      </c>
      <c r="AE3233" s="96" cm="1">
        <f t="array" ref="AE3233">_xlfn.XLOOKUP(AD3232,SELICHistorico[Data],SELICHistorico[SELIC dia]/100,AE3232,0)</f>
        <v>0</v>
      </c>
      <c r="AF3233" s="80">
        <f t="shared" si="222"/>
        <v>1</v>
      </c>
      <c r="AG3233" s="123">
        <f t="shared" si="221"/>
        <v>1000</v>
      </c>
      <c r="AH3233" s="126" cm="1">
        <f t="array" ref="AH3233">_xlfn.XLOOKUP(AD3232,CDIHistorico_[Data],CDIHistorico_[CDI dia]/100,AH3232,0)</f>
        <v>0</v>
      </c>
      <c r="AI3233" s="2">
        <f t="shared" si="223"/>
        <v>1</v>
      </c>
    </row>
    <row r="3234" spans="26:35" hidden="1" x14ac:dyDescent="0.25">
      <c r="Z3234"/>
      <c r="AD3234" s="5">
        <f t="shared" si="224"/>
        <v>41403</v>
      </c>
      <c r="AE3234" s="96" cm="1">
        <f t="array" ref="AE3234">_xlfn.XLOOKUP(AD3233,SELICHistorico[Data],SELICHistorico[SELIC dia]/100,AE3233,0)</f>
        <v>0</v>
      </c>
      <c r="AF3234" s="80">
        <f t="shared" si="222"/>
        <v>1</v>
      </c>
      <c r="AG3234" s="123">
        <f t="shared" si="221"/>
        <v>1000</v>
      </c>
      <c r="AH3234" s="126" cm="1">
        <f t="array" ref="AH3234">_xlfn.XLOOKUP(AD3233,CDIHistorico_[Data],CDIHistorico_[CDI dia]/100,AH3233,0)</f>
        <v>0</v>
      </c>
      <c r="AI3234" s="2">
        <f t="shared" si="223"/>
        <v>1</v>
      </c>
    </row>
    <row r="3235" spans="26:35" hidden="1" x14ac:dyDescent="0.25">
      <c r="Z3235"/>
      <c r="AD3235" s="5">
        <f t="shared" si="224"/>
        <v>41404</v>
      </c>
      <c r="AE3235" s="96" cm="1">
        <f t="array" ref="AE3235">_xlfn.XLOOKUP(AD3234,SELICHistorico[Data],SELICHistorico[SELIC dia]/100,AE3234,0)</f>
        <v>0</v>
      </c>
      <c r="AF3235" s="80">
        <f t="shared" si="222"/>
        <v>1</v>
      </c>
      <c r="AG3235" s="123">
        <f t="shared" si="221"/>
        <v>1000</v>
      </c>
      <c r="AH3235" s="126" cm="1">
        <f t="array" ref="AH3235">_xlfn.XLOOKUP(AD3234,CDIHistorico_[Data],CDIHistorico_[CDI dia]/100,AH3234,0)</f>
        <v>0</v>
      </c>
      <c r="AI3235" s="2">
        <f t="shared" si="223"/>
        <v>1</v>
      </c>
    </row>
    <row r="3236" spans="26:35" hidden="1" x14ac:dyDescent="0.25">
      <c r="Z3236"/>
      <c r="AD3236" s="5">
        <f t="shared" si="224"/>
        <v>41407</v>
      </c>
      <c r="AE3236" s="96" cm="1">
        <f t="array" ref="AE3236">_xlfn.XLOOKUP(AD3235,SELICHistorico[Data],SELICHistorico[SELIC dia]/100,AE3235,0)</f>
        <v>0</v>
      </c>
      <c r="AF3236" s="80">
        <f t="shared" si="222"/>
        <v>1</v>
      </c>
      <c r="AG3236" s="123">
        <f t="shared" si="221"/>
        <v>1000</v>
      </c>
      <c r="AH3236" s="126" cm="1">
        <f t="array" ref="AH3236">_xlfn.XLOOKUP(AD3235,CDIHistorico_[Data],CDIHistorico_[CDI dia]/100,AH3235,0)</f>
        <v>0</v>
      </c>
      <c r="AI3236" s="2">
        <f t="shared" si="223"/>
        <v>1</v>
      </c>
    </row>
    <row r="3237" spans="26:35" hidden="1" x14ac:dyDescent="0.25">
      <c r="Z3237"/>
      <c r="AD3237" s="5">
        <f t="shared" si="224"/>
        <v>41408</v>
      </c>
      <c r="AE3237" s="96" cm="1">
        <f t="array" ref="AE3237">_xlfn.XLOOKUP(AD3236,SELICHistorico[Data],SELICHistorico[SELIC dia]/100,AE3236,0)</f>
        <v>0</v>
      </c>
      <c r="AF3237" s="80">
        <f t="shared" si="222"/>
        <v>1</v>
      </c>
      <c r="AG3237" s="123">
        <f t="shared" si="221"/>
        <v>1000</v>
      </c>
      <c r="AH3237" s="126" cm="1">
        <f t="array" ref="AH3237">_xlfn.XLOOKUP(AD3236,CDIHistorico_[Data],CDIHistorico_[CDI dia]/100,AH3236,0)</f>
        <v>0</v>
      </c>
      <c r="AI3237" s="2">
        <f t="shared" si="223"/>
        <v>1</v>
      </c>
    </row>
    <row r="3238" spans="26:35" hidden="1" x14ac:dyDescent="0.25">
      <c r="Z3238"/>
      <c r="AD3238" s="5">
        <f t="shared" si="224"/>
        <v>41409</v>
      </c>
      <c r="AE3238" s="96" cm="1">
        <f t="array" ref="AE3238">_xlfn.XLOOKUP(AD3237,SELICHistorico[Data],SELICHistorico[SELIC dia]/100,AE3237,0)</f>
        <v>0</v>
      </c>
      <c r="AF3238" s="80">
        <f t="shared" si="222"/>
        <v>1</v>
      </c>
      <c r="AG3238" s="123">
        <f t="shared" si="221"/>
        <v>1000</v>
      </c>
      <c r="AH3238" s="126" cm="1">
        <f t="array" ref="AH3238">_xlfn.XLOOKUP(AD3237,CDIHistorico_[Data],CDIHistorico_[CDI dia]/100,AH3237,0)</f>
        <v>0</v>
      </c>
      <c r="AI3238" s="2">
        <f t="shared" si="223"/>
        <v>1</v>
      </c>
    </row>
    <row r="3239" spans="26:35" hidden="1" x14ac:dyDescent="0.25">
      <c r="Z3239"/>
      <c r="AD3239" s="5">
        <f t="shared" si="224"/>
        <v>41410</v>
      </c>
      <c r="AE3239" s="96" cm="1">
        <f t="array" ref="AE3239">_xlfn.XLOOKUP(AD3238,SELICHistorico[Data],SELICHistorico[SELIC dia]/100,AE3238,0)</f>
        <v>0</v>
      </c>
      <c r="AF3239" s="80">
        <f t="shared" si="222"/>
        <v>1</v>
      </c>
      <c r="AG3239" s="123">
        <f t="shared" si="221"/>
        <v>1000</v>
      </c>
      <c r="AH3239" s="126" cm="1">
        <f t="array" ref="AH3239">_xlfn.XLOOKUP(AD3238,CDIHistorico_[Data],CDIHistorico_[CDI dia]/100,AH3238,0)</f>
        <v>0</v>
      </c>
      <c r="AI3239" s="2">
        <f t="shared" si="223"/>
        <v>1</v>
      </c>
    </row>
    <row r="3240" spans="26:35" hidden="1" x14ac:dyDescent="0.25">
      <c r="Z3240"/>
      <c r="AD3240" s="5">
        <f t="shared" si="224"/>
        <v>41411</v>
      </c>
      <c r="AE3240" s="96" cm="1">
        <f t="array" ref="AE3240">_xlfn.XLOOKUP(AD3239,SELICHistorico[Data],SELICHistorico[SELIC dia]/100,AE3239,0)</f>
        <v>0</v>
      </c>
      <c r="AF3240" s="80">
        <f t="shared" si="222"/>
        <v>1</v>
      </c>
      <c r="AG3240" s="123">
        <f t="shared" si="221"/>
        <v>1000</v>
      </c>
      <c r="AH3240" s="126" cm="1">
        <f t="array" ref="AH3240">_xlfn.XLOOKUP(AD3239,CDIHistorico_[Data],CDIHistorico_[CDI dia]/100,AH3239,0)</f>
        <v>0</v>
      </c>
      <c r="AI3240" s="2">
        <f t="shared" si="223"/>
        <v>1</v>
      </c>
    </row>
    <row r="3241" spans="26:35" hidden="1" x14ac:dyDescent="0.25">
      <c r="Z3241"/>
      <c r="AD3241" s="5">
        <f t="shared" si="224"/>
        <v>41414</v>
      </c>
      <c r="AE3241" s="96" cm="1">
        <f t="array" ref="AE3241">_xlfn.XLOOKUP(AD3240,SELICHistorico[Data],SELICHistorico[SELIC dia]/100,AE3240,0)</f>
        <v>0</v>
      </c>
      <c r="AF3241" s="80">
        <f t="shared" si="222"/>
        <v>1</v>
      </c>
      <c r="AG3241" s="123">
        <f t="shared" si="221"/>
        <v>1000</v>
      </c>
      <c r="AH3241" s="126" cm="1">
        <f t="array" ref="AH3241">_xlfn.XLOOKUP(AD3240,CDIHistorico_[Data],CDIHistorico_[CDI dia]/100,AH3240,0)</f>
        <v>0</v>
      </c>
      <c r="AI3241" s="2">
        <f t="shared" si="223"/>
        <v>1</v>
      </c>
    </row>
    <row r="3242" spans="26:35" hidden="1" x14ac:dyDescent="0.25">
      <c r="Z3242"/>
      <c r="AD3242" s="5">
        <f t="shared" si="224"/>
        <v>41415</v>
      </c>
      <c r="AE3242" s="96" cm="1">
        <f t="array" ref="AE3242">_xlfn.XLOOKUP(AD3241,SELICHistorico[Data],SELICHistorico[SELIC dia]/100,AE3241,0)</f>
        <v>0</v>
      </c>
      <c r="AF3242" s="80">
        <f t="shared" si="222"/>
        <v>1</v>
      </c>
      <c r="AG3242" s="123">
        <f t="shared" si="221"/>
        <v>1000</v>
      </c>
      <c r="AH3242" s="126" cm="1">
        <f t="array" ref="AH3242">_xlfn.XLOOKUP(AD3241,CDIHistorico_[Data],CDIHistorico_[CDI dia]/100,AH3241,0)</f>
        <v>0</v>
      </c>
      <c r="AI3242" s="2">
        <f t="shared" si="223"/>
        <v>1</v>
      </c>
    </row>
    <row r="3243" spans="26:35" hidden="1" x14ac:dyDescent="0.25">
      <c r="Z3243"/>
      <c r="AD3243" s="5">
        <f t="shared" si="224"/>
        <v>41416</v>
      </c>
      <c r="AE3243" s="96" cm="1">
        <f t="array" ref="AE3243">_xlfn.XLOOKUP(AD3242,SELICHistorico[Data],SELICHistorico[SELIC dia]/100,AE3242,0)</f>
        <v>0</v>
      </c>
      <c r="AF3243" s="80">
        <f t="shared" si="222"/>
        <v>1</v>
      </c>
      <c r="AG3243" s="123">
        <f t="shared" si="221"/>
        <v>1000</v>
      </c>
      <c r="AH3243" s="126" cm="1">
        <f t="array" ref="AH3243">_xlfn.XLOOKUP(AD3242,CDIHistorico_[Data],CDIHistorico_[CDI dia]/100,AH3242,0)</f>
        <v>0</v>
      </c>
      <c r="AI3243" s="2">
        <f t="shared" si="223"/>
        <v>1</v>
      </c>
    </row>
    <row r="3244" spans="26:35" hidden="1" x14ac:dyDescent="0.25">
      <c r="Z3244"/>
      <c r="AD3244" s="5">
        <f t="shared" si="224"/>
        <v>41417</v>
      </c>
      <c r="AE3244" s="96" cm="1">
        <f t="array" ref="AE3244">_xlfn.XLOOKUP(AD3243,SELICHistorico[Data],SELICHistorico[SELIC dia]/100,AE3243,0)</f>
        <v>0</v>
      </c>
      <c r="AF3244" s="80">
        <f t="shared" si="222"/>
        <v>1</v>
      </c>
      <c r="AG3244" s="123">
        <f t="shared" si="221"/>
        <v>1000</v>
      </c>
      <c r="AH3244" s="126" cm="1">
        <f t="array" ref="AH3244">_xlfn.XLOOKUP(AD3243,CDIHistorico_[Data],CDIHistorico_[CDI dia]/100,AH3243,0)</f>
        <v>0</v>
      </c>
      <c r="AI3244" s="2">
        <f t="shared" si="223"/>
        <v>1</v>
      </c>
    </row>
    <row r="3245" spans="26:35" hidden="1" x14ac:dyDescent="0.25">
      <c r="Z3245"/>
      <c r="AD3245" s="5">
        <f t="shared" si="224"/>
        <v>41418</v>
      </c>
      <c r="AE3245" s="96" cm="1">
        <f t="array" ref="AE3245">_xlfn.XLOOKUP(AD3244,SELICHistorico[Data],SELICHistorico[SELIC dia]/100,AE3244,0)</f>
        <v>0</v>
      </c>
      <c r="AF3245" s="80">
        <f t="shared" si="222"/>
        <v>1</v>
      </c>
      <c r="AG3245" s="123">
        <f t="shared" si="221"/>
        <v>1000</v>
      </c>
      <c r="AH3245" s="126" cm="1">
        <f t="array" ref="AH3245">_xlfn.XLOOKUP(AD3244,CDIHistorico_[Data],CDIHistorico_[CDI dia]/100,AH3244,0)</f>
        <v>0</v>
      </c>
      <c r="AI3245" s="2">
        <f t="shared" si="223"/>
        <v>1</v>
      </c>
    </row>
    <row r="3246" spans="26:35" hidden="1" x14ac:dyDescent="0.25">
      <c r="Z3246"/>
      <c r="AD3246" s="5">
        <f t="shared" si="224"/>
        <v>41421</v>
      </c>
      <c r="AE3246" s="96" cm="1">
        <f t="array" ref="AE3246">_xlfn.XLOOKUP(AD3245,SELICHistorico[Data],SELICHistorico[SELIC dia]/100,AE3245,0)</f>
        <v>0</v>
      </c>
      <c r="AF3246" s="80">
        <f t="shared" si="222"/>
        <v>1</v>
      </c>
      <c r="AG3246" s="123">
        <f t="shared" si="221"/>
        <v>1000</v>
      </c>
      <c r="AH3246" s="126" cm="1">
        <f t="array" ref="AH3246">_xlfn.XLOOKUP(AD3245,CDIHistorico_[Data],CDIHistorico_[CDI dia]/100,AH3245,0)</f>
        <v>0</v>
      </c>
      <c r="AI3246" s="2">
        <f t="shared" si="223"/>
        <v>1</v>
      </c>
    </row>
    <row r="3247" spans="26:35" hidden="1" x14ac:dyDescent="0.25">
      <c r="Z3247"/>
      <c r="AD3247" s="5">
        <f t="shared" si="224"/>
        <v>41422</v>
      </c>
      <c r="AE3247" s="96" cm="1">
        <f t="array" ref="AE3247">_xlfn.XLOOKUP(AD3246,SELICHistorico[Data],SELICHistorico[SELIC dia]/100,AE3246,0)</f>
        <v>0</v>
      </c>
      <c r="AF3247" s="80">
        <f t="shared" si="222"/>
        <v>1</v>
      </c>
      <c r="AG3247" s="123">
        <f t="shared" si="221"/>
        <v>1000</v>
      </c>
      <c r="AH3247" s="126" cm="1">
        <f t="array" ref="AH3247">_xlfn.XLOOKUP(AD3246,CDIHistorico_[Data],CDIHistorico_[CDI dia]/100,AH3246,0)</f>
        <v>0</v>
      </c>
      <c r="AI3247" s="2">
        <f t="shared" si="223"/>
        <v>1</v>
      </c>
    </row>
    <row r="3248" spans="26:35" hidden="1" x14ac:dyDescent="0.25">
      <c r="Z3248"/>
      <c r="AD3248" s="5">
        <f t="shared" si="224"/>
        <v>41423</v>
      </c>
      <c r="AE3248" s="96" cm="1">
        <f t="array" ref="AE3248">_xlfn.XLOOKUP(AD3247,SELICHistorico[Data],SELICHistorico[SELIC dia]/100,AE3247,0)</f>
        <v>0</v>
      </c>
      <c r="AF3248" s="80">
        <f t="shared" si="222"/>
        <v>1</v>
      </c>
      <c r="AG3248" s="123">
        <f t="shared" si="221"/>
        <v>1000</v>
      </c>
      <c r="AH3248" s="126" cm="1">
        <f t="array" ref="AH3248">_xlfn.XLOOKUP(AD3247,CDIHistorico_[Data],CDIHistorico_[CDI dia]/100,AH3247,0)</f>
        <v>0</v>
      </c>
      <c r="AI3248" s="2">
        <f t="shared" si="223"/>
        <v>1</v>
      </c>
    </row>
    <row r="3249" spans="26:35" hidden="1" x14ac:dyDescent="0.25">
      <c r="Z3249"/>
      <c r="AD3249" s="5">
        <f t="shared" si="224"/>
        <v>41425</v>
      </c>
      <c r="AE3249" s="96" cm="1">
        <f t="array" ref="AE3249">_xlfn.XLOOKUP(AD3248,SELICHistorico[Data],SELICHistorico[SELIC dia]/100,AE3248,0)</f>
        <v>0</v>
      </c>
      <c r="AF3249" s="80">
        <f t="shared" si="222"/>
        <v>1</v>
      </c>
      <c r="AG3249" s="123">
        <f t="shared" si="221"/>
        <v>1000</v>
      </c>
      <c r="AH3249" s="126" cm="1">
        <f t="array" ref="AH3249">_xlfn.XLOOKUP(AD3248,CDIHistorico_[Data],CDIHistorico_[CDI dia]/100,AH3248,0)</f>
        <v>0</v>
      </c>
      <c r="AI3249" s="2">
        <f t="shared" si="223"/>
        <v>1</v>
      </c>
    </row>
    <row r="3250" spans="26:35" hidden="1" x14ac:dyDescent="0.25">
      <c r="Z3250"/>
      <c r="AD3250" s="5">
        <f t="shared" si="224"/>
        <v>41428</v>
      </c>
      <c r="AE3250" s="96" cm="1">
        <f t="array" ref="AE3250">_xlfn.XLOOKUP(AD3249,SELICHistorico[Data],SELICHistorico[SELIC dia]/100,AE3249,0)</f>
        <v>0</v>
      </c>
      <c r="AF3250" s="80">
        <f t="shared" si="222"/>
        <v>1</v>
      </c>
      <c r="AG3250" s="123">
        <f t="shared" si="221"/>
        <v>1000</v>
      </c>
      <c r="AH3250" s="126" cm="1">
        <f t="array" ref="AH3250">_xlfn.XLOOKUP(AD3249,CDIHistorico_[Data],CDIHistorico_[CDI dia]/100,AH3249,0)</f>
        <v>0</v>
      </c>
      <c r="AI3250" s="2">
        <f t="shared" si="223"/>
        <v>1</v>
      </c>
    </row>
    <row r="3251" spans="26:35" hidden="1" x14ac:dyDescent="0.25">
      <c r="Z3251"/>
      <c r="AD3251" s="5">
        <f t="shared" si="224"/>
        <v>41429</v>
      </c>
      <c r="AE3251" s="96" cm="1">
        <f t="array" ref="AE3251">_xlfn.XLOOKUP(AD3250,SELICHistorico[Data],SELICHistorico[SELIC dia]/100,AE3250,0)</f>
        <v>0</v>
      </c>
      <c r="AF3251" s="80">
        <f t="shared" si="222"/>
        <v>1</v>
      </c>
      <c r="AG3251" s="123">
        <f t="shared" si="221"/>
        <v>1000</v>
      </c>
      <c r="AH3251" s="126" cm="1">
        <f t="array" ref="AH3251">_xlfn.XLOOKUP(AD3250,CDIHistorico_[Data],CDIHistorico_[CDI dia]/100,AH3250,0)</f>
        <v>0</v>
      </c>
      <c r="AI3251" s="2">
        <f t="shared" si="223"/>
        <v>1</v>
      </c>
    </row>
    <row r="3252" spans="26:35" hidden="1" x14ac:dyDescent="0.25">
      <c r="Z3252"/>
      <c r="AD3252" s="5">
        <f t="shared" si="224"/>
        <v>41430</v>
      </c>
      <c r="AE3252" s="96" cm="1">
        <f t="array" ref="AE3252">_xlfn.XLOOKUP(AD3251,SELICHistorico[Data],SELICHistorico[SELIC dia]/100,AE3251,0)</f>
        <v>0</v>
      </c>
      <c r="AF3252" s="80">
        <f t="shared" si="222"/>
        <v>1</v>
      </c>
      <c r="AG3252" s="123">
        <f t="shared" si="221"/>
        <v>1000</v>
      </c>
      <c r="AH3252" s="126" cm="1">
        <f t="array" ref="AH3252">_xlfn.XLOOKUP(AD3251,CDIHistorico_[Data],CDIHistorico_[CDI dia]/100,AH3251,0)</f>
        <v>0</v>
      </c>
      <c r="AI3252" s="2">
        <f t="shared" si="223"/>
        <v>1</v>
      </c>
    </row>
    <row r="3253" spans="26:35" hidden="1" x14ac:dyDescent="0.25">
      <c r="Z3253"/>
      <c r="AD3253" s="5">
        <f t="shared" si="224"/>
        <v>41431</v>
      </c>
      <c r="AE3253" s="96" cm="1">
        <f t="array" ref="AE3253">_xlfn.XLOOKUP(AD3252,SELICHistorico[Data],SELICHistorico[SELIC dia]/100,AE3252,0)</f>
        <v>0</v>
      </c>
      <c r="AF3253" s="80">
        <f t="shared" si="222"/>
        <v>1</v>
      </c>
      <c r="AG3253" s="123">
        <f t="shared" si="221"/>
        <v>1000</v>
      </c>
      <c r="AH3253" s="126" cm="1">
        <f t="array" ref="AH3253">_xlfn.XLOOKUP(AD3252,CDIHistorico_[Data],CDIHistorico_[CDI dia]/100,AH3252,0)</f>
        <v>0</v>
      </c>
      <c r="AI3253" s="2">
        <f t="shared" si="223"/>
        <v>1</v>
      </c>
    </row>
    <row r="3254" spans="26:35" hidden="1" x14ac:dyDescent="0.25">
      <c r="Z3254"/>
      <c r="AD3254" s="5">
        <f t="shared" si="224"/>
        <v>41432</v>
      </c>
      <c r="AE3254" s="96" cm="1">
        <f t="array" ref="AE3254">_xlfn.XLOOKUP(AD3253,SELICHistorico[Data],SELICHistorico[SELIC dia]/100,AE3253,0)</f>
        <v>0</v>
      </c>
      <c r="AF3254" s="80">
        <f t="shared" si="222"/>
        <v>1</v>
      </c>
      <c r="AG3254" s="123">
        <f t="shared" si="221"/>
        <v>1000</v>
      </c>
      <c r="AH3254" s="126" cm="1">
        <f t="array" ref="AH3254">_xlfn.XLOOKUP(AD3253,CDIHistorico_[Data],CDIHistorico_[CDI dia]/100,AH3253,0)</f>
        <v>0</v>
      </c>
      <c r="AI3254" s="2">
        <f t="shared" si="223"/>
        <v>1</v>
      </c>
    </row>
    <row r="3255" spans="26:35" hidden="1" x14ac:dyDescent="0.25">
      <c r="Z3255"/>
      <c r="AD3255" s="5">
        <f t="shared" si="224"/>
        <v>41435</v>
      </c>
      <c r="AE3255" s="96" cm="1">
        <f t="array" ref="AE3255">_xlfn.XLOOKUP(AD3254,SELICHistorico[Data],SELICHistorico[SELIC dia]/100,AE3254,0)</f>
        <v>0</v>
      </c>
      <c r="AF3255" s="80">
        <f t="shared" si="222"/>
        <v>1</v>
      </c>
      <c r="AG3255" s="123">
        <f t="shared" si="221"/>
        <v>1000</v>
      </c>
      <c r="AH3255" s="126" cm="1">
        <f t="array" ref="AH3255">_xlfn.XLOOKUP(AD3254,CDIHistorico_[Data],CDIHistorico_[CDI dia]/100,AH3254,0)</f>
        <v>0</v>
      </c>
      <c r="AI3255" s="2">
        <f t="shared" si="223"/>
        <v>1</v>
      </c>
    </row>
    <row r="3256" spans="26:35" hidden="1" x14ac:dyDescent="0.25">
      <c r="Z3256"/>
      <c r="AD3256" s="5">
        <f t="shared" si="224"/>
        <v>41436</v>
      </c>
      <c r="AE3256" s="96" cm="1">
        <f t="array" ref="AE3256">_xlfn.XLOOKUP(AD3255,SELICHistorico[Data],SELICHistorico[SELIC dia]/100,AE3255,0)</f>
        <v>0</v>
      </c>
      <c r="AF3256" s="80">
        <f t="shared" si="222"/>
        <v>1</v>
      </c>
      <c r="AG3256" s="123">
        <f t="shared" si="221"/>
        <v>1000</v>
      </c>
      <c r="AH3256" s="126" cm="1">
        <f t="array" ref="AH3256">_xlfn.XLOOKUP(AD3255,CDIHistorico_[Data],CDIHistorico_[CDI dia]/100,AH3255,0)</f>
        <v>0</v>
      </c>
      <c r="AI3256" s="2">
        <f t="shared" si="223"/>
        <v>1</v>
      </c>
    </row>
    <row r="3257" spans="26:35" hidden="1" x14ac:dyDescent="0.25">
      <c r="Z3257"/>
      <c r="AD3257" s="5">
        <f t="shared" si="224"/>
        <v>41437</v>
      </c>
      <c r="AE3257" s="96" cm="1">
        <f t="array" ref="AE3257">_xlfn.XLOOKUP(AD3256,SELICHistorico[Data],SELICHistorico[SELIC dia]/100,AE3256,0)</f>
        <v>0</v>
      </c>
      <c r="AF3257" s="80">
        <f t="shared" si="222"/>
        <v>1</v>
      </c>
      <c r="AG3257" s="123">
        <f t="shared" si="221"/>
        <v>1000</v>
      </c>
      <c r="AH3257" s="126" cm="1">
        <f t="array" ref="AH3257">_xlfn.XLOOKUP(AD3256,CDIHistorico_[Data],CDIHistorico_[CDI dia]/100,AH3256,0)</f>
        <v>0</v>
      </c>
      <c r="AI3257" s="2">
        <f t="shared" si="223"/>
        <v>1</v>
      </c>
    </row>
    <row r="3258" spans="26:35" hidden="1" x14ac:dyDescent="0.25">
      <c r="Z3258"/>
      <c r="AD3258" s="5">
        <f t="shared" si="224"/>
        <v>41438</v>
      </c>
      <c r="AE3258" s="96" cm="1">
        <f t="array" ref="AE3258">_xlfn.XLOOKUP(AD3257,SELICHistorico[Data],SELICHistorico[SELIC dia]/100,AE3257,0)</f>
        <v>0</v>
      </c>
      <c r="AF3258" s="80">
        <f t="shared" si="222"/>
        <v>1</v>
      </c>
      <c r="AG3258" s="123">
        <f t="shared" si="221"/>
        <v>1000</v>
      </c>
      <c r="AH3258" s="126" cm="1">
        <f t="array" ref="AH3258">_xlfn.XLOOKUP(AD3257,CDIHistorico_[Data],CDIHistorico_[CDI dia]/100,AH3257,0)</f>
        <v>0</v>
      </c>
      <c r="AI3258" s="2">
        <f t="shared" si="223"/>
        <v>1</v>
      </c>
    </row>
    <row r="3259" spans="26:35" hidden="1" x14ac:dyDescent="0.25">
      <c r="Z3259"/>
      <c r="AD3259" s="5">
        <f t="shared" si="224"/>
        <v>41439</v>
      </c>
      <c r="AE3259" s="96" cm="1">
        <f t="array" ref="AE3259">_xlfn.XLOOKUP(AD3258,SELICHistorico[Data],SELICHistorico[SELIC dia]/100,AE3258,0)</f>
        <v>0</v>
      </c>
      <c r="AF3259" s="80">
        <f t="shared" si="222"/>
        <v>1</v>
      </c>
      <c r="AG3259" s="123">
        <f t="shared" si="221"/>
        <v>1000</v>
      </c>
      <c r="AH3259" s="126" cm="1">
        <f t="array" ref="AH3259">_xlfn.XLOOKUP(AD3258,CDIHistorico_[Data],CDIHistorico_[CDI dia]/100,AH3258,0)</f>
        <v>0</v>
      </c>
      <c r="AI3259" s="2">
        <f t="shared" si="223"/>
        <v>1</v>
      </c>
    </row>
    <row r="3260" spans="26:35" hidden="1" x14ac:dyDescent="0.25">
      <c r="Z3260"/>
      <c r="AD3260" s="5">
        <f t="shared" si="224"/>
        <v>41442</v>
      </c>
      <c r="AE3260" s="96" cm="1">
        <f t="array" ref="AE3260">_xlfn.XLOOKUP(AD3259,SELICHistorico[Data],SELICHistorico[SELIC dia]/100,AE3259,0)</f>
        <v>0</v>
      </c>
      <c r="AF3260" s="80">
        <f t="shared" si="222"/>
        <v>1</v>
      </c>
      <c r="AG3260" s="123">
        <f t="shared" si="221"/>
        <v>1000</v>
      </c>
      <c r="AH3260" s="126" cm="1">
        <f t="array" ref="AH3260">_xlfn.XLOOKUP(AD3259,CDIHistorico_[Data],CDIHistorico_[CDI dia]/100,AH3259,0)</f>
        <v>0</v>
      </c>
      <c r="AI3260" s="2">
        <f t="shared" si="223"/>
        <v>1</v>
      </c>
    </row>
    <row r="3261" spans="26:35" hidden="1" x14ac:dyDescent="0.25">
      <c r="Z3261"/>
      <c r="AD3261" s="5">
        <f t="shared" si="224"/>
        <v>41443</v>
      </c>
      <c r="AE3261" s="96" cm="1">
        <f t="array" ref="AE3261">_xlfn.XLOOKUP(AD3260,SELICHistorico[Data],SELICHistorico[SELIC dia]/100,AE3260,0)</f>
        <v>0</v>
      </c>
      <c r="AF3261" s="80">
        <f t="shared" si="222"/>
        <v>1</v>
      </c>
      <c r="AG3261" s="123">
        <f t="shared" ref="AG3261:AG3324" si="225">TRUNC(1000*AF3261,6)</f>
        <v>1000</v>
      </c>
      <c r="AH3261" s="126" cm="1">
        <f t="array" ref="AH3261">_xlfn.XLOOKUP(AD3260,CDIHistorico_[Data],CDIHistorico_[CDI dia]/100,AH3260,0)</f>
        <v>0</v>
      </c>
      <c r="AI3261" s="2">
        <f t="shared" si="223"/>
        <v>1</v>
      </c>
    </row>
    <row r="3262" spans="26:35" hidden="1" x14ac:dyDescent="0.25">
      <c r="Z3262"/>
      <c r="AD3262" s="5">
        <f t="shared" si="224"/>
        <v>41444</v>
      </c>
      <c r="AE3262" s="96" cm="1">
        <f t="array" ref="AE3262">_xlfn.XLOOKUP(AD3261,SELICHistorico[Data],SELICHistorico[SELIC dia]/100,AE3261,0)</f>
        <v>0</v>
      </c>
      <c r="AF3262" s="80">
        <f t="shared" ref="AF3262:AF3325" si="226">AF3261*(1+AE3262)</f>
        <v>1</v>
      </c>
      <c r="AG3262" s="123">
        <f t="shared" si="225"/>
        <v>1000</v>
      </c>
      <c r="AH3262" s="126" cm="1">
        <f t="array" ref="AH3262">_xlfn.XLOOKUP(AD3261,CDIHistorico_[Data],CDIHistorico_[CDI dia]/100,AH3261,0)</f>
        <v>0</v>
      </c>
      <c r="AI3262" s="2">
        <f t="shared" si="223"/>
        <v>1</v>
      </c>
    </row>
    <row r="3263" spans="26:35" hidden="1" x14ac:dyDescent="0.25">
      <c r="Z3263"/>
      <c r="AD3263" s="5">
        <f t="shared" si="224"/>
        <v>41445</v>
      </c>
      <c r="AE3263" s="96" cm="1">
        <f t="array" ref="AE3263">_xlfn.XLOOKUP(AD3262,SELICHistorico[Data],SELICHistorico[SELIC dia]/100,AE3262,0)</f>
        <v>0</v>
      </c>
      <c r="AF3263" s="80">
        <f t="shared" si="226"/>
        <v>1</v>
      </c>
      <c r="AG3263" s="123">
        <f t="shared" si="225"/>
        <v>1000</v>
      </c>
      <c r="AH3263" s="126" cm="1">
        <f t="array" ref="AH3263">_xlfn.XLOOKUP(AD3262,CDIHistorico_[Data],CDIHistorico_[CDI dia]/100,AH3262,0)</f>
        <v>0</v>
      </c>
      <c r="AI3263" s="2">
        <f t="shared" si="223"/>
        <v>1</v>
      </c>
    </row>
    <row r="3264" spans="26:35" hidden="1" x14ac:dyDescent="0.25">
      <c r="Z3264"/>
      <c r="AD3264" s="5">
        <f t="shared" si="224"/>
        <v>41446</v>
      </c>
      <c r="AE3264" s="96" cm="1">
        <f t="array" ref="AE3264">_xlfn.XLOOKUP(AD3263,SELICHistorico[Data],SELICHistorico[SELIC dia]/100,AE3263,0)</f>
        <v>0</v>
      </c>
      <c r="AF3264" s="80">
        <f t="shared" si="226"/>
        <v>1</v>
      </c>
      <c r="AG3264" s="123">
        <f t="shared" si="225"/>
        <v>1000</v>
      </c>
      <c r="AH3264" s="126" cm="1">
        <f t="array" ref="AH3264">_xlfn.XLOOKUP(AD3263,CDIHistorico_[Data],CDIHistorico_[CDI dia]/100,AH3263,0)</f>
        <v>0</v>
      </c>
      <c r="AI3264" s="2">
        <f t="shared" si="223"/>
        <v>1</v>
      </c>
    </row>
    <row r="3265" spans="26:35" hidden="1" x14ac:dyDescent="0.25">
      <c r="Z3265"/>
      <c r="AD3265" s="5">
        <f t="shared" si="224"/>
        <v>41449</v>
      </c>
      <c r="AE3265" s="96" cm="1">
        <f t="array" ref="AE3265">_xlfn.XLOOKUP(AD3264,SELICHistorico[Data],SELICHistorico[SELIC dia]/100,AE3264,0)</f>
        <v>0</v>
      </c>
      <c r="AF3265" s="80">
        <f t="shared" si="226"/>
        <v>1</v>
      </c>
      <c r="AG3265" s="123">
        <f t="shared" si="225"/>
        <v>1000</v>
      </c>
      <c r="AH3265" s="126" cm="1">
        <f t="array" ref="AH3265">_xlfn.XLOOKUP(AD3264,CDIHistorico_[Data],CDIHistorico_[CDI dia]/100,AH3264,0)</f>
        <v>0</v>
      </c>
      <c r="AI3265" s="2">
        <f t="shared" si="223"/>
        <v>1</v>
      </c>
    </row>
    <row r="3266" spans="26:35" hidden="1" x14ac:dyDescent="0.25">
      <c r="Z3266"/>
      <c r="AD3266" s="5">
        <f t="shared" si="224"/>
        <v>41450</v>
      </c>
      <c r="AE3266" s="96" cm="1">
        <f t="array" ref="AE3266">_xlfn.XLOOKUP(AD3265,SELICHistorico[Data],SELICHistorico[SELIC dia]/100,AE3265,0)</f>
        <v>0</v>
      </c>
      <c r="AF3266" s="80">
        <f t="shared" si="226"/>
        <v>1</v>
      </c>
      <c r="AG3266" s="123">
        <f t="shared" si="225"/>
        <v>1000</v>
      </c>
      <c r="AH3266" s="126" cm="1">
        <f t="array" ref="AH3266">_xlfn.XLOOKUP(AD3265,CDIHistorico_[Data],CDIHistorico_[CDI dia]/100,AH3265,0)</f>
        <v>0</v>
      </c>
      <c r="AI3266" s="2">
        <f t="shared" si="223"/>
        <v>1</v>
      </c>
    </row>
    <row r="3267" spans="26:35" hidden="1" x14ac:dyDescent="0.25">
      <c r="Z3267"/>
      <c r="AD3267" s="5">
        <f t="shared" si="224"/>
        <v>41451</v>
      </c>
      <c r="AE3267" s="96" cm="1">
        <f t="array" ref="AE3267">_xlfn.XLOOKUP(AD3266,SELICHistorico[Data],SELICHistorico[SELIC dia]/100,AE3266,0)</f>
        <v>0</v>
      </c>
      <c r="AF3267" s="80">
        <f t="shared" si="226"/>
        <v>1</v>
      </c>
      <c r="AG3267" s="123">
        <f t="shared" si="225"/>
        <v>1000</v>
      </c>
      <c r="AH3267" s="126" cm="1">
        <f t="array" ref="AH3267">_xlfn.XLOOKUP(AD3266,CDIHistorico_[Data],CDIHistorico_[CDI dia]/100,AH3266,0)</f>
        <v>0</v>
      </c>
      <c r="AI3267" s="2">
        <f t="shared" si="223"/>
        <v>1</v>
      </c>
    </row>
    <row r="3268" spans="26:35" hidden="1" x14ac:dyDescent="0.25">
      <c r="Z3268"/>
      <c r="AD3268" s="5">
        <f t="shared" si="224"/>
        <v>41452</v>
      </c>
      <c r="AE3268" s="96" cm="1">
        <f t="array" ref="AE3268">_xlfn.XLOOKUP(AD3267,SELICHistorico[Data],SELICHistorico[SELIC dia]/100,AE3267,0)</f>
        <v>0</v>
      </c>
      <c r="AF3268" s="80">
        <f t="shared" si="226"/>
        <v>1</v>
      </c>
      <c r="AG3268" s="123">
        <f t="shared" si="225"/>
        <v>1000</v>
      </c>
      <c r="AH3268" s="126" cm="1">
        <f t="array" ref="AH3268">_xlfn.XLOOKUP(AD3267,CDIHistorico_[Data],CDIHistorico_[CDI dia]/100,AH3267,0)</f>
        <v>0</v>
      </c>
      <c r="AI3268" s="2">
        <f t="shared" si="223"/>
        <v>1</v>
      </c>
    </row>
    <row r="3269" spans="26:35" hidden="1" x14ac:dyDescent="0.25">
      <c r="Z3269"/>
      <c r="AD3269" s="5">
        <f t="shared" si="224"/>
        <v>41453</v>
      </c>
      <c r="AE3269" s="96" cm="1">
        <f t="array" ref="AE3269">_xlfn.XLOOKUP(AD3268,SELICHistorico[Data],SELICHistorico[SELIC dia]/100,AE3268,0)</f>
        <v>0</v>
      </c>
      <c r="AF3269" s="80">
        <f t="shared" si="226"/>
        <v>1</v>
      </c>
      <c r="AG3269" s="123">
        <f t="shared" si="225"/>
        <v>1000</v>
      </c>
      <c r="AH3269" s="126" cm="1">
        <f t="array" ref="AH3269">_xlfn.XLOOKUP(AD3268,CDIHistorico_[Data],CDIHistorico_[CDI dia]/100,AH3268,0)</f>
        <v>0</v>
      </c>
      <c r="AI3269" s="2">
        <f t="shared" si="223"/>
        <v>1</v>
      </c>
    </row>
    <row r="3270" spans="26:35" hidden="1" x14ac:dyDescent="0.25">
      <c r="Z3270"/>
      <c r="AD3270" s="5">
        <f t="shared" si="224"/>
        <v>41456</v>
      </c>
      <c r="AE3270" s="96" cm="1">
        <f t="array" ref="AE3270">_xlfn.XLOOKUP(AD3269,SELICHistorico[Data],SELICHistorico[SELIC dia]/100,AE3269,0)</f>
        <v>0</v>
      </c>
      <c r="AF3270" s="80">
        <f t="shared" si="226"/>
        <v>1</v>
      </c>
      <c r="AG3270" s="123">
        <f t="shared" si="225"/>
        <v>1000</v>
      </c>
      <c r="AH3270" s="126" cm="1">
        <f t="array" ref="AH3270">_xlfn.XLOOKUP(AD3269,CDIHistorico_[Data],CDIHistorico_[CDI dia]/100,AH3269,0)</f>
        <v>0</v>
      </c>
      <c r="AI3270" s="2">
        <f t="shared" si="223"/>
        <v>1</v>
      </c>
    </row>
    <row r="3271" spans="26:35" hidden="1" x14ac:dyDescent="0.25">
      <c r="Z3271"/>
      <c r="AD3271" s="5">
        <f t="shared" si="224"/>
        <v>41457</v>
      </c>
      <c r="AE3271" s="96" cm="1">
        <f t="array" ref="AE3271">_xlfn.XLOOKUP(AD3270,SELICHistorico[Data],SELICHistorico[SELIC dia]/100,AE3270,0)</f>
        <v>0</v>
      </c>
      <c r="AF3271" s="80">
        <f t="shared" si="226"/>
        <v>1</v>
      </c>
      <c r="AG3271" s="123">
        <f t="shared" si="225"/>
        <v>1000</v>
      </c>
      <c r="AH3271" s="126" cm="1">
        <f t="array" ref="AH3271">_xlfn.XLOOKUP(AD3270,CDIHistorico_[Data],CDIHistorico_[CDI dia]/100,AH3270,0)</f>
        <v>0</v>
      </c>
      <c r="AI3271" s="2">
        <f t="shared" si="223"/>
        <v>1</v>
      </c>
    </row>
    <row r="3272" spans="26:35" hidden="1" x14ac:dyDescent="0.25">
      <c r="Z3272"/>
      <c r="AD3272" s="5">
        <f t="shared" si="224"/>
        <v>41458</v>
      </c>
      <c r="AE3272" s="96" cm="1">
        <f t="array" ref="AE3272">_xlfn.XLOOKUP(AD3271,SELICHistorico[Data],SELICHistorico[SELIC dia]/100,AE3271,0)</f>
        <v>0</v>
      </c>
      <c r="AF3272" s="80">
        <f t="shared" si="226"/>
        <v>1</v>
      </c>
      <c r="AG3272" s="123">
        <f t="shared" si="225"/>
        <v>1000</v>
      </c>
      <c r="AH3272" s="126" cm="1">
        <f t="array" ref="AH3272">_xlfn.XLOOKUP(AD3271,CDIHistorico_[Data],CDIHistorico_[CDI dia]/100,AH3271,0)</f>
        <v>0</v>
      </c>
      <c r="AI3272" s="2">
        <f t="shared" si="223"/>
        <v>1</v>
      </c>
    </row>
    <row r="3273" spans="26:35" hidden="1" x14ac:dyDescent="0.25">
      <c r="Z3273"/>
      <c r="AD3273" s="5">
        <f t="shared" si="224"/>
        <v>41459</v>
      </c>
      <c r="AE3273" s="96" cm="1">
        <f t="array" ref="AE3273">_xlfn.XLOOKUP(AD3272,SELICHistorico[Data],SELICHistorico[SELIC dia]/100,AE3272,0)</f>
        <v>0</v>
      </c>
      <c r="AF3273" s="80">
        <f t="shared" si="226"/>
        <v>1</v>
      </c>
      <c r="AG3273" s="123">
        <f t="shared" si="225"/>
        <v>1000</v>
      </c>
      <c r="AH3273" s="126" cm="1">
        <f t="array" ref="AH3273">_xlfn.XLOOKUP(AD3272,CDIHistorico_[Data],CDIHistorico_[CDI dia]/100,AH3272,0)</f>
        <v>0</v>
      </c>
      <c r="AI3273" s="2">
        <f t="shared" si="223"/>
        <v>1</v>
      </c>
    </row>
    <row r="3274" spans="26:35" hidden="1" x14ac:dyDescent="0.25">
      <c r="Z3274"/>
      <c r="AD3274" s="5">
        <f t="shared" si="224"/>
        <v>41460</v>
      </c>
      <c r="AE3274" s="96" cm="1">
        <f t="array" ref="AE3274">_xlfn.XLOOKUP(AD3273,SELICHistorico[Data],SELICHistorico[SELIC dia]/100,AE3273,0)</f>
        <v>0</v>
      </c>
      <c r="AF3274" s="80">
        <f t="shared" si="226"/>
        <v>1</v>
      </c>
      <c r="AG3274" s="123">
        <f t="shared" si="225"/>
        <v>1000</v>
      </c>
      <c r="AH3274" s="126" cm="1">
        <f t="array" ref="AH3274">_xlfn.XLOOKUP(AD3273,CDIHistorico_[Data],CDIHistorico_[CDI dia]/100,AH3273,0)</f>
        <v>0</v>
      </c>
      <c r="AI3274" s="2">
        <f t="shared" si="223"/>
        <v>1</v>
      </c>
    </row>
    <row r="3275" spans="26:35" hidden="1" x14ac:dyDescent="0.25">
      <c r="Z3275"/>
      <c r="AD3275" s="5">
        <f t="shared" si="224"/>
        <v>41463</v>
      </c>
      <c r="AE3275" s="96" cm="1">
        <f t="array" ref="AE3275">_xlfn.XLOOKUP(AD3274,SELICHistorico[Data],SELICHistorico[SELIC dia]/100,AE3274,0)</f>
        <v>0</v>
      </c>
      <c r="AF3275" s="80">
        <f t="shared" si="226"/>
        <v>1</v>
      </c>
      <c r="AG3275" s="123">
        <f t="shared" si="225"/>
        <v>1000</v>
      </c>
      <c r="AH3275" s="126" cm="1">
        <f t="array" ref="AH3275">_xlfn.XLOOKUP(AD3274,CDIHistorico_[Data],CDIHistorico_[CDI dia]/100,AH3274,0)</f>
        <v>0</v>
      </c>
      <c r="AI3275" s="2">
        <f t="shared" ref="AI3275:AI3338" si="227">AI3274*(1+AH3275)</f>
        <v>1</v>
      </c>
    </row>
    <row r="3276" spans="26:35" hidden="1" x14ac:dyDescent="0.25">
      <c r="Z3276"/>
      <c r="AD3276" s="5">
        <f t="shared" si="224"/>
        <v>41464</v>
      </c>
      <c r="AE3276" s="96" cm="1">
        <f t="array" ref="AE3276">_xlfn.XLOOKUP(AD3275,SELICHistorico[Data],SELICHistorico[SELIC dia]/100,AE3275,0)</f>
        <v>0</v>
      </c>
      <c r="AF3276" s="80">
        <f t="shared" si="226"/>
        <v>1</v>
      </c>
      <c r="AG3276" s="123">
        <f t="shared" si="225"/>
        <v>1000</v>
      </c>
      <c r="AH3276" s="126" cm="1">
        <f t="array" ref="AH3276">_xlfn.XLOOKUP(AD3275,CDIHistorico_[Data],CDIHistorico_[CDI dia]/100,AH3275,0)</f>
        <v>0</v>
      </c>
      <c r="AI3276" s="2">
        <f t="shared" si="227"/>
        <v>1</v>
      </c>
    </row>
    <row r="3277" spans="26:35" hidden="1" x14ac:dyDescent="0.25">
      <c r="Z3277"/>
      <c r="AD3277" s="5">
        <f t="shared" si="224"/>
        <v>41465</v>
      </c>
      <c r="AE3277" s="96" cm="1">
        <f t="array" ref="AE3277">_xlfn.XLOOKUP(AD3276,SELICHistorico[Data],SELICHistorico[SELIC dia]/100,AE3276,0)</f>
        <v>0</v>
      </c>
      <c r="AF3277" s="80">
        <f t="shared" si="226"/>
        <v>1</v>
      </c>
      <c r="AG3277" s="123">
        <f t="shared" si="225"/>
        <v>1000</v>
      </c>
      <c r="AH3277" s="126" cm="1">
        <f t="array" ref="AH3277">_xlfn.XLOOKUP(AD3276,CDIHistorico_[Data],CDIHistorico_[CDI dia]/100,AH3276,0)</f>
        <v>0</v>
      </c>
      <c r="AI3277" s="2">
        <f t="shared" si="227"/>
        <v>1</v>
      </c>
    </row>
    <row r="3278" spans="26:35" hidden="1" x14ac:dyDescent="0.25">
      <c r="Z3278"/>
      <c r="AD3278" s="5">
        <f t="shared" si="224"/>
        <v>41466</v>
      </c>
      <c r="AE3278" s="96" cm="1">
        <f t="array" ref="AE3278">_xlfn.XLOOKUP(AD3277,SELICHistorico[Data],SELICHistorico[SELIC dia]/100,AE3277,0)</f>
        <v>0</v>
      </c>
      <c r="AF3278" s="80">
        <f t="shared" si="226"/>
        <v>1</v>
      </c>
      <c r="AG3278" s="123">
        <f t="shared" si="225"/>
        <v>1000</v>
      </c>
      <c r="AH3278" s="126" cm="1">
        <f t="array" ref="AH3278">_xlfn.XLOOKUP(AD3277,CDIHistorico_[Data],CDIHistorico_[CDI dia]/100,AH3277,0)</f>
        <v>0</v>
      </c>
      <c r="AI3278" s="2">
        <f t="shared" si="227"/>
        <v>1</v>
      </c>
    </row>
    <row r="3279" spans="26:35" hidden="1" x14ac:dyDescent="0.25">
      <c r="Z3279"/>
      <c r="AD3279" s="5">
        <f t="shared" si="224"/>
        <v>41467</v>
      </c>
      <c r="AE3279" s="96" cm="1">
        <f t="array" ref="AE3279">_xlfn.XLOOKUP(AD3278,SELICHistorico[Data],SELICHistorico[SELIC dia]/100,AE3278,0)</f>
        <v>0</v>
      </c>
      <c r="AF3279" s="80">
        <f t="shared" si="226"/>
        <v>1</v>
      </c>
      <c r="AG3279" s="123">
        <f t="shared" si="225"/>
        <v>1000</v>
      </c>
      <c r="AH3279" s="126" cm="1">
        <f t="array" ref="AH3279">_xlfn.XLOOKUP(AD3278,CDIHistorico_[Data],CDIHistorico_[CDI dia]/100,AH3278,0)</f>
        <v>0</v>
      </c>
      <c r="AI3279" s="2">
        <f t="shared" si="227"/>
        <v>1</v>
      </c>
    </row>
    <row r="3280" spans="26:35" hidden="1" x14ac:dyDescent="0.25">
      <c r="Z3280"/>
      <c r="AD3280" s="5">
        <f t="shared" si="224"/>
        <v>41470</v>
      </c>
      <c r="AE3280" s="96" cm="1">
        <f t="array" ref="AE3280">_xlfn.XLOOKUP(AD3279,SELICHistorico[Data],SELICHistorico[SELIC dia]/100,AE3279,0)</f>
        <v>0</v>
      </c>
      <c r="AF3280" s="80">
        <f t="shared" si="226"/>
        <v>1</v>
      </c>
      <c r="AG3280" s="123">
        <f t="shared" si="225"/>
        <v>1000</v>
      </c>
      <c r="AH3280" s="126" cm="1">
        <f t="array" ref="AH3280">_xlfn.XLOOKUP(AD3279,CDIHistorico_[Data],CDIHistorico_[CDI dia]/100,AH3279,0)</f>
        <v>0</v>
      </c>
      <c r="AI3280" s="2">
        <f t="shared" si="227"/>
        <v>1</v>
      </c>
    </row>
    <row r="3281" spans="26:35" hidden="1" x14ac:dyDescent="0.25">
      <c r="Z3281"/>
      <c r="AD3281" s="5">
        <f t="shared" si="224"/>
        <v>41471</v>
      </c>
      <c r="AE3281" s="96" cm="1">
        <f t="array" ref="AE3281">_xlfn.XLOOKUP(AD3280,SELICHistorico[Data],SELICHistorico[SELIC dia]/100,AE3280,0)</f>
        <v>0</v>
      </c>
      <c r="AF3281" s="80">
        <f t="shared" si="226"/>
        <v>1</v>
      </c>
      <c r="AG3281" s="123">
        <f t="shared" si="225"/>
        <v>1000</v>
      </c>
      <c r="AH3281" s="126" cm="1">
        <f t="array" ref="AH3281">_xlfn.XLOOKUP(AD3280,CDIHistorico_[Data],CDIHistorico_[CDI dia]/100,AH3280,0)</f>
        <v>0</v>
      </c>
      <c r="AI3281" s="2">
        <f t="shared" si="227"/>
        <v>1</v>
      </c>
    </row>
    <row r="3282" spans="26:35" hidden="1" x14ac:dyDescent="0.25">
      <c r="Z3282"/>
      <c r="AD3282" s="5">
        <f t="shared" si="224"/>
        <v>41472</v>
      </c>
      <c r="AE3282" s="96" cm="1">
        <f t="array" ref="AE3282">_xlfn.XLOOKUP(AD3281,SELICHistorico[Data],SELICHistorico[SELIC dia]/100,AE3281,0)</f>
        <v>0</v>
      </c>
      <c r="AF3282" s="80">
        <f t="shared" si="226"/>
        <v>1</v>
      </c>
      <c r="AG3282" s="123">
        <f t="shared" si="225"/>
        <v>1000</v>
      </c>
      <c r="AH3282" s="126" cm="1">
        <f t="array" ref="AH3282">_xlfn.XLOOKUP(AD3281,CDIHistorico_[Data],CDIHistorico_[CDI dia]/100,AH3281,0)</f>
        <v>0</v>
      </c>
      <c r="AI3282" s="2">
        <f t="shared" si="227"/>
        <v>1</v>
      </c>
    </row>
    <row r="3283" spans="26:35" hidden="1" x14ac:dyDescent="0.25">
      <c r="Z3283"/>
      <c r="AD3283" s="5">
        <f t="shared" si="224"/>
        <v>41473</v>
      </c>
      <c r="AE3283" s="96" cm="1">
        <f t="array" ref="AE3283">_xlfn.XLOOKUP(AD3282,SELICHistorico[Data],SELICHistorico[SELIC dia]/100,AE3282,0)</f>
        <v>0</v>
      </c>
      <c r="AF3283" s="80">
        <f t="shared" si="226"/>
        <v>1</v>
      </c>
      <c r="AG3283" s="123">
        <f t="shared" si="225"/>
        <v>1000</v>
      </c>
      <c r="AH3283" s="126" cm="1">
        <f t="array" ref="AH3283">_xlfn.XLOOKUP(AD3282,CDIHistorico_[Data],CDIHistorico_[CDI dia]/100,AH3282,0)</f>
        <v>0</v>
      </c>
      <c r="AI3283" s="2">
        <f t="shared" si="227"/>
        <v>1</v>
      </c>
    </row>
    <row r="3284" spans="26:35" hidden="1" x14ac:dyDescent="0.25">
      <c r="Z3284"/>
      <c r="AD3284" s="5">
        <f t="shared" ref="AD3284:AD3347" si="228">WORKDAY(AD3283,1,feriados)</f>
        <v>41474</v>
      </c>
      <c r="AE3284" s="96" cm="1">
        <f t="array" ref="AE3284">_xlfn.XLOOKUP(AD3283,SELICHistorico[Data],SELICHistorico[SELIC dia]/100,AE3283,0)</f>
        <v>0</v>
      </c>
      <c r="AF3284" s="80">
        <f t="shared" si="226"/>
        <v>1</v>
      </c>
      <c r="AG3284" s="123">
        <f t="shared" si="225"/>
        <v>1000</v>
      </c>
      <c r="AH3284" s="126" cm="1">
        <f t="array" ref="AH3284">_xlfn.XLOOKUP(AD3283,CDIHistorico_[Data],CDIHistorico_[CDI dia]/100,AH3283,0)</f>
        <v>0</v>
      </c>
      <c r="AI3284" s="2">
        <f t="shared" si="227"/>
        <v>1</v>
      </c>
    </row>
    <row r="3285" spans="26:35" hidden="1" x14ac:dyDescent="0.25">
      <c r="Z3285"/>
      <c r="AD3285" s="5">
        <f t="shared" si="228"/>
        <v>41477</v>
      </c>
      <c r="AE3285" s="96" cm="1">
        <f t="array" ref="AE3285">_xlfn.XLOOKUP(AD3284,SELICHistorico[Data],SELICHistorico[SELIC dia]/100,AE3284,0)</f>
        <v>0</v>
      </c>
      <c r="AF3285" s="80">
        <f t="shared" si="226"/>
        <v>1</v>
      </c>
      <c r="AG3285" s="123">
        <f t="shared" si="225"/>
        <v>1000</v>
      </c>
      <c r="AH3285" s="126" cm="1">
        <f t="array" ref="AH3285">_xlfn.XLOOKUP(AD3284,CDIHistorico_[Data],CDIHistorico_[CDI dia]/100,AH3284,0)</f>
        <v>0</v>
      </c>
      <c r="AI3285" s="2">
        <f t="shared" si="227"/>
        <v>1</v>
      </c>
    </row>
    <row r="3286" spans="26:35" hidden="1" x14ac:dyDescent="0.25">
      <c r="Z3286"/>
      <c r="AD3286" s="5">
        <f t="shared" si="228"/>
        <v>41478</v>
      </c>
      <c r="AE3286" s="96" cm="1">
        <f t="array" ref="AE3286">_xlfn.XLOOKUP(AD3285,SELICHistorico[Data],SELICHistorico[SELIC dia]/100,AE3285,0)</f>
        <v>0</v>
      </c>
      <c r="AF3286" s="80">
        <f t="shared" si="226"/>
        <v>1</v>
      </c>
      <c r="AG3286" s="123">
        <f t="shared" si="225"/>
        <v>1000</v>
      </c>
      <c r="AH3286" s="126" cm="1">
        <f t="array" ref="AH3286">_xlfn.XLOOKUP(AD3285,CDIHistorico_[Data],CDIHistorico_[CDI dia]/100,AH3285,0)</f>
        <v>0</v>
      </c>
      <c r="AI3286" s="2">
        <f t="shared" si="227"/>
        <v>1</v>
      </c>
    </row>
    <row r="3287" spans="26:35" hidden="1" x14ac:dyDescent="0.25">
      <c r="Z3287"/>
      <c r="AD3287" s="5">
        <f t="shared" si="228"/>
        <v>41479</v>
      </c>
      <c r="AE3287" s="96" cm="1">
        <f t="array" ref="AE3287">_xlfn.XLOOKUP(AD3286,SELICHistorico[Data],SELICHistorico[SELIC dia]/100,AE3286,0)</f>
        <v>0</v>
      </c>
      <c r="AF3287" s="80">
        <f t="shared" si="226"/>
        <v>1</v>
      </c>
      <c r="AG3287" s="123">
        <f t="shared" si="225"/>
        <v>1000</v>
      </c>
      <c r="AH3287" s="126" cm="1">
        <f t="array" ref="AH3287">_xlfn.XLOOKUP(AD3286,CDIHistorico_[Data],CDIHistorico_[CDI dia]/100,AH3286,0)</f>
        <v>0</v>
      </c>
      <c r="AI3287" s="2">
        <f t="shared" si="227"/>
        <v>1</v>
      </c>
    </row>
    <row r="3288" spans="26:35" hidden="1" x14ac:dyDescent="0.25">
      <c r="Z3288"/>
      <c r="AD3288" s="5">
        <f t="shared" si="228"/>
        <v>41480</v>
      </c>
      <c r="AE3288" s="96" cm="1">
        <f t="array" ref="AE3288">_xlfn.XLOOKUP(AD3287,SELICHistorico[Data],SELICHistorico[SELIC dia]/100,AE3287,0)</f>
        <v>0</v>
      </c>
      <c r="AF3288" s="80">
        <f t="shared" si="226"/>
        <v>1</v>
      </c>
      <c r="AG3288" s="123">
        <f t="shared" si="225"/>
        <v>1000</v>
      </c>
      <c r="AH3288" s="126" cm="1">
        <f t="array" ref="AH3288">_xlfn.XLOOKUP(AD3287,CDIHistorico_[Data],CDIHistorico_[CDI dia]/100,AH3287,0)</f>
        <v>0</v>
      </c>
      <c r="AI3288" s="2">
        <f t="shared" si="227"/>
        <v>1</v>
      </c>
    </row>
    <row r="3289" spans="26:35" hidden="1" x14ac:dyDescent="0.25">
      <c r="Z3289"/>
      <c r="AD3289" s="5">
        <f t="shared" si="228"/>
        <v>41481</v>
      </c>
      <c r="AE3289" s="96" cm="1">
        <f t="array" ref="AE3289">_xlfn.XLOOKUP(AD3288,SELICHistorico[Data],SELICHistorico[SELIC dia]/100,AE3288,0)</f>
        <v>0</v>
      </c>
      <c r="AF3289" s="80">
        <f t="shared" si="226"/>
        <v>1</v>
      </c>
      <c r="AG3289" s="123">
        <f t="shared" si="225"/>
        <v>1000</v>
      </c>
      <c r="AH3289" s="126" cm="1">
        <f t="array" ref="AH3289">_xlfn.XLOOKUP(AD3288,CDIHistorico_[Data],CDIHistorico_[CDI dia]/100,AH3288,0)</f>
        <v>0</v>
      </c>
      <c r="AI3289" s="2">
        <f t="shared" si="227"/>
        <v>1</v>
      </c>
    </row>
    <row r="3290" spans="26:35" hidden="1" x14ac:dyDescent="0.25">
      <c r="Z3290"/>
      <c r="AD3290" s="5">
        <f t="shared" si="228"/>
        <v>41484</v>
      </c>
      <c r="AE3290" s="96" cm="1">
        <f t="array" ref="AE3290">_xlfn.XLOOKUP(AD3289,SELICHistorico[Data],SELICHistorico[SELIC dia]/100,AE3289,0)</f>
        <v>0</v>
      </c>
      <c r="AF3290" s="80">
        <f t="shared" si="226"/>
        <v>1</v>
      </c>
      <c r="AG3290" s="123">
        <f t="shared" si="225"/>
        <v>1000</v>
      </c>
      <c r="AH3290" s="126" cm="1">
        <f t="array" ref="AH3290">_xlfn.XLOOKUP(AD3289,CDIHistorico_[Data],CDIHistorico_[CDI dia]/100,AH3289,0)</f>
        <v>0</v>
      </c>
      <c r="AI3290" s="2">
        <f t="shared" si="227"/>
        <v>1</v>
      </c>
    </row>
    <row r="3291" spans="26:35" hidden="1" x14ac:dyDescent="0.25">
      <c r="Z3291"/>
      <c r="AD3291" s="5">
        <f t="shared" si="228"/>
        <v>41485</v>
      </c>
      <c r="AE3291" s="96" cm="1">
        <f t="array" ref="AE3291">_xlfn.XLOOKUP(AD3290,SELICHistorico[Data],SELICHistorico[SELIC dia]/100,AE3290,0)</f>
        <v>0</v>
      </c>
      <c r="AF3291" s="80">
        <f t="shared" si="226"/>
        <v>1</v>
      </c>
      <c r="AG3291" s="123">
        <f t="shared" si="225"/>
        <v>1000</v>
      </c>
      <c r="AH3291" s="126" cm="1">
        <f t="array" ref="AH3291">_xlfn.XLOOKUP(AD3290,CDIHistorico_[Data],CDIHistorico_[CDI dia]/100,AH3290,0)</f>
        <v>0</v>
      </c>
      <c r="AI3291" s="2">
        <f t="shared" si="227"/>
        <v>1</v>
      </c>
    </row>
    <row r="3292" spans="26:35" hidden="1" x14ac:dyDescent="0.25">
      <c r="Z3292"/>
      <c r="AD3292" s="5">
        <f t="shared" si="228"/>
        <v>41486</v>
      </c>
      <c r="AE3292" s="96" cm="1">
        <f t="array" ref="AE3292">_xlfn.XLOOKUP(AD3291,SELICHistorico[Data],SELICHistorico[SELIC dia]/100,AE3291,0)</f>
        <v>0</v>
      </c>
      <c r="AF3292" s="80">
        <f t="shared" si="226"/>
        <v>1</v>
      </c>
      <c r="AG3292" s="123">
        <f t="shared" si="225"/>
        <v>1000</v>
      </c>
      <c r="AH3292" s="126" cm="1">
        <f t="array" ref="AH3292">_xlfn.XLOOKUP(AD3291,CDIHistorico_[Data],CDIHistorico_[CDI dia]/100,AH3291,0)</f>
        <v>0</v>
      </c>
      <c r="AI3292" s="2">
        <f t="shared" si="227"/>
        <v>1</v>
      </c>
    </row>
    <row r="3293" spans="26:35" hidden="1" x14ac:dyDescent="0.25">
      <c r="Z3293"/>
      <c r="AD3293" s="5">
        <f t="shared" si="228"/>
        <v>41487</v>
      </c>
      <c r="AE3293" s="96" cm="1">
        <f t="array" ref="AE3293">_xlfn.XLOOKUP(AD3292,SELICHistorico[Data],SELICHistorico[SELIC dia]/100,AE3292,0)</f>
        <v>0</v>
      </c>
      <c r="AF3293" s="80">
        <f t="shared" si="226"/>
        <v>1</v>
      </c>
      <c r="AG3293" s="123">
        <f t="shared" si="225"/>
        <v>1000</v>
      </c>
      <c r="AH3293" s="126" cm="1">
        <f t="array" ref="AH3293">_xlfn.XLOOKUP(AD3292,CDIHistorico_[Data],CDIHistorico_[CDI dia]/100,AH3292,0)</f>
        <v>0</v>
      </c>
      <c r="AI3293" s="2">
        <f t="shared" si="227"/>
        <v>1</v>
      </c>
    </row>
    <row r="3294" spans="26:35" hidden="1" x14ac:dyDescent="0.25">
      <c r="Z3294"/>
      <c r="AD3294" s="5">
        <f t="shared" si="228"/>
        <v>41488</v>
      </c>
      <c r="AE3294" s="96" cm="1">
        <f t="array" ref="AE3294">_xlfn.XLOOKUP(AD3293,SELICHistorico[Data],SELICHistorico[SELIC dia]/100,AE3293,0)</f>
        <v>0</v>
      </c>
      <c r="AF3294" s="80">
        <f t="shared" si="226"/>
        <v>1</v>
      </c>
      <c r="AG3294" s="123">
        <f t="shared" si="225"/>
        <v>1000</v>
      </c>
      <c r="AH3294" s="126" cm="1">
        <f t="array" ref="AH3294">_xlfn.XLOOKUP(AD3293,CDIHistorico_[Data],CDIHistorico_[CDI dia]/100,AH3293,0)</f>
        <v>0</v>
      </c>
      <c r="AI3294" s="2">
        <f t="shared" si="227"/>
        <v>1</v>
      </c>
    </row>
    <row r="3295" spans="26:35" hidden="1" x14ac:dyDescent="0.25">
      <c r="Z3295"/>
      <c r="AD3295" s="5">
        <f t="shared" si="228"/>
        <v>41491</v>
      </c>
      <c r="AE3295" s="96" cm="1">
        <f t="array" ref="AE3295">_xlfn.XLOOKUP(AD3294,SELICHistorico[Data],SELICHistorico[SELIC dia]/100,AE3294,0)</f>
        <v>0</v>
      </c>
      <c r="AF3295" s="80">
        <f t="shared" si="226"/>
        <v>1</v>
      </c>
      <c r="AG3295" s="123">
        <f t="shared" si="225"/>
        <v>1000</v>
      </c>
      <c r="AH3295" s="126" cm="1">
        <f t="array" ref="AH3295">_xlfn.XLOOKUP(AD3294,CDIHistorico_[Data],CDIHistorico_[CDI dia]/100,AH3294,0)</f>
        <v>0</v>
      </c>
      <c r="AI3295" s="2">
        <f t="shared" si="227"/>
        <v>1</v>
      </c>
    </row>
    <row r="3296" spans="26:35" hidden="1" x14ac:dyDescent="0.25">
      <c r="Z3296"/>
      <c r="AD3296" s="5">
        <f t="shared" si="228"/>
        <v>41492</v>
      </c>
      <c r="AE3296" s="96" cm="1">
        <f t="array" ref="AE3296">_xlfn.XLOOKUP(AD3295,SELICHistorico[Data],SELICHistorico[SELIC dia]/100,AE3295,0)</f>
        <v>0</v>
      </c>
      <c r="AF3296" s="80">
        <f t="shared" si="226"/>
        <v>1</v>
      </c>
      <c r="AG3296" s="123">
        <f t="shared" si="225"/>
        <v>1000</v>
      </c>
      <c r="AH3296" s="126" cm="1">
        <f t="array" ref="AH3296">_xlfn.XLOOKUP(AD3295,CDIHistorico_[Data],CDIHistorico_[CDI dia]/100,AH3295,0)</f>
        <v>0</v>
      </c>
      <c r="AI3296" s="2">
        <f t="shared" si="227"/>
        <v>1</v>
      </c>
    </row>
    <row r="3297" spans="26:35" hidden="1" x14ac:dyDescent="0.25">
      <c r="Z3297"/>
      <c r="AD3297" s="5">
        <f t="shared" si="228"/>
        <v>41493</v>
      </c>
      <c r="AE3297" s="96" cm="1">
        <f t="array" ref="AE3297">_xlfn.XLOOKUP(AD3296,SELICHistorico[Data],SELICHistorico[SELIC dia]/100,AE3296,0)</f>
        <v>0</v>
      </c>
      <c r="AF3297" s="80">
        <f t="shared" si="226"/>
        <v>1</v>
      </c>
      <c r="AG3297" s="123">
        <f t="shared" si="225"/>
        <v>1000</v>
      </c>
      <c r="AH3297" s="126" cm="1">
        <f t="array" ref="AH3297">_xlfn.XLOOKUP(AD3296,CDIHistorico_[Data],CDIHistorico_[CDI dia]/100,AH3296,0)</f>
        <v>0</v>
      </c>
      <c r="AI3297" s="2">
        <f t="shared" si="227"/>
        <v>1</v>
      </c>
    </row>
    <row r="3298" spans="26:35" hidden="1" x14ac:dyDescent="0.25">
      <c r="Z3298"/>
      <c r="AD3298" s="5">
        <f t="shared" si="228"/>
        <v>41494</v>
      </c>
      <c r="AE3298" s="96" cm="1">
        <f t="array" ref="AE3298">_xlfn.XLOOKUP(AD3297,SELICHistorico[Data],SELICHistorico[SELIC dia]/100,AE3297,0)</f>
        <v>0</v>
      </c>
      <c r="AF3298" s="80">
        <f t="shared" si="226"/>
        <v>1</v>
      </c>
      <c r="AG3298" s="123">
        <f t="shared" si="225"/>
        <v>1000</v>
      </c>
      <c r="AH3298" s="126" cm="1">
        <f t="array" ref="AH3298">_xlfn.XLOOKUP(AD3297,CDIHistorico_[Data],CDIHistorico_[CDI dia]/100,AH3297,0)</f>
        <v>0</v>
      </c>
      <c r="AI3298" s="2">
        <f t="shared" si="227"/>
        <v>1</v>
      </c>
    </row>
    <row r="3299" spans="26:35" hidden="1" x14ac:dyDescent="0.25">
      <c r="Z3299"/>
      <c r="AD3299" s="5">
        <f t="shared" si="228"/>
        <v>41495</v>
      </c>
      <c r="AE3299" s="96" cm="1">
        <f t="array" ref="AE3299">_xlfn.XLOOKUP(AD3298,SELICHistorico[Data],SELICHistorico[SELIC dia]/100,AE3298,0)</f>
        <v>0</v>
      </c>
      <c r="AF3299" s="80">
        <f t="shared" si="226"/>
        <v>1</v>
      </c>
      <c r="AG3299" s="123">
        <f t="shared" si="225"/>
        <v>1000</v>
      </c>
      <c r="AH3299" s="126" cm="1">
        <f t="array" ref="AH3299">_xlfn.XLOOKUP(AD3298,CDIHistorico_[Data],CDIHistorico_[CDI dia]/100,AH3298,0)</f>
        <v>0</v>
      </c>
      <c r="AI3299" s="2">
        <f t="shared" si="227"/>
        <v>1</v>
      </c>
    </row>
    <row r="3300" spans="26:35" hidden="1" x14ac:dyDescent="0.25">
      <c r="Z3300"/>
      <c r="AD3300" s="5">
        <f t="shared" si="228"/>
        <v>41498</v>
      </c>
      <c r="AE3300" s="96" cm="1">
        <f t="array" ref="AE3300">_xlfn.XLOOKUP(AD3299,SELICHistorico[Data],SELICHistorico[SELIC dia]/100,AE3299,0)</f>
        <v>0</v>
      </c>
      <c r="AF3300" s="80">
        <f t="shared" si="226"/>
        <v>1</v>
      </c>
      <c r="AG3300" s="123">
        <f t="shared" si="225"/>
        <v>1000</v>
      </c>
      <c r="AH3300" s="126" cm="1">
        <f t="array" ref="AH3300">_xlfn.XLOOKUP(AD3299,CDIHistorico_[Data],CDIHistorico_[CDI dia]/100,AH3299,0)</f>
        <v>0</v>
      </c>
      <c r="AI3300" s="2">
        <f t="shared" si="227"/>
        <v>1</v>
      </c>
    </row>
    <row r="3301" spans="26:35" hidden="1" x14ac:dyDescent="0.25">
      <c r="Z3301"/>
      <c r="AD3301" s="5">
        <f t="shared" si="228"/>
        <v>41499</v>
      </c>
      <c r="AE3301" s="96" cm="1">
        <f t="array" ref="AE3301">_xlfn.XLOOKUP(AD3300,SELICHistorico[Data],SELICHistorico[SELIC dia]/100,AE3300,0)</f>
        <v>0</v>
      </c>
      <c r="AF3301" s="80">
        <f t="shared" si="226"/>
        <v>1</v>
      </c>
      <c r="AG3301" s="123">
        <f t="shared" si="225"/>
        <v>1000</v>
      </c>
      <c r="AH3301" s="126" cm="1">
        <f t="array" ref="AH3301">_xlfn.XLOOKUP(AD3300,CDIHistorico_[Data],CDIHistorico_[CDI dia]/100,AH3300,0)</f>
        <v>0</v>
      </c>
      <c r="AI3301" s="2">
        <f t="shared" si="227"/>
        <v>1</v>
      </c>
    </row>
    <row r="3302" spans="26:35" hidden="1" x14ac:dyDescent="0.25">
      <c r="Z3302"/>
      <c r="AD3302" s="5">
        <f t="shared" si="228"/>
        <v>41500</v>
      </c>
      <c r="AE3302" s="96" cm="1">
        <f t="array" ref="AE3302">_xlfn.XLOOKUP(AD3301,SELICHistorico[Data],SELICHistorico[SELIC dia]/100,AE3301,0)</f>
        <v>0</v>
      </c>
      <c r="AF3302" s="80">
        <f t="shared" si="226"/>
        <v>1</v>
      </c>
      <c r="AG3302" s="123">
        <f t="shared" si="225"/>
        <v>1000</v>
      </c>
      <c r="AH3302" s="126" cm="1">
        <f t="array" ref="AH3302">_xlfn.XLOOKUP(AD3301,CDIHistorico_[Data],CDIHistorico_[CDI dia]/100,AH3301,0)</f>
        <v>0</v>
      </c>
      <c r="AI3302" s="2">
        <f t="shared" si="227"/>
        <v>1</v>
      </c>
    </row>
    <row r="3303" spans="26:35" hidden="1" x14ac:dyDescent="0.25">
      <c r="Z3303"/>
      <c r="AD3303" s="5">
        <f t="shared" si="228"/>
        <v>41501</v>
      </c>
      <c r="AE3303" s="96" cm="1">
        <f t="array" ref="AE3303">_xlfn.XLOOKUP(AD3302,SELICHistorico[Data],SELICHistorico[SELIC dia]/100,AE3302,0)</f>
        <v>0</v>
      </c>
      <c r="AF3303" s="80">
        <f t="shared" si="226"/>
        <v>1</v>
      </c>
      <c r="AG3303" s="123">
        <f t="shared" si="225"/>
        <v>1000</v>
      </c>
      <c r="AH3303" s="126" cm="1">
        <f t="array" ref="AH3303">_xlfn.XLOOKUP(AD3302,CDIHistorico_[Data],CDIHistorico_[CDI dia]/100,AH3302,0)</f>
        <v>0</v>
      </c>
      <c r="AI3303" s="2">
        <f t="shared" si="227"/>
        <v>1</v>
      </c>
    </row>
    <row r="3304" spans="26:35" hidden="1" x14ac:dyDescent="0.25">
      <c r="Z3304"/>
      <c r="AD3304" s="5">
        <f t="shared" si="228"/>
        <v>41502</v>
      </c>
      <c r="AE3304" s="96" cm="1">
        <f t="array" ref="AE3304">_xlfn.XLOOKUP(AD3303,SELICHistorico[Data],SELICHistorico[SELIC dia]/100,AE3303,0)</f>
        <v>0</v>
      </c>
      <c r="AF3304" s="80">
        <f t="shared" si="226"/>
        <v>1</v>
      </c>
      <c r="AG3304" s="123">
        <f t="shared" si="225"/>
        <v>1000</v>
      </c>
      <c r="AH3304" s="126" cm="1">
        <f t="array" ref="AH3304">_xlfn.XLOOKUP(AD3303,CDIHistorico_[Data],CDIHistorico_[CDI dia]/100,AH3303,0)</f>
        <v>0</v>
      </c>
      <c r="AI3304" s="2">
        <f t="shared" si="227"/>
        <v>1</v>
      </c>
    </row>
    <row r="3305" spans="26:35" hidden="1" x14ac:dyDescent="0.25">
      <c r="Z3305"/>
      <c r="AD3305" s="5">
        <f t="shared" si="228"/>
        <v>41505</v>
      </c>
      <c r="AE3305" s="96" cm="1">
        <f t="array" ref="AE3305">_xlfn.XLOOKUP(AD3304,SELICHistorico[Data],SELICHistorico[SELIC dia]/100,AE3304,0)</f>
        <v>0</v>
      </c>
      <c r="AF3305" s="80">
        <f t="shared" si="226"/>
        <v>1</v>
      </c>
      <c r="AG3305" s="123">
        <f t="shared" si="225"/>
        <v>1000</v>
      </c>
      <c r="AH3305" s="126" cm="1">
        <f t="array" ref="AH3305">_xlfn.XLOOKUP(AD3304,CDIHistorico_[Data],CDIHistorico_[CDI dia]/100,AH3304,0)</f>
        <v>0</v>
      </c>
      <c r="AI3305" s="2">
        <f t="shared" si="227"/>
        <v>1</v>
      </c>
    </row>
    <row r="3306" spans="26:35" hidden="1" x14ac:dyDescent="0.25">
      <c r="Z3306"/>
      <c r="AD3306" s="5">
        <f t="shared" si="228"/>
        <v>41506</v>
      </c>
      <c r="AE3306" s="96" cm="1">
        <f t="array" ref="AE3306">_xlfn.XLOOKUP(AD3305,SELICHistorico[Data],SELICHistorico[SELIC dia]/100,AE3305,0)</f>
        <v>0</v>
      </c>
      <c r="AF3306" s="80">
        <f t="shared" si="226"/>
        <v>1</v>
      </c>
      <c r="AG3306" s="123">
        <f t="shared" si="225"/>
        <v>1000</v>
      </c>
      <c r="AH3306" s="126" cm="1">
        <f t="array" ref="AH3306">_xlfn.XLOOKUP(AD3305,CDIHistorico_[Data],CDIHistorico_[CDI dia]/100,AH3305,0)</f>
        <v>0</v>
      </c>
      <c r="AI3306" s="2">
        <f t="shared" si="227"/>
        <v>1</v>
      </c>
    </row>
    <row r="3307" spans="26:35" hidden="1" x14ac:dyDescent="0.25">
      <c r="Z3307"/>
      <c r="AD3307" s="5">
        <f t="shared" si="228"/>
        <v>41507</v>
      </c>
      <c r="AE3307" s="96" cm="1">
        <f t="array" ref="AE3307">_xlfn.XLOOKUP(AD3306,SELICHistorico[Data],SELICHistorico[SELIC dia]/100,AE3306,0)</f>
        <v>0</v>
      </c>
      <c r="AF3307" s="80">
        <f t="shared" si="226"/>
        <v>1</v>
      </c>
      <c r="AG3307" s="123">
        <f t="shared" si="225"/>
        <v>1000</v>
      </c>
      <c r="AH3307" s="126" cm="1">
        <f t="array" ref="AH3307">_xlfn.XLOOKUP(AD3306,CDIHistorico_[Data],CDIHistorico_[CDI dia]/100,AH3306,0)</f>
        <v>0</v>
      </c>
      <c r="AI3307" s="2">
        <f t="shared" si="227"/>
        <v>1</v>
      </c>
    </row>
    <row r="3308" spans="26:35" hidden="1" x14ac:dyDescent="0.25">
      <c r="Z3308"/>
      <c r="AD3308" s="5">
        <f t="shared" si="228"/>
        <v>41508</v>
      </c>
      <c r="AE3308" s="96" cm="1">
        <f t="array" ref="AE3308">_xlfn.XLOOKUP(AD3307,SELICHistorico[Data],SELICHistorico[SELIC dia]/100,AE3307,0)</f>
        <v>0</v>
      </c>
      <c r="AF3308" s="80">
        <f t="shared" si="226"/>
        <v>1</v>
      </c>
      <c r="AG3308" s="123">
        <f t="shared" si="225"/>
        <v>1000</v>
      </c>
      <c r="AH3308" s="126" cm="1">
        <f t="array" ref="AH3308">_xlfn.XLOOKUP(AD3307,CDIHistorico_[Data],CDIHistorico_[CDI dia]/100,AH3307,0)</f>
        <v>0</v>
      </c>
      <c r="AI3308" s="2">
        <f t="shared" si="227"/>
        <v>1</v>
      </c>
    </row>
    <row r="3309" spans="26:35" hidden="1" x14ac:dyDescent="0.25">
      <c r="Z3309"/>
      <c r="AD3309" s="5">
        <f t="shared" si="228"/>
        <v>41509</v>
      </c>
      <c r="AE3309" s="96" cm="1">
        <f t="array" ref="AE3309">_xlfn.XLOOKUP(AD3308,SELICHistorico[Data],SELICHistorico[SELIC dia]/100,AE3308,0)</f>
        <v>0</v>
      </c>
      <c r="AF3309" s="80">
        <f t="shared" si="226"/>
        <v>1</v>
      </c>
      <c r="AG3309" s="123">
        <f t="shared" si="225"/>
        <v>1000</v>
      </c>
      <c r="AH3309" s="126" cm="1">
        <f t="array" ref="AH3309">_xlfn.XLOOKUP(AD3308,CDIHistorico_[Data],CDIHistorico_[CDI dia]/100,AH3308,0)</f>
        <v>0</v>
      </c>
      <c r="AI3309" s="2">
        <f t="shared" si="227"/>
        <v>1</v>
      </c>
    </row>
    <row r="3310" spans="26:35" hidden="1" x14ac:dyDescent="0.25">
      <c r="Z3310"/>
      <c r="AD3310" s="5">
        <f t="shared" si="228"/>
        <v>41512</v>
      </c>
      <c r="AE3310" s="96" cm="1">
        <f t="array" ref="AE3310">_xlfn.XLOOKUP(AD3309,SELICHistorico[Data],SELICHistorico[SELIC dia]/100,AE3309,0)</f>
        <v>0</v>
      </c>
      <c r="AF3310" s="80">
        <f t="shared" si="226"/>
        <v>1</v>
      </c>
      <c r="AG3310" s="123">
        <f t="shared" si="225"/>
        <v>1000</v>
      </c>
      <c r="AH3310" s="126" cm="1">
        <f t="array" ref="AH3310">_xlfn.XLOOKUP(AD3309,CDIHistorico_[Data],CDIHistorico_[CDI dia]/100,AH3309,0)</f>
        <v>0</v>
      </c>
      <c r="AI3310" s="2">
        <f t="shared" si="227"/>
        <v>1</v>
      </c>
    </row>
    <row r="3311" spans="26:35" hidden="1" x14ac:dyDescent="0.25">
      <c r="Z3311"/>
      <c r="AD3311" s="5">
        <f t="shared" si="228"/>
        <v>41513</v>
      </c>
      <c r="AE3311" s="96" cm="1">
        <f t="array" ref="AE3311">_xlfn.XLOOKUP(AD3310,SELICHistorico[Data],SELICHistorico[SELIC dia]/100,AE3310,0)</f>
        <v>0</v>
      </c>
      <c r="AF3311" s="80">
        <f t="shared" si="226"/>
        <v>1</v>
      </c>
      <c r="AG3311" s="123">
        <f t="shared" si="225"/>
        <v>1000</v>
      </c>
      <c r="AH3311" s="126" cm="1">
        <f t="array" ref="AH3311">_xlfn.XLOOKUP(AD3310,CDIHistorico_[Data],CDIHistorico_[CDI dia]/100,AH3310,0)</f>
        <v>0</v>
      </c>
      <c r="AI3311" s="2">
        <f t="shared" si="227"/>
        <v>1</v>
      </c>
    </row>
    <row r="3312" spans="26:35" hidden="1" x14ac:dyDescent="0.25">
      <c r="Z3312"/>
      <c r="AD3312" s="5">
        <f t="shared" si="228"/>
        <v>41514</v>
      </c>
      <c r="AE3312" s="96" cm="1">
        <f t="array" ref="AE3312">_xlfn.XLOOKUP(AD3311,SELICHistorico[Data],SELICHistorico[SELIC dia]/100,AE3311,0)</f>
        <v>0</v>
      </c>
      <c r="AF3312" s="80">
        <f t="shared" si="226"/>
        <v>1</v>
      </c>
      <c r="AG3312" s="123">
        <f t="shared" si="225"/>
        <v>1000</v>
      </c>
      <c r="AH3312" s="126" cm="1">
        <f t="array" ref="AH3312">_xlfn.XLOOKUP(AD3311,CDIHistorico_[Data],CDIHistorico_[CDI dia]/100,AH3311,0)</f>
        <v>0</v>
      </c>
      <c r="AI3312" s="2">
        <f t="shared" si="227"/>
        <v>1</v>
      </c>
    </row>
    <row r="3313" spans="26:35" hidden="1" x14ac:dyDescent="0.25">
      <c r="Z3313"/>
      <c r="AD3313" s="5">
        <f t="shared" si="228"/>
        <v>41515</v>
      </c>
      <c r="AE3313" s="96" cm="1">
        <f t="array" ref="AE3313">_xlfn.XLOOKUP(AD3312,SELICHistorico[Data],SELICHistorico[SELIC dia]/100,AE3312,0)</f>
        <v>0</v>
      </c>
      <c r="AF3313" s="80">
        <f t="shared" si="226"/>
        <v>1</v>
      </c>
      <c r="AG3313" s="123">
        <f t="shared" si="225"/>
        <v>1000</v>
      </c>
      <c r="AH3313" s="126" cm="1">
        <f t="array" ref="AH3313">_xlfn.XLOOKUP(AD3312,CDIHistorico_[Data],CDIHistorico_[CDI dia]/100,AH3312,0)</f>
        <v>0</v>
      </c>
      <c r="AI3313" s="2">
        <f t="shared" si="227"/>
        <v>1</v>
      </c>
    </row>
    <row r="3314" spans="26:35" hidden="1" x14ac:dyDescent="0.25">
      <c r="Z3314"/>
      <c r="AD3314" s="5">
        <f t="shared" si="228"/>
        <v>41516</v>
      </c>
      <c r="AE3314" s="96" cm="1">
        <f t="array" ref="AE3314">_xlfn.XLOOKUP(AD3313,SELICHistorico[Data],SELICHistorico[SELIC dia]/100,AE3313,0)</f>
        <v>0</v>
      </c>
      <c r="AF3314" s="80">
        <f t="shared" si="226"/>
        <v>1</v>
      </c>
      <c r="AG3314" s="123">
        <f t="shared" si="225"/>
        <v>1000</v>
      </c>
      <c r="AH3314" s="126" cm="1">
        <f t="array" ref="AH3314">_xlfn.XLOOKUP(AD3313,CDIHistorico_[Data],CDIHistorico_[CDI dia]/100,AH3313,0)</f>
        <v>0</v>
      </c>
      <c r="AI3314" s="2">
        <f t="shared" si="227"/>
        <v>1</v>
      </c>
    </row>
    <row r="3315" spans="26:35" hidden="1" x14ac:dyDescent="0.25">
      <c r="Z3315"/>
      <c r="AD3315" s="5">
        <f t="shared" si="228"/>
        <v>41519</v>
      </c>
      <c r="AE3315" s="96" cm="1">
        <f t="array" ref="AE3315">_xlfn.XLOOKUP(AD3314,SELICHistorico[Data],SELICHistorico[SELIC dia]/100,AE3314,0)</f>
        <v>0</v>
      </c>
      <c r="AF3315" s="80">
        <f t="shared" si="226"/>
        <v>1</v>
      </c>
      <c r="AG3315" s="123">
        <f t="shared" si="225"/>
        <v>1000</v>
      </c>
      <c r="AH3315" s="126" cm="1">
        <f t="array" ref="AH3315">_xlfn.XLOOKUP(AD3314,CDIHistorico_[Data],CDIHistorico_[CDI dia]/100,AH3314,0)</f>
        <v>0</v>
      </c>
      <c r="AI3315" s="2">
        <f t="shared" si="227"/>
        <v>1</v>
      </c>
    </row>
    <row r="3316" spans="26:35" hidden="1" x14ac:dyDescent="0.25">
      <c r="Z3316"/>
      <c r="AD3316" s="5">
        <f t="shared" si="228"/>
        <v>41520</v>
      </c>
      <c r="AE3316" s="96" cm="1">
        <f t="array" ref="AE3316">_xlfn.XLOOKUP(AD3315,SELICHistorico[Data],SELICHistorico[SELIC dia]/100,AE3315,0)</f>
        <v>0</v>
      </c>
      <c r="AF3316" s="80">
        <f t="shared" si="226"/>
        <v>1</v>
      </c>
      <c r="AG3316" s="123">
        <f t="shared" si="225"/>
        <v>1000</v>
      </c>
      <c r="AH3316" s="126" cm="1">
        <f t="array" ref="AH3316">_xlfn.XLOOKUP(AD3315,CDIHistorico_[Data],CDIHistorico_[CDI dia]/100,AH3315,0)</f>
        <v>0</v>
      </c>
      <c r="AI3316" s="2">
        <f t="shared" si="227"/>
        <v>1</v>
      </c>
    </row>
    <row r="3317" spans="26:35" hidden="1" x14ac:dyDescent="0.25">
      <c r="Z3317"/>
      <c r="AD3317" s="5">
        <f t="shared" si="228"/>
        <v>41521</v>
      </c>
      <c r="AE3317" s="96" cm="1">
        <f t="array" ref="AE3317">_xlfn.XLOOKUP(AD3316,SELICHistorico[Data],SELICHistorico[SELIC dia]/100,AE3316,0)</f>
        <v>0</v>
      </c>
      <c r="AF3317" s="80">
        <f t="shared" si="226"/>
        <v>1</v>
      </c>
      <c r="AG3317" s="123">
        <f t="shared" si="225"/>
        <v>1000</v>
      </c>
      <c r="AH3317" s="126" cm="1">
        <f t="array" ref="AH3317">_xlfn.XLOOKUP(AD3316,CDIHistorico_[Data],CDIHistorico_[CDI dia]/100,AH3316,0)</f>
        <v>0</v>
      </c>
      <c r="AI3317" s="2">
        <f t="shared" si="227"/>
        <v>1</v>
      </c>
    </row>
    <row r="3318" spans="26:35" hidden="1" x14ac:dyDescent="0.25">
      <c r="Z3318"/>
      <c r="AD3318" s="5">
        <f t="shared" si="228"/>
        <v>41522</v>
      </c>
      <c r="AE3318" s="96" cm="1">
        <f t="array" ref="AE3318">_xlfn.XLOOKUP(AD3317,SELICHistorico[Data],SELICHistorico[SELIC dia]/100,AE3317,0)</f>
        <v>0</v>
      </c>
      <c r="AF3318" s="80">
        <f t="shared" si="226"/>
        <v>1</v>
      </c>
      <c r="AG3318" s="123">
        <f t="shared" si="225"/>
        <v>1000</v>
      </c>
      <c r="AH3318" s="126" cm="1">
        <f t="array" ref="AH3318">_xlfn.XLOOKUP(AD3317,CDIHistorico_[Data],CDIHistorico_[CDI dia]/100,AH3317,0)</f>
        <v>0</v>
      </c>
      <c r="AI3318" s="2">
        <f t="shared" si="227"/>
        <v>1</v>
      </c>
    </row>
    <row r="3319" spans="26:35" hidden="1" x14ac:dyDescent="0.25">
      <c r="Z3319"/>
      <c r="AD3319" s="5">
        <f t="shared" si="228"/>
        <v>41523</v>
      </c>
      <c r="AE3319" s="96" cm="1">
        <f t="array" ref="AE3319">_xlfn.XLOOKUP(AD3318,SELICHistorico[Data],SELICHistorico[SELIC dia]/100,AE3318,0)</f>
        <v>0</v>
      </c>
      <c r="AF3319" s="80">
        <f t="shared" si="226"/>
        <v>1</v>
      </c>
      <c r="AG3319" s="123">
        <f t="shared" si="225"/>
        <v>1000</v>
      </c>
      <c r="AH3319" s="126" cm="1">
        <f t="array" ref="AH3319">_xlfn.XLOOKUP(AD3318,CDIHistorico_[Data],CDIHistorico_[CDI dia]/100,AH3318,0)</f>
        <v>0</v>
      </c>
      <c r="AI3319" s="2">
        <f t="shared" si="227"/>
        <v>1</v>
      </c>
    </row>
    <row r="3320" spans="26:35" hidden="1" x14ac:dyDescent="0.25">
      <c r="Z3320"/>
      <c r="AD3320" s="5">
        <f t="shared" si="228"/>
        <v>41526</v>
      </c>
      <c r="AE3320" s="96" cm="1">
        <f t="array" ref="AE3320">_xlfn.XLOOKUP(AD3319,SELICHistorico[Data],SELICHistorico[SELIC dia]/100,AE3319,0)</f>
        <v>0</v>
      </c>
      <c r="AF3320" s="80">
        <f t="shared" si="226"/>
        <v>1</v>
      </c>
      <c r="AG3320" s="123">
        <f t="shared" si="225"/>
        <v>1000</v>
      </c>
      <c r="AH3320" s="126" cm="1">
        <f t="array" ref="AH3320">_xlfn.XLOOKUP(AD3319,CDIHistorico_[Data],CDIHistorico_[CDI dia]/100,AH3319,0)</f>
        <v>0</v>
      </c>
      <c r="AI3320" s="2">
        <f t="shared" si="227"/>
        <v>1</v>
      </c>
    </row>
    <row r="3321" spans="26:35" hidden="1" x14ac:dyDescent="0.25">
      <c r="Z3321"/>
      <c r="AD3321" s="5">
        <f t="shared" si="228"/>
        <v>41527</v>
      </c>
      <c r="AE3321" s="96" cm="1">
        <f t="array" ref="AE3321">_xlfn.XLOOKUP(AD3320,SELICHistorico[Data],SELICHistorico[SELIC dia]/100,AE3320,0)</f>
        <v>0</v>
      </c>
      <c r="AF3321" s="80">
        <f t="shared" si="226"/>
        <v>1</v>
      </c>
      <c r="AG3321" s="123">
        <f t="shared" si="225"/>
        <v>1000</v>
      </c>
      <c r="AH3321" s="126" cm="1">
        <f t="array" ref="AH3321">_xlfn.XLOOKUP(AD3320,CDIHistorico_[Data],CDIHistorico_[CDI dia]/100,AH3320,0)</f>
        <v>0</v>
      </c>
      <c r="AI3321" s="2">
        <f t="shared" si="227"/>
        <v>1</v>
      </c>
    </row>
    <row r="3322" spans="26:35" hidden="1" x14ac:dyDescent="0.25">
      <c r="Z3322"/>
      <c r="AD3322" s="5">
        <f t="shared" si="228"/>
        <v>41528</v>
      </c>
      <c r="AE3322" s="96" cm="1">
        <f t="array" ref="AE3322">_xlfn.XLOOKUP(AD3321,SELICHistorico[Data],SELICHistorico[SELIC dia]/100,AE3321,0)</f>
        <v>0</v>
      </c>
      <c r="AF3322" s="80">
        <f t="shared" si="226"/>
        <v>1</v>
      </c>
      <c r="AG3322" s="123">
        <f t="shared" si="225"/>
        <v>1000</v>
      </c>
      <c r="AH3322" s="126" cm="1">
        <f t="array" ref="AH3322">_xlfn.XLOOKUP(AD3321,CDIHistorico_[Data],CDIHistorico_[CDI dia]/100,AH3321,0)</f>
        <v>0</v>
      </c>
      <c r="AI3322" s="2">
        <f t="shared" si="227"/>
        <v>1</v>
      </c>
    </row>
    <row r="3323" spans="26:35" hidden="1" x14ac:dyDescent="0.25">
      <c r="Z3323"/>
      <c r="AD3323" s="5">
        <f t="shared" si="228"/>
        <v>41529</v>
      </c>
      <c r="AE3323" s="96" cm="1">
        <f t="array" ref="AE3323">_xlfn.XLOOKUP(AD3322,SELICHistorico[Data],SELICHistorico[SELIC dia]/100,AE3322,0)</f>
        <v>0</v>
      </c>
      <c r="AF3323" s="80">
        <f t="shared" si="226"/>
        <v>1</v>
      </c>
      <c r="AG3323" s="123">
        <f t="shared" si="225"/>
        <v>1000</v>
      </c>
      <c r="AH3323" s="126" cm="1">
        <f t="array" ref="AH3323">_xlfn.XLOOKUP(AD3322,CDIHistorico_[Data],CDIHistorico_[CDI dia]/100,AH3322,0)</f>
        <v>0</v>
      </c>
      <c r="AI3323" s="2">
        <f t="shared" si="227"/>
        <v>1</v>
      </c>
    </row>
    <row r="3324" spans="26:35" hidden="1" x14ac:dyDescent="0.25">
      <c r="Z3324"/>
      <c r="AD3324" s="5">
        <f t="shared" si="228"/>
        <v>41530</v>
      </c>
      <c r="AE3324" s="96" cm="1">
        <f t="array" ref="AE3324">_xlfn.XLOOKUP(AD3323,SELICHistorico[Data],SELICHistorico[SELIC dia]/100,AE3323,0)</f>
        <v>0</v>
      </c>
      <c r="AF3324" s="80">
        <f t="shared" si="226"/>
        <v>1</v>
      </c>
      <c r="AG3324" s="123">
        <f t="shared" si="225"/>
        <v>1000</v>
      </c>
      <c r="AH3324" s="126" cm="1">
        <f t="array" ref="AH3324">_xlfn.XLOOKUP(AD3323,CDIHistorico_[Data],CDIHistorico_[CDI dia]/100,AH3323,0)</f>
        <v>0</v>
      </c>
      <c r="AI3324" s="2">
        <f t="shared" si="227"/>
        <v>1</v>
      </c>
    </row>
    <row r="3325" spans="26:35" hidden="1" x14ac:dyDescent="0.25">
      <c r="Z3325"/>
      <c r="AD3325" s="5">
        <f t="shared" si="228"/>
        <v>41533</v>
      </c>
      <c r="AE3325" s="96" cm="1">
        <f t="array" ref="AE3325">_xlfn.XLOOKUP(AD3324,SELICHistorico[Data],SELICHistorico[SELIC dia]/100,AE3324,0)</f>
        <v>0</v>
      </c>
      <c r="AF3325" s="80">
        <f t="shared" si="226"/>
        <v>1</v>
      </c>
      <c r="AG3325" s="123">
        <f t="shared" ref="AG3325:AG3388" si="229">TRUNC(1000*AF3325,6)</f>
        <v>1000</v>
      </c>
      <c r="AH3325" s="126" cm="1">
        <f t="array" ref="AH3325">_xlfn.XLOOKUP(AD3324,CDIHistorico_[Data],CDIHistorico_[CDI dia]/100,AH3324,0)</f>
        <v>0</v>
      </c>
      <c r="AI3325" s="2">
        <f t="shared" si="227"/>
        <v>1</v>
      </c>
    </row>
    <row r="3326" spans="26:35" hidden="1" x14ac:dyDescent="0.25">
      <c r="Z3326"/>
      <c r="AD3326" s="5">
        <f t="shared" si="228"/>
        <v>41534</v>
      </c>
      <c r="AE3326" s="96" cm="1">
        <f t="array" ref="AE3326">_xlfn.XLOOKUP(AD3325,SELICHistorico[Data],SELICHistorico[SELIC dia]/100,AE3325,0)</f>
        <v>0</v>
      </c>
      <c r="AF3326" s="80">
        <f t="shared" ref="AF3326:AF3389" si="230">AF3325*(1+AE3326)</f>
        <v>1</v>
      </c>
      <c r="AG3326" s="123">
        <f t="shared" si="229"/>
        <v>1000</v>
      </c>
      <c r="AH3326" s="126" cm="1">
        <f t="array" ref="AH3326">_xlfn.XLOOKUP(AD3325,CDIHistorico_[Data],CDIHistorico_[CDI dia]/100,AH3325,0)</f>
        <v>0</v>
      </c>
      <c r="AI3326" s="2">
        <f t="shared" si="227"/>
        <v>1</v>
      </c>
    </row>
    <row r="3327" spans="26:35" hidden="1" x14ac:dyDescent="0.25">
      <c r="Z3327"/>
      <c r="AD3327" s="5">
        <f t="shared" si="228"/>
        <v>41535</v>
      </c>
      <c r="AE3327" s="96" cm="1">
        <f t="array" ref="AE3327">_xlfn.XLOOKUP(AD3326,SELICHistorico[Data],SELICHistorico[SELIC dia]/100,AE3326,0)</f>
        <v>0</v>
      </c>
      <c r="AF3327" s="80">
        <f t="shared" si="230"/>
        <v>1</v>
      </c>
      <c r="AG3327" s="123">
        <f t="shared" si="229"/>
        <v>1000</v>
      </c>
      <c r="AH3327" s="126" cm="1">
        <f t="array" ref="AH3327">_xlfn.XLOOKUP(AD3326,CDIHistorico_[Data],CDIHistorico_[CDI dia]/100,AH3326,0)</f>
        <v>0</v>
      </c>
      <c r="AI3327" s="2">
        <f t="shared" si="227"/>
        <v>1</v>
      </c>
    </row>
    <row r="3328" spans="26:35" hidden="1" x14ac:dyDescent="0.25">
      <c r="Z3328"/>
      <c r="AD3328" s="5">
        <f t="shared" si="228"/>
        <v>41536</v>
      </c>
      <c r="AE3328" s="96" cm="1">
        <f t="array" ref="AE3328">_xlfn.XLOOKUP(AD3327,SELICHistorico[Data],SELICHistorico[SELIC dia]/100,AE3327,0)</f>
        <v>0</v>
      </c>
      <c r="AF3328" s="80">
        <f t="shared" si="230"/>
        <v>1</v>
      </c>
      <c r="AG3328" s="123">
        <f t="shared" si="229"/>
        <v>1000</v>
      </c>
      <c r="AH3328" s="126" cm="1">
        <f t="array" ref="AH3328">_xlfn.XLOOKUP(AD3327,CDIHistorico_[Data],CDIHistorico_[CDI dia]/100,AH3327,0)</f>
        <v>0</v>
      </c>
      <c r="AI3328" s="2">
        <f t="shared" si="227"/>
        <v>1</v>
      </c>
    </row>
    <row r="3329" spans="26:35" hidden="1" x14ac:dyDescent="0.25">
      <c r="Z3329"/>
      <c r="AD3329" s="5">
        <f t="shared" si="228"/>
        <v>41537</v>
      </c>
      <c r="AE3329" s="96" cm="1">
        <f t="array" ref="AE3329">_xlfn.XLOOKUP(AD3328,SELICHistorico[Data],SELICHistorico[SELIC dia]/100,AE3328,0)</f>
        <v>0</v>
      </c>
      <c r="AF3329" s="80">
        <f t="shared" si="230"/>
        <v>1</v>
      </c>
      <c r="AG3329" s="123">
        <f t="shared" si="229"/>
        <v>1000</v>
      </c>
      <c r="AH3329" s="126" cm="1">
        <f t="array" ref="AH3329">_xlfn.XLOOKUP(AD3328,CDIHistorico_[Data],CDIHistorico_[CDI dia]/100,AH3328,0)</f>
        <v>0</v>
      </c>
      <c r="AI3329" s="2">
        <f t="shared" si="227"/>
        <v>1</v>
      </c>
    </row>
    <row r="3330" spans="26:35" hidden="1" x14ac:dyDescent="0.25">
      <c r="Z3330"/>
      <c r="AD3330" s="5">
        <f t="shared" si="228"/>
        <v>41540</v>
      </c>
      <c r="AE3330" s="96" cm="1">
        <f t="array" ref="AE3330">_xlfn.XLOOKUP(AD3329,SELICHistorico[Data],SELICHistorico[SELIC dia]/100,AE3329,0)</f>
        <v>0</v>
      </c>
      <c r="AF3330" s="80">
        <f t="shared" si="230"/>
        <v>1</v>
      </c>
      <c r="AG3330" s="123">
        <f t="shared" si="229"/>
        <v>1000</v>
      </c>
      <c r="AH3330" s="126" cm="1">
        <f t="array" ref="AH3330">_xlfn.XLOOKUP(AD3329,CDIHistorico_[Data],CDIHistorico_[CDI dia]/100,AH3329,0)</f>
        <v>0</v>
      </c>
      <c r="AI3330" s="2">
        <f t="shared" si="227"/>
        <v>1</v>
      </c>
    </row>
    <row r="3331" spans="26:35" hidden="1" x14ac:dyDescent="0.25">
      <c r="Z3331"/>
      <c r="AD3331" s="5">
        <f t="shared" si="228"/>
        <v>41541</v>
      </c>
      <c r="AE3331" s="96" cm="1">
        <f t="array" ref="AE3331">_xlfn.XLOOKUP(AD3330,SELICHistorico[Data],SELICHistorico[SELIC dia]/100,AE3330,0)</f>
        <v>0</v>
      </c>
      <c r="AF3331" s="80">
        <f t="shared" si="230"/>
        <v>1</v>
      </c>
      <c r="AG3331" s="123">
        <f t="shared" si="229"/>
        <v>1000</v>
      </c>
      <c r="AH3331" s="126" cm="1">
        <f t="array" ref="AH3331">_xlfn.XLOOKUP(AD3330,CDIHistorico_[Data],CDIHistorico_[CDI dia]/100,AH3330,0)</f>
        <v>0</v>
      </c>
      <c r="AI3331" s="2">
        <f t="shared" si="227"/>
        <v>1</v>
      </c>
    </row>
    <row r="3332" spans="26:35" hidden="1" x14ac:dyDescent="0.25">
      <c r="Z3332"/>
      <c r="AD3332" s="5">
        <f t="shared" si="228"/>
        <v>41542</v>
      </c>
      <c r="AE3332" s="96" cm="1">
        <f t="array" ref="AE3332">_xlfn.XLOOKUP(AD3331,SELICHistorico[Data],SELICHistorico[SELIC dia]/100,AE3331,0)</f>
        <v>0</v>
      </c>
      <c r="AF3332" s="80">
        <f t="shared" si="230"/>
        <v>1</v>
      </c>
      <c r="AG3332" s="123">
        <f t="shared" si="229"/>
        <v>1000</v>
      </c>
      <c r="AH3332" s="126" cm="1">
        <f t="array" ref="AH3332">_xlfn.XLOOKUP(AD3331,CDIHistorico_[Data],CDIHistorico_[CDI dia]/100,AH3331,0)</f>
        <v>0</v>
      </c>
      <c r="AI3332" s="2">
        <f t="shared" si="227"/>
        <v>1</v>
      </c>
    </row>
    <row r="3333" spans="26:35" hidden="1" x14ac:dyDescent="0.25">
      <c r="Z3333"/>
      <c r="AD3333" s="5">
        <f t="shared" si="228"/>
        <v>41543</v>
      </c>
      <c r="AE3333" s="96" cm="1">
        <f t="array" ref="AE3333">_xlfn.XLOOKUP(AD3332,SELICHistorico[Data],SELICHistorico[SELIC dia]/100,AE3332,0)</f>
        <v>0</v>
      </c>
      <c r="AF3333" s="80">
        <f t="shared" si="230"/>
        <v>1</v>
      </c>
      <c r="AG3333" s="123">
        <f t="shared" si="229"/>
        <v>1000</v>
      </c>
      <c r="AH3333" s="126" cm="1">
        <f t="array" ref="AH3333">_xlfn.XLOOKUP(AD3332,CDIHistorico_[Data],CDIHistorico_[CDI dia]/100,AH3332,0)</f>
        <v>0</v>
      </c>
      <c r="AI3333" s="2">
        <f t="shared" si="227"/>
        <v>1</v>
      </c>
    </row>
    <row r="3334" spans="26:35" hidden="1" x14ac:dyDescent="0.25">
      <c r="Z3334"/>
      <c r="AD3334" s="5">
        <f t="shared" si="228"/>
        <v>41544</v>
      </c>
      <c r="AE3334" s="96" cm="1">
        <f t="array" ref="AE3334">_xlfn.XLOOKUP(AD3333,SELICHistorico[Data],SELICHistorico[SELIC dia]/100,AE3333,0)</f>
        <v>0</v>
      </c>
      <c r="AF3334" s="80">
        <f t="shared" si="230"/>
        <v>1</v>
      </c>
      <c r="AG3334" s="123">
        <f t="shared" si="229"/>
        <v>1000</v>
      </c>
      <c r="AH3334" s="126" cm="1">
        <f t="array" ref="AH3334">_xlfn.XLOOKUP(AD3333,CDIHistorico_[Data],CDIHistorico_[CDI dia]/100,AH3333,0)</f>
        <v>0</v>
      </c>
      <c r="AI3334" s="2">
        <f t="shared" si="227"/>
        <v>1</v>
      </c>
    </row>
    <row r="3335" spans="26:35" hidden="1" x14ac:dyDescent="0.25">
      <c r="Z3335"/>
      <c r="AD3335" s="5">
        <f t="shared" si="228"/>
        <v>41547</v>
      </c>
      <c r="AE3335" s="96" cm="1">
        <f t="array" ref="AE3335">_xlfn.XLOOKUP(AD3334,SELICHistorico[Data],SELICHistorico[SELIC dia]/100,AE3334,0)</f>
        <v>0</v>
      </c>
      <c r="AF3335" s="80">
        <f t="shared" si="230"/>
        <v>1</v>
      </c>
      <c r="AG3335" s="123">
        <f t="shared" si="229"/>
        <v>1000</v>
      </c>
      <c r="AH3335" s="126" cm="1">
        <f t="array" ref="AH3335">_xlfn.XLOOKUP(AD3334,CDIHistorico_[Data],CDIHistorico_[CDI dia]/100,AH3334,0)</f>
        <v>0</v>
      </c>
      <c r="AI3335" s="2">
        <f t="shared" si="227"/>
        <v>1</v>
      </c>
    </row>
    <row r="3336" spans="26:35" hidden="1" x14ac:dyDescent="0.25">
      <c r="Z3336"/>
      <c r="AD3336" s="5">
        <f t="shared" si="228"/>
        <v>41548</v>
      </c>
      <c r="AE3336" s="96" cm="1">
        <f t="array" ref="AE3336">_xlfn.XLOOKUP(AD3335,SELICHistorico[Data],SELICHistorico[SELIC dia]/100,AE3335,0)</f>
        <v>0</v>
      </c>
      <c r="AF3336" s="80">
        <f t="shared" si="230"/>
        <v>1</v>
      </c>
      <c r="AG3336" s="123">
        <f t="shared" si="229"/>
        <v>1000</v>
      </c>
      <c r="AH3336" s="126" cm="1">
        <f t="array" ref="AH3336">_xlfn.XLOOKUP(AD3335,CDIHistorico_[Data],CDIHistorico_[CDI dia]/100,AH3335,0)</f>
        <v>0</v>
      </c>
      <c r="AI3336" s="2">
        <f t="shared" si="227"/>
        <v>1</v>
      </c>
    </row>
    <row r="3337" spans="26:35" hidden="1" x14ac:dyDescent="0.25">
      <c r="Z3337"/>
      <c r="AD3337" s="5">
        <f t="shared" si="228"/>
        <v>41549</v>
      </c>
      <c r="AE3337" s="96" cm="1">
        <f t="array" ref="AE3337">_xlfn.XLOOKUP(AD3336,SELICHistorico[Data],SELICHistorico[SELIC dia]/100,AE3336,0)</f>
        <v>0</v>
      </c>
      <c r="AF3337" s="80">
        <f t="shared" si="230"/>
        <v>1</v>
      </c>
      <c r="AG3337" s="123">
        <f t="shared" si="229"/>
        <v>1000</v>
      </c>
      <c r="AH3337" s="126" cm="1">
        <f t="array" ref="AH3337">_xlfn.XLOOKUP(AD3336,CDIHistorico_[Data],CDIHistorico_[CDI dia]/100,AH3336,0)</f>
        <v>0</v>
      </c>
      <c r="AI3337" s="2">
        <f t="shared" si="227"/>
        <v>1</v>
      </c>
    </row>
    <row r="3338" spans="26:35" hidden="1" x14ac:dyDescent="0.25">
      <c r="Z3338"/>
      <c r="AD3338" s="5">
        <f t="shared" si="228"/>
        <v>41550</v>
      </c>
      <c r="AE3338" s="96" cm="1">
        <f t="array" ref="AE3338">_xlfn.XLOOKUP(AD3337,SELICHistorico[Data],SELICHistorico[SELIC dia]/100,AE3337,0)</f>
        <v>0</v>
      </c>
      <c r="AF3338" s="80">
        <f t="shared" si="230"/>
        <v>1</v>
      </c>
      <c r="AG3338" s="123">
        <f t="shared" si="229"/>
        <v>1000</v>
      </c>
      <c r="AH3338" s="126" cm="1">
        <f t="array" ref="AH3338">_xlfn.XLOOKUP(AD3337,CDIHistorico_[Data],CDIHistorico_[CDI dia]/100,AH3337,0)</f>
        <v>0</v>
      </c>
      <c r="AI3338" s="2">
        <f t="shared" si="227"/>
        <v>1</v>
      </c>
    </row>
    <row r="3339" spans="26:35" hidden="1" x14ac:dyDescent="0.25">
      <c r="Z3339"/>
      <c r="AD3339" s="5">
        <f t="shared" si="228"/>
        <v>41551</v>
      </c>
      <c r="AE3339" s="96" cm="1">
        <f t="array" ref="AE3339">_xlfn.XLOOKUP(AD3338,SELICHistorico[Data],SELICHistorico[SELIC dia]/100,AE3338,0)</f>
        <v>0</v>
      </c>
      <c r="AF3339" s="80">
        <f t="shared" si="230"/>
        <v>1</v>
      </c>
      <c r="AG3339" s="123">
        <f t="shared" si="229"/>
        <v>1000</v>
      </c>
      <c r="AH3339" s="126" cm="1">
        <f t="array" ref="AH3339">_xlfn.XLOOKUP(AD3338,CDIHistorico_[Data],CDIHistorico_[CDI dia]/100,AH3338,0)</f>
        <v>0</v>
      </c>
      <c r="AI3339" s="2">
        <f t="shared" ref="AI3339:AI3402" si="231">AI3338*(1+AH3339)</f>
        <v>1</v>
      </c>
    </row>
    <row r="3340" spans="26:35" hidden="1" x14ac:dyDescent="0.25">
      <c r="Z3340"/>
      <c r="AD3340" s="5">
        <f t="shared" si="228"/>
        <v>41554</v>
      </c>
      <c r="AE3340" s="96" cm="1">
        <f t="array" ref="AE3340">_xlfn.XLOOKUP(AD3339,SELICHistorico[Data],SELICHistorico[SELIC dia]/100,AE3339,0)</f>
        <v>0</v>
      </c>
      <c r="AF3340" s="80">
        <f t="shared" si="230"/>
        <v>1</v>
      </c>
      <c r="AG3340" s="123">
        <f t="shared" si="229"/>
        <v>1000</v>
      </c>
      <c r="AH3340" s="126" cm="1">
        <f t="array" ref="AH3340">_xlfn.XLOOKUP(AD3339,CDIHistorico_[Data],CDIHistorico_[CDI dia]/100,AH3339,0)</f>
        <v>0</v>
      </c>
      <c r="AI3340" s="2">
        <f t="shared" si="231"/>
        <v>1</v>
      </c>
    </row>
    <row r="3341" spans="26:35" hidden="1" x14ac:dyDescent="0.25">
      <c r="Z3341"/>
      <c r="AD3341" s="5">
        <f t="shared" si="228"/>
        <v>41555</v>
      </c>
      <c r="AE3341" s="96" cm="1">
        <f t="array" ref="AE3341">_xlfn.XLOOKUP(AD3340,SELICHistorico[Data],SELICHistorico[SELIC dia]/100,AE3340,0)</f>
        <v>0</v>
      </c>
      <c r="AF3341" s="80">
        <f t="shared" si="230"/>
        <v>1</v>
      </c>
      <c r="AG3341" s="123">
        <f t="shared" si="229"/>
        <v>1000</v>
      </c>
      <c r="AH3341" s="126" cm="1">
        <f t="array" ref="AH3341">_xlfn.XLOOKUP(AD3340,CDIHistorico_[Data],CDIHistorico_[CDI dia]/100,AH3340,0)</f>
        <v>0</v>
      </c>
      <c r="AI3341" s="2">
        <f t="shared" si="231"/>
        <v>1</v>
      </c>
    </row>
    <row r="3342" spans="26:35" hidden="1" x14ac:dyDescent="0.25">
      <c r="Z3342"/>
      <c r="AD3342" s="5">
        <f t="shared" si="228"/>
        <v>41556</v>
      </c>
      <c r="AE3342" s="96" cm="1">
        <f t="array" ref="AE3342">_xlfn.XLOOKUP(AD3341,SELICHistorico[Data],SELICHistorico[SELIC dia]/100,AE3341,0)</f>
        <v>0</v>
      </c>
      <c r="AF3342" s="80">
        <f t="shared" si="230"/>
        <v>1</v>
      </c>
      <c r="AG3342" s="123">
        <f t="shared" si="229"/>
        <v>1000</v>
      </c>
      <c r="AH3342" s="126" cm="1">
        <f t="array" ref="AH3342">_xlfn.XLOOKUP(AD3341,CDIHistorico_[Data],CDIHistorico_[CDI dia]/100,AH3341,0)</f>
        <v>0</v>
      </c>
      <c r="AI3342" s="2">
        <f t="shared" si="231"/>
        <v>1</v>
      </c>
    </row>
    <row r="3343" spans="26:35" hidden="1" x14ac:dyDescent="0.25">
      <c r="Z3343"/>
      <c r="AD3343" s="5">
        <f t="shared" si="228"/>
        <v>41557</v>
      </c>
      <c r="AE3343" s="96" cm="1">
        <f t="array" ref="AE3343">_xlfn.XLOOKUP(AD3342,SELICHistorico[Data],SELICHistorico[SELIC dia]/100,AE3342,0)</f>
        <v>0</v>
      </c>
      <c r="AF3343" s="80">
        <f t="shared" si="230"/>
        <v>1</v>
      </c>
      <c r="AG3343" s="123">
        <f t="shared" si="229"/>
        <v>1000</v>
      </c>
      <c r="AH3343" s="126" cm="1">
        <f t="array" ref="AH3343">_xlfn.XLOOKUP(AD3342,CDIHistorico_[Data],CDIHistorico_[CDI dia]/100,AH3342,0)</f>
        <v>0</v>
      </c>
      <c r="AI3343" s="2">
        <f t="shared" si="231"/>
        <v>1</v>
      </c>
    </row>
    <row r="3344" spans="26:35" hidden="1" x14ac:dyDescent="0.25">
      <c r="Z3344"/>
      <c r="AD3344" s="5">
        <f t="shared" si="228"/>
        <v>41558</v>
      </c>
      <c r="AE3344" s="96" cm="1">
        <f t="array" ref="AE3344">_xlfn.XLOOKUP(AD3343,SELICHistorico[Data],SELICHistorico[SELIC dia]/100,AE3343,0)</f>
        <v>0</v>
      </c>
      <c r="AF3344" s="80">
        <f t="shared" si="230"/>
        <v>1</v>
      </c>
      <c r="AG3344" s="123">
        <f t="shared" si="229"/>
        <v>1000</v>
      </c>
      <c r="AH3344" s="126" cm="1">
        <f t="array" ref="AH3344">_xlfn.XLOOKUP(AD3343,CDIHistorico_[Data],CDIHistorico_[CDI dia]/100,AH3343,0)</f>
        <v>0</v>
      </c>
      <c r="AI3344" s="2">
        <f t="shared" si="231"/>
        <v>1</v>
      </c>
    </row>
    <row r="3345" spans="26:35" hidden="1" x14ac:dyDescent="0.25">
      <c r="Z3345"/>
      <c r="AD3345" s="5">
        <f t="shared" si="228"/>
        <v>41561</v>
      </c>
      <c r="AE3345" s="96" cm="1">
        <f t="array" ref="AE3345">_xlfn.XLOOKUP(AD3344,SELICHistorico[Data],SELICHistorico[SELIC dia]/100,AE3344,0)</f>
        <v>0</v>
      </c>
      <c r="AF3345" s="80">
        <f t="shared" si="230"/>
        <v>1</v>
      </c>
      <c r="AG3345" s="123">
        <f t="shared" si="229"/>
        <v>1000</v>
      </c>
      <c r="AH3345" s="126" cm="1">
        <f t="array" ref="AH3345">_xlfn.XLOOKUP(AD3344,CDIHistorico_[Data],CDIHistorico_[CDI dia]/100,AH3344,0)</f>
        <v>0</v>
      </c>
      <c r="AI3345" s="2">
        <f t="shared" si="231"/>
        <v>1</v>
      </c>
    </row>
    <row r="3346" spans="26:35" hidden="1" x14ac:dyDescent="0.25">
      <c r="Z3346"/>
      <c r="AD3346" s="5">
        <f t="shared" si="228"/>
        <v>41562</v>
      </c>
      <c r="AE3346" s="96" cm="1">
        <f t="array" ref="AE3346">_xlfn.XLOOKUP(AD3345,SELICHistorico[Data],SELICHistorico[SELIC dia]/100,AE3345,0)</f>
        <v>0</v>
      </c>
      <c r="AF3346" s="80">
        <f t="shared" si="230"/>
        <v>1</v>
      </c>
      <c r="AG3346" s="123">
        <f t="shared" si="229"/>
        <v>1000</v>
      </c>
      <c r="AH3346" s="126" cm="1">
        <f t="array" ref="AH3346">_xlfn.XLOOKUP(AD3345,CDIHistorico_[Data],CDIHistorico_[CDI dia]/100,AH3345,0)</f>
        <v>0</v>
      </c>
      <c r="AI3346" s="2">
        <f t="shared" si="231"/>
        <v>1</v>
      </c>
    </row>
    <row r="3347" spans="26:35" hidden="1" x14ac:dyDescent="0.25">
      <c r="Z3347"/>
      <c r="AD3347" s="5">
        <f t="shared" si="228"/>
        <v>41563</v>
      </c>
      <c r="AE3347" s="96" cm="1">
        <f t="array" ref="AE3347">_xlfn.XLOOKUP(AD3346,SELICHistorico[Data],SELICHistorico[SELIC dia]/100,AE3346,0)</f>
        <v>0</v>
      </c>
      <c r="AF3347" s="80">
        <f t="shared" si="230"/>
        <v>1</v>
      </c>
      <c r="AG3347" s="123">
        <f t="shared" si="229"/>
        <v>1000</v>
      </c>
      <c r="AH3347" s="126" cm="1">
        <f t="array" ref="AH3347">_xlfn.XLOOKUP(AD3346,CDIHistorico_[Data],CDIHistorico_[CDI dia]/100,AH3346,0)</f>
        <v>0</v>
      </c>
      <c r="AI3347" s="2">
        <f t="shared" si="231"/>
        <v>1</v>
      </c>
    </row>
    <row r="3348" spans="26:35" hidden="1" x14ac:dyDescent="0.25">
      <c r="Z3348"/>
      <c r="AD3348" s="5">
        <f t="shared" ref="AD3348:AD3411" si="232">WORKDAY(AD3347,1,feriados)</f>
        <v>41564</v>
      </c>
      <c r="AE3348" s="96" cm="1">
        <f t="array" ref="AE3348">_xlfn.XLOOKUP(AD3347,SELICHistorico[Data],SELICHistorico[SELIC dia]/100,AE3347,0)</f>
        <v>0</v>
      </c>
      <c r="AF3348" s="80">
        <f t="shared" si="230"/>
        <v>1</v>
      </c>
      <c r="AG3348" s="123">
        <f t="shared" si="229"/>
        <v>1000</v>
      </c>
      <c r="AH3348" s="126" cm="1">
        <f t="array" ref="AH3348">_xlfn.XLOOKUP(AD3347,CDIHistorico_[Data],CDIHistorico_[CDI dia]/100,AH3347,0)</f>
        <v>0</v>
      </c>
      <c r="AI3348" s="2">
        <f t="shared" si="231"/>
        <v>1</v>
      </c>
    </row>
    <row r="3349" spans="26:35" hidden="1" x14ac:dyDescent="0.25">
      <c r="Z3349"/>
      <c r="AD3349" s="5">
        <f t="shared" si="232"/>
        <v>41565</v>
      </c>
      <c r="AE3349" s="96" cm="1">
        <f t="array" ref="AE3349">_xlfn.XLOOKUP(AD3348,SELICHistorico[Data],SELICHistorico[SELIC dia]/100,AE3348,0)</f>
        <v>0</v>
      </c>
      <c r="AF3349" s="80">
        <f t="shared" si="230"/>
        <v>1</v>
      </c>
      <c r="AG3349" s="123">
        <f t="shared" si="229"/>
        <v>1000</v>
      </c>
      <c r="AH3349" s="126" cm="1">
        <f t="array" ref="AH3349">_xlfn.XLOOKUP(AD3348,CDIHistorico_[Data],CDIHistorico_[CDI dia]/100,AH3348,0)</f>
        <v>0</v>
      </c>
      <c r="AI3349" s="2">
        <f t="shared" si="231"/>
        <v>1</v>
      </c>
    </row>
    <row r="3350" spans="26:35" hidden="1" x14ac:dyDescent="0.25">
      <c r="Z3350"/>
      <c r="AD3350" s="5">
        <f t="shared" si="232"/>
        <v>41568</v>
      </c>
      <c r="AE3350" s="96" cm="1">
        <f t="array" ref="AE3350">_xlfn.XLOOKUP(AD3349,SELICHistorico[Data],SELICHistorico[SELIC dia]/100,AE3349,0)</f>
        <v>0</v>
      </c>
      <c r="AF3350" s="80">
        <f t="shared" si="230"/>
        <v>1</v>
      </c>
      <c r="AG3350" s="123">
        <f t="shared" si="229"/>
        <v>1000</v>
      </c>
      <c r="AH3350" s="126" cm="1">
        <f t="array" ref="AH3350">_xlfn.XLOOKUP(AD3349,CDIHistorico_[Data],CDIHistorico_[CDI dia]/100,AH3349,0)</f>
        <v>0</v>
      </c>
      <c r="AI3350" s="2">
        <f t="shared" si="231"/>
        <v>1</v>
      </c>
    </row>
    <row r="3351" spans="26:35" hidden="1" x14ac:dyDescent="0.25">
      <c r="Z3351"/>
      <c r="AD3351" s="5">
        <f t="shared" si="232"/>
        <v>41569</v>
      </c>
      <c r="AE3351" s="96" cm="1">
        <f t="array" ref="AE3351">_xlfn.XLOOKUP(AD3350,SELICHistorico[Data],SELICHistorico[SELIC dia]/100,AE3350,0)</f>
        <v>0</v>
      </c>
      <c r="AF3351" s="80">
        <f t="shared" si="230"/>
        <v>1</v>
      </c>
      <c r="AG3351" s="123">
        <f t="shared" si="229"/>
        <v>1000</v>
      </c>
      <c r="AH3351" s="126" cm="1">
        <f t="array" ref="AH3351">_xlfn.XLOOKUP(AD3350,CDIHistorico_[Data],CDIHistorico_[CDI dia]/100,AH3350,0)</f>
        <v>0</v>
      </c>
      <c r="AI3351" s="2">
        <f t="shared" si="231"/>
        <v>1</v>
      </c>
    </row>
    <row r="3352" spans="26:35" hidden="1" x14ac:dyDescent="0.25">
      <c r="Z3352"/>
      <c r="AD3352" s="5">
        <f t="shared" si="232"/>
        <v>41570</v>
      </c>
      <c r="AE3352" s="96" cm="1">
        <f t="array" ref="AE3352">_xlfn.XLOOKUP(AD3351,SELICHistorico[Data],SELICHistorico[SELIC dia]/100,AE3351,0)</f>
        <v>0</v>
      </c>
      <c r="AF3352" s="80">
        <f t="shared" si="230"/>
        <v>1</v>
      </c>
      <c r="AG3352" s="123">
        <f t="shared" si="229"/>
        <v>1000</v>
      </c>
      <c r="AH3352" s="126" cm="1">
        <f t="array" ref="AH3352">_xlfn.XLOOKUP(AD3351,CDIHistorico_[Data],CDIHistorico_[CDI dia]/100,AH3351,0)</f>
        <v>0</v>
      </c>
      <c r="AI3352" s="2">
        <f t="shared" si="231"/>
        <v>1</v>
      </c>
    </row>
    <row r="3353" spans="26:35" hidden="1" x14ac:dyDescent="0.25">
      <c r="Z3353"/>
      <c r="AD3353" s="5">
        <f t="shared" si="232"/>
        <v>41571</v>
      </c>
      <c r="AE3353" s="96" cm="1">
        <f t="array" ref="AE3353">_xlfn.XLOOKUP(AD3352,SELICHistorico[Data],SELICHistorico[SELIC dia]/100,AE3352,0)</f>
        <v>0</v>
      </c>
      <c r="AF3353" s="80">
        <f t="shared" si="230"/>
        <v>1</v>
      </c>
      <c r="AG3353" s="123">
        <f t="shared" si="229"/>
        <v>1000</v>
      </c>
      <c r="AH3353" s="126" cm="1">
        <f t="array" ref="AH3353">_xlfn.XLOOKUP(AD3352,CDIHistorico_[Data],CDIHistorico_[CDI dia]/100,AH3352,0)</f>
        <v>0</v>
      </c>
      <c r="AI3353" s="2">
        <f t="shared" si="231"/>
        <v>1</v>
      </c>
    </row>
    <row r="3354" spans="26:35" hidden="1" x14ac:dyDescent="0.25">
      <c r="Z3354"/>
      <c r="AD3354" s="5">
        <f t="shared" si="232"/>
        <v>41572</v>
      </c>
      <c r="AE3354" s="96" cm="1">
        <f t="array" ref="AE3354">_xlfn.XLOOKUP(AD3353,SELICHistorico[Data],SELICHistorico[SELIC dia]/100,AE3353,0)</f>
        <v>0</v>
      </c>
      <c r="AF3354" s="80">
        <f t="shared" si="230"/>
        <v>1</v>
      </c>
      <c r="AG3354" s="123">
        <f t="shared" si="229"/>
        <v>1000</v>
      </c>
      <c r="AH3354" s="126" cm="1">
        <f t="array" ref="AH3354">_xlfn.XLOOKUP(AD3353,CDIHistorico_[Data],CDIHistorico_[CDI dia]/100,AH3353,0)</f>
        <v>0</v>
      </c>
      <c r="AI3354" s="2">
        <f t="shared" si="231"/>
        <v>1</v>
      </c>
    </row>
    <row r="3355" spans="26:35" hidden="1" x14ac:dyDescent="0.25">
      <c r="Z3355"/>
      <c r="AD3355" s="5">
        <f t="shared" si="232"/>
        <v>41575</v>
      </c>
      <c r="AE3355" s="96" cm="1">
        <f t="array" ref="AE3355">_xlfn.XLOOKUP(AD3354,SELICHistorico[Data],SELICHistorico[SELIC dia]/100,AE3354,0)</f>
        <v>0</v>
      </c>
      <c r="AF3355" s="80">
        <f t="shared" si="230"/>
        <v>1</v>
      </c>
      <c r="AG3355" s="123">
        <f t="shared" si="229"/>
        <v>1000</v>
      </c>
      <c r="AH3355" s="126" cm="1">
        <f t="array" ref="AH3355">_xlfn.XLOOKUP(AD3354,CDIHistorico_[Data],CDIHistorico_[CDI dia]/100,AH3354,0)</f>
        <v>0</v>
      </c>
      <c r="AI3355" s="2">
        <f t="shared" si="231"/>
        <v>1</v>
      </c>
    </row>
    <row r="3356" spans="26:35" hidden="1" x14ac:dyDescent="0.25">
      <c r="Z3356"/>
      <c r="AD3356" s="5">
        <f t="shared" si="232"/>
        <v>41576</v>
      </c>
      <c r="AE3356" s="96" cm="1">
        <f t="array" ref="AE3356">_xlfn.XLOOKUP(AD3355,SELICHistorico[Data],SELICHistorico[SELIC dia]/100,AE3355,0)</f>
        <v>0</v>
      </c>
      <c r="AF3356" s="80">
        <f t="shared" si="230"/>
        <v>1</v>
      </c>
      <c r="AG3356" s="123">
        <f t="shared" si="229"/>
        <v>1000</v>
      </c>
      <c r="AH3356" s="126" cm="1">
        <f t="array" ref="AH3356">_xlfn.XLOOKUP(AD3355,CDIHistorico_[Data],CDIHistorico_[CDI dia]/100,AH3355,0)</f>
        <v>0</v>
      </c>
      <c r="AI3356" s="2">
        <f t="shared" si="231"/>
        <v>1</v>
      </c>
    </row>
    <row r="3357" spans="26:35" hidden="1" x14ac:dyDescent="0.25">
      <c r="Z3357"/>
      <c r="AD3357" s="5">
        <f t="shared" si="232"/>
        <v>41577</v>
      </c>
      <c r="AE3357" s="96" cm="1">
        <f t="array" ref="AE3357">_xlfn.XLOOKUP(AD3356,SELICHistorico[Data],SELICHistorico[SELIC dia]/100,AE3356,0)</f>
        <v>0</v>
      </c>
      <c r="AF3357" s="80">
        <f t="shared" si="230"/>
        <v>1</v>
      </c>
      <c r="AG3357" s="123">
        <f t="shared" si="229"/>
        <v>1000</v>
      </c>
      <c r="AH3357" s="126" cm="1">
        <f t="array" ref="AH3357">_xlfn.XLOOKUP(AD3356,CDIHistorico_[Data],CDIHistorico_[CDI dia]/100,AH3356,0)</f>
        <v>0</v>
      </c>
      <c r="AI3357" s="2">
        <f t="shared" si="231"/>
        <v>1</v>
      </c>
    </row>
    <row r="3358" spans="26:35" hidden="1" x14ac:dyDescent="0.25">
      <c r="Z3358"/>
      <c r="AD3358" s="5">
        <f t="shared" si="232"/>
        <v>41578</v>
      </c>
      <c r="AE3358" s="96" cm="1">
        <f t="array" ref="AE3358">_xlfn.XLOOKUP(AD3357,SELICHistorico[Data],SELICHistorico[SELIC dia]/100,AE3357,0)</f>
        <v>0</v>
      </c>
      <c r="AF3358" s="80">
        <f t="shared" si="230"/>
        <v>1</v>
      </c>
      <c r="AG3358" s="123">
        <f t="shared" si="229"/>
        <v>1000</v>
      </c>
      <c r="AH3358" s="126" cm="1">
        <f t="array" ref="AH3358">_xlfn.XLOOKUP(AD3357,CDIHistorico_[Data],CDIHistorico_[CDI dia]/100,AH3357,0)</f>
        <v>0</v>
      </c>
      <c r="AI3358" s="2">
        <f t="shared" si="231"/>
        <v>1</v>
      </c>
    </row>
    <row r="3359" spans="26:35" hidden="1" x14ac:dyDescent="0.25">
      <c r="Z3359"/>
      <c r="AD3359" s="5">
        <f t="shared" si="232"/>
        <v>41579</v>
      </c>
      <c r="AE3359" s="96" cm="1">
        <f t="array" ref="AE3359">_xlfn.XLOOKUP(AD3358,SELICHistorico[Data],SELICHistorico[SELIC dia]/100,AE3358,0)</f>
        <v>0</v>
      </c>
      <c r="AF3359" s="80">
        <f t="shared" si="230"/>
        <v>1</v>
      </c>
      <c r="AG3359" s="123">
        <f t="shared" si="229"/>
        <v>1000</v>
      </c>
      <c r="AH3359" s="126" cm="1">
        <f t="array" ref="AH3359">_xlfn.XLOOKUP(AD3358,CDIHistorico_[Data],CDIHistorico_[CDI dia]/100,AH3358,0)</f>
        <v>0</v>
      </c>
      <c r="AI3359" s="2">
        <f t="shared" si="231"/>
        <v>1</v>
      </c>
    </row>
    <row r="3360" spans="26:35" hidden="1" x14ac:dyDescent="0.25">
      <c r="Z3360"/>
      <c r="AD3360" s="5">
        <f t="shared" si="232"/>
        <v>41582</v>
      </c>
      <c r="AE3360" s="96" cm="1">
        <f t="array" ref="AE3360">_xlfn.XLOOKUP(AD3359,SELICHistorico[Data],SELICHistorico[SELIC dia]/100,AE3359,0)</f>
        <v>0</v>
      </c>
      <c r="AF3360" s="80">
        <f t="shared" si="230"/>
        <v>1</v>
      </c>
      <c r="AG3360" s="123">
        <f t="shared" si="229"/>
        <v>1000</v>
      </c>
      <c r="AH3360" s="126" cm="1">
        <f t="array" ref="AH3360">_xlfn.XLOOKUP(AD3359,CDIHistorico_[Data],CDIHistorico_[CDI dia]/100,AH3359,0)</f>
        <v>0</v>
      </c>
      <c r="AI3360" s="2">
        <f t="shared" si="231"/>
        <v>1</v>
      </c>
    </row>
    <row r="3361" spans="26:35" hidden="1" x14ac:dyDescent="0.25">
      <c r="Z3361"/>
      <c r="AD3361" s="5">
        <f t="shared" si="232"/>
        <v>41583</v>
      </c>
      <c r="AE3361" s="96" cm="1">
        <f t="array" ref="AE3361">_xlfn.XLOOKUP(AD3360,SELICHistorico[Data],SELICHistorico[SELIC dia]/100,AE3360,0)</f>
        <v>0</v>
      </c>
      <c r="AF3361" s="80">
        <f t="shared" si="230"/>
        <v>1</v>
      </c>
      <c r="AG3361" s="123">
        <f t="shared" si="229"/>
        <v>1000</v>
      </c>
      <c r="AH3361" s="126" cm="1">
        <f t="array" ref="AH3361">_xlfn.XLOOKUP(AD3360,CDIHistorico_[Data],CDIHistorico_[CDI dia]/100,AH3360,0)</f>
        <v>0</v>
      </c>
      <c r="AI3361" s="2">
        <f t="shared" si="231"/>
        <v>1</v>
      </c>
    </row>
    <row r="3362" spans="26:35" hidden="1" x14ac:dyDescent="0.25">
      <c r="Z3362"/>
      <c r="AD3362" s="5">
        <f t="shared" si="232"/>
        <v>41584</v>
      </c>
      <c r="AE3362" s="96" cm="1">
        <f t="array" ref="AE3362">_xlfn.XLOOKUP(AD3361,SELICHistorico[Data],SELICHistorico[SELIC dia]/100,AE3361,0)</f>
        <v>0</v>
      </c>
      <c r="AF3362" s="80">
        <f t="shared" si="230"/>
        <v>1</v>
      </c>
      <c r="AG3362" s="123">
        <f t="shared" si="229"/>
        <v>1000</v>
      </c>
      <c r="AH3362" s="126" cm="1">
        <f t="array" ref="AH3362">_xlfn.XLOOKUP(AD3361,CDIHistorico_[Data],CDIHistorico_[CDI dia]/100,AH3361,0)</f>
        <v>0</v>
      </c>
      <c r="AI3362" s="2">
        <f t="shared" si="231"/>
        <v>1</v>
      </c>
    </row>
    <row r="3363" spans="26:35" hidden="1" x14ac:dyDescent="0.25">
      <c r="Z3363"/>
      <c r="AD3363" s="5">
        <f t="shared" si="232"/>
        <v>41585</v>
      </c>
      <c r="AE3363" s="96" cm="1">
        <f t="array" ref="AE3363">_xlfn.XLOOKUP(AD3362,SELICHistorico[Data],SELICHistorico[SELIC dia]/100,AE3362,0)</f>
        <v>0</v>
      </c>
      <c r="AF3363" s="80">
        <f t="shared" si="230"/>
        <v>1</v>
      </c>
      <c r="AG3363" s="123">
        <f t="shared" si="229"/>
        <v>1000</v>
      </c>
      <c r="AH3363" s="126" cm="1">
        <f t="array" ref="AH3363">_xlfn.XLOOKUP(AD3362,CDIHistorico_[Data],CDIHistorico_[CDI dia]/100,AH3362,0)</f>
        <v>0</v>
      </c>
      <c r="AI3363" s="2">
        <f t="shared" si="231"/>
        <v>1</v>
      </c>
    </row>
    <row r="3364" spans="26:35" hidden="1" x14ac:dyDescent="0.25">
      <c r="Z3364"/>
      <c r="AD3364" s="5">
        <f t="shared" si="232"/>
        <v>41586</v>
      </c>
      <c r="AE3364" s="96" cm="1">
        <f t="array" ref="AE3364">_xlfn.XLOOKUP(AD3363,SELICHistorico[Data],SELICHistorico[SELIC dia]/100,AE3363,0)</f>
        <v>0</v>
      </c>
      <c r="AF3364" s="80">
        <f t="shared" si="230"/>
        <v>1</v>
      </c>
      <c r="AG3364" s="123">
        <f t="shared" si="229"/>
        <v>1000</v>
      </c>
      <c r="AH3364" s="126" cm="1">
        <f t="array" ref="AH3364">_xlfn.XLOOKUP(AD3363,CDIHistorico_[Data],CDIHistorico_[CDI dia]/100,AH3363,0)</f>
        <v>0</v>
      </c>
      <c r="AI3364" s="2">
        <f t="shared" si="231"/>
        <v>1</v>
      </c>
    </row>
    <row r="3365" spans="26:35" hidden="1" x14ac:dyDescent="0.25">
      <c r="Z3365"/>
      <c r="AD3365" s="5">
        <f t="shared" si="232"/>
        <v>41589</v>
      </c>
      <c r="AE3365" s="96" cm="1">
        <f t="array" ref="AE3365">_xlfn.XLOOKUP(AD3364,SELICHistorico[Data],SELICHistorico[SELIC dia]/100,AE3364,0)</f>
        <v>0</v>
      </c>
      <c r="AF3365" s="80">
        <f t="shared" si="230"/>
        <v>1</v>
      </c>
      <c r="AG3365" s="123">
        <f t="shared" si="229"/>
        <v>1000</v>
      </c>
      <c r="AH3365" s="126" cm="1">
        <f t="array" ref="AH3365">_xlfn.XLOOKUP(AD3364,CDIHistorico_[Data],CDIHistorico_[CDI dia]/100,AH3364,0)</f>
        <v>0</v>
      </c>
      <c r="AI3365" s="2">
        <f t="shared" si="231"/>
        <v>1</v>
      </c>
    </row>
    <row r="3366" spans="26:35" hidden="1" x14ac:dyDescent="0.25">
      <c r="Z3366"/>
      <c r="AD3366" s="5">
        <f t="shared" si="232"/>
        <v>41590</v>
      </c>
      <c r="AE3366" s="96" cm="1">
        <f t="array" ref="AE3366">_xlfn.XLOOKUP(AD3365,SELICHistorico[Data],SELICHistorico[SELIC dia]/100,AE3365,0)</f>
        <v>0</v>
      </c>
      <c r="AF3366" s="80">
        <f t="shared" si="230"/>
        <v>1</v>
      </c>
      <c r="AG3366" s="123">
        <f t="shared" si="229"/>
        <v>1000</v>
      </c>
      <c r="AH3366" s="126" cm="1">
        <f t="array" ref="AH3366">_xlfn.XLOOKUP(AD3365,CDIHistorico_[Data],CDIHistorico_[CDI dia]/100,AH3365,0)</f>
        <v>0</v>
      </c>
      <c r="AI3366" s="2">
        <f t="shared" si="231"/>
        <v>1</v>
      </c>
    </row>
    <row r="3367" spans="26:35" hidden="1" x14ac:dyDescent="0.25">
      <c r="Z3367"/>
      <c r="AD3367" s="5">
        <f t="shared" si="232"/>
        <v>41591</v>
      </c>
      <c r="AE3367" s="96" cm="1">
        <f t="array" ref="AE3367">_xlfn.XLOOKUP(AD3366,SELICHistorico[Data],SELICHistorico[SELIC dia]/100,AE3366,0)</f>
        <v>0</v>
      </c>
      <c r="AF3367" s="80">
        <f t="shared" si="230"/>
        <v>1</v>
      </c>
      <c r="AG3367" s="123">
        <f t="shared" si="229"/>
        <v>1000</v>
      </c>
      <c r="AH3367" s="126" cm="1">
        <f t="array" ref="AH3367">_xlfn.XLOOKUP(AD3366,CDIHistorico_[Data],CDIHistorico_[CDI dia]/100,AH3366,0)</f>
        <v>0</v>
      </c>
      <c r="AI3367" s="2">
        <f t="shared" si="231"/>
        <v>1</v>
      </c>
    </row>
    <row r="3368" spans="26:35" hidden="1" x14ac:dyDescent="0.25">
      <c r="Z3368"/>
      <c r="AD3368" s="5">
        <f t="shared" si="232"/>
        <v>41592</v>
      </c>
      <c r="AE3368" s="96" cm="1">
        <f t="array" ref="AE3368">_xlfn.XLOOKUP(AD3367,SELICHistorico[Data],SELICHistorico[SELIC dia]/100,AE3367,0)</f>
        <v>0</v>
      </c>
      <c r="AF3368" s="80">
        <f t="shared" si="230"/>
        <v>1</v>
      </c>
      <c r="AG3368" s="123">
        <f t="shared" si="229"/>
        <v>1000</v>
      </c>
      <c r="AH3368" s="126" cm="1">
        <f t="array" ref="AH3368">_xlfn.XLOOKUP(AD3367,CDIHistorico_[Data],CDIHistorico_[CDI dia]/100,AH3367,0)</f>
        <v>0</v>
      </c>
      <c r="AI3368" s="2">
        <f t="shared" si="231"/>
        <v>1</v>
      </c>
    </row>
    <row r="3369" spans="26:35" hidden="1" x14ac:dyDescent="0.25">
      <c r="Z3369"/>
      <c r="AD3369" s="5">
        <f t="shared" si="232"/>
        <v>41596</v>
      </c>
      <c r="AE3369" s="96" cm="1">
        <f t="array" ref="AE3369">_xlfn.XLOOKUP(AD3368,SELICHistorico[Data],SELICHistorico[SELIC dia]/100,AE3368,0)</f>
        <v>0</v>
      </c>
      <c r="AF3369" s="80">
        <f t="shared" si="230"/>
        <v>1</v>
      </c>
      <c r="AG3369" s="123">
        <f t="shared" si="229"/>
        <v>1000</v>
      </c>
      <c r="AH3369" s="126" cm="1">
        <f t="array" ref="AH3369">_xlfn.XLOOKUP(AD3368,CDIHistorico_[Data],CDIHistorico_[CDI dia]/100,AH3368,0)</f>
        <v>0</v>
      </c>
      <c r="AI3369" s="2">
        <f t="shared" si="231"/>
        <v>1</v>
      </c>
    </row>
    <row r="3370" spans="26:35" hidden="1" x14ac:dyDescent="0.25">
      <c r="Z3370"/>
      <c r="AD3370" s="5">
        <f t="shared" si="232"/>
        <v>41597</v>
      </c>
      <c r="AE3370" s="96" cm="1">
        <f t="array" ref="AE3370">_xlfn.XLOOKUP(AD3369,SELICHistorico[Data],SELICHistorico[SELIC dia]/100,AE3369,0)</f>
        <v>0</v>
      </c>
      <c r="AF3370" s="80">
        <f t="shared" si="230"/>
        <v>1</v>
      </c>
      <c r="AG3370" s="123">
        <f t="shared" si="229"/>
        <v>1000</v>
      </c>
      <c r="AH3370" s="126" cm="1">
        <f t="array" ref="AH3370">_xlfn.XLOOKUP(AD3369,CDIHistorico_[Data],CDIHistorico_[CDI dia]/100,AH3369,0)</f>
        <v>0</v>
      </c>
      <c r="AI3370" s="2">
        <f t="shared" si="231"/>
        <v>1</v>
      </c>
    </row>
    <row r="3371" spans="26:35" hidden="1" x14ac:dyDescent="0.25">
      <c r="Z3371"/>
      <c r="AD3371" s="5">
        <f t="shared" si="232"/>
        <v>41598</v>
      </c>
      <c r="AE3371" s="96" cm="1">
        <f t="array" ref="AE3371">_xlfn.XLOOKUP(AD3370,SELICHistorico[Data],SELICHistorico[SELIC dia]/100,AE3370,0)</f>
        <v>0</v>
      </c>
      <c r="AF3371" s="80">
        <f t="shared" si="230"/>
        <v>1</v>
      </c>
      <c r="AG3371" s="123">
        <f t="shared" si="229"/>
        <v>1000</v>
      </c>
      <c r="AH3371" s="126" cm="1">
        <f t="array" ref="AH3371">_xlfn.XLOOKUP(AD3370,CDIHistorico_[Data],CDIHistorico_[CDI dia]/100,AH3370,0)</f>
        <v>0</v>
      </c>
      <c r="AI3371" s="2">
        <f t="shared" si="231"/>
        <v>1</v>
      </c>
    </row>
    <row r="3372" spans="26:35" hidden="1" x14ac:dyDescent="0.25">
      <c r="Z3372"/>
      <c r="AD3372" s="5">
        <f t="shared" si="232"/>
        <v>41599</v>
      </c>
      <c r="AE3372" s="96" cm="1">
        <f t="array" ref="AE3372">_xlfn.XLOOKUP(AD3371,SELICHistorico[Data],SELICHistorico[SELIC dia]/100,AE3371,0)</f>
        <v>0</v>
      </c>
      <c r="AF3372" s="80">
        <f t="shared" si="230"/>
        <v>1</v>
      </c>
      <c r="AG3372" s="123">
        <f t="shared" si="229"/>
        <v>1000</v>
      </c>
      <c r="AH3372" s="126" cm="1">
        <f t="array" ref="AH3372">_xlfn.XLOOKUP(AD3371,CDIHistorico_[Data],CDIHistorico_[CDI dia]/100,AH3371,0)</f>
        <v>0</v>
      </c>
      <c r="AI3372" s="2">
        <f t="shared" si="231"/>
        <v>1</v>
      </c>
    </row>
    <row r="3373" spans="26:35" hidden="1" x14ac:dyDescent="0.25">
      <c r="Z3373"/>
      <c r="AD3373" s="5">
        <f t="shared" si="232"/>
        <v>41600</v>
      </c>
      <c r="AE3373" s="96" cm="1">
        <f t="array" ref="AE3373">_xlfn.XLOOKUP(AD3372,SELICHistorico[Data],SELICHistorico[SELIC dia]/100,AE3372,0)</f>
        <v>0</v>
      </c>
      <c r="AF3373" s="80">
        <f t="shared" si="230"/>
        <v>1</v>
      </c>
      <c r="AG3373" s="123">
        <f t="shared" si="229"/>
        <v>1000</v>
      </c>
      <c r="AH3373" s="126" cm="1">
        <f t="array" ref="AH3373">_xlfn.XLOOKUP(AD3372,CDIHistorico_[Data],CDIHistorico_[CDI dia]/100,AH3372,0)</f>
        <v>0</v>
      </c>
      <c r="AI3373" s="2">
        <f t="shared" si="231"/>
        <v>1</v>
      </c>
    </row>
    <row r="3374" spans="26:35" hidden="1" x14ac:dyDescent="0.25">
      <c r="Z3374"/>
      <c r="AD3374" s="5">
        <f t="shared" si="232"/>
        <v>41603</v>
      </c>
      <c r="AE3374" s="96" cm="1">
        <f t="array" ref="AE3374">_xlfn.XLOOKUP(AD3373,SELICHistorico[Data],SELICHistorico[SELIC dia]/100,AE3373,0)</f>
        <v>0</v>
      </c>
      <c r="AF3374" s="80">
        <f t="shared" si="230"/>
        <v>1</v>
      </c>
      <c r="AG3374" s="123">
        <f t="shared" si="229"/>
        <v>1000</v>
      </c>
      <c r="AH3374" s="126" cm="1">
        <f t="array" ref="AH3374">_xlfn.XLOOKUP(AD3373,CDIHistorico_[Data],CDIHistorico_[CDI dia]/100,AH3373,0)</f>
        <v>0</v>
      </c>
      <c r="AI3374" s="2">
        <f t="shared" si="231"/>
        <v>1</v>
      </c>
    </row>
    <row r="3375" spans="26:35" hidden="1" x14ac:dyDescent="0.25">
      <c r="Z3375"/>
      <c r="AD3375" s="5">
        <f t="shared" si="232"/>
        <v>41604</v>
      </c>
      <c r="AE3375" s="96" cm="1">
        <f t="array" ref="AE3375">_xlfn.XLOOKUP(AD3374,SELICHistorico[Data],SELICHistorico[SELIC dia]/100,AE3374,0)</f>
        <v>0</v>
      </c>
      <c r="AF3375" s="80">
        <f t="shared" si="230"/>
        <v>1</v>
      </c>
      <c r="AG3375" s="123">
        <f t="shared" si="229"/>
        <v>1000</v>
      </c>
      <c r="AH3375" s="126" cm="1">
        <f t="array" ref="AH3375">_xlfn.XLOOKUP(AD3374,CDIHistorico_[Data],CDIHistorico_[CDI dia]/100,AH3374,0)</f>
        <v>0</v>
      </c>
      <c r="AI3375" s="2">
        <f t="shared" si="231"/>
        <v>1</v>
      </c>
    </row>
    <row r="3376" spans="26:35" hidden="1" x14ac:dyDescent="0.25">
      <c r="Z3376"/>
      <c r="AD3376" s="5">
        <f t="shared" si="232"/>
        <v>41605</v>
      </c>
      <c r="AE3376" s="96" cm="1">
        <f t="array" ref="AE3376">_xlfn.XLOOKUP(AD3375,SELICHistorico[Data],SELICHistorico[SELIC dia]/100,AE3375,0)</f>
        <v>0</v>
      </c>
      <c r="AF3376" s="80">
        <f t="shared" si="230"/>
        <v>1</v>
      </c>
      <c r="AG3376" s="123">
        <f t="shared" si="229"/>
        <v>1000</v>
      </c>
      <c r="AH3376" s="126" cm="1">
        <f t="array" ref="AH3376">_xlfn.XLOOKUP(AD3375,CDIHistorico_[Data],CDIHistorico_[CDI dia]/100,AH3375,0)</f>
        <v>0</v>
      </c>
      <c r="AI3376" s="2">
        <f t="shared" si="231"/>
        <v>1</v>
      </c>
    </row>
    <row r="3377" spans="26:35" hidden="1" x14ac:dyDescent="0.25">
      <c r="Z3377"/>
      <c r="AD3377" s="5">
        <f t="shared" si="232"/>
        <v>41606</v>
      </c>
      <c r="AE3377" s="96" cm="1">
        <f t="array" ref="AE3377">_xlfn.XLOOKUP(AD3376,SELICHistorico[Data],SELICHistorico[SELIC dia]/100,AE3376,0)</f>
        <v>0</v>
      </c>
      <c r="AF3377" s="80">
        <f t="shared" si="230"/>
        <v>1</v>
      </c>
      <c r="AG3377" s="123">
        <f t="shared" si="229"/>
        <v>1000</v>
      </c>
      <c r="AH3377" s="126" cm="1">
        <f t="array" ref="AH3377">_xlfn.XLOOKUP(AD3376,CDIHistorico_[Data],CDIHistorico_[CDI dia]/100,AH3376,0)</f>
        <v>0</v>
      </c>
      <c r="AI3377" s="2">
        <f t="shared" si="231"/>
        <v>1</v>
      </c>
    </row>
    <row r="3378" spans="26:35" hidden="1" x14ac:dyDescent="0.25">
      <c r="Z3378"/>
      <c r="AD3378" s="5">
        <f t="shared" si="232"/>
        <v>41607</v>
      </c>
      <c r="AE3378" s="96" cm="1">
        <f t="array" ref="AE3378">_xlfn.XLOOKUP(AD3377,SELICHistorico[Data],SELICHistorico[SELIC dia]/100,AE3377,0)</f>
        <v>0</v>
      </c>
      <c r="AF3378" s="80">
        <f t="shared" si="230"/>
        <v>1</v>
      </c>
      <c r="AG3378" s="123">
        <f t="shared" si="229"/>
        <v>1000</v>
      </c>
      <c r="AH3378" s="126" cm="1">
        <f t="array" ref="AH3378">_xlfn.XLOOKUP(AD3377,CDIHistorico_[Data],CDIHistorico_[CDI dia]/100,AH3377,0)</f>
        <v>0</v>
      </c>
      <c r="AI3378" s="2">
        <f t="shared" si="231"/>
        <v>1</v>
      </c>
    </row>
    <row r="3379" spans="26:35" hidden="1" x14ac:dyDescent="0.25">
      <c r="Z3379"/>
      <c r="AD3379" s="5">
        <f t="shared" si="232"/>
        <v>41610</v>
      </c>
      <c r="AE3379" s="96" cm="1">
        <f t="array" ref="AE3379">_xlfn.XLOOKUP(AD3378,SELICHistorico[Data],SELICHistorico[SELIC dia]/100,AE3378,0)</f>
        <v>0</v>
      </c>
      <c r="AF3379" s="80">
        <f t="shared" si="230"/>
        <v>1</v>
      </c>
      <c r="AG3379" s="123">
        <f t="shared" si="229"/>
        <v>1000</v>
      </c>
      <c r="AH3379" s="126" cm="1">
        <f t="array" ref="AH3379">_xlfn.XLOOKUP(AD3378,CDIHistorico_[Data],CDIHistorico_[CDI dia]/100,AH3378,0)</f>
        <v>0</v>
      </c>
      <c r="AI3379" s="2">
        <f t="shared" si="231"/>
        <v>1</v>
      </c>
    </row>
    <row r="3380" spans="26:35" hidden="1" x14ac:dyDescent="0.25">
      <c r="Z3380"/>
      <c r="AD3380" s="5">
        <f t="shared" si="232"/>
        <v>41611</v>
      </c>
      <c r="AE3380" s="96" cm="1">
        <f t="array" ref="AE3380">_xlfn.XLOOKUP(AD3379,SELICHistorico[Data],SELICHistorico[SELIC dia]/100,AE3379,0)</f>
        <v>0</v>
      </c>
      <c r="AF3380" s="80">
        <f t="shared" si="230"/>
        <v>1</v>
      </c>
      <c r="AG3380" s="123">
        <f t="shared" si="229"/>
        <v>1000</v>
      </c>
      <c r="AH3380" s="126" cm="1">
        <f t="array" ref="AH3380">_xlfn.XLOOKUP(AD3379,CDIHistorico_[Data],CDIHistorico_[CDI dia]/100,AH3379,0)</f>
        <v>0</v>
      </c>
      <c r="AI3380" s="2">
        <f t="shared" si="231"/>
        <v>1</v>
      </c>
    </row>
    <row r="3381" spans="26:35" hidden="1" x14ac:dyDescent="0.25">
      <c r="Z3381"/>
      <c r="AD3381" s="5">
        <f t="shared" si="232"/>
        <v>41612</v>
      </c>
      <c r="AE3381" s="96" cm="1">
        <f t="array" ref="AE3381">_xlfn.XLOOKUP(AD3380,SELICHistorico[Data],SELICHistorico[SELIC dia]/100,AE3380,0)</f>
        <v>0</v>
      </c>
      <c r="AF3381" s="80">
        <f t="shared" si="230"/>
        <v>1</v>
      </c>
      <c r="AG3381" s="123">
        <f t="shared" si="229"/>
        <v>1000</v>
      </c>
      <c r="AH3381" s="126" cm="1">
        <f t="array" ref="AH3381">_xlfn.XLOOKUP(AD3380,CDIHistorico_[Data],CDIHistorico_[CDI dia]/100,AH3380,0)</f>
        <v>0</v>
      </c>
      <c r="AI3381" s="2">
        <f t="shared" si="231"/>
        <v>1</v>
      </c>
    </row>
    <row r="3382" spans="26:35" hidden="1" x14ac:dyDescent="0.25">
      <c r="Z3382"/>
      <c r="AD3382" s="5">
        <f t="shared" si="232"/>
        <v>41613</v>
      </c>
      <c r="AE3382" s="96" cm="1">
        <f t="array" ref="AE3382">_xlfn.XLOOKUP(AD3381,SELICHistorico[Data],SELICHistorico[SELIC dia]/100,AE3381,0)</f>
        <v>0</v>
      </c>
      <c r="AF3382" s="80">
        <f t="shared" si="230"/>
        <v>1</v>
      </c>
      <c r="AG3382" s="123">
        <f t="shared" si="229"/>
        <v>1000</v>
      </c>
      <c r="AH3382" s="126" cm="1">
        <f t="array" ref="AH3382">_xlfn.XLOOKUP(AD3381,CDIHistorico_[Data],CDIHistorico_[CDI dia]/100,AH3381,0)</f>
        <v>0</v>
      </c>
      <c r="AI3382" s="2">
        <f t="shared" si="231"/>
        <v>1</v>
      </c>
    </row>
    <row r="3383" spans="26:35" hidden="1" x14ac:dyDescent="0.25">
      <c r="Z3383"/>
      <c r="AD3383" s="5">
        <f t="shared" si="232"/>
        <v>41614</v>
      </c>
      <c r="AE3383" s="96" cm="1">
        <f t="array" ref="AE3383">_xlfn.XLOOKUP(AD3382,SELICHistorico[Data],SELICHistorico[SELIC dia]/100,AE3382,0)</f>
        <v>0</v>
      </c>
      <c r="AF3383" s="80">
        <f t="shared" si="230"/>
        <v>1</v>
      </c>
      <c r="AG3383" s="123">
        <f t="shared" si="229"/>
        <v>1000</v>
      </c>
      <c r="AH3383" s="126" cm="1">
        <f t="array" ref="AH3383">_xlfn.XLOOKUP(AD3382,CDIHistorico_[Data],CDIHistorico_[CDI dia]/100,AH3382,0)</f>
        <v>0</v>
      </c>
      <c r="AI3383" s="2">
        <f t="shared" si="231"/>
        <v>1</v>
      </c>
    </row>
    <row r="3384" spans="26:35" hidden="1" x14ac:dyDescent="0.25">
      <c r="Z3384"/>
      <c r="AD3384" s="5">
        <f t="shared" si="232"/>
        <v>41617</v>
      </c>
      <c r="AE3384" s="96" cm="1">
        <f t="array" ref="AE3384">_xlfn.XLOOKUP(AD3383,SELICHistorico[Data],SELICHistorico[SELIC dia]/100,AE3383,0)</f>
        <v>0</v>
      </c>
      <c r="AF3384" s="80">
        <f t="shared" si="230"/>
        <v>1</v>
      </c>
      <c r="AG3384" s="123">
        <f t="shared" si="229"/>
        <v>1000</v>
      </c>
      <c r="AH3384" s="126" cm="1">
        <f t="array" ref="AH3384">_xlfn.XLOOKUP(AD3383,CDIHistorico_[Data],CDIHistorico_[CDI dia]/100,AH3383,0)</f>
        <v>0</v>
      </c>
      <c r="AI3384" s="2">
        <f t="shared" si="231"/>
        <v>1</v>
      </c>
    </row>
    <row r="3385" spans="26:35" hidden="1" x14ac:dyDescent="0.25">
      <c r="Z3385"/>
      <c r="AD3385" s="5">
        <f t="shared" si="232"/>
        <v>41618</v>
      </c>
      <c r="AE3385" s="96" cm="1">
        <f t="array" ref="AE3385">_xlfn.XLOOKUP(AD3384,SELICHistorico[Data],SELICHistorico[SELIC dia]/100,AE3384,0)</f>
        <v>0</v>
      </c>
      <c r="AF3385" s="80">
        <f t="shared" si="230"/>
        <v>1</v>
      </c>
      <c r="AG3385" s="123">
        <f t="shared" si="229"/>
        <v>1000</v>
      </c>
      <c r="AH3385" s="126" cm="1">
        <f t="array" ref="AH3385">_xlfn.XLOOKUP(AD3384,CDIHistorico_[Data],CDIHistorico_[CDI dia]/100,AH3384,0)</f>
        <v>0</v>
      </c>
      <c r="AI3385" s="2">
        <f t="shared" si="231"/>
        <v>1</v>
      </c>
    </row>
    <row r="3386" spans="26:35" hidden="1" x14ac:dyDescent="0.25">
      <c r="Z3386"/>
      <c r="AD3386" s="5">
        <f t="shared" si="232"/>
        <v>41619</v>
      </c>
      <c r="AE3386" s="96" cm="1">
        <f t="array" ref="AE3386">_xlfn.XLOOKUP(AD3385,SELICHistorico[Data],SELICHistorico[SELIC dia]/100,AE3385,0)</f>
        <v>0</v>
      </c>
      <c r="AF3386" s="80">
        <f t="shared" si="230"/>
        <v>1</v>
      </c>
      <c r="AG3386" s="123">
        <f t="shared" si="229"/>
        <v>1000</v>
      </c>
      <c r="AH3386" s="126" cm="1">
        <f t="array" ref="AH3386">_xlfn.XLOOKUP(AD3385,CDIHistorico_[Data],CDIHistorico_[CDI dia]/100,AH3385,0)</f>
        <v>0</v>
      </c>
      <c r="AI3386" s="2">
        <f t="shared" si="231"/>
        <v>1</v>
      </c>
    </row>
    <row r="3387" spans="26:35" hidden="1" x14ac:dyDescent="0.25">
      <c r="Z3387"/>
      <c r="AD3387" s="5">
        <f t="shared" si="232"/>
        <v>41620</v>
      </c>
      <c r="AE3387" s="96" cm="1">
        <f t="array" ref="AE3387">_xlfn.XLOOKUP(AD3386,SELICHistorico[Data],SELICHistorico[SELIC dia]/100,AE3386,0)</f>
        <v>0</v>
      </c>
      <c r="AF3387" s="80">
        <f t="shared" si="230"/>
        <v>1</v>
      </c>
      <c r="AG3387" s="123">
        <f t="shared" si="229"/>
        <v>1000</v>
      </c>
      <c r="AH3387" s="126" cm="1">
        <f t="array" ref="AH3387">_xlfn.XLOOKUP(AD3386,CDIHistorico_[Data],CDIHistorico_[CDI dia]/100,AH3386,0)</f>
        <v>0</v>
      </c>
      <c r="AI3387" s="2">
        <f t="shared" si="231"/>
        <v>1</v>
      </c>
    </row>
    <row r="3388" spans="26:35" hidden="1" x14ac:dyDescent="0.25">
      <c r="Z3388"/>
      <c r="AD3388" s="5">
        <f t="shared" si="232"/>
        <v>41621</v>
      </c>
      <c r="AE3388" s="96" cm="1">
        <f t="array" ref="AE3388">_xlfn.XLOOKUP(AD3387,SELICHistorico[Data],SELICHistorico[SELIC dia]/100,AE3387,0)</f>
        <v>0</v>
      </c>
      <c r="AF3388" s="80">
        <f t="shared" si="230"/>
        <v>1</v>
      </c>
      <c r="AG3388" s="123">
        <f t="shared" si="229"/>
        <v>1000</v>
      </c>
      <c r="AH3388" s="126" cm="1">
        <f t="array" ref="AH3388">_xlfn.XLOOKUP(AD3387,CDIHistorico_[Data],CDIHistorico_[CDI dia]/100,AH3387,0)</f>
        <v>0</v>
      </c>
      <c r="AI3388" s="2">
        <f t="shared" si="231"/>
        <v>1</v>
      </c>
    </row>
    <row r="3389" spans="26:35" hidden="1" x14ac:dyDescent="0.25">
      <c r="Z3389"/>
      <c r="AD3389" s="5">
        <f t="shared" si="232"/>
        <v>41624</v>
      </c>
      <c r="AE3389" s="96" cm="1">
        <f t="array" ref="AE3389">_xlfn.XLOOKUP(AD3388,SELICHistorico[Data],SELICHistorico[SELIC dia]/100,AE3388,0)</f>
        <v>0</v>
      </c>
      <c r="AF3389" s="80">
        <f t="shared" si="230"/>
        <v>1</v>
      </c>
      <c r="AG3389" s="123">
        <f t="shared" ref="AG3389:AG3452" si="233">TRUNC(1000*AF3389,6)</f>
        <v>1000</v>
      </c>
      <c r="AH3389" s="126" cm="1">
        <f t="array" ref="AH3389">_xlfn.XLOOKUP(AD3388,CDIHistorico_[Data],CDIHistorico_[CDI dia]/100,AH3388,0)</f>
        <v>0</v>
      </c>
      <c r="AI3389" s="2">
        <f t="shared" si="231"/>
        <v>1</v>
      </c>
    </row>
    <row r="3390" spans="26:35" hidden="1" x14ac:dyDescent="0.25">
      <c r="Z3390"/>
      <c r="AD3390" s="5">
        <f t="shared" si="232"/>
        <v>41625</v>
      </c>
      <c r="AE3390" s="96" cm="1">
        <f t="array" ref="AE3390">_xlfn.XLOOKUP(AD3389,SELICHistorico[Data],SELICHistorico[SELIC dia]/100,AE3389,0)</f>
        <v>0</v>
      </c>
      <c r="AF3390" s="80">
        <f t="shared" ref="AF3390:AF3453" si="234">AF3389*(1+AE3390)</f>
        <v>1</v>
      </c>
      <c r="AG3390" s="123">
        <f t="shared" si="233"/>
        <v>1000</v>
      </c>
      <c r="AH3390" s="126" cm="1">
        <f t="array" ref="AH3390">_xlfn.XLOOKUP(AD3389,CDIHistorico_[Data],CDIHistorico_[CDI dia]/100,AH3389,0)</f>
        <v>0</v>
      </c>
      <c r="AI3390" s="2">
        <f t="shared" si="231"/>
        <v>1</v>
      </c>
    </row>
    <row r="3391" spans="26:35" hidden="1" x14ac:dyDescent="0.25">
      <c r="Z3391"/>
      <c r="AD3391" s="5">
        <f t="shared" si="232"/>
        <v>41626</v>
      </c>
      <c r="AE3391" s="96" cm="1">
        <f t="array" ref="AE3391">_xlfn.XLOOKUP(AD3390,SELICHistorico[Data],SELICHistorico[SELIC dia]/100,AE3390,0)</f>
        <v>0</v>
      </c>
      <c r="AF3391" s="80">
        <f t="shared" si="234"/>
        <v>1</v>
      </c>
      <c r="AG3391" s="123">
        <f t="shared" si="233"/>
        <v>1000</v>
      </c>
      <c r="AH3391" s="126" cm="1">
        <f t="array" ref="AH3391">_xlfn.XLOOKUP(AD3390,CDIHistorico_[Data],CDIHistorico_[CDI dia]/100,AH3390,0)</f>
        <v>0</v>
      </c>
      <c r="AI3391" s="2">
        <f t="shared" si="231"/>
        <v>1</v>
      </c>
    </row>
    <row r="3392" spans="26:35" hidden="1" x14ac:dyDescent="0.25">
      <c r="Z3392"/>
      <c r="AD3392" s="5">
        <f t="shared" si="232"/>
        <v>41627</v>
      </c>
      <c r="AE3392" s="96" cm="1">
        <f t="array" ref="AE3392">_xlfn.XLOOKUP(AD3391,SELICHistorico[Data],SELICHistorico[SELIC dia]/100,AE3391,0)</f>
        <v>0</v>
      </c>
      <c r="AF3392" s="80">
        <f t="shared" si="234"/>
        <v>1</v>
      </c>
      <c r="AG3392" s="123">
        <f t="shared" si="233"/>
        <v>1000</v>
      </c>
      <c r="AH3392" s="126" cm="1">
        <f t="array" ref="AH3392">_xlfn.XLOOKUP(AD3391,CDIHistorico_[Data],CDIHistorico_[CDI dia]/100,AH3391,0)</f>
        <v>0</v>
      </c>
      <c r="AI3392" s="2">
        <f t="shared" si="231"/>
        <v>1</v>
      </c>
    </row>
    <row r="3393" spans="26:35" hidden="1" x14ac:dyDescent="0.25">
      <c r="Z3393"/>
      <c r="AD3393" s="5">
        <f t="shared" si="232"/>
        <v>41628</v>
      </c>
      <c r="AE3393" s="96" cm="1">
        <f t="array" ref="AE3393">_xlfn.XLOOKUP(AD3392,SELICHistorico[Data],SELICHistorico[SELIC dia]/100,AE3392,0)</f>
        <v>0</v>
      </c>
      <c r="AF3393" s="80">
        <f t="shared" si="234"/>
        <v>1</v>
      </c>
      <c r="AG3393" s="123">
        <f t="shared" si="233"/>
        <v>1000</v>
      </c>
      <c r="AH3393" s="126" cm="1">
        <f t="array" ref="AH3393">_xlfn.XLOOKUP(AD3392,CDIHistorico_[Data],CDIHistorico_[CDI dia]/100,AH3392,0)</f>
        <v>0</v>
      </c>
      <c r="AI3393" s="2">
        <f t="shared" si="231"/>
        <v>1</v>
      </c>
    </row>
    <row r="3394" spans="26:35" hidden="1" x14ac:dyDescent="0.25">
      <c r="Z3394"/>
      <c r="AD3394" s="5">
        <f t="shared" si="232"/>
        <v>41631</v>
      </c>
      <c r="AE3394" s="96" cm="1">
        <f t="array" ref="AE3394">_xlfn.XLOOKUP(AD3393,SELICHistorico[Data],SELICHistorico[SELIC dia]/100,AE3393,0)</f>
        <v>0</v>
      </c>
      <c r="AF3394" s="80">
        <f t="shared" si="234"/>
        <v>1</v>
      </c>
      <c r="AG3394" s="123">
        <f t="shared" si="233"/>
        <v>1000</v>
      </c>
      <c r="AH3394" s="126" cm="1">
        <f t="array" ref="AH3394">_xlfn.XLOOKUP(AD3393,CDIHistorico_[Data],CDIHistorico_[CDI dia]/100,AH3393,0)</f>
        <v>0</v>
      </c>
      <c r="AI3394" s="2">
        <f t="shared" si="231"/>
        <v>1</v>
      </c>
    </row>
    <row r="3395" spans="26:35" hidden="1" x14ac:dyDescent="0.25">
      <c r="Z3395"/>
      <c r="AD3395" s="5">
        <f t="shared" si="232"/>
        <v>41632</v>
      </c>
      <c r="AE3395" s="96" cm="1">
        <f t="array" ref="AE3395">_xlfn.XLOOKUP(AD3394,SELICHistorico[Data],SELICHistorico[SELIC dia]/100,AE3394,0)</f>
        <v>0</v>
      </c>
      <c r="AF3395" s="80">
        <f t="shared" si="234"/>
        <v>1</v>
      </c>
      <c r="AG3395" s="123">
        <f t="shared" si="233"/>
        <v>1000</v>
      </c>
      <c r="AH3395" s="126" cm="1">
        <f t="array" ref="AH3395">_xlfn.XLOOKUP(AD3394,CDIHistorico_[Data],CDIHistorico_[CDI dia]/100,AH3394,0)</f>
        <v>0</v>
      </c>
      <c r="AI3395" s="2">
        <f t="shared" si="231"/>
        <v>1</v>
      </c>
    </row>
    <row r="3396" spans="26:35" hidden="1" x14ac:dyDescent="0.25">
      <c r="Z3396"/>
      <c r="AD3396" s="5">
        <f t="shared" si="232"/>
        <v>41634</v>
      </c>
      <c r="AE3396" s="96" cm="1">
        <f t="array" ref="AE3396">_xlfn.XLOOKUP(AD3395,SELICHistorico[Data],SELICHistorico[SELIC dia]/100,AE3395,0)</f>
        <v>0</v>
      </c>
      <c r="AF3396" s="80">
        <f t="shared" si="234"/>
        <v>1</v>
      </c>
      <c r="AG3396" s="123">
        <f t="shared" si="233"/>
        <v>1000</v>
      </c>
      <c r="AH3396" s="126" cm="1">
        <f t="array" ref="AH3396">_xlfn.XLOOKUP(AD3395,CDIHistorico_[Data],CDIHistorico_[CDI dia]/100,AH3395,0)</f>
        <v>0</v>
      </c>
      <c r="AI3396" s="2">
        <f t="shared" si="231"/>
        <v>1</v>
      </c>
    </row>
    <row r="3397" spans="26:35" hidden="1" x14ac:dyDescent="0.25">
      <c r="Z3397"/>
      <c r="AD3397" s="5">
        <f t="shared" si="232"/>
        <v>41635</v>
      </c>
      <c r="AE3397" s="96" cm="1">
        <f t="array" ref="AE3397">_xlfn.XLOOKUP(AD3396,SELICHistorico[Data],SELICHistorico[SELIC dia]/100,AE3396,0)</f>
        <v>0</v>
      </c>
      <c r="AF3397" s="80">
        <f t="shared" si="234"/>
        <v>1</v>
      </c>
      <c r="AG3397" s="123">
        <f t="shared" si="233"/>
        <v>1000</v>
      </c>
      <c r="AH3397" s="126" cm="1">
        <f t="array" ref="AH3397">_xlfn.XLOOKUP(AD3396,CDIHistorico_[Data],CDIHistorico_[CDI dia]/100,AH3396,0)</f>
        <v>0</v>
      </c>
      <c r="AI3397" s="2">
        <f t="shared" si="231"/>
        <v>1</v>
      </c>
    </row>
    <row r="3398" spans="26:35" hidden="1" x14ac:dyDescent="0.25">
      <c r="Z3398"/>
      <c r="AD3398" s="5">
        <f t="shared" si="232"/>
        <v>41638</v>
      </c>
      <c r="AE3398" s="96" cm="1">
        <f t="array" ref="AE3398">_xlfn.XLOOKUP(AD3397,SELICHistorico[Data],SELICHistorico[SELIC dia]/100,AE3397,0)</f>
        <v>0</v>
      </c>
      <c r="AF3398" s="80">
        <f t="shared" si="234"/>
        <v>1</v>
      </c>
      <c r="AG3398" s="123">
        <f t="shared" si="233"/>
        <v>1000</v>
      </c>
      <c r="AH3398" s="126" cm="1">
        <f t="array" ref="AH3398">_xlfn.XLOOKUP(AD3397,CDIHistorico_[Data],CDIHistorico_[CDI dia]/100,AH3397,0)</f>
        <v>0</v>
      </c>
      <c r="AI3398" s="2">
        <f t="shared" si="231"/>
        <v>1</v>
      </c>
    </row>
    <row r="3399" spans="26:35" hidden="1" x14ac:dyDescent="0.25">
      <c r="Z3399"/>
      <c r="AD3399" s="5">
        <f t="shared" si="232"/>
        <v>41639</v>
      </c>
      <c r="AE3399" s="96" cm="1">
        <f t="array" ref="AE3399">_xlfn.XLOOKUP(AD3398,SELICHistorico[Data],SELICHistorico[SELIC dia]/100,AE3398,0)</f>
        <v>0</v>
      </c>
      <c r="AF3399" s="80">
        <f t="shared" si="234"/>
        <v>1</v>
      </c>
      <c r="AG3399" s="123">
        <f t="shared" si="233"/>
        <v>1000</v>
      </c>
      <c r="AH3399" s="126" cm="1">
        <f t="array" ref="AH3399">_xlfn.XLOOKUP(AD3398,CDIHistorico_[Data],CDIHistorico_[CDI dia]/100,AH3398,0)</f>
        <v>0</v>
      </c>
      <c r="AI3399" s="2">
        <f t="shared" si="231"/>
        <v>1</v>
      </c>
    </row>
    <row r="3400" spans="26:35" hidden="1" x14ac:dyDescent="0.25">
      <c r="Z3400"/>
      <c r="AD3400" s="5">
        <f t="shared" si="232"/>
        <v>41641</v>
      </c>
      <c r="AE3400" s="96" cm="1">
        <f t="array" ref="AE3400">_xlfn.XLOOKUP(AD3399,SELICHistorico[Data],SELICHistorico[SELIC dia]/100,AE3399,0)</f>
        <v>0</v>
      </c>
      <c r="AF3400" s="80">
        <f t="shared" si="234"/>
        <v>1</v>
      </c>
      <c r="AG3400" s="123">
        <f t="shared" si="233"/>
        <v>1000</v>
      </c>
      <c r="AH3400" s="126" cm="1">
        <f t="array" ref="AH3400">_xlfn.XLOOKUP(AD3399,CDIHistorico_[Data],CDIHistorico_[CDI dia]/100,AH3399,0)</f>
        <v>0</v>
      </c>
      <c r="AI3400" s="2">
        <f t="shared" si="231"/>
        <v>1</v>
      </c>
    </row>
    <row r="3401" spans="26:35" hidden="1" x14ac:dyDescent="0.25">
      <c r="Z3401"/>
      <c r="AD3401" s="5">
        <f t="shared" si="232"/>
        <v>41642</v>
      </c>
      <c r="AE3401" s="96" cm="1">
        <f t="array" ref="AE3401">_xlfn.XLOOKUP(AD3400,SELICHistorico[Data],SELICHistorico[SELIC dia]/100,AE3400,0)</f>
        <v>0</v>
      </c>
      <c r="AF3401" s="80">
        <f t="shared" si="234"/>
        <v>1</v>
      </c>
      <c r="AG3401" s="123">
        <f t="shared" si="233"/>
        <v>1000</v>
      </c>
      <c r="AH3401" s="126" cm="1">
        <f t="array" ref="AH3401">_xlfn.XLOOKUP(AD3400,CDIHistorico_[Data],CDIHistorico_[CDI dia]/100,AH3400,0)</f>
        <v>0</v>
      </c>
      <c r="AI3401" s="2">
        <f t="shared" si="231"/>
        <v>1</v>
      </c>
    </row>
    <row r="3402" spans="26:35" hidden="1" x14ac:dyDescent="0.25">
      <c r="Z3402"/>
      <c r="AD3402" s="5">
        <f t="shared" si="232"/>
        <v>41645</v>
      </c>
      <c r="AE3402" s="96" cm="1">
        <f t="array" ref="AE3402">_xlfn.XLOOKUP(AD3401,SELICHistorico[Data],SELICHistorico[SELIC dia]/100,AE3401,0)</f>
        <v>0</v>
      </c>
      <c r="AF3402" s="80">
        <f t="shared" si="234"/>
        <v>1</v>
      </c>
      <c r="AG3402" s="123">
        <f t="shared" si="233"/>
        <v>1000</v>
      </c>
      <c r="AH3402" s="126" cm="1">
        <f t="array" ref="AH3402">_xlfn.XLOOKUP(AD3401,CDIHistorico_[Data],CDIHistorico_[CDI dia]/100,AH3401,0)</f>
        <v>0</v>
      </c>
      <c r="AI3402" s="2">
        <f t="shared" si="231"/>
        <v>1</v>
      </c>
    </row>
    <row r="3403" spans="26:35" hidden="1" x14ac:dyDescent="0.25">
      <c r="Z3403"/>
      <c r="AD3403" s="5">
        <f t="shared" si="232"/>
        <v>41646</v>
      </c>
      <c r="AE3403" s="96" cm="1">
        <f t="array" ref="AE3403">_xlfn.XLOOKUP(AD3402,SELICHistorico[Data],SELICHistorico[SELIC dia]/100,AE3402,0)</f>
        <v>0</v>
      </c>
      <c r="AF3403" s="80">
        <f t="shared" si="234"/>
        <v>1</v>
      </c>
      <c r="AG3403" s="123">
        <f t="shared" si="233"/>
        <v>1000</v>
      </c>
      <c r="AH3403" s="126" cm="1">
        <f t="array" ref="AH3403">_xlfn.XLOOKUP(AD3402,CDIHistorico_[Data],CDIHistorico_[CDI dia]/100,AH3402,0)</f>
        <v>0</v>
      </c>
      <c r="AI3403" s="2">
        <f t="shared" ref="AI3403:AI3466" si="235">AI3402*(1+AH3403)</f>
        <v>1</v>
      </c>
    </row>
    <row r="3404" spans="26:35" hidden="1" x14ac:dyDescent="0.25">
      <c r="Z3404"/>
      <c r="AD3404" s="5">
        <f t="shared" si="232"/>
        <v>41647</v>
      </c>
      <c r="AE3404" s="96" cm="1">
        <f t="array" ref="AE3404">_xlfn.XLOOKUP(AD3403,SELICHistorico[Data],SELICHistorico[SELIC dia]/100,AE3403,0)</f>
        <v>0</v>
      </c>
      <c r="AF3404" s="80">
        <f t="shared" si="234"/>
        <v>1</v>
      </c>
      <c r="AG3404" s="123">
        <f t="shared" si="233"/>
        <v>1000</v>
      </c>
      <c r="AH3404" s="126" cm="1">
        <f t="array" ref="AH3404">_xlfn.XLOOKUP(AD3403,CDIHistorico_[Data],CDIHistorico_[CDI dia]/100,AH3403,0)</f>
        <v>0</v>
      </c>
      <c r="AI3404" s="2">
        <f t="shared" si="235"/>
        <v>1</v>
      </c>
    </row>
    <row r="3405" spans="26:35" hidden="1" x14ac:dyDescent="0.25">
      <c r="Z3405"/>
      <c r="AD3405" s="5">
        <f t="shared" si="232"/>
        <v>41648</v>
      </c>
      <c r="AE3405" s="96" cm="1">
        <f t="array" ref="AE3405">_xlfn.XLOOKUP(AD3404,SELICHistorico[Data],SELICHistorico[SELIC dia]/100,AE3404,0)</f>
        <v>0</v>
      </c>
      <c r="AF3405" s="80">
        <f t="shared" si="234"/>
        <v>1</v>
      </c>
      <c r="AG3405" s="123">
        <f t="shared" si="233"/>
        <v>1000</v>
      </c>
      <c r="AH3405" s="126" cm="1">
        <f t="array" ref="AH3405">_xlfn.XLOOKUP(AD3404,CDIHistorico_[Data],CDIHistorico_[CDI dia]/100,AH3404,0)</f>
        <v>0</v>
      </c>
      <c r="AI3405" s="2">
        <f t="shared" si="235"/>
        <v>1</v>
      </c>
    </row>
    <row r="3406" spans="26:35" hidden="1" x14ac:dyDescent="0.25">
      <c r="Z3406"/>
      <c r="AD3406" s="5">
        <f t="shared" si="232"/>
        <v>41649</v>
      </c>
      <c r="AE3406" s="96" cm="1">
        <f t="array" ref="AE3406">_xlfn.XLOOKUP(AD3405,SELICHistorico[Data],SELICHistorico[SELIC dia]/100,AE3405,0)</f>
        <v>0</v>
      </c>
      <c r="AF3406" s="80">
        <f t="shared" si="234"/>
        <v>1</v>
      </c>
      <c r="AG3406" s="123">
        <f t="shared" si="233"/>
        <v>1000</v>
      </c>
      <c r="AH3406" s="126" cm="1">
        <f t="array" ref="AH3406">_xlfn.XLOOKUP(AD3405,CDIHistorico_[Data],CDIHistorico_[CDI dia]/100,AH3405,0)</f>
        <v>0</v>
      </c>
      <c r="AI3406" s="2">
        <f t="shared" si="235"/>
        <v>1</v>
      </c>
    </row>
    <row r="3407" spans="26:35" hidden="1" x14ac:dyDescent="0.25">
      <c r="Z3407"/>
      <c r="AD3407" s="5">
        <f t="shared" si="232"/>
        <v>41652</v>
      </c>
      <c r="AE3407" s="96" cm="1">
        <f t="array" ref="AE3407">_xlfn.XLOOKUP(AD3406,SELICHistorico[Data],SELICHistorico[SELIC dia]/100,AE3406,0)</f>
        <v>0</v>
      </c>
      <c r="AF3407" s="80">
        <f t="shared" si="234"/>
        <v>1</v>
      </c>
      <c r="AG3407" s="123">
        <f t="shared" si="233"/>
        <v>1000</v>
      </c>
      <c r="AH3407" s="126" cm="1">
        <f t="array" ref="AH3407">_xlfn.XLOOKUP(AD3406,CDIHistorico_[Data],CDIHistorico_[CDI dia]/100,AH3406,0)</f>
        <v>0</v>
      </c>
      <c r="AI3407" s="2">
        <f t="shared" si="235"/>
        <v>1</v>
      </c>
    </row>
    <row r="3408" spans="26:35" hidden="1" x14ac:dyDescent="0.25">
      <c r="Z3408"/>
      <c r="AD3408" s="5">
        <f t="shared" si="232"/>
        <v>41653</v>
      </c>
      <c r="AE3408" s="96" cm="1">
        <f t="array" ref="AE3408">_xlfn.XLOOKUP(AD3407,SELICHistorico[Data],SELICHistorico[SELIC dia]/100,AE3407,0)</f>
        <v>0</v>
      </c>
      <c r="AF3408" s="80">
        <f t="shared" si="234"/>
        <v>1</v>
      </c>
      <c r="AG3408" s="123">
        <f t="shared" si="233"/>
        <v>1000</v>
      </c>
      <c r="AH3408" s="126" cm="1">
        <f t="array" ref="AH3408">_xlfn.XLOOKUP(AD3407,CDIHistorico_[Data],CDIHistorico_[CDI dia]/100,AH3407,0)</f>
        <v>0</v>
      </c>
      <c r="AI3408" s="2">
        <f t="shared" si="235"/>
        <v>1</v>
      </c>
    </row>
    <row r="3409" spans="26:35" hidden="1" x14ac:dyDescent="0.25">
      <c r="Z3409"/>
      <c r="AD3409" s="5">
        <f t="shared" si="232"/>
        <v>41654</v>
      </c>
      <c r="AE3409" s="96" cm="1">
        <f t="array" ref="AE3409">_xlfn.XLOOKUP(AD3408,SELICHistorico[Data],SELICHistorico[SELIC dia]/100,AE3408,0)</f>
        <v>0</v>
      </c>
      <c r="AF3409" s="80">
        <f t="shared" si="234"/>
        <v>1</v>
      </c>
      <c r="AG3409" s="123">
        <f t="shared" si="233"/>
        <v>1000</v>
      </c>
      <c r="AH3409" s="126" cm="1">
        <f t="array" ref="AH3409">_xlfn.XLOOKUP(AD3408,CDIHistorico_[Data],CDIHistorico_[CDI dia]/100,AH3408,0)</f>
        <v>0</v>
      </c>
      <c r="AI3409" s="2">
        <f t="shared" si="235"/>
        <v>1</v>
      </c>
    </row>
    <row r="3410" spans="26:35" hidden="1" x14ac:dyDescent="0.25">
      <c r="Z3410"/>
      <c r="AD3410" s="5">
        <f t="shared" si="232"/>
        <v>41655</v>
      </c>
      <c r="AE3410" s="96" cm="1">
        <f t="array" ref="AE3410">_xlfn.XLOOKUP(AD3409,SELICHistorico[Data],SELICHistorico[SELIC dia]/100,AE3409,0)</f>
        <v>0</v>
      </c>
      <c r="AF3410" s="80">
        <f t="shared" si="234"/>
        <v>1</v>
      </c>
      <c r="AG3410" s="123">
        <f t="shared" si="233"/>
        <v>1000</v>
      </c>
      <c r="AH3410" s="126" cm="1">
        <f t="array" ref="AH3410">_xlfn.XLOOKUP(AD3409,CDIHistorico_[Data],CDIHistorico_[CDI dia]/100,AH3409,0)</f>
        <v>0</v>
      </c>
      <c r="AI3410" s="2">
        <f t="shared" si="235"/>
        <v>1</v>
      </c>
    </row>
    <row r="3411" spans="26:35" hidden="1" x14ac:dyDescent="0.25">
      <c r="Z3411"/>
      <c r="AD3411" s="5">
        <f t="shared" si="232"/>
        <v>41656</v>
      </c>
      <c r="AE3411" s="96" cm="1">
        <f t="array" ref="AE3411">_xlfn.XLOOKUP(AD3410,SELICHistorico[Data],SELICHistorico[SELIC dia]/100,AE3410,0)</f>
        <v>0</v>
      </c>
      <c r="AF3411" s="80">
        <f t="shared" si="234"/>
        <v>1</v>
      </c>
      <c r="AG3411" s="123">
        <f t="shared" si="233"/>
        <v>1000</v>
      </c>
      <c r="AH3411" s="126" cm="1">
        <f t="array" ref="AH3411">_xlfn.XLOOKUP(AD3410,CDIHistorico_[Data],CDIHistorico_[CDI dia]/100,AH3410,0)</f>
        <v>0</v>
      </c>
      <c r="AI3411" s="2">
        <f t="shared" si="235"/>
        <v>1</v>
      </c>
    </row>
    <row r="3412" spans="26:35" hidden="1" x14ac:dyDescent="0.25">
      <c r="Z3412"/>
      <c r="AD3412" s="5">
        <f t="shared" ref="AD3412:AD3475" si="236">WORKDAY(AD3411,1,feriados)</f>
        <v>41659</v>
      </c>
      <c r="AE3412" s="96" cm="1">
        <f t="array" ref="AE3412">_xlfn.XLOOKUP(AD3411,SELICHistorico[Data],SELICHistorico[SELIC dia]/100,AE3411,0)</f>
        <v>0</v>
      </c>
      <c r="AF3412" s="80">
        <f t="shared" si="234"/>
        <v>1</v>
      </c>
      <c r="AG3412" s="123">
        <f t="shared" si="233"/>
        <v>1000</v>
      </c>
      <c r="AH3412" s="126" cm="1">
        <f t="array" ref="AH3412">_xlfn.XLOOKUP(AD3411,CDIHistorico_[Data],CDIHistorico_[CDI dia]/100,AH3411,0)</f>
        <v>0</v>
      </c>
      <c r="AI3412" s="2">
        <f t="shared" si="235"/>
        <v>1</v>
      </c>
    </row>
    <row r="3413" spans="26:35" hidden="1" x14ac:dyDescent="0.25">
      <c r="Z3413"/>
      <c r="AD3413" s="5">
        <f t="shared" si="236"/>
        <v>41660</v>
      </c>
      <c r="AE3413" s="96" cm="1">
        <f t="array" ref="AE3413">_xlfn.XLOOKUP(AD3412,SELICHistorico[Data],SELICHistorico[SELIC dia]/100,AE3412,0)</f>
        <v>0</v>
      </c>
      <c r="AF3413" s="80">
        <f t="shared" si="234"/>
        <v>1</v>
      </c>
      <c r="AG3413" s="123">
        <f t="shared" si="233"/>
        <v>1000</v>
      </c>
      <c r="AH3413" s="126" cm="1">
        <f t="array" ref="AH3413">_xlfn.XLOOKUP(AD3412,CDIHistorico_[Data],CDIHistorico_[CDI dia]/100,AH3412,0)</f>
        <v>0</v>
      </c>
      <c r="AI3413" s="2">
        <f t="shared" si="235"/>
        <v>1</v>
      </c>
    </row>
    <row r="3414" spans="26:35" hidden="1" x14ac:dyDescent="0.25">
      <c r="Z3414"/>
      <c r="AD3414" s="5">
        <f t="shared" si="236"/>
        <v>41661</v>
      </c>
      <c r="AE3414" s="96" cm="1">
        <f t="array" ref="AE3414">_xlfn.XLOOKUP(AD3413,SELICHistorico[Data],SELICHistorico[SELIC dia]/100,AE3413,0)</f>
        <v>0</v>
      </c>
      <c r="AF3414" s="80">
        <f t="shared" si="234"/>
        <v>1</v>
      </c>
      <c r="AG3414" s="123">
        <f t="shared" si="233"/>
        <v>1000</v>
      </c>
      <c r="AH3414" s="126" cm="1">
        <f t="array" ref="AH3414">_xlfn.XLOOKUP(AD3413,CDIHistorico_[Data],CDIHistorico_[CDI dia]/100,AH3413,0)</f>
        <v>0</v>
      </c>
      <c r="AI3414" s="2">
        <f t="shared" si="235"/>
        <v>1</v>
      </c>
    </row>
    <row r="3415" spans="26:35" hidden="1" x14ac:dyDescent="0.25">
      <c r="Z3415"/>
      <c r="AD3415" s="5">
        <f t="shared" si="236"/>
        <v>41662</v>
      </c>
      <c r="AE3415" s="96" cm="1">
        <f t="array" ref="AE3415">_xlfn.XLOOKUP(AD3414,SELICHistorico[Data],SELICHistorico[SELIC dia]/100,AE3414,0)</f>
        <v>0</v>
      </c>
      <c r="AF3415" s="80">
        <f t="shared" si="234"/>
        <v>1</v>
      </c>
      <c r="AG3415" s="123">
        <f t="shared" si="233"/>
        <v>1000</v>
      </c>
      <c r="AH3415" s="126" cm="1">
        <f t="array" ref="AH3415">_xlfn.XLOOKUP(AD3414,CDIHistorico_[Data],CDIHistorico_[CDI dia]/100,AH3414,0)</f>
        <v>0</v>
      </c>
      <c r="AI3415" s="2">
        <f t="shared" si="235"/>
        <v>1</v>
      </c>
    </row>
    <row r="3416" spans="26:35" hidden="1" x14ac:dyDescent="0.25">
      <c r="Z3416"/>
      <c r="AD3416" s="5">
        <f t="shared" si="236"/>
        <v>41663</v>
      </c>
      <c r="AE3416" s="96" cm="1">
        <f t="array" ref="AE3416">_xlfn.XLOOKUP(AD3415,SELICHistorico[Data],SELICHistorico[SELIC dia]/100,AE3415,0)</f>
        <v>0</v>
      </c>
      <c r="AF3416" s="80">
        <f t="shared" si="234"/>
        <v>1</v>
      </c>
      <c r="AG3416" s="123">
        <f t="shared" si="233"/>
        <v>1000</v>
      </c>
      <c r="AH3416" s="126" cm="1">
        <f t="array" ref="AH3416">_xlfn.XLOOKUP(AD3415,CDIHistorico_[Data],CDIHistorico_[CDI dia]/100,AH3415,0)</f>
        <v>0</v>
      </c>
      <c r="AI3416" s="2">
        <f t="shared" si="235"/>
        <v>1</v>
      </c>
    </row>
    <row r="3417" spans="26:35" hidden="1" x14ac:dyDescent="0.25">
      <c r="Z3417"/>
      <c r="AD3417" s="5">
        <f t="shared" si="236"/>
        <v>41666</v>
      </c>
      <c r="AE3417" s="96" cm="1">
        <f t="array" ref="AE3417">_xlfn.XLOOKUP(AD3416,SELICHistorico[Data],SELICHistorico[SELIC dia]/100,AE3416,0)</f>
        <v>0</v>
      </c>
      <c r="AF3417" s="80">
        <f t="shared" si="234"/>
        <v>1</v>
      </c>
      <c r="AG3417" s="123">
        <f t="shared" si="233"/>
        <v>1000</v>
      </c>
      <c r="AH3417" s="126" cm="1">
        <f t="array" ref="AH3417">_xlfn.XLOOKUP(AD3416,CDIHistorico_[Data],CDIHistorico_[CDI dia]/100,AH3416,0)</f>
        <v>0</v>
      </c>
      <c r="AI3417" s="2">
        <f t="shared" si="235"/>
        <v>1</v>
      </c>
    </row>
    <row r="3418" spans="26:35" hidden="1" x14ac:dyDescent="0.25">
      <c r="Z3418"/>
      <c r="AD3418" s="5">
        <f t="shared" si="236"/>
        <v>41667</v>
      </c>
      <c r="AE3418" s="96" cm="1">
        <f t="array" ref="AE3418">_xlfn.XLOOKUP(AD3417,SELICHistorico[Data],SELICHistorico[SELIC dia]/100,AE3417,0)</f>
        <v>0</v>
      </c>
      <c r="AF3418" s="80">
        <f t="shared" si="234"/>
        <v>1</v>
      </c>
      <c r="AG3418" s="123">
        <f t="shared" si="233"/>
        <v>1000</v>
      </c>
      <c r="AH3418" s="126" cm="1">
        <f t="array" ref="AH3418">_xlfn.XLOOKUP(AD3417,CDIHistorico_[Data],CDIHistorico_[CDI dia]/100,AH3417,0)</f>
        <v>0</v>
      </c>
      <c r="AI3418" s="2">
        <f t="shared" si="235"/>
        <v>1</v>
      </c>
    </row>
    <row r="3419" spans="26:35" hidden="1" x14ac:dyDescent="0.25">
      <c r="Z3419"/>
      <c r="AD3419" s="5">
        <f t="shared" si="236"/>
        <v>41668</v>
      </c>
      <c r="AE3419" s="96" cm="1">
        <f t="array" ref="AE3419">_xlfn.XLOOKUP(AD3418,SELICHistorico[Data],SELICHistorico[SELIC dia]/100,AE3418,0)</f>
        <v>0</v>
      </c>
      <c r="AF3419" s="80">
        <f t="shared" si="234"/>
        <v>1</v>
      </c>
      <c r="AG3419" s="123">
        <f t="shared" si="233"/>
        <v>1000</v>
      </c>
      <c r="AH3419" s="126" cm="1">
        <f t="array" ref="AH3419">_xlfn.XLOOKUP(AD3418,CDIHistorico_[Data],CDIHistorico_[CDI dia]/100,AH3418,0)</f>
        <v>0</v>
      </c>
      <c r="AI3419" s="2">
        <f t="shared" si="235"/>
        <v>1</v>
      </c>
    </row>
    <row r="3420" spans="26:35" hidden="1" x14ac:dyDescent="0.25">
      <c r="Z3420"/>
      <c r="AD3420" s="5">
        <f t="shared" si="236"/>
        <v>41669</v>
      </c>
      <c r="AE3420" s="96" cm="1">
        <f t="array" ref="AE3420">_xlfn.XLOOKUP(AD3419,SELICHistorico[Data],SELICHistorico[SELIC dia]/100,AE3419,0)</f>
        <v>0</v>
      </c>
      <c r="AF3420" s="80">
        <f t="shared" si="234"/>
        <v>1</v>
      </c>
      <c r="AG3420" s="123">
        <f t="shared" si="233"/>
        <v>1000</v>
      </c>
      <c r="AH3420" s="126" cm="1">
        <f t="array" ref="AH3420">_xlfn.XLOOKUP(AD3419,CDIHistorico_[Data],CDIHistorico_[CDI dia]/100,AH3419,0)</f>
        <v>0</v>
      </c>
      <c r="AI3420" s="2">
        <f t="shared" si="235"/>
        <v>1</v>
      </c>
    </row>
    <row r="3421" spans="26:35" hidden="1" x14ac:dyDescent="0.25">
      <c r="Z3421"/>
      <c r="AD3421" s="5">
        <f t="shared" si="236"/>
        <v>41670</v>
      </c>
      <c r="AE3421" s="96" cm="1">
        <f t="array" ref="AE3421">_xlfn.XLOOKUP(AD3420,SELICHistorico[Data],SELICHistorico[SELIC dia]/100,AE3420,0)</f>
        <v>0</v>
      </c>
      <c r="AF3421" s="80">
        <f t="shared" si="234"/>
        <v>1</v>
      </c>
      <c r="AG3421" s="123">
        <f t="shared" si="233"/>
        <v>1000</v>
      </c>
      <c r="AH3421" s="126" cm="1">
        <f t="array" ref="AH3421">_xlfn.XLOOKUP(AD3420,CDIHistorico_[Data],CDIHistorico_[CDI dia]/100,AH3420,0)</f>
        <v>0</v>
      </c>
      <c r="AI3421" s="2">
        <f t="shared" si="235"/>
        <v>1</v>
      </c>
    </row>
    <row r="3422" spans="26:35" hidden="1" x14ac:dyDescent="0.25">
      <c r="Z3422"/>
      <c r="AD3422" s="5">
        <f t="shared" si="236"/>
        <v>41673</v>
      </c>
      <c r="AE3422" s="96" cm="1">
        <f t="array" ref="AE3422">_xlfn.XLOOKUP(AD3421,SELICHistorico[Data],SELICHistorico[SELIC dia]/100,AE3421,0)</f>
        <v>0</v>
      </c>
      <c r="AF3422" s="80">
        <f t="shared" si="234"/>
        <v>1</v>
      </c>
      <c r="AG3422" s="123">
        <f t="shared" si="233"/>
        <v>1000</v>
      </c>
      <c r="AH3422" s="126" cm="1">
        <f t="array" ref="AH3422">_xlfn.XLOOKUP(AD3421,CDIHistorico_[Data],CDIHistorico_[CDI dia]/100,AH3421,0)</f>
        <v>0</v>
      </c>
      <c r="AI3422" s="2">
        <f t="shared" si="235"/>
        <v>1</v>
      </c>
    </row>
    <row r="3423" spans="26:35" hidden="1" x14ac:dyDescent="0.25">
      <c r="Z3423"/>
      <c r="AD3423" s="5">
        <f t="shared" si="236"/>
        <v>41674</v>
      </c>
      <c r="AE3423" s="96" cm="1">
        <f t="array" ref="AE3423">_xlfn.XLOOKUP(AD3422,SELICHistorico[Data],SELICHistorico[SELIC dia]/100,AE3422,0)</f>
        <v>0</v>
      </c>
      <c r="AF3423" s="80">
        <f t="shared" si="234"/>
        <v>1</v>
      </c>
      <c r="AG3423" s="123">
        <f t="shared" si="233"/>
        <v>1000</v>
      </c>
      <c r="AH3423" s="126" cm="1">
        <f t="array" ref="AH3423">_xlfn.XLOOKUP(AD3422,CDIHistorico_[Data],CDIHistorico_[CDI dia]/100,AH3422,0)</f>
        <v>0</v>
      </c>
      <c r="AI3423" s="2">
        <f t="shared" si="235"/>
        <v>1</v>
      </c>
    </row>
    <row r="3424" spans="26:35" hidden="1" x14ac:dyDescent="0.25">
      <c r="Z3424"/>
      <c r="AD3424" s="5">
        <f t="shared" si="236"/>
        <v>41675</v>
      </c>
      <c r="AE3424" s="96" cm="1">
        <f t="array" ref="AE3424">_xlfn.XLOOKUP(AD3423,SELICHistorico[Data],SELICHistorico[SELIC dia]/100,AE3423,0)</f>
        <v>0</v>
      </c>
      <c r="AF3424" s="80">
        <f t="shared" si="234"/>
        <v>1</v>
      </c>
      <c r="AG3424" s="123">
        <f t="shared" si="233"/>
        <v>1000</v>
      </c>
      <c r="AH3424" s="126" cm="1">
        <f t="array" ref="AH3424">_xlfn.XLOOKUP(AD3423,CDIHistorico_[Data],CDIHistorico_[CDI dia]/100,AH3423,0)</f>
        <v>0</v>
      </c>
      <c r="AI3424" s="2">
        <f t="shared" si="235"/>
        <v>1</v>
      </c>
    </row>
    <row r="3425" spans="26:35" hidden="1" x14ac:dyDescent="0.25">
      <c r="Z3425"/>
      <c r="AD3425" s="5">
        <f t="shared" si="236"/>
        <v>41676</v>
      </c>
      <c r="AE3425" s="96" cm="1">
        <f t="array" ref="AE3425">_xlfn.XLOOKUP(AD3424,SELICHistorico[Data],SELICHistorico[SELIC dia]/100,AE3424,0)</f>
        <v>0</v>
      </c>
      <c r="AF3425" s="80">
        <f t="shared" si="234"/>
        <v>1</v>
      </c>
      <c r="AG3425" s="123">
        <f t="shared" si="233"/>
        <v>1000</v>
      </c>
      <c r="AH3425" s="126" cm="1">
        <f t="array" ref="AH3425">_xlfn.XLOOKUP(AD3424,CDIHistorico_[Data],CDIHistorico_[CDI dia]/100,AH3424,0)</f>
        <v>0</v>
      </c>
      <c r="AI3425" s="2">
        <f t="shared" si="235"/>
        <v>1</v>
      </c>
    </row>
    <row r="3426" spans="26:35" hidden="1" x14ac:dyDescent="0.25">
      <c r="Z3426"/>
      <c r="AD3426" s="5">
        <f t="shared" si="236"/>
        <v>41677</v>
      </c>
      <c r="AE3426" s="96" cm="1">
        <f t="array" ref="AE3426">_xlfn.XLOOKUP(AD3425,SELICHistorico[Data],SELICHistorico[SELIC dia]/100,AE3425,0)</f>
        <v>0</v>
      </c>
      <c r="AF3426" s="80">
        <f t="shared" si="234"/>
        <v>1</v>
      </c>
      <c r="AG3426" s="123">
        <f t="shared" si="233"/>
        <v>1000</v>
      </c>
      <c r="AH3426" s="126" cm="1">
        <f t="array" ref="AH3426">_xlfn.XLOOKUP(AD3425,CDIHistorico_[Data],CDIHistorico_[CDI dia]/100,AH3425,0)</f>
        <v>0</v>
      </c>
      <c r="AI3426" s="2">
        <f t="shared" si="235"/>
        <v>1</v>
      </c>
    </row>
    <row r="3427" spans="26:35" hidden="1" x14ac:dyDescent="0.25">
      <c r="Z3427"/>
      <c r="AD3427" s="5">
        <f t="shared" si="236"/>
        <v>41680</v>
      </c>
      <c r="AE3427" s="96" cm="1">
        <f t="array" ref="AE3427">_xlfn.XLOOKUP(AD3426,SELICHistorico[Data],SELICHistorico[SELIC dia]/100,AE3426,0)</f>
        <v>0</v>
      </c>
      <c r="AF3427" s="80">
        <f t="shared" si="234"/>
        <v>1</v>
      </c>
      <c r="AG3427" s="123">
        <f t="shared" si="233"/>
        <v>1000</v>
      </c>
      <c r="AH3427" s="126" cm="1">
        <f t="array" ref="AH3427">_xlfn.XLOOKUP(AD3426,CDIHistorico_[Data],CDIHistorico_[CDI dia]/100,AH3426,0)</f>
        <v>0</v>
      </c>
      <c r="AI3427" s="2">
        <f t="shared" si="235"/>
        <v>1</v>
      </c>
    </row>
    <row r="3428" spans="26:35" hidden="1" x14ac:dyDescent="0.25">
      <c r="Z3428"/>
      <c r="AD3428" s="5">
        <f t="shared" si="236"/>
        <v>41681</v>
      </c>
      <c r="AE3428" s="96" cm="1">
        <f t="array" ref="AE3428">_xlfn.XLOOKUP(AD3427,SELICHistorico[Data],SELICHistorico[SELIC dia]/100,AE3427,0)</f>
        <v>0</v>
      </c>
      <c r="AF3428" s="80">
        <f t="shared" si="234"/>
        <v>1</v>
      </c>
      <c r="AG3428" s="123">
        <f t="shared" si="233"/>
        <v>1000</v>
      </c>
      <c r="AH3428" s="126" cm="1">
        <f t="array" ref="AH3428">_xlfn.XLOOKUP(AD3427,CDIHistorico_[Data],CDIHistorico_[CDI dia]/100,AH3427,0)</f>
        <v>0</v>
      </c>
      <c r="AI3428" s="2">
        <f t="shared" si="235"/>
        <v>1</v>
      </c>
    </row>
    <row r="3429" spans="26:35" hidden="1" x14ac:dyDescent="0.25">
      <c r="Z3429"/>
      <c r="AD3429" s="5">
        <f t="shared" si="236"/>
        <v>41682</v>
      </c>
      <c r="AE3429" s="96" cm="1">
        <f t="array" ref="AE3429">_xlfn.XLOOKUP(AD3428,SELICHistorico[Data],SELICHistorico[SELIC dia]/100,AE3428,0)</f>
        <v>0</v>
      </c>
      <c r="AF3429" s="80">
        <f t="shared" si="234"/>
        <v>1</v>
      </c>
      <c r="AG3429" s="123">
        <f t="shared" si="233"/>
        <v>1000</v>
      </c>
      <c r="AH3429" s="126" cm="1">
        <f t="array" ref="AH3429">_xlfn.XLOOKUP(AD3428,CDIHistorico_[Data],CDIHistorico_[CDI dia]/100,AH3428,0)</f>
        <v>0</v>
      </c>
      <c r="AI3429" s="2">
        <f t="shared" si="235"/>
        <v>1</v>
      </c>
    </row>
    <row r="3430" spans="26:35" hidden="1" x14ac:dyDescent="0.25">
      <c r="Z3430"/>
      <c r="AD3430" s="5">
        <f t="shared" si="236"/>
        <v>41683</v>
      </c>
      <c r="AE3430" s="96" cm="1">
        <f t="array" ref="AE3430">_xlfn.XLOOKUP(AD3429,SELICHistorico[Data],SELICHistorico[SELIC dia]/100,AE3429,0)</f>
        <v>0</v>
      </c>
      <c r="AF3430" s="80">
        <f t="shared" si="234"/>
        <v>1</v>
      </c>
      <c r="AG3430" s="123">
        <f t="shared" si="233"/>
        <v>1000</v>
      </c>
      <c r="AH3430" s="126" cm="1">
        <f t="array" ref="AH3430">_xlfn.XLOOKUP(AD3429,CDIHistorico_[Data],CDIHistorico_[CDI dia]/100,AH3429,0)</f>
        <v>0</v>
      </c>
      <c r="AI3430" s="2">
        <f t="shared" si="235"/>
        <v>1</v>
      </c>
    </row>
    <row r="3431" spans="26:35" hidden="1" x14ac:dyDescent="0.25">
      <c r="Z3431"/>
      <c r="AD3431" s="5">
        <f t="shared" si="236"/>
        <v>41684</v>
      </c>
      <c r="AE3431" s="96" cm="1">
        <f t="array" ref="AE3431">_xlfn.XLOOKUP(AD3430,SELICHistorico[Data],SELICHistorico[SELIC dia]/100,AE3430,0)</f>
        <v>0</v>
      </c>
      <c r="AF3431" s="80">
        <f t="shared" si="234"/>
        <v>1</v>
      </c>
      <c r="AG3431" s="123">
        <f t="shared" si="233"/>
        <v>1000</v>
      </c>
      <c r="AH3431" s="126" cm="1">
        <f t="array" ref="AH3431">_xlfn.XLOOKUP(AD3430,CDIHistorico_[Data],CDIHistorico_[CDI dia]/100,AH3430,0)</f>
        <v>0</v>
      </c>
      <c r="AI3431" s="2">
        <f t="shared" si="235"/>
        <v>1</v>
      </c>
    </row>
    <row r="3432" spans="26:35" hidden="1" x14ac:dyDescent="0.25">
      <c r="Z3432"/>
      <c r="AD3432" s="5">
        <f t="shared" si="236"/>
        <v>41687</v>
      </c>
      <c r="AE3432" s="96" cm="1">
        <f t="array" ref="AE3432">_xlfn.XLOOKUP(AD3431,SELICHistorico[Data],SELICHistorico[SELIC dia]/100,AE3431,0)</f>
        <v>0</v>
      </c>
      <c r="AF3432" s="80">
        <f t="shared" si="234"/>
        <v>1</v>
      </c>
      <c r="AG3432" s="123">
        <f t="shared" si="233"/>
        <v>1000</v>
      </c>
      <c r="AH3432" s="126" cm="1">
        <f t="array" ref="AH3432">_xlfn.XLOOKUP(AD3431,CDIHistorico_[Data],CDIHistorico_[CDI dia]/100,AH3431,0)</f>
        <v>0</v>
      </c>
      <c r="AI3432" s="2">
        <f t="shared" si="235"/>
        <v>1</v>
      </c>
    </row>
    <row r="3433" spans="26:35" hidden="1" x14ac:dyDescent="0.25">
      <c r="Z3433"/>
      <c r="AD3433" s="5">
        <f t="shared" si="236"/>
        <v>41688</v>
      </c>
      <c r="AE3433" s="96" cm="1">
        <f t="array" ref="AE3433">_xlfn.XLOOKUP(AD3432,SELICHistorico[Data],SELICHistorico[SELIC dia]/100,AE3432,0)</f>
        <v>0</v>
      </c>
      <c r="AF3433" s="80">
        <f t="shared" si="234"/>
        <v>1</v>
      </c>
      <c r="AG3433" s="123">
        <f t="shared" si="233"/>
        <v>1000</v>
      </c>
      <c r="AH3433" s="126" cm="1">
        <f t="array" ref="AH3433">_xlfn.XLOOKUP(AD3432,CDIHistorico_[Data],CDIHistorico_[CDI dia]/100,AH3432,0)</f>
        <v>0</v>
      </c>
      <c r="AI3433" s="2">
        <f t="shared" si="235"/>
        <v>1</v>
      </c>
    </row>
    <row r="3434" spans="26:35" hidden="1" x14ac:dyDescent="0.25">
      <c r="Z3434"/>
      <c r="AD3434" s="5">
        <f t="shared" si="236"/>
        <v>41689</v>
      </c>
      <c r="AE3434" s="96" cm="1">
        <f t="array" ref="AE3434">_xlfn.XLOOKUP(AD3433,SELICHistorico[Data],SELICHistorico[SELIC dia]/100,AE3433,0)</f>
        <v>0</v>
      </c>
      <c r="AF3434" s="80">
        <f t="shared" si="234"/>
        <v>1</v>
      </c>
      <c r="AG3434" s="123">
        <f t="shared" si="233"/>
        <v>1000</v>
      </c>
      <c r="AH3434" s="126" cm="1">
        <f t="array" ref="AH3434">_xlfn.XLOOKUP(AD3433,CDIHistorico_[Data],CDIHistorico_[CDI dia]/100,AH3433,0)</f>
        <v>0</v>
      </c>
      <c r="AI3434" s="2">
        <f t="shared" si="235"/>
        <v>1</v>
      </c>
    </row>
    <row r="3435" spans="26:35" hidden="1" x14ac:dyDescent="0.25">
      <c r="Z3435"/>
      <c r="AD3435" s="5">
        <f t="shared" si="236"/>
        <v>41690</v>
      </c>
      <c r="AE3435" s="96" cm="1">
        <f t="array" ref="AE3435">_xlfn.XLOOKUP(AD3434,SELICHistorico[Data],SELICHistorico[SELIC dia]/100,AE3434,0)</f>
        <v>0</v>
      </c>
      <c r="AF3435" s="80">
        <f t="shared" si="234"/>
        <v>1</v>
      </c>
      <c r="AG3435" s="123">
        <f t="shared" si="233"/>
        <v>1000</v>
      </c>
      <c r="AH3435" s="126" cm="1">
        <f t="array" ref="AH3435">_xlfn.XLOOKUP(AD3434,CDIHistorico_[Data],CDIHistorico_[CDI dia]/100,AH3434,0)</f>
        <v>0</v>
      </c>
      <c r="AI3435" s="2">
        <f t="shared" si="235"/>
        <v>1</v>
      </c>
    </row>
    <row r="3436" spans="26:35" hidden="1" x14ac:dyDescent="0.25">
      <c r="Z3436"/>
      <c r="AD3436" s="5">
        <f t="shared" si="236"/>
        <v>41691</v>
      </c>
      <c r="AE3436" s="96" cm="1">
        <f t="array" ref="AE3436">_xlfn.XLOOKUP(AD3435,SELICHistorico[Data],SELICHistorico[SELIC dia]/100,AE3435,0)</f>
        <v>0</v>
      </c>
      <c r="AF3436" s="80">
        <f t="shared" si="234"/>
        <v>1</v>
      </c>
      <c r="AG3436" s="123">
        <f t="shared" si="233"/>
        <v>1000</v>
      </c>
      <c r="AH3436" s="126" cm="1">
        <f t="array" ref="AH3436">_xlfn.XLOOKUP(AD3435,CDIHistorico_[Data],CDIHistorico_[CDI dia]/100,AH3435,0)</f>
        <v>0</v>
      </c>
      <c r="AI3436" s="2">
        <f t="shared" si="235"/>
        <v>1</v>
      </c>
    </row>
    <row r="3437" spans="26:35" hidden="1" x14ac:dyDescent="0.25">
      <c r="Z3437"/>
      <c r="AD3437" s="5">
        <f t="shared" si="236"/>
        <v>41694</v>
      </c>
      <c r="AE3437" s="96" cm="1">
        <f t="array" ref="AE3437">_xlfn.XLOOKUP(AD3436,SELICHistorico[Data],SELICHistorico[SELIC dia]/100,AE3436,0)</f>
        <v>0</v>
      </c>
      <c r="AF3437" s="80">
        <f t="shared" si="234"/>
        <v>1</v>
      </c>
      <c r="AG3437" s="123">
        <f t="shared" si="233"/>
        <v>1000</v>
      </c>
      <c r="AH3437" s="126" cm="1">
        <f t="array" ref="AH3437">_xlfn.XLOOKUP(AD3436,CDIHistorico_[Data],CDIHistorico_[CDI dia]/100,AH3436,0)</f>
        <v>0</v>
      </c>
      <c r="AI3437" s="2">
        <f t="shared" si="235"/>
        <v>1</v>
      </c>
    </row>
    <row r="3438" spans="26:35" hidden="1" x14ac:dyDescent="0.25">
      <c r="Z3438"/>
      <c r="AD3438" s="5">
        <f t="shared" si="236"/>
        <v>41695</v>
      </c>
      <c r="AE3438" s="96" cm="1">
        <f t="array" ref="AE3438">_xlfn.XLOOKUP(AD3437,SELICHistorico[Data],SELICHistorico[SELIC dia]/100,AE3437,0)</f>
        <v>0</v>
      </c>
      <c r="AF3438" s="80">
        <f t="shared" si="234"/>
        <v>1</v>
      </c>
      <c r="AG3438" s="123">
        <f t="shared" si="233"/>
        <v>1000</v>
      </c>
      <c r="AH3438" s="126" cm="1">
        <f t="array" ref="AH3438">_xlfn.XLOOKUP(AD3437,CDIHistorico_[Data],CDIHistorico_[CDI dia]/100,AH3437,0)</f>
        <v>0</v>
      </c>
      <c r="AI3438" s="2">
        <f t="shared" si="235"/>
        <v>1</v>
      </c>
    </row>
    <row r="3439" spans="26:35" hidden="1" x14ac:dyDescent="0.25">
      <c r="Z3439"/>
      <c r="AD3439" s="5">
        <f t="shared" si="236"/>
        <v>41696</v>
      </c>
      <c r="AE3439" s="96" cm="1">
        <f t="array" ref="AE3439">_xlfn.XLOOKUP(AD3438,SELICHistorico[Data],SELICHistorico[SELIC dia]/100,AE3438,0)</f>
        <v>0</v>
      </c>
      <c r="AF3439" s="80">
        <f t="shared" si="234"/>
        <v>1</v>
      </c>
      <c r="AG3439" s="123">
        <f t="shared" si="233"/>
        <v>1000</v>
      </c>
      <c r="AH3439" s="126" cm="1">
        <f t="array" ref="AH3439">_xlfn.XLOOKUP(AD3438,CDIHistorico_[Data],CDIHistorico_[CDI dia]/100,AH3438,0)</f>
        <v>0</v>
      </c>
      <c r="AI3439" s="2">
        <f t="shared" si="235"/>
        <v>1</v>
      </c>
    </row>
    <row r="3440" spans="26:35" hidden="1" x14ac:dyDescent="0.25">
      <c r="Z3440"/>
      <c r="AD3440" s="5">
        <f t="shared" si="236"/>
        <v>41697</v>
      </c>
      <c r="AE3440" s="96" cm="1">
        <f t="array" ref="AE3440">_xlfn.XLOOKUP(AD3439,SELICHistorico[Data],SELICHistorico[SELIC dia]/100,AE3439,0)</f>
        <v>0</v>
      </c>
      <c r="AF3440" s="80">
        <f t="shared" si="234"/>
        <v>1</v>
      </c>
      <c r="AG3440" s="123">
        <f t="shared" si="233"/>
        <v>1000</v>
      </c>
      <c r="AH3440" s="126" cm="1">
        <f t="array" ref="AH3440">_xlfn.XLOOKUP(AD3439,CDIHistorico_[Data],CDIHistorico_[CDI dia]/100,AH3439,0)</f>
        <v>0</v>
      </c>
      <c r="AI3440" s="2">
        <f t="shared" si="235"/>
        <v>1</v>
      </c>
    </row>
    <row r="3441" spans="26:35" hidden="1" x14ac:dyDescent="0.25">
      <c r="Z3441"/>
      <c r="AD3441" s="5">
        <f t="shared" si="236"/>
        <v>41698</v>
      </c>
      <c r="AE3441" s="96" cm="1">
        <f t="array" ref="AE3441">_xlfn.XLOOKUP(AD3440,SELICHistorico[Data],SELICHistorico[SELIC dia]/100,AE3440,0)</f>
        <v>0</v>
      </c>
      <c r="AF3441" s="80">
        <f t="shared" si="234"/>
        <v>1</v>
      </c>
      <c r="AG3441" s="123">
        <f t="shared" si="233"/>
        <v>1000</v>
      </c>
      <c r="AH3441" s="126" cm="1">
        <f t="array" ref="AH3441">_xlfn.XLOOKUP(AD3440,CDIHistorico_[Data],CDIHistorico_[CDI dia]/100,AH3440,0)</f>
        <v>0</v>
      </c>
      <c r="AI3441" s="2">
        <f t="shared" si="235"/>
        <v>1</v>
      </c>
    </row>
    <row r="3442" spans="26:35" hidden="1" x14ac:dyDescent="0.25">
      <c r="Z3442"/>
      <c r="AD3442" s="5">
        <f t="shared" si="236"/>
        <v>41703</v>
      </c>
      <c r="AE3442" s="96" cm="1">
        <f t="array" ref="AE3442">_xlfn.XLOOKUP(AD3441,SELICHistorico[Data],SELICHistorico[SELIC dia]/100,AE3441,0)</f>
        <v>0</v>
      </c>
      <c r="AF3442" s="80">
        <f t="shared" si="234"/>
        <v>1</v>
      </c>
      <c r="AG3442" s="123">
        <f t="shared" si="233"/>
        <v>1000</v>
      </c>
      <c r="AH3442" s="126" cm="1">
        <f t="array" ref="AH3442">_xlfn.XLOOKUP(AD3441,CDIHistorico_[Data],CDIHistorico_[CDI dia]/100,AH3441,0)</f>
        <v>0</v>
      </c>
      <c r="AI3442" s="2">
        <f t="shared" si="235"/>
        <v>1</v>
      </c>
    </row>
    <row r="3443" spans="26:35" hidden="1" x14ac:dyDescent="0.25">
      <c r="Z3443"/>
      <c r="AD3443" s="5">
        <f t="shared" si="236"/>
        <v>41704</v>
      </c>
      <c r="AE3443" s="96" cm="1">
        <f t="array" ref="AE3443">_xlfn.XLOOKUP(AD3442,SELICHistorico[Data],SELICHistorico[SELIC dia]/100,AE3442,0)</f>
        <v>0</v>
      </c>
      <c r="AF3443" s="80">
        <f t="shared" si="234"/>
        <v>1</v>
      </c>
      <c r="AG3443" s="123">
        <f t="shared" si="233"/>
        <v>1000</v>
      </c>
      <c r="AH3443" s="126" cm="1">
        <f t="array" ref="AH3443">_xlfn.XLOOKUP(AD3442,CDIHistorico_[Data],CDIHistorico_[CDI dia]/100,AH3442,0)</f>
        <v>0</v>
      </c>
      <c r="AI3443" s="2">
        <f t="shared" si="235"/>
        <v>1</v>
      </c>
    </row>
    <row r="3444" spans="26:35" hidden="1" x14ac:dyDescent="0.25">
      <c r="Z3444"/>
      <c r="AD3444" s="5">
        <f t="shared" si="236"/>
        <v>41705</v>
      </c>
      <c r="AE3444" s="96" cm="1">
        <f t="array" ref="AE3444">_xlfn.XLOOKUP(AD3443,SELICHistorico[Data],SELICHistorico[SELIC dia]/100,AE3443,0)</f>
        <v>0</v>
      </c>
      <c r="AF3444" s="80">
        <f t="shared" si="234"/>
        <v>1</v>
      </c>
      <c r="AG3444" s="123">
        <f t="shared" si="233"/>
        <v>1000</v>
      </c>
      <c r="AH3444" s="126" cm="1">
        <f t="array" ref="AH3444">_xlfn.XLOOKUP(AD3443,CDIHistorico_[Data],CDIHistorico_[CDI dia]/100,AH3443,0)</f>
        <v>0</v>
      </c>
      <c r="AI3444" s="2">
        <f t="shared" si="235"/>
        <v>1</v>
      </c>
    </row>
    <row r="3445" spans="26:35" hidden="1" x14ac:dyDescent="0.25">
      <c r="Z3445"/>
      <c r="AD3445" s="5">
        <f t="shared" si="236"/>
        <v>41708</v>
      </c>
      <c r="AE3445" s="96" cm="1">
        <f t="array" ref="AE3445">_xlfn.XLOOKUP(AD3444,SELICHistorico[Data],SELICHistorico[SELIC dia]/100,AE3444,0)</f>
        <v>0</v>
      </c>
      <c r="AF3445" s="80">
        <f t="shared" si="234"/>
        <v>1</v>
      </c>
      <c r="AG3445" s="123">
        <f t="shared" si="233"/>
        <v>1000</v>
      </c>
      <c r="AH3445" s="126" cm="1">
        <f t="array" ref="AH3445">_xlfn.XLOOKUP(AD3444,CDIHistorico_[Data],CDIHistorico_[CDI dia]/100,AH3444,0)</f>
        <v>0</v>
      </c>
      <c r="AI3445" s="2">
        <f t="shared" si="235"/>
        <v>1</v>
      </c>
    </row>
    <row r="3446" spans="26:35" hidden="1" x14ac:dyDescent="0.25">
      <c r="Z3446"/>
      <c r="AD3446" s="5">
        <f t="shared" si="236"/>
        <v>41709</v>
      </c>
      <c r="AE3446" s="96" cm="1">
        <f t="array" ref="AE3446">_xlfn.XLOOKUP(AD3445,SELICHistorico[Data],SELICHistorico[SELIC dia]/100,AE3445,0)</f>
        <v>0</v>
      </c>
      <c r="AF3446" s="80">
        <f t="shared" si="234"/>
        <v>1</v>
      </c>
      <c r="AG3446" s="123">
        <f t="shared" si="233"/>
        <v>1000</v>
      </c>
      <c r="AH3446" s="126" cm="1">
        <f t="array" ref="AH3446">_xlfn.XLOOKUP(AD3445,CDIHistorico_[Data],CDIHistorico_[CDI dia]/100,AH3445,0)</f>
        <v>0</v>
      </c>
      <c r="AI3446" s="2">
        <f t="shared" si="235"/>
        <v>1</v>
      </c>
    </row>
    <row r="3447" spans="26:35" hidden="1" x14ac:dyDescent="0.25">
      <c r="Z3447"/>
      <c r="AD3447" s="5">
        <f t="shared" si="236"/>
        <v>41710</v>
      </c>
      <c r="AE3447" s="96" cm="1">
        <f t="array" ref="AE3447">_xlfn.XLOOKUP(AD3446,SELICHistorico[Data],SELICHistorico[SELIC dia]/100,AE3446,0)</f>
        <v>0</v>
      </c>
      <c r="AF3447" s="80">
        <f t="shared" si="234"/>
        <v>1</v>
      </c>
      <c r="AG3447" s="123">
        <f t="shared" si="233"/>
        <v>1000</v>
      </c>
      <c r="AH3447" s="126" cm="1">
        <f t="array" ref="AH3447">_xlfn.XLOOKUP(AD3446,CDIHistorico_[Data],CDIHistorico_[CDI dia]/100,AH3446,0)</f>
        <v>0</v>
      </c>
      <c r="AI3447" s="2">
        <f t="shared" si="235"/>
        <v>1</v>
      </c>
    </row>
    <row r="3448" spans="26:35" hidden="1" x14ac:dyDescent="0.25">
      <c r="Z3448"/>
      <c r="AD3448" s="5">
        <f t="shared" si="236"/>
        <v>41711</v>
      </c>
      <c r="AE3448" s="96" cm="1">
        <f t="array" ref="AE3448">_xlfn.XLOOKUP(AD3447,SELICHistorico[Data],SELICHistorico[SELIC dia]/100,AE3447,0)</f>
        <v>0</v>
      </c>
      <c r="AF3448" s="80">
        <f t="shared" si="234"/>
        <v>1</v>
      </c>
      <c r="AG3448" s="123">
        <f t="shared" si="233"/>
        <v>1000</v>
      </c>
      <c r="AH3448" s="126" cm="1">
        <f t="array" ref="AH3448">_xlfn.XLOOKUP(AD3447,CDIHistorico_[Data],CDIHistorico_[CDI dia]/100,AH3447,0)</f>
        <v>0</v>
      </c>
      <c r="AI3448" s="2">
        <f t="shared" si="235"/>
        <v>1</v>
      </c>
    </row>
    <row r="3449" spans="26:35" hidden="1" x14ac:dyDescent="0.25">
      <c r="Z3449"/>
      <c r="AD3449" s="5">
        <f t="shared" si="236"/>
        <v>41712</v>
      </c>
      <c r="AE3449" s="96" cm="1">
        <f t="array" ref="AE3449">_xlfn.XLOOKUP(AD3448,SELICHistorico[Data],SELICHistorico[SELIC dia]/100,AE3448,0)</f>
        <v>0</v>
      </c>
      <c r="AF3449" s="80">
        <f t="shared" si="234"/>
        <v>1</v>
      </c>
      <c r="AG3449" s="123">
        <f t="shared" si="233"/>
        <v>1000</v>
      </c>
      <c r="AH3449" s="126" cm="1">
        <f t="array" ref="AH3449">_xlfn.XLOOKUP(AD3448,CDIHistorico_[Data],CDIHistorico_[CDI dia]/100,AH3448,0)</f>
        <v>0</v>
      </c>
      <c r="AI3449" s="2">
        <f t="shared" si="235"/>
        <v>1</v>
      </c>
    </row>
    <row r="3450" spans="26:35" hidden="1" x14ac:dyDescent="0.25">
      <c r="Z3450"/>
      <c r="AD3450" s="5">
        <f t="shared" si="236"/>
        <v>41715</v>
      </c>
      <c r="AE3450" s="96" cm="1">
        <f t="array" ref="AE3450">_xlfn.XLOOKUP(AD3449,SELICHistorico[Data],SELICHistorico[SELIC dia]/100,AE3449,0)</f>
        <v>0</v>
      </c>
      <c r="AF3450" s="80">
        <f t="shared" si="234"/>
        <v>1</v>
      </c>
      <c r="AG3450" s="123">
        <f t="shared" si="233"/>
        <v>1000</v>
      </c>
      <c r="AH3450" s="126" cm="1">
        <f t="array" ref="AH3450">_xlfn.XLOOKUP(AD3449,CDIHistorico_[Data],CDIHistorico_[CDI dia]/100,AH3449,0)</f>
        <v>0</v>
      </c>
      <c r="AI3450" s="2">
        <f t="shared" si="235"/>
        <v>1</v>
      </c>
    </row>
    <row r="3451" spans="26:35" hidden="1" x14ac:dyDescent="0.25">
      <c r="Z3451"/>
      <c r="AD3451" s="5">
        <f t="shared" si="236"/>
        <v>41716</v>
      </c>
      <c r="AE3451" s="96" cm="1">
        <f t="array" ref="AE3451">_xlfn.XLOOKUP(AD3450,SELICHistorico[Data],SELICHistorico[SELIC dia]/100,AE3450,0)</f>
        <v>0</v>
      </c>
      <c r="AF3451" s="80">
        <f t="shared" si="234"/>
        <v>1</v>
      </c>
      <c r="AG3451" s="123">
        <f t="shared" si="233"/>
        <v>1000</v>
      </c>
      <c r="AH3451" s="126" cm="1">
        <f t="array" ref="AH3451">_xlfn.XLOOKUP(AD3450,CDIHistorico_[Data],CDIHistorico_[CDI dia]/100,AH3450,0)</f>
        <v>0</v>
      </c>
      <c r="AI3451" s="2">
        <f t="shared" si="235"/>
        <v>1</v>
      </c>
    </row>
    <row r="3452" spans="26:35" hidden="1" x14ac:dyDescent="0.25">
      <c r="Z3452"/>
      <c r="AD3452" s="5">
        <f t="shared" si="236"/>
        <v>41717</v>
      </c>
      <c r="AE3452" s="96" cm="1">
        <f t="array" ref="AE3452">_xlfn.XLOOKUP(AD3451,SELICHistorico[Data],SELICHistorico[SELIC dia]/100,AE3451,0)</f>
        <v>0</v>
      </c>
      <c r="AF3452" s="80">
        <f t="shared" si="234"/>
        <v>1</v>
      </c>
      <c r="AG3452" s="123">
        <f t="shared" si="233"/>
        <v>1000</v>
      </c>
      <c r="AH3452" s="126" cm="1">
        <f t="array" ref="AH3452">_xlfn.XLOOKUP(AD3451,CDIHistorico_[Data],CDIHistorico_[CDI dia]/100,AH3451,0)</f>
        <v>0</v>
      </c>
      <c r="AI3452" s="2">
        <f t="shared" si="235"/>
        <v>1</v>
      </c>
    </row>
    <row r="3453" spans="26:35" hidden="1" x14ac:dyDescent="0.25">
      <c r="Z3453"/>
      <c r="AD3453" s="5">
        <f t="shared" si="236"/>
        <v>41718</v>
      </c>
      <c r="AE3453" s="96" cm="1">
        <f t="array" ref="AE3453">_xlfn.XLOOKUP(AD3452,SELICHistorico[Data],SELICHistorico[SELIC dia]/100,AE3452,0)</f>
        <v>0</v>
      </c>
      <c r="AF3453" s="80">
        <f t="shared" si="234"/>
        <v>1</v>
      </c>
      <c r="AG3453" s="123">
        <f t="shared" ref="AG3453:AG3516" si="237">TRUNC(1000*AF3453,6)</f>
        <v>1000</v>
      </c>
      <c r="AH3453" s="126" cm="1">
        <f t="array" ref="AH3453">_xlfn.XLOOKUP(AD3452,CDIHistorico_[Data],CDIHistorico_[CDI dia]/100,AH3452,0)</f>
        <v>0</v>
      </c>
      <c r="AI3453" s="2">
        <f t="shared" si="235"/>
        <v>1</v>
      </c>
    </row>
    <row r="3454" spans="26:35" hidden="1" x14ac:dyDescent="0.25">
      <c r="Z3454"/>
      <c r="AD3454" s="5">
        <f t="shared" si="236"/>
        <v>41719</v>
      </c>
      <c r="AE3454" s="96" cm="1">
        <f t="array" ref="AE3454">_xlfn.XLOOKUP(AD3453,SELICHistorico[Data],SELICHistorico[SELIC dia]/100,AE3453,0)</f>
        <v>0</v>
      </c>
      <c r="AF3454" s="80">
        <f t="shared" ref="AF3454:AF3517" si="238">AF3453*(1+AE3454)</f>
        <v>1</v>
      </c>
      <c r="AG3454" s="123">
        <f t="shared" si="237"/>
        <v>1000</v>
      </c>
      <c r="AH3454" s="126" cm="1">
        <f t="array" ref="AH3454">_xlfn.XLOOKUP(AD3453,CDIHistorico_[Data],CDIHistorico_[CDI dia]/100,AH3453,0)</f>
        <v>0</v>
      </c>
      <c r="AI3454" s="2">
        <f t="shared" si="235"/>
        <v>1</v>
      </c>
    </row>
    <row r="3455" spans="26:35" hidden="1" x14ac:dyDescent="0.25">
      <c r="Z3455"/>
      <c r="AD3455" s="5">
        <f t="shared" si="236"/>
        <v>41722</v>
      </c>
      <c r="AE3455" s="96" cm="1">
        <f t="array" ref="AE3455">_xlfn.XLOOKUP(AD3454,SELICHistorico[Data],SELICHistorico[SELIC dia]/100,AE3454,0)</f>
        <v>0</v>
      </c>
      <c r="AF3455" s="80">
        <f t="shared" si="238"/>
        <v>1</v>
      </c>
      <c r="AG3455" s="123">
        <f t="shared" si="237"/>
        <v>1000</v>
      </c>
      <c r="AH3455" s="126" cm="1">
        <f t="array" ref="AH3455">_xlfn.XLOOKUP(AD3454,CDIHistorico_[Data],CDIHistorico_[CDI dia]/100,AH3454,0)</f>
        <v>0</v>
      </c>
      <c r="AI3455" s="2">
        <f t="shared" si="235"/>
        <v>1</v>
      </c>
    </row>
    <row r="3456" spans="26:35" hidden="1" x14ac:dyDescent="0.25">
      <c r="Z3456"/>
      <c r="AD3456" s="5">
        <f t="shared" si="236"/>
        <v>41723</v>
      </c>
      <c r="AE3456" s="96" cm="1">
        <f t="array" ref="AE3456">_xlfn.XLOOKUP(AD3455,SELICHistorico[Data],SELICHistorico[SELIC dia]/100,AE3455,0)</f>
        <v>0</v>
      </c>
      <c r="AF3456" s="80">
        <f t="shared" si="238"/>
        <v>1</v>
      </c>
      <c r="AG3456" s="123">
        <f t="shared" si="237"/>
        <v>1000</v>
      </c>
      <c r="AH3456" s="126" cm="1">
        <f t="array" ref="AH3456">_xlfn.XLOOKUP(AD3455,CDIHistorico_[Data],CDIHistorico_[CDI dia]/100,AH3455,0)</f>
        <v>0</v>
      </c>
      <c r="AI3456" s="2">
        <f t="shared" si="235"/>
        <v>1</v>
      </c>
    </row>
    <row r="3457" spans="26:35" hidden="1" x14ac:dyDescent="0.25">
      <c r="Z3457"/>
      <c r="AD3457" s="5">
        <f t="shared" si="236"/>
        <v>41724</v>
      </c>
      <c r="AE3457" s="96" cm="1">
        <f t="array" ref="AE3457">_xlfn.XLOOKUP(AD3456,SELICHistorico[Data],SELICHistorico[SELIC dia]/100,AE3456,0)</f>
        <v>0</v>
      </c>
      <c r="AF3457" s="80">
        <f t="shared" si="238"/>
        <v>1</v>
      </c>
      <c r="AG3457" s="123">
        <f t="shared" si="237"/>
        <v>1000</v>
      </c>
      <c r="AH3457" s="126" cm="1">
        <f t="array" ref="AH3457">_xlfn.XLOOKUP(AD3456,CDIHistorico_[Data],CDIHistorico_[CDI dia]/100,AH3456,0)</f>
        <v>0</v>
      </c>
      <c r="AI3457" s="2">
        <f t="shared" si="235"/>
        <v>1</v>
      </c>
    </row>
    <row r="3458" spans="26:35" hidden="1" x14ac:dyDescent="0.25">
      <c r="Z3458"/>
      <c r="AD3458" s="5">
        <f t="shared" si="236"/>
        <v>41725</v>
      </c>
      <c r="AE3458" s="96" cm="1">
        <f t="array" ref="AE3458">_xlfn.XLOOKUP(AD3457,SELICHistorico[Data],SELICHistorico[SELIC dia]/100,AE3457,0)</f>
        <v>0</v>
      </c>
      <c r="AF3458" s="80">
        <f t="shared" si="238"/>
        <v>1</v>
      </c>
      <c r="AG3458" s="123">
        <f t="shared" si="237"/>
        <v>1000</v>
      </c>
      <c r="AH3458" s="126" cm="1">
        <f t="array" ref="AH3458">_xlfn.XLOOKUP(AD3457,CDIHistorico_[Data],CDIHistorico_[CDI dia]/100,AH3457,0)</f>
        <v>0</v>
      </c>
      <c r="AI3458" s="2">
        <f t="shared" si="235"/>
        <v>1</v>
      </c>
    </row>
    <row r="3459" spans="26:35" hidden="1" x14ac:dyDescent="0.25">
      <c r="Z3459"/>
      <c r="AD3459" s="5">
        <f t="shared" si="236"/>
        <v>41726</v>
      </c>
      <c r="AE3459" s="96" cm="1">
        <f t="array" ref="AE3459">_xlfn.XLOOKUP(AD3458,SELICHistorico[Data],SELICHistorico[SELIC dia]/100,AE3458,0)</f>
        <v>0</v>
      </c>
      <c r="AF3459" s="80">
        <f t="shared" si="238"/>
        <v>1</v>
      </c>
      <c r="AG3459" s="123">
        <f t="shared" si="237"/>
        <v>1000</v>
      </c>
      <c r="AH3459" s="126" cm="1">
        <f t="array" ref="AH3459">_xlfn.XLOOKUP(AD3458,CDIHistorico_[Data],CDIHistorico_[CDI dia]/100,AH3458,0)</f>
        <v>0</v>
      </c>
      <c r="AI3459" s="2">
        <f t="shared" si="235"/>
        <v>1</v>
      </c>
    </row>
    <row r="3460" spans="26:35" hidden="1" x14ac:dyDescent="0.25">
      <c r="Z3460"/>
      <c r="AD3460" s="5">
        <f t="shared" si="236"/>
        <v>41729</v>
      </c>
      <c r="AE3460" s="96" cm="1">
        <f t="array" ref="AE3460">_xlfn.XLOOKUP(AD3459,SELICHistorico[Data],SELICHistorico[SELIC dia]/100,AE3459,0)</f>
        <v>0</v>
      </c>
      <c r="AF3460" s="80">
        <f t="shared" si="238"/>
        <v>1</v>
      </c>
      <c r="AG3460" s="123">
        <f t="shared" si="237"/>
        <v>1000</v>
      </c>
      <c r="AH3460" s="126" cm="1">
        <f t="array" ref="AH3460">_xlfn.XLOOKUP(AD3459,CDIHistorico_[Data],CDIHistorico_[CDI dia]/100,AH3459,0)</f>
        <v>0</v>
      </c>
      <c r="AI3460" s="2">
        <f t="shared" si="235"/>
        <v>1</v>
      </c>
    </row>
    <row r="3461" spans="26:35" hidden="1" x14ac:dyDescent="0.25">
      <c r="Z3461"/>
      <c r="AD3461" s="5">
        <f t="shared" si="236"/>
        <v>41730</v>
      </c>
      <c r="AE3461" s="96" cm="1">
        <f t="array" ref="AE3461">_xlfn.XLOOKUP(AD3460,SELICHistorico[Data],SELICHistorico[SELIC dia]/100,AE3460,0)</f>
        <v>0</v>
      </c>
      <c r="AF3461" s="80">
        <f t="shared" si="238"/>
        <v>1</v>
      </c>
      <c r="AG3461" s="123">
        <f t="shared" si="237"/>
        <v>1000</v>
      </c>
      <c r="AH3461" s="126" cm="1">
        <f t="array" ref="AH3461">_xlfn.XLOOKUP(AD3460,CDIHistorico_[Data],CDIHistorico_[CDI dia]/100,AH3460,0)</f>
        <v>0</v>
      </c>
      <c r="AI3461" s="2">
        <f t="shared" si="235"/>
        <v>1</v>
      </c>
    </row>
    <row r="3462" spans="26:35" hidden="1" x14ac:dyDescent="0.25">
      <c r="Z3462"/>
      <c r="AD3462" s="5">
        <f t="shared" si="236"/>
        <v>41731</v>
      </c>
      <c r="AE3462" s="96" cm="1">
        <f t="array" ref="AE3462">_xlfn.XLOOKUP(AD3461,SELICHistorico[Data],SELICHistorico[SELIC dia]/100,AE3461,0)</f>
        <v>0</v>
      </c>
      <c r="AF3462" s="80">
        <f t="shared" si="238"/>
        <v>1</v>
      </c>
      <c r="AG3462" s="123">
        <f t="shared" si="237"/>
        <v>1000</v>
      </c>
      <c r="AH3462" s="126" cm="1">
        <f t="array" ref="AH3462">_xlfn.XLOOKUP(AD3461,CDIHistorico_[Data],CDIHistorico_[CDI dia]/100,AH3461,0)</f>
        <v>0</v>
      </c>
      <c r="AI3462" s="2">
        <f t="shared" si="235"/>
        <v>1</v>
      </c>
    </row>
    <row r="3463" spans="26:35" hidden="1" x14ac:dyDescent="0.25">
      <c r="Z3463"/>
      <c r="AD3463" s="5">
        <f t="shared" si="236"/>
        <v>41732</v>
      </c>
      <c r="AE3463" s="96" cm="1">
        <f t="array" ref="AE3463">_xlfn.XLOOKUP(AD3462,SELICHistorico[Data],SELICHistorico[SELIC dia]/100,AE3462,0)</f>
        <v>0</v>
      </c>
      <c r="AF3463" s="80">
        <f t="shared" si="238"/>
        <v>1</v>
      </c>
      <c r="AG3463" s="123">
        <f t="shared" si="237"/>
        <v>1000</v>
      </c>
      <c r="AH3463" s="126" cm="1">
        <f t="array" ref="AH3463">_xlfn.XLOOKUP(AD3462,CDIHistorico_[Data],CDIHistorico_[CDI dia]/100,AH3462,0)</f>
        <v>0</v>
      </c>
      <c r="AI3463" s="2">
        <f t="shared" si="235"/>
        <v>1</v>
      </c>
    </row>
    <row r="3464" spans="26:35" hidden="1" x14ac:dyDescent="0.25">
      <c r="Z3464"/>
      <c r="AD3464" s="5">
        <f t="shared" si="236"/>
        <v>41733</v>
      </c>
      <c r="AE3464" s="96" cm="1">
        <f t="array" ref="AE3464">_xlfn.XLOOKUP(AD3463,SELICHistorico[Data],SELICHistorico[SELIC dia]/100,AE3463,0)</f>
        <v>0</v>
      </c>
      <c r="AF3464" s="80">
        <f t="shared" si="238"/>
        <v>1</v>
      </c>
      <c r="AG3464" s="123">
        <f t="shared" si="237"/>
        <v>1000</v>
      </c>
      <c r="AH3464" s="126" cm="1">
        <f t="array" ref="AH3464">_xlfn.XLOOKUP(AD3463,CDIHistorico_[Data],CDIHistorico_[CDI dia]/100,AH3463,0)</f>
        <v>0</v>
      </c>
      <c r="AI3464" s="2">
        <f t="shared" si="235"/>
        <v>1</v>
      </c>
    </row>
    <row r="3465" spans="26:35" hidden="1" x14ac:dyDescent="0.25">
      <c r="Z3465"/>
      <c r="AD3465" s="5">
        <f t="shared" si="236"/>
        <v>41736</v>
      </c>
      <c r="AE3465" s="96" cm="1">
        <f t="array" ref="AE3465">_xlfn.XLOOKUP(AD3464,SELICHistorico[Data],SELICHistorico[SELIC dia]/100,AE3464,0)</f>
        <v>0</v>
      </c>
      <c r="AF3465" s="80">
        <f t="shared" si="238"/>
        <v>1</v>
      </c>
      <c r="AG3465" s="123">
        <f t="shared" si="237"/>
        <v>1000</v>
      </c>
      <c r="AH3465" s="126" cm="1">
        <f t="array" ref="AH3465">_xlfn.XLOOKUP(AD3464,CDIHistorico_[Data],CDIHistorico_[CDI dia]/100,AH3464,0)</f>
        <v>0</v>
      </c>
      <c r="AI3465" s="2">
        <f t="shared" si="235"/>
        <v>1</v>
      </c>
    </row>
    <row r="3466" spans="26:35" hidden="1" x14ac:dyDescent="0.25">
      <c r="Z3466"/>
      <c r="AD3466" s="5">
        <f t="shared" si="236"/>
        <v>41737</v>
      </c>
      <c r="AE3466" s="96" cm="1">
        <f t="array" ref="AE3466">_xlfn.XLOOKUP(AD3465,SELICHistorico[Data],SELICHistorico[SELIC dia]/100,AE3465,0)</f>
        <v>0</v>
      </c>
      <c r="AF3466" s="80">
        <f t="shared" si="238"/>
        <v>1</v>
      </c>
      <c r="AG3466" s="123">
        <f t="shared" si="237"/>
        <v>1000</v>
      </c>
      <c r="AH3466" s="126" cm="1">
        <f t="array" ref="AH3466">_xlfn.XLOOKUP(AD3465,CDIHistorico_[Data],CDIHistorico_[CDI dia]/100,AH3465,0)</f>
        <v>0</v>
      </c>
      <c r="AI3466" s="2">
        <f t="shared" si="235"/>
        <v>1</v>
      </c>
    </row>
    <row r="3467" spans="26:35" hidden="1" x14ac:dyDescent="0.25">
      <c r="Z3467"/>
      <c r="AD3467" s="5">
        <f t="shared" si="236"/>
        <v>41738</v>
      </c>
      <c r="AE3467" s="96" cm="1">
        <f t="array" ref="AE3467">_xlfn.XLOOKUP(AD3466,SELICHistorico[Data],SELICHistorico[SELIC dia]/100,AE3466,0)</f>
        <v>0</v>
      </c>
      <c r="AF3467" s="80">
        <f t="shared" si="238"/>
        <v>1</v>
      </c>
      <c r="AG3467" s="123">
        <f t="shared" si="237"/>
        <v>1000</v>
      </c>
      <c r="AH3467" s="126" cm="1">
        <f t="array" ref="AH3467">_xlfn.XLOOKUP(AD3466,CDIHistorico_[Data],CDIHistorico_[CDI dia]/100,AH3466,0)</f>
        <v>0</v>
      </c>
      <c r="AI3467" s="2">
        <f t="shared" ref="AI3467:AI3530" si="239">AI3466*(1+AH3467)</f>
        <v>1</v>
      </c>
    </row>
    <row r="3468" spans="26:35" hidden="1" x14ac:dyDescent="0.25">
      <c r="Z3468"/>
      <c r="AD3468" s="5">
        <f t="shared" si="236"/>
        <v>41739</v>
      </c>
      <c r="AE3468" s="96" cm="1">
        <f t="array" ref="AE3468">_xlfn.XLOOKUP(AD3467,SELICHistorico[Data],SELICHistorico[SELIC dia]/100,AE3467,0)</f>
        <v>0</v>
      </c>
      <c r="AF3468" s="80">
        <f t="shared" si="238"/>
        <v>1</v>
      </c>
      <c r="AG3468" s="123">
        <f t="shared" si="237"/>
        <v>1000</v>
      </c>
      <c r="AH3468" s="126" cm="1">
        <f t="array" ref="AH3468">_xlfn.XLOOKUP(AD3467,CDIHistorico_[Data],CDIHistorico_[CDI dia]/100,AH3467,0)</f>
        <v>0</v>
      </c>
      <c r="AI3468" s="2">
        <f t="shared" si="239"/>
        <v>1</v>
      </c>
    </row>
    <row r="3469" spans="26:35" hidden="1" x14ac:dyDescent="0.25">
      <c r="Z3469"/>
      <c r="AD3469" s="5">
        <f t="shared" si="236"/>
        <v>41740</v>
      </c>
      <c r="AE3469" s="96" cm="1">
        <f t="array" ref="AE3469">_xlfn.XLOOKUP(AD3468,SELICHistorico[Data],SELICHistorico[SELIC dia]/100,AE3468,0)</f>
        <v>0</v>
      </c>
      <c r="AF3469" s="80">
        <f t="shared" si="238"/>
        <v>1</v>
      </c>
      <c r="AG3469" s="123">
        <f t="shared" si="237"/>
        <v>1000</v>
      </c>
      <c r="AH3469" s="126" cm="1">
        <f t="array" ref="AH3469">_xlfn.XLOOKUP(AD3468,CDIHistorico_[Data],CDIHistorico_[CDI dia]/100,AH3468,0)</f>
        <v>0</v>
      </c>
      <c r="AI3469" s="2">
        <f t="shared" si="239"/>
        <v>1</v>
      </c>
    </row>
    <row r="3470" spans="26:35" hidden="1" x14ac:dyDescent="0.25">
      <c r="Z3470"/>
      <c r="AD3470" s="5">
        <f t="shared" si="236"/>
        <v>41743</v>
      </c>
      <c r="AE3470" s="96" cm="1">
        <f t="array" ref="AE3470">_xlfn.XLOOKUP(AD3469,SELICHistorico[Data],SELICHistorico[SELIC dia]/100,AE3469,0)</f>
        <v>0</v>
      </c>
      <c r="AF3470" s="80">
        <f t="shared" si="238"/>
        <v>1</v>
      </c>
      <c r="AG3470" s="123">
        <f t="shared" si="237"/>
        <v>1000</v>
      </c>
      <c r="AH3470" s="126" cm="1">
        <f t="array" ref="AH3470">_xlfn.XLOOKUP(AD3469,CDIHistorico_[Data],CDIHistorico_[CDI dia]/100,AH3469,0)</f>
        <v>0</v>
      </c>
      <c r="AI3470" s="2">
        <f t="shared" si="239"/>
        <v>1</v>
      </c>
    </row>
    <row r="3471" spans="26:35" hidden="1" x14ac:dyDescent="0.25">
      <c r="Z3471"/>
      <c r="AD3471" s="5">
        <f t="shared" si="236"/>
        <v>41744</v>
      </c>
      <c r="AE3471" s="96" cm="1">
        <f t="array" ref="AE3471">_xlfn.XLOOKUP(AD3470,SELICHistorico[Data],SELICHistorico[SELIC dia]/100,AE3470,0)</f>
        <v>0</v>
      </c>
      <c r="AF3471" s="80">
        <f t="shared" si="238"/>
        <v>1</v>
      </c>
      <c r="AG3471" s="123">
        <f t="shared" si="237"/>
        <v>1000</v>
      </c>
      <c r="AH3471" s="126" cm="1">
        <f t="array" ref="AH3471">_xlfn.XLOOKUP(AD3470,CDIHistorico_[Data],CDIHistorico_[CDI dia]/100,AH3470,0)</f>
        <v>0</v>
      </c>
      <c r="AI3471" s="2">
        <f t="shared" si="239"/>
        <v>1</v>
      </c>
    </row>
    <row r="3472" spans="26:35" hidden="1" x14ac:dyDescent="0.25">
      <c r="Z3472"/>
      <c r="AD3472" s="5">
        <f t="shared" si="236"/>
        <v>41745</v>
      </c>
      <c r="AE3472" s="96" cm="1">
        <f t="array" ref="AE3472">_xlfn.XLOOKUP(AD3471,SELICHistorico[Data],SELICHistorico[SELIC dia]/100,AE3471,0)</f>
        <v>0</v>
      </c>
      <c r="AF3472" s="80">
        <f t="shared" si="238"/>
        <v>1</v>
      </c>
      <c r="AG3472" s="123">
        <f t="shared" si="237"/>
        <v>1000</v>
      </c>
      <c r="AH3472" s="126" cm="1">
        <f t="array" ref="AH3472">_xlfn.XLOOKUP(AD3471,CDIHistorico_[Data],CDIHistorico_[CDI dia]/100,AH3471,0)</f>
        <v>0</v>
      </c>
      <c r="AI3472" s="2">
        <f t="shared" si="239"/>
        <v>1</v>
      </c>
    </row>
    <row r="3473" spans="26:35" hidden="1" x14ac:dyDescent="0.25">
      <c r="Z3473"/>
      <c r="AD3473" s="5">
        <f t="shared" si="236"/>
        <v>41746</v>
      </c>
      <c r="AE3473" s="96" cm="1">
        <f t="array" ref="AE3473">_xlfn.XLOOKUP(AD3472,SELICHistorico[Data],SELICHistorico[SELIC dia]/100,AE3472,0)</f>
        <v>0</v>
      </c>
      <c r="AF3473" s="80">
        <f t="shared" si="238"/>
        <v>1</v>
      </c>
      <c r="AG3473" s="123">
        <f t="shared" si="237"/>
        <v>1000</v>
      </c>
      <c r="AH3473" s="126" cm="1">
        <f t="array" ref="AH3473">_xlfn.XLOOKUP(AD3472,CDIHistorico_[Data],CDIHistorico_[CDI dia]/100,AH3472,0)</f>
        <v>0</v>
      </c>
      <c r="AI3473" s="2">
        <f t="shared" si="239"/>
        <v>1</v>
      </c>
    </row>
    <row r="3474" spans="26:35" hidden="1" x14ac:dyDescent="0.25">
      <c r="Z3474"/>
      <c r="AD3474" s="5">
        <f t="shared" si="236"/>
        <v>41751</v>
      </c>
      <c r="AE3474" s="96" cm="1">
        <f t="array" ref="AE3474">_xlfn.XLOOKUP(AD3473,SELICHistorico[Data],SELICHistorico[SELIC dia]/100,AE3473,0)</f>
        <v>0</v>
      </c>
      <c r="AF3474" s="80">
        <f t="shared" si="238"/>
        <v>1</v>
      </c>
      <c r="AG3474" s="123">
        <f t="shared" si="237"/>
        <v>1000</v>
      </c>
      <c r="AH3474" s="126" cm="1">
        <f t="array" ref="AH3474">_xlfn.XLOOKUP(AD3473,CDIHistorico_[Data],CDIHistorico_[CDI dia]/100,AH3473,0)</f>
        <v>0</v>
      </c>
      <c r="AI3474" s="2">
        <f t="shared" si="239"/>
        <v>1</v>
      </c>
    </row>
    <row r="3475" spans="26:35" hidden="1" x14ac:dyDescent="0.25">
      <c r="Z3475"/>
      <c r="AD3475" s="5">
        <f t="shared" si="236"/>
        <v>41752</v>
      </c>
      <c r="AE3475" s="96" cm="1">
        <f t="array" ref="AE3475">_xlfn.XLOOKUP(AD3474,SELICHistorico[Data],SELICHistorico[SELIC dia]/100,AE3474,0)</f>
        <v>0</v>
      </c>
      <c r="AF3475" s="80">
        <f t="shared" si="238"/>
        <v>1</v>
      </c>
      <c r="AG3475" s="123">
        <f t="shared" si="237"/>
        <v>1000</v>
      </c>
      <c r="AH3475" s="126" cm="1">
        <f t="array" ref="AH3475">_xlfn.XLOOKUP(AD3474,CDIHistorico_[Data],CDIHistorico_[CDI dia]/100,AH3474,0)</f>
        <v>0</v>
      </c>
      <c r="AI3475" s="2">
        <f t="shared" si="239"/>
        <v>1</v>
      </c>
    </row>
    <row r="3476" spans="26:35" hidden="1" x14ac:dyDescent="0.25">
      <c r="Z3476"/>
      <c r="AD3476" s="5">
        <f t="shared" ref="AD3476:AD3539" si="240">WORKDAY(AD3475,1,feriados)</f>
        <v>41753</v>
      </c>
      <c r="AE3476" s="96" cm="1">
        <f t="array" ref="AE3476">_xlfn.XLOOKUP(AD3475,SELICHistorico[Data],SELICHistorico[SELIC dia]/100,AE3475,0)</f>
        <v>0</v>
      </c>
      <c r="AF3476" s="80">
        <f t="shared" si="238"/>
        <v>1</v>
      </c>
      <c r="AG3476" s="123">
        <f t="shared" si="237"/>
        <v>1000</v>
      </c>
      <c r="AH3476" s="126" cm="1">
        <f t="array" ref="AH3476">_xlfn.XLOOKUP(AD3475,CDIHistorico_[Data],CDIHistorico_[CDI dia]/100,AH3475,0)</f>
        <v>0</v>
      </c>
      <c r="AI3476" s="2">
        <f t="shared" si="239"/>
        <v>1</v>
      </c>
    </row>
    <row r="3477" spans="26:35" hidden="1" x14ac:dyDescent="0.25">
      <c r="Z3477"/>
      <c r="AD3477" s="5">
        <f t="shared" si="240"/>
        <v>41754</v>
      </c>
      <c r="AE3477" s="96" cm="1">
        <f t="array" ref="AE3477">_xlfn.XLOOKUP(AD3476,SELICHistorico[Data],SELICHistorico[SELIC dia]/100,AE3476,0)</f>
        <v>0</v>
      </c>
      <c r="AF3477" s="80">
        <f t="shared" si="238"/>
        <v>1</v>
      </c>
      <c r="AG3477" s="123">
        <f t="shared" si="237"/>
        <v>1000</v>
      </c>
      <c r="AH3477" s="126" cm="1">
        <f t="array" ref="AH3477">_xlfn.XLOOKUP(AD3476,CDIHistorico_[Data],CDIHistorico_[CDI dia]/100,AH3476,0)</f>
        <v>0</v>
      </c>
      <c r="AI3477" s="2">
        <f t="shared" si="239"/>
        <v>1</v>
      </c>
    </row>
    <row r="3478" spans="26:35" hidden="1" x14ac:dyDescent="0.25">
      <c r="Z3478"/>
      <c r="AD3478" s="5">
        <f t="shared" si="240"/>
        <v>41757</v>
      </c>
      <c r="AE3478" s="96" cm="1">
        <f t="array" ref="AE3478">_xlfn.XLOOKUP(AD3477,SELICHistorico[Data],SELICHistorico[SELIC dia]/100,AE3477,0)</f>
        <v>0</v>
      </c>
      <c r="AF3478" s="80">
        <f t="shared" si="238"/>
        <v>1</v>
      </c>
      <c r="AG3478" s="123">
        <f t="shared" si="237"/>
        <v>1000</v>
      </c>
      <c r="AH3478" s="126" cm="1">
        <f t="array" ref="AH3478">_xlfn.XLOOKUP(AD3477,CDIHistorico_[Data],CDIHistorico_[CDI dia]/100,AH3477,0)</f>
        <v>0</v>
      </c>
      <c r="AI3478" s="2">
        <f t="shared" si="239"/>
        <v>1</v>
      </c>
    </row>
    <row r="3479" spans="26:35" hidden="1" x14ac:dyDescent="0.25">
      <c r="Z3479"/>
      <c r="AD3479" s="5">
        <f t="shared" si="240"/>
        <v>41758</v>
      </c>
      <c r="AE3479" s="96" cm="1">
        <f t="array" ref="AE3479">_xlfn.XLOOKUP(AD3478,SELICHistorico[Data],SELICHistorico[SELIC dia]/100,AE3478,0)</f>
        <v>0</v>
      </c>
      <c r="AF3479" s="80">
        <f t="shared" si="238"/>
        <v>1</v>
      </c>
      <c r="AG3479" s="123">
        <f t="shared" si="237"/>
        <v>1000</v>
      </c>
      <c r="AH3479" s="126" cm="1">
        <f t="array" ref="AH3479">_xlfn.XLOOKUP(AD3478,CDIHistorico_[Data],CDIHistorico_[CDI dia]/100,AH3478,0)</f>
        <v>0</v>
      </c>
      <c r="AI3479" s="2">
        <f t="shared" si="239"/>
        <v>1</v>
      </c>
    </row>
    <row r="3480" spans="26:35" hidden="1" x14ac:dyDescent="0.25">
      <c r="Z3480"/>
      <c r="AD3480" s="5">
        <f t="shared" si="240"/>
        <v>41759</v>
      </c>
      <c r="AE3480" s="96" cm="1">
        <f t="array" ref="AE3480">_xlfn.XLOOKUP(AD3479,SELICHistorico[Data],SELICHistorico[SELIC dia]/100,AE3479,0)</f>
        <v>0</v>
      </c>
      <c r="AF3480" s="80">
        <f t="shared" si="238"/>
        <v>1</v>
      </c>
      <c r="AG3480" s="123">
        <f t="shared" si="237"/>
        <v>1000</v>
      </c>
      <c r="AH3480" s="126" cm="1">
        <f t="array" ref="AH3480">_xlfn.XLOOKUP(AD3479,CDIHistorico_[Data],CDIHistorico_[CDI dia]/100,AH3479,0)</f>
        <v>0</v>
      </c>
      <c r="AI3480" s="2">
        <f t="shared" si="239"/>
        <v>1</v>
      </c>
    </row>
    <row r="3481" spans="26:35" hidden="1" x14ac:dyDescent="0.25">
      <c r="Z3481"/>
      <c r="AD3481" s="5">
        <f t="shared" si="240"/>
        <v>41761</v>
      </c>
      <c r="AE3481" s="96" cm="1">
        <f t="array" ref="AE3481">_xlfn.XLOOKUP(AD3480,SELICHistorico[Data],SELICHistorico[SELIC dia]/100,AE3480,0)</f>
        <v>0</v>
      </c>
      <c r="AF3481" s="80">
        <f t="shared" si="238"/>
        <v>1</v>
      </c>
      <c r="AG3481" s="123">
        <f t="shared" si="237"/>
        <v>1000</v>
      </c>
      <c r="AH3481" s="126" cm="1">
        <f t="array" ref="AH3481">_xlfn.XLOOKUP(AD3480,CDIHistorico_[Data],CDIHistorico_[CDI dia]/100,AH3480,0)</f>
        <v>0</v>
      </c>
      <c r="AI3481" s="2">
        <f t="shared" si="239"/>
        <v>1</v>
      </c>
    </row>
    <row r="3482" spans="26:35" hidden="1" x14ac:dyDescent="0.25">
      <c r="Z3482"/>
      <c r="AD3482" s="5">
        <f t="shared" si="240"/>
        <v>41764</v>
      </c>
      <c r="AE3482" s="96" cm="1">
        <f t="array" ref="AE3482">_xlfn.XLOOKUP(AD3481,SELICHistorico[Data],SELICHistorico[SELIC dia]/100,AE3481,0)</f>
        <v>0</v>
      </c>
      <c r="AF3482" s="80">
        <f t="shared" si="238"/>
        <v>1</v>
      </c>
      <c r="AG3482" s="123">
        <f t="shared" si="237"/>
        <v>1000</v>
      </c>
      <c r="AH3482" s="126" cm="1">
        <f t="array" ref="AH3482">_xlfn.XLOOKUP(AD3481,CDIHistorico_[Data],CDIHistorico_[CDI dia]/100,AH3481,0)</f>
        <v>0</v>
      </c>
      <c r="AI3482" s="2">
        <f t="shared" si="239"/>
        <v>1</v>
      </c>
    </row>
    <row r="3483" spans="26:35" hidden="1" x14ac:dyDescent="0.25">
      <c r="Z3483"/>
      <c r="AD3483" s="5">
        <f t="shared" si="240"/>
        <v>41765</v>
      </c>
      <c r="AE3483" s="96" cm="1">
        <f t="array" ref="AE3483">_xlfn.XLOOKUP(AD3482,SELICHistorico[Data],SELICHistorico[SELIC dia]/100,AE3482,0)</f>
        <v>0</v>
      </c>
      <c r="AF3483" s="80">
        <f t="shared" si="238"/>
        <v>1</v>
      </c>
      <c r="AG3483" s="123">
        <f t="shared" si="237"/>
        <v>1000</v>
      </c>
      <c r="AH3483" s="126" cm="1">
        <f t="array" ref="AH3483">_xlfn.XLOOKUP(AD3482,CDIHistorico_[Data],CDIHistorico_[CDI dia]/100,AH3482,0)</f>
        <v>0</v>
      </c>
      <c r="AI3483" s="2">
        <f t="shared" si="239"/>
        <v>1</v>
      </c>
    </row>
    <row r="3484" spans="26:35" hidden="1" x14ac:dyDescent="0.25">
      <c r="Z3484"/>
      <c r="AD3484" s="5">
        <f t="shared" si="240"/>
        <v>41766</v>
      </c>
      <c r="AE3484" s="96" cm="1">
        <f t="array" ref="AE3484">_xlfn.XLOOKUP(AD3483,SELICHistorico[Data],SELICHistorico[SELIC dia]/100,AE3483,0)</f>
        <v>0</v>
      </c>
      <c r="AF3484" s="80">
        <f t="shared" si="238"/>
        <v>1</v>
      </c>
      <c r="AG3484" s="123">
        <f t="shared" si="237"/>
        <v>1000</v>
      </c>
      <c r="AH3484" s="126" cm="1">
        <f t="array" ref="AH3484">_xlfn.XLOOKUP(AD3483,CDIHistorico_[Data],CDIHistorico_[CDI dia]/100,AH3483,0)</f>
        <v>0</v>
      </c>
      <c r="AI3484" s="2">
        <f t="shared" si="239"/>
        <v>1</v>
      </c>
    </row>
    <row r="3485" spans="26:35" hidden="1" x14ac:dyDescent="0.25">
      <c r="Z3485"/>
      <c r="AD3485" s="5">
        <f t="shared" si="240"/>
        <v>41767</v>
      </c>
      <c r="AE3485" s="96" cm="1">
        <f t="array" ref="AE3485">_xlfn.XLOOKUP(AD3484,SELICHistorico[Data],SELICHistorico[SELIC dia]/100,AE3484,0)</f>
        <v>0</v>
      </c>
      <c r="AF3485" s="80">
        <f t="shared" si="238"/>
        <v>1</v>
      </c>
      <c r="AG3485" s="123">
        <f t="shared" si="237"/>
        <v>1000</v>
      </c>
      <c r="AH3485" s="126" cm="1">
        <f t="array" ref="AH3485">_xlfn.XLOOKUP(AD3484,CDIHistorico_[Data],CDIHistorico_[CDI dia]/100,AH3484,0)</f>
        <v>0</v>
      </c>
      <c r="AI3485" s="2">
        <f t="shared" si="239"/>
        <v>1</v>
      </c>
    </row>
    <row r="3486" spans="26:35" hidden="1" x14ac:dyDescent="0.25">
      <c r="Z3486"/>
      <c r="AD3486" s="5">
        <f t="shared" si="240"/>
        <v>41768</v>
      </c>
      <c r="AE3486" s="96" cm="1">
        <f t="array" ref="AE3486">_xlfn.XLOOKUP(AD3485,SELICHistorico[Data],SELICHistorico[SELIC dia]/100,AE3485,0)</f>
        <v>0</v>
      </c>
      <c r="AF3486" s="80">
        <f t="shared" si="238"/>
        <v>1</v>
      </c>
      <c r="AG3486" s="123">
        <f t="shared" si="237"/>
        <v>1000</v>
      </c>
      <c r="AH3486" s="126" cm="1">
        <f t="array" ref="AH3486">_xlfn.XLOOKUP(AD3485,CDIHistorico_[Data],CDIHistorico_[CDI dia]/100,AH3485,0)</f>
        <v>0</v>
      </c>
      <c r="AI3486" s="2">
        <f t="shared" si="239"/>
        <v>1</v>
      </c>
    </row>
    <row r="3487" spans="26:35" hidden="1" x14ac:dyDescent="0.25">
      <c r="Z3487"/>
      <c r="AD3487" s="5">
        <f t="shared" si="240"/>
        <v>41771</v>
      </c>
      <c r="AE3487" s="96" cm="1">
        <f t="array" ref="AE3487">_xlfn.XLOOKUP(AD3486,SELICHistorico[Data],SELICHistorico[SELIC dia]/100,AE3486,0)</f>
        <v>0</v>
      </c>
      <c r="AF3487" s="80">
        <f t="shared" si="238"/>
        <v>1</v>
      </c>
      <c r="AG3487" s="123">
        <f t="shared" si="237"/>
        <v>1000</v>
      </c>
      <c r="AH3487" s="126" cm="1">
        <f t="array" ref="AH3487">_xlfn.XLOOKUP(AD3486,CDIHistorico_[Data],CDIHistorico_[CDI dia]/100,AH3486,0)</f>
        <v>0</v>
      </c>
      <c r="AI3487" s="2">
        <f t="shared" si="239"/>
        <v>1</v>
      </c>
    </row>
    <row r="3488" spans="26:35" hidden="1" x14ac:dyDescent="0.25">
      <c r="Z3488"/>
      <c r="AD3488" s="5">
        <f t="shared" si="240"/>
        <v>41772</v>
      </c>
      <c r="AE3488" s="96" cm="1">
        <f t="array" ref="AE3488">_xlfn.XLOOKUP(AD3487,SELICHistorico[Data],SELICHistorico[SELIC dia]/100,AE3487,0)</f>
        <v>0</v>
      </c>
      <c r="AF3488" s="80">
        <f t="shared" si="238"/>
        <v>1</v>
      </c>
      <c r="AG3488" s="123">
        <f t="shared" si="237"/>
        <v>1000</v>
      </c>
      <c r="AH3488" s="126" cm="1">
        <f t="array" ref="AH3488">_xlfn.XLOOKUP(AD3487,CDIHistorico_[Data],CDIHistorico_[CDI dia]/100,AH3487,0)</f>
        <v>0</v>
      </c>
      <c r="AI3488" s="2">
        <f t="shared" si="239"/>
        <v>1</v>
      </c>
    </row>
    <row r="3489" spans="26:35" hidden="1" x14ac:dyDescent="0.25">
      <c r="Z3489"/>
      <c r="AD3489" s="5">
        <f t="shared" si="240"/>
        <v>41773</v>
      </c>
      <c r="AE3489" s="96" cm="1">
        <f t="array" ref="AE3489">_xlfn.XLOOKUP(AD3488,SELICHistorico[Data],SELICHistorico[SELIC dia]/100,AE3488,0)</f>
        <v>0</v>
      </c>
      <c r="AF3489" s="80">
        <f t="shared" si="238"/>
        <v>1</v>
      </c>
      <c r="AG3489" s="123">
        <f t="shared" si="237"/>
        <v>1000</v>
      </c>
      <c r="AH3489" s="126" cm="1">
        <f t="array" ref="AH3489">_xlfn.XLOOKUP(AD3488,CDIHistorico_[Data],CDIHistorico_[CDI dia]/100,AH3488,0)</f>
        <v>0</v>
      </c>
      <c r="AI3489" s="2">
        <f t="shared" si="239"/>
        <v>1</v>
      </c>
    </row>
    <row r="3490" spans="26:35" hidden="1" x14ac:dyDescent="0.25">
      <c r="Z3490"/>
      <c r="AD3490" s="5">
        <f t="shared" si="240"/>
        <v>41774</v>
      </c>
      <c r="AE3490" s="96" cm="1">
        <f t="array" ref="AE3490">_xlfn.XLOOKUP(AD3489,SELICHistorico[Data],SELICHistorico[SELIC dia]/100,AE3489,0)</f>
        <v>0</v>
      </c>
      <c r="AF3490" s="80">
        <f t="shared" si="238"/>
        <v>1</v>
      </c>
      <c r="AG3490" s="123">
        <f t="shared" si="237"/>
        <v>1000</v>
      </c>
      <c r="AH3490" s="126" cm="1">
        <f t="array" ref="AH3490">_xlfn.XLOOKUP(AD3489,CDIHistorico_[Data],CDIHistorico_[CDI dia]/100,AH3489,0)</f>
        <v>0</v>
      </c>
      <c r="AI3490" s="2">
        <f t="shared" si="239"/>
        <v>1</v>
      </c>
    </row>
    <row r="3491" spans="26:35" hidden="1" x14ac:dyDescent="0.25">
      <c r="Z3491"/>
      <c r="AD3491" s="5">
        <f t="shared" si="240"/>
        <v>41775</v>
      </c>
      <c r="AE3491" s="96" cm="1">
        <f t="array" ref="AE3491">_xlfn.XLOOKUP(AD3490,SELICHistorico[Data],SELICHistorico[SELIC dia]/100,AE3490,0)</f>
        <v>0</v>
      </c>
      <c r="AF3491" s="80">
        <f t="shared" si="238"/>
        <v>1</v>
      </c>
      <c r="AG3491" s="123">
        <f t="shared" si="237"/>
        <v>1000</v>
      </c>
      <c r="AH3491" s="126" cm="1">
        <f t="array" ref="AH3491">_xlfn.XLOOKUP(AD3490,CDIHistorico_[Data],CDIHistorico_[CDI dia]/100,AH3490,0)</f>
        <v>0</v>
      </c>
      <c r="AI3491" s="2">
        <f t="shared" si="239"/>
        <v>1</v>
      </c>
    </row>
    <row r="3492" spans="26:35" hidden="1" x14ac:dyDescent="0.25">
      <c r="Z3492"/>
      <c r="AD3492" s="5">
        <f t="shared" si="240"/>
        <v>41778</v>
      </c>
      <c r="AE3492" s="96" cm="1">
        <f t="array" ref="AE3492">_xlfn.XLOOKUP(AD3491,SELICHistorico[Data],SELICHistorico[SELIC dia]/100,AE3491,0)</f>
        <v>0</v>
      </c>
      <c r="AF3492" s="80">
        <f t="shared" si="238"/>
        <v>1</v>
      </c>
      <c r="AG3492" s="123">
        <f t="shared" si="237"/>
        <v>1000</v>
      </c>
      <c r="AH3492" s="126" cm="1">
        <f t="array" ref="AH3492">_xlfn.XLOOKUP(AD3491,CDIHistorico_[Data],CDIHistorico_[CDI dia]/100,AH3491,0)</f>
        <v>0</v>
      </c>
      <c r="AI3492" s="2">
        <f t="shared" si="239"/>
        <v>1</v>
      </c>
    </row>
    <row r="3493" spans="26:35" hidden="1" x14ac:dyDescent="0.25">
      <c r="Z3493"/>
      <c r="AD3493" s="5">
        <f t="shared" si="240"/>
        <v>41779</v>
      </c>
      <c r="AE3493" s="96" cm="1">
        <f t="array" ref="AE3493">_xlfn.XLOOKUP(AD3492,SELICHistorico[Data],SELICHistorico[SELIC dia]/100,AE3492,0)</f>
        <v>0</v>
      </c>
      <c r="AF3493" s="80">
        <f t="shared" si="238"/>
        <v>1</v>
      </c>
      <c r="AG3493" s="123">
        <f t="shared" si="237"/>
        <v>1000</v>
      </c>
      <c r="AH3493" s="126" cm="1">
        <f t="array" ref="AH3493">_xlfn.XLOOKUP(AD3492,CDIHistorico_[Data],CDIHistorico_[CDI dia]/100,AH3492,0)</f>
        <v>0</v>
      </c>
      <c r="AI3493" s="2">
        <f t="shared" si="239"/>
        <v>1</v>
      </c>
    </row>
    <row r="3494" spans="26:35" hidden="1" x14ac:dyDescent="0.25">
      <c r="Z3494"/>
      <c r="AD3494" s="5">
        <f t="shared" si="240"/>
        <v>41780</v>
      </c>
      <c r="AE3494" s="96" cm="1">
        <f t="array" ref="AE3494">_xlfn.XLOOKUP(AD3493,SELICHistorico[Data],SELICHistorico[SELIC dia]/100,AE3493,0)</f>
        <v>0</v>
      </c>
      <c r="AF3494" s="80">
        <f t="shared" si="238"/>
        <v>1</v>
      </c>
      <c r="AG3494" s="123">
        <f t="shared" si="237"/>
        <v>1000</v>
      </c>
      <c r="AH3494" s="126" cm="1">
        <f t="array" ref="AH3494">_xlfn.XLOOKUP(AD3493,CDIHistorico_[Data],CDIHistorico_[CDI dia]/100,AH3493,0)</f>
        <v>0</v>
      </c>
      <c r="AI3494" s="2">
        <f t="shared" si="239"/>
        <v>1</v>
      </c>
    </row>
    <row r="3495" spans="26:35" hidden="1" x14ac:dyDescent="0.25">
      <c r="Z3495"/>
      <c r="AD3495" s="5">
        <f t="shared" si="240"/>
        <v>41781</v>
      </c>
      <c r="AE3495" s="96" cm="1">
        <f t="array" ref="AE3495">_xlfn.XLOOKUP(AD3494,SELICHistorico[Data],SELICHistorico[SELIC dia]/100,AE3494,0)</f>
        <v>0</v>
      </c>
      <c r="AF3495" s="80">
        <f t="shared" si="238"/>
        <v>1</v>
      </c>
      <c r="AG3495" s="123">
        <f t="shared" si="237"/>
        <v>1000</v>
      </c>
      <c r="AH3495" s="126" cm="1">
        <f t="array" ref="AH3495">_xlfn.XLOOKUP(AD3494,CDIHistorico_[Data],CDIHistorico_[CDI dia]/100,AH3494,0)</f>
        <v>0</v>
      </c>
      <c r="AI3495" s="2">
        <f t="shared" si="239"/>
        <v>1</v>
      </c>
    </row>
    <row r="3496" spans="26:35" hidden="1" x14ac:dyDescent="0.25">
      <c r="Z3496"/>
      <c r="AD3496" s="5">
        <f t="shared" si="240"/>
        <v>41782</v>
      </c>
      <c r="AE3496" s="96" cm="1">
        <f t="array" ref="AE3496">_xlfn.XLOOKUP(AD3495,SELICHistorico[Data],SELICHistorico[SELIC dia]/100,AE3495,0)</f>
        <v>0</v>
      </c>
      <c r="AF3496" s="80">
        <f t="shared" si="238"/>
        <v>1</v>
      </c>
      <c r="AG3496" s="123">
        <f t="shared" si="237"/>
        <v>1000</v>
      </c>
      <c r="AH3496" s="126" cm="1">
        <f t="array" ref="AH3496">_xlfn.XLOOKUP(AD3495,CDIHistorico_[Data],CDIHistorico_[CDI dia]/100,AH3495,0)</f>
        <v>0</v>
      </c>
      <c r="AI3496" s="2">
        <f t="shared" si="239"/>
        <v>1</v>
      </c>
    </row>
    <row r="3497" spans="26:35" hidden="1" x14ac:dyDescent="0.25">
      <c r="Z3497"/>
      <c r="AD3497" s="5">
        <f t="shared" si="240"/>
        <v>41785</v>
      </c>
      <c r="AE3497" s="96" cm="1">
        <f t="array" ref="AE3497">_xlfn.XLOOKUP(AD3496,SELICHistorico[Data],SELICHistorico[SELIC dia]/100,AE3496,0)</f>
        <v>0</v>
      </c>
      <c r="AF3497" s="80">
        <f t="shared" si="238"/>
        <v>1</v>
      </c>
      <c r="AG3497" s="123">
        <f t="shared" si="237"/>
        <v>1000</v>
      </c>
      <c r="AH3497" s="126" cm="1">
        <f t="array" ref="AH3497">_xlfn.XLOOKUP(AD3496,CDIHistorico_[Data],CDIHistorico_[CDI dia]/100,AH3496,0)</f>
        <v>0</v>
      </c>
      <c r="AI3497" s="2">
        <f t="shared" si="239"/>
        <v>1</v>
      </c>
    </row>
    <row r="3498" spans="26:35" hidden="1" x14ac:dyDescent="0.25">
      <c r="Z3498"/>
      <c r="AD3498" s="5">
        <f t="shared" si="240"/>
        <v>41786</v>
      </c>
      <c r="AE3498" s="96" cm="1">
        <f t="array" ref="AE3498">_xlfn.XLOOKUP(AD3497,SELICHistorico[Data],SELICHistorico[SELIC dia]/100,AE3497,0)</f>
        <v>0</v>
      </c>
      <c r="AF3498" s="80">
        <f t="shared" si="238"/>
        <v>1</v>
      </c>
      <c r="AG3498" s="123">
        <f t="shared" si="237"/>
        <v>1000</v>
      </c>
      <c r="AH3498" s="126" cm="1">
        <f t="array" ref="AH3498">_xlfn.XLOOKUP(AD3497,CDIHistorico_[Data],CDIHistorico_[CDI dia]/100,AH3497,0)</f>
        <v>0</v>
      </c>
      <c r="AI3498" s="2">
        <f t="shared" si="239"/>
        <v>1</v>
      </c>
    </row>
    <row r="3499" spans="26:35" hidden="1" x14ac:dyDescent="0.25">
      <c r="Z3499"/>
      <c r="AD3499" s="5">
        <f t="shared" si="240"/>
        <v>41787</v>
      </c>
      <c r="AE3499" s="96" cm="1">
        <f t="array" ref="AE3499">_xlfn.XLOOKUP(AD3498,SELICHistorico[Data],SELICHistorico[SELIC dia]/100,AE3498,0)</f>
        <v>0</v>
      </c>
      <c r="AF3499" s="80">
        <f t="shared" si="238"/>
        <v>1</v>
      </c>
      <c r="AG3499" s="123">
        <f t="shared" si="237"/>
        <v>1000</v>
      </c>
      <c r="AH3499" s="126" cm="1">
        <f t="array" ref="AH3499">_xlfn.XLOOKUP(AD3498,CDIHistorico_[Data],CDIHistorico_[CDI dia]/100,AH3498,0)</f>
        <v>0</v>
      </c>
      <c r="AI3499" s="2">
        <f t="shared" si="239"/>
        <v>1</v>
      </c>
    </row>
    <row r="3500" spans="26:35" hidden="1" x14ac:dyDescent="0.25">
      <c r="Z3500"/>
      <c r="AD3500" s="5">
        <f t="shared" si="240"/>
        <v>41788</v>
      </c>
      <c r="AE3500" s="96" cm="1">
        <f t="array" ref="AE3500">_xlfn.XLOOKUP(AD3499,SELICHistorico[Data],SELICHistorico[SELIC dia]/100,AE3499,0)</f>
        <v>0</v>
      </c>
      <c r="AF3500" s="80">
        <f t="shared" si="238"/>
        <v>1</v>
      </c>
      <c r="AG3500" s="123">
        <f t="shared" si="237"/>
        <v>1000</v>
      </c>
      <c r="AH3500" s="126" cm="1">
        <f t="array" ref="AH3500">_xlfn.XLOOKUP(AD3499,CDIHistorico_[Data],CDIHistorico_[CDI dia]/100,AH3499,0)</f>
        <v>0</v>
      </c>
      <c r="AI3500" s="2">
        <f t="shared" si="239"/>
        <v>1</v>
      </c>
    </row>
    <row r="3501" spans="26:35" hidden="1" x14ac:dyDescent="0.25">
      <c r="Z3501"/>
      <c r="AD3501" s="5">
        <f t="shared" si="240"/>
        <v>41789</v>
      </c>
      <c r="AE3501" s="96" cm="1">
        <f t="array" ref="AE3501">_xlfn.XLOOKUP(AD3500,SELICHistorico[Data],SELICHistorico[SELIC dia]/100,AE3500,0)</f>
        <v>0</v>
      </c>
      <c r="AF3501" s="80">
        <f t="shared" si="238"/>
        <v>1</v>
      </c>
      <c r="AG3501" s="123">
        <f t="shared" si="237"/>
        <v>1000</v>
      </c>
      <c r="AH3501" s="126" cm="1">
        <f t="array" ref="AH3501">_xlfn.XLOOKUP(AD3500,CDIHistorico_[Data],CDIHistorico_[CDI dia]/100,AH3500,0)</f>
        <v>0</v>
      </c>
      <c r="AI3501" s="2">
        <f t="shared" si="239"/>
        <v>1</v>
      </c>
    </row>
    <row r="3502" spans="26:35" hidden="1" x14ac:dyDescent="0.25">
      <c r="Z3502"/>
      <c r="AD3502" s="5">
        <f t="shared" si="240"/>
        <v>41792</v>
      </c>
      <c r="AE3502" s="96" cm="1">
        <f t="array" ref="AE3502">_xlfn.XLOOKUP(AD3501,SELICHistorico[Data],SELICHistorico[SELIC dia]/100,AE3501,0)</f>
        <v>0</v>
      </c>
      <c r="AF3502" s="80">
        <f t="shared" si="238"/>
        <v>1</v>
      </c>
      <c r="AG3502" s="123">
        <f t="shared" si="237"/>
        <v>1000</v>
      </c>
      <c r="AH3502" s="126" cm="1">
        <f t="array" ref="AH3502">_xlfn.XLOOKUP(AD3501,CDIHistorico_[Data],CDIHistorico_[CDI dia]/100,AH3501,0)</f>
        <v>0</v>
      </c>
      <c r="AI3502" s="2">
        <f t="shared" si="239"/>
        <v>1</v>
      </c>
    </row>
    <row r="3503" spans="26:35" hidden="1" x14ac:dyDescent="0.25">
      <c r="Z3503"/>
      <c r="AD3503" s="5">
        <f t="shared" si="240"/>
        <v>41793</v>
      </c>
      <c r="AE3503" s="96" cm="1">
        <f t="array" ref="AE3503">_xlfn.XLOOKUP(AD3502,SELICHistorico[Data],SELICHistorico[SELIC dia]/100,AE3502,0)</f>
        <v>0</v>
      </c>
      <c r="AF3503" s="80">
        <f t="shared" si="238"/>
        <v>1</v>
      </c>
      <c r="AG3503" s="123">
        <f t="shared" si="237"/>
        <v>1000</v>
      </c>
      <c r="AH3503" s="126" cm="1">
        <f t="array" ref="AH3503">_xlfn.XLOOKUP(AD3502,CDIHistorico_[Data],CDIHistorico_[CDI dia]/100,AH3502,0)</f>
        <v>0</v>
      </c>
      <c r="AI3503" s="2">
        <f t="shared" si="239"/>
        <v>1</v>
      </c>
    </row>
    <row r="3504" spans="26:35" hidden="1" x14ac:dyDescent="0.25">
      <c r="Z3504"/>
      <c r="AD3504" s="5">
        <f t="shared" si="240"/>
        <v>41794</v>
      </c>
      <c r="AE3504" s="96" cm="1">
        <f t="array" ref="AE3504">_xlfn.XLOOKUP(AD3503,SELICHistorico[Data],SELICHistorico[SELIC dia]/100,AE3503,0)</f>
        <v>0</v>
      </c>
      <c r="AF3504" s="80">
        <f t="shared" si="238"/>
        <v>1</v>
      </c>
      <c r="AG3504" s="123">
        <f t="shared" si="237"/>
        <v>1000</v>
      </c>
      <c r="AH3504" s="126" cm="1">
        <f t="array" ref="AH3504">_xlfn.XLOOKUP(AD3503,CDIHistorico_[Data],CDIHistorico_[CDI dia]/100,AH3503,0)</f>
        <v>0</v>
      </c>
      <c r="AI3504" s="2">
        <f t="shared" si="239"/>
        <v>1</v>
      </c>
    </row>
    <row r="3505" spans="26:35" hidden="1" x14ac:dyDescent="0.25">
      <c r="Z3505"/>
      <c r="AD3505" s="5">
        <f t="shared" si="240"/>
        <v>41795</v>
      </c>
      <c r="AE3505" s="96" cm="1">
        <f t="array" ref="AE3505">_xlfn.XLOOKUP(AD3504,SELICHistorico[Data],SELICHistorico[SELIC dia]/100,AE3504,0)</f>
        <v>0</v>
      </c>
      <c r="AF3505" s="80">
        <f t="shared" si="238"/>
        <v>1</v>
      </c>
      <c r="AG3505" s="123">
        <f t="shared" si="237"/>
        <v>1000</v>
      </c>
      <c r="AH3505" s="126" cm="1">
        <f t="array" ref="AH3505">_xlfn.XLOOKUP(AD3504,CDIHistorico_[Data],CDIHistorico_[CDI dia]/100,AH3504,0)</f>
        <v>0</v>
      </c>
      <c r="AI3505" s="2">
        <f t="shared" si="239"/>
        <v>1</v>
      </c>
    </row>
    <row r="3506" spans="26:35" hidden="1" x14ac:dyDescent="0.25">
      <c r="Z3506"/>
      <c r="AD3506" s="5">
        <f t="shared" si="240"/>
        <v>41796</v>
      </c>
      <c r="AE3506" s="96" cm="1">
        <f t="array" ref="AE3506">_xlfn.XLOOKUP(AD3505,SELICHistorico[Data],SELICHistorico[SELIC dia]/100,AE3505,0)</f>
        <v>0</v>
      </c>
      <c r="AF3506" s="80">
        <f t="shared" si="238"/>
        <v>1</v>
      </c>
      <c r="AG3506" s="123">
        <f t="shared" si="237"/>
        <v>1000</v>
      </c>
      <c r="AH3506" s="126" cm="1">
        <f t="array" ref="AH3506">_xlfn.XLOOKUP(AD3505,CDIHistorico_[Data],CDIHistorico_[CDI dia]/100,AH3505,0)</f>
        <v>0</v>
      </c>
      <c r="AI3506" s="2">
        <f t="shared" si="239"/>
        <v>1</v>
      </c>
    </row>
    <row r="3507" spans="26:35" hidden="1" x14ac:dyDescent="0.25">
      <c r="Z3507"/>
      <c r="AD3507" s="5">
        <f t="shared" si="240"/>
        <v>41799</v>
      </c>
      <c r="AE3507" s="96" cm="1">
        <f t="array" ref="AE3507">_xlfn.XLOOKUP(AD3506,SELICHistorico[Data],SELICHistorico[SELIC dia]/100,AE3506,0)</f>
        <v>0</v>
      </c>
      <c r="AF3507" s="80">
        <f t="shared" si="238"/>
        <v>1</v>
      </c>
      <c r="AG3507" s="123">
        <f t="shared" si="237"/>
        <v>1000</v>
      </c>
      <c r="AH3507" s="126" cm="1">
        <f t="array" ref="AH3507">_xlfn.XLOOKUP(AD3506,CDIHistorico_[Data],CDIHistorico_[CDI dia]/100,AH3506,0)</f>
        <v>0</v>
      </c>
      <c r="AI3507" s="2">
        <f t="shared" si="239"/>
        <v>1</v>
      </c>
    </row>
    <row r="3508" spans="26:35" hidden="1" x14ac:dyDescent="0.25">
      <c r="Z3508"/>
      <c r="AD3508" s="5">
        <f t="shared" si="240"/>
        <v>41800</v>
      </c>
      <c r="AE3508" s="96" cm="1">
        <f t="array" ref="AE3508">_xlfn.XLOOKUP(AD3507,SELICHistorico[Data],SELICHistorico[SELIC dia]/100,AE3507,0)</f>
        <v>0</v>
      </c>
      <c r="AF3508" s="80">
        <f t="shared" si="238"/>
        <v>1</v>
      </c>
      <c r="AG3508" s="123">
        <f t="shared" si="237"/>
        <v>1000</v>
      </c>
      <c r="AH3508" s="126" cm="1">
        <f t="array" ref="AH3508">_xlfn.XLOOKUP(AD3507,CDIHistorico_[Data],CDIHistorico_[CDI dia]/100,AH3507,0)</f>
        <v>0</v>
      </c>
      <c r="AI3508" s="2">
        <f t="shared" si="239"/>
        <v>1</v>
      </c>
    </row>
    <row r="3509" spans="26:35" hidden="1" x14ac:dyDescent="0.25">
      <c r="Z3509"/>
      <c r="AD3509" s="5">
        <f t="shared" si="240"/>
        <v>41801</v>
      </c>
      <c r="AE3509" s="96" cm="1">
        <f t="array" ref="AE3509">_xlfn.XLOOKUP(AD3508,SELICHistorico[Data],SELICHistorico[SELIC dia]/100,AE3508,0)</f>
        <v>0</v>
      </c>
      <c r="AF3509" s="80">
        <f t="shared" si="238"/>
        <v>1</v>
      </c>
      <c r="AG3509" s="123">
        <f t="shared" si="237"/>
        <v>1000</v>
      </c>
      <c r="AH3509" s="126" cm="1">
        <f t="array" ref="AH3509">_xlfn.XLOOKUP(AD3508,CDIHistorico_[Data],CDIHistorico_[CDI dia]/100,AH3508,0)</f>
        <v>0</v>
      </c>
      <c r="AI3509" s="2">
        <f t="shared" si="239"/>
        <v>1</v>
      </c>
    </row>
    <row r="3510" spans="26:35" hidden="1" x14ac:dyDescent="0.25">
      <c r="Z3510"/>
      <c r="AD3510" s="5">
        <f t="shared" si="240"/>
        <v>41802</v>
      </c>
      <c r="AE3510" s="96" cm="1">
        <f t="array" ref="AE3510">_xlfn.XLOOKUP(AD3509,SELICHistorico[Data],SELICHistorico[SELIC dia]/100,AE3509,0)</f>
        <v>0</v>
      </c>
      <c r="AF3510" s="80">
        <f t="shared" si="238"/>
        <v>1</v>
      </c>
      <c r="AG3510" s="123">
        <f t="shared" si="237"/>
        <v>1000</v>
      </c>
      <c r="AH3510" s="126" cm="1">
        <f t="array" ref="AH3510">_xlfn.XLOOKUP(AD3509,CDIHistorico_[Data],CDIHistorico_[CDI dia]/100,AH3509,0)</f>
        <v>0</v>
      </c>
      <c r="AI3510" s="2">
        <f t="shared" si="239"/>
        <v>1</v>
      </c>
    </row>
    <row r="3511" spans="26:35" hidden="1" x14ac:dyDescent="0.25">
      <c r="Z3511"/>
      <c r="AD3511" s="5">
        <f t="shared" si="240"/>
        <v>41803</v>
      </c>
      <c r="AE3511" s="96" cm="1">
        <f t="array" ref="AE3511">_xlfn.XLOOKUP(AD3510,SELICHistorico[Data],SELICHistorico[SELIC dia]/100,AE3510,0)</f>
        <v>0</v>
      </c>
      <c r="AF3511" s="80">
        <f t="shared" si="238"/>
        <v>1</v>
      </c>
      <c r="AG3511" s="123">
        <f t="shared" si="237"/>
        <v>1000</v>
      </c>
      <c r="AH3511" s="126" cm="1">
        <f t="array" ref="AH3511">_xlfn.XLOOKUP(AD3510,CDIHistorico_[Data],CDIHistorico_[CDI dia]/100,AH3510,0)</f>
        <v>0</v>
      </c>
      <c r="AI3511" s="2">
        <f t="shared" si="239"/>
        <v>1</v>
      </c>
    </row>
    <row r="3512" spans="26:35" hidden="1" x14ac:dyDescent="0.25">
      <c r="Z3512"/>
      <c r="AD3512" s="5">
        <f t="shared" si="240"/>
        <v>41806</v>
      </c>
      <c r="AE3512" s="96" cm="1">
        <f t="array" ref="AE3512">_xlfn.XLOOKUP(AD3511,SELICHistorico[Data],SELICHistorico[SELIC dia]/100,AE3511,0)</f>
        <v>0</v>
      </c>
      <c r="AF3512" s="80">
        <f t="shared" si="238"/>
        <v>1</v>
      </c>
      <c r="AG3512" s="123">
        <f t="shared" si="237"/>
        <v>1000</v>
      </c>
      <c r="AH3512" s="126" cm="1">
        <f t="array" ref="AH3512">_xlfn.XLOOKUP(AD3511,CDIHistorico_[Data],CDIHistorico_[CDI dia]/100,AH3511,0)</f>
        <v>0</v>
      </c>
      <c r="AI3512" s="2">
        <f t="shared" si="239"/>
        <v>1</v>
      </c>
    </row>
    <row r="3513" spans="26:35" hidden="1" x14ac:dyDescent="0.25">
      <c r="Z3513"/>
      <c r="AD3513" s="5">
        <f t="shared" si="240"/>
        <v>41807</v>
      </c>
      <c r="AE3513" s="96" cm="1">
        <f t="array" ref="AE3513">_xlfn.XLOOKUP(AD3512,SELICHistorico[Data],SELICHistorico[SELIC dia]/100,AE3512,0)</f>
        <v>0</v>
      </c>
      <c r="AF3513" s="80">
        <f t="shared" si="238"/>
        <v>1</v>
      </c>
      <c r="AG3513" s="123">
        <f t="shared" si="237"/>
        <v>1000</v>
      </c>
      <c r="AH3513" s="126" cm="1">
        <f t="array" ref="AH3513">_xlfn.XLOOKUP(AD3512,CDIHistorico_[Data],CDIHistorico_[CDI dia]/100,AH3512,0)</f>
        <v>0</v>
      </c>
      <c r="AI3513" s="2">
        <f t="shared" si="239"/>
        <v>1</v>
      </c>
    </row>
    <row r="3514" spans="26:35" hidden="1" x14ac:dyDescent="0.25">
      <c r="Z3514"/>
      <c r="AD3514" s="5">
        <f t="shared" si="240"/>
        <v>41808</v>
      </c>
      <c r="AE3514" s="96" cm="1">
        <f t="array" ref="AE3514">_xlfn.XLOOKUP(AD3513,SELICHistorico[Data],SELICHistorico[SELIC dia]/100,AE3513,0)</f>
        <v>0</v>
      </c>
      <c r="AF3514" s="80">
        <f t="shared" si="238"/>
        <v>1</v>
      </c>
      <c r="AG3514" s="123">
        <f t="shared" si="237"/>
        <v>1000</v>
      </c>
      <c r="AH3514" s="126" cm="1">
        <f t="array" ref="AH3514">_xlfn.XLOOKUP(AD3513,CDIHistorico_[Data],CDIHistorico_[CDI dia]/100,AH3513,0)</f>
        <v>0</v>
      </c>
      <c r="AI3514" s="2">
        <f t="shared" si="239"/>
        <v>1</v>
      </c>
    </row>
    <row r="3515" spans="26:35" hidden="1" x14ac:dyDescent="0.25">
      <c r="Z3515"/>
      <c r="AD3515" s="5">
        <f t="shared" si="240"/>
        <v>41810</v>
      </c>
      <c r="AE3515" s="96" cm="1">
        <f t="array" ref="AE3515">_xlfn.XLOOKUP(AD3514,SELICHistorico[Data],SELICHistorico[SELIC dia]/100,AE3514,0)</f>
        <v>0</v>
      </c>
      <c r="AF3515" s="80">
        <f t="shared" si="238"/>
        <v>1</v>
      </c>
      <c r="AG3515" s="123">
        <f t="shared" si="237"/>
        <v>1000</v>
      </c>
      <c r="AH3515" s="126" cm="1">
        <f t="array" ref="AH3515">_xlfn.XLOOKUP(AD3514,CDIHistorico_[Data],CDIHistorico_[CDI dia]/100,AH3514,0)</f>
        <v>0</v>
      </c>
      <c r="AI3515" s="2">
        <f t="shared" si="239"/>
        <v>1</v>
      </c>
    </row>
    <row r="3516" spans="26:35" hidden="1" x14ac:dyDescent="0.25">
      <c r="Z3516"/>
      <c r="AD3516" s="5">
        <f t="shared" si="240"/>
        <v>41813</v>
      </c>
      <c r="AE3516" s="96" cm="1">
        <f t="array" ref="AE3516">_xlfn.XLOOKUP(AD3515,SELICHistorico[Data],SELICHistorico[SELIC dia]/100,AE3515,0)</f>
        <v>0</v>
      </c>
      <c r="AF3516" s="80">
        <f t="shared" si="238"/>
        <v>1</v>
      </c>
      <c r="AG3516" s="123">
        <f t="shared" si="237"/>
        <v>1000</v>
      </c>
      <c r="AH3516" s="126" cm="1">
        <f t="array" ref="AH3516">_xlfn.XLOOKUP(AD3515,CDIHistorico_[Data],CDIHistorico_[CDI dia]/100,AH3515,0)</f>
        <v>0</v>
      </c>
      <c r="AI3516" s="2">
        <f t="shared" si="239"/>
        <v>1</v>
      </c>
    </row>
    <row r="3517" spans="26:35" hidden="1" x14ac:dyDescent="0.25">
      <c r="Z3517"/>
      <c r="AD3517" s="5">
        <f t="shared" si="240"/>
        <v>41814</v>
      </c>
      <c r="AE3517" s="96" cm="1">
        <f t="array" ref="AE3517">_xlfn.XLOOKUP(AD3516,SELICHistorico[Data],SELICHistorico[SELIC dia]/100,AE3516,0)</f>
        <v>0</v>
      </c>
      <c r="AF3517" s="80">
        <f t="shared" si="238"/>
        <v>1</v>
      </c>
      <c r="AG3517" s="123">
        <f t="shared" ref="AG3517:AG3580" si="241">TRUNC(1000*AF3517,6)</f>
        <v>1000</v>
      </c>
      <c r="AH3517" s="126" cm="1">
        <f t="array" ref="AH3517">_xlfn.XLOOKUP(AD3516,CDIHistorico_[Data],CDIHistorico_[CDI dia]/100,AH3516,0)</f>
        <v>0</v>
      </c>
      <c r="AI3517" s="2">
        <f t="shared" si="239"/>
        <v>1</v>
      </c>
    </row>
    <row r="3518" spans="26:35" hidden="1" x14ac:dyDescent="0.25">
      <c r="Z3518"/>
      <c r="AD3518" s="5">
        <f t="shared" si="240"/>
        <v>41815</v>
      </c>
      <c r="AE3518" s="96" cm="1">
        <f t="array" ref="AE3518">_xlfn.XLOOKUP(AD3517,SELICHistorico[Data],SELICHistorico[SELIC dia]/100,AE3517,0)</f>
        <v>0</v>
      </c>
      <c r="AF3518" s="80">
        <f t="shared" ref="AF3518:AF3581" si="242">AF3517*(1+AE3518)</f>
        <v>1</v>
      </c>
      <c r="AG3518" s="123">
        <f t="shared" si="241"/>
        <v>1000</v>
      </c>
      <c r="AH3518" s="126" cm="1">
        <f t="array" ref="AH3518">_xlfn.XLOOKUP(AD3517,CDIHistorico_[Data],CDIHistorico_[CDI dia]/100,AH3517,0)</f>
        <v>0</v>
      </c>
      <c r="AI3518" s="2">
        <f t="shared" si="239"/>
        <v>1</v>
      </c>
    </row>
    <row r="3519" spans="26:35" hidden="1" x14ac:dyDescent="0.25">
      <c r="Z3519"/>
      <c r="AD3519" s="5">
        <f t="shared" si="240"/>
        <v>41816</v>
      </c>
      <c r="AE3519" s="96" cm="1">
        <f t="array" ref="AE3519">_xlfn.XLOOKUP(AD3518,SELICHistorico[Data],SELICHistorico[SELIC dia]/100,AE3518,0)</f>
        <v>0</v>
      </c>
      <c r="AF3519" s="80">
        <f t="shared" si="242"/>
        <v>1</v>
      </c>
      <c r="AG3519" s="123">
        <f t="shared" si="241"/>
        <v>1000</v>
      </c>
      <c r="AH3519" s="126" cm="1">
        <f t="array" ref="AH3519">_xlfn.XLOOKUP(AD3518,CDIHistorico_[Data],CDIHistorico_[CDI dia]/100,AH3518,0)</f>
        <v>0</v>
      </c>
      <c r="AI3519" s="2">
        <f t="shared" si="239"/>
        <v>1</v>
      </c>
    </row>
    <row r="3520" spans="26:35" hidden="1" x14ac:dyDescent="0.25">
      <c r="Z3520"/>
      <c r="AD3520" s="5">
        <f t="shared" si="240"/>
        <v>41817</v>
      </c>
      <c r="AE3520" s="96" cm="1">
        <f t="array" ref="AE3520">_xlfn.XLOOKUP(AD3519,SELICHistorico[Data],SELICHistorico[SELIC dia]/100,AE3519,0)</f>
        <v>0</v>
      </c>
      <c r="AF3520" s="80">
        <f t="shared" si="242"/>
        <v>1</v>
      </c>
      <c r="AG3520" s="123">
        <f t="shared" si="241"/>
        <v>1000</v>
      </c>
      <c r="AH3520" s="126" cm="1">
        <f t="array" ref="AH3520">_xlfn.XLOOKUP(AD3519,CDIHistorico_[Data],CDIHistorico_[CDI dia]/100,AH3519,0)</f>
        <v>0</v>
      </c>
      <c r="AI3520" s="2">
        <f t="shared" si="239"/>
        <v>1</v>
      </c>
    </row>
    <row r="3521" spans="26:35" hidden="1" x14ac:dyDescent="0.25">
      <c r="Z3521"/>
      <c r="AD3521" s="5">
        <f t="shared" si="240"/>
        <v>41820</v>
      </c>
      <c r="AE3521" s="96" cm="1">
        <f t="array" ref="AE3521">_xlfn.XLOOKUP(AD3520,SELICHistorico[Data],SELICHistorico[SELIC dia]/100,AE3520,0)</f>
        <v>0</v>
      </c>
      <c r="AF3521" s="80">
        <f t="shared" si="242"/>
        <v>1</v>
      </c>
      <c r="AG3521" s="123">
        <f t="shared" si="241"/>
        <v>1000</v>
      </c>
      <c r="AH3521" s="126" cm="1">
        <f t="array" ref="AH3521">_xlfn.XLOOKUP(AD3520,CDIHistorico_[Data],CDIHistorico_[CDI dia]/100,AH3520,0)</f>
        <v>0</v>
      </c>
      <c r="AI3521" s="2">
        <f t="shared" si="239"/>
        <v>1</v>
      </c>
    </row>
    <row r="3522" spans="26:35" hidden="1" x14ac:dyDescent="0.25">
      <c r="Z3522"/>
      <c r="AD3522" s="5">
        <f t="shared" si="240"/>
        <v>41821</v>
      </c>
      <c r="AE3522" s="96" cm="1">
        <f t="array" ref="AE3522">_xlfn.XLOOKUP(AD3521,SELICHistorico[Data],SELICHistorico[SELIC dia]/100,AE3521,0)</f>
        <v>0</v>
      </c>
      <c r="AF3522" s="80">
        <f t="shared" si="242"/>
        <v>1</v>
      </c>
      <c r="AG3522" s="123">
        <f t="shared" si="241"/>
        <v>1000</v>
      </c>
      <c r="AH3522" s="126" cm="1">
        <f t="array" ref="AH3522">_xlfn.XLOOKUP(AD3521,CDIHistorico_[Data],CDIHistorico_[CDI dia]/100,AH3521,0)</f>
        <v>0</v>
      </c>
      <c r="AI3522" s="2">
        <f t="shared" si="239"/>
        <v>1</v>
      </c>
    </row>
    <row r="3523" spans="26:35" hidden="1" x14ac:dyDescent="0.25">
      <c r="Z3523"/>
      <c r="AD3523" s="5">
        <f t="shared" si="240"/>
        <v>41822</v>
      </c>
      <c r="AE3523" s="96" cm="1">
        <f t="array" ref="AE3523">_xlfn.XLOOKUP(AD3522,SELICHistorico[Data],SELICHistorico[SELIC dia]/100,AE3522,0)</f>
        <v>0</v>
      </c>
      <c r="AF3523" s="80">
        <f t="shared" si="242"/>
        <v>1</v>
      </c>
      <c r="AG3523" s="123">
        <f t="shared" si="241"/>
        <v>1000</v>
      </c>
      <c r="AH3523" s="126" cm="1">
        <f t="array" ref="AH3523">_xlfn.XLOOKUP(AD3522,CDIHistorico_[Data],CDIHistorico_[CDI dia]/100,AH3522,0)</f>
        <v>0</v>
      </c>
      <c r="AI3523" s="2">
        <f t="shared" si="239"/>
        <v>1</v>
      </c>
    </row>
    <row r="3524" spans="26:35" hidden="1" x14ac:dyDescent="0.25">
      <c r="Z3524"/>
      <c r="AD3524" s="5">
        <f t="shared" si="240"/>
        <v>41823</v>
      </c>
      <c r="AE3524" s="96" cm="1">
        <f t="array" ref="AE3524">_xlfn.XLOOKUP(AD3523,SELICHistorico[Data],SELICHistorico[SELIC dia]/100,AE3523,0)</f>
        <v>0</v>
      </c>
      <c r="AF3524" s="80">
        <f t="shared" si="242"/>
        <v>1</v>
      </c>
      <c r="AG3524" s="123">
        <f t="shared" si="241"/>
        <v>1000</v>
      </c>
      <c r="AH3524" s="126" cm="1">
        <f t="array" ref="AH3524">_xlfn.XLOOKUP(AD3523,CDIHistorico_[Data],CDIHistorico_[CDI dia]/100,AH3523,0)</f>
        <v>0</v>
      </c>
      <c r="AI3524" s="2">
        <f t="shared" si="239"/>
        <v>1</v>
      </c>
    </row>
    <row r="3525" spans="26:35" hidden="1" x14ac:dyDescent="0.25">
      <c r="Z3525"/>
      <c r="AD3525" s="5">
        <f t="shared" si="240"/>
        <v>41824</v>
      </c>
      <c r="AE3525" s="96" cm="1">
        <f t="array" ref="AE3525">_xlfn.XLOOKUP(AD3524,SELICHistorico[Data],SELICHistorico[SELIC dia]/100,AE3524,0)</f>
        <v>0</v>
      </c>
      <c r="AF3525" s="80">
        <f t="shared" si="242"/>
        <v>1</v>
      </c>
      <c r="AG3525" s="123">
        <f t="shared" si="241"/>
        <v>1000</v>
      </c>
      <c r="AH3525" s="126" cm="1">
        <f t="array" ref="AH3525">_xlfn.XLOOKUP(AD3524,CDIHistorico_[Data],CDIHistorico_[CDI dia]/100,AH3524,0)</f>
        <v>0</v>
      </c>
      <c r="AI3525" s="2">
        <f t="shared" si="239"/>
        <v>1</v>
      </c>
    </row>
    <row r="3526" spans="26:35" hidden="1" x14ac:dyDescent="0.25">
      <c r="Z3526"/>
      <c r="AD3526" s="5">
        <f t="shared" si="240"/>
        <v>41827</v>
      </c>
      <c r="AE3526" s="96" cm="1">
        <f t="array" ref="AE3526">_xlfn.XLOOKUP(AD3525,SELICHistorico[Data],SELICHistorico[SELIC dia]/100,AE3525,0)</f>
        <v>0</v>
      </c>
      <c r="AF3526" s="80">
        <f t="shared" si="242"/>
        <v>1</v>
      </c>
      <c r="AG3526" s="123">
        <f t="shared" si="241"/>
        <v>1000</v>
      </c>
      <c r="AH3526" s="126" cm="1">
        <f t="array" ref="AH3526">_xlfn.XLOOKUP(AD3525,CDIHistorico_[Data],CDIHistorico_[CDI dia]/100,AH3525,0)</f>
        <v>0</v>
      </c>
      <c r="AI3526" s="2">
        <f t="shared" si="239"/>
        <v>1</v>
      </c>
    </row>
    <row r="3527" spans="26:35" hidden="1" x14ac:dyDescent="0.25">
      <c r="Z3527"/>
      <c r="AD3527" s="5">
        <f t="shared" si="240"/>
        <v>41828</v>
      </c>
      <c r="AE3527" s="96" cm="1">
        <f t="array" ref="AE3527">_xlfn.XLOOKUP(AD3526,SELICHistorico[Data],SELICHistorico[SELIC dia]/100,AE3526,0)</f>
        <v>0</v>
      </c>
      <c r="AF3527" s="80">
        <f t="shared" si="242"/>
        <v>1</v>
      </c>
      <c r="AG3527" s="123">
        <f t="shared" si="241"/>
        <v>1000</v>
      </c>
      <c r="AH3527" s="126" cm="1">
        <f t="array" ref="AH3527">_xlfn.XLOOKUP(AD3526,CDIHistorico_[Data],CDIHistorico_[CDI dia]/100,AH3526,0)</f>
        <v>0</v>
      </c>
      <c r="AI3527" s="2">
        <f t="shared" si="239"/>
        <v>1</v>
      </c>
    </row>
    <row r="3528" spans="26:35" hidden="1" x14ac:dyDescent="0.25">
      <c r="Z3528"/>
      <c r="AD3528" s="5">
        <f t="shared" si="240"/>
        <v>41829</v>
      </c>
      <c r="AE3528" s="96" cm="1">
        <f t="array" ref="AE3528">_xlfn.XLOOKUP(AD3527,SELICHistorico[Data],SELICHistorico[SELIC dia]/100,AE3527,0)</f>
        <v>0</v>
      </c>
      <c r="AF3528" s="80">
        <f t="shared" si="242"/>
        <v>1</v>
      </c>
      <c r="AG3528" s="123">
        <f t="shared" si="241"/>
        <v>1000</v>
      </c>
      <c r="AH3528" s="126" cm="1">
        <f t="array" ref="AH3528">_xlfn.XLOOKUP(AD3527,CDIHistorico_[Data],CDIHistorico_[CDI dia]/100,AH3527,0)</f>
        <v>0</v>
      </c>
      <c r="AI3528" s="2">
        <f t="shared" si="239"/>
        <v>1</v>
      </c>
    </row>
    <row r="3529" spans="26:35" hidden="1" x14ac:dyDescent="0.25">
      <c r="Z3529"/>
      <c r="AD3529" s="5">
        <f t="shared" si="240"/>
        <v>41830</v>
      </c>
      <c r="AE3529" s="96" cm="1">
        <f t="array" ref="AE3529">_xlfn.XLOOKUP(AD3528,SELICHistorico[Data],SELICHistorico[SELIC dia]/100,AE3528,0)</f>
        <v>0</v>
      </c>
      <c r="AF3529" s="80">
        <f t="shared" si="242"/>
        <v>1</v>
      </c>
      <c r="AG3529" s="123">
        <f t="shared" si="241"/>
        <v>1000</v>
      </c>
      <c r="AH3529" s="126" cm="1">
        <f t="array" ref="AH3529">_xlfn.XLOOKUP(AD3528,CDIHistorico_[Data],CDIHistorico_[CDI dia]/100,AH3528,0)</f>
        <v>0</v>
      </c>
      <c r="AI3529" s="2">
        <f t="shared" si="239"/>
        <v>1</v>
      </c>
    </row>
    <row r="3530" spans="26:35" hidden="1" x14ac:dyDescent="0.25">
      <c r="Z3530"/>
      <c r="AD3530" s="5">
        <f t="shared" si="240"/>
        <v>41831</v>
      </c>
      <c r="AE3530" s="96" cm="1">
        <f t="array" ref="AE3530">_xlfn.XLOOKUP(AD3529,SELICHistorico[Data],SELICHistorico[SELIC dia]/100,AE3529,0)</f>
        <v>0</v>
      </c>
      <c r="AF3530" s="80">
        <f t="shared" si="242"/>
        <v>1</v>
      </c>
      <c r="AG3530" s="123">
        <f t="shared" si="241"/>
        <v>1000</v>
      </c>
      <c r="AH3530" s="126" cm="1">
        <f t="array" ref="AH3530">_xlfn.XLOOKUP(AD3529,CDIHistorico_[Data],CDIHistorico_[CDI dia]/100,AH3529,0)</f>
        <v>0</v>
      </c>
      <c r="AI3530" s="2">
        <f t="shared" si="239"/>
        <v>1</v>
      </c>
    </row>
    <row r="3531" spans="26:35" hidden="1" x14ac:dyDescent="0.25">
      <c r="Z3531"/>
      <c r="AD3531" s="5">
        <f t="shared" si="240"/>
        <v>41834</v>
      </c>
      <c r="AE3531" s="96" cm="1">
        <f t="array" ref="AE3531">_xlfn.XLOOKUP(AD3530,SELICHistorico[Data],SELICHistorico[SELIC dia]/100,AE3530,0)</f>
        <v>0</v>
      </c>
      <c r="AF3531" s="80">
        <f t="shared" si="242"/>
        <v>1</v>
      </c>
      <c r="AG3531" s="123">
        <f t="shared" si="241"/>
        <v>1000</v>
      </c>
      <c r="AH3531" s="126" cm="1">
        <f t="array" ref="AH3531">_xlfn.XLOOKUP(AD3530,CDIHistorico_[Data],CDIHistorico_[CDI dia]/100,AH3530,0)</f>
        <v>0</v>
      </c>
      <c r="AI3531" s="2">
        <f t="shared" ref="AI3531:AI3594" si="243">AI3530*(1+AH3531)</f>
        <v>1</v>
      </c>
    </row>
    <row r="3532" spans="26:35" hidden="1" x14ac:dyDescent="0.25">
      <c r="Z3532"/>
      <c r="AD3532" s="5">
        <f t="shared" si="240"/>
        <v>41835</v>
      </c>
      <c r="AE3532" s="96" cm="1">
        <f t="array" ref="AE3532">_xlfn.XLOOKUP(AD3531,SELICHistorico[Data],SELICHistorico[SELIC dia]/100,AE3531,0)</f>
        <v>0</v>
      </c>
      <c r="AF3532" s="80">
        <f t="shared" si="242"/>
        <v>1</v>
      </c>
      <c r="AG3532" s="123">
        <f t="shared" si="241"/>
        <v>1000</v>
      </c>
      <c r="AH3532" s="126" cm="1">
        <f t="array" ref="AH3532">_xlfn.XLOOKUP(AD3531,CDIHistorico_[Data],CDIHistorico_[CDI dia]/100,AH3531,0)</f>
        <v>0</v>
      </c>
      <c r="AI3532" s="2">
        <f t="shared" si="243"/>
        <v>1</v>
      </c>
    </row>
    <row r="3533" spans="26:35" hidden="1" x14ac:dyDescent="0.25">
      <c r="Z3533"/>
      <c r="AD3533" s="5">
        <f t="shared" si="240"/>
        <v>41836</v>
      </c>
      <c r="AE3533" s="96" cm="1">
        <f t="array" ref="AE3533">_xlfn.XLOOKUP(AD3532,SELICHistorico[Data],SELICHistorico[SELIC dia]/100,AE3532,0)</f>
        <v>0</v>
      </c>
      <c r="AF3533" s="80">
        <f t="shared" si="242"/>
        <v>1</v>
      </c>
      <c r="AG3533" s="123">
        <f t="shared" si="241"/>
        <v>1000</v>
      </c>
      <c r="AH3533" s="126" cm="1">
        <f t="array" ref="AH3533">_xlfn.XLOOKUP(AD3532,CDIHistorico_[Data],CDIHistorico_[CDI dia]/100,AH3532,0)</f>
        <v>0</v>
      </c>
      <c r="AI3533" s="2">
        <f t="shared" si="243"/>
        <v>1</v>
      </c>
    </row>
    <row r="3534" spans="26:35" hidden="1" x14ac:dyDescent="0.25">
      <c r="Z3534"/>
      <c r="AD3534" s="5">
        <f t="shared" si="240"/>
        <v>41837</v>
      </c>
      <c r="AE3534" s="96" cm="1">
        <f t="array" ref="AE3534">_xlfn.XLOOKUP(AD3533,SELICHistorico[Data],SELICHistorico[SELIC dia]/100,AE3533,0)</f>
        <v>0</v>
      </c>
      <c r="AF3534" s="80">
        <f t="shared" si="242"/>
        <v>1</v>
      </c>
      <c r="AG3534" s="123">
        <f t="shared" si="241"/>
        <v>1000</v>
      </c>
      <c r="AH3534" s="126" cm="1">
        <f t="array" ref="AH3534">_xlfn.XLOOKUP(AD3533,CDIHistorico_[Data],CDIHistorico_[CDI dia]/100,AH3533,0)</f>
        <v>0</v>
      </c>
      <c r="AI3534" s="2">
        <f t="shared" si="243"/>
        <v>1</v>
      </c>
    </row>
    <row r="3535" spans="26:35" hidden="1" x14ac:dyDescent="0.25">
      <c r="Z3535"/>
      <c r="AD3535" s="5">
        <f t="shared" si="240"/>
        <v>41838</v>
      </c>
      <c r="AE3535" s="96" cm="1">
        <f t="array" ref="AE3535">_xlfn.XLOOKUP(AD3534,SELICHistorico[Data],SELICHistorico[SELIC dia]/100,AE3534,0)</f>
        <v>0</v>
      </c>
      <c r="AF3535" s="80">
        <f t="shared" si="242"/>
        <v>1</v>
      </c>
      <c r="AG3535" s="123">
        <f t="shared" si="241"/>
        <v>1000</v>
      </c>
      <c r="AH3535" s="126" cm="1">
        <f t="array" ref="AH3535">_xlfn.XLOOKUP(AD3534,CDIHistorico_[Data],CDIHistorico_[CDI dia]/100,AH3534,0)</f>
        <v>0</v>
      </c>
      <c r="AI3535" s="2">
        <f t="shared" si="243"/>
        <v>1</v>
      </c>
    </row>
    <row r="3536" spans="26:35" hidden="1" x14ac:dyDescent="0.25">
      <c r="Z3536"/>
      <c r="AD3536" s="5">
        <f t="shared" si="240"/>
        <v>41841</v>
      </c>
      <c r="AE3536" s="96" cm="1">
        <f t="array" ref="AE3536">_xlfn.XLOOKUP(AD3535,SELICHistorico[Data],SELICHistorico[SELIC dia]/100,AE3535,0)</f>
        <v>0</v>
      </c>
      <c r="AF3536" s="80">
        <f t="shared" si="242"/>
        <v>1</v>
      </c>
      <c r="AG3536" s="123">
        <f t="shared" si="241"/>
        <v>1000</v>
      </c>
      <c r="AH3536" s="126" cm="1">
        <f t="array" ref="AH3536">_xlfn.XLOOKUP(AD3535,CDIHistorico_[Data],CDIHistorico_[CDI dia]/100,AH3535,0)</f>
        <v>0</v>
      </c>
      <c r="AI3536" s="2">
        <f t="shared" si="243"/>
        <v>1</v>
      </c>
    </row>
    <row r="3537" spans="26:35" hidden="1" x14ac:dyDescent="0.25">
      <c r="Z3537"/>
      <c r="AD3537" s="5">
        <f t="shared" si="240"/>
        <v>41842</v>
      </c>
      <c r="AE3537" s="96" cm="1">
        <f t="array" ref="AE3537">_xlfn.XLOOKUP(AD3536,SELICHistorico[Data],SELICHistorico[SELIC dia]/100,AE3536,0)</f>
        <v>0</v>
      </c>
      <c r="AF3537" s="80">
        <f t="shared" si="242"/>
        <v>1</v>
      </c>
      <c r="AG3537" s="123">
        <f t="shared" si="241"/>
        <v>1000</v>
      </c>
      <c r="AH3537" s="126" cm="1">
        <f t="array" ref="AH3537">_xlfn.XLOOKUP(AD3536,CDIHistorico_[Data],CDIHistorico_[CDI dia]/100,AH3536,0)</f>
        <v>0</v>
      </c>
      <c r="AI3537" s="2">
        <f t="shared" si="243"/>
        <v>1</v>
      </c>
    </row>
    <row r="3538" spans="26:35" hidden="1" x14ac:dyDescent="0.25">
      <c r="Z3538"/>
      <c r="AD3538" s="5">
        <f t="shared" si="240"/>
        <v>41843</v>
      </c>
      <c r="AE3538" s="96" cm="1">
        <f t="array" ref="AE3538">_xlfn.XLOOKUP(AD3537,SELICHistorico[Data],SELICHistorico[SELIC dia]/100,AE3537,0)</f>
        <v>0</v>
      </c>
      <c r="AF3538" s="80">
        <f t="shared" si="242"/>
        <v>1</v>
      </c>
      <c r="AG3538" s="123">
        <f t="shared" si="241"/>
        <v>1000</v>
      </c>
      <c r="AH3538" s="126" cm="1">
        <f t="array" ref="AH3538">_xlfn.XLOOKUP(AD3537,CDIHistorico_[Data],CDIHistorico_[CDI dia]/100,AH3537,0)</f>
        <v>0</v>
      </c>
      <c r="AI3538" s="2">
        <f t="shared" si="243"/>
        <v>1</v>
      </c>
    </row>
    <row r="3539" spans="26:35" hidden="1" x14ac:dyDescent="0.25">
      <c r="Z3539"/>
      <c r="AD3539" s="5">
        <f t="shared" si="240"/>
        <v>41844</v>
      </c>
      <c r="AE3539" s="96" cm="1">
        <f t="array" ref="AE3539">_xlfn.XLOOKUP(AD3538,SELICHistorico[Data],SELICHistorico[SELIC dia]/100,AE3538,0)</f>
        <v>0</v>
      </c>
      <c r="AF3539" s="80">
        <f t="shared" si="242"/>
        <v>1</v>
      </c>
      <c r="AG3539" s="123">
        <f t="shared" si="241"/>
        <v>1000</v>
      </c>
      <c r="AH3539" s="126" cm="1">
        <f t="array" ref="AH3539">_xlfn.XLOOKUP(AD3538,CDIHistorico_[Data],CDIHistorico_[CDI dia]/100,AH3538,0)</f>
        <v>0</v>
      </c>
      <c r="AI3539" s="2">
        <f t="shared" si="243"/>
        <v>1</v>
      </c>
    </row>
    <row r="3540" spans="26:35" hidden="1" x14ac:dyDescent="0.25">
      <c r="Z3540"/>
      <c r="AD3540" s="5">
        <f t="shared" ref="AD3540:AD3603" si="244">WORKDAY(AD3539,1,feriados)</f>
        <v>41845</v>
      </c>
      <c r="AE3540" s="96" cm="1">
        <f t="array" ref="AE3540">_xlfn.XLOOKUP(AD3539,SELICHistorico[Data],SELICHistorico[SELIC dia]/100,AE3539,0)</f>
        <v>0</v>
      </c>
      <c r="AF3540" s="80">
        <f t="shared" si="242"/>
        <v>1</v>
      </c>
      <c r="AG3540" s="123">
        <f t="shared" si="241"/>
        <v>1000</v>
      </c>
      <c r="AH3540" s="126" cm="1">
        <f t="array" ref="AH3540">_xlfn.XLOOKUP(AD3539,CDIHistorico_[Data],CDIHistorico_[CDI dia]/100,AH3539,0)</f>
        <v>0</v>
      </c>
      <c r="AI3540" s="2">
        <f t="shared" si="243"/>
        <v>1</v>
      </c>
    </row>
    <row r="3541" spans="26:35" hidden="1" x14ac:dyDescent="0.25">
      <c r="Z3541"/>
      <c r="AD3541" s="5">
        <f t="shared" si="244"/>
        <v>41848</v>
      </c>
      <c r="AE3541" s="96" cm="1">
        <f t="array" ref="AE3541">_xlfn.XLOOKUP(AD3540,SELICHistorico[Data],SELICHistorico[SELIC dia]/100,AE3540,0)</f>
        <v>0</v>
      </c>
      <c r="AF3541" s="80">
        <f t="shared" si="242"/>
        <v>1</v>
      </c>
      <c r="AG3541" s="123">
        <f t="shared" si="241"/>
        <v>1000</v>
      </c>
      <c r="AH3541" s="126" cm="1">
        <f t="array" ref="AH3541">_xlfn.XLOOKUP(AD3540,CDIHistorico_[Data],CDIHistorico_[CDI dia]/100,AH3540,0)</f>
        <v>0</v>
      </c>
      <c r="AI3541" s="2">
        <f t="shared" si="243"/>
        <v>1</v>
      </c>
    </row>
    <row r="3542" spans="26:35" hidden="1" x14ac:dyDescent="0.25">
      <c r="Z3542"/>
      <c r="AD3542" s="5">
        <f t="shared" si="244"/>
        <v>41849</v>
      </c>
      <c r="AE3542" s="96" cm="1">
        <f t="array" ref="AE3542">_xlfn.XLOOKUP(AD3541,SELICHistorico[Data],SELICHistorico[SELIC dia]/100,AE3541,0)</f>
        <v>0</v>
      </c>
      <c r="AF3542" s="80">
        <f t="shared" si="242"/>
        <v>1</v>
      </c>
      <c r="AG3542" s="123">
        <f t="shared" si="241"/>
        <v>1000</v>
      </c>
      <c r="AH3542" s="126" cm="1">
        <f t="array" ref="AH3542">_xlfn.XLOOKUP(AD3541,CDIHistorico_[Data],CDIHistorico_[CDI dia]/100,AH3541,0)</f>
        <v>0</v>
      </c>
      <c r="AI3542" s="2">
        <f t="shared" si="243"/>
        <v>1</v>
      </c>
    </row>
    <row r="3543" spans="26:35" hidden="1" x14ac:dyDescent="0.25">
      <c r="Z3543"/>
      <c r="AD3543" s="5">
        <f t="shared" si="244"/>
        <v>41850</v>
      </c>
      <c r="AE3543" s="96" cm="1">
        <f t="array" ref="AE3543">_xlfn.XLOOKUP(AD3542,SELICHistorico[Data],SELICHistorico[SELIC dia]/100,AE3542,0)</f>
        <v>0</v>
      </c>
      <c r="AF3543" s="80">
        <f t="shared" si="242"/>
        <v>1</v>
      </c>
      <c r="AG3543" s="123">
        <f t="shared" si="241"/>
        <v>1000</v>
      </c>
      <c r="AH3543" s="126" cm="1">
        <f t="array" ref="AH3543">_xlfn.XLOOKUP(AD3542,CDIHistorico_[Data],CDIHistorico_[CDI dia]/100,AH3542,0)</f>
        <v>0</v>
      </c>
      <c r="AI3543" s="2">
        <f t="shared" si="243"/>
        <v>1</v>
      </c>
    </row>
    <row r="3544" spans="26:35" hidden="1" x14ac:dyDescent="0.25">
      <c r="Z3544"/>
      <c r="AD3544" s="5">
        <f t="shared" si="244"/>
        <v>41851</v>
      </c>
      <c r="AE3544" s="96" cm="1">
        <f t="array" ref="AE3544">_xlfn.XLOOKUP(AD3543,SELICHistorico[Data],SELICHistorico[SELIC dia]/100,AE3543,0)</f>
        <v>0</v>
      </c>
      <c r="AF3544" s="80">
        <f t="shared" si="242"/>
        <v>1</v>
      </c>
      <c r="AG3544" s="123">
        <f t="shared" si="241"/>
        <v>1000</v>
      </c>
      <c r="AH3544" s="126" cm="1">
        <f t="array" ref="AH3544">_xlfn.XLOOKUP(AD3543,CDIHistorico_[Data],CDIHistorico_[CDI dia]/100,AH3543,0)</f>
        <v>0</v>
      </c>
      <c r="AI3544" s="2">
        <f t="shared" si="243"/>
        <v>1</v>
      </c>
    </row>
    <row r="3545" spans="26:35" hidden="1" x14ac:dyDescent="0.25">
      <c r="Z3545"/>
      <c r="AD3545" s="5">
        <f t="shared" si="244"/>
        <v>41852</v>
      </c>
      <c r="AE3545" s="96" cm="1">
        <f t="array" ref="AE3545">_xlfn.XLOOKUP(AD3544,SELICHistorico[Data],SELICHistorico[SELIC dia]/100,AE3544,0)</f>
        <v>0</v>
      </c>
      <c r="AF3545" s="80">
        <f t="shared" si="242"/>
        <v>1</v>
      </c>
      <c r="AG3545" s="123">
        <f t="shared" si="241"/>
        <v>1000</v>
      </c>
      <c r="AH3545" s="126" cm="1">
        <f t="array" ref="AH3545">_xlfn.XLOOKUP(AD3544,CDIHistorico_[Data],CDIHistorico_[CDI dia]/100,AH3544,0)</f>
        <v>0</v>
      </c>
      <c r="AI3545" s="2">
        <f t="shared" si="243"/>
        <v>1</v>
      </c>
    </row>
    <row r="3546" spans="26:35" hidden="1" x14ac:dyDescent="0.25">
      <c r="Z3546"/>
      <c r="AD3546" s="5">
        <f t="shared" si="244"/>
        <v>41855</v>
      </c>
      <c r="AE3546" s="96" cm="1">
        <f t="array" ref="AE3546">_xlfn.XLOOKUP(AD3545,SELICHistorico[Data],SELICHistorico[SELIC dia]/100,AE3545,0)</f>
        <v>0</v>
      </c>
      <c r="AF3546" s="80">
        <f t="shared" si="242"/>
        <v>1</v>
      </c>
      <c r="AG3546" s="123">
        <f t="shared" si="241"/>
        <v>1000</v>
      </c>
      <c r="AH3546" s="126" cm="1">
        <f t="array" ref="AH3546">_xlfn.XLOOKUP(AD3545,CDIHistorico_[Data],CDIHistorico_[CDI dia]/100,AH3545,0)</f>
        <v>0</v>
      </c>
      <c r="AI3546" s="2">
        <f t="shared" si="243"/>
        <v>1</v>
      </c>
    </row>
    <row r="3547" spans="26:35" hidden="1" x14ac:dyDescent="0.25">
      <c r="Z3547"/>
      <c r="AD3547" s="5">
        <f t="shared" si="244"/>
        <v>41856</v>
      </c>
      <c r="AE3547" s="96" cm="1">
        <f t="array" ref="AE3547">_xlfn.XLOOKUP(AD3546,SELICHistorico[Data],SELICHistorico[SELIC dia]/100,AE3546,0)</f>
        <v>0</v>
      </c>
      <c r="AF3547" s="80">
        <f t="shared" si="242"/>
        <v>1</v>
      </c>
      <c r="AG3547" s="123">
        <f t="shared" si="241"/>
        <v>1000</v>
      </c>
      <c r="AH3547" s="126" cm="1">
        <f t="array" ref="AH3547">_xlfn.XLOOKUP(AD3546,CDIHistorico_[Data],CDIHistorico_[CDI dia]/100,AH3546,0)</f>
        <v>0</v>
      </c>
      <c r="AI3547" s="2">
        <f t="shared" si="243"/>
        <v>1</v>
      </c>
    </row>
    <row r="3548" spans="26:35" hidden="1" x14ac:dyDescent="0.25">
      <c r="Z3548"/>
      <c r="AD3548" s="5">
        <f t="shared" si="244"/>
        <v>41857</v>
      </c>
      <c r="AE3548" s="96" cm="1">
        <f t="array" ref="AE3548">_xlfn.XLOOKUP(AD3547,SELICHistorico[Data],SELICHistorico[SELIC dia]/100,AE3547,0)</f>
        <v>0</v>
      </c>
      <c r="AF3548" s="80">
        <f t="shared" si="242"/>
        <v>1</v>
      </c>
      <c r="AG3548" s="123">
        <f t="shared" si="241"/>
        <v>1000</v>
      </c>
      <c r="AH3548" s="126" cm="1">
        <f t="array" ref="AH3548">_xlfn.XLOOKUP(AD3547,CDIHistorico_[Data],CDIHistorico_[CDI dia]/100,AH3547,0)</f>
        <v>0</v>
      </c>
      <c r="AI3548" s="2">
        <f t="shared" si="243"/>
        <v>1</v>
      </c>
    </row>
    <row r="3549" spans="26:35" hidden="1" x14ac:dyDescent="0.25">
      <c r="Z3549"/>
      <c r="AD3549" s="5">
        <f t="shared" si="244"/>
        <v>41858</v>
      </c>
      <c r="AE3549" s="96" cm="1">
        <f t="array" ref="AE3549">_xlfn.XLOOKUP(AD3548,SELICHistorico[Data],SELICHistorico[SELIC dia]/100,AE3548,0)</f>
        <v>0</v>
      </c>
      <c r="AF3549" s="80">
        <f t="shared" si="242"/>
        <v>1</v>
      </c>
      <c r="AG3549" s="123">
        <f t="shared" si="241"/>
        <v>1000</v>
      </c>
      <c r="AH3549" s="126" cm="1">
        <f t="array" ref="AH3549">_xlfn.XLOOKUP(AD3548,CDIHistorico_[Data],CDIHistorico_[CDI dia]/100,AH3548,0)</f>
        <v>0</v>
      </c>
      <c r="AI3549" s="2">
        <f t="shared" si="243"/>
        <v>1</v>
      </c>
    </row>
    <row r="3550" spans="26:35" hidden="1" x14ac:dyDescent="0.25">
      <c r="Z3550"/>
      <c r="AD3550" s="5">
        <f t="shared" si="244"/>
        <v>41859</v>
      </c>
      <c r="AE3550" s="96" cm="1">
        <f t="array" ref="AE3550">_xlfn.XLOOKUP(AD3549,SELICHistorico[Data],SELICHistorico[SELIC dia]/100,AE3549,0)</f>
        <v>0</v>
      </c>
      <c r="AF3550" s="80">
        <f t="shared" si="242"/>
        <v>1</v>
      </c>
      <c r="AG3550" s="123">
        <f t="shared" si="241"/>
        <v>1000</v>
      </c>
      <c r="AH3550" s="126" cm="1">
        <f t="array" ref="AH3550">_xlfn.XLOOKUP(AD3549,CDIHistorico_[Data],CDIHistorico_[CDI dia]/100,AH3549,0)</f>
        <v>0</v>
      </c>
      <c r="AI3550" s="2">
        <f t="shared" si="243"/>
        <v>1</v>
      </c>
    </row>
    <row r="3551" spans="26:35" hidden="1" x14ac:dyDescent="0.25">
      <c r="Z3551"/>
      <c r="AD3551" s="5">
        <f t="shared" si="244"/>
        <v>41862</v>
      </c>
      <c r="AE3551" s="96" cm="1">
        <f t="array" ref="AE3551">_xlfn.XLOOKUP(AD3550,SELICHistorico[Data],SELICHistorico[SELIC dia]/100,AE3550,0)</f>
        <v>0</v>
      </c>
      <c r="AF3551" s="80">
        <f t="shared" si="242"/>
        <v>1</v>
      </c>
      <c r="AG3551" s="123">
        <f t="shared" si="241"/>
        <v>1000</v>
      </c>
      <c r="AH3551" s="126" cm="1">
        <f t="array" ref="AH3551">_xlfn.XLOOKUP(AD3550,CDIHistorico_[Data],CDIHistorico_[CDI dia]/100,AH3550,0)</f>
        <v>0</v>
      </c>
      <c r="AI3551" s="2">
        <f t="shared" si="243"/>
        <v>1</v>
      </c>
    </row>
    <row r="3552" spans="26:35" hidden="1" x14ac:dyDescent="0.25">
      <c r="Z3552"/>
      <c r="AD3552" s="5">
        <f t="shared" si="244"/>
        <v>41863</v>
      </c>
      <c r="AE3552" s="96" cm="1">
        <f t="array" ref="AE3552">_xlfn.XLOOKUP(AD3551,SELICHistorico[Data],SELICHistorico[SELIC dia]/100,AE3551,0)</f>
        <v>0</v>
      </c>
      <c r="AF3552" s="80">
        <f t="shared" si="242"/>
        <v>1</v>
      </c>
      <c r="AG3552" s="123">
        <f t="shared" si="241"/>
        <v>1000</v>
      </c>
      <c r="AH3552" s="126" cm="1">
        <f t="array" ref="AH3552">_xlfn.XLOOKUP(AD3551,CDIHistorico_[Data],CDIHistorico_[CDI dia]/100,AH3551,0)</f>
        <v>0</v>
      </c>
      <c r="AI3552" s="2">
        <f t="shared" si="243"/>
        <v>1</v>
      </c>
    </row>
    <row r="3553" spans="26:35" hidden="1" x14ac:dyDescent="0.25">
      <c r="Z3553"/>
      <c r="AD3553" s="5">
        <f t="shared" si="244"/>
        <v>41864</v>
      </c>
      <c r="AE3553" s="96" cm="1">
        <f t="array" ref="AE3553">_xlfn.XLOOKUP(AD3552,SELICHistorico[Data],SELICHistorico[SELIC dia]/100,AE3552,0)</f>
        <v>0</v>
      </c>
      <c r="AF3553" s="80">
        <f t="shared" si="242"/>
        <v>1</v>
      </c>
      <c r="AG3553" s="123">
        <f t="shared" si="241"/>
        <v>1000</v>
      </c>
      <c r="AH3553" s="126" cm="1">
        <f t="array" ref="AH3553">_xlfn.XLOOKUP(AD3552,CDIHistorico_[Data],CDIHistorico_[CDI dia]/100,AH3552,0)</f>
        <v>0</v>
      </c>
      <c r="AI3553" s="2">
        <f t="shared" si="243"/>
        <v>1</v>
      </c>
    </row>
    <row r="3554" spans="26:35" hidden="1" x14ac:dyDescent="0.25">
      <c r="Z3554"/>
      <c r="AD3554" s="5">
        <f t="shared" si="244"/>
        <v>41865</v>
      </c>
      <c r="AE3554" s="96" cm="1">
        <f t="array" ref="AE3554">_xlfn.XLOOKUP(AD3553,SELICHistorico[Data],SELICHistorico[SELIC dia]/100,AE3553,0)</f>
        <v>0</v>
      </c>
      <c r="AF3554" s="80">
        <f t="shared" si="242"/>
        <v>1</v>
      </c>
      <c r="AG3554" s="123">
        <f t="shared" si="241"/>
        <v>1000</v>
      </c>
      <c r="AH3554" s="126" cm="1">
        <f t="array" ref="AH3554">_xlfn.XLOOKUP(AD3553,CDIHistorico_[Data],CDIHistorico_[CDI dia]/100,AH3553,0)</f>
        <v>0</v>
      </c>
      <c r="AI3554" s="2">
        <f t="shared" si="243"/>
        <v>1</v>
      </c>
    </row>
    <row r="3555" spans="26:35" hidden="1" x14ac:dyDescent="0.25">
      <c r="Z3555"/>
      <c r="AD3555" s="5">
        <f t="shared" si="244"/>
        <v>41866</v>
      </c>
      <c r="AE3555" s="96" cm="1">
        <f t="array" ref="AE3555">_xlfn.XLOOKUP(AD3554,SELICHistorico[Data],SELICHistorico[SELIC dia]/100,AE3554,0)</f>
        <v>0</v>
      </c>
      <c r="AF3555" s="80">
        <f t="shared" si="242"/>
        <v>1</v>
      </c>
      <c r="AG3555" s="123">
        <f t="shared" si="241"/>
        <v>1000</v>
      </c>
      <c r="AH3555" s="126" cm="1">
        <f t="array" ref="AH3555">_xlfn.XLOOKUP(AD3554,CDIHistorico_[Data],CDIHistorico_[CDI dia]/100,AH3554,0)</f>
        <v>0</v>
      </c>
      <c r="AI3555" s="2">
        <f t="shared" si="243"/>
        <v>1</v>
      </c>
    </row>
    <row r="3556" spans="26:35" hidden="1" x14ac:dyDescent="0.25">
      <c r="Z3556"/>
      <c r="AD3556" s="5">
        <f t="shared" si="244"/>
        <v>41869</v>
      </c>
      <c r="AE3556" s="96" cm="1">
        <f t="array" ref="AE3556">_xlfn.XLOOKUP(AD3555,SELICHistorico[Data],SELICHistorico[SELIC dia]/100,AE3555,0)</f>
        <v>0</v>
      </c>
      <c r="AF3556" s="80">
        <f t="shared" si="242"/>
        <v>1</v>
      </c>
      <c r="AG3556" s="123">
        <f t="shared" si="241"/>
        <v>1000</v>
      </c>
      <c r="AH3556" s="126" cm="1">
        <f t="array" ref="AH3556">_xlfn.XLOOKUP(AD3555,CDIHistorico_[Data],CDIHistorico_[CDI dia]/100,AH3555,0)</f>
        <v>0</v>
      </c>
      <c r="AI3556" s="2">
        <f t="shared" si="243"/>
        <v>1</v>
      </c>
    </row>
    <row r="3557" spans="26:35" hidden="1" x14ac:dyDescent="0.25">
      <c r="Z3557"/>
      <c r="AD3557" s="5">
        <f t="shared" si="244"/>
        <v>41870</v>
      </c>
      <c r="AE3557" s="96" cm="1">
        <f t="array" ref="AE3557">_xlfn.XLOOKUP(AD3556,SELICHistorico[Data],SELICHistorico[SELIC dia]/100,AE3556,0)</f>
        <v>0</v>
      </c>
      <c r="AF3557" s="80">
        <f t="shared" si="242"/>
        <v>1</v>
      </c>
      <c r="AG3557" s="123">
        <f t="shared" si="241"/>
        <v>1000</v>
      </c>
      <c r="AH3557" s="126" cm="1">
        <f t="array" ref="AH3557">_xlfn.XLOOKUP(AD3556,CDIHistorico_[Data],CDIHistorico_[CDI dia]/100,AH3556,0)</f>
        <v>0</v>
      </c>
      <c r="AI3557" s="2">
        <f t="shared" si="243"/>
        <v>1</v>
      </c>
    </row>
    <row r="3558" spans="26:35" hidden="1" x14ac:dyDescent="0.25">
      <c r="Z3558"/>
      <c r="AD3558" s="5">
        <f t="shared" si="244"/>
        <v>41871</v>
      </c>
      <c r="AE3558" s="96" cm="1">
        <f t="array" ref="AE3558">_xlfn.XLOOKUP(AD3557,SELICHistorico[Data],SELICHistorico[SELIC dia]/100,AE3557,0)</f>
        <v>0</v>
      </c>
      <c r="AF3558" s="80">
        <f t="shared" si="242"/>
        <v>1</v>
      </c>
      <c r="AG3558" s="123">
        <f t="shared" si="241"/>
        <v>1000</v>
      </c>
      <c r="AH3558" s="126" cm="1">
        <f t="array" ref="AH3558">_xlfn.XLOOKUP(AD3557,CDIHistorico_[Data],CDIHistorico_[CDI dia]/100,AH3557,0)</f>
        <v>0</v>
      </c>
      <c r="AI3558" s="2">
        <f t="shared" si="243"/>
        <v>1</v>
      </c>
    </row>
    <row r="3559" spans="26:35" hidden="1" x14ac:dyDescent="0.25">
      <c r="Z3559"/>
      <c r="AD3559" s="5">
        <f t="shared" si="244"/>
        <v>41872</v>
      </c>
      <c r="AE3559" s="96" cm="1">
        <f t="array" ref="AE3559">_xlfn.XLOOKUP(AD3558,SELICHistorico[Data],SELICHistorico[SELIC dia]/100,AE3558,0)</f>
        <v>0</v>
      </c>
      <c r="AF3559" s="80">
        <f t="shared" si="242"/>
        <v>1</v>
      </c>
      <c r="AG3559" s="123">
        <f t="shared" si="241"/>
        <v>1000</v>
      </c>
      <c r="AH3559" s="126" cm="1">
        <f t="array" ref="AH3559">_xlfn.XLOOKUP(AD3558,CDIHistorico_[Data],CDIHistorico_[CDI dia]/100,AH3558,0)</f>
        <v>0</v>
      </c>
      <c r="AI3559" s="2">
        <f t="shared" si="243"/>
        <v>1</v>
      </c>
    </row>
    <row r="3560" spans="26:35" hidden="1" x14ac:dyDescent="0.25">
      <c r="Z3560"/>
      <c r="AD3560" s="5">
        <f t="shared" si="244"/>
        <v>41873</v>
      </c>
      <c r="AE3560" s="96" cm="1">
        <f t="array" ref="AE3560">_xlfn.XLOOKUP(AD3559,SELICHistorico[Data],SELICHistorico[SELIC dia]/100,AE3559,0)</f>
        <v>0</v>
      </c>
      <c r="AF3560" s="80">
        <f t="shared" si="242"/>
        <v>1</v>
      </c>
      <c r="AG3560" s="123">
        <f t="shared" si="241"/>
        <v>1000</v>
      </c>
      <c r="AH3560" s="126" cm="1">
        <f t="array" ref="AH3560">_xlfn.XLOOKUP(AD3559,CDIHistorico_[Data],CDIHistorico_[CDI dia]/100,AH3559,0)</f>
        <v>0</v>
      </c>
      <c r="AI3560" s="2">
        <f t="shared" si="243"/>
        <v>1</v>
      </c>
    </row>
    <row r="3561" spans="26:35" hidden="1" x14ac:dyDescent="0.25">
      <c r="Z3561"/>
      <c r="AD3561" s="5">
        <f t="shared" si="244"/>
        <v>41876</v>
      </c>
      <c r="AE3561" s="96" cm="1">
        <f t="array" ref="AE3561">_xlfn.XLOOKUP(AD3560,SELICHistorico[Data],SELICHistorico[SELIC dia]/100,AE3560,0)</f>
        <v>0</v>
      </c>
      <c r="AF3561" s="80">
        <f t="shared" si="242"/>
        <v>1</v>
      </c>
      <c r="AG3561" s="123">
        <f t="shared" si="241"/>
        <v>1000</v>
      </c>
      <c r="AH3561" s="126" cm="1">
        <f t="array" ref="AH3561">_xlfn.XLOOKUP(AD3560,CDIHistorico_[Data],CDIHistorico_[CDI dia]/100,AH3560,0)</f>
        <v>0</v>
      </c>
      <c r="AI3561" s="2">
        <f t="shared" si="243"/>
        <v>1</v>
      </c>
    </row>
    <row r="3562" spans="26:35" hidden="1" x14ac:dyDescent="0.25">
      <c r="Z3562"/>
      <c r="AD3562" s="5">
        <f t="shared" si="244"/>
        <v>41877</v>
      </c>
      <c r="AE3562" s="96" cm="1">
        <f t="array" ref="AE3562">_xlfn.XLOOKUP(AD3561,SELICHistorico[Data],SELICHistorico[SELIC dia]/100,AE3561,0)</f>
        <v>0</v>
      </c>
      <c r="AF3562" s="80">
        <f t="shared" si="242"/>
        <v>1</v>
      </c>
      <c r="AG3562" s="123">
        <f t="shared" si="241"/>
        <v>1000</v>
      </c>
      <c r="AH3562" s="126" cm="1">
        <f t="array" ref="AH3562">_xlfn.XLOOKUP(AD3561,CDIHistorico_[Data],CDIHistorico_[CDI dia]/100,AH3561,0)</f>
        <v>0</v>
      </c>
      <c r="AI3562" s="2">
        <f t="shared" si="243"/>
        <v>1</v>
      </c>
    </row>
    <row r="3563" spans="26:35" hidden="1" x14ac:dyDescent="0.25">
      <c r="Z3563"/>
      <c r="AD3563" s="5">
        <f t="shared" si="244"/>
        <v>41878</v>
      </c>
      <c r="AE3563" s="96" cm="1">
        <f t="array" ref="AE3563">_xlfn.XLOOKUP(AD3562,SELICHistorico[Data],SELICHistorico[SELIC dia]/100,AE3562,0)</f>
        <v>0</v>
      </c>
      <c r="AF3563" s="80">
        <f t="shared" si="242"/>
        <v>1</v>
      </c>
      <c r="AG3563" s="123">
        <f t="shared" si="241"/>
        <v>1000</v>
      </c>
      <c r="AH3563" s="126" cm="1">
        <f t="array" ref="AH3563">_xlfn.XLOOKUP(AD3562,CDIHistorico_[Data],CDIHistorico_[CDI dia]/100,AH3562,0)</f>
        <v>0</v>
      </c>
      <c r="AI3563" s="2">
        <f t="shared" si="243"/>
        <v>1</v>
      </c>
    </row>
    <row r="3564" spans="26:35" hidden="1" x14ac:dyDescent="0.25">
      <c r="Z3564"/>
      <c r="AD3564" s="5">
        <f t="shared" si="244"/>
        <v>41879</v>
      </c>
      <c r="AE3564" s="96" cm="1">
        <f t="array" ref="AE3564">_xlfn.XLOOKUP(AD3563,SELICHistorico[Data],SELICHistorico[SELIC dia]/100,AE3563,0)</f>
        <v>0</v>
      </c>
      <c r="AF3564" s="80">
        <f t="shared" si="242"/>
        <v>1</v>
      </c>
      <c r="AG3564" s="123">
        <f t="shared" si="241"/>
        <v>1000</v>
      </c>
      <c r="AH3564" s="126" cm="1">
        <f t="array" ref="AH3564">_xlfn.XLOOKUP(AD3563,CDIHistorico_[Data],CDIHistorico_[CDI dia]/100,AH3563,0)</f>
        <v>0</v>
      </c>
      <c r="AI3564" s="2">
        <f t="shared" si="243"/>
        <v>1</v>
      </c>
    </row>
    <row r="3565" spans="26:35" hidden="1" x14ac:dyDescent="0.25">
      <c r="Z3565"/>
      <c r="AD3565" s="5">
        <f t="shared" si="244"/>
        <v>41880</v>
      </c>
      <c r="AE3565" s="96" cm="1">
        <f t="array" ref="AE3565">_xlfn.XLOOKUP(AD3564,SELICHistorico[Data],SELICHistorico[SELIC dia]/100,AE3564,0)</f>
        <v>0</v>
      </c>
      <c r="AF3565" s="80">
        <f t="shared" si="242"/>
        <v>1</v>
      </c>
      <c r="AG3565" s="123">
        <f t="shared" si="241"/>
        <v>1000</v>
      </c>
      <c r="AH3565" s="126" cm="1">
        <f t="array" ref="AH3565">_xlfn.XLOOKUP(AD3564,CDIHistorico_[Data],CDIHistorico_[CDI dia]/100,AH3564,0)</f>
        <v>0</v>
      </c>
      <c r="AI3565" s="2">
        <f t="shared" si="243"/>
        <v>1</v>
      </c>
    </row>
    <row r="3566" spans="26:35" hidden="1" x14ac:dyDescent="0.25">
      <c r="Z3566"/>
      <c r="AD3566" s="5">
        <f t="shared" si="244"/>
        <v>41883</v>
      </c>
      <c r="AE3566" s="96" cm="1">
        <f t="array" ref="AE3566">_xlfn.XLOOKUP(AD3565,SELICHistorico[Data],SELICHistorico[SELIC dia]/100,AE3565,0)</f>
        <v>0</v>
      </c>
      <c r="AF3566" s="80">
        <f t="shared" si="242"/>
        <v>1</v>
      </c>
      <c r="AG3566" s="123">
        <f t="shared" si="241"/>
        <v>1000</v>
      </c>
      <c r="AH3566" s="126" cm="1">
        <f t="array" ref="AH3566">_xlfn.XLOOKUP(AD3565,CDIHistorico_[Data],CDIHistorico_[CDI dia]/100,AH3565,0)</f>
        <v>0</v>
      </c>
      <c r="AI3566" s="2">
        <f t="shared" si="243"/>
        <v>1</v>
      </c>
    </row>
    <row r="3567" spans="26:35" hidden="1" x14ac:dyDescent="0.25">
      <c r="Z3567"/>
      <c r="AD3567" s="5">
        <f t="shared" si="244"/>
        <v>41884</v>
      </c>
      <c r="AE3567" s="96" cm="1">
        <f t="array" ref="AE3567">_xlfn.XLOOKUP(AD3566,SELICHistorico[Data],SELICHistorico[SELIC dia]/100,AE3566,0)</f>
        <v>0</v>
      </c>
      <c r="AF3567" s="80">
        <f t="shared" si="242"/>
        <v>1</v>
      </c>
      <c r="AG3567" s="123">
        <f t="shared" si="241"/>
        <v>1000</v>
      </c>
      <c r="AH3567" s="126" cm="1">
        <f t="array" ref="AH3567">_xlfn.XLOOKUP(AD3566,CDIHistorico_[Data],CDIHistorico_[CDI dia]/100,AH3566,0)</f>
        <v>0</v>
      </c>
      <c r="AI3567" s="2">
        <f t="shared" si="243"/>
        <v>1</v>
      </c>
    </row>
    <row r="3568" spans="26:35" hidden="1" x14ac:dyDescent="0.25">
      <c r="Z3568"/>
      <c r="AD3568" s="5">
        <f t="shared" si="244"/>
        <v>41885</v>
      </c>
      <c r="AE3568" s="96" cm="1">
        <f t="array" ref="AE3568">_xlfn.XLOOKUP(AD3567,SELICHistorico[Data],SELICHistorico[SELIC dia]/100,AE3567,0)</f>
        <v>0</v>
      </c>
      <c r="AF3568" s="80">
        <f t="shared" si="242"/>
        <v>1</v>
      </c>
      <c r="AG3568" s="123">
        <f t="shared" si="241"/>
        <v>1000</v>
      </c>
      <c r="AH3568" s="126" cm="1">
        <f t="array" ref="AH3568">_xlfn.XLOOKUP(AD3567,CDIHistorico_[Data],CDIHistorico_[CDI dia]/100,AH3567,0)</f>
        <v>0</v>
      </c>
      <c r="AI3568" s="2">
        <f t="shared" si="243"/>
        <v>1</v>
      </c>
    </row>
    <row r="3569" spans="26:35" hidden="1" x14ac:dyDescent="0.25">
      <c r="Z3569"/>
      <c r="AD3569" s="5">
        <f t="shared" si="244"/>
        <v>41886</v>
      </c>
      <c r="AE3569" s="96" cm="1">
        <f t="array" ref="AE3569">_xlfn.XLOOKUP(AD3568,SELICHistorico[Data],SELICHistorico[SELIC dia]/100,AE3568,0)</f>
        <v>0</v>
      </c>
      <c r="AF3569" s="80">
        <f t="shared" si="242"/>
        <v>1</v>
      </c>
      <c r="AG3569" s="123">
        <f t="shared" si="241"/>
        <v>1000</v>
      </c>
      <c r="AH3569" s="126" cm="1">
        <f t="array" ref="AH3569">_xlfn.XLOOKUP(AD3568,CDIHistorico_[Data],CDIHistorico_[CDI dia]/100,AH3568,0)</f>
        <v>0</v>
      </c>
      <c r="AI3569" s="2">
        <f t="shared" si="243"/>
        <v>1</v>
      </c>
    </row>
    <row r="3570" spans="26:35" hidden="1" x14ac:dyDescent="0.25">
      <c r="Z3570"/>
      <c r="AD3570" s="5">
        <f t="shared" si="244"/>
        <v>41887</v>
      </c>
      <c r="AE3570" s="96" cm="1">
        <f t="array" ref="AE3570">_xlfn.XLOOKUP(AD3569,SELICHistorico[Data],SELICHistorico[SELIC dia]/100,AE3569,0)</f>
        <v>0</v>
      </c>
      <c r="AF3570" s="80">
        <f t="shared" si="242"/>
        <v>1</v>
      </c>
      <c r="AG3570" s="123">
        <f t="shared" si="241"/>
        <v>1000</v>
      </c>
      <c r="AH3570" s="126" cm="1">
        <f t="array" ref="AH3570">_xlfn.XLOOKUP(AD3569,CDIHistorico_[Data],CDIHistorico_[CDI dia]/100,AH3569,0)</f>
        <v>0</v>
      </c>
      <c r="AI3570" s="2">
        <f t="shared" si="243"/>
        <v>1</v>
      </c>
    </row>
    <row r="3571" spans="26:35" hidden="1" x14ac:dyDescent="0.25">
      <c r="Z3571"/>
      <c r="AD3571" s="5">
        <f t="shared" si="244"/>
        <v>41890</v>
      </c>
      <c r="AE3571" s="96" cm="1">
        <f t="array" ref="AE3571">_xlfn.XLOOKUP(AD3570,SELICHistorico[Data],SELICHistorico[SELIC dia]/100,AE3570,0)</f>
        <v>0</v>
      </c>
      <c r="AF3571" s="80">
        <f t="shared" si="242"/>
        <v>1</v>
      </c>
      <c r="AG3571" s="123">
        <f t="shared" si="241"/>
        <v>1000</v>
      </c>
      <c r="AH3571" s="126" cm="1">
        <f t="array" ref="AH3571">_xlfn.XLOOKUP(AD3570,CDIHistorico_[Data],CDIHistorico_[CDI dia]/100,AH3570,0)</f>
        <v>0</v>
      </c>
      <c r="AI3571" s="2">
        <f t="shared" si="243"/>
        <v>1</v>
      </c>
    </row>
    <row r="3572" spans="26:35" hidden="1" x14ac:dyDescent="0.25">
      <c r="Z3572"/>
      <c r="AD3572" s="5">
        <f t="shared" si="244"/>
        <v>41891</v>
      </c>
      <c r="AE3572" s="96" cm="1">
        <f t="array" ref="AE3572">_xlfn.XLOOKUP(AD3571,SELICHistorico[Data],SELICHistorico[SELIC dia]/100,AE3571,0)</f>
        <v>0</v>
      </c>
      <c r="AF3572" s="80">
        <f t="shared" si="242"/>
        <v>1</v>
      </c>
      <c r="AG3572" s="123">
        <f t="shared" si="241"/>
        <v>1000</v>
      </c>
      <c r="AH3572" s="126" cm="1">
        <f t="array" ref="AH3572">_xlfn.XLOOKUP(AD3571,CDIHistorico_[Data],CDIHistorico_[CDI dia]/100,AH3571,0)</f>
        <v>0</v>
      </c>
      <c r="AI3572" s="2">
        <f t="shared" si="243"/>
        <v>1</v>
      </c>
    </row>
    <row r="3573" spans="26:35" hidden="1" x14ac:dyDescent="0.25">
      <c r="Z3573"/>
      <c r="AD3573" s="5">
        <f t="shared" si="244"/>
        <v>41892</v>
      </c>
      <c r="AE3573" s="96" cm="1">
        <f t="array" ref="AE3573">_xlfn.XLOOKUP(AD3572,SELICHistorico[Data],SELICHistorico[SELIC dia]/100,AE3572,0)</f>
        <v>0</v>
      </c>
      <c r="AF3573" s="80">
        <f t="shared" si="242"/>
        <v>1</v>
      </c>
      <c r="AG3573" s="123">
        <f t="shared" si="241"/>
        <v>1000</v>
      </c>
      <c r="AH3573" s="126" cm="1">
        <f t="array" ref="AH3573">_xlfn.XLOOKUP(AD3572,CDIHistorico_[Data],CDIHistorico_[CDI dia]/100,AH3572,0)</f>
        <v>0</v>
      </c>
      <c r="AI3573" s="2">
        <f t="shared" si="243"/>
        <v>1</v>
      </c>
    </row>
    <row r="3574" spans="26:35" hidden="1" x14ac:dyDescent="0.25">
      <c r="Z3574"/>
      <c r="AD3574" s="5">
        <f t="shared" si="244"/>
        <v>41893</v>
      </c>
      <c r="AE3574" s="96" cm="1">
        <f t="array" ref="AE3574">_xlfn.XLOOKUP(AD3573,SELICHistorico[Data],SELICHistorico[SELIC dia]/100,AE3573,0)</f>
        <v>0</v>
      </c>
      <c r="AF3574" s="80">
        <f t="shared" si="242"/>
        <v>1</v>
      </c>
      <c r="AG3574" s="123">
        <f t="shared" si="241"/>
        <v>1000</v>
      </c>
      <c r="AH3574" s="126" cm="1">
        <f t="array" ref="AH3574">_xlfn.XLOOKUP(AD3573,CDIHistorico_[Data],CDIHistorico_[CDI dia]/100,AH3573,0)</f>
        <v>0</v>
      </c>
      <c r="AI3574" s="2">
        <f t="shared" si="243"/>
        <v>1</v>
      </c>
    </row>
    <row r="3575" spans="26:35" hidden="1" x14ac:dyDescent="0.25">
      <c r="Z3575"/>
      <c r="AD3575" s="5">
        <f t="shared" si="244"/>
        <v>41894</v>
      </c>
      <c r="AE3575" s="96" cm="1">
        <f t="array" ref="AE3575">_xlfn.XLOOKUP(AD3574,SELICHistorico[Data],SELICHistorico[SELIC dia]/100,AE3574,0)</f>
        <v>0</v>
      </c>
      <c r="AF3575" s="80">
        <f t="shared" si="242"/>
        <v>1</v>
      </c>
      <c r="AG3575" s="123">
        <f t="shared" si="241"/>
        <v>1000</v>
      </c>
      <c r="AH3575" s="126" cm="1">
        <f t="array" ref="AH3575">_xlfn.XLOOKUP(AD3574,CDIHistorico_[Data],CDIHistorico_[CDI dia]/100,AH3574,0)</f>
        <v>0</v>
      </c>
      <c r="AI3575" s="2">
        <f t="shared" si="243"/>
        <v>1</v>
      </c>
    </row>
    <row r="3576" spans="26:35" hidden="1" x14ac:dyDescent="0.25">
      <c r="Z3576"/>
      <c r="AD3576" s="5">
        <f t="shared" si="244"/>
        <v>41897</v>
      </c>
      <c r="AE3576" s="96" cm="1">
        <f t="array" ref="AE3576">_xlfn.XLOOKUP(AD3575,SELICHistorico[Data],SELICHistorico[SELIC dia]/100,AE3575,0)</f>
        <v>0</v>
      </c>
      <c r="AF3576" s="80">
        <f t="shared" si="242"/>
        <v>1</v>
      </c>
      <c r="AG3576" s="123">
        <f t="shared" si="241"/>
        <v>1000</v>
      </c>
      <c r="AH3576" s="126" cm="1">
        <f t="array" ref="AH3576">_xlfn.XLOOKUP(AD3575,CDIHistorico_[Data],CDIHistorico_[CDI dia]/100,AH3575,0)</f>
        <v>0</v>
      </c>
      <c r="AI3576" s="2">
        <f t="shared" si="243"/>
        <v>1</v>
      </c>
    </row>
    <row r="3577" spans="26:35" hidden="1" x14ac:dyDescent="0.25">
      <c r="Z3577"/>
      <c r="AD3577" s="5">
        <f t="shared" si="244"/>
        <v>41898</v>
      </c>
      <c r="AE3577" s="96" cm="1">
        <f t="array" ref="AE3577">_xlfn.XLOOKUP(AD3576,SELICHistorico[Data],SELICHistorico[SELIC dia]/100,AE3576,0)</f>
        <v>0</v>
      </c>
      <c r="AF3577" s="80">
        <f t="shared" si="242"/>
        <v>1</v>
      </c>
      <c r="AG3577" s="123">
        <f t="shared" si="241"/>
        <v>1000</v>
      </c>
      <c r="AH3577" s="126" cm="1">
        <f t="array" ref="AH3577">_xlfn.XLOOKUP(AD3576,CDIHistorico_[Data],CDIHistorico_[CDI dia]/100,AH3576,0)</f>
        <v>0</v>
      </c>
      <c r="AI3577" s="2">
        <f t="shared" si="243"/>
        <v>1</v>
      </c>
    </row>
    <row r="3578" spans="26:35" hidden="1" x14ac:dyDescent="0.25">
      <c r="Z3578"/>
      <c r="AD3578" s="5">
        <f t="shared" si="244"/>
        <v>41899</v>
      </c>
      <c r="AE3578" s="96" cm="1">
        <f t="array" ref="AE3578">_xlfn.XLOOKUP(AD3577,SELICHistorico[Data],SELICHistorico[SELIC dia]/100,AE3577,0)</f>
        <v>0</v>
      </c>
      <c r="AF3578" s="80">
        <f t="shared" si="242"/>
        <v>1</v>
      </c>
      <c r="AG3578" s="123">
        <f t="shared" si="241"/>
        <v>1000</v>
      </c>
      <c r="AH3578" s="126" cm="1">
        <f t="array" ref="AH3578">_xlfn.XLOOKUP(AD3577,CDIHistorico_[Data],CDIHistorico_[CDI dia]/100,AH3577,0)</f>
        <v>0</v>
      </c>
      <c r="AI3578" s="2">
        <f t="shared" si="243"/>
        <v>1</v>
      </c>
    </row>
    <row r="3579" spans="26:35" hidden="1" x14ac:dyDescent="0.25">
      <c r="Z3579"/>
      <c r="AD3579" s="5">
        <f t="shared" si="244"/>
        <v>41900</v>
      </c>
      <c r="AE3579" s="96" cm="1">
        <f t="array" ref="AE3579">_xlfn.XLOOKUP(AD3578,SELICHistorico[Data],SELICHistorico[SELIC dia]/100,AE3578,0)</f>
        <v>0</v>
      </c>
      <c r="AF3579" s="80">
        <f t="shared" si="242"/>
        <v>1</v>
      </c>
      <c r="AG3579" s="123">
        <f t="shared" si="241"/>
        <v>1000</v>
      </c>
      <c r="AH3579" s="126" cm="1">
        <f t="array" ref="AH3579">_xlfn.XLOOKUP(AD3578,CDIHistorico_[Data],CDIHistorico_[CDI dia]/100,AH3578,0)</f>
        <v>0</v>
      </c>
      <c r="AI3579" s="2">
        <f t="shared" si="243"/>
        <v>1</v>
      </c>
    </row>
    <row r="3580" spans="26:35" hidden="1" x14ac:dyDescent="0.25">
      <c r="Z3580"/>
      <c r="AD3580" s="5">
        <f t="shared" si="244"/>
        <v>41901</v>
      </c>
      <c r="AE3580" s="96" cm="1">
        <f t="array" ref="AE3580">_xlfn.XLOOKUP(AD3579,SELICHistorico[Data],SELICHistorico[SELIC dia]/100,AE3579,0)</f>
        <v>0</v>
      </c>
      <c r="AF3580" s="80">
        <f t="shared" si="242"/>
        <v>1</v>
      </c>
      <c r="AG3580" s="123">
        <f t="shared" si="241"/>
        <v>1000</v>
      </c>
      <c r="AH3580" s="126" cm="1">
        <f t="array" ref="AH3580">_xlfn.XLOOKUP(AD3579,CDIHistorico_[Data],CDIHistorico_[CDI dia]/100,AH3579,0)</f>
        <v>0</v>
      </c>
      <c r="AI3580" s="2">
        <f t="shared" si="243"/>
        <v>1</v>
      </c>
    </row>
    <row r="3581" spans="26:35" hidden="1" x14ac:dyDescent="0.25">
      <c r="Z3581"/>
      <c r="AD3581" s="5">
        <f t="shared" si="244"/>
        <v>41904</v>
      </c>
      <c r="AE3581" s="96" cm="1">
        <f t="array" ref="AE3581">_xlfn.XLOOKUP(AD3580,SELICHistorico[Data],SELICHistorico[SELIC dia]/100,AE3580,0)</f>
        <v>0</v>
      </c>
      <c r="AF3581" s="80">
        <f t="shared" si="242"/>
        <v>1</v>
      </c>
      <c r="AG3581" s="123">
        <f t="shared" ref="AG3581:AG3644" si="245">TRUNC(1000*AF3581,6)</f>
        <v>1000</v>
      </c>
      <c r="AH3581" s="126" cm="1">
        <f t="array" ref="AH3581">_xlfn.XLOOKUP(AD3580,CDIHistorico_[Data],CDIHistorico_[CDI dia]/100,AH3580,0)</f>
        <v>0</v>
      </c>
      <c r="AI3581" s="2">
        <f t="shared" si="243"/>
        <v>1</v>
      </c>
    </row>
    <row r="3582" spans="26:35" hidden="1" x14ac:dyDescent="0.25">
      <c r="Z3582"/>
      <c r="AD3582" s="5">
        <f t="shared" si="244"/>
        <v>41905</v>
      </c>
      <c r="AE3582" s="96" cm="1">
        <f t="array" ref="AE3582">_xlfn.XLOOKUP(AD3581,SELICHistorico[Data],SELICHistorico[SELIC dia]/100,AE3581,0)</f>
        <v>0</v>
      </c>
      <c r="AF3582" s="80">
        <f t="shared" ref="AF3582:AF3645" si="246">AF3581*(1+AE3582)</f>
        <v>1</v>
      </c>
      <c r="AG3582" s="123">
        <f t="shared" si="245"/>
        <v>1000</v>
      </c>
      <c r="AH3582" s="126" cm="1">
        <f t="array" ref="AH3582">_xlfn.XLOOKUP(AD3581,CDIHistorico_[Data],CDIHistorico_[CDI dia]/100,AH3581,0)</f>
        <v>0</v>
      </c>
      <c r="AI3582" s="2">
        <f t="shared" si="243"/>
        <v>1</v>
      </c>
    </row>
    <row r="3583" spans="26:35" hidden="1" x14ac:dyDescent="0.25">
      <c r="Z3583"/>
      <c r="AD3583" s="5">
        <f t="shared" si="244"/>
        <v>41906</v>
      </c>
      <c r="AE3583" s="96" cm="1">
        <f t="array" ref="AE3583">_xlfn.XLOOKUP(AD3582,SELICHistorico[Data],SELICHistorico[SELIC dia]/100,AE3582,0)</f>
        <v>0</v>
      </c>
      <c r="AF3583" s="80">
        <f t="shared" si="246"/>
        <v>1</v>
      </c>
      <c r="AG3583" s="123">
        <f t="shared" si="245"/>
        <v>1000</v>
      </c>
      <c r="AH3583" s="126" cm="1">
        <f t="array" ref="AH3583">_xlfn.XLOOKUP(AD3582,CDIHistorico_[Data],CDIHistorico_[CDI dia]/100,AH3582,0)</f>
        <v>0</v>
      </c>
      <c r="AI3583" s="2">
        <f t="shared" si="243"/>
        <v>1</v>
      </c>
    </row>
    <row r="3584" spans="26:35" hidden="1" x14ac:dyDescent="0.25">
      <c r="Z3584"/>
      <c r="AD3584" s="5">
        <f t="shared" si="244"/>
        <v>41907</v>
      </c>
      <c r="AE3584" s="96" cm="1">
        <f t="array" ref="AE3584">_xlfn.XLOOKUP(AD3583,SELICHistorico[Data],SELICHistorico[SELIC dia]/100,AE3583,0)</f>
        <v>0</v>
      </c>
      <c r="AF3584" s="80">
        <f t="shared" si="246"/>
        <v>1</v>
      </c>
      <c r="AG3584" s="123">
        <f t="shared" si="245"/>
        <v>1000</v>
      </c>
      <c r="AH3584" s="126" cm="1">
        <f t="array" ref="AH3584">_xlfn.XLOOKUP(AD3583,CDIHistorico_[Data],CDIHistorico_[CDI dia]/100,AH3583,0)</f>
        <v>0</v>
      </c>
      <c r="AI3584" s="2">
        <f t="shared" si="243"/>
        <v>1</v>
      </c>
    </row>
    <row r="3585" spans="26:35" hidden="1" x14ac:dyDescent="0.25">
      <c r="Z3585"/>
      <c r="AD3585" s="5">
        <f t="shared" si="244"/>
        <v>41908</v>
      </c>
      <c r="AE3585" s="96" cm="1">
        <f t="array" ref="AE3585">_xlfn.XLOOKUP(AD3584,SELICHistorico[Data],SELICHistorico[SELIC dia]/100,AE3584,0)</f>
        <v>0</v>
      </c>
      <c r="AF3585" s="80">
        <f t="shared" si="246"/>
        <v>1</v>
      </c>
      <c r="AG3585" s="123">
        <f t="shared" si="245"/>
        <v>1000</v>
      </c>
      <c r="AH3585" s="126" cm="1">
        <f t="array" ref="AH3585">_xlfn.XLOOKUP(AD3584,CDIHistorico_[Data],CDIHistorico_[CDI dia]/100,AH3584,0)</f>
        <v>0</v>
      </c>
      <c r="AI3585" s="2">
        <f t="shared" si="243"/>
        <v>1</v>
      </c>
    </row>
    <row r="3586" spans="26:35" hidden="1" x14ac:dyDescent="0.25">
      <c r="Z3586"/>
      <c r="AD3586" s="5">
        <f t="shared" si="244"/>
        <v>41911</v>
      </c>
      <c r="AE3586" s="96" cm="1">
        <f t="array" ref="AE3586">_xlfn.XLOOKUP(AD3585,SELICHistorico[Data],SELICHistorico[SELIC dia]/100,AE3585,0)</f>
        <v>0</v>
      </c>
      <c r="AF3586" s="80">
        <f t="shared" si="246"/>
        <v>1</v>
      </c>
      <c r="AG3586" s="123">
        <f t="shared" si="245"/>
        <v>1000</v>
      </c>
      <c r="AH3586" s="126" cm="1">
        <f t="array" ref="AH3586">_xlfn.XLOOKUP(AD3585,CDIHistorico_[Data],CDIHistorico_[CDI dia]/100,AH3585,0)</f>
        <v>0</v>
      </c>
      <c r="AI3586" s="2">
        <f t="shared" si="243"/>
        <v>1</v>
      </c>
    </row>
    <row r="3587" spans="26:35" hidden="1" x14ac:dyDescent="0.25">
      <c r="Z3587"/>
      <c r="AD3587" s="5">
        <f t="shared" si="244"/>
        <v>41912</v>
      </c>
      <c r="AE3587" s="96" cm="1">
        <f t="array" ref="AE3587">_xlfn.XLOOKUP(AD3586,SELICHistorico[Data],SELICHistorico[SELIC dia]/100,AE3586,0)</f>
        <v>0</v>
      </c>
      <c r="AF3587" s="80">
        <f t="shared" si="246"/>
        <v>1</v>
      </c>
      <c r="AG3587" s="123">
        <f t="shared" si="245"/>
        <v>1000</v>
      </c>
      <c r="AH3587" s="126" cm="1">
        <f t="array" ref="AH3587">_xlfn.XLOOKUP(AD3586,CDIHistorico_[Data],CDIHistorico_[CDI dia]/100,AH3586,0)</f>
        <v>0</v>
      </c>
      <c r="AI3587" s="2">
        <f t="shared" si="243"/>
        <v>1</v>
      </c>
    </row>
    <row r="3588" spans="26:35" hidden="1" x14ac:dyDescent="0.25">
      <c r="Z3588"/>
      <c r="AD3588" s="5">
        <f t="shared" si="244"/>
        <v>41913</v>
      </c>
      <c r="AE3588" s="96" cm="1">
        <f t="array" ref="AE3588">_xlfn.XLOOKUP(AD3587,SELICHistorico[Data],SELICHistorico[SELIC dia]/100,AE3587,0)</f>
        <v>0</v>
      </c>
      <c r="AF3588" s="80">
        <f t="shared" si="246"/>
        <v>1</v>
      </c>
      <c r="AG3588" s="123">
        <f t="shared" si="245"/>
        <v>1000</v>
      </c>
      <c r="AH3588" s="126" cm="1">
        <f t="array" ref="AH3588">_xlfn.XLOOKUP(AD3587,CDIHistorico_[Data],CDIHistorico_[CDI dia]/100,AH3587,0)</f>
        <v>0</v>
      </c>
      <c r="AI3588" s="2">
        <f t="shared" si="243"/>
        <v>1</v>
      </c>
    </row>
    <row r="3589" spans="26:35" hidden="1" x14ac:dyDescent="0.25">
      <c r="Z3589"/>
      <c r="AD3589" s="5">
        <f t="shared" si="244"/>
        <v>41914</v>
      </c>
      <c r="AE3589" s="96" cm="1">
        <f t="array" ref="AE3589">_xlfn.XLOOKUP(AD3588,SELICHistorico[Data],SELICHistorico[SELIC dia]/100,AE3588,0)</f>
        <v>0</v>
      </c>
      <c r="AF3589" s="80">
        <f t="shared" si="246"/>
        <v>1</v>
      </c>
      <c r="AG3589" s="123">
        <f t="shared" si="245"/>
        <v>1000</v>
      </c>
      <c r="AH3589" s="126" cm="1">
        <f t="array" ref="AH3589">_xlfn.XLOOKUP(AD3588,CDIHistorico_[Data],CDIHistorico_[CDI dia]/100,AH3588,0)</f>
        <v>0</v>
      </c>
      <c r="AI3589" s="2">
        <f t="shared" si="243"/>
        <v>1</v>
      </c>
    </row>
    <row r="3590" spans="26:35" hidden="1" x14ac:dyDescent="0.25">
      <c r="Z3590"/>
      <c r="AD3590" s="5">
        <f t="shared" si="244"/>
        <v>41915</v>
      </c>
      <c r="AE3590" s="96" cm="1">
        <f t="array" ref="AE3590">_xlfn.XLOOKUP(AD3589,SELICHistorico[Data],SELICHistorico[SELIC dia]/100,AE3589,0)</f>
        <v>0</v>
      </c>
      <c r="AF3590" s="80">
        <f t="shared" si="246"/>
        <v>1</v>
      </c>
      <c r="AG3590" s="123">
        <f t="shared" si="245"/>
        <v>1000</v>
      </c>
      <c r="AH3590" s="126" cm="1">
        <f t="array" ref="AH3590">_xlfn.XLOOKUP(AD3589,CDIHistorico_[Data],CDIHistorico_[CDI dia]/100,AH3589,0)</f>
        <v>0</v>
      </c>
      <c r="AI3590" s="2">
        <f t="shared" si="243"/>
        <v>1</v>
      </c>
    </row>
    <row r="3591" spans="26:35" hidden="1" x14ac:dyDescent="0.25">
      <c r="Z3591"/>
      <c r="AD3591" s="5">
        <f t="shared" si="244"/>
        <v>41918</v>
      </c>
      <c r="AE3591" s="96" cm="1">
        <f t="array" ref="AE3591">_xlfn.XLOOKUP(AD3590,SELICHistorico[Data],SELICHistorico[SELIC dia]/100,AE3590,0)</f>
        <v>0</v>
      </c>
      <c r="AF3591" s="80">
        <f t="shared" si="246"/>
        <v>1</v>
      </c>
      <c r="AG3591" s="123">
        <f t="shared" si="245"/>
        <v>1000</v>
      </c>
      <c r="AH3591" s="126" cm="1">
        <f t="array" ref="AH3591">_xlfn.XLOOKUP(AD3590,CDIHistorico_[Data],CDIHistorico_[CDI dia]/100,AH3590,0)</f>
        <v>0</v>
      </c>
      <c r="AI3591" s="2">
        <f t="shared" si="243"/>
        <v>1</v>
      </c>
    </row>
    <row r="3592" spans="26:35" hidden="1" x14ac:dyDescent="0.25">
      <c r="Z3592"/>
      <c r="AD3592" s="5">
        <f t="shared" si="244"/>
        <v>41919</v>
      </c>
      <c r="AE3592" s="96" cm="1">
        <f t="array" ref="AE3592">_xlfn.XLOOKUP(AD3591,SELICHistorico[Data],SELICHistorico[SELIC dia]/100,AE3591,0)</f>
        <v>0</v>
      </c>
      <c r="AF3592" s="80">
        <f t="shared" si="246"/>
        <v>1</v>
      </c>
      <c r="AG3592" s="123">
        <f t="shared" si="245"/>
        <v>1000</v>
      </c>
      <c r="AH3592" s="126" cm="1">
        <f t="array" ref="AH3592">_xlfn.XLOOKUP(AD3591,CDIHistorico_[Data],CDIHistorico_[CDI dia]/100,AH3591,0)</f>
        <v>0</v>
      </c>
      <c r="AI3592" s="2">
        <f t="shared" si="243"/>
        <v>1</v>
      </c>
    </row>
    <row r="3593" spans="26:35" hidden="1" x14ac:dyDescent="0.25">
      <c r="Z3593"/>
      <c r="AD3593" s="5">
        <f t="shared" si="244"/>
        <v>41920</v>
      </c>
      <c r="AE3593" s="96" cm="1">
        <f t="array" ref="AE3593">_xlfn.XLOOKUP(AD3592,SELICHistorico[Data],SELICHistorico[SELIC dia]/100,AE3592,0)</f>
        <v>0</v>
      </c>
      <c r="AF3593" s="80">
        <f t="shared" si="246"/>
        <v>1</v>
      </c>
      <c r="AG3593" s="123">
        <f t="shared" si="245"/>
        <v>1000</v>
      </c>
      <c r="AH3593" s="126" cm="1">
        <f t="array" ref="AH3593">_xlfn.XLOOKUP(AD3592,CDIHistorico_[Data],CDIHistorico_[CDI dia]/100,AH3592,0)</f>
        <v>0</v>
      </c>
      <c r="AI3593" s="2">
        <f t="shared" si="243"/>
        <v>1</v>
      </c>
    </row>
    <row r="3594" spans="26:35" hidden="1" x14ac:dyDescent="0.25">
      <c r="Z3594"/>
      <c r="AD3594" s="5">
        <f t="shared" si="244"/>
        <v>41921</v>
      </c>
      <c r="AE3594" s="96" cm="1">
        <f t="array" ref="AE3594">_xlfn.XLOOKUP(AD3593,SELICHistorico[Data],SELICHistorico[SELIC dia]/100,AE3593,0)</f>
        <v>0</v>
      </c>
      <c r="AF3594" s="80">
        <f t="shared" si="246"/>
        <v>1</v>
      </c>
      <c r="AG3594" s="123">
        <f t="shared" si="245"/>
        <v>1000</v>
      </c>
      <c r="AH3594" s="126" cm="1">
        <f t="array" ref="AH3594">_xlfn.XLOOKUP(AD3593,CDIHistorico_[Data],CDIHistorico_[CDI dia]/100,AH3593,0)</f>
        <v>0</v>
      </c>
      <c r="AI3594" s="2">
        <f t="shared" si="243"/>
        <v>1</v>
      </c>
    </row>
    <row r="3595" spans="26:35" hidden="1" x14ac:dyDescent="0.25">
      <c r="Z3595"/>
      <c r="AD3595" s="5">
        <f t="shared" si="244"/>
        <v>41922</v>
      </c>
      <c r="AE3595" s="96" cm="1">
        <f t="array" ref="AE3595">_xlfn.XLOOKUP(AD3594,SELICHistorico[Data],SELICHistorico[SELIC dia]/100,AE3594,0)</f>
        <v>0</v>
      </c>
      <c r="AF3595" s="80">
        <f t="shared" si="246"/>
        <v>1</v>
      </c>
      <c r="AG3595" s="123">
        <f t="shared" si="245"/>
        <v>1000</v>
      </c>
      <c r="AH3595" s="126" cm="1">
        <f t="array" ref="AH3595">_xlfn.XLOOKUP(AD3594,CDIHistorico_[Data],CDIHistorico_[CDI dia]/100,AH3594,0)</f>
        <v>0</v>
      </c>
      <c r="AI3595" s="2">
        <f t="shared" ref="AI3595:AI3658" si="247">AI3594*(1+AH3595)</f>
        <v>1</v>
      </c>
    </row>
    <row r="3596" spans="26:35" hidden="1" x14ac:dyDescent="0.25">
      <c r="Z3596"/>
      <c r="AD3596" s="5">
        <f t="shared" si="244"/>
        <v>41925</v>
      </c>
      <c r="AE3596" s="96" cm="1">
        <f t="array" ref="AE3596">_xlfn.XLOOKUP(AD3595,SELICHistorico[Data],SELICHistorico[SELIC dia]/100,AE3595,0)</f>
        <v>0</v>
      </c>
      <c r="AF3596" s="80">
        <f t="shared" si="246"/>
        <v>1</v>
      </c>
      <c r="AG3596" s="123">
        <f t="shared" si="245"/>
        <v>1000</v>
      </c>
      <c r="AH3596" s="126" cm="1">
        <f t="array" ref="AH3596">_xlfn.XLOOKUP(AD3595,CDIHistorico_[Data],CDIHistorico_[CDI dia]/100,AH3595,0)</f>
        <v>0</v>
      </c>
      <c r="AI3596" s="2">
        <f t="shared" si="247"/>
        <v>1</v>
      </c>
    </row>
    <row r="3597" spans="26:35" hidden="1" x14ac:dyDescent="0.25">
      <c r="Z3597"/>
      <c r="AD3597" s="5">
        <f t="shared" si="244"/>
        <v>41926</v>
      </c>
      <c r="AE3597" s="96" cm="1">
        <f t="array" ref="AE3597">_xlfn.XLOOKUP(AD3596,SELICHistorico[Data],SELICHistorico[SELIC dia]/100,AE3596,0)</f>
        <v>0</v>
      </c>
      <c r="AF3597" s="80">
        <f t="shared" si="246"/>
        <v>1</v>
      </c>
      <c r="AG3597" s="123">
        <f t="shared" si="245"/>
        <v>1000</v>
      </c>
      <c r="AH3597" s="126" cm="1">
        <f t="array" ref="AH3597">_xlfn.XLOOKUP(AD3596,CDIHistorico_[Data],CDIHistorico_[CDI dia]/100,AH3596,0)</f>
        <v>0</v>
      </c>
      <c r="AI3597" s="2">
        <f t="shared" si="247"/>
        <v>1</v>
      </c>
    </row>
    <row r="3598" spans="26:35" hidden="1" x14ac:dyDescent="0.25">
      <c r="Z3598"/>
      <c r="AD3598" s="5">
        <f t="shared" si="244"/>
        <v>41927</v>
      </c>
      <c r="AE3598" s="96" cm="1">
        <f t="array" ref="AE3598">_xlfn.XLOOKUP(AD3597,SELICHistorico[Data],SELICHistorico[SELIC dia]/100,AE3597,0)</f>
        <v>0</v>
      </c>
      <c r="AF3598" s="80">
        <f t="shared" si="246"/>
        <v>1</v>
      </c>
      <c r="AG3598" s="123">
        <f t="shared" si="245"/>
        <v>1000</v>
      </c>
      <c r="AH3598" s="126" cm="1">
        <f t="array" ref="AH3598">_xlfn.XLOOKUP(AD3597,CDIHistorico_[Data],CDIHistorico_[CDI dia]/100,AH3597,0)</f>
        <v>0</v>
      </c>
      <c r="AI3598" s="2">
        <f t="shared" si="247"/>
        <v>1</v>
      </c>
    </row>
    <row r="3599" spans="26:35" hidden="1" x14ac:dyDescent="0.25">
      <c r="Z3599"/>
      <c r="AD3599" s="5">
        <f t="shared" si="244"/>
        <v>41928</v>
      </c>
      <c r="AE3599" s="96" cm="1">
        <f t="array" ref="AE3599">_xlfn.XLOOKUP(AD3598,SELICHistorico[Data],SELICHistorico[SELIC dia]/100,AE3598,0)</f>
        <v>0</v>
      </c>
      <c r="AF3599" s="80">
        <f t="shared" si="246"/>
        <v>1</v>
      </c>
      <c r="AG3599" s="123">
        <f t="shared" si="245"/>
        <v>1000</v>
      </c>
      <c r="AH3599" s="126" cm="1">
        <f t="array" ref="AH3599">_xlfn.XLOOKUP(AD3598,CDIHistorico_[Data],CDIHistorico_[CDI dia]/100,AH3598,0)</f>
        <v>0</v>
      </c>
      <c r="AI3599" s="2">
        <f t="shared" si="247"/>
        <v>1</v>
      </c>
    </row>
    <row r="3600" spans="26:35" hidden="1" x14ac:dyDescent="0.25">
      <c r="Z3600"/>
      <c r="AD3600" s="5">
        <f t="shared" si="244"/>
        <v>41929</v>
      </c>
      <c r="AE3600" s="96" cm="1">
        <f t="array" ref="AE3600">_xlfn.XLOOKUP(AD3599,SELICHistorico[Data],SELICHistorico[SELIC dia]/100,AE3599,0)</f>
        <v>0</v>
      </c>
      <c r="AF3600" s="80">
        <f t="shared" si="246"/>
        <v>1</v>
      </c>
      <c r="AG3600" s="123">
        <f t="shared" si="245"/>
        <v>1000</v>
      </c>
      <c r="AH3600" s="126" cm="1">
        <f t="array" ref="AH3600">_xlfn.XLOOKUP(AD3599,CDIHistorico_[Data],CDIHistorico_[CDI dia]/100,AH3599,0)</f>
        <v>0</v>
      </c>
      <c r="AI3600" s="2">
        <f t="shared" si="247"/>
        <v>1</v>
      </c>
    </row>
    <row r="3601" spans="26:35" hidden="1" x14ac:dyDescent="0.25">
      <c r="Z3601"/>
      <c r="AD3601" s="5">
        <f t="shared" si="244"/>
        <v>41932</v>
      </c>
      <c r="AE3601" s="96" cm="1">
        <f t="array" ref="AE3601">_xlfn.XLOOKUP(AD3600,SELICHistorico[Data],SELICHistorico[SELIC dia]/100,AE3600,0)</f>
        <v>0</v>
      </c>
      <c r="AF3601" s="80">
        <f t="shared" si="246"/>
        <v>1</v>
      </c>
      <c r="AG3601" s="123">
        <f t="shared" si="245"/>
        <v>1000</v>
      </c>
      <c r="AH3601" s="126" cm="1">
        <f t="array" ref="AH3601">_xlfn.XLOOKUP(AD3600,CDIHistorico_[Data],CDIHistorico_[CDI dia]/100,AH3600,0)</f>
        <v>0</v>
      </c>
      <c r="AI3601" s="2">
        <f t="shared" si="247"/>
        <v>1</v>
      </c>
    </row>
    <row r="3602" spans="26:35" hidden="1" x14ac:dyDescent="0.25">
      <c r="Z3602"/>
      <c r="AD3602" s="5">
        <f t="shared" si="244"/>
        <v>41933</v>
      </c>
      <c r="AE3602" s="96" cm="1">
        <f t="array" ref="AE3602">_xlfn.XLOOKUP(AD3601,SELICHistorico[Data],SELICHistorico[SELIC dia]/100,AE3601,0)</f>
        <v>0</v>
      </c>
      <c r="AF3602" s="80">
        <f t="shared" si="246"/>
        <v>1</v>
      </c>
      <c r="AG3602" s="123">
        <f t="shared" si="245"/>
        <v>1000</v>
      </c>
      <c r="AH3602" s="126" cm="1">
        <f t="array" ref="AH3602">_xlfn.XLOOKUP(AD3601,CDIHistorico_[Data],CDIHistorico_[CDI dia]/100,AH3601,0)</f>
        <v>0</v>
      </c>
      <c r="AI3602" s="2">
        <f t="shared" si="247"/>
        <v>1</v>
      </c>
    </row>
    <row r="3603" spans="26:35" hidden="1" x14ac:dyDescent="0.25">
      <c r="Z3603"/>
      <c r="AD3603" s="5">
        <f t="shared" si="244"/>
        <v>41934</v>
      </c>
      <c r="AE3603" s="96" cm="1">
        <f t="array" ref="AE3603">_xlfn.XLOOKUP(AD3602,SELICHistorico[Data],SELICHistorico[SELIC dia]/100,AE3602,0)</f>
        <v>0</v>
      </c>
      <c r="AF3603" s="80">
        <f t="shared" si="246"/>
        <v>1</v>
      </c>
      <c r="AG3603" s="123">
        <f t="shared" si="245"/>
        <v>1000</v>
      </c>
      <c r="AH3603" s="126" cm="1">
        <f t="array" ref="AH3603">_xlfn.XLOOKUP(AD3602,CDIHistorico_[Data],CDIHistorico_[CDI dia]/100,AH3602,0)</f>
        <v>0</v>
      </c>
      <c r="AI3603" s="2">
        <f t="shared" si="247"/>
        <v>1</v>
      </c>
    </row>
    <row r="3604" spans="26:35" hidden="1" x14ac:dyDescent="0.25">
      <c r="Z3604"/>
      <c r="AD3604" s="5">
        <f t="shared" ref="AD3604:AD3667" si="248">WORKDAY(AD3603,1,feriados)</f>
        <v>41935</v>
      </c>
      <c r="AE3604" s="96" cm="1">
        <f t="array" ref="AE3604">_xlfn.XLOOKUP(AD3603,SELICHistorico[Data],SELICHistorico[SELIC dia]/100,AE3603,0)</f>
        <v>0</v>
      </c>
      <c r="AF3604" s="80">
        <f t="shared" si="246"/>
        <v>1</v>
      </c>
      <c r="AG3604" s="123">
        <f t="shared" si="245"/>
        <v>1000</v>
      </c>
      <c r="AH3604" s="126" cm="1">
        <f t="array" ref="AH3604">_xlfn.XLOOKUP(AD3603,CDIHistorico_[Data],CDIHistorico_[CDI dia]/100,AH3603,0)</f>
        <v>0</v>
      </c>
      <c r="AI3604" s="2">
        <f t="shared" si="247"/>
        <v>1</v>
      </c>
    </row>
    <row r="3605" spans="26:35" hidden="1" x14ac:dyDescent="0.25">
      <c r="Z3605"/>
      <c r="AD3605" s="5">
        <f t="shared" si="248"/>
        <v>41936</v>
      </c>
      <c r="AE3605" s="96" cm="1">
        <f t="array" ref="AE3605">_xlfn.XLOOKUP(AD3604,SELICHistorico[Data],SELICHistorico[SELIC dia]/100,AE3604,0)</f>
        <v>0</v>
      </c>
      <c r="AF3605" s="80">
        <f t="shared" si="246"/>
        <v>1</v>
      </c>
      <c r="AG3605" s="123">
        <f t="shared" si="245"/>
        <v>1000</v>
      </c>
      <c r="AH3605" s="126" cm="1">
        <f t="array" ref="AH3605">_xlfn.XLOOKUP(AD3604,CDIHistorico_[Data],CDIHistorico_[CDI dia]/100,AH3604,0)</f>
        <v>0</v>
      </c>
      <c r="AI3605" s="2">
        <f t="shared" si="247"/>
        <v>1</v>
      </c>
    </row>
    <row r="3606" spans="26:35" hidden="1" x14ac:dyDescent="0.25">
      <c r="Z3606"/>
      <c r="AD3606" s="5">
        <f t="shared" si="248"/>
        <v>41939</v>
      </c>
      <c r="AE3606" s="96" cm="1">
        <f t="array" ref="AE3606">_xlfn.XLOOKUP(AD3605,SELICHistorico[Data],SELICHistorico[SELIC dia]/100,AE3605,0)</f>
        <v>0</v>
      </c>
      <c r="AF3606" s="80">
        <f t="shared" si="246"/>
        <v>1</v>
      </c>
      <c r="AG3606" s="123">
        <f t="shared" si="245"/>
        <v>1000</v>
      </c>
      <c r="AH3606" s="126" cm="1">
        <f t="array" ref="AH3606">_xlfn.XLOOKUP(AD3605,CDIHistorico_[Data],CDIHistorico_[CDI dia]/100,AH3605,0)</f>
        <v>0</v>
      </c>
      <c r="AI3606" s="2">
        <f t="shared" si="247"/>
        <v>1</v>
      </c>
    </row>
    <row r="3607" spans="26:35" hidden="1" x14ac:dyDescent="0.25">
      <c r="Z3607"/>
      <c r="AD3607" s="5">
        <f t="shared" si="248"/>
        <v>41940</v>
      </c>
      <c r="AE3607" s="96" cm="1">
        <f t="array" ref="AE3607">_xlfn.XLOOKUP(AD3606,SELICHistorico[Data],SELICHistorico[SELIC dia]/100,AE3606,0)</f>
        <v>0</v>
      </c>
      <c r="AF3607" s="80">
        <f t="shared" si="246"/>
        <v>1</v>
      </c>
      <c r="AG3607" s="123">
        <f t="shared" si="245"/>
        <v>1000</v>
      </c>
      <c r="AH3607" s="126" cm="1">
        <f t="array" ref="AH3607">_xlfn.XLOOKUP(AD3606,CDIHistorico_[Data],CDIHistorico_[CDI dia]/100,AH3606,0)</f>
        <v>0</v>
      </c>
      <c r="AI3607" s="2">
        <f t="shared" si="247"/>
        <v>1</v>
      </c>
    </row>
    <row r="3608" spans="26:35" hidden="1" x14ac:dyDescent="0.25">
      <c r="Z3608"/>
      <c r="AD3608" s="5">
        <f t="shared" si="248"/>
        <v>41941</v>
      </c>
      <c r="AE3608" s="96" cm="1">
        <f t="array" ref="AE3608">_xlfn.XLOOKUP(AD3607,SELICHistorico[Data],SELICHistorico[SELIC dia]/100,AE3607,0)</f>
        <v>0</v>
      </c>
      <c r="AF3608" s="80">
        <f t="shared" si="246"/>
        <v>1</v>
      </c>
      <c r="AG3608" s="123">
        <f t="shared" si="245"/>
        <v>1000</v>
      </c>
      <c r="AH3608" s="126" cm="1">
        <f t="array" ref="AH3608">_xlfn.XLOOKUP(AD3607,CDIHistorico_[Data],CDIHistorico_[CDI dia]/100,AH3607,0)</f>
        <v>0</v>
      </c>
      <c r="AI3608" s="2">
        <f t="shared" si="247"/>
        <v>1</v>
      </c>
    </row>
    <row r="3609" spans="26:35" hidden="1" x14ac:dyDescent="0.25">
      <c r="Z3609"/>
      <c r="AD3609" s="5">
        <f t="shared" si="248"/>
        <v>41942</v>
      </c>
      <c r="AE3609" s="96" cm="1">
        <f t="array" ref="AE3609">_xlfn.XLOOKUP(AD3608,SELICHistorico[Data],SELICHistorico[SELIC dia]/100,AE3608,0)</f>
        <v>0</v>
      </c>
      <c r="AF3609" s="80">
        <f t="shared" si="246"/>
        <v>1</v>
      </c>
      <c r="AG3609" s="123">
        <f t="shared" si="245"/>
        <v>1000</v>
      </c>
      <c r="AH3609" s="126" cm="1">
        <f t="array" ref="AH3609">_xlfn.XLOOKUP(AD3608,CDIHistorico_[Data],CDIHistorico_[CDI dia]/100,AH3608,0)</f>
        <v>0</v>
      </c>
      <c r="AI3609" s="2">
        <f t="shared" si="247"/>
        <v>1</v>
      </c>
    </row>
    <row r="3610" spans="26:35" hidden="1" x14ac:dyDescent="0.25">
      <c r="Z3610"/>
      <c r="AD3610" s="5">
        <f t="shared" si="248"/>
        <v>41943</v>
      </c>
      <c r="AE3610" s="96" cm="1">
        <f t="array" ref="AE3610">_xlfn.XLOOKUP(AD3609,SELICHistorico[Data],SELICHistorico[SELIC dia]/100,AE3609,0)</f>
        <v>0</v>
      </c>
      <c r="AF3610" s="80">
        <f t="shared" si="246"/>
        <v>1</v>
      </c>
      <c r="AG3610" s="123">
        <f t="shared" si="245"/>
        <v>1000</v>
      </c>
      <c r="AH3610" s="126" cm="1">
        <f t="array" ref="AH3610">_xlfn.XLOOKUP(AD3609,CDIHistorico_[Data],CDIHistorico_[CDI dia]/100,AH3609,0)</f>
        <v>0</v>
      </c>
      <c r="AI3610" s="2">
        <f t="shared" si="247"/>
        <v>1</v>
      </c>
    </row>
    <row r="3611" spans="26:35" hidden="1" x14ac:dyDescent="0.25">
      <c r="Z3611"/>
      <c r="AD3611" s="5">
        <f t="shared" si="248"/>
        <v>41946</v>
      </c>
      <c r="AE3611" s="96" cm="1">
        <f t="array" ref="AE3611">_xlfn.XLOOKUP(AD3610,SELICHistorico[Data],SELICHistorico[SELIC dia]/100,AE3610,0)</f>
        <v>0</v>
      </c>
      <c r="AF3611" s="80">
        <f t="shared" si="246"/>
        <v>1</v>
      </c>
      <c r="AG3611" s="123">
        <f t="shared" si="245"/>
        <v>1000</v>
      </c>
      <c r="AH3611" s="126" cm="1">
        <f t="array" ref="AH3611">_xlfn.XLOOKUP(AD3610,CDIHistorico_[Data],CDIHistorico_[CDI dia]/100,AH3610,0)</f>
        <v>0</v>
      </c>
      <c r="AI3611" s="2">
        <f t="shared" si="247"/>
        <v>1</v>
      </c>
    </row>
    <row r="3612" spans="26:35" hidden="1" x14ac:dyDescent="0.25">
      <c r="Z3612"/>
      <c r="AD3612" s="5">
        <f t="shared" si="248"/>
        <v>41947</v>
      </c>
      <c r="AE3612" s="96" cm="1">
        <f t="array" ref="AE3612">_xlfn.XLOOKUP(AD3611,SELICHistorico[Data],SELICHistorico[SELIC dia]/100,AE3611,0)</f>
        <v>0</v>
      </c>
      <c r="AF3612" s="80">
        <f t="shared" si="246"/>
        <v>1</v>
      </c>
      <c r="AG3612" s="123">
        <f t="shared" si="245"/>
        <v>1000</v>
      </c>
      <c r="AH3612" s="126" cm="1">
        <f t="array" ref="AH3612">_xlfn.XLOOKUP(AD3611,CDIHistorico_[Data],CDIHistorico_[CDI dia]/100,AH3611,0)</f>
        <v>0</v>
      </c>
      <c r="AI3612" s="2">
        <f t="shared" si="247"/>
        <v>1</v>
      </c>
    </row>
    <row r="3613" spans="26:35" hidden="1" x14ac:dyDescent="0.25">
      <c r="Z3613"/>
      <c r="AD3613" s="5">
        <f t="shared" si="248"/>
        <v>41948</v>
      </c>
      <c r="AE3613" s="96" cm="1">
        <f t="array" ref="AE3613">_xlfn.XLOOKUP(AD3612,SELICHistorico[Data],SELICHistorico[SELIC dia]/100,AE3612,0)</f>
        <v>0</v>
      </c>
      <c r="AF3613" s="80">
        <f t="shared" si="246"/>
        <v>1</v>
      </c>
      <c r="AG3613" s="123">
        <f t="shared" si="245"/>
        <v>1000</v>
      </c>
      <c r="AH3613" s="126" cm="1">
        <f t="array" ref="AH3613">_xlfn.XLOOKUP(AD3612,CDIHistorico_[Data],CDIHistorico_[CDI dia]/100,AH3612,0)</f>
        <v>0</v>
      </c>
      <c r="AI3613" s="2">
        <f t="shared" si="247"/>
        <v>1</v>
      </c>
    </row>
    <row r="3614" spans="26:35" hidden="1" x14ac:dyDescent="0.25">
      <c r="Z3614"/>
      <c r="AD3614" s="5">
        <f t="shared" si="248"/>
        <v>41949</v>
      </c>
      <c r="AE3614" s="96" cm="1">
        <f t="array" ref="AE3614">_xlfn.XLOOKUP(AD3613,SELICHistorico[Data],SELICHistorico[SELIC dia]/100,AE3613,0)</f>
        <v>0</v>
      </c>
      <c r="AF3614" s="80">
        <f t="shared" si="246"/>
        <v>1</v>
      </c>
      <c r="AG3614" s="123">
        <f t="shared" si="245"/>
        <v>1000</v>
      </c>
      <c r="AH3614" s="126" cm="1">
        <f t="array" ref="AH3614">_xlfn.XLOOKUP(AD3613,CDIHistorico_[Data],CDIHistorico_[CDI dia]/100,AH3613,0)</f>
        <v>0</v>
      </c>
      <c r="AI3614" s="2">
        <f t="shared" si="247"/>
        <v>1</v>
      </c>
    </row>
    <row r="3615" spans="26:35" hidden="1" x14ac:dyDescent="0.25">
      <c r="Z3615"/>
      <c r="AD3615" s="5">
        <f t="shared" si="248"/>
        <v>41950</v>
      </c>
      <c r="AE3615" s="96" cm="1">
        <f t="array" ref="AE3615">_xlfn.XLOOKUP(AD3614,SELICHistorico[Data],SELICHistorico[SELIC dia]/100,AE3614,0)</f>
        <v>0</v>
      </c>
      <c r="AF3615" s="80">
        <f t="shared" si="246"/>
        <v>1</v>
      </c>
      <c r="AG3615" s="123">
        <f t="shared" si="245"/>
        <v>1000</v>
      </c>
      <c r="AH3615" s="126" cm="1">
        <f t="array" ref="AH3615">_xlfn.XLOOKUP(AD3614,CDIHistorico_[Data],CDIHistorico_[CDI dia]/100,AH3614,0)</f>
        <v>0</v>
      </c>
      <c r="AI3615" s="2">
        <f t="shared" si="247"/>
        <v>1</v>
      </c>
    </row>
    <row r="3616" spans="26:35" hidden="1" x14ac:dyDescent="0.25">
      <c r="Z3616"/>
      <c r="AD3616" s="5">
        <f t="shared" si="248"/>
        <v>41953</v>
      </c>
      <c r="AE3616" s="96" cm="1">
        <f t="array" ref="AE3616">_xlfn.XLOOKUP(AD3615,SELICHistorico[Data],SELICHistorico[SELIC dia]/100,AE3615,0)</f>
        <v>0</v>
      </c>
      <c r="AF3616" s="80">
        <f t="shared" si="246"/>
        <v>1</v>
      </c>
      <c r="AG3616" s="123">
        <f t="shared" si="245"/>
        <v>1000</v>
      </c>
      <c r="AH3616" s="126" cm="1">
        <f t="array" ref="AH3616">_xlfn.XLOOKUP(AD3615,CDIHistorico_[Data],CDIHistorico_[CDI dia]/100,AH3615,0)</f>
        <v>0</v>
      </c>
      <c r="AI3616" s="2">
        <f t="shared" si="247"/>
        <v>1</v>
      </c>
    </row>
    <row r="3617" spans="26:35" hidden="1" x14ac:dyDescent="0.25">
      <c r="Z3617"/>
      <c r="AD3617" s="5">
        <f t="shared" si="248"/>
        <v>41954</v>
      </c>
      <c r="AE3617" s="96" cm="1">
        <f t="array" ref="AE3617">_xlfn.XLOOKUP(AD3616,SELICHistorico[Data],SELICHistorico[SELIC dia]/100,AE3616,0)</f>
        <v>0</v>
      </c>
      <c r="AF3617" s="80">
        <f t="shared" si="246"/>
        <v>1</v>
      </c>
      <c r="AG3617" s="123">
        <f t="shared" si="245"/>
        <v>1000</v>
      </c>
      <c r="AH3617" s="126" cm="1">
        <f t="array" ref="AH3617">_xlfn.XLOOKUP(AD3616,CDIHistorico_[Data],CDIHistorico_[CDI dia]/100,AH3616,0)</f>
        <v>0</v>
      </c>
      <c r="AI3617" s="2">
        <f t="shared" si="247"/>
        <v>1</v>
      </c>
    </row>
    <row r="3618" spans="26:35" hidden="1" x14ac:dyDescent="0.25">
      <c r="Z3618"/>
      <c r="AD3618" s="5">
        <f t="shared" si="248"/>
        <v>41955</v>
      </c>
      <c r="AE3618" s="96" cm="1">
        <f t="array" ref="AE3618">_xlfn.XLOOKUP(AD3617,SELICHistorico[Data],SELICHistorico[SELIC dia]/100,AE3617,0)</f>
        <v>0</v>
      </c>
      <c r="AF3618" s="80">
        <f t="shared" si="246"/>
        <v>1</v>
      </c>
      <c r="AG3618" s="123">
        <f t="shared" si="245"/>
        <v>1000</v>
      </c>
      <c r="AH3618" s="126" cm="1">
        <f t="array" ref="AH3618">_xlfn.XLOOKUP(AD3617,CDIHistorico_[Data],CDIHistorico_[CDI dia]/100,AH3617,0)</f>
        <v>0</v>
      </c>
      <c r="AI3618" s="2">
        <f t="shared" si="247"/>
        <v>1</v>
      </c>
    </row>
    <row r="3619" spans="26:35" hidden="1" x14ac:dyDescent="0.25">
      <c r="Z3619"/>
      <c r="AD3619" s="5">
        <f t="shared" si="248"/>
        <v>41956</v>
      </c>
      <c r="AE3619" s="96" cm="1">
        <f t="array" ref="AE3619">_xlfn.XLOOKUP(AD3618,SELICHistorico[Data],SELICHistorico[SELIC dia]/100,AE3618,0)</f>
        <v>0</v>
      </c>
      <c r="AF3619" s="80">
        <f t="shared" si="246"/>
        <v>1</v>
      </c>
      <c r="AG3619" s="123">
        <f t="shared" si="245"/>
        <v>1000</v>
      </c>
      <c r="AH3619" s="126" cm="1">
        <f t="array" ref="AH3619">_xlfn.XLOOKUP(AD3618,CDIHistorico_[Data],CDIHistorico_[CDI dia]/100,AH3618,0)</f>
        <v>0</v>
      </c>
      <c r="AI3619" s="2">
        <f t="shared" si="247"/>
        <v>1</v>
      </c>
    </row>
    <row r="3620" spans="26:35" hidden="1" x14ac:dyDescent="0.25">
      <c r="Z3620"/>
      <c r="AD3620" s="5">
        <f t="shared" si="248"/>
        <v>41957</v>
      </c>
      <c r="AE3620" s="96" cm="1">
        <f t="array" ref="AE3620">_xlfn.XLOOKUP(AD3619,SELICHistorico[Data],SELICHistorico[SELIC dia]/100,AE3619,0)</f>
        <v>0</v>
      </c>
      <c r="AF3620" s="80">
        <f t="shared" si="246"/>
        <v>1</v>
      </c>
      <c r="AG3620" s="123">
        <f t="shared" si="245"/>
        <v>1000</v>
      </c>
      <c r="AH3620" s="126" cm="1">
        <f t="array" ref="AH3620">_xlfn.XLOOKUP(AD3619,CDIHistorico_[Data],CDIHistorico_[CDI dia]/100,AH3619,0)</f>
        <v>0</v>
      </c>
      <c r="AI3620" s="2">
        <f t="shared" si="247"/>
        <v>1</v>
      </c>
    </row>
    <row r="3621" spans="26:35" hidden="1" x14ac:dyDescent="0.25">
      <c r="Z3621"/>
      <c r="AD3621" s="5">
        <f t="shared" si="248"/>
        <v>41960</v>
      </c>
      <c r="AE3621" s="96" cm="1">
        <f t="array" ref="AE3621">_xlfn.XLOOKUP(AD3620,SELICHistorico[Data],SELICHistorico[SELIC dia]/100,AE3620,0)</f>
        <v>0</v>
      </c>
      <c r="AF3621" s="80">
        <f t="shared" si="246"/>
        <v>1</v>
      </c>
      <c r="AG3621" s="123">
        <f t="shared" si="245"/>
        <v>1000</v>
      </c>
      <c r="AH3621" s="126" cm="1">
        <f t="array" ref="AH3621">_xlfn.XLOOKUP(AD3620,CDIHistorico_[Data],CDIHistorico_[CDI dia]/100,AH3620,0)</f>
        <v>0</v>
      </c>
      <c r="AI3621" s="2">
        <f t="shared" si="247"/>
        <v>1</v>
      </c>
    </row>
    <row r="3622" spans="26:35" hidden="1" x14ac:dyDescent="0.25">
      <c r="Z3622"/>
      <c r="AD3622" s="5">
        <f t="shared" si="248"/>
        <v>41961</v>
      </c>
      <c r="AE3622" s="96" cm="1">
        <f t="array" ref="AE3622">_xlfn.XLOOKUP(AD3621,SELICHistorico[Data],SELICHistorico[SELIC dia]/100,AE3621,0)</f>
        <v>0</v>
      </c>
      <c r="AF3622" s="80">
        <f t="shared" si="246"/>
        <v>1</v>
      </c>
      <c r="AG3622" s="123">
        <f t="shared" si="245"/>
        <v>1000</v>
      </c>
      <c r="AH3622" s="126" cm="1">
        <f t="array" ref="AH3622">_xlfn.XLOOKUP(AD3621,CDIHistorico_[Data],CDIHistorico_[CDI dia]/100,AH3621,0)</f>
        <v>0</v>
      </c>
      <c r="AI3622" s="2">
        <f t="shared" si="247"/>
        <v>1</v>
      </c>
    </row>
    <row r="3623" spans="26:35" hidden="1" x14ac:dyDescent="0.25">
      <c r="Z3623"/>
      <c r="AD3623" s="5">
        <f t="shared" si="248"/>
        <v>41962</v>
      </c>
      <c r="AE3623" s="96" cm="1">
        <f t="array" ref="AE3623">_xlfn.XLOOKUP(AD3622,SELICHistorico[Data],SELICHistorico[SELIC dia]/100,AE3622,0)</f>
        <v>0</v>
      </c>
      <c r="AF3623" s="80">
        <f t="shared" si="246"/>
        <v>1</v>
      </c>
      <c r="AG3623" s="123">
        <f t="shared" si="245"/>
        <v>1000</v>
      </c>
      <c r="AH3623" s="126" cm="1">
        <f t="array" ref="AH3623">_xlfn.XLOOKUP(AD3622,CDIHistorico_[Data],CDIHistorico_[CDI dia]/100,AH3622,0)</f>
        <v>0</v>
      </c>
      <c r="AI3623" s="2">
        <f t="shared" si="247"/>
        <v>1</v>
      </c>
    </row>
    <row r="3624" spans="26:35" hidden="1" x14ac:dyDescent="0.25">
      <c r="Z3624"/>
      <c r="AD3624" s="5">
        <f t="shared" si="248"/>
        <v>41963</v>
      </c>
      <c r="AE3624" s="96" cm="1">
        <f t="array" ref="AE3624">_xlfn.XLOOKUP(AD3623,SELICHistorico[Data],SELICHistorico[SELIC dia]/100,AE3623,0)</f>
        <v>0</v>
      </c>
      <c r="AF3624" s="80">
        <f t="shared" si="246"/>
        <v>1</v>
      </c>
      <c r="AG3624" s="123">
        <f t="shared" si="245"/>
        <v>1000</v>
      </c>
      <c r="AH3624" s="126" cm="1">
        <f t="array" ref="AH3624">_xlfn.XLOOKUP(AD3623,CDIHistorico_[Data],CDIHistorico_[CDI dia]/100,AH3623,0)</f>
        <v>0</v>
      </c>
      <c r="AI3624" s="2">
        <f t="shared" si="247"/>
        <v>1</v>
      </c>
    </row>
    <row r="3625" spans="26:35" hidden="1" x14ac:dyDescent="0.25">
      <c r="Z3625"/>
      <c r="AD3625" s="5">
        <f t="shared" si="248"/>
        <v>41964</v>
      </c>
      <c r="AE3625" s="96" cm="1">
        <f t="array" ref="AE3625">_xlfn.XLOOKUP(AD3624,SELICHistorico[Data],SELICHistorico[SELIC dia]/100,AE3624,0)</f>
        <v>0</v>
      </c>
      <c r="AF3625" s="80">
        <f t="shared" si="246"/>
        <v>1</v>
      </c>
      <c r="AG3625" s="123">
        <f t="shared" si="245"/>
        <v>1000</v>
      </c>
      <c r="AH3625" s="126" cm="1">
        <f t="array" ref="AH3625">_xlfn.XLOOKUP(AD3624,CDIHistorico_[Data],CDIHistorico_[CDI dia]/100,AH3624,0)</f>
        <v>0</v>
      </c>
      <c r="AI3625" s="2">
        <f t="shared" si="247"/>
        <v>1</v>
      </c>
    </row>
    <row r="3626" spans="26:35" hidden="1" x14ac:dyDescent="0.25">
      <c r="Z3626"/>
      <c r="AD3626" s="5">
        <f t="shared" si="248"/>
        <v>41967</v>
      </c>
      <c r="AE3626" s="96" cm="1">
        <f t="array" ref="AE3626">_xlfn.XLOOKUP(AD3625,SELICHistorico[Data],SELICHistorico[SELIC dia]/100,AE3625,0)</f>
        <v>0</v>
      </c>
      <c r="AF3626" s="80">
        <f t="shared" si="246"/>
        <v>1</v>
      </c>
      <c r="AG3626" s="123">
        <f t="shared" si="245"/>
        <v>1000</v>
      </c>
      <c r="AH3626" s="126" cm="1">
        <f t="array" ref="AH3626">_xlfn.XLOOKUP(AD3625,CDIHistorico_[Data],CDIHistorico_[CDI dia]/100,AH3625,0)</f>
        <v>0</v>
      </c>
      <c r="AI3626" s="2">
        <f t="shared" si="247"/>
        <v>1</v>
      </c>
    </row>
    <row r="3627" spans="26:35" hidden="1" x14ac:dyDescent="0.25">
      <c r="Z3627"/>
      <c r="AD3627" s="5">
        <f t="shared" si="248"/>
        <v>41968</v>
      </c>
      <c r="AE3627" s="96" cm="1">
        <f t="array" ref="AE3627">_xlfn.XLOOKUP(AD3626,SELICHistorico[Data],SELICHistorico[SELIC dia]/100,AE3626,0)</f>
        <v>0</v>
      </c>
      <c r="AF3627" s="80">
        <f t="shared" si="246"/>
        <v>1</v>
      </c>
      <c r="AG3627" s="123">
        <f t="shared" si="245"/>
        <v>1000</v>
      </c>
      <c r="AH3627" s="126" cm="1">
        <f t="array" ref="AH3627">_xlfn.XLOOKUP(AD3626,CDIHistorico_[Data],CDIHistorico_[CDI dia]/100,AH3626,0)</f>
        <v>0</v>
      </c>
      <c r="AI3627" s="2">
        <f t="shared" si="247"/>
        <v>1</v>
      </c>
    </row>
    <row r="3628" spans="26:35" hidden="1" x14ac:dyDescent="0.25">
      <c r="Z3628"/>
      <c r="AD3628" s="5">
        <f t="shared" si="248"/>
        <v>41969</v>
      </c>
      <c r="AE3628" s="96" cm="1">
        <f t="array" ref="AE3628">_xlfn.XLOOKUP(AD3627,SELICHistorico[Data],SELICHistorico[SELIC dia]/100,AE3627,0)</f>
        <v>0</v>
      </c>
      <c r="AF3628" s="80">
        <f t="shared" si="246"/>
        <v>1</v>
      </c>
      <c r="AG3628" s="123">
        <f t="shared" si="245"/>
        <v>1000</v>
      </c>
      <c r="AH3628" s="126" cm="1">
        <f t="array" ref="AH3628">_xlfn.XLOOKUP(AD3627,CDIHistorico_[Data],CDIHistorico_[CDI dia]/100,AH3627,0)</f>
        <v>0</v>
      </c>
      <c r="AI3628" s="2">
        <f t="shared" si="247"/>
        <v>1</v>
      </c>
    </row>
    <row r="3629" spans="26:35" hidden="1" x14ac:dyDescent="0.25">
      <c r="Z3629"/>
      <c r="AD3629" s="5">
        <f t="shared" si="248"/>
        <v>41970</v>
      </c>
      <c r="AE3629" s="96" cm="1">
        <f t="array" ref="AE3629">_xlfn.XLOOKUP(AD3628,SELICHistorico[Data],SELICHistorico[SELIC dia]/100,AE3628,0)</f>
        <v>0</v>
      </c>
      <c r="AF3629" s="80">
        <f t="shared" si="246"/>
        <v>1</v>
      </c>
      <c r="AG3629" s="123">
        <f t="shared" si="245"/>
        <v>1000</v>
      </c>
      <c r="AH3629" s="126" cm="1">
        <f t="array" ref="AH3629">_xlfn.XLOOKUP(AD3628,CDIHistorico_[Data],CDIHistorico_[CDI dia]/100,AH3628,0)</f>
        <v>0</v>
      </c>
      <c r="AI3629" s="2">
        <f t="shared" si="247"/>
        <v>1</v>
      </c>
    </row>
    <row r="3630" spans="26:35" hidden="1" x14ac:dyDescent="0.25">
      <c r="Z3630"/>
      <c r="AD3630" s="5">
        <f t="shared" si="248"/>
        <v>41971</v>
      </c>
      <c r="AE3630" s="96" cm="1">
        <f t="array" ref="AE3630">_xlfn.XLOOKUP(AD3629,SELICHistorico[Data],SELICHistorico[SELIC dia]/100,AE3629,0)</f>
        <v>0</v>
      </c>
      <c r="AF3630" s="80">
        <f t="shared" si="246"/>
        <v>1</v>
      </c>
      <c r="AG3630" s="123">
        <f t="shared" si="245"/>
        <v>1000</v>
      </c>
      <c r="AH3630" s="126" cm="1">
        <f t="array" ref="AH3630">_xlfn.XLOOKUP(AD3629,CDIHistorico_[Data],CDIHistorico_[CDI dia]/100,AH3629,0)</f>
        <v>0</v>
      </c>
      <c r="AI3630" s="2">
        <f t="shared" si="247"/>
        <v>1</v>
      </c>
    </row>
    <row r="3631" spans="26:35" hidden="1" x14ac:dyDescent="0.25">
      <c r="Z3631"/>
      <c r="AD3631" s="5">
        <f t="shared" si="248"/>
        <v>41974</v>
      </c>
      <c r="AE3631" s="96" cm="1">
        <f t="array" ref="AE3631">_xlfn.XLOOKUP(AD3630,SELICHistorico[Data],SELICHistorico[SELIC dia]/100,AE3630,0)</f>
        <v>0</v>
      </c>
      <c r="AF3631" s="80">
        <f t="shared" si="246"/>
        <v>1</v>
      </c>
      <c r="AG3631" s="123">
        <f t="shared" si="245"/>
        <v>1000</v>
      </c>
      <c r="AH3631" s="126" cm="1">
        <f t="array" ref="AH3631">_xlfn.XLOOKUP(AD3630,CDIHistorico_[Data],CDIHistorico_[CDI dia]/100,AH3630,0)</f>
        <v>0</v>
      </c>
      <c r="AI3631" s="2">
        <f t="shared" si="247"/>
        <v>1</v>
      </c>
    </row>
    <row r="3632" spans="26:35" hidden="1" x14ac:dyDescent="0.25">
      <c r="Z3632"/>
      <c r="AD3632" s="5">
        <f t="shared" si="248"/>
        <v>41975</v>
      </c>
      <c r="AE3632" s="96" cm="1">
        <f t="array" ref="AE3632">_xlfn.XLOOKUP(AD3631,SELICHistorico[Data],SELICHistorico[SELIC dia]/100,AE3631,0)</f>
        <v>0</v>
      </c>
      <c r="AF3632" s="80">
        <f t="shared" si="246"/>
        <v>1</v>
      </c>
      <c r="AG3632" s="123">
        <f t="shared" si="245"/>
        <v>1000</v>
      </c>
      <c r="AH3632" s="126" cm="1">
        <f t="array" ref="AH3632">_xlfn.XLOOKUP(AD3631,CDIHistorico_[Data],CDIHistorico_[CDI dia]/100,AH3631,0)</f>
        <v>0</v>
      </c>
      <c r="AI3632" s="2">
        <f t="shared" si="247"/>
        <v>1</v>
      </c>
    </row>
    <row r="3633" spans="26:35" hidden="1" x14ac:dyDescent="0.25">
      <c r="Z3633"/>
      <c r="AD3633" s="5">
        <f t="shared" si="248"/>
        <v>41976</v>
      </c>
      <c r="AE3633" s="96" cm="1">
        <f t="array" ref="AE3633">_xlfn.XLOOKUP(AD3632,SELICHistorico[Data],SELICHistorico[SELIC dia]/100,AE3632,0)</f>
        <v>0</v>
      </c>
      <c r="AF3633" s="80">
        <f t="shared" si="246"/>
        <v>1</v>
      </c>
      <c r="AG3633" s="123">
        <f t="shared" si="245"/>
        <v>1000</v>
      </c>
      <c r="AH3633" s="126" cm="1">
        <f t="array" ref="AH3633">_xlfn.XLOOKUP(AD3632,CDIHistorico_[Data],CDIHistorico_[CDI dia]/100,AH3632,0)</f>
        <v>0</v>
      </c>
      <c r="AI3633" s="2">
        <f t="shared" si="247"/>
        <v>1</v>
      </c>
    </row>
    <row r="3634" spans="26:35" hidden="1" x14ac:dyDescent="0.25">
      <c r="Z3634"/>
      <c r="AD3634" s="5">
        <f t="shared" si="248"/>
        <v>41977</v>
      </c>
      <c r="AE3634" s="96" cm="1">
        <f t="array" ref="AE3634">_xlfn.XLOOKUP(AD3633,SELICHistorico[Data],SELICHistorico[SELIC dia]/100,AE3633,0)</f>
        <v>0</v>
      </c>
      <c r="AF3634" s="80">
        <f t="shared" si="246"/>
        <v>1</v>
      </c>
      <c r="AG3634" s="123">
        <f t="shared" si="245"/>
        <v>1000</v>
      </c>
      <c r="AH3634" s="126" cm="1">
        <f t="array" ref="AH3634">_xlfn.XLOOKUP(AD3633,CDIHistorico_[Data],CDIHistorico_[CDI dia]/100,AH3633,0)</f>
        <v>0</v>
      </c>
      <c r="AI3634" s="2">
        <f t="shared" si="247"/>
        <v>1</v>
      </c>
    </row>
    <row r="3635" spans="26:35" hidden="1" x14ac:dyDescent="0.25">
      <c r="Z3635"/>
      <c r="AD3635" s="5">
        <f t="shared" si="248"/>
        <v>41978</v>
      </c>
      <c r="AE3635" s="96" cm="1">
        <f t="array" ref="AE3635">_xlfn.XLOOKUP(AD3634,SELICHistorico[Data],SELICHistorico[SELIC dia]/100,AE3634,0)</f>
        <v>0</v>
      </c>
      <c r="AF3635" s="80">
        <f t="shared" si="246"/>
        <v>1</v>
      </c>
      <c r="AG3635" s="123">
        <f t="shared" si="245"/>
        <v>1000</v>
      </c>
      <c r="AH3635" s="126" cm="1">
        <f t="array" ref="AH3635">_xlfn.XLOOKUP(AD3634,CDIHistorico_[Data],CDIHistorico_[CDI dia]/100,AH3634,0)</f>
        <v>0</v>
      </c>
      <c r="AI3635" s="2">
        <f t="shared" si="247"/>
        <v>1</v>
      </c>
    </row>
    <row r="3636" spans="26:35" hidden="1" x14ac:dyDescent="0.25">
      <c r="Z3636"/>
      <c r="AD3636" s="5">
        <f t="shared" si="248"/>
        <v>41981</v>
      </c>
      <c r="AE3636" s="96" cm="1">
        <f t="array" ref="AE3636">_xlfn.XLOOKUP(AD3635,SELICHistorico[Data],SELICHistorico[SELIC dia]/100,AE3635,0)</f>
        <v>0</v>
      </c>
      <c r="AF3636" s="80">
        <f t="shared" si="246"/>
        <v>1</v>
      </c>
      <c r="AG3636" s="123">
        <f t="shared" si="245"/>
        <v>1000</v>
      </c>
      <c r="AH3636" s="126" cm="1">
        <f t="array" ref="AH3636">_xlfn.XLOOKUP(AD3635,CDIHistorico_[Data],CDIHistorico_[CDI dia]/100,AH3635,0)</f>
        <v>0</v>
      </c>
      <c r="AI3636" s="2">
        <f t="shared" si="247"/>
        <v>1</v>
      </c>
    </row>
    <row r="3637" spans="26:35" hidden="1" x14ac:dyDescent="0.25">
      <c r="Z3637"/>
      <c r="AD3637" s="5">
        <f t="shared" si="248"/>
        <v>41982</v>
      </c>
      <c r="AE3637" s="96" cm="1">
        <f t="array" ref="AE3637">_xlfn.XLOOKUP(AD3636,SELICHistorico[Data],SELICHistorico[SELIC dia]/100,AE3636,0)</f>
        <v>0</v>
      </c>
      <c r="AF3637" s="80">
        <f t="shared" si="246"/>
        <v>1</v>
      </c>
      <c r="AG3637" s="123">
        <f t="shared" si="245"/>
        <v>1000</v>
      </c>
      <c r="AH3637" s="126" cm="1">
        <f t="array" ref="AH3637">_xlfn.XLOOKUP(AD3636,CDIHistorico_[Data],CDIHistorico_[CDI dia]/100,AH3636,0)</f>
        <v>0</v>
      </c>
      <c r="AI3637" s="2">
        <f t="shared" si="247"/>
        <v>1</v>
      </c>
    </row>
    <row r="3638" spans="26:35" hidden="1" x14ac:dyDescent="0.25">
      <c r="Z3638"/>
      <c r="AD3638" s="5">
        <f t="shared" si="248"/>
        <v>41983</v>
      </c>
      <c r="AE3638" s="96" cm="1">
        <f t="array" ref="AE3638">_xlfn.XLOOKUP(AD3637,SELICHistorico[Data],SELICHistorico[SELIC dia]/100,AE3637,0)</f>
        <v>0</v>
      </c>
      <c r="AF3638" s="80">
        <f t="shared" si="246"/>
        <v>1</v>
      </c>
      <c r="AG3638" s="123">
        <f t="shared" si="245"/>
        <v>1000</v>
      </c>
      <c r="AH3638" s="126" cm="1">
        <f t="array" ref="AH3638">_xlfn.XLOOKUP(AD3637,CDIHistorico_[Data],CDIHistorico_[CDI dia]/100,AH3637,0)</f>
        <v>0</v>
      </c>
      <c r="AI3638" s="2">
        <f t="shared" si="247"/>
        <v>1</v>
      </c>
    </row>
    <row r="3639" spans="26:35" hidden="1" x14ac:dyDescent="0.25">
      <c r="Z3639"/>
      <c r="AD3639" s="5">
        <f t="shared" si="248"/>
        <v>41984</v>
      </c>
      <c r="AE3639" s="96" cm="1">
        <f t="array" ref="AE3639">_xlfn.XLOOKUP(AD3638,SELICHistorico[Data],SELICHistorico[SELIC dia]/100,AE3638,0)</f>
        <v>0</v>
      </c>
      <c r="AF3639" s="80">
        <f t="shared" si="246"/>
        <v>1</v>
      </c>
      <c r="AG3639" s="123">
        <f t="shared" si="245"/>
        <v>1000</v>
      </c>
      <c r="AH3639" s="126" cm="1">
        <f t="array" ref="AH3639">_xlfn.XLOOKUP(AD3638,CDIHistorico_[Data],CDIHistorico_[CDI dia]/100,AH3638,0)</f>
        <v>0</v>
      </c>
      <c r="AI3639" s="2">
        <f t="shared" si="247"/>
        <v>1</v>
      </c>
    </row>
    <row r="3640" spans="26:35" hidden="1" x14ac:dyDescent="0.25">
      <c r="Z3640"/>
      <c r="AD3640" s="5">
        <f t="shared" si="248"/>
        <v>41985</v>
      </c>
      <c r="AE3640" s="96" cm="1">
        <f t="array" ref="AE3640">_xlfn.XLOOKUP(AD3639,SELICHistorico[Data],SELICHistorico[SELIC dia]/100,AE3639,0)</f>
        <v>0</v>
      </c>
      <c r="AF3640" s="80">
        <f t="shared" si="246"/>
        <v>1</v>
      </c>
      <c r="AG3640" s="123">
        <f t="shared" si="245"/>
        <v>1000</v>
      </c>
      <c r="AH3640" s="126" cm="1">
        <f t="array" ref="AH3640">_xlfn.XLOOKUP(AD3639,CDIHistorico_[Data],CDIHistorico_[CDI dia]/100,AH3639,0)</f>
        <v>0</v>
      </c>
      <c r="AI3640" s="2">
        <f t="shared" si="247"/>
        <v>1</v>
      </c>
    </row>
    <row r="3641" spans="26:35" hidden="1" x14ac:dyDescent="0.25">
      <c r="Z3641"/>
      <c r="AD3641" s="5">
        <f t="shared" si="248"/>
        <v>41988</v>
      </c>
      <c r="AE3641" s="96" cm="1">
        <f t="array" ref="AE3641">_xlfn.XLOOKUP(AD3640,SELICHistorico[Data],SELICHistorico[SELIC dia]/100,AE3640,0)</f>
        <v>0</v>
      </c>
      <c r="AF3641" s="80">
        <f t="shared" si="246"/>
        <v>1</v>
      </c>
      <c r="AG3641" s="123">
        <f t="shared" si="245"/>
        <v>1000</v>
      </c>
      <c r="AH3641" s="126" cm="1">
        <f t="array" ref="AH3641">_xlfn.XLOOKUP(AD3640,CDIHistorico_[Data],CDIHistorico_[CDI dia]/100,AH3640,0)</f>
        <v>0</v>
      </c>
      <c r="AI3641" s="2">
        <f t="shared" si="247"/>
        <v>1</v>
      </c>
    </row>
    <row r="3642" spans="26:35" hidden="1" x14ac:dyDescent="0.25">
      <c r="Z3642"/>
      <c r="AD3642" s="5">
        <f t="shared" si="248"/>
        <v>41989</v>
      </c>
      <c r="AE3642" s="96" cm="1">
        <f t="array" ref="AE3642">_xlfn.XLOOKUP(AD3641,SELICHistorico[Data],SELICHistorico[SELIC dia]/100,AE3641,0)</f>
        <v>0</v>
      </c>
      <c r="AF3642" s="80">
        <f t="shared" si="246"/>
        <v>1</v>
      </c>
      <c r="AG3642" s="123">
        <f t="shared" si="245"/>
        <v>1000</v>
      </c>
      <c r="AH3642" s="126" cm="1">
        <f t="array" ref="AH3642">_xlfn.XLOOKUP(AD3641,CDIHistorico_[Data],CDIHistorico_[CDI dia]/100,AH3641,0)</f>
        <v>0</v>
      </c>
      <c r="AI3642" s="2">
        <f t="shared" si="247"/>
        <v>1</v>
      </c>
    </row>
    <row r="3643" spans="26:35" hidden="1" x14ac:dyDescent="0.25">
      <c r="Z3643"/>
      <c r="AD3643" s="5">
        <f t="shared" si="248"/>
        <v>41990</v>
      </c>
      <c r="AE3643" s="96" cm="1">
        <f t="array" ref="AE3643">_xlfn.XLOOKUP(AD3642,SELICHistorico[Data],SELICHistorico[SELIC dia]/100,AE3642,0)</f>
        <v>0</v>
      </c>
      <c r="AF3643" s="80">
        <f t="shared" si="246"/>
        <v>1</v>
      </c>
      <c r="AG3643" s="123">
        <f t="shared" si="245"/>
        <v>1000</v>
      </c>
      <c r="AH3643" s="126" cm="1">
        <f t="array" ref="AH3643">_xlfn.XLOOKUP(AD3642,CDIHistorico_[Data],CDIHistorico_[CDI dia]/100,AH3642,0)</f>
        <v>0</v>
      </c>
      <c r="AI3643" s="2">
        <f t="shared" si="247"/>
        <v>1</v>
      </c>
    </row>
    <row r="3644" spans="26:35" hidden="1" x14ac:dyDescent="0.25">
      <c r="Z3644"/>
      <c r="AD3644" s="5">
        <f t="shared" si="248"/>
        <v>41991</v>
      </c>
      <c r="AE3644" s="96" cm="1">
        <f t="array" ref="AE3644">_xlfn.XLOOKUP(AD3643,SELICHistorico[Data],SELICHistorico[SELIC dia]/100,AE3643,0)</f>
        <v>0</v>
      </c>
      <c r="AF3644" s="80">
        <f t="shared" si="246"/>
        <v>1</v>
      </c>
      <c r="AG3644" s="123">
        <f t="shared" si="245"/>
        <v>1000</v>
      </c>
      <c r="AH3644" s="126" cm="1">
        <f t="array" ref="AH3644">_xlfn.XLOOKUP(AD3643,CDIHistorico_[Data],CDIHistorico_[CDI dia]/100,AH3643,0)</f>
        <v>0</v>
      </c>
      <c r="AI3644" s="2">
        <f t="shared" si="247"/>
        <v>1</v>
      </c>
    </row>
    <row r="3645" spans="26:35" hidden="1" x14ac:dyDescent="0.25">
      <c r="Z3645"/>
      <c r="AD3645" s="5">
        <f t="shared" si="248"/>
        <v>41992</v>
      </c>
      <c r="AE3645" s="96" cm="1">
        <f t="array" ref="AE3645">_xlfn.XLOOKUP(AD3644,SELICHistorico[Data],SELICHistorico[SELIC dia]/100,AE3644,0)</f>
        <v>0</v>
      </c>
      <c r="AF3645" s="80">
        <f t="shared" si="246"/>
        <v>1</v>
      </c>
      <c r="AG3645" s="123">
        <f t="shared" ref="AG3645:AG3708" si="249">TRUNC(1000*AF3645,6)</f>
        <v>1000</v>
      </c>
      <c r="AH3645" s="126" cm="1">
        <f t="array" ref="AH3645">_xlfn.XLOOKUP(AD3644,CDIHistorico_[Data],CDIHistorico_[CDI dia]/100,AH3644,0)</f>
        <v>0</v>
      </c>
      <c r="AI3645" s="2">
        <f t="shared" si="247"/>
        <v>1</v>
      </c>
    </row>
    <row r="3646" spans="26:35" hidden="1" x14ac:dyDescent="0.25">
      <c r="Z3646"/>
      <c r="AD3646" s="5">
        <f t="shared" si="248"/>
        <v>41995</v>
      </c>
      <c r="AE3646" s="96" cm="1">
        <f t="array" ref="AE3646">_xlfn.XLOOKUP(AD3645,SELICHistorico[Data],SELICHistorico[SELIC dia]/100,AE3645,0)</f>
        <v>0</v>
      </c>
      <c r="AF3646" s="80">
        <f t="shared" ref="AF3646:AF3709" si="250">AF3645*(1+AE3646)</f>
        <v>1</v>
      </c>
      <c r="AG3646" s="123">
        <f t="shared" si="249"/>
        <v>1000</v>
      </c>
      <c r="AH3646" s="126" cm="1">
        <f t="array" ref="AH3646">_xlfn.XLOOKUP(AD3645,CDIHistorico_[Data],CDIHistorico_[CDI dia]/100,AH3645,0)</f>
        <v>0</v>
      </c>
      <c r="AI3646" s="2">
        <f t="shared" si="247"/>
        <v>1</v>
      </c>
    </row>
    <row r="3647" spans="26:35" hidden="1" x14ac:dyDescent="0.25">
      <c r="Z3647"/>
      <c r="AD3647" s="5">
        <f t="shared" si="248"/>
        <v>41996</v>
      </c>
      <c r="AE3647" s="96" cm="1">
        <f t="array" ref="AE3647">_xlfn.XLOOKUP(AD3646,SELICHistorico[Data],SELICHistorico[SELIC dia]/100,AE3646,0)</f>
        <v>0</v>
      </c>
      <c r="AF3647" s="80">
        <f t="shared" si="250"/>
        <v>1</v>
      </c>
      <c r="AG3647" s="123">
        <f t="shared" si="249"/>
        <v>1000</v>
      </c>
      <c r="AH3647" s="126" cm="1">
        <f t="array" ref="AH3647">_xlfn.XLOOKUP(AD3646,CDIHistorico_[Data],CDIHistorico_[CDI dia]/100,AH3646,0)</f>
        <v>0</v>
      </c>
      <c r="AI3647" s="2">
        <f t="shared" si="247"/>
        <v>1</v>
      </c>
    </row>
    <row r="3648" spans="26:35" hidden="1" x14ac:dyDescent="0.25">
      <c r="Z3648"/>
      <c r="AD3648" s="5">
        <f t="shared" si="248"/>
        <v>41997</v>
      </c>
      <c r="AE3648" s="96" cm="1">
        <f t="array" ref="AE3648">_xlfn.XLOOKUP(AD3647,SELICHistorico[Data],SELICHistorico[SELIC dia]/100,AE3647,0)</f>
        <v>0</v>
      </c>
      <c r="AF3648" s="80">
        <f t="shared" si="250"/>
        <v>1</v>
      </c>
      <c r="AG3648" s="123">
        <f t="shared" si="249"/>
        <v>1000</v>
      </c>
      <c r="AH3648" s="126" cm="1">
        <f t="array" ref="AH3648">_xlfn.XLOOKUP(AD3647,CDIHistorico_[Data],CDIHistorico_[CDI dia]/100,AH3647,0)</f>
        <v>0</v>
      </c>
      <c r="AI3648" s="2">
        <f t="shared" si="247"/>
        <v>1</v>
      </c>
    </row>
    <row r="3649" spans="26:35" hidden="1" x14ac:dyDescent="0.25">
      <c r="Z3649"/>
      <c r="AD3649" s="5">
        <f t="shared" si="248"/>
        <v>41999</v>
      </c>
      <c r="AE3649" s="96" cm="1">
        <f t="array" ref="AE3649">_xlfn.XLOOKUP(AD3648,SELICHistorico[Data],SELICHistorico[SELIC dia]/100,AE3648,0)</f>
        <v>0</v>
      </c>
      <c r="AF3649" s="80">
        <f t="shared" si="250"/>
        <v>1</v>
      </c>
      <c r="AG3649" s="123">
        <f t="shared" si="249"/>
        <v>1000</v>
      </c>
      <c r="AH3649" s="126" cm="1">
        <f t="array" ref="AH3649">_xlfn.XLOOKUP(AD3648,CDIHistorico_[Data],CDIHistorico_[CDI dia]/100,AH3648,0)</f>
        <v>0</v>
      </c>
      <c r="AI3649" s="2">
        <f t="shared" si="247"/>
        <v>1</v>
      </c>
    </row>
    <row r="3650" spans="26:35" hidden="1" x14ac:dyDescent="0.25">
      <c r="Z3650"/>
      <c r="AD3650" s="5">
        <f t="shared" si="248"/>
        <v>42002</v>
      </c>
      <c r="AE3650" s="96" cm="1">
        <f t="array" ref="AE3650">_xlfn.XLOOKUP(AD3649,SELICHistorico[Data],SELICHistorico[SELIC dia]/100,AE3649,0)</f>
        <v>0</v>
      </c>
      <c r="AF3650" s="80">
        <f t="shared" si="250"/>
        <v>1</v>
      </c>
      <c r="AG3650" s="123">
        <f t="shared" si="249"/>
        <v>1000</v>
      </c>
      <c r="AH3650" s="126" cm="1">
        <f t="array" ref="AH3650">_xlfn.XLOOKUP(AD3649,CDIHistorico_[Data],CDIHistorico_[CDI dia]/100,AH3649,0)</f>
        <v>0</v>
      </c>
      <c r="AI3650" s="2">
        <f t="shared" si="247"/>
        <v>1</v>
      </c>
    </row>
    <row r="3651" spans="26:35" hidden="1" x14ac:dyDescent="0.25">
      <c r="Z3651"/>
      <c r="AD3651" s="5">
        <f t="shared" si="248"/>
        <v>42003</v>
      </c>
      <c r="AE3651" s="96" cm="1">
        <f t="array" ref="AE3651">_xlfn.XLOOKUP(AD3650,SELICHistorico[Data],SELICHistorico[SELIC dia]/100,AE3650,0)</f>
        <v>0</v>
      </c>
      <c r="AF3651" s="80">
        <f t="shared" si="250"/>
        <v>1</v>
      </c>
      <c r="AG3651" s="123">
        <f t="shared" si="249"/>
        <v>1000</v>
      </c>
      <c r="AH3651" s="126" cm="1">
        <f t="array" ref="AH3651">_xlfn.XLOOKUP(AD3650,CDIHistorico_[Data],CDIHistorico_[CDI dia]/100,AH3650,0)</f>
        <v>0</v>
      </c>
      <c r="AI3651" s="2">
        <f t="shared" si="247"/>
        <v>1</v>
      </c>
    </row>
    <row r="3652" spans="26:35" hidden="1" x14ac:dyDescent="0.25">
      <c r="Z3652"/>
      <c r="AD3652" s="5">
        <f t="shared" si="248"/>
        <v>42004</v>
      </c>
      <c r="AE3652" s="96" cm="1">
        <f t="array" ref="AE3652">_xlfn.XLOOKUP(AD3651,SELICHistorico[Data],SELICHistorico[SELIC dia]/100,AE3651,0)</f>
        <v>0</v>
      </c>
      <c r="AF3652" s="80">
        <f t="shared" si="250"/>
        <v>1</v>
      </c>
      <c r="AG3652" s="123">
        <f t="shared" si="249"/>
        <v>1000</v>
      </c>
      <c r="AH3652" s="126" cm="1">
        <f t="array" ref="AH3652">_xlfn.XLOOKUP(AD3651,CDIHistorico_[Data],CDIHistorico_[CDI dia]/100,AH3651,0)</f>
        <v>0</v>
      </c>
      <c r="AI3652" s="2">
        <f t="shared" si="247"/>
        <v>1</v>
      </c>
    </row>
    <row r="3653" spans="26:35" hidden="1" x14ac:dyDescent="0.25">
      <c r="Z3653"/>
      <c r="AD3653" s="5">
        <f t="shared" si="248"/>
        <v>42006</v>
      </c>
      <c r="AE3653" s="96" cm="1">
        <f t="array" ref="AE3653">_xlfn.XLOOKUP(AD3652,SELICHistorico[Data],SELICHistorico[SELIC dia]/100,AE3652,0)</f>
        <v>0</v>
      </c>
      <c r="AF3653" s="80">
        <f t="shared" si="250"/>
        <v>1</v>
      </c>
      <c r="AG3653" s="123">
        <f t="shared" si="249"/>
        <v>1000</v>
      </c>
      <c r="AH3653" s="126" cm="1">
        <f t="array" ref="AH3653">_xlfn.XLOOKUP(AD3652,CDIHistorico_[Data],CDIHistorico_[CDI dia]/100,AH3652,0)</f>
        <v>0</v>
      </c>
      <c r="AI3653" s="2">
        <f t="shared" si="247"/>
        <v>1</v>
      </c>
    </row>
    <row r="3654" spans="26:35" hidden="1" x14ac:dyDescent="0.25">
      <c r="Z3654"/>
      <c r="AD3654" s="5">
        <f t="shared" si="248"/>
        <v>42009</v>
      </c>
      <c r="AE3654" s="96" cm="1">
        <f t="array" ref="AE3654">_xlfn.XLOOKUP(AD3653,SELICHistorico[Data],SELICHistorico[SELIC dia]/100,AE3653,0)</f>
        <v>0</v>
      </c>
      <c r="AF3654" s="80">
        <f t="shared" si="250"/>
        <v>1</v>
      </c>
      <c r="AG3654" s="123">
        <f t="shared" si="249"/>
        <v>1000</v>
      </c>
      <c r="AH3654" s="126" cm="1">
        <f t="array" ref="AH3654">_xlfn.XLOOKUP(AD3653,CDIHistorico_[Data],CDIHistorico_[CDI dia]/100,AH3653,0)</f>
        <v>0</v>
      </c>
      <c r="AI3654" s="2">
        <f t="shared" si="247"/>
        <v>1</v>
      </c>
    </row>
    <row r="3655" spans="26:35" hidden="1" x14ac:dyDescent="0.25">
      <c r="Z3655"/>
      <c r="AD3655" s="5">
        <f t="shared" si="248"/>
        <v>42010</v>
      </c>
      <c r="AE3655" s="96" cm="1">
        <f t="array" ref="AE3655">_xlfn.XLOOKUP(AD3654,SELICHistorico[Data],SELICHistorico[SELIC dia]/100,AE3654,0)</f>
        <v>0</v>
      </c>
      <c r="AF3655" s="80">
        <f t="shared" si="250"/>
        <v>1</v>
      </c>
      <c r="AG3655" s="123">
        <f t="shared" si="249"/>
        <v>1000</v>
      </c>
      <c r="AH3655" s="126" cm="1">
        <f t="array" ref="AH3655">_xlfn.XLOOKUP(AD3654,CDIHistorico_[Data],CDIHistorico_[CDI dia]/100,AH3654,0)</f>
        <v>0</v>
      </c>
      <c r="AI3655" s="2">
        <f t="shared" si="247"/>
        <v>1</v>
      </c>
    </row>
    <row r="3656" spans="26:35" hidden="1" x14ac:dyDescent="0.25">
      <c r="Z3656"/>
      <c r="AD3656" s="5">
        <f t="shared" si="248"/>
        <v>42011</v>
      </c>
      <c r="AE3656" s="96" cm="1">
        <f t="array" ref="AE3656">_xlfn.XLOOKUP(AD3655,SELICHistorico[Data],SELICHistorico[SELIC dia]/100,AE3655,0)</f>
        <v>0</v>
      </c>
      <c r="AF3656" s="80">
        <f t="shared" si="250"/>
        <v>1</v>
      </c>
      <c r="AG3656" s="123">
        <f t="shared" si="249"/>
        <v>1000</v>
      </c>
      <c r="AH3656" s="126" cm="1">
        <f t="array" ref="AH3656">_xlfn.XLOOKUP(AD3655,CDIHistorico_[Data],CDIHistorico_[CDI dia]/100,AH3655,0)</f>
        <v>0</v>
      </c>
      <c r="AI3656" s="2">
        <f t="shared" si="247"/>
        <v>1</v>
      </c>
    </row>
    <row r="3657" spans="26:35" hidden="1" x14ac:dyDescent="0.25">
      <c r="Z3657"/>
      <c r="AD3657" s="5">
        <f t="shared" si="248"/>
        <v>42012</v>
      </c>
      <c r="AE3657" s="96" cm="1">
        <f t="array" ref="AE3657">_xlfn.XLOOKUP(AD3656,SELICHistorico[Data],SELICHistorico[SELIC dia]/100,AE3656,0)</f>
        <v>0</v>
      </c>
      <c r="AF3657" s="80">
        <f t="shared" si="250"/>
        <v>1</v>
      </c>
      <c r="AG3657" s="123">
        <f t="shared" si="249"/>
        <v>1000</v>
      </c>
      <c r="AH3657" s="126" cm="1">
        <f t="array" ref="AH3657">_xlfn.XLOOKUP(AD3656,CDIHistorico_[Data],CDIHistorico_[CDI dia]/100,AH3656,0)</f>
        <v>0</v>
      </c>
      <c r="AI3657" s="2">
        <f t="shared" si="247"/>
        <v>1</v>
      </c>
    </row>
    <row r="3658" spans="26:35" hidden="1" x14ac:dyDescent="0.25">
      <c r="Z3658"/>
      <c r="AD3658" s="5">
        <f t="shared" si="248"/>
        <v>42013</v>
      </c>
      <c r="AE3658" s="96" cm="1">
        <f t="array" ref="AE3658">_xlfn.XLOOKUP(AD3657,SELICHistorico[Data],SELICHistorico[SELIC dia]/100,AE3657,0)</f>
        <v>0</v>
      </c>
      <c r="AF3658" s="80">
        <f t="shared" si="250"/>
        <v>1</v>
      </c>
      <c r="AG3658" s="123">
        <f t="shared" si="249"/>
        <v>1000</v>
      </c>
      <c r="AH3658" s="126" cm="1">
        <f t="array" ref="AH3658">_xlfn.XLOOKUP(AD3657,CDIHistorico_[Data],CDIHistorico_[CDI dia]/100,AH3657,0)</f>
        <v>0</v>
      </c>
      <c r="AI3658" s="2">
        <f t="shared" si="247"/>
        <v>1</v>
      </c>
    </row>
    <row r="3659" spans="26:35" hidden="1" x14ac:dyDescent="0.25">
      <c r="Z3659"/>
      <c r="AD3659" s="5">
        <f t="shared" si="248"/>
        <v>42016</v>
      </c>
      <c r="AE3659" s="96" cm="1">
        <f t="array" ref="AE3659">_xlfn.XLOOKUP(AD3658,SELICHistorico[Data],SELICHistorico[SELIC dia]/100,AE3658,0)</f>
        <v>0</v>
      </c>
      <c r="AF3659" s="80">
        <f t="shared" si="250"/>
        <v>1</v>
      </c>
      <c r="AG3659" s="123">
        <f t="shared" si="249"/>
        <v>1000</v>
      </c>
      <c r="AH3659" s="126" cm="1">
        <f t="array" ref="AH3659">_xlfn.XLOOKUP(AD3658,CDIHistorico_[Data],CDIHistorico_[CDI dia]/100,AH3658,0)</f>
        <v>0</v>
      </c>
      <c r="AI3659" s="2">
        <f t="shared" ref="AI3659:AI3722" si="251">AI3658*(1+AH3659)</f>
        <v>1</v>
      </c>
    </row>
    <row r="3660" spans="26:35" hidden="1" x14ac:dyDescent="0.25">
      <c r="Z3660"/>
      <c r="AD3660" s="5">
        <f t="shared" si="248"/>
        <v>42017</v>
      </c>
      <c r="AE3660" s="96" cm="1">
        <f t="array" ref="AE3660">_xlfn.XLOOKUP(AD3659,SELICHistorico[Data],SELICHistorico[SELIC dia]/100,AE3659,0)</f>
        <v>0</v>
      </c>
      <c r="AF3660" s="80">
        <f t="shared" si="250"/>
        <v>1</v>
      </c>
      <c r="AG3660" s="123">
        <f t="shared" si="249"/>
        <v>1000</v>
      </c>
      <c r="AH3660" s="126" cm="1">
        <f t="array" ref="AH3660">_xlfn.XLOOKUP(AD3659,CDIHistorico_[Data],CDIHistorico_[CDI dia]/100,AH3659,0)</f>
        <v>0</v>
      </c>
      <c r="AI3660" s="2">
        <f t="shared" si="251"/>
        <v>1</v>
      </c>
    </row>
    <row r="3661" spans="26:35" hidden="1" x14ac:dyDescent="0.25">
      <c r="Z3661"/>
      <c r="AD3661" s="5">
        <f t="shared" si="248"/>
        <v>42018</v>
      </c>
      <c r="AE3661" s="96" cm="1">
        <f t="array" ref="AE3661">_xlfn.XLOOKUP(AD3660,SELICHistorico[Data],SELICHistorico[SELIC dia]/100,AE3660,0)</f>
        <v>0</v>
      </c>
      <c r="AF3661" s="80">
        <f t="shared" si="250"/>
        <v>1</v>
      </c>
      <c r="AG3661" s="123">
        <f t="shared" si="249"/>
        <v>1000</v>
      </c>
      <c r="AH3661" s="126" cm="1">
        <f t="array" ref="AH3661">_xlfn.XLOOKUP(AD3660,CDIHistorico_[Data],CDIHistorico_[CDI dia]/100,AH3660,0)</f>
        <v>0</v>
      </c>
      <c r="AI3661" s="2">
        <f t="shared" si="251"/>
        <v>1</v>
      </c>
    </row>
    <row r="3662" spans="26:35" hidden="1" x14ac:dyDescent="0.25">
      <c r="Z3662"/>
      <c r="AD3662" s="5">
        <f t="shared" si="248"/>
        <v>42019</v>
      </c>
      <c r="AE3662" s="96" cm="1">
        <f t="array" ref="AE3662">_xlfn.XLOOKUP(AD3661,SELICHistorico[Data],SELICHistorico[SELIC dia]/100,AE3661,0)</f>
        <v>0</v>
      </c>
      <c r="AF3662" s="80">
        <f t="shared" si="250"/>
        <v>1</v>
      </c>
      <c r="AG3662" s="123">
        <f t="shared" si="249"/>
        <v>1000</v>
      </c>
      <c r="AH3662" s="126" cm="1">
        <f t="array" ref="AH3662">_xlfn.XLOOKUP(AD3661,CDIHistorico_[Data],CDIHistorico_[CDI dia]/100,AH3661,0)</f>
        <v>0</v>
      </c>
      <c r="AI3662" s="2">
        <f t="shared" si="251"/>
        <v>1</v>
      </c>
    </row>
    <row r="3663" spans="26:35" hidden="1" x14ac:dyDescent="0.25">
      <c r="Z3663"/>
      <c r="AD3663" s="5">
        <f t="shared" si="248"/>
        <v>42020</v>
      </c>
      <c r="AE3663" s="96" cm="1">
        <f t="array" ref="AE3663">_xlfn.XLOOKUP(AD3662,SELICHistorico[Data],SELICHistorico[SELIC dia]/100,AE3662,0)</f>
        <v>0</v>
      </c>
      <c r="AF3663" s="80">
        <f t="shared" si="250"/>
        <v>1</v>
      </c>
      <c r="AG3663" s="123">
        <f t="shared" si="249"/>
        <v>1000</v>
      </c>
      <c r="AH3663" s="126" cm="1">
        <f t="array" ref="AH3663">_xlfn.XLOOKUP(AD3662,CDIHistorico_[Data],CDIHistorico_[CDI dia]/100,AH3662,0)</f>
        <v>0</v>
      </c>
      <c r="AI3663" s="2">
        <f t="shared" si="251"/>
        <v>1</v>
      </c>
    </row>
    <row r="3664" spans="26:35" hidden="1" x14ac:dyDescent="0.25">
      <c r="Z3664"/>
      <c r="AD3664" s="5">
        <f t="shared" si="248"/>
        <v>42023</v>
      </c>
      <c r="AE3664" s="96" cm="1">
        <f t="array" ref="AE3664">_xlfn.XLOOKUP(AD3663,SELICHistorico[Data],SELICHistorico[SELIC dia]/100,AE3663,0)</f>
        <v>0</v>
      </c>
      <c r="AF3664" s="80">
        <f t="shared" si="250"/>
        <v>1</v>
      </c>
      <c r="AG3664" s="123">
        <f t="shared" si="249"/>
        <v>1000</v>
      </c>
      <c r="AH3664" s="126" cm="1">
        <f t="array" ref="AH3664">_xlfn.XLOOKUP(AD3663,CDIHistorico_[Data],CDIHistorico_[CDI dia]/100,AH3663,0)</f>
        <v>0</v>
      </c>
      <c r="AI3664" s="2">
        <f t="shared" si="251"/>
        <v>1</v>
      </c>
    </row>
    <row r="3665" spans="26:35" hidden="1" x14ac:dyDescent="0.25">
      <c r="Z3665"/>
      <c r="AD3665" s="5">
        <f t="shared" si="248"/>
        <v>42024</v>
      </c>
      <c r="AE3665" s="96" cm="1">
        <f t="array" ref="AE3665">_xlfn.XLOOKUP(AD3664,SELICHistorico[Data],SELICHistorico[SELIC dia]/100,AE3664,0)</f>
        <v>0</v>
      </c>
      <c r="AF3665" s="80">
        <f t="shared" si="250"/>
        <v>1</v>
      </c>
      <c r="AG3665" s="123">
        <f t="shared" si="249"/>
        <v>1000</v>
      </c>
      <c r="AH3665" s="126" cm="1">
        <f t="array" ref="AH3665">_xlfn.XLOOKUP(AD3664,CDIHistorico_[Data],CDIHistorico_[CDI dia]/100,AH3664,0)</f>
        <v>0</v>
      </c>
      <c r="AI3665" s="2">
        <f t="shared" si="251"/>
        <v>1</v>
      </c>
    </row>
    <row r="3666" spans="26:35" hidden="1" x14ac:dyDescent="0.25">
      <c r="Z3666"/>
      <c r="AD3666" s="5">
        <f t="shared" si="248"/>
        <v>42025</v>
      </c>
      <c r="AE3666" s="96" cm="1">
        <f t="array" ref="AE3666">_xlfn.XLOOKUP(AD3665,SELICHistorico[Data],SELICHistorico[SELIC dia]/100,AE3665,0)</f>
        <v>0</v>
      </c>
      <c r="AF3666" s="80">
        <f t="shared" si="250"/>
        <v>1</v>
      </c>
      <c r="AG3666" s="123">
        <f t="shared" si="249"/>
        <v>1000</v>
      </c>
      <c r="AH3666" s="126" cm="1">
        <f t="array" ref="AH3666">_xlfn.XLOOKUP(AD3665,CDIHistorico_[Data],CDIHistorico_[CDI dia]/100,AH3665,0)</f>
        <v>0</v>
      </c>
      <c r="AI3666" s="2">
        <f t="shared" si="251"/>
        <v>1</v>
      </c>
    </row>
    <row r="3667" spans="26:35" hidden="1" x14ac:dyDescent="0.25">
      <c r="Z3667"/>
      <c r="AD3667" s="5">
        <f t="shared" si="248"/>
        <v>42026</v>
      </c>
      <c r="AE3667" s="96" cm="1">
        <f t="array" ref="AE3667">_xlfn.XLOOKUP(AD3666,SELICHistorico[Data],SELICHistorico[SELIC dia]/100,AE3666,0)</f>
        <v>0</v>
      </c>
      <c r="AF3667" s="80">
        <f t="shared" si="250"/>
        <v>1</v>
      </c>
      <c r="AG3667" s="123">
        <f t="shared" si="249"/>
        <v>1000</v>
      </c>
      <c r="AH3667" s="126" cm="1">
        <f t="array" ref="AH3667">_xlfn.XLOOKUP(AD3666,CDIHistorico_[Data],CDIHistorico_[CDI dia]/100,AH3666,0)</f>
        <v>0</v>
      </c>
      <c r="AI3667" s="2">
        <f t="shared" si="251"/>
        <v>1</v>
      </c>
    </row>
    <row r="3668" spans="26:35" hidden="1" x14ac:dyDescent="0.25">
      <c r="Z3668"/>
      <c r="AD3668" s="5">
        <f t="shared" ref="AD3668:AD3731" si="252">WORKDAY(AD3667,1,feriados)</f>
        <v>42027</v>
      </c>
      <c r="AE3668" s="96" cm="1">
        <f t="array" ref="AE3668">_xlfn.XLOOKUP(AD3667,SELICHistorico[Data],SELICHistorico[SELIC dia]/100,AE3667,0)</f>
        <v>0</v>
      </c>
      <c r="AF3668" s="80">
        <f t="shared" si="250"/>
        <v>1</v>
      </c>
      <c r="AG3668" s="123">
        <f t="shared" si="249"/>
        <v>1000</v>
      </c>
      <c r="AH3668" s="126" cm="1">
        <f t="array" ref="AH3668">_xlfn.XLOOKUP(AD3667,CDIHistorico_[Data],CDIHistorico_[CDI dia]/100,AH3667,0)</f>
        <v>0</v>
      </c>
      <c r="AI3668" s="2">
        <f t="shared" si="251"/>
        <v>1</v>
      </c>
    </row>
    <row r="3669" spans="26:35" hidden="1" x14ac:dyDescent="0.25">
      <c r="Z3669"/>
      <c r="AD3669" s="5">
        <f t="shared" si="252"/>
        <v>42030</v>
      </c>
      <c r="AE3669" s="96" cm="1">
        <f t="array" ref="AE3669">_xlfn.XLOOKUP(AD3668,SELICHistorico[Data],SELICHistorico[SELIC dia]/100,AE3668,0)</f>
        <v>0</v>
      </c>
      <c r="AF3669" s="80">
        <f t="shared" si="250"/>
        <v>1</v>
      </c>
      <c r="AG3669" s="123">
        <f t="shared" si="249"/>
        <v>1000</v>
      </c>
      <c r="AH3669" s="126" cm="1">
        <f t="array" ref="AH3669">_xlfn.XLOOKUP(AD3668,CDIHistorico_[Data],CDIHistorico_[CDI dia]/100,AH3668,0)</f>
        <v>0</v>
      </c>
      <c r="AI3669" s="2">
        <f t="shared" si="251"/>
        <v>1</v>
      </c>
    </row>
    <row r="3670" spans="26:35" hidden="1" x14ac:dyDescent="0.25">
      <c r="Z3670"/>
      <c r="AD3670" s="5">
        <f t="shared" si="252"/>
        <v>42031</v>
      </c>
      <c r="AE3670" s="96" cm="1">
        <f t="array" ref="AE3670">_xlfn.XLOOKUP(AD3669,SELICHistorico[Data],SELICHistorico[SELIC dia]/100,AE3669,0)</f>
        <v>0</v>
      </c>
      <c r="AF3670" s="80">
        <f t="shared" si="250"/>
        <v>1</v>
      </c>
      <c r="AG3670" s="123">
        <f t="shared" si="249"/>
        <v>1000</v>
      </c>
      <c r="AH3670" s="126" cm="1">
        <f t="array" ref="AH3670">_xlfn.XLOOKUP(AD3669,CDIHistorico_[Data],CDIHistorico_[CDI dia]/100,AH3669,0)</f>
        <v>0</v>
      </c>
      <c r="AI3670" s="2">
        <f t="shared" si="251"/>
        <v>1</v>
      </c>
    </row>
    <row r="3671" spans="26:35" hidden="1" x14ac:dyDescent="0.25">
      <c r="Z3671"/>
      <c r="AD3671" s="5">
        <f t="shared" si="252"/>
        <v>42032</v>
      </c>
      <c r="AE3671" s="96" cm="1">
        <f t="array" ref="AE3671">_xlfn.XLOOKUP(AD3670,SELICHistorico[Data],SELICHistorico[SELIC dia]/100,AE3670,0)</f>
        <v>0</v>
      </c>
      <c r="AF3671" s="80">
        <f t="shared" si="250"/>
        <v>1</v>
      </c>
      <c r="AG3671" s="123">
        <f t="shared" si="249"/>
        <v>1000</v>
      </c>
      <c r="AH3671" s="126" cm="1">
        <f t="array" ref="AH3671">_xlfn.XLOOKUP(AD3670,CDIHistorico_[Data],CDIHistorico_[CDI dia]/100,AH3670,0)</f>
        <v>0</v>
      </c>
      <c r="AI3671" s="2">
        <f t="shared" si="251"/>
        <v>1</v>
      </c>
    </row>
    <row r="3672" spans="26:35" hidden="1" x14ac:dyDescent="0.25">
      <c r="Z3672"/>
      <c r="AD3672" s="5">
        <f t="shared" si="252"/>
        <v>42033</v>
      </c>
      <c r="AE3672" s="96" cm="1">
        <f t="array" ref="AE3672">_xlfn.XLOOKUP(AD3671,SELICHistorico[Data],SELICHistorico[SELIC dia]/100,AE3671,0)</f>
        <v>0</v>
      </c>
      <c r="AF3672" s="80">
        <f t="shared" si="250"/>
        <v>1</v>
      </c>
      <c r="AG3672" s="123">
        <f t="shared" si="249"/>
        <v>1000</v>
      </c>
      <c r="AH3672" s="126" cm="1">
        <f t="array" ref="AH3672">_xlfn.XLOOKUP(AD3671,CDIHistorico_[Data],CDIHistorico_[CDI dia]/100,AH3671,0)</f>
        <v>0</v>
      </c>
      <c r="AI3672" s="2">
        <f t="shared" si="251"/>
        <v>1</v>
      </c>
    </row>
    <row r="3673" spans="26:35" hidden="1" x14ac:dyDescent="0.25">
      <c r="Z3673"/>
      <c r="AD3673" s="5">
        <f t="shared" si="252"/>
        <v>42034</v>
      </c>
      <c r="AE3673" s="96" cm="1">
        <f t="array" ref="AE3673">_xlfn.XLOOKUP(AD3672,SELICHistorico[Data],SELICHistorico[SELIC dia]/100,AE3672,0)</f>
        <v>0</v>
      </c>
      <c r="AF3673" s="80">
        <f t="shared" si="250"/>
        <v>1</v>
      </c>
      <c r="AG3673" s="123">
        <f t="shared" si="249"/>
        <v>1000</v>
      </c>
      <c r="AH3673" s="126" cm="1">
        <f t="array" ref="AH3673">_xlfn.XLOOKUP(AD3672,CDIHistorico_[Data],CDIHistorico_[CDI dia]/100,AH3672,0)</f>
        <v>0</v>
      </c>
      <c r="AI3673" s="2">
        <f t="shared" si="251"/>
        <v>1</v>
      </c>
    </row>
    <row r="3674" spans="26:35" hidden="1" x14ac:dyDescent="0.25">
      <c r="Z3674"/>
      <c r="AD3674" s="5">
        <f t="shared" si="252"/>
        <v>42037</v>
      </c>
      <c r="AE3674" s="96" cm="1">
        <f t="array" ref="AE3674">_xlfn.XLOOKUP(AD3673,SELICHistorico[Data],SELICHistorico[SELIC dia]/100,AE3673,0)</f>
        <v>0</v>
      </c>
      <c r="AF3674" s="80">
        <f t="shared" si="250"/>
        <v>1</v>
      </c>
      <c r="AG3674" s="123">
        <f t="shared" si="249"/>
        <v>1000</v>
      </c>
      <c r="AH3674" s="126" cm="1">
        <f t="array" ref="AH3674">_xlfn.XLOOKUP(AD3673,CDIHistorico_[Data],CDIHistorico_[CDI dia]/100,AH3673,0)</f>
        <v>0</v>
      </c>
      <c r="AI3674" s="2">
        <f t="shared" si="251"/>
        <v>1</v>
      </c>
    </row>
    <row r="3675" spans="26:35" hidden="1" x14ac:dyDescent="0.25">
      <c r="Z3675"/>
      <c r="AD3675" s="5">
        <f t="shared" si="252"/>
        <v>42038</v>
      </c>
      <c r="AE3675" s="96" cm="1">
        <f t="array" ref="AE3675">_xlfn.XLOOKUP(AD3674,SELICHistorico[Data],SELICHistorico[SELIC dia]/100,AE3674,0)</f>
        <v>0</v>
      </c>
      <c r="AF3675" s="80">
        <f t="shared" si="250"/>
        <v>1</v>
      </c>
      <c r="AG3675" s="123">
        <f t="shared" si="249"/>
        <v>1000</v>
      </c>
      <c r="AH3675" s="126" cm="1">
        <f t="array" ref="AH3675">_xlfn.XLOOKUP(AD3674,CDIHistorico_[Data],CDIHistorico_[CDI dia]/100,AH3674,0)</f>
        <v>0</v>
      </c>
      <c r="AI3675" s="2">
        <f t="shared" si="251"/>
        <v>1</v>
      </c>
    </row>
    <row r="3676" spans="26:35" hidden="1" x14ac:dyDescent="0.25">
      <c r="Z3676"/>
      <c r="AD3676" s="5">
        <f t="shared" si="252"/>
        <v>42039</v>
      </c>
      <c r="AE3676" s="96" cm="1">
        <f t="array" ref="AE3676">_xlfn.XLOOKUP(AD3675,SELICHistorico[Data],SELICHistorico[SELIC dia]/100,AE3675,0)</f>
        <v>0</v>
      </c>
      <c r="AF3676" s="80">
        <f t="shared" si="250"/>
        <v>1</v>
      </c>
      <c r="AG3676" s="123">
        <f t="shared" si="249"/>
        <v>1000</v>
      </c>
      <c r="AH3676" s="126" cm="1">
        <f t="array" ref="AH3676">_xlfn.XLOOKUP(AD3675,CDIHistorico_[Data],CDIHistorico_[CDI dia]/100,AH3675,0)</f>
        <v>0</v>
      </c>
      <c r="AI3676" s="2">
        <f t="shared" si="251"/>
        <v>1</v>
      </c>
    </row>
    <row r="3677" spans="26:35" hidden="1" x14ac:dyDescent="0.25">
      <c r="Z3677"/>
      <c r="AD3677" s="5">
        <f t="shared" si="252"/>
        <v>42040</v>
      </c>
      <c r="AE3677" s="96" cm="1">
        <f t="array" ref="AE3677">_xlfn.XLOOKUP(AD3676,SELICHistorico[Data],SELICHistorico[SELIC dia]/100,AE3676,0)</f>
        <v>0</v>
      </c>
      <c r="AF3677" s="80">
        <f t="shared" si="250"/>
        <v>1</v>
      </c>
      <c r="AG3677" s="123">
        <f t="shared" si="249"/>
        <v>1000</v>
      </c>
      <c r="AH3677" s="126" cm="1">
        <f t="array" ref="AH3677">_xlfn.XLOOKUP(AD3676,CDIHistorico_[Data],CDIHistorico_[CDI dia]/100,AH3676,0)</f>
        <v>0</v>
      </c>
      <c r="AI3677" s="2">
        <f t="shared" si="251"/>
        <v>1</v>
      </c>
    </row>
    <row r="3678" spans="26:35" hidden="1" x14ac:dyDescent="0.25">
      <c r="Z3678"/>
      <c r="AD3678" s="5">
        <f t="shared" si="252"/>
        <v>42041</v>
      </c>
      <c r="AE3678" s="96" cm="1">
        <f t="array" ref="AE3678">_xlfn.XLOOKUP(AD3677,SELICHistorico[Data],SELICHistorico[SELIC dia]/100,AE3677,0)</f>
        <v>0</v>
      </c>
      <c r="AF3678" s="80">
        <f t="shared" si="250"/>
        <v>1</v>
      </c>
      <c r="AG3678" s="123">
        <f t="shared" si="249"/>
        <v>1000</v>
      </c>
      <c r="AH3678" s="126" cm="1">
        <f t="array" ref="AH3678">_xlfn.XLOOKUP(AD3677,CDIHistorico_[Data],CDIHistorico_[CDI dia]/100,AH3677,0)</f>
        <v>0</v>
      </c>
      <c r="AI3678" s="2">
        <f t="shared" si="251"/>
        <v>1</v>
      </c>
    </row>
    <row r="3679" spans="26:35" hidden="1" x14ac:dyDescent="0.25">
      <c r="Z3679"/>
      <c r="AD3679" s="5">
        <f t="shared" si="252"/>
        <v>42044</v>
      </c>
      <c r="AE3679" s="96" cm="1">
        <f t="array" ref="AE3679">_xlfn.XLOOKUP(AD3678,SELICHistorico[Data],SELICHistorico[SELIC dia]/100,AE3678,0)</f>
        <v>0</v>
      </c>
      <c r="AF3679" s="80">
        <f t="shared" si="250"/>
        <v>1</v>
      </c>
      <c r="AG3679" s="123">
        <f t="shared" si="249"/>
        <v>1000</v>
      </c>
      <c r="AH3679" s="126" cm="1">
        <f t="array" ref="AH3679">_xlfn.XLOOKUP(AD3678,CDIHistorico_[Data],CDIHistorico_[CDI dia]/100,AH3678,0)</f>
        <v>0</v>
      </c>
      <c r="AI3679" s="2">
        <f t="shared" si="251"/>
        <v>1</v>
      </c>
    </row>
    <row r="3680" spans="26:35" hidden="1" x14ac:dyDescent="0.25">
      <c r="Z3680"/>
      <c r="AD3680" s="5">
        <f t="shared" si="252"/>
        <v>42045</v>
      </c>
      <c r="AE3680" s="96" cm="1">
        <f t="array" ref="AE3680">_xlfn.XLOOKUP(AD3679,SELICHistorico[Data],SELICHistorico[SELIC dia]/100,AE3679,0)</f>
        <v>0</v>
      </c>
      <c r="AF3680" s="80">
        <f t="shared" si="250"/>
        <v>1</v>
      </c>
      <c r="AG3680" s="123">
        <f t="shared" si="249"/>
        <v>1000</v>
      </c>
      <c r="AH3680" s="126" cm="1">
        <f t="array" ref="AH3680">_xlfn.XLOOKUP(AD3679,CDIHistorico_[Data],CDIHistorico_[CDI dia]/100,AH3679,0)</f>
        <v>0</v>
      </c>
      <c r="AI3680" s="2">
        <f t="shared" si="251"/>
        <v>1</v>
      </c>
    </row>
    <row r="3681" spans="26:35" hidden="1" x14ac:dyDescent="0.25">
      <c r="Z3681"/>
      <c r="AD3681" s="5">
        <f t="shared" si="252"/>
        <v>42046</v>
      </c>
      <c r="AE3681" s="96" cm="1">
        <f t="array" ref="AE3681">_xlfn.XLOOKUP(AD3680,SELICHistorico[Data],SELICHistorico[SELIC dia]/100,AE3680,0)</f>
        <v>0</v>
      </c>
      <c r="AF3681" s="80">
        <f t="shared" si="250"/>
        <v>1</v>
      </c>
      <c r="AG3681" s="123">
        <f t="shared" si="249"/>
        <v>1000</v>
      </c>
      <c r="AH3681" s="126" cm="1">
        <f t="array" ref="AH3681">_xlfn.XLOOKUP(AD3680,CDIHistorico_[Data],CDIHistorico_[CDI dia]/100,AH3680,0)</f>
        <v>0</v>
      </c>
      <c r="AI3681" s="2">
        <f t="shared" si="251"/>
        <v>1</v>
      </c>
    </row>
    <row r="3682" spans="26:35" hidden="1" x14ac:dyDescent="0.25">
      <c r="Z3682"/>
      <c r="AD3682" s="5">
        <f t="shared" si="252"/>
        <v>42047</v>
      </c>
      <c r="AE3682" s="96" cm="1">
        <f t="array" ref="AE3682">_xlfn.XLOOKUP(AD3681,SELICHistorico[Data],SELICHistorico[SELIC dia]/100,AE3681,0)</f>
        <v>0</v>
      </c>
      <c r="AF3682" s="80">
        <f t="shared" si="250"/>
        <v>1</v>
      </c>
      <c r="AG3682" s="123">
        <f t="shared" si="249"/>
        <v>1000</v>
      </c>
      <c r="AH3682" s="126" cm="1">
        <f t="array" ref="AH3682">_xlfn.XLOOKUP(AD3681,CDIHistorico_[Data],CDIHistorico_[CDI dia]/100,AH3681,0)</f>
        <v>0</v>
      </c>
      <c r="AI3682" s="2">
        <f t="shared" si="251"/>
        <v>1</v>
      </c>
    </row>
    <row r="3683" spans="26:35" hidden="1" x14ac:dyDescent="0.25">
      <c r="Z3683"/>
      <c r="AD3683" s="5">
        <f t="shared" si="252"/>
        <v>42048</v>
      </c>
      <c r="AE3683" s="96" cm="1">
        <f t="array" ref="AE3683">_xlfn.XLOOKUP(AD3682,SELICHistorico[Data],SELICHistorico[SELIC dia]/100,AE3682,0)</f>
        <v>0</v>
      </c>
      <c r="AF3683" s="80">
        <f t="shared" si="250"/>
        <v>1</v>
      </c>
      <c r="AG3683" s="123">
        <f t="shared" si="249"/>
        <v>1000</v>
      </c>
      <c r="AH3683" s="126" cm="1">
        <f t="array" ref="AH3683">_xlfn.XLOOKUP(AD3682,CDIHistorico_[Data],CDIHistorico_[CDI dia]/100,AH3682,0)</f>
        <v>0</v>
      </c>
      <c r="AI3683" s="2">
        <f t="shared" si="251"/>
        <v>1</v>
      </c>
    </row>
    <row r="3684" spans="26:35" hidden="1" x14ac:dyDescent="0.25">
      <c r="Z3684"/>
      <c r="AD3684" s="5">
        <f t="shared" si="252"/>
        <v>42053</v>
      </c>
      <c r="AE3684" s="96" cm="1">
        <f t="array" ref="AE3684">_xlfn.XLOOKUP(AD3683,SELICHistorico[Data],SELICHistorico[SELIC dia]/100,AE3683,0)</f>
        <v>0</v>
      </c>
      <c r="AF3684" s="80">
        <f t="shared" si="250"/>
        <v>1</v>
      </c>
      <c r="AG3684" s="123">
        <f t="shared" si="249"/>
        <v>1000</v>
      </c>
      <c r="AH3684" s="126" cm="1">
        <f t="array" ref="AH3684">_xlfn.XLOOKUP(AD3683,CDIHistorico_[Data],CDIHistorico_[CDI dia]/100,AH3683,0)</f>
        <v>0</v>
      </c>
      <c r="AI3684" s="2">
        <f t="shared" si="251"/>
        <v>1</v>
      </c>
    </row>
    <row r="3685" spans="26:35" hidden="1" x14ac:dyDescent="0.25">
      <c r="Z3685"/>
      <c r="AD3685" s="5">
        <f t="shared" si="252"/>
        <v>42054</v>
      </c>
      <c r="AE3685" s="96" cm="1">
        <f t="array" ref="AE3685">_xlfn.XLOOKUP(AD3684,SELICHistorico[Data],SELICHistorico[SELIC dia]/100,AE3684,0)</f>
        <v>0</v>
      </c>
      <c r="AF3685" s="80">
        <f t="shared" si="250"/>
        <v>1</v>
      </c>
      <c r="AG3685" s="123">
        <f t="shared" si="249"/>
        <v>1000</v>
      </c>
      <c r="AH3685" s="126" cm="1">
        <f t="array" ref="AH3685">_xlfn.XLOOKUP(AD3684,CDIHistorico_[Data],CDIHistorico_[CDI dia]/100,AH3684,0)</f>
        <v>0</v>
      </c>
      <c r="AI3685" s="2">
        <f t="shared" si="251"/>
        <v>1</v>
      </c>
    </row>
    <row r="3686" spans="26:35" hidden="1" x14ac:dyDescent="0.25">
      <c r="Z3686"/>
      <c r="AD3686" s="5">
        <f t="shared" si="252"/>
        <v>42055</v>
      </c>
      <c r="AE3686" s="96" cm="1">
        <f t="array" ref="AE3686">_xlfn.XLOOKUP(AD3685,SELICHistorico[Data],SELICHistorico[SELIC dia]/100,AE3685,0)</f>
        <v>0</v>
      </c>
      <c r="AF3686" s="80">
        <f t="shared" si="250"/>
        <v>1</v>
      </c>
      <c r="AG3686" s="123">
        <f t="shared" si="249"/>
        <v>1000</v>
      </c>
      <c r="AH3686" s="126" cm="1">
        <f t="array" ref="AH3686">_xlfn.XLOOKUP(AD3685,CDIHistorico_[Data],CDIHistorico_[CDI dia]/100,AH3685,0)</f>
        <v>0</v>
      </c>
      <c r="AI3686" s="2">
        <f t="shared" si="251"/>
        <v>1</v>
      </c>
    </row>
    <row r="3687" spans="26:35" hidden="1" x14ac:dyDescent="0.25">
      <c r="Z3687"/>
      <c r="AD3687" s="5">
        <f t="shared" si="252"/>
        <v>42058</v>
      </c>
      <c r="AE3687" s="96" cm="1">
        <f t="array" ref="AE3687">_xlfn.XLOOKUP(AD3686,SELICHistorico[Data],SELICHistorico[SELIC dia]/100,AE3686,0)</f>
        <v>0</v>
      </c>
      <c r="AF3687" s="80">
        <f t="shared" si="250"/>
        <v>1</v>
      </c>
      <c r="AG3687" s="123">
        <f t="shared" si="249"/>
        <v>1000</v>
      </c>
      <c r="AH3687" s="126" cm="1">
        <f t="array" ref="AH3687">_xlfn.XLOOKUP(AD3686,CDIHistorico_[Data],CDIHistorico_[CDI dia]/100,AH3686,0)</f>
        <v>0</v>
      </c>
      <c r="AI3687" s="2">
        <f t="shared" si="251"/>
        <v>1</v>
      </c>
    </row>
    <row r="3688" spans="26:35" hidden="1" x14ac:dyDescent="0.25">
      <c r="Z3688"/>
      <c r="AD3688" s="5">
        <f t="shared" si="252"/>
        <v>42059</v>
      </c>
      <c r="AE3688" s="96" cm="1">
        <f t="array" ref="AE3688">_xlfn.XLOOKUP(AD3687,SELICHistorico[Data],SELICHistorico[SELIC dia]/100,AE3687,0)</f>
        <v>0</v>
      </c>
      <c r="AF3688" s="80">
        <f t="shared" si="250"/>
        <v>1</v>
      </c>
      <c r="AG3688" s="123">
        <f t="shared" si="249"/>
        <v>1000</v>
      </c>
      <c r="AH3688" s="126" cm="1">
        <f t="array" ref="AH3688">_xlfn.XLOOKUP(AD3687,CDIHistorico_[Data],CDIHistorico_[CDI dia]/100,AH3687,0)</f>
        <v>0</v>
      </c>
      <c r="AI3688" s="2">
        <f t="shared" si="251"/>
        <v>1</v>
      </c>
    </row>
    <row r="3689" spans="26:35" hidden="1" x14ac:dyDescent="0.25">
      <c r="Z3689"/>
      <c r="AD3689" s="5">
        <f t="shared" si="252"/>
        <v>42060</v>
      </c>
      <c r="AE3689" s="96" cm="1">
        <f t="array" ref="AE3689">_xlfn.XLOOKUP(AD3688,SELICHistorico[Data],SELICHistorico[SELIC dia]/100,AE3688,0)</f>
        <v>0</v>
      </c>
      <c r="AF3689" s="80">
        <f t="shared" si="250"/>
        <v>1</v>
      </c>
      <c r="AG3689" s="123">
        <f t="shared" si="249"/>
        <v>1000</v>
      </c>
      <c r="AH3689" s="126" cm="1">
        <f t="array" ref="AH3689">_xlfn.XLOOKUP(AD3688,CDIHistorico_[Data],CDIHistorico_[CDI dia]/100,AH3688,0)</f>
        <v>0</v>
      </c>
      <c r="AI3689" s="2">
        <f t="shared" si="251"/>
        <v>1</v>
      </c>
    </row>
    <row r="3690" spans="26:35" hidden="1" x14ac:dyDescent="0.25">
      <c r="Z3690"/>
      <c r="AD3690" s="5">
        <f t="shared" si="252"/>
        <v>42061</v>
      </c>
      <c r="AE3690" s="96" cm="1">
        <f t="array" ref="AE3690">_xlfn.XLOOKUP(AD3689,SELICHistorico[Data],SELICHistorico[SELIC dia]/100,AE3689,0)</f>
        <v>0</v>
      </c>
      <c r="AF3690" s="80">
        <f t="shared" si="250"/>
        <v>1</v>
      </c>
      <c r="AG3690" s="123">
        <f t="shared" si="249"/>
        <v>1000</v>
      </c>
      <c r="AH3690" s="126" cm="1">
        <f t="array" ref="AH3690">_xlfn.XLOOKUP(AD3689,CDIHistorico_[Data],CDIHistorico_[CDI dia]/100,AH3689,0)</f>
        <v>0</v>
      </c>
      <c r="AI3690" s="2">
        <f t="shared" si="251"/>
        <v>1</v>
      </c>
    </row>
    <row r="3691" spans="26:35" hidden="1" x14ac:dyDescent="0.25">
      <c r="Z3691"/>
      <c r="AD3691" s="5">
        <f t="shared" si="252"/>
        <v>42062</v>
      </c>
      <c r="AE3691" s="96" cm="1">
        <f t="array" ref="AE3691">_xlfn.XLOOKUP(AD3690,SELICHistorico[Data],SELICHistorico[SELIC dia]/100,AE3690,0)</f>
        <v>0</v>
      </c>
      <c r="AF3691" s="80">
        <f t="shared" si="250"/>
        <v>1</v>
      </c>
      <c r="AG3691" s="123">
        <f t="shared" si="249"/>
        <v>1000</v>
      </c>
      <c r="AH3691" s="126" cm="1">
        <f t="array" ref="AH3691">_xlfn.XLOOKUP(AD3690,CDIHistorico_[Data],CDIHistorico_[CDI dia]/100,AH3690,0)</f>
        <v>0</v>
      </c>
      <c r="AI3691" s="2">
        <f t="shared" si="251"/>
        <v>1</v>
      </c>
    </row>
    <row r="3692" spans="26:35" hidden="1" x14ac:dyDescent="0.25">
      <c r="Z3692"/>
      <c r="AD3692" s="5">
        <f t="shared" si="252"/>
        <v>42065</v>
      </c>
      <c r="AE3692" s="96" cm="1">
        <f t="array" ref="AE3692">_xlfn.XLOOKUP(AD3691,SELICHistorico[Data],SELICHistorico[SELIC dia]/100,AE3691,0)</f>
        <v>0</v>
      </c>
      <c r="AF3692" s="80">
        <f t="shared" si="250"/>
        <v>1</v>
      </c>
      <c r="AG3692" s="123">
        <f t="shared" si="249"/>
        <v>1000</v>
      </c>
      <c r="AH3692" s="126" cm="1">
        <f t="array" ref="AH3692">_xlfn.XLOOKUP(AD3691,CDIHistorico_[Data],CDIHistorico_[CDI dia]/100,AH3691,0)</f>
        <v>0</v>
      </c>
      <c r="AI3692" s="2">
        <f t="shared" si="251"/>
        <v>1</v>
      </c>
    </row>
    <row r="3693" spans="26:35" hidden="1" x14ac:dyDescent="0.25">
      <c r="Z3693"/>
      <c r="AD3693" s="5">
        <f t="shared" si="252"/>
        <v>42066</v>
      </c>
      <c r="AE3693" s="96" cm="1">
        <f t="array" ref="AE3693">_xlfn.XLOOKUP(AD3692,SELICHistorico[Data],SELICHistorico[SELIC dia]/100,AE3692,0)</f>
        <v>0</v>
      </c>
      <c r="AF3693" s="80">
        <f t="shared" si="250"/>
        <v>1</v>
      </c>
      <c r="AG3693" s="123">
        <f t="shared" si="249"/>
        <v>1000</v>
      </c>
      <c r="AH3693" s="126" cm="1">
        <f t="array" ref="AH3693">_xlfn.XLOOKUP(AD3692,CDIHistorico_[Data],CDIHistorico_[CDI dia]/100,AH3692,0)</f>
        <v>0</v>
      </c>
      <c r="AI3693" s="2">
        <f t="shared" si="251"/>
        <v>1</v>
      </c>
    </row>
    <row r="3694" spans="26:35" hidden="1" x14ac:dyDescent="0.25">
      <c r="Z3694"/>
      <c r="AD3694" s="5">
        <f t="shared" si="252"/>
        <v>42067</v>
      </c>
      <c r="AE3694" s="96" cm="1">
        <f t="array" ref="AE3694">_xlfn.XLOOKUP(AD3693,SELICHistorico[Data],SELICHistorico[SELIC dia]/100,AE3693,0)</f>
        <v>0</v>
      </c>
      <c r="AF3694" s="80">
        <f t="shared" si="250"/>
        <v>1</v>
      </c>
      <c r="AG3694" s="123">
        <f t="shared" si="249"/>
        <v>1000</v>
      </c>
      <c r="AH3694" s="126" cm="1">
        <f t="array" ref="AH3694">_xlfn.XLOOKUP(AD3693,CDIHistorico_[Data],CDIHistorico_[CDI dia]/100,AH3693,0)</f>
        <v>0</v>
      </c>
      <c r="AI3694" s="2">
        <f t="shared" si="251"/>
        <v>1</v>
      </c>
    </row>
    <row r="3695" spans="26:35" hidden="1" x14ac:dyDescent="0.25">
      <c r="Z3695"/>
      <c r="AD3695" s="5">
        <f t="shared" si="252"/>
        <v>42068</v>
      </c>
      <c r="AE3695" s="96" cm="1">
        <f t="array" ref="AE3695">_xlfn.XLOOKUP(AD3694,SELICHistorico[Data],SELICHistorico[SELIC dia]/100,AE3694,0)</f>
        <v>0</v>
      </c>
      <c r="AF3695" s="80">
        <f t="shared" si="250"/>
        <v>1</v>
      </c>
      <c r="AG3695" s="123">
        <f t="shared" si="249"/>
        <v>1000</v>
      </c>
      <c r="AH3695" s="126" cm="1">
        <f t="array" ref="AH3695">_xlfn.XLOOKUP(AD3694,CDIHistorico_[Data],CDIHistorico_[CDI dia]/100,AH3694,0)</f>
        <v>0</v>
      </c>
      <c r="AI3695" s="2">
        <f t="shared" si="251"/>
        <v>1</v>
      </c>
    </row>
    <row r="3696" spans="26:35" hidden="1" x14ac:dyDescent="0.25">
      <c r="Z3696"/>
      <c r="AD3696" s="5">
        <f t="shared" si="252"/>
        <v>42069</v>
      </c>
      <c r="AE3696" s="96" cm="1">
        <f t="array" ref="AE3696">_xlfn.XLOOKUP(AD3695,SELICHistorico[Data],SELICHistorico[SELIC dia]/100,AE3695,0)</f>
        <v>0</v>
      </c>
      <c r="AF3696" s="80">
        <f t="shared" si="250"/>
        <v>1</v>
      </c>
      <c r="AG3696" s="123">
        <f t="shared" si="249"/>
        <v>1000</v>
      </c>
      <c r="AH3696" s="126" cm="1">
        <f t="array" ref="AH3696">_xlfn.XLOOKUP(AD3695,CDIHistorico_[Data],CDIHistorico_[CDI dia]/100,AH3695,0)</f>
        <v>0</v>
      </c>
      <c r="AI3696" s="2">
        <f t="shared" si="251"/>
        <v>1</v>
      </c>
    </row>
    <row r="3697" spans="26:35" hidden="1" x14ac:dyDescent="0.25">
      <c r="Z3697"/>
      <c r="AD3697" s="5">
        <f t="shared" si="252"/>
        <v>42072</v>
      </c>
      <c r="AE3697" s="96" cm="1">
        <f t="array" ref="AE3697">_xlfn.XLOOKUP(AD3696,SELICHistorico[Data],SELICHistorico[SELIC dia]/100,AE3696,0)</f>
        <v>0</v>
      </c>
      <c r="AF3697" s="80">
        <f t="shared" si="250"/>
        <v>1</v>
      </c>
      <c r="AG3697" s="123">
        <f t="shared" si="249"/>
        <v>1000</v>
      </c>
      <c r="AH3697" s="126" cm="1">
        <f t="array" ref="AH3697">_xlfn.XLOOKUP(AD3696,CDIHistorico_[Data],CDIHistorico_[CDI dia]/100,AH3696,0)</f>
        <v>0</v>
      </c>
      <c r="AI3697" s="2">
        <f t="shared" si="251"/>
        <v>1</v>
      </c>
    </row>
    <row r="3698" spans="26:35" hidden="1" x14ac:dyDescent="0.25">
      <c r="Z3698"/>
      <c r="AD3698" s="5">
        <f t="shared" si="252"/>
        <v>42073</v>
      </c>
      <c r="AE3698" s="96" cm="1">
        <f t="array" ref="AE3698">_xlfn.XLOOKUP(AD3697,SELICHistorico[Data],SELICHistorico[SELIC dia]/100,AE3697,0)</f>
        <v>0</v>
      </c>
      <c r="AF3698" s="80">
        <f t="shared" si="250"/>
        <v>1</v>
      </c>
      <c r="AG3698" s="123">
        <f t="shared" si="249"/>
        <v>1000</v>
      </c>
      <c r="AH3698" s="126" cm="1">
        <f t="array" ref="AH3698">_xlfn.XLOOKUP(AD3697,CDIHistorico_[Data],CDIHistorico_[CDI dia]/100,AH3697,0)</f>
        <v>0</v>
      </c>
      <c r="AI3698" s="2">
        <f t="shared" si="251"/>
        <v>1</v>
      </c>
    </row>
    <row r="3699" spans="26:35" hidden="1" x14ac:dyDescent="0.25">
      <c r="Z3699"/>
      <c r="AD3699" s="5">
        <f t="shared" si="252"/>
        <v>42074</v>
      </c>
      <c r="AE3699" s="96" cm="1">
        <f t="array" ref="AE3699">_xlfn.XLOOKUP(AD3698,SELICHistorico[Data],SELICHistorico[SELIC dia]/100,AE3698,0)</f>
        <v>0</v>
      </c>
      <c r="AF3699" s="80">
        <f t="shared" si="250"/>
        <v>1</v>
      </c>
      <c r="AG3699" s="123">
        <f t="shared" si="249"/>
        <v>1000</v>
      </c>
      <c r="AH3699" s="126" cm="1">
        <f t="array" ref="AH3699">_xlfn.XLOOKUP(AD3698,CDIHistorico_[Data],CDIHistorico_[CDI dia]/100,AH3698,0)</f>
        <v>0</v>
      </c>
      <c r="AI3699" s="2">
        <f t="shared" si="251"/>
        <v>1</v>
      </c>
    </row>
    <row r="3700" spans="26:35" hidden="1" x14ac:dyDescent="0.25">
      <c r="Z3700"/>
      <c r="AD3700" s="5">
        <f t="shared" si="252"/>
        <v>42075</v>
      </c>
      <c r="AE3700" s="96" cm="1">
        <f t="array" ref="AE3700">_xlfn.XLOOKUP(AD3699,SELICHistorico[Data],SELICHistorico[SELIC dia]/100,AE3699,0)</f>
        <v>0</v>
      </c>
      <c r="AF3700" s="80">
        <f t="shared" si="250"/>
        <v>1</v>
      </c>
      <c r="AG3700" s="123">
        <f t="shared" si="249"/>
        <v>1000</v>
      </c>
      <c r="AH3700" s="126" cm="1">
        <f t="array" ref="AH3700">_xlfn.XLOOKUP(AD3699,CDIHistorico_[Data],CDIHistorico_[CDI dia]/100,AH3699,0)</f>
        <v>0</v>
      </c>
      <c r="AI3700" s="2">
        <f t="shared" si="251"/>
        <v>1</v>
      </c>
    </row>
    <row r="3701" spans="26:35" hidden="1" x14ac:dyDescent="0.25">
      <c r="Z3701"/>
      <c r="AD3701" s="5">
        <f t="shared" si="252"/>
        <v>42076</v>
      </c>
      <c r="AE3701" s="96" cm="1">
        <f t="array" ref="AE3701">_xlfn.XLOOKUP(AD3700,SELICHistorico[Data],SELICHistorico[SELIC dia]/100,AE3700,0)</f>
        <v>0</v>
      </c>
      <c r="AF3701" s="80">
        <f t="shared" si="250"/>
        <v>1</v>
      </c>
      <c r="AG3701" s="123">
        <f t="shared" si="249"/>
        <v>1000</v>
      </c>
      <c r="AH3701" s="126" cm="1">
        <f t="array" ref="AH3701">_xlfn.XLOOKUP(AD3700,CDIHistorico_[Data],CDIHistorico_[CDI dia]/100,AH3700,0)</f>
        <v>0</v>
      </c>
      <c r="AI3701" s="2">
        <f t="shared" si="251"/>
        <v>1</v>
      </c>
    </row>
    <row r="3702" spans="26:35" hidden="1" x14ac:dyDescent="0.25">
      <c r="Z3702"/>
      <c r="AD3702" s="5">
        <f t="shared" si="252"/>
        <v>42079</v>
      </c>
      <c r="AE3702" s="96" cm="1">
        <f t="array" ref="AE3702">_xlfn.XLOOKUP(AD3701,SELICHistorico[Data],SELICHistorico[SELIC dia]/100,AE3701,0)</f>
        <v>0</v>
      </c>
      <c r="AF3702" s="80">
        <f t="shared" si="250"/>
        <v>1</v>
      </c>
      <c r="AG3702" s="123">
        <f t="shared" si="249"/>
        <v>1000</v>
      </c>
      <c r="AH3702" s="126" cm="1">
        <f t="array" ref="AH3702">_xlfn.XLOOKUP(AD3701,CDIHistorico_[Data],CDIHistorico_[CDI dia]/100,AH3701,0)</f>
        <v>0</v>
      </c>
      <c r="AI3702" s="2">
        <f t="shared" si="251"/>
        <v>1</v>
      </c>
    </row>
    <row r="3703" spans="26:35" hidden="1" x14ac:dyDescent="0.25">
      <c r="Z3703"/>
      <c r="AD3703" s="5">
        <f t="shared" si="252"/>
        <v>42080</v>
      </c>
      <c r="AE3703" s="96" cm="1">
        <f t="array" ref="AE3703">_xlfn.XLOOKUP(AD3702,SELICHistorico[Data],SELICHistorico[SELIC dia]/100,AE3702,0)</f>
        <v>0</v>
      </c>
      <c r="AF3703" s="80">
        <f t="shared" si="250"/>
        <v>1</v>
      </c>
      <c r="AG3703" s="123">
        <f t="shared" si="249"/>
        <v>1000</v>
      </c>
      <c r="AH3703" s="126" cm="1">
        <f t="array" ref="AH3703">_xlfn.XLOOKUP(AD3702,CDIHistorico_[Data],CDIHistorico_[CDI dia]/100,AH3702,0)</f>
        <v>0</v>
      </c>
      <c r="AI3703" s="2">
        <f t="shared" si="251"/>
        <v>1</v>
      </c>
    </row>
    <row r="3704" spans="26:35" hidden="1" x14ac:dyDescent="0.25">
      <c r="Z3704"/>
      <c r="AD3704" s="5">
        <f t="shared" si="252"/>
        <v>42081</v>
      </c>
      <c r="AE3704" s="96" cm="1">
        <f t="array" ref="AE3704">_xlfn.XLOOKUP(AD3703,SELICHistorico[Data],SELICHistorico[SELIC dia]/100,AE3703,0)</f>
        <v>0</v>
      </c>
      <c r="AF3704" s="80">
        <f t="shared" si="250"/>
        <v>1</v>
      </c>
      <c r="AG3704" s="123">
        <f t="shared" si="249"/>
        <v>1000</v>
      </c>
      <c r="AH3704" s="126" cm="1">
        <f t="array" ref="AH3704">_xlfn.XLOOKUP(AD3703,CDIHistorico_[Data],CDIHistorico_[CDI dia]/100,AH3703,0)</f>
        <v>0</v>
      </c>
      <c r="AI3704" s="2">
        <f t="shared" si="251"/>
        <v>1</v>
      </c>
    </row>
    <row r="3705" spans="26:35" hidden="1" x14ac:dyDescent="0.25">
      <c r="Z3705"/>
      <c r="AD3705" s="5">
        <f t="shared" si="252"/>
        <v>42082</v>
      </c>
      <c r="AE3705" s="96" cm="1">
        <f t="array" ref="AE3705">_xlfn.XLOOKUP(AD3704,SELICHistorico[Data],SELICHistorico[SELIC dia]/100,AE3704,0)</f>
        <v>0</v>
      </c>
      <c r="AF3705" s="80">
        <f t="shared" si="250"/>
        <v>1</v>
      </c>
      <c r="AG3705" s="123">
        <f t="shared" si="249"/>
        <v>1000</v>
      </c>
      <c r="AH3705" s="126" cm="1">
        <f t="array" ref="AH3705">_xlfn.XLOOKUP(AD3704,CDIHistorico_[Data],CDIHistorico_[CDI dia]/100,AH3704,0)</f>
        <v>0</v>
      </c>
      <c r="AI3705" s="2">
        <f t="shared" si="251"/>
        <v>1</v>
      </c>
    </row>
    <row r="3706" spans="26:35" hidden="1" x14ac:dyDescent="0.25">
      <c r="Z3706"/>
      <c r="AD3706" s="5">
        <f t="shared" si="252"/>
        <v>42083</v>
      </c>
      <c r="AE3706" s="96" cm="1">
        <f t="array" ref="AE3706">_xlfn.XLOOKUP(AD3705,SELICHistorico[Data],SELICHistorico[SELIC dia]/100,AE3705,0)</f>
        <v>0</v>
      </c>
      <c r="AF3706" s="80">
        <f t="shared" si="250"/>
        <v>1</v>
      </c>
      <c r="AG3706" s="123">
        <f t="shared" si="249"/>
        <v>1000</v>
      </c>
      <c r="AH3706" s="126" cm="1">
        <f t="array" ref="AH3706">_xlfn.XLOOKUP(AD3705,CDIHistorico_[Data],CDIHistorico_[CDI dia]/100,AH3705,0)</f>
        <v>0</v>
      </c>
      <c r="AI3706" s="2">
        <f t="shared" si="251"/>
        <v>1</v>
      </c>
    </row>
    <row r="3707" spans="26:35" hidden="1" x14ac:dyDescent="0.25">
      <c r="Z3707"/>
      <c r="AD3707" s="5">
        <f t="shared" si="252"/>
        <v>42086</v>
      </c>
      <c r="AE3707" s="96" cm="1">
        <f t="array" ref="AE3707">_xlfn.XLOOKUP(AD3706,SELICHistorico[Data],SELICHistorico[SELIC dia]/100,AE3706,0)</f>
        <v>0</v>
      </c>
      <c r="AF3707" s="80">
        <f t="shared" si="250"/>
        <v>1</v>
      </c>
      <c r="AG3707" s="123">
        <f t="shared" si="249"/>
        <v>1000</v>
      </c>
      <c r="AH3707" s="126" cm="1">
        <f t="array" ref="AH3707">_xlfn.XLOOKUP(AD3706,CDIHistorico_[Data],CDIHistorico_[CDI dia]/100,AH3706,0)</f>
        <v>0</v>
      </c>
      <c r="AI3707" s="2">
        <f t="shared" si="251"/>
        <v>1</v>
      </c>
    </row>
    <row r="3708" spans="26:35" hidden="1" x14ac:dyDescent="0.25">
      <c r="Z3708"/>
      <c r="AD3708" s="5">
        <f t="shared" si="252"/>
        <v>42087</v>
      </c>
      <c r="AE3708" s="96" cm="1">
        <f t="array" ref="AE3708">_xlfn.XLOOKUP(AD3707,SELICHistorico[Data],SELICHistorico[SELIC dia]/100,AE3707,0)</f>
        <v>0</v>
      </c>
      <c r="AF3708" s="80">
        <f t="shared" si="250"/>
        <v>1</v>
      </c>
      <c r="AG3708" s="123">
        <f t="shared" si="249"/>
        <v>1000</v>
      </c>
      <c r="AH3708" s="126" cm="1">
        <f t="array" ref="AH3708">_xlfn.XLOOKUP(AD3707,CDIHistorico_[Data],CDIHistorico_[CDI dia]/100,AH3707,0)</f>
        <v>0</v>
      </c>
      <c r="AI3708" s="2">
        <f t="shared" si="251"/>
        <v>1</v>
      </c>
    </row>
    <row r="3709" spans="26:35" hidden="1" x14ac:dyDescent="0.25">
      <c r="Z3709"/>
      <c r="AD3709" s="5">
        <f t="shared" si="252"/>
        <v>42088</v>
      </c>
      <c r="AE3709" s="96" cm="1">
        <f t="array" ref="AE3709">_xlfn.XLOOKUP(AD3708,SELICHistorico[Data],SELICHistorico[SELIC dia]/100,AE3708,0)</f>
        <v>0</v>
      </c>
      <c r="AF3709" s="80">
        <f t="shared" si="250"/>
        <v>1</v>
      </c>
      <c r="AG3709" s="123">
        <f t="shared" ref="AG3709:AG3772" si="253">TRUNC(1000*AF3709,6)</f>
        <v>1000</v>
      </c>
      <c r="AH3709" s="126" cm="1">
        <f t="array" ref="AH3709">_xlfn.XLOOKUP(AD3708,CDIHistorico_[Data],CDIHistorico_[CDI dia]/100,AH3708,0)</f>
        <v>0</v>
      </c>
      <c r="AI3709" s="2">
        <f t="shared" si="251"/>
        <v>1</v>
      </c>
    </row>
    <row r="3710" spans="26:35" hidden="1" x14ac:dyDescent="0.25">
      <c r="Z3710"/>
      <c r="AD3710" s="5">
        <f t="shared" si="252"/>
        <v>42089</v>
      </c>
      <c r="AE3710" s="96" cm="1">
        <f t="array" ref="AE3710">_xlfn.XLOOKUP(AD3709,SELICHistorico[Data],SELICHistorico[SELIC dia]/100,AE3709,0)</f>
        <v>0</v>
      </c>
      <c r="AF3710" s="80">
        <f t="shared" ref="AF3710:AF3773" si="254">AF3709*(1+AE3710)</f>
        <v>1</v>
      </c>
      <c r="AG3710" s="123">
        <f t="shared" si="253"/>
        <v>1000</v>
      </c>
      <c r="AH3710" s="126" cm="1">
        <f t="array" ref="AH3710">_xlfn.XLOOKUP(AD3709,CDIHistorico_[Data],CDIHistorico_[CDI dia]/100,AH3709,0)</f>
        <v>0</v>
      </c>
      <c r="AI3710" s="2">
        <f t="shared" si="251"/>
        <v>1</v>
      </c>
    </row>
    <row r="3711" spans="26:35" hidden="1" x14ac:dyDescent="0.25">
      <c r="Z3711"/>
      <c r="AD3711" s="5">
        <f t="shared" si="252"/>
        <v>42090</v>
      </c>
      <c r="AE3711" s="96" cm="1">
        <f t="array" ref="AE3711">_xlfn.XLOOKUP(AD3710,SELICHistorico[Data],SELICHistorico[SELIC dia]/100,AE3710,0)</f>
        <v>0</v>
      </c>
      <c r="AF3711" s="80">
        <f t="shared" si="254"/>
        <v>1</v>
      </c>
      <c r="AG3711" s="123">
        <f t="shared" si="253"/>
        <v>1000</v>
      </c>
      <c r="AH3711" s="126" cm="1">
        <f t="array" ref="AH3711">_xlfn.XLOOKUP(AD3710,CDIHistorico_[Data],CDIHistorico_[CDI dia]/100,AH3710,0)</f>
        <v>0</v>
      </c>
      <c r="AI3711" s="2">
        <f t="shared" si="251"/>
        <v>1</v>
      </c>
    </row>
    <row r="3712" spans="26:35" hidden="1" x14ac:dyDescent="0.25">
      <c r="Z3712"/>
      <c r="AD3712" s="5">
        <f t="shared" si="252"/>
        <v>42093</v>
      </c>
      <c r="AE3712" s="96" cm="1">
        <f t="array" ref="AE3712">_xlfn.XLOOKUP(AD3711,SELICHistorico[Data],SELICHistorico[SELIC dia]/100,AE3711,0)</f>
        <v>0</v>
      </c>
      <c r="AF3712" s="80">
        <f t="shared" si="254"/>
        <v>1</v>
      </c>
      <c r="AG3712" s="123">
        <f t="shared" si="253"/>
        <v>1000</v>
      </c>
      <c r="AH3712" s="126" cm="1">
        <f t="array" ref="AH3712">_xlfn.XLOOKUP(AD3711,CDIHistorico_[Data],CDIHistorico_[CDI dia]/100,AH3711,0)</f>
        <v>0</v>
      </c>
      <c r="AI3712" s="2">
        <f t="shared" si="251"/>
        <v>1</v>
      </c>
    </row>
    <row r="3713" spans="26:35" hidden="1" x14ac:dyDescent="0.25">
      <c r="Z3713"/>
      <c r="AD3713" s="5">
        <f t="shared" si="252"/>
        <v>42094</v>
      </c>
      <c r="AE3713" s="96" cm="1">
        <f t="array" ref="AE3713">_xlfn.XLOOKUP(AD3712,SELICHistorico[Data],SELICHistorico[SELIC dia]/100,AE3712,0)</f>
        <v>0</v>
      </c>
      <c r="AF3713" s="80">
        <f t="shared" si="254"/>
        <v>1</v>
      </c>
      <c r="AG3713" s="123">
        <f t="shared" si="253"/>
        <v>1000</v>
      </c>
      <c r="AH3713" s="126" cm="1">
        <f t="array" ref="AH3713">_xlfn.XLOOKUP(AD3712,CDIHistorico_[Data],CDIHistorico_[CDI dia]/100,AH3712,0)</f>
        <v>0</v>
      </c>
      <c r="AI3713" s="2">
        <f t="shared" si="251"/>
        <v>1</v>
      </c>
    </row>
    <row r="3714" spans="26:35" hidden="1" x14ac:dyDescent="0.25">
      <c r="Z3714"/>
      <c r="AD3714" s="5">
        <f t="shared" si="252"/>
        <v>42095</v>
      </c>
      <c r="AE3714" s="96" cm="1">
        <f t="array" ref="AE3714">_xlfn.XLOOKUP(AD3713,SELICHistorico[Data],SELICHistorico[SELIC dia]/100,AE3713,0)</f>
        <v>0</v>
      </c>
      <c r="AF3714" s="80">
        <f t="shared" si="254"/>
        <v>1</v>
      </c>
      <c r="AG3714" s="123">
        <f t="shared" si="253"/>
        <v>1000</v>
      </c>
      <c r="AH3714" s="126" cm="1">
        <f t="array" ref="AH3714">_xlfn.XLOOKUP(AD3713,CDIHistorico_[Data],CDIHistorico_[CDI dia]/100,AH3713,0)</f>
        <v>0</v>
      </c>
      <c r="AI3714" s="2">
        <f t="shared" si="251"/>
        <v>1</v>
      </c>
    </row>
    <row r="3715" spans="26:35" hidden="1" x14ac:dyDescent="0.25">
      <c r="Z3715"/>
      <c r="AD3715" s="5">
        <f t="shared" si="252"/>
        <v>42096</v>
      </c>
      <c r="AE3715" s="96" cm="1">
        <f t="array" ref="AE3715">_xlfn.XLOOKUP(AD3714,SELICHistorico[Data],SELICHistorico[SELIC dia]/100,AE3714,0)</f>
        <v>0</v>
      </c>
      <c r="AF3715" s="80">
        <f t="shared" si="254"/>
        <v>1</v>
      </c>
      <c r="AG3715" s="123">
        <f t="shared" si="253"/>
        <v>1000</v>
      </c>
      <c r="AH3715" s="126" cm="1">
        <f t="array" ref="AH3715">_xlfn.XLOOKUP(AD3714,CDIHistorico_[Data],CDIHistorico_[CDI dia]/100,AH3714,0)</f>
        <v>0</v>
      </c>
      <c r="AI3715" s="2">
        <f t="shared" si="251"/>
        <v>1</v>
      </c>
    </row>
    <row r="3716" spans="26:35" hidden="1" x14ac:dyDescent="0.25">
      <c r="Z3716"/>
      <c r="AD3716" s="5">
        <f t="shared" si="252"/>
        <v>42100</v>
      </c>
      <c r="AE3716" s="96" cm="1">
        <f t="array" ref="AE3716">_xlfn.XLOOKUP(AD3715,SELICHistorico[Data],SELICHistorico[SELIC dia]/100,AE3715,0)</f>
        <v>0</v>
      </c>
      <c r="AF3716" s="80">
        <f t="shared" si="254"/>
        <v>1</v>
      </c>
      <c r="AG3716" s="123">
        <f t="shared" si="253"/>
        <v>1000</v>
      </c>
      <c r="AH3716" s="126" cm="1">
        <f t="array" ref="AH3716">_xlfn.XLOOKUP(AD3715,CDIHistorico_[Data],CDIHistorico_[CDI dia]/100,AH3715,0)</f>
        <v>0</v>
      </c>
      <c r="AI3716" s="2">
        <f t="shared" si="251"/>
        <v>1</v>
      </c>
    </row>
    <row r="3717" spans="26:35" hidden="1" x14ac:dyDescent="0.25">
      <c r="Z3717"/>
      <c r="AD3717" s="5">
        <f t="shared" si="252"/>
        <v>42101</v>
      </c>
      <c r="AE3717" s="96" cm="1">
        <f t="array" ref="AE3717">_xlfn.XLOOKUP(AD3716,SELICHistorico[Data],SELICHistorico[SELIC dia]/100,AE3716,0)</f>
        <v>0</v>
      </c>
      <c r="AF3717" s="80">
        <f t="shared" si="254"/>
        <v>1</v>
      </c>
      <c r="AG3717" s="123">
        <f t="shared" si="253"/>
        <v>1000</v>
      </c>
      <c r="AH3717" s="126" cm="1">
        <f t="array" ref="AH3717">_xlfn.XLOOKUP(AD3716,CDIHistorico_[Data],CDIHistorico_[CDI dia]/100,AH3716,0)</f>
        <v>0</v>
      </c>
      <c r="AI3717" s="2">
        <f t="shared" si="251"/>
        <v>1</v>
      </c>
    </row>
    <row r="3718" spans="26:35" hidden="1" x14ac:dyDescent="0.25">
      <c r="Z3718"/>
      <c r="AD3718" s="5">
        <f t="shared" si="252"/>
        <v>42102</v>
      </c>
      <c r="AE3718" s="96" cm="1">
        <f t="array" ref="AE3718">_xlfn.XLOOKUP(AD3717,SELICHistorico[Data],SELICHistorico[SELIC dia]/100,AE3717,0)</f>
        <v>0</v>
      </c>
      <c r="AF3718" s="80">
        <f t="shared" si="254"/>
        <v>1</v>
      </c>
      <c r="AG3718" s="123">
        <f t="shared" si="253"/>
        <v>1000</v>
      </c>
      <c r="AH3718" s="126" cm="1">
        <f t="array" ref="AH3718">_xlfn.XLOOKUP(AD3717,CDIHistorico_[Data],CDIHistorico_[CDI dia]/100,AH3717,0)</f>
        <v>0</v>
      </c>
      <c r="AI3718" s="2">
        <f t="shared" si="251"/>
        <v>1</v>
      </c>
    </row>
    <row r="3719" spans="26:35" hidden="1" x14ac:dyDescent="0.25">
      <c r="Z3719"/>
      <c r="AD3719" s="5">
        <f t="shared" si="252"/>
        <v>42103</v>
      </c>
      <c r="AE3719" s="96" cm="1">
        <f t="array" ref="AE3719">_xlfn.XLOOKUP(AD3718,SELICHistorico[Data],SELICHistorico[SELIC dia]/100,AE3718,0)</f>
        <v>0</v>
      </c>
      <c r="AF3719" s="80">
        <f t="shared" si="254"/>
        <v>1</v>
      </c>
      <c r="AG3719" s="123">
        <f t="shared" si="253"/>
        <v>1000</v>
      </c>
      <c r="AH3719" s="126" cm="1">
        <f t="array" ref="AH3719">_xlfn.XLOOKUP(AD3718,CDIHistorico_[Data],CDIHistorico_[CDI dia]/100,AH3718,0)</f>
        <v>0</v>
      </c>
      <c r="AI3719" s="2">
        <f t="shared" si="251"/>
        <v>1</v>
      </c>
    </row>
    <row r="3720" spans="26:35" hidden="1" x14ac:dyDescent="0.25">
      <c r="Z3720"/>
      <c r="AD3720" s="5">
        <f t="shared" si="252"/>
        <v>42104</v>
      </c>
      <c r="AE3720" s="96" cm="1">
        <f t="array" ref="AE3720">_xlfn.XLOOKUP(AD3719,SELICHistorico[Data],SELICHistorico[SELIC dia]/100,AE3719,0)</f>
        <v>0</v>
      </c>
      <c r="AF3720" s="80">
        <f t="shared" si="254"/>
        <v>1</v>
      </c>
      <c r="AG3720" s="123">
        <f t="shared" si="253"/>
        <v>1000</v>
      </c>
      <c r="AH3720" s="126" cm="1">
        <f t="array" ref="AH3720">_xlfn.XLOOKUP(AD3719,CDIHistorico_[Data],CDIHistorico_[CDI dia]/100,AH3719,0)</f>
        <v>0</v>
      </c>
      <c r="AI3720" s="2">
        <f t="shared" si="251"/>
        <v>1</v>
      </c>
    </row>
    <row r="3721" spans="26:35" hidden="1" x14ac:dyDescent="0.25">
      <c r="Z3721"/>
      <c r="AD3721" s="5">
        <f t="shared" si="252"/>
        <v>42107</v>
      </c>
      <c r="AE3721" s="96" cm="1">
        <f t="array" ref="AE3721">_xlfn.XLOOKUP(AD3720,SELICHistorico[Data],SELICHistorico[SELIC dia]/100,AE3720,0)</f>
        <v>0</v>
      </c>
      <c r="AF3721" s="80">
        <f t="shared" si="254"/>
        <v>1</v>
      </c>
      <c r="AG3721" s="123">
        <f t="shared" si="253"/>
        <v>1000</v>
      </c>
      <c r="AH3721" s="126" cm="1">
        <f t="array" ref="AH3721">_xlfn.XLOOKUP(AD3720,CDIHistorico_[Data],CDIHistorico_[CDI dia]/100,AH3720,0)</f>
        <v>0</v>
      </c>
      <c r="AI3721" s="2">
        <f t="shared" si="251"/>
        <v>1</v>
      </c>
    </row>
    <row r="3722" spans="26:35" hidden="1" x14ac:dyDescent="0.25">
      <c r="Z3722"/>
      <c r="AD3722" s="5">
        <f t="shared" si="252"/>
        <v>42108</v>
      </c>
      <c r="AE3722" s="96" cm="1">
        <f t="array" ref="AE3722">_xlfn.XLOOKUP(AD3721,SELICHistorico[Data],SELICHistorico[SELIC dia]/100,AE3721,0)</f>
        <v>0</v>
      </c>
      <c r="AF3722" s="80">
        <f t="shared" si="254"/>
        <v>1</v>
      </c>
      <c r="AG3722" s="123">
        <f t="shared" si="253"/>
        <v>1000</v>
      </c>
      <c r="AH3722" s="126" cm="1">
        <f t="array" ref="AH3722">_xlfn.XLOOKUP(AD3721,CDIHistorico_[Data],CDIHistorico_[CDI dia]/100,AH3721,0)</f>
        <v>0</v>
      </c>
      <c r="AI3722" s="2">
        <f t="shared" si="251"/>
        <v>1</v>
      </c>
    </row>
    <row r="3723" spans="26:35" hidden="1" x14ac:dyDescent="0.25">
      <c r="Z3723"/>
      <c r="AD3723" s="5">
        <f t="shared" si="252"/>
        <v>42109</v>
      </c>
      <c r="AE3723" s="96" cm="1">
        <f t="array" ref="AE3723">_xlfn.XLOOKUP(AD3722,SELICHistorico[Data],SELICHistorico[SELIC dia]/100,AE3722,0)</f>
        <v>0</v>
      </c>
      <c r="AF3723" s="80">
        <f t="shared" si="254"/>
        <v>1</v>
      </c>
      <c r="AG3723" s="123">
        <f t="shared" si="253"/>
        <v>1000</v>
      </c>
      <c r="AH3723" s="126" cm="1">
        <f t="array" ref="AH3723">_xlfn.XLOOKUP(AD3722,CDIHistorico_[Data],CDIHistorico_[CDI dia]/100,AH3722,0)</f>
        <v>0</v>
      </c>
      <c r="AI3723" s="2">
        <f t="shared" ref="AI3723:AI3786" si="255">AI3722*(1+AH3723)</f>
        <v>1</v>
      </c>
    </row>
    <row r="3724" spans="26:35" hidden="1" x14ac:dyDescent="0.25">
      <c r="Z3724"/>
      <c r="AD3724" s="5">
        <f t="shared" si="252"/>
        <v>42110</v>
      </c>
      <c r="AE3724" s="96" cm="1">
        <f t="array" ref="AE3724">_xlfn.XLOOKUP(AD3723,SELICHistorico[Data],SELICHistorico[SELIC dia]/100,AE3723,0)</f>
        <v>0</v>
      </c>
      <c r="AF3724" s="80">
        <f t="shared" si="254"/>
        <v>1</v>
      </c>
      <c r="AG3724" s="123">
        <f t="shared" si="253"/>
        <v>1000</v>
      </c>
      <c r="AH3724" s="126" cm="1">
        <f t="array" ref="AH3724">_xlfn.XLOOKUP(AD3723,CDIHistorico_[Data],CDIHistorico_[CDI dia]/100,AH3723,0)</f>
        <v>0</v>
      </c>
      <c r="AI3724" s="2">
        <f t="shared" si="255"/>
        <v>1</v>
      </c>
    </row>
    <row r="3725" spans="26:35" hidden="1" x14ac:dyDescent="0.25">
      <c r="Z3725"/>
      <c r="AD3725" s="5">
        <f t="shared" si="252"/>
        <v>42111</v>
      </c>
      <c r="AE3725" s="96" cm="1">
        <f t="array" ref="AE3725">_xlfn.XLOOKUP(AD3724,SELICHistorico[Data],SELICHistorico[SELIC dia]/100,AE3724,0)</f>
        <v>0</v>
      </c>
      <c r="AF3725" s="80">
        <f t="shared" si="254"/>
        <v>1</v>
      </c>
      <c r="AG3725" s="123">
        <f t="shared" si="253"/>
        <v>1000</v>
      </c>
      <c r="AH3725" s="126" cm="1">
        <f t="array" ref="AH3725">_xlfn.XLOOKUP(AD3724,CDIHistorico_[Data],CDIHistorico_[CDI dia]/100,AH3724,0)</f>
        <v>0</v>
      </c>
      <c r="AI3725" s="2">
        <f t="shared" si="255"/>
        <v>1</v>
      </c>
    </row>
    <row r="3726" spans="26:35" hidden="1" x14ac:dyDescent="0.25">
      <c r="Z3726"/>
      <c r="AD3726" s="5">
        <f t="shared" si="252"/>
        <v>42114</v>
      </c>
      <c r="AE3726" s="96" cm="1">
        <f t="array" ref="AE3726">_xlfn.XLOOKUP(AD3725,SELICHistorico[Data],SELICHistorico[SELIC dia]/100,AE3725,0)</f>
        <v>0</v>
      </c>
      <c r="AF3726" s="80">
        <f t="shared" si="254"/>
        <v>1</v>
      </c>
      <c r="AG3726" s="123">
        <f t="shared" si="253"/>
        <v>1000</v>
      </c>
      <c r="AH3726" s="126" cm="1">
        <f t="array" ref="AH3726">_xlfn.XLOOKUP(AD3725,CDIHistorico_[Data],CDIHistorico_[CDI dia]/100,AH3725,0)</f>
        <v>0</v>
      </c>
      <c r="AI3726" s="2">
        <f t="shared" si="255"/>
        <v>1</v>
      </c>
    </row>
    <row r="3727" spans="26:35" hidden="1" x14ac:dyDescent="0.25">
      <c r="Z3727"/>
      <c r="AD3727" s="5">
        <f t="shared" si="252"/>
        <v>42116</v>
      </c>
      <c r="AE3727" s="96" cm="1">
        <f t="array" ref="AE3727">_xlfn.XLOOKUP(AD3726,SELICHistorico[Data],SELICHistorico[SELIC dia]/100,AE3726,0)</f>
        <v>0</v>
      </c>
      <c r="AF3727" s="80">
        <f t="shared" si="254"/>
        <v>1</v>
      </c>
      <c r="AG3727" s="123">
        <f t="shared" si="253"/>
        <v>1000</v>
      </c>
      <c r="AH3727" s="126" cm="1">
        <f t="array" ref="AH3727">_xlfn.XLOOKUP(AD3726,CDIHistorico_[Data],CDIHistorico_[CDI dia]/100,AH3726,0)</f>
        <v>0</v>
      </c>
      <c r="AI3727" s="2">
        <f t="shared" si="255"/>
        <v>1</v>
      </c>
    </row>
    <row r="3728" spans="26:35" hidden="1" x14ac:dyDescent="0.25">
      <c r="Z3728"/>
      <c r="AD3728" s="5">
        <f t="shared" si="252"/>
        <v>42117</v>
      </c>
      <c r="AE3728" s="96" cm="1">
        <f t="array" ref="AE3728">_xlfn.XLOOKUP(AD3727,SELICHistorico[Data],SELICHistorico[SELIC dia]/100,AE3727,0)</f>
        <v>0</v>
      </c>
      <c r="AF3728" s="80">
        <f t="shared" si="254"/>
        <v>1</v>
      </c>
      <c r="AG3728" s="123">
        <f t="shared" si="253"/>
        <v>1000</v>
      </c>
      <c r="AH3728" s="126" cm="1">
        <f t="array" ref="AH3728">_xlfn.XLOOKUP(AD3727,CDIHistorico_[Data],CDIHistorico_[CDI dia]/100,AH3727,0)</f>
        <v>0</v>
      </c>
      <c r="AI3728" s="2">
        <f t="shared" si="255"/>
        <v>1</v>
      </c>
    </row>
    <row r="3729" spans="26:35" hidden="1" x14ac:dyDescent="0.25">
      <c r="Z3729"/>
      <c r="AD3729" s="5">
        <f t="shared" si="252"/>
        <v>42118</v>
      </c>
      <c r="AE3729" s="96" cm="1">
        <f t="array" ref="AE3729">_xlfn.XLOOKUP(AD3728,SELICHistorico[Data],SELICHistorico[SELIC dia]/100,AE3728,0)</f>
        <v>0</v>
      </c>
      <c r="AF3729" s="80">
        <f t="shared" si="254"/>
        <v>1</v>
      </c>
      <c r="AG3729" s="123">
        <f t="shared" si="253"/>
        <v>1000</v>
      </c>
      <c r="AH3729" s="126" cm="1">
        <f t="array" ref="AH3729">_xlfn.XLOOKUP(AD3728,CDIHistorico_[Data],CDIHistorico_[CDI dia]/100,AH3728,0)</f>
        <v>0</v>
      </c>
      <c r="AI3729" s="2">
        <f t="shared" si="255"/>
        <v>1</v>
      </c>
    </row>
    <row r="3730" spans="26:35" hidden="1" x14ac:dyDescent="0.25">
      <c r="Z3730"/>
      <c r="AD3730" s="5">
        <f t="shared" si="252"/>
        <v>42121</v>
      </c>
      <c r="AE3730" s="96" cm="1">
        <f t="array" ref="AE3730">_xlfn.XLOOKUP(AD3729,SELICHistorico[Data],SELICHistorico[SELIC dia]/100,AE3729,0)</f>
        <v>0</v>
      </c>
      <c r="AF3730" s="80">
        <f t="shared" si="254"/>
        <v>1</v>
      </c>
      <c r="AG3730" s="123">
        <f t="shared" si="253"/>
        <v>1000</v>
      </c>
      <c r="AH3730" s="126" cm="1">
        <f t="array" ref="AH3730">_xlfn.XLOOKUP(AD3729,CDIHistorico_[Data],CDIHistorico_[CDI dia]/100,AH3729,0)</f>
        <v>0</v>
      </c>
      <c r="AI3730" s="2">
        <f t="shared" si="255"/>
        <v>1</v>
      </c>
    </row>
    <row r="3731" spans="26:35" hidden="1" x14ac:dyDescent="0.25">
      <c r="Z3731"/>
      <c r="AD3731" s="5">
        <f t="shared" si="252"/>
        <v>42122</v>
      </c>
      <c r="AE3731" s="96" cm="1">
        <f t="array" ref="AE3731">_xlfn.XLOOKUP(AD3730,SELICHistorico[Data],SELICHistorico[SELIC dia]/100,AE3730,0)</f>
        <v>0</v>
      </c>
      <c r="AF3731" s="80">
        <f t="shared" si="254"/>
        <v>1</v>
      </c>
      <c r="AG3731" s="123">
        <f t="shared" si="253"/>
        <v>1000</v>
      </c>
      <c r="AH3731" s="126" cm="1">
        <f t="array" ref="AH3731">_xlfn.XLOOKUP(AD3730,CDIHistorico_[Data],CDIHistorico_[CDI dia]/100,AH3730,0)</f>
        <v>0</v>
      </c>
      <c r="AI3731" s="2">
        <f t="shared" si="255"/>
        <v>1</v>
      </c>
    </row>
    <row r="3732" spans="26:35" hidden="1" x14ac:dyDescent="0.25">
      <c r="Z3732"/>
      <c r="AD3732" s="5">
        <f t="shared" ref="AD3732:AD3795" si="256">WORKDAY(AD3731,1,feriados)</f>
        <v>42123</v>
      </c>
      <c r="AE3732" s="96" cm="1">
        <f t="array" ref="AE3732">_xlfn.XLOOKUP(AD3731,SELICHistorico[Data],SELICHistorico[SELIC dia]/100,AE3731,0)</f>
        <v>0</v>
      </c>
      <c r="AF3732" s="80">
        <f t="shared" si="254"/>
        <v>1</v>
      </c>
      <c r="AG3732" s="123">
        <f t="shared" si="253"/>
        <v>1000</v>
      </c>
      <c r="AH3732" s="126" cm="1">
        <f t="array" ref="AH3732">_xlfn.XLOOKUP(AD3731,CDIHistorico_[Data],CDIHistorico_[CDI dia]/100,AH3731,0)</f>
        <v>0</v>
      </c>
      <c r="AI3732" s="2">
        <f t="shared" si="255"/>
        <v>1</v>
      </c>
    </row>
    <row r="3733" spans="26:35" hidden="1" x14ac:dyDescent="0.25">
      <c r="Z3733"/>
      <c r="AD3733" s="5">
        <f t="shared" si="256"/>
        <v>42124</v>
      </c>
      <c r="AE3733" s="96" cm="1">
        <f t="array" ref="AE3733">_xlfn.XLOOKUP(AD3732,SELICHistorico[Data],SELICHistorico[SELIC dia]/100,AE3732,0)</f>
        <v>0</v>
      </c>
      <c r="AF3733" s="80">
        <f t="shared" si="254"/>
        <v>1</v>
      </c>
      <c r="AG3733" s="123">
        <f t="shared" si="253"/>
        <v>1000</v>
      </c>
      <c r="AH3733" s="126" cm="1">
        <f t="array" ref="AH3733">_xlfn.XLOOKUP(AD3732,CDIHistorico_[Data],CDIHistorico_[CDI dia]/100,AH3732,0)</f>
        <v>0</v>
      </c>
      <c r="AI3733" s="2">
        <f t="shared" si="255"/>
        <v>1</v>
      </c>
    </row>
    <row r="3734" spans="26:35" hidden="1" x14ac:dyDescent="0.25">
      <c r="Z3734"/>
      <c r="AD3734" s="5">
        <f t="shared" si="256"/>
        <v>42128</v>
      </c>
      <c r="AE3734" s="96" cm="1">
        <f t="array" ref="AE3734">_xlfn.XLOOKUP(AD3733,SELICHistorico[Data],SELICHistorico[SELIC dia]/100,AE3733,0)</f>
        <v>0</v>
      </c>
      <c r="AF3734" s="80">
        <f t="shared" si="254"/>
        <v>1</v>
      </c>
      <c r="AG3734" s="123">
        <f t="shared" si="253"/>
        <v>1000</v>
      </c>
      <c r="AH3734" s="126" cm="1">
        <f t="array" ref="AH3734">_xlfn.XLOOKUP(AD3733,CDIHistorico_[Data],CDIHistorico_[CDI dia]/100,AH3733,0)</f>
        <v>0</v>
      </c>
      <c r="AI3734" s="2">
        <f t="shared" si="255"/>
        <v>1</v>
      </c>
    </row>
    <row r="3735" spans="26:35" hidden="1" x14ac:dyDescent="0.25">
      <c r="Z3735"/>
      <c r="AD3735" s="5">
        <f t="shared" si="256"/>
        <v>42129</v>
      </c>
      <c r="AE3735" s="96" cm="1">
        <f t="array" ref="AE3735">_xlfn.XLOOKUP(AD3734,SELICHistorico[Data],SELICHistorico[SELIC dia]/100,AE3734,0)</f>
        <v>0</v>
      </c>
      <c r="AF3735" s="80">
        <f t="shared" si="254"/>
        <v>1</v>
      </c>
      <c r="AG3735" s="123">
        <f t="shared" si="253"/>
        <v>1000</v>
      </c>
      <c r="AH3735" s="126" cm="1">
        <f t="array" ref="AH3735">_xlfn.XLOOKUP(AD3734,CDIHistorico_[Data],CDIHistorico_[CDI dia]/100,AH3734,0)</f>
        <v>0</v>
      </c>
      <c r="AI3735" s="2">
        <f t="shared" si="255"/>
        <v>1</v>
      </c>
    </row>
    <row r="3736" spans="26:35" hidden="1" x14ac:dyDescent="0.25">
      <c r="Z3736"/>
      <c r="AD3736" s="5">
        <f t="shared" si="256"/>
        <v>42130</v>
      </c>
      <c r="AE3736" s="96" cm="1">
        <f t="array" ref="AE3736">_xlfn.XLOOKUP(AD3735,SELICHistorico[Data],SELICHistorico[SELIC dia]/100,AE3735,0)</f>
        <v>0</v>
      </c>
      <c r="AF3736" s="80">
        <f t="shared" si="254"/>
        <v>1</v>
      </c>
      <c r="AG3736" s="123">
        <f t="shared" si="253"/>
        <v>1000</v>
      </c>
      <c r="AH3736" s="126" cm="1">
        <f t="array" ref="AH3736">_xlfn.XLOOKUP(AD3735,CDIHistorico_[Data],CDIHistorico_[CDI dia]/100,AH3735,0)</f>
        <v>0</v>
      </c>
      <c r="AI3736" s="2">
        <f t="shared" si="255"/>
        <v>1</v>
      </c>
    </row>
    <row r="3737" spans="26:35" hidden="1" x14ac:dyDescent="0.25">
      <c r="Z3737"/>
      <c r="AD3737" s="5">
        <f t="shared" si="256"/>
        <v>42131</v>
      </c>
      <c r="AE3737" s="96" cm="1">
        <f t="array" ref="AE3737">_xlfn.XLOOKUP(AD3736,SELICHistorico[Data],SELICHistorico[SELIC dia]/100,AE3736,0)</f>
        <v>0</v>
      </c>
      <c r="AF3737" s="80">
        <f t="shared" si="254"/>
        <v>1</v>
      </c>
      <c r="AG3737" s="123">
        <f t="shared" si="253"/>
        <v>1000</v>
      </c>
      <c r="AH3737" s="126" cm="1">
        <f t="array" ref="AH3737">_xlfn.XLOOKUP(AD3736,CDIHistorico_[Data],CDIHistorico_[CDI dia]/100,AH3736,0)</f>
        <v>0</v>
      </c>
      <c r="AI3737" s="2">
        <f t="shared" si="255"/>
        <v>1</v>
      </c>
    </row>
    <row r="3738" spans="26:35" hidden="1" x14ac:dyDescent="0.25">
      <c r="Z3738"/>
      <c r="AD3738" s="5">
        <f t="shared" si="256"/>
        <v>42132</v>
      </c>
      <c r="AE3738" s="96" cm="1">
        <f t="array" ref="AE3738">_xlfn.XLOOKUP(AD3737,SELICHistorico[Data],SELICHistorico[SELIC dia]/100,AE3737,0)</f>
        <v>0</v>
      </c>
      <c r="AF3738" s="80">
        <f t="shared" si="254"/>
        <v>1</v>
      </c>
      <c r="AG3738" s="123">
        <f t="shared" si="253"/>
        <v>1000</v>
      </c>
      <c r="AH3738" s="126" cm="1">
        <f t="array" ref="AH3738">_xlfn.XLOOKUP(AD3737,CDIHistorico_[Data],CDIHistorico_[CDI dia]/100,AH3737,0)</f>
        <v>0</v>
      </c>
      <c r="AI3738" s="2">
        <f t="shared" si="255"/>
        <v>1</v>
      </c>
    </row>
    <row r="3739" spans="26:35" hidden="1" x14ac:dyDescent="0.25">
      <c r="Z3739"/>
      <c r="AD3739" s="5">
        <f t="shared" si="256"/>
        <v>42135</v>
      </c>
      <c r="AE3739" s="96" cm="1">
        <f t="array" ref="AE3739">_xlfn.XLOOKUP(AD3738,SELICHistorico[Data],SELICHistorico[SELIC dia]/100,AE3738,0)</f>
        <v>0</v>
      </c>
      <c r="AF3739" s="80">
        <f t="shared" si="254"/>
        <v>1</v>
      </c>
      <c r="AG3739" s="123">
        <f t="shared" si="253"/>
        <v>1000</v>
      </c>
      <c r="AH3739" s="126" cm="1">
        <f t="array" ref="AH3739">_xlfn.XLOOKUP(AD3738,CDIHistorico_[Data],CDIHistorico_[CDI dia]/100,AH3738,0)</f>
        <v>0</v>
      </c>
      <c r="AI3739" s="2">
        <f t="shared" si="255"/>
        <v>1</v>
      </c>
    </row>
    <row r="3740" spans="26:35" hidden="1" x14ac:dyDescent="0.25">
      <c r="Z3740"/>
      <c r="AD3740" s="5">
        <f t="shared" si="256"/>
        <v>42136</v>
      </c>
      <c r="AE3740" s="96" cm="1">
        <f t="array" ref="AE3740">_xlfn.XLOOKUP(AD3739,SELICHistorico[Data],SELICHistorico[SELIC dia]/100,AE3739,0)</f>
        <v>0</v>
      </c>
      <c r="AF3740" s="80">
        <f t="shared" si="254"/>
        <v>1</v>
      </c>
      <c r="AG3740" s="123">
        <f t="shared" si="253"/>
        <v>1000</v>
      </c>
      <c r="AH3740" s="126" cm="1">
        <f t="array" ref="AH3740">_xlfn.XLOOKUP(AD3739,CDIHistorico_[Data],CDIHistorico_[CDI dia]/100,AH3739,0)</f>
        <v>0</v>
      </c>
      <c r="AI3740" s="2">
        <f t="shared" si="255"/>
        <v>1</v>
      </c>
    </row>
    <row r="3741" spans="26:35" hidden="1" x14ac:dyDescent="0.25">
      <c r="Z3741"/>
      <c r="AD3741" s="5">
        <f t="shared" si="256"/>
        <v>42137</v>
      </c>
      <c r="AE3741" s="96" cm="1">
        <f t="array" ref="AE3741">_xlfn.XLOOKUP(AD3740,SELICHistorico[Data],SELICHistorico[SELIC dia]/100,AE3740,0)</f>
        <v>0</v>
      </c>
      <c r="AF3741" s="80">
        <f t="shared" si="254"/>
        <v>1</v>
      </c>
      <c r="AG3741" s="123">
        <f t="shared" si="253"/>
        <v>1000</v>
      </c>
      <c r="AH3741" s="126" cm="1">
        <f t="array" ref="AH3741">_xlfn.XLOOKUP(AD3740,CDIHistorico_[Data],CDIHistorico_[CDI dia]/100,AH3740,0)</f>
        <v>0</v>
      </c>
      <c r="AI3741" s="2">
        <f t="shared" si="255"/>
        <v>1</v>
      </c>
    </row>
    <row r="3742" spans="26:35" hidden="1" x14ac:dyDescent="0.25">
      <c r="Z3742"/>
      <c r="AD3742" s="5">
        <f t="shared" si="256"/>
        <v>42138</v>
      </c>
      <c r="AE3742" s="96" cm="1">
        <f t="array" ref="AE3742">_xlfn.XLOOKUP(AD3741,SELICHistorico[Data],SELICHistorico[SELIC dia]/100,AE3741,0)</f>
        <v>0</v>
      </c>
      <c r="AF3742" s="80">
        <f t="shared" si="254"/>
        <v>1</v>
      </c>
      <c r="AG3742" s="123">
        <f t="shared" si="253"/>
        <v>1000</v>
      </c>
      <c r="AH3742" s="126" cm="1">
        <f t="array" ref="AH3742">_xlfn.XLOOKUP(AD3741,CDIHistorico_[Data],CDIHistorico_[CDI dia]/100,AH3741,0)</f>
        <v>0</v>
      </c>
      <c r="AI3742" s="2">
        <f t="shared" si="255"/>
        <v>1</v>
      </c>
    </row>
    <row r="3743" spans="26:35" hidden="1" x14ac:dyDescent="0.25">
      <c r="Z3743"/>
      <c r="AD3743" s="5">
        <f t="shared" si="256"/>
        <v>42139</v>
      </c>
      <c r="AE3743" s="96" cm="1">
        <f t="array" ref="AE3743">_xlfn.XLOOKUP(AD3742,SELICHistorico[Data],SELICHistorico[SELIC dia]/100,AE3742,0)</f>
        <v>0</v>
      </c>
      <c r="AF3743" s="80">
        <f t="shared" si="254"/>
        <v>1</v>
      </c>
      <c r="AG3743" s="123">
        <f t="shared" si="253"/>
        <v>1000</v>
      </c>
      <c r="AH3743" s="126" cm="1">
        <f t="array" ref="AH3743">_xlfn.XLOOKUP(AD3742,CDIHistorico_[Data],CDIHistorico_[CDI dia]/100,AH3742,0)</f>
        <v>0</v>
      </c>
      <c r="AI3743" s="2">
        <f t="shared" si="255"/>
        <v>1</v>
      </c>
    </row>
    <row r="3744" spans="26:35" hidden="1" x14ac:dyDescent="0.25">
      <c r="Z3744"/>
      <c r="AD3744" s="5">
        <f t="shared" si="256"/>
        <v>42142</v>
      </c>
      <c r="AE3744" s="96" cm="1">
        <f t="array" ref="AE3744">_xlfn.XLOOKUP(AD3743,SELICHistorico[Data],SELICHistorico[SELIC dia]/100,AE3743,0)</f>
        <v>0</v>
      </c>
      <c r="AF3744" s="80">
        <f t="shared" si="254"/>
        <v>1</v>
      </c>
      <c r="AG3744" s="123">
        <f t="shared" si="253"/>
        <v>1000</v>
      </c>
      <c r="AH3744" s="126" cm="1">
        <f t="array" ref="AH3744">_xlfn.XLOOKUP(AD3743,CDIHistorico_[Data],CDIHistorico_[CDI dia]/100,AH3743,0)</f>
        <v>0</v>
      </c>
      <c r="AI3744" s="2">
        <f t="shared" si="255"/>
        <v>1</v>
      </c>
    </row>
    <row r="3745" spans="26:35" hidden="1" x14ac:dyDescent="0.25">
      <c r="Z3745"/>
      <c r="AD3745" s="5">
        <f t="shared" si="256"/>
        <v>42143</v>
      </c>
      <c r="AE3745" s="96" cm="1">
        <f t="array" ref="AE3745">_xlfn.XLOOKUP(AD3744,SELICHistorico[Data],SELICHistorico[SELIC dia]/100,AE3744,0)</f>
        <v>0</v>
      </c>
      <c r="AF3745" s="80">
        <f t="shared" si="254"/>
        <v>1</v>
      </c>
      <c r="AG3745" s="123">
        <f t="shared" si="253"/>
        <v>1000</v>
      </c>
      <c r="AH3745" s="126" cm="1">
        <f t="array" ref="AH3745">_xlfn.XLOOKUP(AD3744,CDIHistorico_[Data],CDIHistorico_[CDI dia]/100,AH3744,0)</f>
        <v>0</v>
      </c>
      <c r="AI3745" s="2">
        <f t="shared" si="255"/>
        <v>1</v>
      </c>
    </row>
    <row r="3746" spans="26:35" hidden="1" x14ac:dyDescent="0.25">
      <c r="Z3746"/>
      <c r="AD3746" s="5">
        <f t="shared" si="256"/>
        <v>42144</v>
      </c>
      <c r="AE3746" s="96" cm="1">
        <f t="array" ref="AE3746">_xlfn.XLOOKUP(AD3745,SELICHistorico[Data],SELICHistorico[SELIC dia]/100,AE3745,0)</f>
        <v>0</v>
      </c>
      <c r="AF3746" s="80">
        <f t="shared" si="254"/>
        <v>1</v>
      </c>
      <c r="AG3746" s="123">
        <f t="shared" si="253"/>
        <v>1000</v>
      </c>
      <c r="AH3746" s="126" cm="1">
        <f t="array" ref="AH3746">_xlfn.XLOOKUP(AD3745,CDIHistorico_[Data],CDIHistorico_[CDI dia]/100,AH3745,0)</f>
        <v>0</v>
      </c>
      <c r="AI3746" s="2">
        <f t="shared" si="255"/>
        <v>1</v>
      </c>
    </row>
    <row r="3747" spans="26:35" hidden="1" x14ac:dyDescent="0.25">
      <c r="Z3747"/>
      <c r="AD3747" s="5">
        <f t="shared" si="256"/>
        <v>42145</v>
      </c>
      <c r="AE3747" s="96" cm="1">
        <f t="array" ref="AE3747">_xlfn.XLOOKUP(AD3746,SELICHistorico[Data],SELICHistorico[SELIC dia]/100,AE3746,0)</f>
        <v>0</v>
      </c>
      <c r="AF3747" s="80">
        <f t="shared" si="254"/>
        <v>1</v>
      </c>
      <c r="AG3747" s="123">
        <f t="shared" si="253"/>
        <v>1000</v>
      </c>
      <c r="AH3747" s="126" cm="1">
        <f t="array" ref="AH3747">_xlfn.XLOOKUP(AD3746,CDIHistorico_[Data],CDIHistorico_[CDI dia]/100,AH3746,0)</f>
        <v>0</v>
      </c>
      <c r="AI3747" s="2">
        <f t="shared" si="255"/>
        <v>1</v>
      </c>
    </row>
    <row r="3748" spans="26:35" hidden="1" x14ac:dyDescent="0.25">
      <c r="Z3748"/>
      <c r="AD3748" s="5">
        <f t="shared" si="256"/>
        <v>42146</v>
      </c>
      <c r="AE3748" s="96" cm="1">
        <f t="array" ref="AE3748">_xlfn.XLOOKUP(AD3747,SELICHistorico[Data],SELICHistorico[SELIC dia]/100,AE3747,0)</f>
        <v>0</v>
      </c>
      <c r="AF3748" s="80">
        <f t="shared" si="254"/>
        <v>1</v>
      </c>
      <c r="AG3748" s="123">
        <f t="shared" si="253"/>
        <v>1000</v>
      </c>
      <c r="AH3748" s="126" cm="1">
        <f t="array" ref="AH3748">_xlfn.XLOOKUP(AD3747,CDIHistorico_[Data],CDIHistorico_[CDI dia]/100,AH3747,0)</f>
        <v>0</v>
      </c>
      <c r="AI3748" s="2">
        <f t="shared" si="255"/>
        <v>1</v>
      </c>
    </row>
    <row r="3749" spans="26:35" hidden="1" x14ac:dyDescent="0.25">
      <c r="Z3749"/>
      <c r="AD3749" s="5">
        <f t="shared" si="256"/>
        <v>42149</v>
      </c>
      <c r="AE3749" s="96" cm="1">
        <f t="array" ref="AE3749">_xlfn.XLOOKUP(AD3748,SELICHistorico[Data],SELICHistorico[SELIC dia]/100,AE3748,0)</f>
        <v>0</v>
      </c>
      <c r="AF3749" s="80">
        <f t="shared" si="254"/>
        <v>1</v>
      </c>
      <c r="AG3749" s="123">
        <f t="shared" si="253"/>
        <v>1000</v>
      </c>
      <c r="AH3749" s="126" cm="1">
        <f t="array" ref="AH3749">_xlfn.XLOOKUP(AD3748,CDIHistorico_[Data],CDIHistorico_[CDI dia]/100,AH3748,0)</f>
        <v>0</v>
      </c>
      <c r="AI3749" s="2">
        <f t="shared" si="255"/>
        <v>1</v>
      </c>
    </row>
    <row r="3750" spans="26:35" hidden="1" x14ac:dyDescent="0.25">
      <c r="Z3750"/>
      <c r="AD3750" s="5">
        <f t="shared" si="256"/>
        <v>42150</v>
      </c>
      <c r="AE3750" s="96" cm="1">
        <f t="array" ref="AE3750">_xlfn.XLOOKUP(AD3749,SELICHistorico[Data],SELICHistorico[SELIC dia]/100,AE3749,0)</f>
        <v>0</v>
      </c>
      <c r="AF3750" s="80">
        <f t="shared" si="254"/>
        <v>1</v>
      </c>
      <c r="AG3750" s="123">
        <f t="shared" si="253"/>
        <v>1000</v>
      </c>
      <c r="AH3750" s="126" cm="1">
        <f t="array" ref="AH3750">_xlfn.XLOOKUP(AD3749,CDIHistorico_[Data],CDIHistorico_[CDI dia]/100,AH3749,0)</f>
        <v>0</v>
      </c>
      <c r="AI3750" s="2">
        <f t="shared" si="255"/>
        <v>1</v>
      </c>
    </row>
    <row r="3751" spans="26:35" hidden="1" x14ac:dyDescent="0.25">
      <c r="Z3751"/>
      <c r="AD3751" s="5">
        <f t="shared" si="256"/>
        <v>42151</v>
      </c>
      <c r="AE3751" s="96" cm="1">
        <f t="array" ref="AE3751">_xlfn.XLOOKUP(AD3750,SELICHistorico[Data],SELICHistorico[SELIC dia]/100,AE3750,0)</f>
        <v>0</v>
      </c>
      <c r="AF3751" s="80">
        <f t="shared" si="254"/>
        <v>1</v>
      </c>
      <c r="AG3751" s="123">
        <f t="shared" si="253"/>
        <v>1000</v>
      </c>
      <c r="AH3751" s="126" cm="1">
        <f t="array" ref="AH3751">_xlfn.XLOOKUP(AD3750,CDIHistorico_[Data],CDIHistorico_[CDI dia]/100,AH3750,0)</f>
        <v>0</v>
      </c>
      <c r="AI3751" s="2">
        <f t="shared" si="255"/>
        <v>1</v>
      </c>
    </row>
    <row r="3752" spans="26:35" hidden="1" x14ac:dyDescent="0.25">
      <c r="Z3752"/>
      <c r="AD3752" s="5">
        <f t="shared" si="256"/>
        <v>42152</v>
      </c>
      <c r="AE3752" s="96" cm="1">
        <f t="array" ref="AE3752">_xlfn.XLOOKUP(AD3751,SELICHistorico[Data],SELICHistorico[SELIC dia]/100,AE3751,0)</f>
        <v>0</v>
      </c>
      <c r="AF3752" s="80">
        <f t="shared" si="254"/>
        <v>1</v>
      </c>
      <c r="AG3752" s="123">
        <f t="shared" si="253"/>
        <v>1000</v>
      </c>
      <c r="AH3752" s="126" cm="1">
        <f t="array" ref="AH3752">_xlfn.XLOOKUP(AD3751,CDIHistorico_[Data],CDIHistorico_[CDI dia]/100,AH3751,0)</f>
        <v>0</v>
      </c>
      <c r="AI3752" s="2">
        <f t="shared" si="255"/>
        <v>1</v>
      </c>
    </row>
    <row r="3753" spans="26:35" hidden="1" x14ac:dyDescent="0.25">
      <c r="Z3753"/>
      <c r="AD3753" s="5">
        <f t="shared" si="256"/>
        <v>42153</v>
      </c>
      <c r="AE3753" s="96" cm="1">
        <f t="array" ref="AE3753">_xlfn.XLOOKUP(AD3752,SELICHistorico[Data],SELICHistorico[SELIC dia]/100,AE3752,0)</f>
        <v>0</v>
      </c>
      <c r="AF3753" s="80">
        <f t="shared" si="254"/>
        <v>1</v>
      </c>
      <c r="AG3753" s="123">
        <f t="shared" si="253"/>
        <v>1000</v>
      </c>
      <c r="AH3753" s="126" cm="1">
        <f t="array" ref="AH3753">_xlfn.XLOOKUP(AD3752,CDIHistorico_[Data],CDIHistorico_[CDI dia]/100,AH3752,0)</f>
        <v>0</v>
      </c>
      <c r="AI3753" s="2">
        <f t="shared" si="255"/>
        <v>1</v>
      </c>
    </row>
    <row r="3754" spans="26:35" hidden="1" x14ac:dyDescent="0.25">
      <c r="Z3754"/>
      <c r="AD3754" s="5">
        <f t="shared" si="256"/>
        <v>42156</v>
      </c>
      <c r="AE3754" s="96" cm="1">
        <f t="array" ref="AE3754">_xlfn.XLOOKUP(AD3753,SELICHistorico[Data],SELICHistorico[SELIC dia]/100,AE3753,0)</f>
        <v>0</v>
      </c>
      <c r="AF3754" s="80">
        <f t="shared" si="254"/>
        <v>1</v>
      </c>
      <c r="AG3754" s="123">
        <f t="shared" si="253"/>
        <v>1000</v>
      </c>
      <c r="AH3754" s="126" cm="1">
        <f t="array" ref="AH3754">_xlfn.XLOOKUP(AD3753,CDIHistorico_[Data],CDIHistorico_[CDI dia]/100,AH3753,0)</f>
        <v>0</v>
      </c>
      <c r="AI3754" s="2">
        <f t="shared" si="255"/>
        <v>1</v>
      </c>
    </row>
    <row r="3755" spans="26:35" hidden="1" x14ac:dyDescent="0.25">
      <c r="Z3755"/>
      <c r="AD3755" s="5">
        <f t="shared" si="256"/>
        <v>42157</v>
      </c>
      <c r="AE3755" s="96" cm="1">
        <f t="array" ref="AE3755">_xlfn.XLOOKUP(AD3754,SELICHistorico[Data],SELICHistorico[SELIC dia]/100,AE3754,0)</f>
        <v>0</v>
      </c>
      <c r="AF3755" s="80">
        <f t="shared" si="254"/>
        <v>1</v>
      </c>
      <c r="AG3755" s="123">
        <f t="shared" si="253"/>
        <v>1000</v>
      </c>
      <c r="AH3755" s="126" cm="1">
        <f t="array" ref="AH3755">_xlfn.XLOOKUP(AD3754,CDIHistorico_[Data],CDIHistorico_[CDI dia]/100,AH3754,0)</f>
        <v>0</v>
      </c>
      <c r="AI3755" s="2">
        <f t="shared" si="255"/>
        <v>1</v>
      </c>
    </row>
    <row r="3756" spans="26:35" hidden="1" x14ac:dyDescent="0.25">
      <c r="Z3756"/>
      <c r="AD3756" s="5">
        <f t="shared" si="256"/>
        <v>42158</v>
      </c>
      <c r="AE3756" s="96" cm="1">
        <f t="array" ref="AE3756">_xlfn.XLOOKUP(AD3755,SELICHistorico[Data],SELICHistorico[SELIC dia]/100,AE3755,0)</f>
        <v>0</v>
      </c>
      <c r="AF3756" s="80">
        <f t="shared" si="254"/>
        <v>1</v>
      </c>
      <c r="AG3756" s="123">
        <f t="shared" si="253"/>
        <v>1000</v>
      </c>
      <c r="AH3756" s="126" cm="1">
        <f t="array" ref="AH3756">_xlfn.XLOOKUP(AD3755,CDIHistorico_[Data],CDIHistorico_[CDI dia]/100,AH3755,0)</f>
        <v>0</v>
      </c>
      <c r="AI3756" s="2">
        <f t="shared" si="255"/>
        <v>1</v>
      </c>
    </row>
    <row r="3757" spans="26:35" hidden="1" x14ac:dyDescent="0.25">
      <c r="Z3757"/>
      <c r="AD3757" s="5">
        <f t="shared" si="256"/>
        <v>42160</v>
      </c>
      <c r="AE3757" s="96" cm="1">
        <f t="array" ref="AE3757">_xlfn.XLOOKUP(AD3756,SELICHistorico[Data],SELICHistorico[SELIC dia]/100,AE3756,0)</f>
        <v>0</v>
      </c>
      <c r="AF3757" s="80">
        <f t="shared" si="254"/>
        <v>1</v>
      </c>
      <c r="AG3757" s="123">
        <f t="shared" si="253"/>
        <v>1000</v>
      </c>
      <c r="AH3757" s="126" cm="1">
        <f t="array" ref="AH3757">_xlfn.XLOOKUP(AD3756,CDIHistorico_[Data],CDIHistorico_[CDI dia]/100,AH3756,0)</f>
        <v>0</v>
      </c>
      <c r="AI3757" s="2">
        <f t="shared" si="255"/>
        <v>1</v>
      </c>
    </row>
    <row r="3758" spans="26:35" hidden="1" x14ac:dyDescent="0.25">
      <c r="Z3758"/>
      <c r="AD3758" s="5">
        <f t="shared" si="256"/>
        <v>42163</v>
      </c>
      <c r="AE3758" s="96" cm="1">
        <f t="array" ref="AE3758">_xlfn.XLOOKUP(AD3757,SELICHistorico[Data],SELICHistorico[SELIC dia]/100,AE3757,0)</f>
        <v>0</v>
      </c>
      <c r="AF3758" s="80">
        <f t="shared" si="254"/>
        <v>1</v>
      </c>
      <c r="AG3758" s="123">
        <f t="shared" si="253"/>
        <v>1000</v>
      </c>
      <c r="AH3758" s="126" cm="1">
        <f t="array" ref="AH3758">_xlfn.XLOOKUP(AD3757,CDIHistorico_[Data],CDIHistorico_[CDI dia]/100,AH3757,0)</f>
        <v>0</v>
      </c>
      <c r="AI3758" s="2">
        <f t="shared" si="255"/>
        <v>1</v>
      </c>
    </row>
    <row r="3759" spans="26:35" hidden="1" x14ac:dyDescent="0.25">
      <c r="Z3759"/>
      <c r="AD3759" s="5">
        <f t="shared" si="256"/>
        <v>42164</v>
      </c>
      <c r="AE3759" s="96" cm="1">
        <f t="array" ref="AE3759">_xlfn.XLOOKUP(AD3758,SELICHistorico[Data],SELICHistorico[SELIC dia]/100,AE3758,0)</f>
        <v>0</v>
      </c>
      <c r="AF3759" s="80">
        <f t="shared" si="254"/>
        <v>1</v>
      </c>
      <c r="AG3759" s="123">
        <f t="shared" si="253"/>
        <v>1000</v>
      </c>
      <c r="AH3759" s="126" cm="1">
        <f t="array" ref="AH3759">_xlfn.XLOOKUP(AD3758,CDIHistorico_[Data],CDIHistorico_[CDI dia]/100,AH3758,0)</f>
        <v>0</v>
      </c>
      <c r="AI3759" s="2">
        <f t="shared" si="255"/>
        <v>1</v>
      </c>
    </row>
    <row r="3760" spans="26:35" hidden="1" x14ac:dyDescent="0.25">
      <c r="Z3760"/>
      <c r="AD3760" s="5">
        <f t="shared" si="256"/>
        <v>42165</v>
      </c>
      <c r="AE3760" s="96" cm="1">
        <f t="array" ref="AE3760">_xlfn.XLOOKUP(AD3759,SELICHistorico[Data],SELICHistorico[SELIC dia]/100,AE3759,0)</f>
        <v>0</v>
      </c>
      <c r="AF3760" s="80">
        <f t="shared" si="254"/>
        <v>1</v>
      </c>
      <c r="AG3760" s="123">
        <f t="shared" si="253"/>
        <v>1000</v>
      </c>
      <c r="AH3760" s="126" cm="1">
        <f t="array" ref="AH3760">_xlfn.XLOOKUP(AD3759,CDIHistorico_[Data],CDIHistorico_[CDI dia]/100,AH3759,0)</f>
        <v>0</v>
      </c>
      <c r="AI3760" s="2">
        <f t="shared" si="255"/>
        <v>1</v>
      </c>
    </row>
    <row r="3761" spans="26:35" hidden="1" x14ac:dyDescent="0.25">
      <c r="Z3761"/>
      <c r="AD3761" s="5">
        <f t="shared" si="256"/>
        <v>42166</v>
      </c>
      <c r="AE3761" s="96" cm="1">
        <f t="array" ref="AE3761">_xlfn.XLOOKUP(AD3760,SELICHistorico[Data],SELICHistorico[SELIC dia]/100,AE3760,0)</f>
        <v>0</v>
      </c>
      <c r="AF3761" s="80">
        <f t="shared" si="254"/>
        <v>1</v>
      </c>
      <c r="AG3761" s="123">
        <f t="shared" si="253"/>
        <v>1000</v>
      </c>
      <c r="AH3761" s="126" cm="1">
        <f t="array" ref="AH3761">_xlfn.XLOOKUP(AD3760,CDIHistorico_[Data],CDIHistorico_[CDI dia]/100,AH3760,0)</f>
        <v>0</v>
      </c>
      <c r="AI3761" s="2">
        <f t="shared" si="255"/>
        <v>1</v>
      </c>
    </row>
    <row r="3762" spans="26:35" hidden="1" x14ac:dyDescent="0.25">
      <c r="Z3762"/>
      <c r="AD3762" s="5">
        <f t="shared" si="256"/>
        <v>42167</v>
      </c>
      <c r="AE3762" s="96" cm="1">
        <f t="array" ref="AE3762">_xlfn.XLOOKUP(AD3761,SELICHistorico[Data],SELICHistorico[SELIC dia]/100,AE3761,0)</f>
        <v>0</v>
      </c>
      <c r="AF3762" s="80">
        <f t="shared" si="254"/>
        <v>1</v>
      </c>
      <c r="AG3762" s="123">
        <f t="shared" si="253"/>
        <v>1000</v>
      </c>
      <c r="AH3762" s="126" cm="1">
        <f t="array" ref="AH3762">_xlfn.XLOOKUP(AD3761,CDIHistorico_[Data],CDIHistorico_[CDI dia]/100,AH3761,0)</f>
        <v>0</v>
      </c>
      <c r="AI3762" s="2">
        <f t="shared" si="255"/>
        <v>1</v>
      </c>
    </row>
    <row r="3763" spans="26:35" hidden="1" x14ac:dyDescent="0.25">
      <c r="Z3763"/>
      <c r="AD3763" s="5">
        <f t="shared" si="256"/>
        <v>42170</v>
      </c>
      <c r="AE3763" s="96" cm="1">
        <f t="array" ref="AE3763">_xlfn.XLOOKUP(AD3762,SELICHistorico[Data],SELICHistorico[SELIC dia]/100,AE3762,0)</f>
        <v>0</v>
      </c>
      <c r="AF3763" s="80">
        <f t="shared" si="254"/>
        <v>1</v>
      </c>
      <c r="AG3763" s="123">
        <f t="shared" si="253"/>
        <v>1000</v>
      </c>
      <c r="AH3763" s="126" cm="1">
        <f t="array" ref="AH3763">_xlfn.XLOOKUP(AD3762,CDIHistorico_[Data],CDIHistorico_[CDI dia]/100,AH3762,0)</f>
        <v>0</v>
      </c>
      <c r="AI3763" s="2">
        <f t="shared" si="255"/>
        <v>1</v>
      </c>
    </row>
    <row r="3764" spans="26:35" hidden="1" x14ac:dyDescent="0.25">
      <c r="Z3764"/>
      <c r="AD3764" s="5">
        <f t="shared" si="256"/>
        <v>42171</v>
      </c>
      <c r="AE3764" s="96" cm="1">
        <f t="array" ref="AE3764">_xlfn.XLOOKUP(AD3763,SELICHistorico[Data],SELICHistorico[SELIC dia]/100,AE3763,0)</f>
        <v>0</v>
      </c>
      <c r="AF3764" s="80">
        <f t="shared" si="254"/>
        <v>1</v>
      </c>
      <c r="AG3764" s="123">
        <f t="shared" si="253"/>
        <v>1000</v>
      </c>
      <c r="AH3764" s="126" cm="1">
        <f t="array" ref="AH3764">_xlfn.XLOOKUP(AD3763,CDIHistorico_[Data],CDIHistorico_[CDI dia]/100,AH3763,0)</f>
        <v>0</v>
      </c>
      <c r="AI3764" s="2">
        <f t="shared" si="255"/>
        <v>1</v>
      </c>
    </row>
    <row r="3765" spans="26:35" hidden="1" x14ac:dyDescent="0.25">
      <c r="Z3765"/>
      <c r="AD3765" s="5">
        <f t="shared" si="256"/>
        <v>42172</v>
      </c>
      <c r="AE3765" s="96" cm="1">
        <f t="array" ref="AE3765">_xlfn.XLOOKUP(AD3764,SELICHistorico[Data],SELICHistorico[SELIC dia]/100,AE3764,0)</f>
        <v>0</v>
      </c>
      <c r="AF3765" s="80">
        <f t="shared" si="254"/>
        <v>1</v>
      </c>
      <c r="AG3765" s="123">
        <f t="shared" si="253"/>
        <v>1000</v>
      </c>
      <c r="AH3765" s="126" cm="1">
        <f t="array" ref="AH3765">_xlfn.XLOOKUP(AD3764,CDIHistorico_[Data],CDIHistorico_[CDI dia]/100,AH3764,0)</f>
        <v>0</v>
      </c>
      <c r="AI3765" s="2">
        <f t="shared" si="255"/>
        <v>1</v>
      </c>
    </row>
    <row r="3766" spans="26:35" hidden="1" x14ac:dyDescent="0.25">
      <c r="Z3766"/>
      <c r="AD3766" s="5">
        <f t="shared" si="256"/>
        <v>42173</v>
      </c>
      <c r="AE3766" s="96" cm="1">
        <f t="array" ref="AE3766">_xlfn.XLOOKUP(AD3765,SELICHistorico[Data],SELICHistorico[SELIC dia]/100,AE3765,0)</f>
        <v>0</v>
      </c>
      <c r="AF3766" s="80">
        <f t="shared" si="254"/>
        <v>1</v>
      </c>
      <c r="AG3766" s="123">
        <f t="shared" si="253"/>
        <v>1000</v>
      </c>
      <c r="AH3766" s="126" cm="1">
        <f t="array" ref="AH3766">_xlfn.XLOOKUP(AD3765,CDIHistorico_[Data],CDIHistorico_[CDI dia]/100,AH3765,0)</f>
        <v>0</v>
      </c>
      <c r="AI3766" s="2">
        <f t="shared" si="255"/>
        <v>1</v>
      </c>
    </row>
    <row r="3767" spans="26:35" hidden="1" x14ac:dyDescent="0.25">
      <c r="Z3767"/>
      <c r="AD3767" s="5">
        <f t="shared" si="256"/>
        <v>42174</v>
      </c>
      <c r="AE3767" s="96" cm="1">
        <f t="array" ref="AE3767">_xlfn.XLOOKUP(AD3766,SELICHistorico[Data],SELICHistorico[SELIC dia]/100,AE3766,0)</f>
        <v>0</v>
      </c>
      <c r="AF3767" s="80">
        <f t="shared" si="254"/>
        <v>1</v>
      </c>
      <c r="AG3767" s="123">
        <f t="shared" si="253"/>
        <v>1000</v>
      </c>
      <c r="AH3767" s="126" cm="1">
        <f t="array" ref="AH3767">_xlfn.XLOOKUP(AD3766,CDIHistorico_[Data],CDIHistorico_[CDI dia]/100,AH3766,0)</f>
        <v>0</v>
      </c>
      <c r="AI3767" s="2">
        <f t="shared" si="255"/>
        <v>1</v>
      </c>
    </row>
    <row r="3768" spans="26:35" hidden="1" x14ac:dyDescent="0.25">
      <c r="Z3768"/>
      <c r="AD3768" s="5">
        <f t="shared" si="256"/>
        <v>42177</v>
      </c>
      <c r="AE3768" s="96" cm="1">
        <f t="array" ref="AE3768">_xlfn.XLOOKUP(AD3767,SELICHistorico[Data],SELICHistorico[SELIC dia]/100,AE3767,0)</f>
        <v>0</v>
      </c>
      <c r="AF3768" s="80">
        <f t="shared" si="254"/>
        <v>1</v>
      </c>
      <c r="AG3768" s="123">
        <f t="shared" si="253"/>
        <v>1000</v>
      </c>
      <c r="AH3768" s="126" cm="1">
        <f t="array" ref="AH3768">_xlfn.XLOOKUP(AD3767,CDIHistorico_[Data],CDIHistorico_[CDI dia]/100,AH3767,0)</f>
        <v>0</v>
      </c>
      <c r="AI3768" s="2">
        <f t="shared" si="255"/>
        <v>1</v>
      </c>
    </row>
    <row r="3769" spans="26:35" hidden="1" x14ac:dyDescent="0.25">
      <c r="Z3769"/>
      <c r="AD3769" s="5">
        <f t="shared" si="256"/>
        <v>42178</v>
      </c>
      <c r="AE3769" s="96" cm="1">
        <f t="array" ref="AE3769">_xlfn.XLOOKUP(AD3768,SELICHistorico[Data],SELICHistorico[SELIC dia]/100,AE3768,0)</f>
        <v>0</v>
      </c>
      <c r="AF3769" s="80">
        <f t="shared" si="254"/>
        <v>1</v>
      </c>
      <c r="AG3769" s="123">
        <f t="shared" si="253"/>
        <v>1000</v>
      </c>
      <c r="AH3769" s="126" cm="1">
        <f t="array" ref="AH3769">_xlfn.XLOOKUP(AD3768,CDIHistorico_[Data],CDIHistorico_[CDI dia]/100,AH3768,0)</f>
        <v>0</v>
      </c>
      <c r="AI3769" s="2">
        <f t="shared" si="255"/>
        <v>1</v>
      </c>
    </row>
    <row r="3770" spans="26:35" hidden="1" x14ac:dyDescent="0.25">
      <c r="Z3770"/>
      <c r="AD3770" s="5">
        <f t="shared" si="256"/>
        <v>42179</v>
      </c>
      <c r="AE3770" s="96" cm="1">
        <f t="array" ref="AE3770">_xlfn.XLOOKUP(AD3769,SELICHistorico[Data],SELICHistorico[SELIC dia]/100,AE3769,0)</f>
        <v>0</v>
      </c>
      <c r="AF3770" s="80">
        <f t="shared" si="254"/>
        <v>1</v>
      </c>
      <c r="AG3770" s="123">
        <f t="shared" si="253"/>
        <v>1000</v>
      </c>
      <c r="AH3770" s="126" cm="1">
        <f t="array" ref="AH3770">_xlfn.XLOOKUP(AD3769,CDIHistorico_[Data],CDIHistorico_[CDI dia]/100,AH3769,0)</f>
        <v>0</v>
      </c>
      <c r="AI3770" s="2">
        <f t="shared" si="255"/>
        <v>1</v>
      </c>
    </row>
    <row r="3771" spans="26:35" hidden="1" x14ac:dyDescent="0.25">
      <c r="Z3771"/>
      <c r="AD3771" s="5">
        <f t="shared" si="256"/>
        <v>42180</v>
      </c>
      <c r="AE3771" s="96" cm="1">
        <f t="array" ref="AE3771">_xlfn.XLOOKUP(AD3770,SELICHistorico[Data],SELICHistorico[SELIC dia]/100,AE3770,0)</f>
        <v>0</v>
      </c>
      <c r="AF3771" s="80">
        <f t="shared" si="254"/>
        <v>1</v>
      </c>
      <c r="AG3771" s="123">
        <f t="shared" si="253"/>
        <v>1000</v>
      </c>
      <c r="AH3771" s="126" cm="1">
        <f t="array" ref="AH3771">_xlfn.XLOOKUP(AD3770,CDIHistorico_[Data],CDIHistorico_[CDI dia]/100,AH3770,0)</f>
        <v>0</v>
      </c>
      <c r="AI3771" s="2">
        <f t="shared" si="255"/>
        <v>1</v>
      </c>
    </row>
    <row r="3772" spans="26:35" hidden="1" x14ac:dyDescent="0.25">
      <c r="Z3772"/>
      <c r="AD3772" s="5">
        <f t="shared" si="256"/>
        <v>42181</v>
      </c>
      <c r="AE3772" s="96" cm="1">
        <f t="array" ref="AE3772">_xlfn.XLOOKUP(AD3771,SELICHistorico[Data],SELICHistorico[SELIC dia]/100,AE3771,0)</f>
        <v>0</v>
      </c>
      <c r="AF3772" s="80">
        <f t="shared" si="254"/>
        <v>1</v>
      </c>
      <c r="AG3772" s="123">
        <f t="shared" si="253"/>
        <v>1000</v>
      </c>
      <c r="AH3772" s="126" cm="1">
        <f t="array" ref="AH3772">_xlfn.XLOOKUP(AD3771,CDIHistorico_[Data],CDIHistorico_[CDI dia]/100,AH3771,0)</f>
        <v>0</v>
      </c>
      <c r="AI3772" s="2">
        <f t="shared" si="255"/>
        <v>1</v>
      </c>
    </row>
    <row r="3773" spans="26:35" hidden="1" x14ac:dyDescent="0.25">
      <c r="Z3773"/>
      <c r="AD3773" s="5">
        <f t="shared" si="256"/>
        <v>42184</v>
      </c>
      <c r="AE3773" s="96" cm="1">
        <f t="array" ref="AE3773">_xlfn.XLOOKUP(AD3772,SELICHistorico[Data],SELICHistorico[SELIC dia]/100,AE3772,0)</f>
        <v>0</v>
      </c>
      <c r="AF3773" s="80">
        <f t="shared" si="254"/>
        <v>1</v>
      </c>
      <c r="AG3773" s="123">
        <f t="shared" ref="AG3773:AG3836" si="257">TRUNC(1000*AF3773,6)</f>
        <v>1000</v>
      </c>
      <c r="AH3773" s="126" cm="1">
        <f t="array" ref="AH3773">_xlfn.XLOOKUP(AD3772,CDIHistorico_[Data],CDIHistorico_[CDI dia]/100,AH3772,0)</f>
        <v>0</v>
      </c>
      <c r="AI3773" s="2">
        <f t="shared" si="255"/>
        <v>1</v>
      </c>
    </row>
    <row r="3774" spans="26:35" hidden="1" x14ac:dyDescent="0.25">
      <c r="Z3774"/>
      <c r="AD3774" s="5">
        <f t="shared" si="256"/>
        <v>42185</v>
      </c>
      <c r="AE3774" s="96" cm="1">
        <f t="array" ref="AE3774">_xlfn.XLOOKUP(AD3773,SELICHistorico[Data],SELICHistorico[SELIC dia]/100,AE3773,0)</f>
        <v>0</v>
      </c>
      <c r="AF3774" s="80">
        <f t="shared" ref="AF3774:AF3837" si="258">AF3773*(1+AE3774)</f>
        <v>1</v>
      </c>
      <c r="AG3774" s="123">
        <f t="shared" si="257"/>
        <v>1000</v>
      </c>
      <c r="AH3774" s="126" cm="1">
        <f t="array" ref="AH3774">_xlfn.XLOOKUP(AD3773,CDIHistorico_[Data],CDIHistorico_[CDI dia]/100,AH3773,0)</f>
        <v>0</v>
      </c>
      <c r="AI3774" s="2">
        <f t="shared" si="255"/>
        <v>1</v>
      </c>
    </row>
    <row r="3775" spans="26:35" hidden="1" x14ac:dyDescent="0.25">
      <c r="Z3775"/>
      <c r="AD3775" s="5">
        <f t="shared" si="256"/>
        <v>42186</v>
      </c>
      <c r="AE3775" s="96" cm="1">
        <f t="array" ref="AE3775">_xlfn.XLOOKUP(AD3774,SELICHistorico[Data],SELICHistorico[SELIC dia]/100,AE3774,0)</f>
        <v>0</v>
      </c>
      <c r="AF3775" s="80">
        <f t="shared" si="258"/>
        <v>1</v>
      </c>
      <c r="AG3775" s="123">
        <f t="shared" si="257"/>
        <v>1000</v>
      </c>
      <c r="AH3775" s="126" cm="1">
        <f t="array" ref="AH3775">_xlfn.XLOOKUP(AD3774,CDIHistorico_[Data],CDIHistorico_[CDI dia]/100,AH3774,0)</f>
        <v>0</v>
      </c>
      <c r="AI3775" s="2">
        <f t="shared" si="255"/>
        <v>1</v>
      </c>
    </row>
    <row r="3776" spans="26:35" hidden="1" x14ac:dyDescent="0.25">
      <c r="Z3776"/>
      <c r="AD3776" s="5">
        <f t="shared" si="256"/>
        <v>42187</v>
      </c>
      <c r="AE3776" s="96" cm="1">
        <f t="array" ref="AE3776">_xlfn.XLOOKUP(AD3775,SELICHistorico[Data],SELICHistorico[SELIC dia]/100,AE3775,0)</f>
        <v>0</v>
      </c>
      <c r="AF3776" s="80">
        <f t="shared" si="258"/>
        <v>1</v>
      </c>
      <c r="AG3776" s="123">
        <f t="shared" si="257"/>
        <v>1000</v>
      </c>
      <c r="AH3776" s="126" cm="1">
        <f t="array" ref="AH3776">_xlfn.XLOOKUP(AD3775,CDIHistorico_[Data],CDIHistorico_[CDI dia]/100,AH3775,0)</f>
        <v>0</v>
      </c>
      <c r="AI3776" s="2">
        <f t="shared" si="255"/>
        <v>1</v>
      </c>
    </row>
    <row r="3777" spans="26:35" hidden="1" x14ac:dyDescent="0.25">
      <c r="Z3777"/>
      <c r="AD3777" s="5">
        <f t="shared" si="256"/>
        <v>42188</v>
      </c>
      <c r="AE3777" s="96" cm="1">
        <f t="array" ref="AE3777">_xlfn.XLOOKUP(AD3776,SELICHistorico[Data],SELICHistorico[SELIC dia]/100,AE3776,0)</f>
        <v>0</v>
      </c>
      <c r="AF3777" s="80">
        <f t="shared" si="258"/>
        <v>1</v>
      </c>
      <c r="AG3777" s="123">
        <f t="shared" si="257"/>
        <v>1000</v>
      </c>
      <c r="AH3777" s="126" cm="1">
        <f t="array" ref="AH3777">_xlfn.XLOOKUP(AD3776,CDIHistorico_[Data],CDIHistorico_[CDI dia]/100,AH3776,0)</f>
        <v>0</v>
      </c>
      <c r="AI3777" s="2">
        <f t="shared" si="255"/>
        <v>1</v>
      </c>
    </row>
    <row r="3778" spans="26:35" hidden="1" x14ac:dyDescent="0.25">
      <c r="Z3778"/>
      <c r="AD3778" s="5">
        <f t="shared" si="256"/>
        <v>42191</v>
      </c>
      <c r="AE3778" s="96" cm="1">
        <f t="array" ref="AE3778">_xlfn.XLOOKUP(AD3777,SELICHistorico[Data],SELICHistorico[SELIC dia]/100,AE3777,0)</f>
        <v>0</v>
      </c>
      <c r="AF3778" s="80">
        <f t="shared" si="258"/>
        <v>1</v>
      </c>
      <c r="AG3778" s="123">
        <f t="shared" si="257"/>
        <v>1000</v>
      </c>
      <c r="AH3778" s="126" cm="1">
        <f t="array" ref="AH3778">_xlfn.XLOOKUP(AD3777,CDIHistorico_[Data],CDIHistorico_[CDI dia]/100,AH3777,0)</f>
        <v>0</v>
      </c>
      <c r="AI3778" s="2">
        <f t="shared" si="255"/>
        <v>1</v>
      </c>
    </row>
    <row r="3779" spans="26:35" hidden="1" x14ac:dyDescent="0.25">
      <c r="Z3779"/>
      <c r="AD3779" s="5">
        <f t="shared" si="256"/>
        <v>42192</v>
      </c>
      <c r="AE3779" s="96" cm="1">
        <f t="array" ref="AE3779">_xlfn.XLOOKUP(AD3778,SELICHistorico[Data],SELICHistorico[SELIC dia]/100,AE3778,0)</f>
        <v>0</v>
      </c>
      <c r="AF3779" s="80">
        <f t="shared" si="258"/>
        <v>1</v>
      </c>
      <c r="AG3779" s="123">
        <f t="shared" si="257"/>
        <v>1000</v>
      </c>
      <c r="AH3779" s="126" cm="1">
        <f t="array" ref="AH3779">_xlfn.XLOOKUP(AD3778,CDIHistorico_[Data],CDIHistorico_[CDI dia]/100,AH3778,0)</f>
        <v>0</v>
      </c>
      <c r="AI3779" s="2">
        <f t="shared" si="255"/>
        <v>1</v>
      </c>
    </row>
    <row r="3780" spans="26:35" hidden="1" x14ac:dyDescent="0.25">
      <c r="Z3780"/>
      <c r="AD3780" s="5">
        <f t="shared" si="256"/>
        <v>42193</v>
      </c>
      <c r="AE3780" s="96" cm="1">
        <f t="array" ref="AE3780">_xlfn.XLOOKUP(AD3779,SELICHistorico[Data],SELICHistorico[SELIC dia]/100,AE3779,0)</f>
        <v>0</v>
      </c>
      <c r="AF3780" s="80">
        <f t="shared" si="258"/>
        <v>1</v>
      </c>
      <c r="AG3780" s="123">
        <f t="shared" si="257"/>
        <v>1000</v>
      </c>
      <c r="AH3780" s="126" cm="1">
        <f t="array" ref="AH3780">_xlfn.XLOOKUP(AD3779,CDIHistorico_[Data],CDIHistorico_[CDI dia]/100,AH3779,0)</f>
        <v>0</v>
      </c>
      <c r="AI3780" s="2">
        <f t="shared" si="255"/>
        <v>1</v>
      </c>
    </row>
    <row r="3781" spans="26:35" hidden="1" x14ac:dyDescent="0.25">
      <c r="Z3781"/>
      <c r="AD3781" s="5">
        <f t="shared" si="256"/>
        <v>42194</v>
      </c>
      <c r="AE3781" s="96" cm="1">
        <f t="array" ref="AE3781">_xlfn.XLOOKUP(AD3780,SELICHistorico[Data],SELICHistorico[SELIC dia]/100,AE3780,0)</f>
        <v>0</v>
      </c>
      <c r="AF3781" s="80">
        <f t="shared" si="258"/>
        <v>1</v>
      </c>
      <c r="AG3781" s="123">
        <f t="shared" si="257"/>
        <v>1000</v>
      </c>
      <c r="AH3781" s="126" cm="1">
        <f t="array" ref="AH3781">_xlfn.XLOOKUP(AD3780,CDIHistorico_[Data],CDIHistorico_[CDI dia]/100,AH3780,0)</f>
        <v>0</v>
      </c>
      <c r="AI3781" s="2">
        <f t="shared" si="255"/>
        <v>1</v>
      </c>
    </row>
    <row r="3782" spans="26:35" hidden="1" x14ac:dyDescent="0.25">
      <c r="Z3782"/>
      <c r="AD3782" s="5">
        <f t="shared" si="256"/>
        <v>42195</v>
      </c>
      <c r="AE3782" s="96" cm="1">
        <f t="array" ref="AE3782">_xlfn.XLOOKUP(AD3781,SELICHistorico[Data],SELICHistorico[SELIC dia]/100,AE3781,0)</f>
        <v>0</v>
      </c>
      <c r="AF3782" s="80">
        <f t="shared" si="258"/>
        <v>1</v>
      </c>
      <c r="AG3782" s="123">
        <f t="shared" si="257"/>
        <v>1000</v>
      </c>
      <c r="AH3782" s="126" cm="1">
        <f t="array" ref="AH3782">_xlfn.XLOOKUP(AD3781,CDIHistorico_[Data],CDIHistorico_[CDI dia]/100,AH3781,0)</f>
        <v>0</v>
      </c>
      <c r="AI3782" s="2">
        <f t="shared" si="255"/>
        <v>1</v>
      </c>
    </row>
    <row r="3783" spans="26:35" hidden="1" x14ac:dyDescent="0.25">
      <c r="Z3783"/>
      <c r="AD3783" s="5">
        <f t="shared" si="256"/>
        <v>42198</v>
      </c>
      <c r="AE3783" s="96" cm="1">
        <f t="array" ref="AE3783">_xlfn.XLOOKUP(AD3782,SELICHistorico[Data],SELICHistorico[SELIC dia]/100,AE3782,0)</f>
        <v>0</v>
      </c>
      <c r="AF3783" s="80">
        <f t="shared" si="258"/>
        <v>1</v>
      </c>
      <c r="AG3783" s="123">
        <f t="shared" si="257"/>
        <v>1000</v>
      </c>
      <c r="AH3783" s="126" cm="1">
        <f t="array" ref="AH3783">_xlfn.XLOOKUP(AD3782,CDIHistorico_[Data],CDIHistorico_[CDI dia]/100,AH3782,0)</f>
        <v>0</v>
      </c>
      <c r="AI3783" s="2">
        <f t="shared" si="255"/>
        <v>1</v>
      </c>
    </row>
    <row r="3784" spans="26:35" hidden="1" x14ac:dyDescent="0.25">
      <c r="Z3784"/>
      <c r="AD3784" s="5">
        <f t="shared" si="256"/>
        <v>42199</v>
      </c>
      <c r="AE3784" s="96" cm="1">
        <f t="array" ref="AE3784">_xlfn.XLOOKUP(AD3783,SELICHistorico[Data],SELICHistorico[SELIC dia]/100,AE3783,0)</f>
        <v>0</v>
      </c>
      <c r="AF3784" s="80">
        <f t="shared" si="258"/>
        <v>1</v>
      </c>
      <c r="AG3784" s="123">
        <f t="shared" si="257"/>
        <v>1000</v>
      </c>
      <c r="AH3784" s="126" cm="1">
        <f t="array" ref="AH3784">_xlfn.XLOOKUP(AD3783,CDIHistorico_[Data],CDIHistorico_[CDI dia]/100,AH3783,0)</f>
        <v>0</v>
      </c>
      <c r="AI3784" s="2">
        <f t="shared" si="255"/>
        <v>1</v>
      </c>
    </row>
    <row r="3785" spans="26:35" hidden="1" x14ac:dyDescent="0.25">
      <c r="Z3785"/>
      <c r="AD3785" s="5">
        <f t="shared" si="256"/>
        <v>42200</v>
      </c>
      <c r="AE3785" s="96" cm="1">
        <f t="array" ref="AE3785">_xlfn.XLOOKUP(AD3784,SELICHistorico[Data],SELICHistorico[SELIC dia]/100,AE3784,0)</f>
        <v>0</v>
      </c>
      <c r="AF3785" s="80">
        <f t="shared" si="258"/>
        <v>1</v>
      </c>
      <c r="AG3785" s="123">
        <f t="shared" si="257"/>
        <v>1000</v>
      </c>
      <c r="AH3785" s="126" cm="1">
        <f t="array" ref="AH3785">_xlfn.XLOOKUP(AD3784,CDIHistorico_[Data],CDIHistorico_[CDI dia]/100,AH3784,0)</f>
        <v>0</v>
      </c>
      <c r="AI3785" s="2">
        <f t="shared" si="255"/>
        <v>1</v>
      </c>
    </row>
    <row r="3786" spans="26:35" hidden="1" x14ac:dyDescent="0.25">
      <c r="Z3786"/>
      <c r="AD3786" s="5">
        <f t="shared" si="256"/>
        <v>42201</v>
      </c>
      <c r="AE3786" s="96" cm="1">
        <f t="array" ref="AE3786">_xlfn.XLOOKUP(AD3785,SELICHistorico[Data],SELICHistorico[SELIC dia]/100,AE3785,0)</f>
        <v>0</v>
      </c>
      <c r="AF3786" s="80">
        <f t="shared" si="258"/>
        <v>1</v>
      </c>
      <c r="AG3786" s="123">
        <f t="shared" si="257"/>
        <v>1000</v>
      </c>
      <c r="AH3786" s="126" cm="1">
        <f t="array" ref="AH3786">_xlfn.XLOOKUP(AD3785,CDIHistorico_[Data],CDIHistorico_[CDI dia]/100,AH3785,0)</f>
        <v>0</v>
      </c>
      <c r="AI3786" s="2">
        <f t="shared" si="255"/>
        <v>1</v>
      </c>
    </row>
    <row r="3787" spans="26:35" hidden="1" x14ac:dyDescent="0.25">
      <c r="Z3787"/>
      <c r="AD3787" s="5">
        <f t="shared" si="256"/>
        <v>42202</v>
      </c>
      <c r="AE3787" s="96" cm="1">
        <f t="array" ref="AE3787">_xlfn.XLOOKUP(AD3786,SELICHistorico[Data],SELICHistorico[SELIC dia]/100,AE3786,0)</f>
        <v>0</v>
      </c>
      <c r="AF3787" s="80">
        <f t="shared" si="258"/>
        <v>1</v>
      </c>
      <c r="AG3787" s="123">
        <f t="shared" si="257"/>
        <v>1000</v>
      </c>
      <c r="AH3787" s="126" cm="1">
        <f t="array" ref="AH3787">_xlfn.XLOOKUP(AD3786,CDIHistorico_[Data],CDIHistorico_[CDI dia]/100,AH3786,0)</f>
        <v>0</v>
      </c>
      <c r="AI3787" s="2">
        <f t="shared" ref="AI3787:AI3850" si="259">AI3786*(1+AH3787)</f>
        <v>1</v>
      </c>
    </row>
    <row r="3788" spans="26:35" hidden="1" x14ac:dyDescent="0.25">
      <c r="Z3788"/>
      <c r="AD3788" s="5">
        <f t="shared" si="256"/>
        <v>42205</v>
      </c>
      <c r="AE3788" s="96" cm="1">
        <f t="array" ref="AE3788">_xlfn.XLOOKUP(AD3787,SELICHistorico[Data],SELICHistorico[SELIC dia]/100,AE3787,0)</f>
        <v>0</v>
      </c>
      <c r="AF3788" s="80">
        <f t="shared" si="258"/>
        <v>1</v>
      </c>
      <c r="AG3788" s="123">
        <f t="shared" si="257"/>
        <v>1000</v>
      </c>
      <c r="AH3788" s="126" cm="1">
        <f t="array" ref="AH3788">_xlfn.XLOOKUP(AD3787,CDIHistorico_[Data],CDIHistorico_[CDI dia]/100,AH3787,0)</f>
        <v>0</v>
      </c>
      <c r="AI3788" s="2">
        <f t="shared" si="259"/>
        <v>1</v>
      </c>
    </row>
    <row r="3789" spans="26:35" hidden="1" x14ac:dyDescent="0.25">
      <c r="Z3789"/>
      <c r="AD3789" s="5">
        <f t="shared" si="256"/>
        <v>42206</v>
      </c>
      <c r="AE3789" s="96" cm="1">
        <f t="array" ref="AE3789">_xlfn.XLOOKUP(AD3788,SELICHistorico[Data],SELICHistorico[SELIC dia]/100,AE3788,0)</f>
        <v>0</v>
      </c>
      <c r="AF3789" s="80">
        <f t="shared" si="258"/>
        <v>1</v>
      </c>
      <c r="AG3789" s="123">
        <f t="shared" si="257"/>
        <v>1000</v>
      </c>
      <c r="AH3789" s="126" cm="1">
        <f t="array" ref="AH3789">_xlfn.XLOOKUP(AD3788,CDIHistorico_[Data],CDIHistorico_[CDI dia]/100,AH3788,0)</f>
        <v>0</v>
      </c>
      <c r="AI3789" s="2">
        <f t="shared" si="259"/>
        <v>1</v>
      </c>
    </row>
    <row r="3790" spans="26:35" hidden="1" x14ac:dyDescent="0.25">
      <c r="Z3790"/>
      <c r="AD3790" s="5">
        <f t="shared" si="256"/>
        <v>42207</v>
      </c>
      <c r="AE3790" s="96" cm="1">
        <f t="array" ref="AE3790">_xlfn.XLOOKUP(AD3789,SELICHistorico[Data],SELICHistorico[SELIC dia]/100,AE3789,0)</f>
        <v>0</v>
      </c>
      <c r="AF3790" s="80">
        <f t="shared" si="258"/>
        <v>1</v>
      </c>
      <c r="AG3790" s="123">
        <f t="shared" si="257"/>
        <v>1000</v>
      </c>
      <c r="AH3790" s="126" cm="1">
        <f t="array" ref="AH3790">_xlfn.XLOOKUP(AD3789,CDIHistorico_[Data],CDIHistorico_[CDI dia]/100,AH3789,0)</f>
        <v>0</v>
      </c>
      <c r="AI3790" s="2">
        <f t="shared" si="259"/>
        <v>1</v>
      </c>
    </row>
    <row r="3791" spans="26:35" hidden="1" x14ac:dyDescent="0.25">
      <c r="Z3791"/>
      <c r="AD3791" s="5">
        <f t="shared" si="256"/>
        <v>42208</v>
      </c>
      <c r="AE3791" s="96" cm="1">
        <f t="array" ref="AE3791">_xlfn.XLOOKUP(AD3790,SELICHistorico[Data],SELICHistorico[SELIC dia]/100,AE3790,0)</f>
        <v>0</v>
      </c>
      <c r="AF3791" s="80">
        <f t="shared" si="258"/>
        <v>1</v>
      </c>
      <c r="AG3791" s="123">
        <f t="shared" si="257"/>
        <v>1000</v>
      </c>
      <c r="AH3791" s="126" cm="1">
        <f t="array" ref="AH3791">_xlfn.XLOOKUP(AD3790,CDIHistorico_[Data],CDIHistorico_[CDI dia]/100,AH3790,0)</f>
        <v>0</v>
      </c>
      <c r="AI3791" s="2">
        <f t="shared" si="259"/>
        <v>1</v>
      </c>
    </row>
    <row r="3792" spans="26:35" hidden="1" x14ac:dyDescent="0.25">
      <c r="Z3792"/>
      <c r="AD3792" s="5">
        <f t="shared" si="256"/>
        <v>42209</v>
      </c>
      <c r="AE3792" s="96" cm="1">
        <f t="array" ref="AE3792">_xlfn.XLOOKUP(AD3791,SELICHistorico[Data],SELICHistorico[SELIC dia]/100,AE3791,0)</f>
        <v>0</v>
      </c>
      <c r="AF3792" s="80">
        <f t="shared" si="258"/>
        <v>1</v>
      </c>
      <c r="AG3792" s="123">
        <f t="shared" si="257"/>
        <v>1000</v>
      </c>
      <c r="AH3792" s="126" cm="1">
        <f t="array" ref="AH3792">_xlfn.XLOOKUP(AD3791,CDIHistorico_[Data],CDIHistorico_[CDI dia]/100,AH3791,0)</f>
        <v>0</v>
      </c>
      <c r="AI3792" s="2">
        <f t="shared" si="259"/>
        <v>1</v>
      </c>
    </row>
    <row r="3793" spans="26:35" hidden="1" x14ac:dyDescent="0.25">
      <c r="Z3793"/>
      <c r="AD3793" s="5">
        <f t="shared" si="256"/>
        <v>42212</v>
      </c>
      <c r="AE3793" s="96" cm="1">
        <f t="array" ref="AE3793">_xlfn.XLOOKUP(AD3792,SELICHistorico[Data],SELICHistorico[SELIC dia]/100,AE3792,0)</f>
        <v>0</v>
      </c>
      <c r="AF3793" s="80">
        <f t="shared" si="258"/>
        <v>1</v>
      </c>
      <c r="AG3793" s="123">
        <f t="shared" si="257"/>
        <v>1000</v>
      </c>
      <c r="AH3793" s="126" cm="1">
        <f t="array" ref="AH3793">_xlfn.XLOOKUP(AD3792,CDIHistorico_[Data],CDIHistorico_[CDI dia]/100,AH3792,0)</f>
        <v>0</v>
      </c>
      <c r="AI3793" s="2">
        <f t="shared" si="259"/>
        <v>1</v>
      </c>
    </row>
    <row r="3794" spans="26:35" hidden="1" x14ac:dyDescent="0.25">
      <c r="Z3794"/>
      <c r="AD3794" s="5">
        <f t="shared" si="256"/>
        <v>42213</v>
      </c>
      <c r="AE3794" s="96" cm="1">
        <f t="array" ref="AE3794">_xlfn.XLOOKUP(AD3793,SELICHistorico[Data],SELICHistorico[SELIC dia]/100,AE3793,0)</f>
        <v>0</v>
      </c>
      <c r="AF3794" s="80">
        <f t="shared" si="258"/>
        <v>1</v>
      </c>
      <c r="AG3794" s="123">
        <f t="shared" si="257"/>
        <v>1000</v>
      </c>
      <c r="AH3794" s="126" cm="1">
        <f t="array" ref="AH3794">_xlfn.XLOOKUP(AD3793,CDIHistorico_[Data],CDIHistorico_[CDI dia]/100,AH3793,0)</f>
        <v>0</v>
      </c>
      <c r="AI3794" s="2">
        <f t="shared" si="259"/>
        <v>1</v>
      </c>
    </row>
    <row r="3795" spans="26:35" hidden="1" x14ac:dyDescent="0.25">
      <c r="Z3795"/>
      <c r="AD3795" s="5">
        <f t="shared" si="256"/>
        <v>42214</v>
      </c>
      <c r="AE3795" s="96" cm="1">
        <f t="array" ref="AE3795">_xlfn.XLOOKUP(AD3794,SELICHistorico[Data],SELICHistorico[SELIC dia]/100,AE3794,0)</f>
        <v>0</v>
      </c>
      <c r="AF3795" s="80">
        <f t="shared" si="258"/>
        <v>1</v>
      </c>
      <c r="AG3795" s="123">
        <f t="shared" si="257"/>
        <v>1000</v>
      </c>
      <c r="AH3795" s="126" cm="1">
        <f t="array" ref="AH3795">_xlfn.XLOOKUP(AD3794,CDIHistorico_[Data],CDIHistorico_[CDI dia]/100,AH3794,0)</f>
        <v>0</v>
      </c>
      <c r="AI3795" s="2">
        <f t="shared" si="259"/>
        <v>1</v>
      </c>
    </row>
    <row r="3796" spans="26:35" hidden="1" x14ac:dyDescent="0.25">
      <c r="Z3796"/>
      <c r="AD3796" s="5">
        <f t="shared" ref="AD3796:AD3859" si="260">WORKDAY(AD3795,1,feriados)</f>
        <v>42215</v>
      </c>
      <c r="AE3796" s="96" cm="1">
        <f t="array" ref="AE3796">_xlfn.XLOOKUP(AD3795,SELICHistorico[Data],SELICHistorico[SELIC dia]/100,AE3795,0)</f>
        <v>0</v>
      </c>
      <c r="AF3796" s="80">
        <f t="shared" si="258"/>
        <v>1</v>
      </c>
      <c r="AG3796" s="123">
        <f t="shared" si="257"/>
        <v>1000</v>
      </c>
      <c r="AH3796" s="126" cm="1">
        <f t="array" ref="AH3796">_xlfn.XLOOKUP(AD3795,CDIHistorico_[Data],CDIHistorico_[CDI dia]/100,AH3795,0)</f>
        <v>0</v>
      </c>
      <c r="AI3796" s="2">
        <f t="shared" si="259"/>
        <v>1</v>
      </c>
    </row>
    <row r="3797" spans="26:35" hidden="1" x14ac:dyDescent="0.25">
      <c r="Z3797"/>
      <c r="AD3797" s="5">
        <f t="shared" si="260"/>
        <v>42216</v>
      </c>
      <c r="AE3797" s="96" cm="1">
        <f t="array" ref="AE3797">_xlfn.XLOOKUP(AD3796,SELICHistorico[Data],SELICHistorico[SELIC dia]/100,AE3796,0)</f>
        <v>0</v>
      </c>
      <c r="AF3797" s="80">
        <f t="shared" si="258"/>
        <v>1</v>
      </c>
      <c r="AG3797" s="123">
        <f t="shared" si="257"/>
        <v>1000</v>
      </c>
      <c r="AH3797" s="126" cm="1">
        <f t="array" ref="AH3797">_xlfn.XLOOKUP(AD3796,CDIHistorico_[Data],CDIHistorico_[CDI dia]/100,AH3796,0)</f>
        <v>0</v>
      </c>
      <c r="AI3797" s="2">
        <f t="shared" si="259"/>
        <v>1</v>
      </c>
    </row>
    <row r="3798" spans="26:35" hidden="1" x14ac:dyDescent="0.25">
      <c r="Z3798"/>
      <c r="AD3798" s="5">
        <f t="shared" si="260"/>
        <v>42219</v>
      </c>
      <c r="AE3798" s="96" cm="1">
        <f t="array" ref="AE3798">_xlfn.XLOOKUP(AD3797,SELICHistorico[Data],SELICHistorico[SELIC dia]/100,AE3797,0)</f>
        <v>0</v>
      </c>
      <c r="AF3798" s="80">
        <f t="shared" si="258"/>
        <v>1</v>
      </c>
      <c r="AG3798" s="123">
        <f t="shared" si="257"/>
        <v>1000</v>
      </c>
      <c r="AH3798" s="126" cm="1">
        <f t="array" ref="AH3798">_xlfn.XLOOKUP(AD3797,CDIHistorico_[Data],CDIHistorico_[CDI dia]/100,AH3797,0)</f>
        <v>0</v>
      </c>
      <c r="AI3798" s="2">
        <f t="shared" si="259"/>
        <v>1</v>
      </c>
    </row>
    <row r="3799" spans="26:35" hidden="1" x14ac:dyDescent="0.25">
      <c r="Z3799"/>
      <c r="AD3799" s="5">
        <f t="shared" si="260"/>
        <v>42220</v>
      </c>
      <c r="AE3799" s="96" cm="1">
        <f t="array" ref="AE3799">_xlfn.XLOOKUP(AD3798,SELICHistorico[Data],SELICHistorico[SELIC dia]/100,AE3798,0)</f>
        <v>0</v>
      </c>
      <c r="AF3799" s="80">
        <f t="shared" si="258"/>
        <v>1</v>
      </c>
      <c r="AG3799" s="123">
        <f t="shared" si="257"/>
        <v>1000</v>
      </c>
      <c r="AH3799" s="126" cm="1">
        <f t="array" ref="AH3799">_xlfn.XLOOKUP(AD3798,CDIHistorico_[Data],CDIHistorico_[CDI dia]/100,AH3798,0)</f>
        <v>0</v>
      </c>
      <c r="AI3799" s="2">
        <f t="shared" si="259"/>
        <v>1</v>
      </c>
    </row>
    <row r="3800" spans="26:35" hidden="1" x14ac:dyDescent="0.25">
      <c r="Z3800"/>
      <c r="AD3800" s="5">
        <f t="shared" si="260"/>
        <v>42221</v>
      </c>
      <c r="AE3800" s="96" cm="1">
        <f t="array" ref="AE3800">_xlfn.XLOOKUP(AD3799,SELICHistorico[Data],SELICHistorico[SELIC dia]/100,AE3799,0)</f>
        <v>0</v>
      </c>
      <c r="AF3800" s="80">
        <f t="shared" si="258"/>
        <v>1</v>
      </c>
      <c r="AG3800" s="123">
        <f t="shared" si="257"/>
        <v>1000</v>
      </c>
      <c r="AH3800" s="126" cm="1">
        <f t="array" ref="AH3800">_xlfn.XLOOKUP(AD3799,CDIHistorico_[Data],CDIHistorico_[CDI dia]/100,AH3799,0)</f>
        <v>0</v>
      </c>
      <c r="AI3800" s="2">
        <f t="shared" si="259"/>
        <v>1</v>
      </c>
    </row>
    <row r="3801" spans="26:35" hidden="1" x14ac:dyDescent="0.25">
      <c r="Z3801"/>
      <c r="AD3801" s="5">
        <f t="shared" si="260"/>
        <v>42222</v>
      </c>
      <c r="AE3801" s="96" cm="1">
        <f t="array" ref="AE3801">_xlfn.XLOOKUP(AD3800,SELICHistorico[Data],SELICHistorico[SELIC dia]/100,AE3800,0)</f>
        <v>0</v>
      </c>
      <c r="AF3801" s="80">
        <f t="shared" si="258"/>
        <v>1</v>
      </c>
      <c r="AG3801" s="123">
        <f t="shared" si="257"/>
        <v>1000</v>
      </c>
      <c r="AH3801" s="126" cm="1">
        <f t="array" ref="AH3801">_xlfn.XLOOKUP(AD3800,CDIHistorico_[Data],CDIHistorico_[CDI dia]/100,AH3800,0)</f>
        <v>0</v>
      </c>
      <c r="AI3801" s="2">
        <f t="shared" si="259"/>
        <v>1</v>
      </c>
    </row>
    <row r="3802" spans="26:35" hidden="1" x14ac:dyDescent="0.25">
      <c r="Z3802"/>
      <c r="AD3802" s="5">
        <f t="shared" si="260"/>
        <v>42223</v>
      </c>
      <c r="AE3802" s="96" cm="1">
        <f t="array" ref="AE3802">_xlfn.XLOOKUP(AD3801,SELICHistorico[Data],SELICHistorico[SELIC dia]/100,AE3801,0)</f>
        <v>0</v>
      </c>
      <c r="AF3802" s="80">
        <f t="shared" si="258"/>
        <v>1</v>
      </c>
      <c r="AG3802" s="123">
        <f t="shared" si="257"/>
        <v>1000</v>
      </c>
      <c r="AH3802" s="126" cm="1">
        <f t="array" ref="AH3802">_xlfn.XLOOKUP(AD3801,CDIHistorico_[Data],CDIHistorico_[CDI dia]/100,AH3801,0)</f>
        <v>0</v>
      </c>
      <c r="AI3802" s="2">
        <f t="shared" si="259"/>
        <v>1</v>
      </c>
    </row>
    <row r="3803" spans="26:35" hidden="1" x14ac:dyDescent="0.25">
      <c r="Z3803"/>
      <c r="AD3803" s="5">
        <f t="shared" si="260"/>
        <v>42226</v>
      </c>
      <c r="AE3803" s="96" cm="1">
        <f t="array" ref="AE3803">_xlfn.XLOOKUP(AD3802,SELICHistorico[Data],SELICHistorico[SELIC dia]/100,AE3802,0)</f>
        <v>0</v>
      </c>
      <c r="AF3803" s="80">
        <f t="shared" si="258"/>
        <v>1</v>
      </c>
      <c r="AG3803" s="123">
        <f t="shared" si="257"/>
        <v>1000</v>
      </c>
      <c r="AH3803" s="126" cm="1">
        <f t="array" ref="AH3803">_xlfn.XLOOKUP(AD3802,CDIHistorico_[Data],CDIHistorico_[CDI dia]/100,AH3802,0)</f>
        <v>0</v>
      </c>
      <c r="AI3803" s="2">
        <f t="shared" si="259"/>
        <v>1</v>
      </c>
    </row>
    <row r="3804" spans="26:35" hidden="1" x14ac:dyDescent="0.25">
      <c r="Z3804"/>
      <c r="AD3804" s="5">
        <f t="shared" si="260"/>
        <v>42227</v>
      </c>
      <c r="AE3804" s="96" cm="1">
        <f t="array" ref="AE3804">_xlfn.XLOOKUP(AD3803,SELICHistorico[Data],SELICHistorico[SELIC dia]/100,AE3803,0)</f>
        <v>0</v>
      </c>
      <c r="AF3804" s="80">
        <f t="shared" si="258"/>
        <v>1</v>
      </c>
      <c r="AG3804" s="123">
        <f t="shared" si="257"/>
        <v>1000</v>
      </c>
      <c r="AH3804" s="126" cm="1">
        <f t="array" ref="AH3804">_xlfn.XLOOKUP(AD3803,CDIHistorico_[Data],CDIHistorico_[CDI dia]/100,AH3803,0)</f>
        <v>0</v>
      </c>
      <c r="AI3804" s="2">
        <f t="shared" si="259"/>
        <v>1</v>
      </c>
    </row>
    <row r="3805" spans="26:35" hidden="1" x14ac:dyDescent="0.25">
      <c r="Z3805"/>
      <c r="AD3805" s="5">
        <f t="shared" si="260"/>
        <v>42228</v>
      </c>
      <c r="AE3805" s="96" cm="1">
        <f t="array" ref="AE3805">_xlfn.XLOOKUP(AD3804,SELICHistorico[Data],SELICHistorico[SELIC dia]/100,AE3804,0)</f>
        <v>0</v>
      </c>
      <c r="AF3805" s="80">
        <f t="shared" si="258"/>
        <v>1</v>
      </c>
      <c r="AG3805" s="123">
        <f t="shared" si="257"/>
        <v>1000</v>
      </c>
      <c r="AH3805" s="126" cm="1">
        <f t="array" ref="AH3805">_xlfn.XLOOKUP(AD3804,CDIHistorico_[Data],CDIHistorico_[CDI dia]/100,AH3804,0)</f>
        <v>0</v>
      </c>
      <c r="AI3805" s="2">
        <f t="shared" si="259"/>
        <v>1</v>
      </c>
    </row>
    <row r="3806" spans="26:35" hidden="1" x14ac:dyDescent="0.25">
      <c r="Z3806"/>
      <c r="AD3806" s="5">
        <f t="shared" si="260"/>
        <v>42229</v>
      </c>
      <c r="AE3806" s="96" cm="1">
        <f t="array" ref="AE3806">_xlfn.XLOOKUP(AD3805,SELICHistorico[Data],SELICHistorico[SELIC dia]/100,AE3805,0)</f>
        <v>0</v>
      </c>
      <c r="AF3806" s="80">
        <f t="shared" si="258"/>
        <v>1</v>
      </c>
      <c r="AG3806" s="123">
        <f t="shared" si="257"/>
        <v>1000</v>
      </c>
      <c r="AH3806" s="126" cm="1">
        <f t="array" ref="AH3806">_xlfn.XLOOKUP(AD3805,CDIHistorico_[Data],CDIHistorico_[CDI dia]/100,AH3805,0)</f>
        <v>0</v>
      </c>
      <c r="AI3806" s="2">
        <f t="shared" si="259"/>
        <v>1</v>
      </c>
    </row>
    <row r="3807" spans="26:35" hidden="1" x14ac:dyDescent="0.25">
      <c r="Z3807"/>
      <c r="AD3807" s="5">
        <f t="shared" si="260"/>
        <v>42230</v>
      </c>
      <c r="AE3807" s="96" cm="1">
        <f t="array" ref="AE3807">_xlfn.XLOOKUP(AD3806,SELICHistorico[Data],SELICHistorico[SELIC dia]/100,AE3806,0)</f>
        <v>0</v>
      </c>
      <c r="AF3807" s="80">
        <f t="shared" si="258"/>
        <v>1</v>
      </c>
      <c r="AG3807" s="123">
        <f t="shared" si="257"/>
        <v>1000</v>
      </c>
      <c r="AH3807" s="126" cm="1">
        <f t="array" ref="AH3807">_xlfn.XLOOKUP(AD3806,CDIHistorico_[Data],CDIHistorico_[CDI dia]/100,AH3806,0)</f>
        <v>0</v>
      </c>
      <c r="AI3807" s="2">
        <f t="shared" si="259"/>
        <v>1</v>
      </c>
    </row>
    <row r="3808" spans="26:35" hidden="1" x14ac:dyDescent="0.25">
      <c r="Z3808"/>
      <c r="AD3808" s="5">
        <f t="shared" si="260"/>
        <v>42233</v>
      </c>
      <c r="AE3808" s="96" cm="1">
        <f t="array" ref="AE3808">_xlfn.XLOOKUP(AD3807,SELICHistorico[Data],SELICHistorico[SELIC dia]/100,AE3807,0)</f>
        <v>0</v>
      </c>
      <c r="AF3808" s="80">
        <f t="shared" si="258"/>
        <v>1</v>
      </c>
      <c r="AG3808" s="123">
        <f t="shared" si="257"/>
        <v>1000</v>
      </c>
      <c r="AH3808" s="126" cm="1">
        <f t="array" ref="AH3808">_xlfn.XLOOKUP(AD3807,CDIHistorico_[Data],CDIHistorico_[CDI dia]/100,AH3807,0)</f>
        <v>0</v>
      </c>
      <c r="AI3808" s="2">
        <f t="shared" si="259"/>
        <v>1</v>
      </c>
    </row>
    <row r="3809" spans="26:35" hidden="1" x14ac:dyDescent="0.25">
      <c r="Z3809"/>
      <c r="AD3809" s="5">
        <f t="shared" si="260"/>
        <v>42234</v>
      </c>
      <c r="AE3809" s="96" cm="1">
        <f t="array" ref="AE3809">_xlfn.XLOOKUP(AD3808,SELICHistorico[Data],SELICHistorico[SELIC dia]/100,AE3808,0)</f>
        <v>0</v>
      </c>
      <c r="AF3809" s="80">
        <f t="shared" si="258"/>
        <v>1</v>
      </c>
      <c r="AG3809" s="123">
        <f t="shared" si="257"/>
        <v>1000</v>
      </c>
      <c r="AH3809" s="126" cm="1">
        <f t="array" ref="AH3809">_xlfn.XLOOKUP(AD3808,CDIHistorico_[Data],CDIHistorico_[CDI dia]/100,AH3808,0)</f>
        <v>0</v>
      </c>
      <c r="AI3809" s="2">
        <f t="shared" si="259"/>
        <v>1</v>
      </c>
    </row>
    <row r="3810" spans="26:35" hidden="1" x14ac:dyDescent="0.25">
      <c r="Z3810"/>
      <c r="AD3810" s="5">
        <f t="shared" si="260"/>
        <v>42235</v>
      </c>
      <c r="AE3810" s="96" cm="1">
        <f t="array" ref="AE3810">_xlfn.XLOOKUP(AD3809,SELICHistorico[Data],SELICHistorico[SELIC dia]/100,AE3809,0)</f>
        <v>0</v>
      </c>
      <c r="AF3810" s="80">
        <f t="shared" si="258"/>
        <v>1</v>
      </c>
      <c r="AG3810" s="123">
        <f t="shared" si="257"/>
        <v>1000</v>
      </c>
      <c r="AH3810" s="126" cm="1">
        <f t="array" ref="AH3810">_xlfn.XLOOKUP(AD3809,CDIHistorico_[Data],CDIHistorico_[CDI dia]/100,AH3809,0)</f>
        <v>0</v>
      </c>
      <c r="AI3810" s="2">
        <f t="shared" si="259"/>
        <v>1</v>
      </c>
    </row>
    <row r="3811" spans="26:35" hidden="1" x14ac:dyDescent="0.25">
      <c r="Z3811"/>
      <c r="AD3811" s="5">
        <f t="shared" si="260"/>
        <v>42236</v>
      </c>
      <c r="AE3811" s="96" cm="1">
        <f t="array" ref="AE3811">_xlfn.XLOOKUP(AD3810,SELICHistorico[Data],SELICHistorico[SELIC dia]/100,AE3810,0)</f>
        <v>0</v>
      </c>
      <c r="AF3811" s="80">
        <f t="shared" si="258"/>
        <v>1</v>
      </c>
      <c r="AG3811" s="123">
        <f t="shared" si="257"/>
        <v>1000</v>
      </c>
      <c r="AH3811" s="126" cm="1">
        <f t="array" ref="AH3811">_xlfn.XLOOKUP(AD3810,CDIHistorico_[Data],CDIHistorico_[CDI dia]/100,AH3810,0)</f>
        <v>0</v>
      </c>
      <c r="AI3811" s="2">
        <f t="shared" si="259"/>
        <v>1</v>
      </c>
    </row>
    <row r="3812" spans="26:35" hidden="1" x14ac:dyDescent="0.25">
      <c r="Z3812"/>
      <c r="AD3812" s="5">
        <f t="shared" si="260"/>
        <v>42237</v>
      </c>
      <c r="AE3812" s="96" cm="1">
        <f t="array" ref="AE3812">_xlfn.XLOOKUP(AD3811,SELICHistorico[Data],SELICHistorico[SELIC dia]/100,AE3811,0)</f>
        <v>0</v>
      </c>
      <c r="AF3812" s="80">
        <f t="shared" si="258"/>
        <v>1</v>
      </c>
      <c r="AG3812" s="123">
        <f t="shared" si="257"/>
        <v>1000</v>
      </c>
      <c r="AH3812" s="126" cm="1">
        <f t="array" ref="AH3812">_xlfn.XLOOKUP(AD3811,CDIHistorico_[Data],CDIHistorico_[CDI dia]/100,AH3811,0)</f>
        <v>0</v>
      </c>
      <c r="AI3812" s="2">
        <f t="shared" si="259"/>
        <v>1</v>
      </c>
    </row>
    <row r="3813" spans="26:35" hidden="1" x14ac:dyDescent="0.25">
      <c r="Z3813"/>
      <c r="AD3813" s="5">
        <f t="shared" si="260"/>
        <v>42240</v>
      </c>
      <c r="AE3813" s="96" cm="1">
        <f t="array" ref="AE3813">_xlfn.XLOOKUP(AD3812,SELICHistorico[Data],SELICHistorico[SELIC dia]/100,AE3812,0)</f>
        <v>0</v>
      </c>
      <c r="AF3813" s="80">
        <f t="shared" si="258"/>
        <v>1</v>
      </c>
      <c r="AG3813" s="123">
        <f t="shared" si="257"/>
        <v>1000</v>
      </c>
      <c r="AH3813" s="126" cm="1">
        <f t="array" ref="AH3813">_xlfn.XLOOKUP(AD3812,CDIHistorico_[Data],CDIHistorico_[CDI dia]/100,AH3812,0)</f>
        <v>0</v>
      </c>
      <c r="AI3813" s="2">
        <f t="shared" si="259"/>
        <v>1</v>
      </c>
    </row>
    <row r="3814" spans="26:35" hidden="1" x14ac:dyDescent="0.25">
      <c r="Z3814"/>
      <c r="AD3814" s="5">
        <f t="shared" si="260"/>
        <v>42241</v>
      </c>
      <c r="AE3814" s="96" cm="1">
        <f t="array" ref="AE3814">_xlfn.XLOOKUP(AD3813,SELICHistorico[Data],SELICHistorico[SELIC dia]/100,AE3813,0)</f>
        <v>0</v>
      </c>
      <c r="AF3814" s="80">
        <f t="shared" si="258"/>
        <v>1</v>
      </c>
      <c r="AG3814" s="123">
        <f t="shared" si="257"/>
        <v>1000</v>
      </c>
      <c r="AH3814" s="126" cm="1">
        <f t="array" ref="AH3814">_xlfn.XLOOKUP(AD3813,CDIHistorico_[Data],CDIHistorico_[CDI dia]/100,AH3813,0)</f>
        <v>0</v>
      </c>
      <c r="AI3814" s="2">
        <f t="shared" si="259"/>
        <v>1</v>
      </c>
    </row>
    <row r="3815" spans="26:35" hidden="1" x14ac:dyDescent="0.25">
      <c r="Z3815"/>
      <c r="AD3815" s="5">
        <f t="shared" si="260"/>
        <v>42242</v>
      </c>
      <c r="AE3815" s="96" cm="1">
        <f t="array" ref="AE3815">_xlfn.XLOOKUP(AD3814,SELICHistorico[Data],SELICHistorico[SELIC dia]/100,AE3814,0)</f>
        <v>0</v>
      </c>
      <c r="AF3815" s="80">
        <f t="shared" si="258"/>
        <v>1</v>
      </c>
      <c r="AG3815" s="123">
        <f t="shared" si="257"/>
        <v>1000</v>
      </c>
      <c r="AH3815" s="126" cm="1">
        <f t="array" ref="AH3815">_xlfn.XLOOKUP(AD3814,CDIHistorico_[Data],CDIHistorico_[CDI dia]/100,AH3814,0)</f>
        <v>0</v>
      </c>
      <c r="AI3815" s="2">
        <f t="shared" si="259"/>
        <v>1</v>
      </c>
    </row>
    <row r="3816" spans="26:35" hidden="1" x14ac:dyDescent="0.25">
      <c r="Z3816"/>
      <c r="AD3816" s="5">
        <f t="shared" si="260"/>
        <v>42243</v>
      </c>
      <c r="AE3816" s="96" cm="1">
        <f t="array" ref="AE3816">_xlfn.XLOOKUP(AD3815,SELICHistorico[Data],SELICHistorico[SELIC dia]/100,AE3815,0)</f>
        <v>0</v>
      </c>
      <c r="AF3816" s="80">
        <f t="shared" si="258"/>
        <v>1</v>
      </c>
      <c r="AG3816" s="123">
        <f t="shared" si="257"/>
        <v>1000</v>
      </c>
      <c r="AH3816" s="126" cm="1">
        <f t="array" ref="AH3816">_xlfn.XLOOKUP(AD3815,CDIHistorico_[Data],CDIHistorico_[CDI dia]/100,AH3815,0)</f>
        <v>0</v>
      </c>
      <c r="AI3816" s="2">
        <f t="shared" si="259"/>
        <v>1</v>
      </c>
    </row>
    <row r="3817" spans="26:35" hidden="1" x14ac:dyDescent="0.25">
      <c r="Z3817"/>
      <c r="AD3817" s="5">
        <f t="shared" si="260"/>
        <v>42244</v>
      </c>
      <c r="AE3817" s="96" cm="1">
        <f t="array" ref="AE3817">_xlfn.XLOOKUP(AD3816,SELICHistorico[Data],SELICHistorico[SELIC dia]/100,AE3816,0)</f>
        <v>0</v>
      </c>
      <c r="AF3817" s="80">
        <f t="shared" si="258"/>
        <v>1</v>
      </c>
      <c r="AG3817" s="123">
        <f t="shared" si="257"/>
        <v>1000</v>
      </c>
      <c r="AH3817" s="126" cm="1">
        <f t="array" ref="AH3817">_xlfn.XLOOKUP(AD3816,CDIHistorico_[Data],CDIHistorico_[CDI dia]/100,AH3816,0)</f>
        <v>0</v>
      </c>
      <c r="AI3817" s="2">
        <f t="shared" si="259"/>
        <v>1</v>
      </c>
    </row>
    <row r="3818" spans="26:35" hidden="1" x14ac:dyDescent="0.25">
      <c r="Z3818"/>
      <c r="AD3818" s="5">
        <f t="shared" si="260"/>
        <v>42247</v>
      </c>
      <c r="AE3818" s="96" cm="1">
        <f t="array" ref="AE3818">_xlfn.XLOOKUP(AD3817,SELICHistorico[Data],SELICHistorico[SELIC dia]/100,AE3817,0)</f>
        <v>0</v>
      </c>
      <c r="AF3818" s="80">
        <f t="shared" si="258"/>
        <v>1</v>
      </c>
      <c r="AG3818" s="123">
        <f t="shared" si="257"/>
        <v>1000</v>
      </c>
      <c r="AH3818" s="126" cm="1">
        <f t="array" ref="AH3818">_xlfn.XLOOKUP(AD3817,CDIHistorico_[Data],CDIHistorico_[CDI dia]/100,AH3817,0)</f>
        <v>0</v>
      </c>
      <c r="AI3818" s="2">
        <f t="shared" si="259"/>
        <v>1</v>
      </c>
    </row>
    <row r="3819" spans="26:35" hidden="1" x14ac:dyDescent="0.25">
      <c r="Z3819"/>
      <c r="AD3819" s="5">
        <f t="shared" si="260"/>
        <v>42248</v>
      </c>
      <c r="AE3819" s="96" cm="1">
        <f t="array" ref="AE3819">_xlfn.XLOOKUP(AD3818,SELICHistorico[Data],SELICHistorico[SELIC dia]/100,AE3818,0)</f>
        <v>0</v>
      </c>
      <c r="AF3819" s="80">
        <f t="shared" si="258"/>
        <v>1</v>
      </c>
      <c r="AG3819" s="123">
        <f t="shared" si="257"/>
        <v>1000</v>
      </c>
      <c r="AH3819" s="126" cm="1">
        <f t="array" ref="AH3819">_xlfn.XLOOKUP(AD3818,CDIHistorico_[Data],CDIHistorico_[CDI dia]/100,AH3818,0)</f>
        <v>0</v>
      </c>
      <c r="AI3819" s="2">
        <f t="shared" si="259"/>
        <v>1</v>
      </c>
    </row>
    <row r="3820" spans="26:35" hidden="1" x14ac:dyDescent="0.25">
      <c r="Z3820"/>
      <c r="AD3820" s="5">
        <f t="shared" si="260"/>
        <v>42249</v>
      </c>
      <c r="AE3820" s="96" cm="1">
        <f t="array" ref="AE3820">_xlfn.XLOOKUP(AD3819,SELICHistorico[Data],SELICHistorico[SELIC dia]/100,AE3819,0)</f>
        <v>0</v>
      </c>
      <c r="AF3820" s="80">
        <f t="shared" si="258"/>
        <v>1</v>
      </c>
      <c r="AG3820" s="123">
        <f t="shared" si="257"/>
        <v>1000</v>
      </c>
      <c r="AH3820" s="126" cm="1">
        <f t="array" ref="AH3820">_xlfn.XLOOKUP(AD3819,CDIHistorico_[Data],CDIHistorico_[CDI dia]/100,AH3819,0)</f>
        <v>0</v>
      </c>
      <c r="AI3820" s="2">
        <f t="shared" si="259"/>
        <v>1</v>
      </c>
    </row>
    <row r="3821" spans="26:35" hidden="1" x14ac:dyDescent="0.25">
      <c r="Z3821"/>
      <c r="AD3821" s="5">
        <f t="shared" si="260"/>
        <v>42250</v>
      </c>
      <c r="AE3821" s="96" cm="1">
        <f t="array" ref="AE3821">_xlfn.XLOOKUP(AD3820,SELICHistorico[Data],SELICHistorico[SELIC dia]/100,AE3820,0)</f>
        <v>0</v>
      </c>
      <c r="AF3821" s="80">
        <f t="shared" si="258"/>
        <v>1</v>
      </c>
      <c r="AG3821" s="123">
        <f t="shared" si="257"/>
        <v>1000</v>
      </c>
      <c r="AH3821" s="126" cm="1">
        <f t="array" ref="AH3821">_xlfn.XLOOKUP(AD3820,CDIHistorico_[Data],CDIHistorico_[CDI dia]/100,AH3820,0)</f>
        <v>0</v>
      </c>
      <c r="AI3821" s="2">
        <f t="shared" si="259"/>
        <v>1</v>
      </c>
    </row>
    <row r="3822" spans="26:35" hidden="1" x14ac:dyDescent="0.25">
      <c r="Z3822"/>
      <c r="AD3822" s="5">
        <f t="shared" si="260"/>
        <v>42251</v>
      </c>
      <c r="AE3822" s="96" cm="1">
        <f t="array" ref="AE3822">_xlfn.XLOOKUP(AD3821,SELICHistorico[Data],SELICHistorico[SELIC dia]/100,AE3821,0)</f>
        <v>0</v>
      </c>
      <c r="AF3822" s="80">
        <f t="shared" si="258"/>
        <v>1</v>
      </c>
      <c r="AG3822" s="123">
        <f t="shared" si="257"/>
        <v>1000</v>
      </c>
      <c r="AH3822" s="126" cm="1">
        <f t="array" ref="AH3822">_xlfn.XLOOKUP(AD3821,CDIHistorico_[Data],CDIHistorico_[CDI dia]/100,AH3821,0)</f>
        <v>0</v>
      </c>
      <c r="AI3822" s="2">
        <f t="shared" si="259"/>
        <v>1</v>
      </c>
    </row>
    <row r="3823" spans="26:35" hidden="1" x14ac:dyDescent="0.25">
      <c r="Z3823"/>
      <c r="AD3823" s="5">
        <f t="shared" si="260"/>
        <v>42255</v>
      </c>
      <c r="AE3823" s="96" cm="1">
        <f t="array" ref="AE3823">_xlfn.XLOOKUP(AD3822,SELICHistorico[Data],SELICHistorico[SELIC dia]/100,AE3822,0)</f>
        <v>0</v>
      </c>
      <c r="AF3823" s="80">
        <f t="shared" si="258"/>
        <v>1</v>
      </c>
      <c r="AG3823" s="123">
        <f t="shared" si="257"/>
        <v>1000</v>
      </c>
      <c r="AH3823" s="126" cm="1">
        <f t="array" ref="AH3823">_xlfn.XLOOKUP(AD3822,CDIHistorico_[Data],CDIHistorico_[CDI dia]/100,AH3822,0)</f>
        <v>0</v>
      </c>
      <c r="AI3823" s="2">
        <f t="shared" si="259"/>
        <v>1</v>
      </c>
    </row>
    <row r="3824" spans="26:35" hidden="1" x14ac:dyDescent="0.25">
      <c r="Z3824"/>
      <c r="AD3824" s="5">
        <f t="shared" si="260"/>
        <v>42256</v>
      </c>
      <c r="AE3824" s="96" cm="1">
        <f t="array" ref="AE3824">_xlfn.XLOOKUP(AD3823,SELICHistorico[Data],SELICHistorico[SELIC dia]/100,AE3823,0)</f>
        <v>0</v>
      </c>
      <c r="AF3824" s="80">
        <f t="shared" si="258"/>
        <v>1</v>
      </c>
      <c r="AG3824" s="123">
        <f t="shared" si="257"/>
        <v>1000</v>
      </c>
      <c r="AH3824" s="126" cm="1">
        <f t="array" ref="AH3824">_xlfn.XLOOKUP(AD3823,CDIHistorico_[Data],CDIHistorico_[CDI dia]/100,AH3823,0)</f>
        <v>0</v>
      </c>
      <c r="AI3824" s="2">
        <f t="shared" si="259"/>
        <v>1</v>
      </c>
    </row>
    <row r="3825" spans="26:35" hidden="1" x14ac:dyDescent="0.25">
      <c r="Z3825"/>
      <c r="AD3825" s="5">
        <f t="shared" si="260"/>
        <v>42257</v>
      </c>
      <c r="AE3825" s="96" cm="1">
        <f t="array" ref="AE3825">_xlfn.XLOOKUP(AD3824,SELICHistorico[Data],SELICHistorico[SELIC dia]/100,AE3824,0)</f>
        <v>0</v>
      </c>
      <c r="AF3825" s="80">
        <f t="shared" si="258"/>
        <v>1</v>
      </c>
      <c r="AG3825" s="123">
        <f t="shared" si="257"/>
        <v>1000</v>
      </c>
      <c r="AH3825" s="126" cm="1">
        <f t="array" ref="AH3825">_xlfn.XLOOKUP(AD3824,CDIHistorico_[Data],CDIHistorico_[CDI dia]/100,AH3824,0)</f>
        <v>0</v>
      </c>
      <c r="AI3825" s="2">
        <f t="shared" si="259"/>
        <v>1</v>
      </c>
    </row>
    <row r="3826" spans="26:35" hidden="1" x14ac:dyDescent="0.25">
      <c r="Z3826"/>
      <c r="AD3826" s="5">
        <f t="shared" si="260"/>
        <v>42258</v>
      </c>
      <c r="AE3826" s="96" cm="1">
        <f t="array" ref="AE3826">_xlfn.XLOOKUP(AD3825,SELICHistorico[Data],SELICHistorico[SELIC dia]/100,AE3825,0)</f>
        <v>0</v>
      </c>
      <c r="AF3826" s="80">
        <f t="shared" si="258"/>
        <v>1</v>
      </c>
      <c r="AG3826" s="123">
        <f t="shared" si="257"/>
        <v>1000</v>
      </c>
      <c r="AH3826" s="126" cm="1">
        <f t="array" ref="AH3826">_xlfn.XLOOKUP(AD3825,CDIHistorico_[Data],CDIHistorico_[CDI dia]/100,AH3825,0)</f>
        <v>0</v>
      </c>
      <c r="AI3826" s="2">
        <f t="shared" si="259"/>
        <v>1</v>
      </c>
    </row>
    <row r="3827" spans="26:35" hidden="1" x14ac:dyDescent="0.25">
      <c r="Z3827"/>
      <c r="AD3827" s="5">
        <f t="shared" si="260"/>
        <v>42261</v>
      </c>
      <c r="AE3827" s="96" cm="1">
        <f t="array" ref="AE3827">_xlfn.XLOOKUP(AD3826,SELICHistorico[Data],SELICHistorico[SELIC dia]/100,AE3826,0)</f>
        <v>0</v>
      </c>
      <c r="AF3827" s="80">
        <f t="shared" si="258"/>
        <v>1</v>
      </c>
      <c r="AG3827" s="123">
        <f t="shared" si="257"/>
        <v>1000</v>
      </c>
      <c r="AH3827" s="126" cm="1">
        <f t="array" ref="AH3827">_xlfn.XLOOKUP(AD3826,CDIHistorico_[Data],CDIHistorico_[CDI dia]/100,AH3826,0)</f>
        <v>0</v>
      </c>
      <c r="AI3827" s="2">
        <f t="shared" si="259"/>
        <v>1</v>
      </c>
    </row>
    <row r="3828" spans="26:35" hidden="1" x14ac:dyDescent="0.25">
      <c r="Z3828"/>
      <c r="AD3828" s="5">
        <f t="shared" si="260"/>
        <v>42262</v>
      </c>
      <c r="AE3828" s="96" cm="1">
        <f t="array" ref="AE3828">_xlfn.XLOOKUP(AD3827,SELICHistorico[Data],SELICHistorico[SELIC dia]/100,AE3827,0)</f>
        <v>0</v>
      </c>
      <c r="AF3828" s="80">
        <f t="shared" si="258"/>
        <v>1</v>
      </c>
      <c r="AG3828" s="123">
        <f t="shared" si="257"/>
        <v>1000</v>
      </c>
      <c r="AH3828" s="126" cm="1">
        <f t="array" ref="AH3828">_xlfn.XLOOKUP(AD3827,CDIHistorico_[Data],CDIHistorico_[CDI dia]/100,AH3827,0)</f>
        <v>0</v>
      </c>
      <c r="AI3828" s="2">
        <f t="shared" si="259"/>
        <v>1</v>
      </c>
    </row>
    <row r="3829" spans="26:35" hidden="1" x14ac:dyDescent="0.25">
      <c r="Z3829"/>
      <c r="AD3829" s="5">
        <f t="shared" si="260"/>
        <v>42263</v>
      </c>
      <c r="AE3829" s="96" cm="1">
        <f t="array" ref="AE3829">_xlfn.XLOOKUP(AD3828,SELICHistorico[Data],SELICHistorico[SELIC dia]/100,AE3828,0)</f>
        <v>0</v>
      </c>
      <c r="AF3829" s="80">
        <f t="shared" si="258"/>
        <v>1</v>
      </c>
      <c r="AG3829" s="123">
        <f t="shared" si="257"/>
        <v>1000</v>
      </c>
      <c r="AH3829" s="126" cm="1">
        <f t="array" ref="AH3829">_xlfn.XLOOKUP(AD3828,CDIHistorico_[Data],CDIHistorico_[CDI dia]/100,AH3828,0)</f>
        <v>0</v>
      </c>
      <c r="AI3829" s="2">
        <f t="shared" si="259"/>
        <v>1</v>
      </c>
    </row>
    <row r="3830" spans="26:35" hidden="1" x14ac:dyDescent="0.25">
      <c r="Z3830"/>
      <c r="AD3830" s="5">
        <f t="shared" si="260"/>
        <v>42264</v>
      </c>
      <c r="AE3830" s="96" cm="1">
        <f t="array" ref="AE3830">_xlfn.XLOOKUP(AD3829,SELICHistorico[Data],SELICHistorico[SELIC dia]/100,AE3829,0)</f>
        <v>0</v>
      </c>
      <c r="AF3830" s="80">
        <f t="shared" si="258"/>
        <v>1</v>
      </c>
      <c r="AG3830" s="123">
        <f t="shared" si="257"/>
        <v>1000</v>
      </c>
      <c r="AH3830" s="126" cm="1">
        <f t="array" ref="AH3830">_xlfn.XLOOKUP(AD3829,CDIHistorico_[Data],CDIHistorico_[CDI dia]/100,AH3829,0)</f>
        <v>0</v>
      </c>
      <c r="AI3830" s="2">
        <f t="shared" si="259"/>
        <v>1</v>
      </c>
    </row>
    <row r="3831" spans="26:35" hidden="1" x14ac:dyDescent="0.25">
      <c r="Z3831"/>
      <c r="AD3831" s="5">
        <f t="shared" si="260"/>
        <v>42265</v>
      </c>
      <c r="AE3831" s="96" cm="1">
        <f t="array" ref="AE3831">_xlfn.XLOOKUP(AD3830,SELICHistorico[Data],SELICHistorico[SELIC dia]/100,AE3830,0)</f>
        <v>0</v>
      </c>
      <c r="AF3831" s="80">
        <f t="shared" si="258"/>
        <v>1</v>
      </c>
      <c r="AG3831" s="123">
        <f t="shared" si="257"/>
        <v>1000</v>
      </c>
      <c r="AH3831" s="126" cm="1">
        <f t="array" ref="AH3831">_xlfn.XLOOKUP(AD3830,CDIHistorico_[Data],CDIHistorico_[CDI dia]/100,AH3830,0)</f>
        <v>0</v>
      </c>
      <c r="AI3831" s="2">
        <f t="shared" si="259"/>
        <v>1</v>
      </c>
    </row>
    <row r="3832" spans="26:35" hidden="1" x14ac:dyDescent="0.25">
      <c r="Z3832"/>
      <c r="AD3832" s="5">
        <f t="shared" si="260"/>
        <v>42268</v>
      </c>
      <c r="AE3832" s="96" cm="1">
        <f t="array" ref="AE3832">_xlfn.XLOOKUP(AD3831,SELICHistorico[Data],SELICHistorico[SELIC dia]/100,AE3831,0)</f>
        <v>0</v>
      </c>
      <c r="AF3832" s="80">
        <f t="shared" si="258"/>
        <v>1</v>
      </c>
      <c r="AG3832" s="123">
        <f t="shared" si="257"/>
        <v>1000</v>
      </c>
      <c r="AH3832" s="126" cm="1">
        <f t="array" ref="AH3832">_xlfn.XLOOKUP(AD3831,CDIHistorico_[Data],CDIHistorico_[CDI dia]/100,AH3831,0)</f>
        <v>0</v>
      </c>
      <c r="AI3832" s="2">
        <f t="shared" si="259"/>
        <v>1</v>
      </c>
    </row>
    <row r="3833" spans="26:35" hidden="1" x14ac:dyDescent="0.25">
      <c r="Z3833"/>
      <c r="AD3833" s="5">
        <f t="shared" si="260"/>
        <v>42269</v>
      </c>
      <c r="AE3833" s="96" cm="1">
        <f t="array" ref="AE3833">_xlfn.XLOOKUP(AD3832,SELICHistorico[Data],SELICHistorico[SELIC dia]/100,AE3832,0)</f>
        <v>0</v>
      </c>
      <c r="AF3833" s="80">
        <f t="shared" si="258"/>
        <v>1</v>
      </c>
      <c r="AG3833" s="123">
        <f t="shared" si="257"/>
        <v>1000</v>
      </c>
      <c r="AH3833" s="126" cm="1">
        <f t="array" ref="AH3833">_xlfn.XLOOKUP(AD3832,CDIHistorico_[Data],CDIHistorico_[CDI dia]/100,AH3832,0)</f>
        <v>0</v>
      </c>
      <c r="AI3833" s="2">
        <f t="shared" si="259"/>
        <v>1</v>
      </c>
    </row>
    <row r="3834" spans="26:35" hidden="1" x14ac:dyDescent="0.25">
      <c r="Z3834"/>
      <c r="AD3834" s="5">
        <f t="shared" si="260"/>
        <v>42270</v>
      </c>
      <c r="AE3834" s="96" cm="1">
        <f t="array" ref="AE3834">_xlfn.XLOOKUP(AD3833,SELICHistorico[Data],SELICHistorico[SELIC dia]/100,AE3833,0)</f>
        <v>0</v>
      </c>
      <c r="AF3834" s="80">
        <f t="shared" si="258"/>
        <v>1</v>
      </c>
      <c r="AG3834" s="123">
        <f t="shared" si="257"/>
        <v>1000</v>
      </c>
      <c r="AH3834" s="126" cm="1">
        <f t="array" ref="AH3834">_xlfn.XLOOKUP(AD3833,CDIHistorico_[Data],CDIHistorico_[CDI dia]/100,AH3833,0)</f>
        <v>0</v>
      </c>
      <c r="AI3834" s="2">
        <f t="shared" si="259"/>
        <v>1</v>
      </c>
    </row>
    <row r="3835" spans="26:35" hidden="1" x14ac:dyDescent="0.25">
      <c r="Z3835"/>
      <c r="AD3835" s="5">
        <f t="shared" si="260"/>
        <v>42271</v>
      </c>
      <c r="AE3835" s="96" cm="1">
        <f t="array" ref="AE3835">_xlfn.XLOOKUP(AD3834,SELICHistorico[Data],SELICHistorico[SELIC dia]/100,AE3834,0)</f>
        <v>0</v>
      </c>
      <c r="AF3835" s="80">
        <f t="shared" si="258"/>
        <v>1</v>
      </c>
      <c r="AG3835" s="123">
        <f t="shared" si="257"/>
        <v>1000</v>
      </c>
      <c r="AH3835" s="126" cm="1">
        <f t="array" ref="AH3835">_xlfn.XLOOKUP(AD3834,CDIHistorico_[Data],CDIHistorico_[CDI dia]/100,AH3834,0)</f>
        <v>0</v>
      </c>
      <c r="AI3835" s="2">
        <f t="shared" si="259"/>
        <v>1</v>
      </c>
    </row>
    <row r="3836" spans="26:35" hidden="1" x14ac:dyDescent="0.25">
      <c r="Z3836"/>
      <c r="AD3836" s="5">
        <f t="shared" si="260"/>
        <v>42272</v>
      </c>
      <c r="AE3836" s="96" cm="1">
        <f t="array" ref="AE3836">_xlfn.XLOOKUP(AD3835,SELICHistorico[Data],SELICHistorico[SELIC dia]/100,AE3835,0)</f>
        <v>0</v>
      </c>
      <c r="AF3836" s="80">
        <f t="shared" si="258"/>
        <v>1</v>
      </c>
      <c r="AG3836" s="123">
        <f t="shared" si="257"/>
        <v>1000</v>
      </c>
      <c r="AH3836" s="126" cm="1">
        <f t="array" ref="AH3836">_xlfn.XLOOKUP(AD3835,CDIHistorico_[Data],CDIHistorico_[CDI dia]/100,AH3835,0)</f>
        <v>0</v>
      </c>
      <c r="AI3836" s="2">
        <f t="shared" si="259"/>
        <v>1</v>
      </c>
    </row>
    <row r="3837" spans="26:35" hidden="1" x14ac:dyDescent="0.25">
      <c r="Z3837"/>
      <c r="AD3837" s="5">
        <f t="shared" si="260"/>
        <v>42275</v>
      </c>
      <c r="AE3837" s="96" cm="1">
        <f t="array" ref="AE3837">_xlfn.XLOOKUP(AD3836,SELICHistorico[Data],SELICHistorico[SELIC dia]/100,AE3836,0)</f>
        <v>0</v>
      </c>
      <c r="AF3837" s="80">
        <f t="shared" si="258"/>
        <v>1</v>
      </c>
      <c r="AG3837" s="123">
        <f t="shared" ref="AG3837:AG3900" si="261">TRUNC(1000*AF3837,6)</f>
        <v>1000</v>
      </c>
      <c r="AH3837" s="126" cm="1">
        <f t="array" ref="AH3837">_xlfn.XLOOKUP(AD3836,CDIHistorico_[Data],CDIHistorico_[CDI dia]/100,AH3836,0)</f>
        <v>0</v>
      </c>
      <c r="AI3837" s="2">
        <f t="shared" si="259"/>
        <v>1</v>
      </c>
    </row>
    <row r="3838" spans="26:35" hidden="1" x14ac:dyDescent="0.25">
      <c r="Z3838"/>
      <c r="AD3838" s="5">
        <f t="shared" si="260"/>
        <v>42276</v>
      </c>
      <c r="AE3838" s="96" cm="1">
        <f t="array" ref="AE3838">_xlfn.XLOOKUP(AD3837,SELICHistorico[Data],SELICHistorico[SELIC dia]/100,AE3837,0)</f>
        <v>0</v>
      </c>
      <c r="AF3838" s="80">
        <f t="shared" ref="AF3838:AF3901" si="262">AF3837*(1+AE3838)</f>
        <v>1</v>
      </c>
      <c r="AG3838" s="123">
        <f t="shared" si="261"/>
        <v>1000</v>
      </c>
      <c r="AH3838" s="126" cm="1">
        <f t="array" ref="AH3838">_xlfn.XLOOKUP(AD3837,CDIHistorico_[Data],CDIHistorico_[CDI dia]/100,AH3837,0)</f>
        <v>0</v>
      </c>
      <c r="AI3838" s="2">
        <f t="shared" si="259"/>
        <v>1</v>
      </c>
    </row>
    <row r="3839" spans="26:35" hidden="1" x14ac:dyDescent="0.25">
      <c r="Z3839"/>
      <c r="AD3839" s="5">
        <f t="shared" si="260"/>
        <v>42277</v>
      </c>
      <c r="AE3839" s="96" cm="1">
        <f t="array" ref="AE3839">_xlfn.XLOOKUP(AD3838,SELICHistorico[Data],SELICHistorico[SELIC dia]/100,AE3838,0)</f>
        <v>0</v>
      </c>
      <c r="AF3839" s="80">
        <f t="shared" si="262"/>
        <v>1</v>
      </c>
      <c r="AG3839" s="123">
        <f t="shared" si="261"/>
        <v>1000</v>
      </c>
      <c r="AH3839" s="126" cm="1">
        <f t="array" ref="AH3839">_xlfn.XLOOKUP(AD3838,CDIHistorico_[Data],CDIHistorico_[CDI dia]/100,AH3838,0)</f>
        <v>0</v>
      </c>
      <c r="AI3839" s="2">
        <f t="shared" si="259"/>
        <v>1</v>
      </c>
    </row>
    <row r="3840" spans="26:35" hidden="1" x14ac:dyDescent="0.25">
      <c r="Z3840"/>
      <c r="AD3840" s="5">
        <f t="shared" si="260"/>
        <v>42278</v>
      </c>
      <c r="AE3840" s="96" cm="1">
        <f t="array" ref="AE3840">_xlfn.XLOOKUP(AD3839,SELICHistorico[Data],SELICHistorico[SELIC dia]/100,AE3839,0)</f>
        <v>0</v>
      </c>
      <c r="AF3840" s="80">
        <f t="shared" si="262"/>
        <v>1</v>
      </c>
      <c r="AG3840" s="123">
        <f t="shared" si="261"/>
        <v>1000</v>
      </c>
      <c r="AH3840" s="126" cm="1">
        <f t="array" ref="AH3840">_xlfn.XLOOKUP(AD3839,CDIHistorico_[Data],CDIHistorico_[CDI dia]/100,AH3839,0)</f>
        <v>0</v>
      </c>
      <c r="AI3840" s="2">
        <f t="shared" si="259"/>
        <v>1</v>
      </c>
    </row>
    <row r="3841" spans="26:35" hidden="1" x14ac:dyDescent="0.25">
      <c r="Z3841"/>
      <c r="AD3841" s="5">
        <f t="shared" si="260"/>
        <v>42279</v>
      </c>
      <c r="AE3841" s="96" cm="1">
        <f t="array" ref="AE3841">_xlfn.XLOOKUP(AD3840,SELICHistorico[Data],SELICHistorico[SELIC dia]/100,AE3840,0)</f>
        <v>0</v>
      </c>
      <c r="AF3841" s="80">
        <f t="shared" si="262"/>
        <v>1</v>
      </c>
      <c r="AG3841" s="123">
        <f t="shared" si="261"/>
        <v>1000</v>
      </c>
      <c r="AH3841" s="126" cm="1">
        <f t="array" ref="AH3841">_xlfn.XLOOKUP(AD3840,CDIHistorico_[Data],CDIHistorico_[CDI dia]/100,AH3840,0)</f>
        <v>0</v>
      </c>
      <c r="AI3841" s="2">
        <f t="shared" si="259"/>
        <v>1</v>
      </c>
    </row>
    <row r="3842" spans="26:35" hidden="1" x14ac:dyDescent="0.25">
      <c r="Z3842"/>
      <c r="AD3842" s="5">
        <f t="shared" si="260"/>
        <v>42282</v>
      </c>
      <c r="AE3842" s="96" cm="1">
        <f t="array" ref="AE3842">_xlfn.XLOOKUP(AD3841,SELICHistorico[Data],SELICHistorico[SELIC dia]/100,AE3841,0)</f>
        <v>0</v>
      </c>
      <c r="AF3842" s="80">
        <f t="shared" si="262"/>
        <v>1</v>
      </c>
      <c r="AG3842" s="123">
        <f t="shared" si="261"/>
        <v>1000</v>
      </c>
      <c r="AH3842" s="126" cm="1">
        <f t="array" ref="AH3842">_xlfn.XLOOKUP(AD3841,CDIHistorico_[Data],CDIHistorico_[CDI dia]/100,AH3841,0)</f>
        <v>0</v>
      </c>
      <c r="AI3842" s="2">
        <f t="shared" si="259"/>
        <v>1</v>
      </c>
    </row>
    <row r="3843" spans="26:35" hidden="1" x14ac:dyDescent="0.25">
      <c r="Z3843"/>
      <c r="AD3843" s="5">
        <f t="shared" si="260"/>
        <v>42283</v>
      </c>
      <c r="AE3843" s="96" cm="1">
        <f t="array" ref="AE3843">_xlfn.XLOOKUP(AD3842,SELICHistorico[Data],SELICHistorico[SELIC dia]/100,AE3842,0)</f>
        <v>0</v>
      </c>
      <c r="AF3843" s="80">
        <f t="shared" si="262"/>
        <v>1</v>
      </c>
      <c r="AG3843" s="123">
        <f t="shared" si="261"/>
        <v>1000</v>
      </c>
      <c r="AH3843" s="126" cm="1">
        <f t="array" ref="AH3843">_xlfn.XLOOKUP(AD3842,CDIHistorico_[Data],CDIHistorico_[CDI dia]/100,AH3842,0)</f>
        <v>0</v>
      </c>
      <c r="AI3843" s="2">
        <f t="shared" si="259"/>
        <v>1</v>
      </c>
    </row>
    <row r="3844" spans="26:35" hidden="1" x14ac:dyDescent="0.25">
      <c r="Z3844"/>
      <c r="AD3844" s="5">
        <f t="shared" si="260"/>
        <v>42284</v>
      </c>
      <c r="AE3844" s="96" cm="1">
        <f t="array" ref="AE3844">_xlfn.XLOOKUP(AD3843,SELICHistorico[Data],SELICHistorico[SELIC dia]/100,AE3843,0)</f>
        <v>0</v>
      </c>
      <c r="AF3844" s="80">
        <f t="shared" si="262"/>
        <v>1</v>
      </c>
      <c r="AG3844" s="123">
        <f t="shared" si="261"/>
        <v>1000</v>
      </c>
      <c r="AH3844" s="126" cm="1">
        <f t="array" ref="AH3844">_xlfn.XLOOKUP(AD3843,CDIHistorico_[Data],CDIHistorico_[CDI dia]/100,AH3843,0)</f>
        <v>0</v>
      </c>
      <c r="AI3844" s="2">
        <f t="shared" si="259"/>
        <v>1</v>
      </c>
    </row>
    <row r="3845" spans="26:35" hidden="1" x14ac:dyDescent="0.25">
      <c r="Z3845"/>
      <c r="AD3845" s="5">
        <f t="shared" si="260"/>
        <v>42285</v>
      </c>
      <c r="AE3845" s="96" cm="1">
        <f t="array" ref="AE3845">_xlfn.XLOOKUP(AD3844,SELICHistorico[Data],SELICHistorico[SELIC dia]/100,AE3844,0)</f>
        <v>0</v>
      </c>
      <c r="AF3845" s="80">
        <f t="shared" si="262"/>
        <v>1</v>
      </c>
      <c r="AG3845" s="123">
        <f t="shared" si="261"/>
        <v>1000</v>
      </c>
      <c r="AH3845" s="126" cm="1">
        <f t="array" ref="AH3845">_xlfn.XLOOKUP(AD3844,CDIHistorico_[Data],CDIHistorico_[CDI dia]/100,AH3844,0)</f>
        <v>0</v>
      </c>
      <c r="AI3845" s="2">
        <f t="shared" si="259"/>
        <v>1</v>
      </c>
    </row>
    <row r="3846" spans="26:35" hidden="1" x14ac:dyDescent="0.25">
      <c r="Z3846"/>
      <c r="AD3846" s="5">
        <f t="shared" si="260"/>
        <v>42286</v>
      </c>
      <c r="AE3846" s="96" cm="1">
        <f t="array" ref="AE3846">_xlfn.XLOOKUP(AD3845,SELICHistorico[Data],SELICHistorico[SELIC dia]/100,AE3845,0)</f>
        <v>0</v>
      </c>
      <c r="AF3846" s="80">
        <f t="shared" si="262"/>
        <v>1</v>
      </c>
      <c r="AG3846" s="123">
        <f t="shared" si="261"/>
        <v>1000</v>
      </c>
      <c r="AH3846" s="126" cm="1">
        <f t="array" ref="AH3846">_xlfn.XLOOKUP(AD3845,CDIHistorico_[Data],CDIHistorico_[CDI dia]/100,AH3845,0)</f>
        <v>0</v>
      </c>
      <c r="AI3846" s="2">
        <f t="shared" si="259"/>
        <v>1</v>
      </c>
    </row>
    <row r="3847" spans="26:35" hidden="1" x14ac:dyDescent="0.25">
      <c r="Z3847"/>
      <c r="AD3847" s="5">
        <f t="shared" si="260"/>
        <v>42290</v>
      </c>
      <c r="AE3847" s="96" cm="1">
        <f t="array" ref="AE3847">_xlfn.XLOOKUP(AD3846,SELICHistorico[Data],SELICHistorico[SELIC dia]/100,AE3846,0)</f>
        <v>0</v>
      </c>
      <c r="AF3847" s="80">
        <f t="shared" si="262"/>
        <v>1</v>
      </c>
      <c r="AG3847" s="123">
        <f t="shared" si="261"/>
        <v>1000</v>
      </c>
      <c r="AH3847" s="126" cm="1">
        <f t="array" ref="AH3847">_xlfn.XLOOKUP(AD3846,CDIHistorico_[Data],CDIHistorico_[CDI dia]/100,AH3846,0)</f>
        <v>0</v>
      </c>
      <c r="AI3847" s="2">
        <f t="shared" si="259"/>
        <v>1</v>
      </c>
    </row>
    <row r="3848" spans="26:35" hidden="1" x14ac:dyDescent="0.25">
      <c r="Z3848"/>
      <c r="AD3848" s="5">
        <f t="shared" si="260"/>
        <v>42291</v>
      </c>
      <c r="AE3848" s="96" cm="1">
        <f t="array" ref="AE3848">_xlfn.XLOOKUP(AD3847,SELICHistorico[Data],SELICHistorico[SELIC dia]/100,AE3847,0)</f>
        <v>0</v>
      </c>
      <c r="AF3848" s="80">
        <f t="shared" si="262"/>
        <v>1</v>
      </c>
      <c r="AG3848" s="123">
        <f t="shared" si="261"/>
        <v>1000</v>
      </c>
      <c r="AH3848" s="126" cm="1">
        <f t="array" ref="AH3848">_xlfn.XLOOKUP(AD3847,CDIHistorico_[Data],CDIHistorico_[CDI dia]/100,AH3847,0)</f>
        <v>0</v>
      </c>
      <c r="AI3848" s="2">
        <f t="shared" si="259"/>
        <v>1</v>
      </c>
    </row>
    <row r="3849" spans="26:35" hidden="1" x14ac:dyDescent="0.25">
      <c r="Z3849"/>
      <c r="AD3849" s="5">
        <f t="shared" si="260"/>
        <v>42292</v>
      </c>
      <c r="AE3849" s="96" cm="1">
        <f t="array" ref="AE3849">_xlfn.XLOOKUP(AD3848,SELICHistorico[Data],SELICHistorico[SELIC dia]/100,AE3848,0)</f>
        <v>0</v>
      </c>
      <c r="AF3849" s="80">
        <f t="shared" si="262"/>
        <v>1</v>
      </c>
      <c r="AG3849" s="123">
        <f t="shared" si="261"/>
        <v>1000</v>
      </c>
      <c r="AH3849" s="126" cm="1">
        <f t="array" ref="AH3849">_xlfn.XLOOKUP(AD3848,CDIHistorico_[Data],CDIHistorico_[CDI dia]/100,AH3848,0)</f>
        <v>0</v>
      </c>
      <c r="AI3849" s="2">
        <f t="shared" si="259"/>
        <v>1</v>
      </c>
    </row>
    <row r="3850" spans="26:35" hidden="1" x14ac:dyDescent="0.25">
      <c r="Z3850"/>
      <c r="AD3850" s="5">
        <f t="shared" si="260"/>
        <v>42293</v>
      </c>
      <c r="AE3850" s="96" cm="1">
        <f t="array" ref="AE3850">_xlfn.XLOOKUP(AD3849,SELICHistorico[Data],SELICHistorico[SELIC dia]/100,AE3849,0)</f>
        <v>0</v>
      </c>
      <c r="AF3850" s="80">
        <f t="shared" si="262"/>
        <v>1</v>
      </c>
      <c r="AG3850" s="123">
        <f t="shared" si="261"/>
        <v>1000</v>
      </c>
      <c r="AH3850" s="126" cm="1">
        <f t="array" ref="AH3850">_xlfn.XLOOKUP(AD3849,CDIHistorico_[Data],CDIHistorico_[CDI dia]/100,AH3849,0)</f>
        <v>0</v>
      </c>
      <c r="AI3850" s="2">
        <f t="shared" si="259"/>
        <v>1</v>
      </c>
    </row>
    <row r="3851" spans="26:35" hidden="1" x14ac:dyDescent="0.25">
      <c r="Z3851"/>
      <c r="AD3851" s="5">
        <f t="shared" si="260"/>
        <v>42296</v>
      </c>
      <c r="AE3851" s="96" cm="1">
        <f t="array" ref="AE3851">_xlfn.XLOOKUP(AD3850,SELICHistorico[Data],SELICHistorico[SELIC dia]/100,AE3850,0)</f>
        <v>0</v>
      </c>
      <c r="AF3851" s="80">
        <f t="shared" si="262"/>
        <v>1</v>
      </c>
      <c r="AG3851" s="123">
        <f t="shared" si="261"/>
        <v>1000</v>
      </c>
      <c r="AH3851" s="126" cm="1">
        <f t="array" ref="AH3851">_xlfn.XLOOKUP(AD3850,CDIHistorico_[Data],CDIHistorico_[CDI dia]/100,AH3850,0)</f>
        <v>0</v>
      </c>
      <c r="AI3851" s="2">
        <f t="shared" ref="AI3851:AI3914" si="263">AI3850*(1+AH3851)</f>
        <v>1</v>
      </c>
    </row>
    <row r="3852" spans="26:35" hidden="1" x14ac:dyDescent="0.25">
      <c r="Z3852"/>
      <c r="AD3852" s="5">
        <f t="shared" si="260"/>
        <v>42297</v>
      </c>
      <c r="AE3852" s="96" cm="1">
        <f t="array" ref="AE3852">_xlfn.XLOOKUP(AD3851,SELICHistorico[Data],SELICHistorico[SELIC dia]/100,AE3851,0)</f>
        <v>0</v>
      </c>
      <c r="AF3852" s="80">
        <f t="shared" si="262"/>
        <v>1</v>
      </c>
      <c r="AG3852" s="123">
        <f t="shared" si="261"/>
        <v>1000</v>
      </c>
      <c r="AH3852" s="126" cm="1">
        <f t="array" ref="AH3852">_xlfn.XLOOKUP(AD3851,CDIHistorico_[Data],CDIHistorico_[CDI dia]/100,AH3851,0)</f>
        <v>0</v>
      </c>
      <c r="AI3852" s="2">
        <f t="shared" si="263"/>
        <v>1</v>
      </c>
    </row>
    <row r="3853" spans="26:35" hidden="1" x14ac:dyDescent="0.25">
      <c r="Z3853"/>
      <c r="AD3853" s="5">
        <f t="shared" si="260"/>
        <v>42298</v>
      </c>
      <c r="AE3853" s="96" cm="1">
        <f t="array" ref="AE3853">_xlfn.XLOOKUP(AD3852,SELICHistorico[Data],SELICHistorico[SELIC dia]/100,AE3852,0)</f>
        <v>0</v>
      </c>
      <c r="AF3853" s="80">
        <f t="shared" si="262"/>
        <v>1</v>
      </c>
      <c r="AG3853" s="123">
        <f t="shared" si="261"/>
        <v>1000</v>
      </c>
      <c r="AH3853" s="126" cm="1">
        <f t="array" ref="AH3853">_xlfn.XLOOKUP(AD3852,CDIHistorico_[Data],CDIHistorico_[CDI dia]/100,AH3852,0)</f>
        <v>0</v>
      </c>
      <c r="AI3853" s="2">
        <f t="shared" si="263"/>
        <v>1</v>
      </c>
    </row>
    <row r="3854" spans="26:35" hidden="1" x14ac:dyDescent="0.25">
      <c r="Z3854"/>
      <c r="AD3854" s="5">
        <f t="shared" si="260"/>
        <v>42299</v>
      </c>
      <c r="AE3854" s="96" cm="1">
        <f t="array" ref="AE3854">_xlfn.XLOOKUP(AD3853,SELICHistorico[Data],SELICHistorico[SELIC dia]/100,AE3853,0)</f>
        <v>0</v>
      </c>
      <c r="AF3854" s="80">
        <f t="shared" si="262"/>
        <v>1</v>
      </c>
      <c r="AG3854" s="123">
        <f t="shared" si="261"/>
        <v>1000</v>
      </c>
      <c r="AH3854" s="126" cm="1">
        <f t="array" ref="AH3854">_xlfn.XLOOKUP(AD3853,CDIHistorico_[Data],CDIHistorico_[CDI dia]/100,AH3853,0)</f>
        <v>0</v>
      </c>
      <c r="AI3854" s="2">
        <f t="shared" si="263"/>
        <v>1</v>
      </c>
    </row>
    <row r="3855" spans="26:35" hidden="1" x14ac:dyDescent="0.25">
      <c r="Z3855"/>
      <c r="AD3855" s="5">
        <f t="shared" si="260"/>
        <v>42300</v>
      </c>
      <c r="AE3855" s="96" cm="1">
        <f t="array" ref="AE3855">_xlfn.XLOOKUP(AD3854,SELICHistorico[Data],SELICHistorico[SELIC dia]/100,AE3854,0)</f>
        <v>0</v>
      </c>
      <c r="AF3855" s="80">
        <f t="shared" si="262"/>
        <v>1</v>
      </c>
      <c r="AG3855" s="123">
        <f t="shared" si="261"/>
        <v>1000</v>
      </c>
      <c r="AH3855" s="126" cm="1">
        <f t="array" ref="AH3855">_xlfn.XLOOKUP(AD3854,CDIHistorico_[Data],CDIHistorico_[CDI dia]/100,AH3854,0)</f>
        <v>0</v>
      </c>
      <c r="AI3855" s="2">
        <f t="shared" si="263"/>
        <v>1</v>
      </c>
    </row>
    <row r="3856" spans="26:35" hidden="1" x14ac:dyDescent="0.25">
      <c r="Z3856"/>
      <c r="AD3856" s="5">
        <f t="shared" si="260"/>
        <v>42303</v>
      </c>
      <c r="AE3856" s="96" cm="1">
        <f t="array" ref="AE3856">_xlfn.XLOOKUP(AD3855,SELICHistorico[Data],SELICHistorico[SELIC dia]/100,AE3855,0)</f>
        <v>0</v>
      </c>
      <c r="AF3856" s="80">
        <f t="shared" si="262"/>
        <v>1</v>
      </c>
      <c r="AG3856" s="123">
        <f t="shared" si="261"/>
        <v>1000</v>
      </c>
      <c r="AH3856" s="126" cm="1">
        <f t="array" ref="AH3856">_xlfn.XLOOKUP(AD3855,CDIHistorico_[Data],CDIHistorico_[CDI dia]/100,AH3855,0)</f>
        <v>0</v>
      </c>
      <c r="AI3856" s="2">
        <f t="shared" si="263"/>
        <v>1</v>
      </c>
    </row>
    <row r="3857" spans="26:35" hidden="1" x14ac:dyDescent="0.25">
      <c r="Z3857"/>
      <c r="AD3857" s="5">
        <f t="shared" si="260"/>
        <v>42304</v>
      </c>
      <c r="AE3857" s="96" cm="1">
        <f t="array" ref="AE3857">_xlfn.XLOOKUP(AD3856,SELICHistorico[Data],SELICHistorico[SELIC dia]/100,AE3856,0)</f>
        <v>0</v>
      </c>
      <c r="AF3857" s="80">
        <f t="shared" si="262"/>
        <v>1</v>
      </c>
      <c r="AG3857" s="123">
        <f t="shared" si="261"/>
        <v>1000</v>
      </c>
      <c r="AH3857" s="126" cm="1">
        <f t="array" ref="AH3857">_xlfn.XLOOKUP(AD3856,CDIHistorico_[Data],CDIHistorico_[CDI dia]/100,AH3856,0)</f>
        <v>0</v>
      </c>
      <c r="AI3857" s="2">
        <f t="shared" si="263"/>
        <v>1</v>
      </c>
    </row>
    <row r="3858" spans="26:35" hidden="1" x14ac:dyDescent="0.25">
      <c r="Z3858"/>
      <c r="AD3858" s="5">
        <f t="shared" si="260"/>
        <v>42305</v>
      </c>
      <c r="AE3858" s="96" cm="1">
        <f t="array" ref="AE3858">_xlfn.XLOOKUP(AD3857,SELICHistorico[Data],SELICHistorico[SELIC dia]/100,AE3857,0)</f>
        <v>0</v>
      </c>
      <c r="AF3858" s="80">
        <f t="shared" si="262"/>
        <v>1</v>
      </c>
      <c r="AG3858" s="123">
        <f t="shared" si="261"/>
        <v>1000</v>
      </c>
      <c r="AH3858" s="126" cm="1">
        <f t="array" ref="AH3858">_xlfn.XLOOKUP(AD3857,CDIHistorico_[Data],CDIHistorico_[CDI dia]/100,AH3857,0)</f>
        <v>0</v>
      </c>
      <c r="AI3858" s="2">
        <f t="shared" si="263"/>
        <v>1</v>
      </c>
    </row>
    <row r="3859" spans="26:35" hidden="1" x14ac:dyDescent="0.25">
      <c r="Z3859"/>
      <c r="AD3859" s="5">
        <f t="shared" si="260"/>
        <v>42306</v>
      </c>
      <c r="AE3859" s="96" cm="1">
        <f t="array" ref="AE3859">_xlfn.XLOOKUP(AD3858,SELICHistorico[Data],SELICHistorico[SELIC dia]/100,AE3858,0)</f>
        <v>0</v>
      </c>
      <c r="AF3859" s="80">
        <f t="shared" si="262"/>
        <v>1</v>
      </c>
      <c r="AG3859" s="123">
        <f t="shared" si="261"/>
        <v>1000</v>
      </c>
      <c r="AH3859" s="126" cm="1">
        <f t="array" ref="AH3859">_xlfn.XLOOKUP(AD3858,CDIHistorico_[Data],CDIHistorico_[CDI dia]/100,AH3858,0)</f>
        <v>0</v>
      </c>
      <c r="AI3859" s="2">
        <f t="shared" si="263"/>
        <v>1</v>
      </c>
    </row>
    <row r="3860" spans="26:35" hidden="1" x14ac:dyDescent="0.25">
      <c r="Z3860"/>
      <c r="AD3860" s="5">
        <f t="shared" ref="AD3860:AD3923" si="264">WORKDAY(AD3859,1,feriados)</f>
        <v>42307</v>
      </c>
      <c r="AE3860" s="96" cm="1">
        <f t="array" ref="AE3860">_xlfn.XLOOKUP(AD3859,SELICHistorico[Data],SELICHistorico[SELIC dia]/100,AE3859,0)</f>
        <v>0</v>
      </c>
      <c r="AF3860" s="80">
        <f t="shared" si="262"/>
        <v>1</v>
      </c>
      <c r="AG3860" s="123">
        <f t="shared" si="261"/>
        <v>1000</v>
      </c>
      <c r="AH3860" s="126" cm="1">
        <f t="array" ref="AH3860">_xlfn.XLOOKUP(AD3859,CDIHistorico_[Data],CDIHistorico_[CDI dia]/100,AH3859,0)</f>
        <v>0</v>
      </c>
      <c r="AI3860" s="2">
        <f t="shared" si="263"/>
        <v>1</v>
      </c>
    </row>
    <row r="3861" spans="26:35" hidden="1" x14ac:dyDescent="0.25">
      <c r="Z3861"/>
      <c r="AD3861" s="5">
        <f t="shared" si="264"/>
        <v>42311</v>
      </c>
      <c r="AE3861" s="96" cm="1">
        <f t="array" ref="AE3861">_xlfn.XLOOKUP(AD3860,SELICHistorico[Data],SELICHistorico[SELIC dia]/100,AE3860,0)</f>
        <v>0</v>
      </c>
      <c r="AF3861" s="80">
        <f t="shared" si="262"/>
        <v>1</v>
      </c>
      <c r="AG3861" s="123">
        <f t="shared" si="261"/>
        <v>1000</v>
      </c>
      <c r="AH3861" s="126" cm="1">
        <f t="array" ref="AH3861">_xlfn.XLOOKUP(AD3860,CDIHistorico_[Data],CDIHistorico_[CDI dia]/100,AH3860,0)</f>
        <v>0</v>
      </c>
      <c r="AI3861" s="2">
        <f t="shared" si="263"/>
        <v>1</v>
      </c>
    </row>
    <row r="3862" spans="26:35" hidden="1" x14ac:dyDescent="0.25">
      <c r="Z3862"/>
      <c r="AD3862" s="5">
        <f t="shared" si="264"/>
        <v>42312</v>
      </c>
      <c r="AE3862" s="96" cm="1">
        <f t="array" ref="AE3862">_xlfn.XLOOKUP(AD3861,SELICHistorico[Data],SELICHistorico[SELIC dia]/100,AE3861,0)</f>
        <v>0</v>
      </c>
      <c r="AF3862" s="80">
        <f t="shared" si="262"/>
        <v>1</v>
      </c>
      <c r="AG3862" s="123">
        <f t="shared" si="261"/>
        <v>1000</v>
      </c>
      <c r="AH3862" s="126" cm="1">
        <f t="array" ref="AH3862">_xlfn.XLOOKUP(AD3861,CDIHistorico_[Data],CDIHistorico_[CDI dia]/100,AH3861,0)</f>
        <v>0</v>
      </c>
      <c r="AI3862" s="2">
        <f t="shared" si="263"/>
        <v>1</v>
      </c>
    </row>
    <row r="3863" spans="26:35" hidden="1" x14ac:dyDescent="0.25">
      <c r="Z3863"/>
      <c r="AD3863" s="5">
        <f t="shared" si="264"/>
        <v>42313</v>
      </c>
      <c r="AE3863" s="96" cm="1">
        <f t="array" ref="AE3863">_xlfn.XLOOKUP(AD3862,SELICHistorico[Data],SELICHistorico[SELIC dia]/100,AE3862,0)</f>
        <v>0</v>
      </c>
      <c r="AF3863" s="80">
        <f t="shared" si="262"/>
        <v>1</v>
      </c>
      <c r="AG3863" s="123">
        <f t="shared" si="261"/>
        <v>1000</v>
      </c>
      <c r="AH3863" s="126" cm="1">
        <f t="array" ref="AH3863">_xlfn.XLOOKUP(AD3862,CDIHistorico_[Data],CDIHistorico_[CDI dia]/100,AH3862,0)</f>
        <v>0</v>
      </c>
      <c r="AI3863" s="2">
        <f t="shared" si="263"/>
        <v>1</v>
      </c>
    </row>
    <row r="3864" spans="26:35" hidden="1" x14ac:dyDescent="0.25">
      <c r="Z3864"/>
      <c r="AD3864" s="5">
        <f t="shared" si="264"/>
        <v>42314</v>
      </c>
      <c r="AE3864" s="96" cm="1">
        <f t="array" ref="AE3864">_xlfn.XLOOKUP(AD3863,SELICHistorico[Data],SELICHistorico[SELIC dia]/100,AE3863,0)</f>
        <v>0</v>
      </c>
      <c r="AF3864" s="80">
        <f t="shared" si="262"/>
        <v>1</v>
      </c>
      <c r="AG3864" s="123">
        <f t="shared" si="261"/>
        <v>1000</v>
      </c>
      <c r="AH3864" s="126" cm="1">
        <f t="array" ref="AH3864">_xlfn.XLOOKUP(AD3863,CDIHistorico_[Data],CDIHistorico_[CDI dia]/100,AH3863,0)</f>
        <v>0</v>
      </c>
      <c r="AI3864" s="2">
        <f t="shared" si="263"/>
        <v>1</v>
      </c>
    </row>
    <row r="3865" spans="26:35" hidden="1" x14ac:dyDescent="0.25">
      <c r="Z3865"/>
      <c r="AD3865" s="5">
        <f t="shared" si="264"/>
        <v>42317</v>
      </c>
      <c r="AE3865" s="96" cm="1">
        <f t="array" ref="AE3865">_xlfn.XLOOKUP(AD3864,SELICHistorico[Data],SELICHistorico[SELIC dia]/100,AE3864,0)</f>
        <v>0</v>
      </c>
      <c r="AF3865" s="80">
        <f t="shared" si="262"/>
        <v>1</v>
      </c>
      <c r="AG3865" s="123">
        <f t="shared" si="261"/>
        <v>1000</v>
      </c>
      <c r="AH3865" s="126" cm="1">
        <f t="array" ref="AH3865">_xlfn.XLOOKUP(AD3864,CDIHistorico_[Data],CDIHistorico_[CDI dia]/100,AH3864,0)</f>
        <v>0</v>
      </c>
      <c r="AI3865" s="2">
        <f t="shared" si="263"/>
        <v>1</v>
      </c>
    </row>
    <row r="3866" spans="26:35" hidden="1" x14ac:dyDescent="0.25">
      <c r="Z3866"/>
      <c r="AD3866" s="5">
        <f t="shared" si="264"/>
        <v>42318</v>
      </c>
      <c r="AE3866" s="96" cm="1">
        <f t="array" ref="AE3866">_xlfn.XLOOKUP(AD3865,SELICHistorico[Data],SELICHistorico[SELIC dia]/100,AE3865,0)</f>
        <v>0</v>
      </c>
      <c r="AF3866" s="80">
        <f t="shared" si="262"/>
        <v>1</v>
      </c>
      <c r="AG3866" s="123">
        <f t="shared" si="261"/>
        <v>1000</v>
      </c>
      <c r="AH3866" s="126" cm="1">
        <f t="array" ref="AH3866">_xlfn.XLOOKUP(AD3865,CDIHistorico_[Data],CDIHistorico_[CDI dia]/100,AH3865,0)</f>
        <v>0</v>
      </c>
      <c r="AI3866" s="2">
        <f t="shared" si="263"/>
        <v>1</v>
      </c>
    </row>
    <row r="3867" spans="26:35" hidden="1" x14ac:dyDescent="0.25">
      <c r="Z3867"/>
      <c r="AD3867" s="5">
        <f t="shared" si="264"/>
        <v>42319</v>
      </c>
      <c r="AE3867" s="96" cm="1">
        <f t="array" ref="AE3867">_xlfn.XLOOKUP(AD3866,SELICHistorico[Data],SELICHistorico[SELIC dia]/100,AE3866,0)</f>
        <v>0</v>
      </c>
      <c r="AF3867" s="80">
        <f t="shared" si="262"/>
        <v>1</v>
      </c>
      <c r="AG3867" s="123">
        <f t="shared" si="261"/>
        <v>1000</v>
      </c>
      <c r="AH3867" s="126" cm="1">
        <f t="array" ref="AH3867">_xlfn.XLOOKUP(AD3866,CDIHistorico_[Data],CDIHistorico_[CDI dia]/100,AH3866,0)</f>
        <v>0</v>
      </c>
      <c r="AI3867" s="2">
        <f t="shared" si="263"/>
        <v>1</v>
      </c>
    </row>
    <row r="3868" spans="26:35" hidden="1" x14ac:dyDescent="0.25">
      <c r="Z3868"/>
      <c r="AD3868" s="5">
        <f t="shared" si="264"/>
        <v>42320</v>
      </c>
      <c r="AE3868" s="96" cm="1">
        <f t="array" ref="AE3868">_xlfn.XLOOKUP(AD3867,SELICHistorico[Data],SELICHistorico[SELIC dia]/100,AE3867,0)</f>
        <v>0</v>
      </c>
      <c r="AF3868" s="80">
        <f t="shared" si="262"/>
        <v>1</v>
      </c>
      <c r="AG3868" s="123">
        <f t="shared" si="261"/>
        <v>1000</v>
      </c>
      <c r="AH3868" s="126" cm="1">
        <f t="array" ref="AH3868">_xlfn.XLOOKUP(AD3867,CDIHistorico_[Data],CDIHistorico_[CDI dia]/100,AH3867,0)</f>
        <v>0</v>
      </c>
      <c r="AI3868" s="2">
        <f t="shared" si="263"/>
        <v>1</v>
      </c>
    </row>
    <row r="3869" spans="26:35" hidden="1" x14ac:dyDescent="0.25">
      <c r="Z3869"/>
      <c r="AD3869" s="5">
        <f t="shared" si="264"/>
        <v>42321</v>
      </c>
      <c r="AE3869" s="96" cm="1">
        <f t="array" ref="AE3869">_xlfn.XLOOKUP(AD3868,SELICHistorico[Data],SELICHistorico[SELIC dia]/100,AE3868,0)</f>
        <v>0</v>
      </c>
      <c r="AF3869" s="80">
        <f t="shared" si="262"/>
        <v>1</v>
      </c>
      <c r="AG3869" s="123">
        <f t="shared" si="261"/>
        <v>1000</v>
      </c>
      <c r="AH3869" s="126" cm="1">
        <f t="array" ref="AH3869">_xlfn.XLOOKUP(AD3868,CDIHistorico_[Data],CDIHistorico_[CDI dia]/100,AH3868,0)</f>
        <v>0</v>
      </c>
      <c r="AI3869" s="2">
        <f t="shared" si="263"/>
        <v>1</v>
      </c>
    </row>
    <row r="3870" spans="26:35" hidden="1" x14ac:dyDescent="0.25">
      <c r="Z3870"/>
      <c r="AD3870" s="5">
        <f t="shared" si="264"/>
        <v>42324</v>
      </c>
      <c r="AE3870" s="96" cm="1">
        <f t="array" ref="AE3870">_xlfn.XLOOKUP(AD3869,SELICHistorico[Data],SELICHistorico[SELIC dia]/100,AE3869,0)</f>
        <v>0</v>
      </c>
      <c r="AF3870" s="80">
        <f t="shared" si="262"/>
        <v>1</v>
      </c>
      <c r="AG3870" s="123">
        <f t="shared" si="261"/>
        <v>1000</v>
      </c>
      <c r="AH3870" s="126" cm="1">
        <f t="array" ref="AH3870">_xlfn.XLOOKUP(AD3869,CDIHistorico_[Data],CDIHistorico_[CDI dia]/100,AH3869,0)</f>
        <v>0</v>
      </c>
      <c r="AI3870" s="2">
        <f t="shared" si="263"/>
        <v>1</v>
      </c>
    </row>
    <row r="3871" spans="26:35" hidden="1" x14ac:dyDescent="0.25">
      <c r="Z3871"/>
      <c r="AD3871" s="5">
        <f t="shared" si="264"/>
        <v>42325</v>
      </c>
      <c r="AE3871" s="96" cm="1">
        <f t="array" ref="AE3871">_xlfn.XLOOKUP(AD3870,SELICHistorico[Data],SELICHistorico[SELIC dia]/100,AE3870,0)</f>
        <v>0</v>
      </c>
      <c r="AF3871" s="80">
        <f t="shared" si="262"/>
        <v>1</v>
      </c>
      <c r="AG3871" s="123">
        <f t="shared" si="261"/>
        <v>1000</v>
      </c>
      <c r="AH3871" s="126" cm="1">
        <f t="array" ref="AH3871">_xlfn.XLOOKUP(AD3870,CDIHistorico_[Data],CDIHistorico_[CDI dia]/100,AH3870,0)</f>
        <v>0</v>
      </c>
      <c r="AI3871" s="2">
        <f t="shared" si="263"/>
        <v>1</v>
      </c>
    </row>
    <row r="3872" spans="26:35" hidden="1" x14ac:dyDescent="0.25">
      <c r="Z3872"/>
      <c r="AD3872" s="5">
        <f t="shared" si="264"/>
        <v>42326</v>
      </c>
      <c r="AE3872" s="96" cm="1">
        <f t="array" ref="AE3872">_xlfn.XLOOKUP(AD3871,SELICHistorico[Data],SELICHistorico[SELIC dia]/100,AE3871,0)</f>
        <v>0</v>
      </c>
      <c r="AF3872" s="80">
        <f t="shared" si="262"/>
        <v>1</v>
      </c>
      <c r="AG3872" s="123">
        <f t="shared" si="261"/>
        <v>1000</v>
      </c>
      <c r="AH3872" s="126" cm="1">
        <f t="array" ref="AH3872">_xlfn.XLOOKUP(AD3871,CDIHistorico_[Data],CDIHistorico_[CDI dia]/100,AH3871,0)</f>
        <v>0</v>
      </c>
      <c r="AI3872" s="2">
        <f t="shared" si="263"/>
        <v>1</v>
      </c>
    </row>
    <row r="3873" spans="26:35" hidden="1" x14ac:dyDescent="0.25">
      <c r="Z3873"/>
      <c r="AD3873" s="5">
        <f t="shared" si="264"/>
        <v>42327</v>
      </c>
      <c r="AE3873" s="96" cm="1">
        <f t="array" ref="AE3873">_xlfn.XLOOKUP(AD3872,SELICHistorico[Data],SELICHistorico[SELIC dia]/100,AE3872,0)</f>
        <v>0</v>
      </c>
      <c r="AF3873" s="80">
        <f t="shared" si="262"/>
        <v>1</v>
      </c>
      <c r="AG3873" s="123">
        <f t="shared" si="261"/>
        <v>1000</v>
      </c>
      <c r="AH3873" s="126" cm="1">
        <f t="array" ref="AH3873">_xlfn.XLOOKUP(AD3872,CDIHistorico_[Data],CDIHistorico_[CDI dia]/100,AH3872,0)</f>
        <v>0</v>
      </c>
      <c r="AI3873" s="2">
        <f t="shared" si="263"/>
        <v>1</v>
      </c>
    </row>
    <row r="3874" spans="26:35" hidden="1" x14ac:dyDescent="0.25">
      <c r="Z3874"/>
      <c r="AD3874" s="5">
        <f t="shared" si="264"/>
        <v>42328</v>
      </c>
      <c r="AE3874" s="96" cm="1">
        <f t="array" ref="AE3874">_xlfn.XLOOKUP(AD3873,SELICHistorico[Data],SELICHistorico[SELIC dia]/100,AE3873,0)</f>
        <v>0</v>
      </c>
      <c r="AF3874" s="80">
        <f t="shared" si="262"/>
        <v>1</v>
      </c>
      <c r="AG3874" s="123">
        <f t="shared" si="261"/>
        <v>1000</v>
      </c>
      <c r="AH3874" s="126" cm="1">
        <f t="array" ref="AH3874">_xlfn.XLOOKUP(AD3873,CDIHistorico_[Data],CDIHistorico_[CDI dia]/100,AH3873,0)</f>
        <v>0</v>
      </c>
      <c r="AI3874" s="2">
        <f t="shared" si="263"/>
        <v>1</v>
      </c>
    </row>
    <row r="3875" spans="26:35" hidden="1" x14ac:dyDescent="0.25">
      <c r="Z3875"/>
      <c r="AD3875" s="5">
        <f t="shared" si="264"/>
        <v>42331</v>
      </c>
      <c r="AE3875" s="96" cm="1">
        <f t="array" ref="AE3875">_xlfn.XLOOKUP(AD3874,SELICHistorico[Data],SELICHistorico[SELIC dia]/100,AE3874,0)</f>
        <v>0</v>
      </c>
      <c r="AF3875" s="80">
        <f t="shared" si="262"/>
        <v>1</v>
      </c>
      <c r="AG3875" s="123">
        <f t="shared" si="261"/>
        <v>1000</v>
      </c>
      <c r="AH3875" s="126" cm="1">
        <f t="array" ref="AH3875">_xlfn.XLOOKUP(AD3874,CDIHistorico_[Data],CDIHistorico_[CDI dia]/100,AH3874,0)</f>
        <v>0</v>
      </c>
      <c r="AI3875" s="2">
        <f t="shared" si="263"/>
        <v>1</v>
      </c>
    </row>
    <row r="3876" spans="26:35" hidden="1" x14ac:dyDescent="0.25">
      <c r="Z3876"/>
      <c r="AD3876" s="5">
        <f t="shared" si="264"/>
        <v>42332</v>
      </c>
      <c r="AE3876" s="96" cm="1">
        <f t="array" ref="AE3876">_xlfn.XLOOKUP(AD3875,SELICHistorico[Data],SELICHistorico[SELIC dia]/100,AE3875,0)</f>
        <v>0</v>
      </c>
      <c r="AF3876" s="80">
        <f t="shared" si="262"/>
        <v>1</v>
      </c>
      <c r="AG3876" s="123">
        <f t="shared" si="261"/>
        <v>1000</v>
      </c>
      <c r="AH3876" s="126" cm="1">
        <f t="array" ref="AH3876">_xlfn.XLOOKUP(AD3875,CDIHistorico_[Data],CDIHistorico_[CDI dia]/100,AH3875,0)</f>
        <v>0</v>
      </c>
      <c r="AI3876" s="2">
        <f t="shared" si="263"/>
        <v>1</v>
      </c>
    </row>
    <row r="3877" spans="26:35" hidden="1" x14ac:dyDescent="0.25">
      <c r="Z3877"/>
      <c r="AD3877" s="5">
        <f t="shared" si="264"/>
        <v>42333</v>
      </c>
      <c r="AE3877" s="96" cm="1">
        <f t="array" ref="AE3877">_xlfn.XLOOKUP(AD3876,SELICHistorico[Data],SELICHistorico[SELIC dia]/100,AE3876,0)</f>
        <v>0</v>
      </c>
      <c r="AF3877" s="80">
        <f t="shared" si="262"/>
        <v>1</v>
      </c>
      <c r="AG3877" s="123">
        <f t="shared" si="261"/>
        <v>1000</v>
      </c>
      <c r="AH3877" s="126" cm="1">
        <f t="array" ref="AH3877">_xlfn.XLOOKUP(AD3876,CDIHistorico_[Data],CDIHistorico_[CDI dia]/100,AH3876,0)</f>
        <v>0</v>
      </c>
      <c r="AI3877" s="2">
        <f t="shared" si="263"/>
        <v>1</v>
      </c>
    </row>
    <row r="3878" spans="26:35" hidden="1" x14ac:dyDescent="0.25">
      <c r="Z3878"/>
      <c r="AD3878" s="5">
        <f t="shared" si="264"/>
        <v>42334</v>
      </c>
      <c r="AE3878" s="96" cm="1">
        <f t="array" ref="AE3878">_xlfn.XLOOKUP(AD3877,SELICHistorico[Data],SELICHistorico[SELIC dia]/100,AE3877,0)</f>
        <v>0</v>
      </c>
      <c r="AF3878" s="80">
        <f t="shared" si="262"/>
        <v>1</v>
      </c>
      <c r="AG3878" s="123">
        <f t="shared" si="261"/>
        <v>1000</v>
      </c>
      <c r="AH3878" s="126" cm="1">
        <f t="array" ref="AH3878">_xlfn.XLOOKUP(AD3877,CDIHistorico_[Data],CDIHistorico_[CDI dia]/100,AH3877,0)</f>
        <v>0</v>
      </c>
      <c r="AI3878" s="2">
        <f t="shared" si="263"/>
        <v>1</v>
      </c>
    </row>
    <row r="3879" spans="26:35" hidden="1" x14ac:dyDescent="0.25">
      <c r="Z3879"/>
      <c r="AD3879" s="5">
        <f t="shared" si="264"/>
        <v>42335</v>
      </c>
      <c r="AE3879" s="96" cm="1">
        <f t="array" ref="AE3879">_xlfn.XLOOKUP(AD3878,SELICHistorico[Data],SELICHistorico[SELIC dia]/100,AE3878,0)</f>
        <v>0</v>
      </c>
      <c r="AF3879" s="80">
        <f t="shared" si="262"/>
        <v>1</v>
      </c>
      <c r="AG3879" s="123">
        <f t="shared" si="261"/>
        <v>1000</v>
      </c>
      <c r="AH3879" s="126" cm="1">
        <f t="array" ref="AH3879">_xlfn.XLOOKUP(AD3878,CDIHistorico_[Data],CDIHistorico_[CDI dia]/100,AH3878,0)</f>
        <v>0</v>
      </c>
      <c r="AI3879" s="2">
        <f t="shared" si="263"/>
        <v>1</v>
      </c>
    </row>
    <row r="3880" spans="26:35" hidden="1" x14ac:dyDescent="0.25">
      <c r="Z3880"/>
      <c r="AD3880" s="5">
        <f t="shared" si="264"/>
        <v>42338</v>
      </c>
      <c r="AE3880" s="96" cm="1">
        <f t="array" ref="AE3880">_xlfn.XLOOKUP(AD3879,SELICHistorico[Data],SELICHistorico[SELIC dia]/100,AE3879,0)</f>
        <v>0</v>
      </c>
      <c r="AF3880" s="80">
        <f t="shared" si="262"/>
        <v>1</v>
      </c>
      <c r="AG3880" s="123">
        <f t="shared" si="261"/>
        <v>1000</v>
      </c>
      <c r="AH3880" s="126" cm="1">
        <f t="array" ref="AH3880">_xlfn.XLOOKUP(AD3879,CDIHistorico_[Data],CDIHistorico_[CDI dia]/100,AH3879,0)</f>
        <v>0</v>
      </c>
      <c r="AI3880" s="2">
        <f t="shared" si="263"/>
        <v>1</v>
      </c>
    </row>
    <row r="3881" spans="26:35" hidden="1" x14ac:dyDescent="0.25">
      <c r="Z3881"/>
      <c r="AD3881" s="5">
        <f t="shared" si="264"/>
        <v>42339</v>
      </c>
      <c r="AE3881" s="96" cm="1">
        <f t="array" ref="AE3881">_xlfn.XLOOKUP(AD3880,SELICHistorico[Data],SELICHistorico[SELIC dia]/100,AE3880,0)</f>
        <v>0</v>
      </c>
      <c r="AF3881" s="80">
        <f t="shared" si="262"/>
        <v>1</v>
      </c>
      <c r="AG3881" s="123">
        <f t="shared" si="261"/>
        <v>1000</v>
      </c>
      <c r="AH3881" s="126" cm="1">
        <f t="array" ref="AH3881">_xlfn.XLOOKUP(AD3880,CDIHistorico_[Data],CDIHistorico_[CDI dia]/100,AH3880,0)</f>
        <v>0</v>
      </c>
      <c r="AI3881" s="2">
        <f t="shared" si="263"/>
        <v>1</v>
      </c>
    </row>
    <row r="3882" spans="26:35" hidden="1" x14ac:dyDescent="0.25">
      <c r="Z3882"/>
      <c r="AD3882" s="5">
        <f t="shared" si="264"/>
        <v>42340</v>
      </c>
      <c r="AE3882" s="96" cm="1">
        <f t="array" ref="AE3882">_xlfn.XLOOKUP(AD3881,SELICHistorico[Data],SELICHistorico[SELIC dia]/100,AE3881,0)</f>
        <v>0</v>
      </c>
      <c r="AF3882" s="80">
        <f t="shared" si="262"/>
        <v>1</v>
      </c>
      <c r="AG3882" s="123">
        <f t="shared" si="261"/>
        <v>1000</v>
      </c>
      <c r="AH3882" s="126" cm="1">
        <f t="array" ref="AH3882">_xlfn.XLOOKUP(AD3881,CDIHistorico_[Data],CDIHistorico_[CDI dia]/100,AH3881,0)</f>
        <v>0</v>
      </c>
      <c r="AI3882" s="2">
        <f t="shared" si="263"/>
        <v>1</v>
      </c>
    </row>
    <row r="3883" spans="26:35" hidden="1" x14ac:dyDescent="0.25">
      <c r="Z3883"/>
      <c r="AD3883" s="5">
        <f t="shared" si="264"/>
        <v>42341</v>
      </c>
      <c r="AE3883" s="96" cm="1">
        <f t="array" ref="AE3883">_xlfn.XLOOKUP(AD3882,SELICHistorico[Data],SELICHistorico[SELIC dia]/100,AE3882,0)</f>
        <v>0</v>
      </c>
      <c r="AF3883" s="80">
        <f t="shared" si="262"/>
        <v>1</v>
      </c>
      <c r="AG3883" s="123">
        <f t="shared" si="261"/>
        <v>1000</v>
      </c>
      <c r="AH3883" s="126" cm="1">
        <f t="array" ref="AH3883">_xlfn.XLOOKUP(AD3882,CDIHistorico_[Data],CDIHistorico_[CDI dia]/100,AH3882,0)</f>
        <v>0</v>
      </c>
      <c r="AI3883" s="2">
        <f t="shared" si="263"/>
        <v>1</v>
      </c>
    </row>
    <row r="3884" spans="26:35" hidden="1" x14ac:dyDescent="0.25">
      <c r="Z3884"/>
      <c r="AD3884" s="5">
        <f t="shared" si="264"/>
        <v>42342</v>
      </c>
      <c r="AE3884" s="96" cm="1">
        <f t="array" ref="AE3884">_xlfn.XLOOKUP(AD3883,SELICHistorico[Data],SELICHistorico[SELIC dia]/100,AE3883,0)</f>
        <v>0</v>
      </c>
      <c r="AF3884" s="80">
        <f t="shared" si="262"/>
        <v>1</v>
      </c>
      <c r="AG3884" s="123">
        <f t="shared" si="261"/>
        <v>1000</v>
      </c>
      <c r="AH3884" s="126" cm="1">
        <f t="array" ref="AH3884">_xlfn.XLOOKUP(AD3883,CDIHistorico_[Data],CDIHistorico_[CDI dia]/100,AH3883,0)</f>
        <v>0</v>
      </c>
      <c r="AI3884" s="2">
        <f t="shared" si="263"/>
        <v>1</v>
      </c>
    </row>
    <row r="3885" spans="26:35" hidden="1" x14ac:dyDescent="0.25">
      <c r="Z3885"/>
      <c r="AD3885" s="5">
        <f t="shared" si="264"/>
        <v>42345</v>
      </c>
      <c r="AE3885" s="96" cm="1">
        <f t="array" ref="AE3885">_xlfn.XLOOKUP(AD3884,SELICHistorico[Data],SELICHistorico[SELIC dia]/100,AE3884,0)</f>
        <v>0</v>
      </c>
      <c r="AF3885" s="80">
        <f t="shared" si="262"/>
        <v>1</v>
      </c>
      <c r="AG3885" s="123">
        <f t="shared" si="261"/>
        <v>1000</v>
      </c>
      <c r="AH3885" s="126" cm="1">
        <f t="array" ref="AH3885">_xlfn.XLOOKUP(AD3884,CDIHistorico_[Data],CDIHistorico_[CDI dia]/100,AH3884,0)</f>
        <v>0</v>
      </c>
      <c r="AI3885" s="2">
        <f t="shared" si="263"/>
        <v>1</v>
      </c>
    </row>
    <row r="3886" spans="26:35" hidden="1" x14ac:dyDescent="0.25">
      <c r="Z3886"/>
      <c r="AD3886" s="5">
        <f t="shared" si="264"/>
        <v>42346</v>
      </c>
      <c r="AE3886" s="96" cm="1">
        <f t="array" ref="AE3886">_xlfn.XLOOKUP(AD3885,SELICHistorico[Data],SELICHistorico[SELIC dia]/100,AE3885,0)</f>
        <v>0</v>
      </c>
      <c r="AF3886" s="80">
        <f t="shared" si="262"/>
        <v>1</v>
      </c>
      <c r="AG3886" s="123">
        <f t="shared" si="261"/>
        <v>1000</v>
      </c>
      <c r="AH3886" s="126" cm="1">
        <f t="array" ref="AH3886">_xlfn.XLOOKUP(AD3885,CDIHistorico_[Data],CDIHistorico_[CDI dia]/100,AH3885,0)</f>
        <v>0</v>
      </c>
      <c r="AI3886" s="2">
        <f t="shared" si="263"/>
        <v>1</v>
      </c>
    </row>
    <row r="3887" spans="26:35" hidden="1" x14ac:dyDescent="0.25">
      <c r="Z3887"/>
      <c r="AD3887" s="5">
        <f t="shared" si="264"/>
        <v>42347</v>
      </c>
      <c r="AE3887" s="96" cm="1">
        <f t="array" ref="AE3887">_xlfn.XLOOKUP(AD3886,SELICHistorico[Data],SELICHistorico[SELIC dia]/100,AE3886,0)</f>
        <v>0</v>
      </c>
      <c r="AF3887" s="80">
        <f t="shared" si="262"/>
        <v>1</v>
      </c>
      <c r="AG3887" s="123">
        <f t="shared" si="261"/>
        <v>1000</v>
      </c>
      <c r="AH3887" s="126" cm="1">
        <f t="array" ref="AH3887">_xlfn.XLOOKUP(AD3886,CDIHistorico_[Data],CDIHistorico_[CDI dia]/100,AH3886,0)</f>
        <v>0</v>
      </c>
      <c r="AI3887" s="2">
        <f t="shared" si="263"/>
        <v>1</v>
      </c>
    </row>
    <row r="3888" spans="26:35" hidden="1" x14ac:dyDescent="0.25">
      <c r="Z3888"/>
      <c r="AD3888" s="5">
        <f t="shared" si="264"/>
        <v>42348</v>
      </c>
      <c r="AE3888" s="96" cm="1">
        <f t="array" ref="AE3888">_xlfn.XLOOKUP(AD3887,SELICHistorico[Data],SELICHistorico[SELIC dia]/100,AE3887,0)</f>
        <v>0</v>
      </c>
      <c r="AF3888" s="80">
        <f t="shared" si="262"/>
        <v>1</v>
      </c>
      <c r="AG3888" s="123">
        <f t="shared" si="261"/>
        <v>1000</v>
      </c>
      <c r="AH3888" s="126" cm="1">
        <f t="array" ref="AH3888">_xlfn.XLOOKUP(AD3887,CDIHistorico_[Data],CDIHistorico_[CDI dia]/100,AH3887,0)</f>
        <v>0</v>
      </c>
      <c r="AI3888" s="2">
        <f t="shared" si="263"/>
        <v>1</v>
      </c>
    </row>
    <row r="3889" spans="26:35" hidden="1" x14ac:dyDescent="0.25">
      <c r="Z3889"/>
      <c r="AD3889" s="5">
        <f t="shared" si="264"/>
        <v>42349</v>
      </c>
      <c r="AE3889" s="96" cm="1">
        <f t="array" ref="AE3889">_xlfn.XLOOKUP(AD3888,SELICHistorico[Data],SELICHistorico[SELIC dia]/100,AE3888,0)</f>
        <v>0</v>
      </c>
      <c r="AF3889" s="80">
        <f t="shared" si="262"/>
        <v>1</v>
      </c>
      <c r="AG3889" s="123">
        <f t="shared" si="261"/>
        <v>1000</v>
      </c>
      <c r="AH3889" s="126" cm="1">
        <f t="array" ref="AH3889">_xlfn.XLOOKUP(AD3888,CDIHistorico_[Data],CDIHistorico_[CDI dia]/100,AH3888,0)</f>
        <v>0</v>
      </c>
      <c r="AI3889" s="2">
        <f t="shared" si="263"/>
        <v>1</v>
      </c>
    </row>
    <row r="3890" spans="26:35" hidden="1" x14ac:dyDescent="0.25">
      <c r="Z3890"/>
      <c r="AD3890" s="5">
        <f t="shared" si="264"/>
        <v>42352</v>
      </c>
      <c r="AE3890" s="96" cm="1">
        <f t="array" ref="AE3890">_xlfn.XLOOKUP(AD3889,SELICHistorico[Data],SELICHistorico[SELIC dia]/100,AE3889,0)</f>
        <v>0</v>
      </c>
      <c r="AF3890" s="80">
        <f t="shared" si="262"/>
        <v>1</v>
      </c>
      <c r="AG3890" s="123">
        <f t="shared" si="261"/>
        <v>1000</v>
      </c>
      <c r="AH3890" s="126" cm="1">
        <f t="array" ref="AH3890">_xlfn.XLOOKUP(AD3889,CDIHistorico_[Data],CDIHistorico_[CDI dia]/100,AH3889,0)</f>
        <v>0</v>
      </c>
      <c r="AI3890" s="2">
        <f t="shared" si="263"/>
        <v>1</v>
      </c>
    </row>
    <row r="3891" spans="26:35" hidden="1" x14ac:dyDescent="0.25">
      <c r="Z3891"/>
      <c r="AD3891" s="5">
        <f t="shared" si="264"/>
        <v>42353</v>
      </c>
      <c r="AE3891" s="96" cm="1">
        <f t="array" ref="AE3891">_xlfn.XLOOKUP(AD3890,SELICHistorico[Data],SELICHistorico[SELIC dia]/100,AE3890,0)</f>
        <v>0</v>
      </c>
      <c r="AF3891" s="80">
        <f t="shared" si="262"/>
        <v>1</v>
      </c>
      <c r="AG3891" s="123">
        <f t="shared" si="261"/>
        <v>1000</v>
      </c>
      <c r="AH3891" s="126" cm="1">
        <f t="array" ref="AH3891">_xlfn.XLOOKUP(AD3890,CDIHistorico_[Data],CDIHistorico_[CDI dia]/100,AH3890,0)</f>
        <v>0</v>
      </c>
      <c r="AI3891" s="2">
        <f t="shared" si="263"/>
        <v>1</v>
      </c>
    </row>
    <row r="3892" spans="26:35" hidden="1" x14ac:dyDescent="0.25">
      <c r="Z3892"/>
      <c r="AD3892" s="5">
        <f t="shared" si="264"/>
        <v>42354</v>
      </c>
      <c r="AE3892" s="96" cm="1">
        <f t="array" ref="AE3892">_xlfn.XLOOKUP(AD3891,SELICHistorico[Data],SELICHistorico[SELIC dia]/100,AE3891,0)</f>
        <v>0</v>
      </c>
      <c r="AF3892" s="80">
        <f t="shared" si="262"/>
        <v>1</v>
      </c>
      <c r="AG3892" s="123">
        <f t="shared" si="261"/>
        <v>1000</v>
      </c>
      <c r="AH3892" s="126" cm="1">
        <f t="array" ref="AH3892">_xlfn.XLOOKUP(AD3891,CDIHistorico_[Data],CDIHistorico_[CDI dia]/100,AH3891,0)</f>
        <v>0</v>
      </c>
      <c r="AI3892" s="2">
        <f t="shared" si="263"/>
        <v>1</v>
      </c>
    </row>
    <row r="3893" spans="26:35" hidden="1" x14ac:dyDescent="0.25">
      <c r="Z3893"/>
      <c r="AD3893" s="5">
        <f t="shared" si="264"/>
        <v>42355</v>
      </c>
      <c r="AE3893" s="96" cm="1">
        <f t="array" ref="AE3893">_xlfn.XLOOKUP(AD3892,SELICHistorico[Data],SELICHistorico[SELIC dia]/100,AE3892,0)</f>
        <v>0</v>
      </c>
      <c r="AF3893" s="80">
        <f t="shared" si="262"/>
        <v>1</v>
      </c>
      <c r="AG3893" s="123">
        <f t="shared" si="261"/>
        <v>1000</v>
      </c>
      <c r="AH3893" s="126" cm="1">
        <f t="array" ref="AH3893">_xlfn.XLOOKUP(AD3892,CDIHistorico_[Data],CDIHistorico_[CDI dia]/100,AH3892,0)</f>
        <v>0</v>
      </c>
      <c r="AI3893" s="2">
        <f t="shared" si="263"/>
        <v>1</v>
      </c>
    </row>
    <row r="3894" spans="26:35" hidden="1" x14ac:dyDescent="0.25">
      <c r="Z3894"/>
      <c r="AD3894" s="5">
        <f t="shared" si="264"/>
        <v>42356</v>
      </c>
      <c r="AE3894" s="96" cm="1">
        <f t="array" ref="AE3894">_xlfn.XLOOKUP(AD3893,SELICHistorico[Data],SELICHistorico[SELIC dia]/100,AE3893,0)</f>
        <v>0</v>
      </c>
      <c r="AF3894" s="80">
        <f t="shared" si="262"/>
        <v>1</v>
      </c>
      <c r="AG3894" s="123">
        <f t="shared" si="261"/>
        <v>1000</v>
      </c>
      <c r="AH3894" s="126" cm="1">
        <f t="array" ref="AH3894">_xlfn.XLOOKUP(AD3893,CDIHistorico_[Data],CDIHistorico_[CDI dia]/100,AH3893,0)</f>
        <v>0</v>
      </c>
      <c r="AI3894" s="2">
        <f t="shared" si="263"/>
        <v>1</v>
      </c>
    </row>
    <row r="3895" spans="26:35" hidden="1" x14ac:dyDescent="0.25">
      <c r="Z3895"/>
      <c r="AD3895" s="5">
        <f t="shared" si="264"/>
        <v>42359</v>
      </c>
      <c r="AE3895" s="96" cm="1">
        <f t="array" ref="AE3895">_xlfn.XLOOKUP(AD3894,SELICHistorico[Data],SELICHistorico[SELIC dia]/100,AE3894,0)</f>
        <v>0</v>
      </c>
      <c r="AF3895" s="80">
        <f t="shared" si="262"/>
        <v>1</v>
      </c>
      <c r="AG3895" s="123">
        <f t="shared" si="261"/>
        <v>1000</v>
      </c>
      <c r="AH3895" s="126" cm="1">
        <f t="array" ref="AH3895">_xlfn.XLOOKUP(AD3894,CDIHistorico_[Data],CDIHistorico_[CDI dia]/100,AH3894,0)</f>
        <v>0</v>
      </c>
      <c r="AI3895" s="2">
        <f t="shared" si="263"/>
        <v>1</v>
      </c>
    </row>
    <row r="3896" spans="26:35" hidden="1" x14ac:dyDescent="0.25">
      <c r="Z3896"/>
      <c r="AD3896" s="5">
        <f t="shared" si="264"/>
        <v>42360</v>
      </c>
      <c r="AE3896" s="96" cm="1">
        <f t="array" ref="AE3896">_xlfn.XLOOKUP(AD3895,SELICHistorico[Data],SELICHistorico[SELIC dia]/100,AE3895,0)</f>
        <v>0</v>
      </c>
      <c r="AF3896" s="80">
        <f t="shared" si="262"/>
        <v>1</v>
      </c>
      <c r="AG3896" s="123">
        <f t="shared" si="261"/>
        <v>1000</v>
      </c>
      <c r="AH3896" s="126" cm="1">
        <f t="array" ref="AH3896">_xlfn.XLOOKUP(AD3895,CDIHistorico_[Data],CDIHistorico_[CDI dia]/100,AH3895,0)</f>
        <v>0</v>
      </c>
      <c r="AI3896" s="2">
        <f t="shared" si="263"/>
        <v>1</v>
      </c>
    </row>
    <row r="3897" spans="26:35" hidden="1" x14ac:dyDescent="0.25">
      <c r="Z3897"/>
      <c r="AD3897" s="5">
        <f t="shared" si="264"/>
        <v>42361</v>
      </c>
      <c r="AE3897" s="96" cm="1">
        <f t="array" ref="AE3897">_xlfn.XLOOKUP(AD3896,SELICHistorico[Data],SELICHistorico[SELIC dia]/100,AE3896,0)</f>
        <v>0</v>
      </c>
      <c r="AF3897" s="80">
        <f t="shared" si="262"/>
        <v>1</v>
      </c>
      <c r="AG3897" s="123">
        <f t="shared" si="261"/>
        <v>1000</v>
      </c>
      <c r="AH3897" s="126" cm="1">
        <f t="array" ref="AH3897">_xlfn.XLOOKUP(AD3896,CDIHistorico_[Data],CDIHistorico_[CDI dia]/100,AH3896,0)</f>
        <v>0</v>
      </c>
      <c r="AI3897" s="2">
        <f t="shared" si="263"/>
        <v>1</v>
      </c>
    </row>
    <row r="3898" spans="26:35" hidden="1" x14ac:dyDescent="0.25">
      <c r="Z3898"/>
      <c r="AD3898" s="5">
        <f t="shared" si="264"/>
        <v>42362</v>
      </c>
      <c r="AE3898" s="96" cm="1">
        <f t="array" ref="AE3898">_xlfn.XLOOKUP(AD3897,SELICHistorico[Data],SELICHistorico[SELIC dia]/100,AE3897,0)</f>
        <v>0</v>
      </c>
      <c r="AF3898" s="80">
        <f t="shared" si="262"/>
        <v>1</v>
      </c>
      <c r="AG3898" s="123">
        <f t="shared" si="261"/>
        <v>1000</v>
      </c>
      <c r="AH3898" s="126" cm="1">
        <f t="array" ref="AH3898">_xlfn.XLOOKUP(AD3897,CDIHistorico_[Data],CDIHistorico_[CDI dia]/100,AH3897,0)</f>
        <v>0</v>
      </c>
      <c r="AI3898" s="2">
        <f t="shared" si="263"/>
        <v>1</v>
      </c>
    </row>
    <row r="3899" spans="26:35" hidden="1" x14ac:dyDescent="0.25">
      <c r="Z3899"/>
      <c r="AD3899" s="5">
        <f t="shared" si="264"/>
        <v>42366</v>
      </c>
      <c r="AE3899" s="96" cm="1">
        <f t="array" ref="AE3899">_xlfn.XLOOKUP(AD3898,SELICHistorico[Data],SELICHistorico[SELIC dia]/100,AE3898,0)</f>
        <v>0</v>
      </c>
      <c r="AF3899" s="80">
        <f t="shared" si="262"/>
        <v>1</v>
      </c>
      <c r="AG3899" s="123">
        <f t="shared" si="261"/>
        <v>1000</v>
      </c>
      <c r="AH3899" s="126" cm="1">
        <f t="array" ref="AH3899">_xlfn.XLOOKUP(AD3898,CDIHistorico_[Data],CDIHistorico_[CDI dia]/100,AH3898,0)</f>
        <v>0</v>
      </c>
      <c r="AI3899" s="2">
        <f t="shared" si="263"/>
        <v>1</v>
      </c>
    </row>
    <row r="3900" spans="26:35" hidden="1" x14ac:dyDescent="0.25">
      <c r="Z3900"/>
      <c r="AD3900" s="5">
        <f t="shared" si="264"/>
        <v>42367</v>
      </c>
      <c r="AE3900" s="96" cm="1">
        <f t="array" ref="AE3900">_xlfn.XLOOKUP(AD3899,SELICHistorico[Data],SELICHistorico[SELIC dia]/100,AE3899,0)</f>
        <v>0</v>
      </c>
      <c r="AF3900" s="80">
        <f t="shared" si="262"/>
        <v>1</v>
      </c>
      <c r="AG3900" s="123">
        <f t="shared" si="261"/>
        <v>1000</v>
      </c>
      <c r="AH3900" s="126" cm="1">
        <f t="array" ref="AH3900">_xlfn.XLOOKUP(AD3899,CDIHistorico_[Data],CDIHistorico_[CDI dia]/100,AH3899,0)</f>
        <v>0</v>
      </c>
      <c r="AI3900" s="2">
        <f t="shared" si="263"/>
        <v>1</v>
      </c>
    </row>
    <row r="3901" spans="26:35" hidden="1" x14ac:dyDescent="0.25">
      <c r="Z3901"/>
      <c r="AD3901" s="5">
        <f t="shared" si="264"/>
        <v>42368</v>
      </c>
      <c r="AE3901" s="96" cm="1">
        <f t="array" ref="AE3901">_xlfn.XLOOKUP(AD3900,SELICHistorico[Data],SELICHistorico[SELIC dia]/100,AE3900,0)</f>
        <v>0</v>
      </c>
      <c r="AF3901" s="80">
        <f t="shared" si="262"/>
        <v>1</v>
      </c>
      <c r="AG3901" s="123">
        <f t="shared" ref="AG3901:AG3964" si="265">TRUNC(1000*AF3901,6)</f>
        <v>1000</v>
      </c>
      <c r="AH3901" s="126" cm="1">
        <f t="array" ref="AH3901">_xlfn.XLOOKUP(AD3900,CDIHistorico_[Data],CDIHistorico_[CDI dia]/100,AH3900,0)</f>
        <v>0</v>
      </c>
      <c r="AI3901" s="2">
        <f t="shared" si="263"/>
        <v>1</v>
      </c>
    </row>
    <row r="3902" spans="26:35" hidden="1" x14ac:dyDescent="0.25">
      <c r="Z3902"/>
      <c r="AD3902" s="5">
        <f t="shared" si="264"/>
        <v>42369</v>
      </c>
      <c r="AE3902" s="96" cm="1">
        <f t="array" ref="AE3902">_xlfn.XLOOKUP(AD3901,SELICHistorico[Data],SELICHistorico[SELIC dia]/100,AE3901,0)</f>
        <v>0</v>
      </c>
      <c r="AF3902" s="80">
        <f t="shared" ref="AF3902:AF3965" si="266">AF3901*(1+AE3902)</f>
        <v>1</v>
      </c>
      <c r="AG3902" s="123">
        <f t="shared" si="265"/>
        <v>1000</v>
      </c>
      <c r="AH3902" s="126" cm="1">
        <f t="array" ref="AH3902">_xlfn.XLOOKUP(AD3901,CDIHistorico_[Data],CDIHistorico_[CDI dia]/100,AH3901,0)</f>
        <v>0</v>
      </c>
      <c r="AI3902" s="2">
        <f t="shared" si="263"/>
        <v>1</v>
      </c>
    </row>
    <row r="3903" spans="26:35" hidden="1" x14ac:dyDescent="0.25">
      <c r="Z3903"/>
      <c r="AD3903" s="5">
        <f t="shared" si="264"/>
        <v>42373</v>
      </c>
      <c r="AE3903" s="96" cm="1">
        <f t="array" ref="AE3903">_xlfn.XLOOKUP(AD3902,SELICHistorico[Data],SELICHistorico[SELIC dia]/100,AE3902,0)</f>
        <v>0</v>
      </c>
      <c r="AF3903" s="80">
        <f t="shared" si="266"/>
        <v>1</v>
      </c>
      <c r="AG3903" s="123">
        <f t="shared" si="265"/>
        <v>1000</v>
      </c>
      <c r="AH3903" s="126" cm="1">
        <f t="array" ref="AH3903">_xlfn.XLOOKUP(AD3902,CDIHistorico_[Data],CDIHistorico_[CDI dia]/100,AH3902,0)</f>
        <v>0</v>
      </c>
      <c r="AI3903" s="2">
        <f t="shared" si="263"/>
        <v>1</v>
      </c>
    </row>
    <row r="3904" spans="26:35" hidden="1" x14ac:dyDescent="0.25">
      <c r="Z3904"/>
      <c r="AD3904" s="5">
        <f t="shared" si="264"/>
        <v>42374</v>
      </c>
      <c r="AE3904" s="96" cm="1">
        <f t="array" ref="AE3904">_xlfn.XLOOKUP(AD3903,SELICHistorico[Data],SELICHistorico[SELIC dia]/100,AE3903,0)</f>
        <v>0</v>
      </c>
      <c r="AF3904" s="80">
        <f t="shared" si="266"/>
        <v>1</v>
      </c>
      <c r="AG3904" s="123">
        <f t="shared" si="265"/>
        <v>1000</v>
      </c>
      <c r="AH3904" s="126" cm="1">
        <f t="array" ref="AH3904">_xlfn.XLOOKUP(AD3903,CDIHistorico_[Data],CDIHistorico_[CDI dia]/100,AH3903,0)</f>
        <v>0</v>
      </c>
      <c r="AI3904" s="2">
        <f t="shared" si="263"/>
        <v>1</v>
      </c>
    </row>
    <row r="3905" spans="26:35" hidden="1" x14ac:dyDescent="0.25">
      <c r="Z3905"/>
      <c r="AD3905" s="5">
        <f t="shared" si="264"/>
        <v>42375</v>
      </c>
      <c r="AE3905" s="96" cm="1">
        <f t="array" ref="AE3905">_xlfn.XLOOKUP(AD3904,SELICHistorico[Data],SELICHistorico[SELIC dia]/100,AE3904,0)</f>
        <v>0</v>
      </c>
      <c r="AF3905" s="80">
        <f t="shared" si="266"/>
        <v>1</v>
      </c>
      <c r="AG3905" s="123">
        <f t="shared" si="265"/>
        <v>1000</v>
      </c>
      <c r="AH3905" s="126" cm="1">
        <f t="array" ref="AH3905">_xlfn.XLOOKUP(AD3904,CDIHistorico_[Data],CDIHistorico_[CDI dia]/100,AH3904,0)</f>
        <v>0</v>
      </c>
      <c r="AI3905" s="2">
        <f t="shared" si="263"/>
        <v>1</v>
      </c>
    </row>
    <row r="3906" spans="26:35" hidden="1" x14ac:dyDescent="0.25">
      <c r="Z3906"/>
      <c r="AD3906" s="5">
        <f t="shared" si="264"/>
        <v>42376</v>
      </c>
      <c r="AE3906" s="96" cm="1">
        <f t="array" ref="AE3906">_xlfn.XLOOKUP(AD3905,SELICHistorico[Data],SELICHistorico[SELIC dia]/100,AE3905,0)</f>
        <v>0</v>
      </c>
      <c r="AF3906" s="80">
        <f t="shared" si="266"/>
        <v>1</v>
      </c>
      <c r="AG3906" s="123">
        <f t="shared" si="265"/>
        <v>1000</v>
      </c>
      <c r="AH3906" s="126" cm="1">
        <f t="array" ref="AH3906">_xlfn.XLOOKUP(AD3905,CDIHistorico_[Data],CDIHistorico_[CDI dia]/100,AH3905,0)</f>
        <v>0</v>
      </c>
      <c r="AI3906" s="2">
        <f t="shared" si="263"/>
        <v>1</v>
      </c>
    </row>
    <row r="3907" spans="26:35" hidden="1" x14ac:dyDescent="0.25">
      <c r="Z3907"/>
      <c r="AD3907" s="5">
        <f t="shared" si="264"/>
        <v>42377</v>
      </c>
      <c r="AE3907" s="96" cm="1">
        <f t="array" ref="AE3907">_xlfn.XLOOKUP(AD3906,SELICHistorico[Data],SELICHistorico[SELIC dia]/100,AE3906,0)</f>
        <v>0</v>
      </c>
      <c r="AF3907" s="80">
        <f t="shared" si="266"/>
        <v>1</v>
      </c>
      <c r="AG3907" s="123">
        <f t="shared" si="265"/>
        <v>1000</v>
      </c>
      <c r="AH3907" s="126" cm="1">
        <f t="array" ref="AH3907">_xlfn.XLOOKUP(AD3906,CDIHistorico_[Data],CDIHistorico_[CDI dia]/100,AH3906,0)</f>
        <v>0</v>
      </c>
      <c r="AI3907" s="2">
        <f t="shared" si="263"/>
        <v>1</v>
      </c>
    </row>
    <row r="3908" spans="26:35" hidden="1" x14ac:dyDescent="0.25">
      <c r="Z3908"/>
      <c r="AD3908" s="5">
        <f t="shared" si="264"/>
        <v>42380</v>
      </c>
      <c r="AE3908" s="96" cm="1">
        <f t="array" ref="AE3908">_xlfn.XLOOKUP(AD3907,SELICHistorico[Data],SELICHistorico[SELIC dia]/100,AE3907,0)</f>
        <v>0</v>
      </c>
      <c r="AF3908" s="80">
        <f t="shared" si="266"/>
        <v>1</v>
      </c>
      <c r="AG3908" s="123">
        <f t="shared" si="265"/>
        <v>1000</v>
      </c>
      <c r="AH3908" s="126" cm="1">
        <f t="array" ref="AH3908">_xlfn.XLOOKUP(AD3907,CDIHistorico_[Data],CDIHistorico_[CDI dia]/100,AH3907,0)</f>
        <v>0</v>
      </c>
      <c r="AI3908" s="2">
        <f t="shared" si="263"/>
        <v>1</v>
      </c>
    </row>
    <row r="3909" spans="26:35" hidden="1" x14ac:dyDescent="0.25">
      <c r="Z3909"/>
      <c r="AD3909" s="5">
        <f t="shared" si="264"/>
        <v>42381</v>
      </c>
      <c r="AE3909" s="96" cm="1">
        <f t="array" ref="AE3909">_xlfn.XLOOKUP(AD3908,SELICHistorico[Data],SELICHistorico[SELIC dia]/100,AE3908,0)</f>
        <v>0</v>
      </c>
      <c r="AF3909" s="80">
        <f t="shared" si="266"/>
        <v>1</v>
      </c>
      <c r="AG3909" s="123">
        <f t="shared" si="265"/>
        <v>1000</v>
      </c>
      <c r="AH3909" s="126" cm="1">
        <f t="array" ref="AH3909">_xlfn.XLOOKUP(AD3908,CDIHistorico_[Data],CDIHistorico_[CDI dia]/100,AH3908,0)</f>
        <v>0</v>
      </c>
      <c r="AI3909" s="2">
        <f t="shared" si="263"/>
        <v>1</v>
      </c>
    </row>
    <row r="3910" spans="26:35" hidden="1" x14ac:dyDescent="0.25">
      <c r="Z3910"/>
      <c r="AD3910" s="5">
        <f t="shared" si="264"/>
        <v>42382</v>
      </c>
      <c r="AE3910" s="96" cm="1">
        <f t="array" ref="AE3910">_xlfn.XLOOKUP(AD3909,SELICHistorico[Data],SELICHistorico[SELIC dia]/100,AE3909,0)</f>
        <v>0</v>
      </c>
      <c r="AF3910" s="80">
        <f t="shared" si="266"/>
        <v>1</v>
      </c>
      <c r="AG3910" s="123">
        <f t="shared" si="265"/>
        <v>1000</v>
      </c>
      <c r="AH3910" s="126" cm="1">
        <f t="array" ref="AH3910">_xlfn.XLOOKUP(AD3909,CDIHistorico_[Data],CDIHistorico_[CDI dia]/100,AH3909,0)</f>
        <v>0</v>
      </c>
      <c r="AI3910" s="2">
        <f t="shared" si="263"/>
        <v>1</v>
      </c>
    </row>
    <row r="3911" spans="26:35" hidden="1" x14ac:dyDescent="0.25">
      <c r="Z3911"/>
      <c r="AD3911" s="5">
        <f t="shared" si="264"/>
        <v>42383</v>
      </c>
      <c r="AE3911" s="96" cm="1">
        <f t="array" ref="AE3911">_xlfn.XLOOKUP(AD3910,SELICHistorico[Data],SELICHistorico[SELIC dia]/100,AE3910,0)</f>
        <v>0</v>
      </c>
      <c r="AF3911" s="80">
        <f t="shared" si="266"/>
        <v>1</v>
      </c>
      <c r="AG3911" s="123">
        <f t="shared" si="265"/>
        <v>1000</v>
      </c>
      <c r="AH3911" s="126" cm="1">
        <f t="array" ref="AH3911">_xlfn.XLOOKUP(AD3910,CDIHistorico_[Data],CDIHistorico_[CDI dia]/100,AH3910,0)</f>
        <v>0</v>
      </c>
      <c r="AI3911" s="2">
        <f t="shared" si="263"/>
        <v>1</v>
      </c>
    </row>
    <row r="3912" spans="26:35" hidden="1" x14ac:dyDescent="0.25">
      <c r="Z3912"/>
      <c r="AD3912" s="5">
        <f t="shared" si="264"/>
        <v>42384</v>
      </c>
      <c r="AE3912" s="96" cm="1">
        <f t="array" ref="AE3912">_xlfn.XLOOKUP(AD3911,SELICHistorico[Data],SELICHistorico[SELIC dia]/100,AE3911,0)</f>
        <v>0</v>
      </c>
      <c r="AF3912" s="80">
        <f t="shared" si="266"/>
        <v>1</v>
      </c>
      <c r="AG3912" s="123">
        <f t="shared" si="265"/>
        <v>1000</v>
      </c>
      <c r="AH3912" s="126" cm="1">
        <f t="array" ref="AH3912">_xlfn.XLOOKUP(AD3911,CDIHistorico_[Data],CDIHistorico_[CDI dia]/100,AH3911,0)</f>
        <v>0</v>
      </c>
      <c r="AI3912" s="2">
        <f t="shared" si="263"/>
        <v>1</v>
      </c>
    </row>
    <row r="3913" spans="26:35" hidden="1" x14ac:dyDescent="0.25">
      <c r="Z3913"/>
      <c r="AD3913" s="5">
        <f t="shared" si="264"/>
        <v>42387</v>
      </c>
      <c r="AE3913" s="96" cm="1">
        <f t="array" ref="AE3913">_xlfn.XLOOKUP(AD3912,SELICHistorico[Data],SELICHistorico[SELIC dia]/100,AE3912,0)</f>
        <v>0</v>
      </c>
      <c r="AF3913" s="80">
        <f t="shared" si="266"/>
        <v>1</v>
      </c>
      <c r="AG3913" s="123">
        <f t="shared" si="265"/>
        <v>1000</v>
      </c>
      <c r="AH3913" s="126" cm="1">
        <f t="array" ref="AH3913">_xlfn.XLOOKUP(AD3912,CDIHistorico_[Data],CDIHistorico_[CDI dia]/100,AH3912,0)</f>
        <v>0</v>
      </c>
      <c r="AI3913" s="2">
        <f t="shared" si="263"/>
        <v>1</v>
      </c>
    </row>
    <row r="3914" spans="26:35" hidden="1" x14ac:dyDescent="0.25">
      <c r="Z3914"/>
      <c r="AD3914" s="5">
        <f t="shared" si="264"/>
        <v>42388</v>
      </c>
      <c r="AE3914" s="96" cm="1">
        <f t="array" ref="AE3914">_xlfn.XLOOKUP(AD3913,SELICHistorico[Data],SELICHistorico[SELIC dia]/100,AE3913,0)</f>
        <v>0</v>
      </c>
      <c r="AF3914" s="80">
        <f t="shared" si="266"/>
        <v>1</v>
      </c>
      <c r="AG3914" s="123">
        <f t="shared" si="265"/>
        <v>1000</v>
      </c>
      <c r="AH3914" s="126" cm="1">
        <f t="array" ref="AH3914">_xlfn.XLOOKUP(AD3913,CDIHistorico_[Data],CDIHistorico_[CDI dia]/100,AH3913,0)</f>
        <v>0</v>
      </c>
      <c r="AI3914" s="2">
        <f t="shared" si="263"/>
        <v>1</v>
      </c>
    </row>
    <row r="3915" spans="26:35" hidden="1" x14ac:dyDescent="0.25">
      <c r="Z3915"/>
      <c r="AD3915" s="5">
        <f t="shared" si="264"/>
        <v>42389</v>
      </c>
      <c r="AE3915" s="96" cm="1">
        <f t="array" ref="AE3915">_xlfn.XLOOKUP(AD3914,SELICHistorico[Data],SELICHistorico[SELIC dia]/100,AE3914,0)</f>
        <v>0</v>
      </c>
      <c r="AF3915" s="80">
        <f t="shared" si="266"/>
        <v>1</v>
      </c>
      <c r="AG3915" s="123">
        <f t="shared" si="265"/>
        <v>1000</v>
      </c>
      <c r="AH3915" s="126" cm="1">
        <f t="array" ref="AH3915">_xlfn.XLOOKUP(AD3914,CDIHistorico_[Data],CDIHistorico_[CDI dia]/100,AH3914,0)</f>
        <v>0</v>
      </c>
      <c r="AI3915" s="2">
        <f t="shared" ref="AI3915:AI3978" si="267">AI3914*(1+AH3915)</f>
        <v>1</v>
      </c>
    </row>
    <row r="3916" spans="26:35" hidden="1" x14ac:dyDescent="0.25">
      <c r="Z3916"/>
      <c r="AD3916" s="5">
        <f t="shared" si="264"/>
        <v>42390</v>
      </c>
      <c r="AE3916" s="96" cm="1">
        <f t="array" ref="AE3916">_xlfn.XLOOKUP(AD3915,SELICHistorico[Data],SELICHistorico[SELIC dia]/100,AE3915,0)</f>
        <v>0</v>
      </c>
      <c r="AF3916" s="80">
        <f t="shared" si="266"/>
        <v>1</v>
      </c>
      <c r="AG3916" s="123">
        <f t="shared" si="265"/>
        <v>1000</v>
      </c>
      <c r="AH3916" s="126" cm="1">
        <f t="array" ref="AH3916">_xlfn.XLOOKUP(AD3915,CDIHistorico_[Data],CDIHistorico_[CDI dia]/100,AH3915,0)</f>
        <v>0</v>
      </c>
      <c r="AI3916" s="2">
        <f t="shared" si="267"/>
        <v>1</v>
      </c>
    </row>
    <row r="3917" spans="26:35" hidden="1" x14ac:dyDescent="0.25">
      <c r="Z3917"/>
      <c r="AD3917" s="5">
        <f t="shared" si="264"/>
        <v>42391</v>
      </c>
      <c r="AE3917" s="96" cm="1">
        <f t="array" ref="AE3917">_xlfn.XLOOKUP(AD3916,SELICHistorico[Data],SELICHistorico[SELIC dia]/100,AE3916,0)</f>
        <v>0</v>
      </c>
      <c r="AF3917" s="80">
        <f t="shared" si="266"/>
        <v>1</v>
      </c>
      <c r="AG3917" s="123">
        <f t="shared" si="265"/>
        <v>1000</v>
      </c>
      <c r="AH3917" s="126" cm="1">
        <f t="array" ref="AH3917">_xlfn.XLOOKUP(AD3916,CDIHistorico_[Data],CDIHistorico_[CDI dia]/100,AH3916,0)</f>
        <v>0</v>
      </c>
      <c r="AI3917" s="2">
        <f t="shared" si="267"/>
        <v>1</v>
      </c>
    </row>
    <row r="3918" spans="26:35" hidden="1" x14ac:dyDescent="0.25">
      <c r="Z3918"/>
      <c r="AD3918" s="5">
        <f t="shared" si="264"/>
        <v>42394</v>
      </c>
      <c r="AE3918" s="96" cm="1">
        <f t="array" ref="AE3918">_xlfn.XLOOKUP(AD3917,SELICHistorico[Data],SELICHistorico[SELIC dia]/100,AE3917,0)</f>
        <v>0</v>
      </c>
      <c r="AF3918" s="80">
        <f t="shared" si="266"/>
        <v>1</v>
      </c>
      <c r="AG3918" s="123">
        <f t="shared" si="265"/>
        <v>1000</v>
      </c>
      <c r="AH3918" s="126" cm="1">
        <f t="array" ref="AH3918">_xlfn.XLOOKUP(AD3917,CDIHistorico_[Data],CDIHistorico_[CDI dia]/100,AH3917,0)</f>
        <v>0</v>
      </c>
      <c r="AI3918" s="2">
        <f t="shared" si="267"/>
        <v>1</v>
      </c>
    </row>
    <row r="3919" spans="26:35" hidden="1" x14ac:dyDescent="0.25">
      <c r="Z3919"/>
      <c r="AD3919" s="5">
        <f t="shared" si="264"/>
        <v>42395</v>
      </c>
      <c r="AE3919" s="96" cm="1">
        <f t="array" ref="AE3919">_xlfn.XLOOKUP(AD3918,SELICHistorico[Data],SELICHistorico[SELIC dia]/100,AE3918,0)</f>
        <v>0</v>
      </c>
      <c r="AF3919" s="80">
        <f t="shared" si="266"/>
        <v>1</v>
      </c>
      <c r="AG3919" s="123">
        <f t="shared" si="265"/>
        <v>1000</v>
      </c>
      <c r="AH3919" s="126" cm="1">
        <f t="array" ref="AH3919">_xlfn.XLOOKUP(AD3918,CDIHistorico_[Data],CDIHistorico_[CDI dia]/100,AH3918,0)</f>
        <v>0</v>
      </c>
      <c r="AI3919" s="2">
        <f t="shared" si="267"/>
        <v>1</v>
      </c>
    </row>
    <row r="3920" spans="26:35" hidden="1" x14ac:dyDescent="0.25">
      <c r="Z3920"/>
      <c r="AD3920" s="5">
        <f t="shared" si="264"/>
        <v>42396</v>
      </c>
      <c r="AE3920" s="96" cm="1">
        <f t="array" ref="AE3920">_xlfn.XLOOKUP(AD3919,SELICHistorico[Data],SELICHistorico[SELIC dia]/100,AE3919,0)</f>
        <v>0</v>
      </c>
      <c r="AF3920" s="80">
        <f t="shared" si="266"/>
        <v>1</v>
      </c>
      <c r="AG3920" s="123">
        <f t="shared" si="265"/>
        <v>1000</v>
      </c>
      <c r="AH3920" s="126" cm="1">
        <f t="array" ref="AH3920">_xlfn.XLOOKUP(AD3919,CDIHistorico_[Data],CDIHistorico_[CDI dia]/100,AH3919,0)</f>
        <v>0</v>
      </c>
      <c r="AI3920" s="2">
        <f t="shared" si="267"/>
        <v>1</v>
      </c>
    </row>
    <row r="3921" spans="26:35" hidden="1" x14ac:dyDescent="0.25">
      <c r="Z3921"/>
      <c r="AD3921" s="5">
        <f t="shared" si="264"/>
        <v>42397</v>
      </c>
      <c r="AE3921" s="96" cm="1">
        <f t="array" ref="AE3921">_xlfn.XLOOKUP(AD3920,SELICHistorico[Data],SELICHistorico[SELIC dia]/100,AE3920,0)</f>
        <v>0</v>
      </c>
      <c r="AF3921" s="80">
        <f t="shared" si="266"/>
        <v>1</v>
      </c>
      <c r="AG3921" s="123">
        <f t="shared" si="265"/>
        <v>1000</v>
      </c>
      <c r="AH3921" s="126" cm="1">
        <f t="array" ref="AH3921">_xlfn.XLOOKUP(AD3920,CDIHistorico_[Data],CDIHistorico_[CDI dia]/100,AH3920,0)</f>
        <v>0</v>
      </c>
      <c r="AI3921" s="2">
        <f t="shared" si="267"/>
        <v>1</v>
      </c>
    </row>
    <row r="3922" spans="26:35" hidden="1" x14ac:dyDescent="0.25">
      <c r="Z3922"/>
      <c r="AD3922" s="5">
        <f t="shared" si="264"/>
        <v>42398</v>
      </c>
      <c r="AE3922" s="96" cm="1">
        <f t="array" ref="AE3922">_xlfn.XLOOKUP(AD3921,SELICHistorico[Data],SELICHistorico[SELIC dia]/100,AE3921,0)</f>
        <v>0</v>
      </c>
      <c r="AF3922" s="80">
        <f t="shared" si="266"/>
        <v>1</v>
      </c>
      <c r="AG3922" s="123">
        <f t="shared" si="265"/>
        <v>1000</v>
      </c>
      <c r="AH3922" s="126" cm="1">
        <f t="array" ref="AH3922">_xlfn.XLOOKUP(AD3921,CDIHistorico_[Data],CDIHistorico_[CDI dia]/100,AH3921,0)</f>
        <v>0</v>
      </c>
      <c r="AI3922" s="2">
        <f t="shared" si="267"/>
        <v>1</v>
      </c>
    </row>
    <row r="3923" spans="26:35" hidden="1" x14ac:dyDescent="0.25">
      <c r="Z3923"/>
      <c r="AD3923" s="5">
        <f t="shared" si="264"/>
        <v>42401</v>
      </c>
      <c r="AE3923" s="96" cm="1">
        <f t="array" ref="AE3923">_xlfn.XLOOKUP(AD3922,SELICHistorico[Data],SELICHistorico[SELIC dia]/100,AE3922,0)</f>
        <v>0</v>
      </c>
      <c r="AF3923" s="80">
        <f t="shared" si="266"/>
        <v>1</v>
      </c>
      <c r="AG3923" s="123">
        <f t="shared" si="265"/>
        <v>1000</v>
      </c>
      <c r="AH3923" s="126" cm="1">
        <f t="array" ref="AH3923">_xlfn.XLOOKUP(AD3922,CDIHistorico_[Data],CDIHistorico_[CDI dia]/100,AH3922,0)</f>
        <v>0</v>
      </c>
      <c r="AI3923" s="2">
        <f t="shared" si="267"/>
        <v>1</v>
      </c>
    </row>
    <row r="3924" spans="26:35" hidden="1" x14ac:dyDescent="0.25">
      <c r="Z3924"/>
      <c r="AD3924" s="5">
        <f t="shared" ref="AD3924:AD3987" si="268">WORKDAY(AD3923,1,feriados)</f>
        <v>42402</v>
      </c>
      <c r="AE3924" s="96" cm="1">
        <f t="array" ref="AE3924">_xlfn.XLOOKUP(AD3923,SELICHistorico[Data],SELICHistorico[SELIC dia]/100,AE3923,0)</f>
        <v>0</v>
      </c>
      <c r="AF3924" s="80">
        <f t="shared" si="266"/>
        <v>1</v>
      </c>
      <c r="AG3924" s="123">
        <f t="shared" si="265"/>
        <v>1000</v>
      </c>
      <c r="AH3924" s="126" cm="1">
        <f t="array" ref="AH3924">_xlfn.XLOOKUP(AD3923,CDIHistorico_[Data],CDIHistorico_[CDI dia]/100,AH3923,0)</f>
        <v>0</v>
      </c>
      <c r="AI3924" s="2">
        <f t="shared" si="267"/>
        <v>1</v>
      </c>
    </row>
    <row r="3925" spans="26:35" hidden="1" x14ac:dyDescent="0.25">
      <c r="Z3925"/>
      <c r="AD3925" s="5">
        <f t="shared" si="268"/>
        <v>42403</v>
      </c>
      <c r="AE3925" s="96" cm="1">
        <f t="array" ref="AE3925">_xlfn.XLOOKUP(AD3924,SELICHistorico[Data],SELICHistorico[SELIC dia]/100,AE3924,0)</f>
        <v>0</v>
      </c>
      <c r="AF3925" s="80">
        <f t="shared" si="266"/>
        <v>1</v>
      </c>
      <c r="AG3925" s="123">
        <f t="shared" si="265"/>
        <v>1000</v>
      </c>
      <c r="AH3925" s="126" cm="1">
        <f t="array" ref="AH3925">_xlfn.XLOOKUP(AD3924,CDIHistorico_[Data],CDIHistorico_[CDI dia]/100,AH3924,0)</f>
        <v>0</v>
      </c>
      <c r="AI3925" s="2">
        <f t="shared" si="267"/>
        <v>1</v>
      </c>
    </row>
    <row r="3926" spans="26:35" hidden="1" x14ac:dyDescent="0.25">
      <c r="Z3926"/>
      <c r="AD3926" s="5">
        <f t="shared" si="268"/>
        <v>42404</v>
      </c>
      <c r="AE3926" s="96" cm="1">
        <f t="array" ref="AE3926">_xlfn.XLOOKUP(AD3925,SELICHistorico[Data],SELICHistorico[SELIC dia]/100,AE3925,0)</f>
        <v>0</v>
      </c>
      <c r="AF3926" s="80">
        <f t="shared" si="266"/>
        <v>1</v>
      </c>
      <c r="AG3926" s="123">
        <f t="shared" si="265"/>
        <v>1000</v>
      </c>
      <c r="AH3926" s="126" cm="1">
        <f t="array" ref="AH3926">_xlfn.XLOOKUP(AD3925,CDIHistorico_[Data],CDIHistorico_[CDI dia]/100,AH3925,0)</f>
        <v>0</v>
      </c>
      <c r="AI3926" s="2">
        <f t="shared" si="267"/>
        <v>1</v>
      </c>
    </row>
    <row r="3927" spans="26:35" hidden="1" x14ac:dyDescent="0.25">
      <c r="Z3927"/>
      <c r="AD3927" s="5">
        <f t="shared" si="268"/>
        <v>42405</v>
      </c>
      <c r="AE3927" s="96" cm="1">
        <f t="array" ref="AE3927">_xlfn.XLOOKUP(AD3926,SELICHistorico[Data],SELICHistorico[SELIC dia]/100,AE3926,0)</f>
        <v>0</v>
      </c>
      <c r="AF3927" s="80">
        <f t="shared" si="266"/>
        <v>1</v>
      </c>
      <c r="AG3927" s="123">
        <f t="shared" si="265"/>
        <v>1000</v>
      </c>
      <c r="AH3927" s="126" cm="1">
        <f t="array" ref="AH3927">_xlfn.XLOOKUP(AD3926,CDIHistorico_[Data],CDIHistorico_[CDI dia]/100,AH3926,0)</f>
        <v>0</v>
      </c>
      <c r="AI3927" s="2">
        <f t="shared" si="267"/>
        <v>1</v>
      </c>
    </row>
    <row r="3928" spans="26:35" hidden="1" x14ac:dyDescent="0.25">
      <c r="Z3928"/>
      <c r="AD3928" s="5">
        <f t="shared" si="268"/>
        <v>42410</v>
      </c>
      <c r="AE3928" s="96" cm="1">
        <f t="array" ref="AE3928">_xlfn.XLOOKUP(AD3927,SELICHistorico[Data],SELICHistorico[SELIC dia]/100,AE3927,0)</f>
        <v>0</v>
      </c>
      <c r="AF3928" s="80">
        <f t="shared" si="266"/>
        <v>1</v>
      </c>
      <c r="AG3928" s="123">
        <f t="shared" si="265"/>
        <v>1000</v>
      </c>
      <c r="AH3928" s="126" cm="1">
        <f t="array" ref="AH3928">_xlfn.XLOOKUP(AD3927,CDIHistorico_[Data],CDIHistorico_[CDI dia]/100,AH3927,0)</f>
        <v>0</v>
      </c>
      <c r="AI3928" s="2">
        <f t="shared" si="267"/>
        <v>1</v>
      </c>
    </row>
    <row r="3929" spans="26:35" hidden="1" x14ac:dyDescent="0.25">
      <c r="Z3929"/>
      <c r="AD3929" s="5">
        <f t="shared" si="268"/>
        <v>42411</v>
      </c>
      <c r="AE3929" s="96" cm="1">
        <f t="array" ref="AE3929">_xlfn.XLOOKUP(AD3928,SELICHistorico[Data],SELICHistorico[SELIC dia]/100,AE3928,0)</f>
        <v>0</v>
      </c>
      <c r="AF3929" s="80">
        <f t="shared" si="266"/>
        <v>1</v>
      </c>
      <c r="AG3929" s="123">
        <f t="shared" si="265"/>
        <v>1000</v>
      </c>
      <c r="AH3929" s="126" cm="1">
        <f t="array" ref="AH3929">_xlfn.XLOOKUP(AD3928,CDIHistorico_[Data],CDIHistorico_[CDI dia]/100,AH3928,0)</f>
        <v>0</v>
      </c>
      <c r="AI3929" s="2">
        <f t="shared" si="267"/>
        <v>1</v>
      </c>
    </row>
    <row r="3930" spans="26:35" hidden="1" x14ac:dyDescent="0.25">
      <c r="Z3930"/>
      <c r="AD3930" s="5">
        <f t="shared" si="268"/>
        <v>42412</v>
      </c>
      <c r="AE3930" s="96" cm="1">
        <f t="array" ref="AE3930">_xlfn.XLOOKUP(AD3929,SELICHistorico[Data],SELICHistorico[SELIC dia]/100,AE3929,0)</f>
        <v>0</v>
      </c>
      <c r="AF3930" s="80">
        <f t="shared" si="266"/>
        <v>1</v>
      </c>
      <c r="AG3930" s="123">
        <f t="shared" si="265"/>
        <v>1000</v>
      </c>
      <c r="AH3930" s="126" cm="1">
        <f t="array" ref="AH3930">_xlfn.XLOOKUP(AD3929,CDIHistorico_[Data],CDIHistorico_[CDI dia]/100,AH3929,0)</f>
        <v>0</v>
      </c>
      <c r="AI3930" s="2">
        <f t="shared" si="267"/>
        <v>1</v>
      </c>
    </row>
    <row r="3931" spans="26:35" hidden="1" x14ac:dyDescent="0.25">
      <c r="Z3931"/>
      <c r="AD3931" s="5">
        <f t="shared" si="268"/>
        <v>42415</v>
      </c>
      <c r="AE3931" s="96" cm="1">
        <f t="array" ref="AE3931">_xlfn.XLOOKUP(AD3930,SELICHistorico[Data],SELICHistorico[SELIC dia]/100,AE3930,0)</f>
        <v>0</v>
      </c>
      <c r="AF3931" s="80">
        <f t="shared" si="266"/>
        <v>1</v>
      </c>
      <c r="AG3931" s="123">
        <f t="shared" si="265"/>
        <v>1000</v>
      </c>
      <c r="AH3931" s="126" cm="1">
        <f t="array" ref="AH3931">_xlfn.XLOOKUP(AD3930,CDIHistorico_[Data],CDIHistorico_[CDI dia]/100,AH3930,0)</f>
        <v>0</v>
      </c>
      <c r="AI3931" s="2">
        <f t="shared" si="267"/>
        <v>1</v>
      </c>
    </row>
    <row r="3932" spans="26:35" hidden="1" x14ac:dyDescent="0.25">
      <c r="Z3932"/>
      <c r="AD3932" s="5">
        <f t="shared" si="268"/>
        <v>42416</v>
      </c>
      <c r="AE3932" s="96" cm="1">
        <f t="array" ref="AE3932">_xlfn.XLOOKUP(AD3931,SELICHistorico[Data],SELICHistorico[SELIC dia]/100,AE3931,0)</f>
        <v>0</v>
      </c>
      <c r="AF3932" s="80">
        <f t="shared" si="266"/>
        <v>1</v>
      </c>
      <c r="AG3932" s="123">
        <f t="shared" si="265"/>
        <v>1000</v>
      </c>
      <c r="AH3932" s="126" cm="1">
        <f t="array" ref="AH3932">_xlfn.XLOOKUP(AD3931,CDIHistorico_[Data],CDIHistorico_[CDI dia]/100,AH3931,0)</f>
        <v>0</v>
      </c>
      <c r="AI3932" s="2">
        <f t="shared" si="267"/>
        <v>1</v>
      </c>
    </row>
    <row r="3933" spans="26:35" hidden="1" x14ac:dyDescent="0.25">
      <c r="Z3933"/>
      <c r="AD3933" s="5">
        <f t="shared" si="268"/>
        <v>42417</v>
      </c>
      <c r="AE3933" s="96" cm="1">
        <f t="array" ref="AE3933">_xlfn.XLOOKUP(AD3932,SELICHistorico[Data],SELICHistorico[SELIC dia]/100,AE3932,0)</f>
        <v>0</v>
      </c>
      <c r="AF3933" s="80">
        <f t="shared" si="266"/>
        <v>1</v>
      </c>
      <c r="AG3933" s="123">
        <f t="shared" si="265"/>
        <v>1000</v>
      </c>
      <c r="AH3933" s="126" cm="1">
        <f t="array" ref="AH3933">_xlfn.XLOOKUP(AD3932,CDIHistorico_[Data],CDIHistorico_[CDI dia]/100,AH3932,0)</f>
        <v>0</v>
      </c>
      <c r="AI3933" s="2">
        <f t="shared" si="267"/>
        <v>1</v>
      </c>
    </row>
    <row r="3934" spans="26:35" hidden="1" x14ac:dyDescent="0.25">
      <c r="Z3934"/>
      <c r="AD3934" s="5">
        <f t="shared" si="268"/>
        <v>42418</v>
      </c>
      <c r="AE3934" s="96" cm="1">
        <f t="array" ref="AE3934">_xlfn.XLOOKUP(AD3933,SELICHistorico[Data],SELICHistorico[SELIC dia]/100,AE3933,0)</f>
        <v>0</v>
      </c>
      <c r="AF3934" s="80">
        <f t="shared" si="266"/>
        <v>1</v>
      </c>
      <c r="AG3934" s="123">
        <f t="shared" si="265"/>
        <v>1000</v>
      </c>
      <c r="AH3934" s="126" cm="1">
        <f t="array" ref="AH3934">_xlfn.XLOOKUP(AD3933,CDIHistorico_[Data],CDIHistorico_[CDI dia]/100,AH3933,0)</f>
        <v>0</v>
      </c>
      <c r="AI3934" s="2">
        <f t="shared" si="267"/>
        <v>1</v>
      </c>
    </row>
    <row r="3935" spans="26:35" hidden="1" x14ac:dyDescent="0.25">
      <c r="Z3935"/>
      <c r="AD3935" s="5">
        <f t="shared" si="268"/>
        <v>42419</v>
      </c>
      <c r="AE3935" s="96" cm="1">
        <f t="array" ref="AE3935">_xlfn.XLOOKUP(AD3934,SELICHistorico[Data],SELICHistorico[SELIC dia]/100,AE3934,0)</f>
        <v>0</v>
      </c>
      <c r="AF3935" s="80">
        <f t="shared" si="266"/>
        <v>1</v>
      </c>
      <c r="AG3935" s="123">
        <f t="shared" si="265"/>
        <v>1000</v>
      </c>
      <c r="AH3935" s="126" cm="1">
        <f t="array" ref="AH3935">_xlfn.XLOOKUP(AD3934,CDIHistorico_[Data],CDIHistorico_[CDI dia]/100,AH3934,0)</f>
        <v>0</v>
      </c>
      <c r="AI3935" s="2">
        <f t="shared" si="267"/>
        <v>1</v>
      </c>
    </row>
    <row r="3936" spans="26:35" hidden="1" x14ac:dyDescent="0.25">
      <c r="Z3936"/>
      <c r="AD3936" s="5">
        <f t="shared" si="268"/>
        <v>42422</v>
      </c>
      <c r="AE3936" s="96" cm="1">
        <f t="array" ref="AE3936">_xlfn.XLOOKUP(AD3935,SELICHistorico[Data],SELICHistorico[SELIC dia]/100,AE3935,0)</f>
        <v>0</v>
      </c>
      <c r="AF3936" s="80">
        <f t="shared" si="266"/>
        <v>1</v>
      </c>
      <c r="AG3936" s="123">
        <f t="shared" si="265"/>
        <v>1000</v>
      </c>
      <c r="AH3936" s="126" cm="1">
        <f t="array" ref="AH3936">_xlfn.XLOOKUP(AD3935,CDIHistorico_[Data],CDIHistorico_[CDI dia]/100,AH3935,0)</f>
        <v>0</v>
      </c>
      <c r="AI3936" s="2">
        <f t="shared" si="267"/>
        <v>1</v>
      </c>
    </row>
    <row r="3937" spans="26:35" hidden="1" x14ac:dyDescent="0.25">
      <c r="Z3937"/>
      <c r="AD3937" s="5">
        <f t="shared" si="268"/>
        <v>42423</v>
      </c>
      <c r="AE3937" s="96" cm="1">
        <f t="array" ref="AE3937">_xlfn.XLOOKUP(AD3936,SELICHistorico[Data],SELICHistorico[SELIC dia]/100,AE3936,0)</f>
        <v>0</v>
      </c>
      <c r="AF3937" s="80">
        <f t="shared" si="266"/>
        <v>1</v>
      </c>
      <c r="AG3937" s="123">
        <f t="shared" si="265"/>
        <v>1000</v>
      </c>
      <c r="AH3937" s="126" cm="1">
        <f t="array" ref="AH3937">_xlfn.XLOOKUP(AD3936,CDIHistorico_[Data],CDIHistorico_[CDI dia]/100,AH3936,0)</f>
        <v>0</v>
      </c>
      <c r="AI3937" s="2">
        <f t="shared" si="267"/>
        <v>1</v>
      </c>
    </row>
    <row r="3938" spans="26:35" hidden="1" x14ac:dyDescent="0.25">
      <c r="Z3938"/>
      <c r="AD3938" s="5">
        <f t="shared" si="268"/>
        <v>42424</v>
      </c>
      <c r="AE3938" s="96" cm="1">
        <f t="array" ref="AE3938">_xlfn.XLOOKUP(AD3937,SELICHistorico[Data],SELICHistorico[SELIC dia]/100,AE3937,0)</f>
        <v>0</v>
      </c>
      <c r="AF3938" s="80">
        <f t="shared" si="266"/>
        <v>1</v>
      </c>
      <c r="AG3938" s="123">
        <f t="shared" si="265"/>
        <v>1000</v>
      </c>
      <c r="AH3938" s="126" cm="1">
        <f t="array" ref="AH3938">_xlfn.XLOOKUP(AD3937,CDIHistorico_[Data],CDIHistorico_[CDI dia]/100,AH3937,0)</f>
        <v>0</v>
      </c>
      <c r="AI3938" s="2">
        <f t="shared" si="267"/>
        <v>1</v>
      </c>
    </row>
    <row r="3939" spans="26:35" hidden="1" x14ac:dyDescent="0.25">
      <c r="Z3939"/>
      <c r="AD3939" s="5">
        <f t="shared" si="268"/>
        <v>42425</v>
      </c>
      <c r="AE3939" s="96" cm="1">
        <f t="array" ref="AE3939">_xlfn.XLOOKUP(AD3938,SELICHistorico[Data],SELICHistorico[SELIC dia]/100,AE3938,0)</f>
        <v>0</v>
      </c>
      <c r="AF3939" s="80">
        <f t="shared" si="266"/>
        <v>1</v>
      </c>
      <c r="AG3939" s="123">
        <f t="shared" si="265"/>
        <v>1000</v>
      </c>
      <c r="AH3939" s="126" cm="1">
        <f t="array" ref="AH3939">_xlfn.XLOOKUP(AD3938,CDIHistorico_[Data],CDIHistorico_[CDI dia]/100,AH3938,0)</f>
        <v>0</v>
      </c>
      <c r="AI3939" s="2">
        <f t="shared" si="267"/>
        <v>1</v>
      </c>
    </row>
    <row r="3940" spans="26:35" hidden="1" x14ac:dyDescent="0.25">
      <c r="Z3940"/>
      <c r="AD3940" s="5">
        <f t="shared" si="268"/>
        <v>42426</v>
      </c>
      <c r="AE3940" s="96" cm="1">
        <f t="array" ref="AE3940">_xlfn.XLOOKUP(AD3939,SELICHistorico[Data],SELICHistorico[SELIC dia]/100,AE3939,0)</f>
        <v>0</v>
      </c>
      <c r="AF3940" s="80">
        <f t="shared" si="266"/>
        <v>1</v>
      </c>
      <c r="AG3940" s="123">
        <f t="shared" si="265"/>
        <v>1000</v>
      </c>
      <c r="AH3940" s="126" cm="1">
        <f t="array" ref="AH3940">_xlfn.XLOOKUP(AD3939,CDIHistorico_[Data],CDIHistorico_[CDI dia]/100,AH3939,0)</f>
        <v>0</v>
      </c>
      <c r="AI3940" s="2">
        <f t="shared" si="267"/>
        <v>1</v>
      </c>
    </row>
    <row r="3941" spans="26:35" hidden="1" x14ac:dyDescent="0.25">
      <c r="Z3941"/>
      <c r="AD3941" s="5">
        <f t="shared" si="268"/>
        <v>42429</v>
      </c>
      <c r="AE3941" s="96" cm="1">
        <f t="array" ref="AE3941">_xlfn.XLOOKUP(AD3940,SELICHistorico[Data],SELICHistorico[SELIC dia]/100,AE3940,0)</f>
        <v>0</v>
      </c>
      <c r="AF3941" s="80">
        <f t="shared" si="266"/>
        <v>1</v>
      </c>
      <c r="AG3941" s="123">
        <f t="shared" si="265"/>
        <v>1000</v>
      </c>
      <c r="AH3941" s="126" cm="1">
        <f t="array" ref="AH3941">_xlfn.XLOOKUP(AD3940,CDIHistorico_[Data],CDIHistorico_[CDI dia]/100,AH3940,0)</f>
        <v>0</v>
      </c>
      <c r="AI3941" s="2">
        <f t="shared" si="267"/>
        <v>1</v>
      </c>
    </row>
    <row r="3942" spans="26:35" hidden="1" x14ac:dyDescent="0.25">
      <c r="Z3942"/>
      <c r="AD3942" s="5">
        <f t="shared" si="268"/>
        <v>42430</v>
      </c>
      <c r="AE3942" s="96" cm="1">
        <f t="array" ref="AE3942">_xlfn.XLOOKUP(AD3941,SELICHistorico[Data],SELICHistorico[SELIC dia]/100,AE3941,0)</f>
        <v>0</v>
      </c>
      <c r="AF3942" s="80">
        <f t="shared" si="266"/>
        <v>1</v>
      </c>
      <c r="AG3942" s="123">
        <f t="shared" si="265"/>
        <v>1000</v>
      </c>
      <c r="AH3942" s="126" cm="1">
        <f t="array" ref="AH3942">_xlfn.XLOOKUP(AD3941,CDIHistorico_[Data],CDIHistorico_[CDI dia]/100,AH3941,0)</f>
        <v>0</v>
      </c>
      <c r="AI3942" s="2">
        <f t="shared" si="267"/>
        <v>1</v>
      </c>
    </row>
    <row r="3943" spans="26:35" hidden="1" x14ac:dyDescent="0.25">
      <c r="Z3943"/>
      <c r="AD3943" s="5">
        <f t="shared" si="268"/>
        <v>42431</v>
      </c>
      <c r="AE3943" s="96" cm="1">
        <f t="array" ref="AE3943">_xlfn.XLOOKUP(AD3942,SELICHistorico[Data],SELICHistorico[SELIC dia]/100,AE3942,0)</f>
        <v>0</v>
      </c>
      <c r="AF3943" s="80">
        <f t="shared" si="266"/>
        <v>1</v>
      </c>
      <c r="AG3943" s="123">
        <f t="shared" si="265"/>
        <v>1000</v>
      </c>
      <c r="AH3943" s="126" cm="1">
        <f t="array" ref="AH3943">_xlfn.XLOOKUP(AD3942,CDIHistorico_[Data],CDIHistorico_[CDI dia]/100,AH3942,0)</f>
        <v>0</v>
      </c>
      <c r="AI3943" s="2">
        <f t="shared" si="267"/>
        <v>1</v>
      </c>
    </row>
    <row r="3944" spans="26:35" hidden="1" x14ac:dyDescent="0.25">
      <c r="Z3944"/>
      <c r="AD3944" s="5">
        <f t="shared" si="268"/>
        <v>42432</v>
      </c>
      <c r="AE3944" s="96" cm="1">
        <f t="array" ref="AE3944">_xlfn.XLOOKUP(AD3943,SELICHistorico[Data],SELICHistorico[SELIC dia]/100,AE3943,0)</f>
        <v>0</v>
      </c>
      <c r="AF3944" s="80">
        <f t="shared" si="266"/>
        <v>1</v>
      </c>
      <c r="AG3944" s="123">
        <f t="shared" si="265"/>
        <v>1000</v>
      </c>
      <c r="AH3944" s="126" cm="1">
        <f t="array" ref="AH3944">_xlfn.XLOOKUP(AD3943,CDIHistorico_[Data],CDIHistorico_[CDI dia]/100,AH3943,0)</f>
        <v>0</v>
      </c>
      <c r="AI3944" s="2">
        <f t="shared" si="267"/>
        <v>1</v>
      </c>
    </row>
    <row r="3945" spans="26:35" hidden="1" x14ac:dyDescent="0.25">
      <c r="Z3945"/>
      <c r="AD3945" s="5">
        <f t="shared" si="268"/>
        <v>42433</v>
      </c>
      <c r="AE3945" s="96" cm="1">
        <f t="array" ref="AE3945">_xlfn.XLOOKUP(AD3944,SELICHistorico[Data],SELICHistorico[SELIC dia]/100,AE3944,0)</f>
        <v>0</v>
      </c>
      <c r="AF3945" s="80">
        <f t="shared" si="266"/>
        <v>1</v>
      </c>
      <c r="AG3945" s="123">
        <f t="shared" si="265"/>
        <v>1000</v>
      </c>
      <c r="AH3945" s="126" cm="1">
        <f t="array" ref="AH3945">_xlfn.XLOOKUP(AD3944,CDIHistorico_[Data],CDIHistorico_[CDI dia]/100,AH3944,0)</f>
        <v>0</v>
      </c>
      <c r="AI3945" s="2">
        <f t="shared" si="267"/>
        <v>1</v>
      </c>
    </row>
    <row r="3946" spans="26:35" hidden="1" x14ac:dyDescent="0.25">
      <c r="Z3946"/>
      <c r="AD3946" s="5">
        <f t="shared" si="268"/>
        <v>42436</v>
      </c>
      <c r="AE3946" s="96" cm="1">
        <f t="array" ref="AE3946">_xlfn.XLOOKUP(AD3945,SELICHistorico[Data],SELICHistorico[SELIC dia]/100,AE3945,0)</f>
        <v>0</v>
      </c>
      <c r="AF3946" s="80">
        <f t="shared" si="266"/>
        <v>1</v>
      </c>
      <c r="AG3946" s="123">
        <f t="shared" si="265"/>
        <v>1000</v>
      </c>
      <c r="AH3946" s="126" cm="1">
        <f t="array" ref="AH3946">_xlfn.XLOOKUP(AD3945,CDIHistorico_[Data],CDIHistorico_[CDI dia]/100,AH3945,0)</f>
        <v>0</v>
      </c>
      <c r="AI3946" s="2">
        <f t="shared" si="267"/>
        <v>1</v>
      </c>
    </row>
    <row r="3947" spans="26:35" hidden="1" x14ac:dyDescent="0.25">
      <c r="Z3947"/>
      <c r="AD3947" s="5">
        <f t="shared" si="268"/>
        <v>42437</v>
      </c>
      <c r="AE3947" s="96" cm="1">
        <f t="array" ref="AE3947">_xlfn.XLOOKUP(AD3946,SELICHistorico[Data],SELICHistorico[SELIC dia]/100,AE3946,0)</f>
        <v>0</v>
      </c>
      <c r="AF3947" s="80">
        <f t="shared" si="266"/>
        <v>1</v>
      </c>
      <c r="AG3947" s="123">
        <f t="shared" si="265"/>
        <v>1000</v>
      </c>
      <c r="AH3947" s="126" cm="1">
        <f t="array" ref="AH3947">_xlfn.XLOOKUP(AD3946,CDIHistorico_[Data],CDIHistorico_[CDI dia]/100,AH3946,0)</f>
        <v>0</v>
      </c>
      <c r="AI3947" s="2">
        <f t="shared" si="267"/>
        <v>1</v>
      </c>
    </row>
    <row r="3948" spans="26:35" hidden="1" x14ac:dyDescent="0.25">
      <c r="Z3948"/>
      <c r="AD3948" s="5">
        <f t="shared" si="268"/>
        <v>42438</v>
      </c>
      <c r="AE3948" s="96" cm="1">
        <f t="array" ref="AE3948">_xlfn.XLOOKUP(AD3947,SELICHistorico[Data],SELICHistorico[SELIC dia]/100,AE3947,0)</f>
        <v>0</v>
      </c>
      <c r="AF3948" s="80">
        <f t="shared" si="266"/>
        <v>1</v>
      </c>
      <c r="AG3948" s="123">
        <f t="shared" si="265"/>
        <v>1000</v>
      </c>
      <c r="AH3948" s="126" cm="1">
        <f t="array" ref="AH3948">_xlfn.XLOOKUP(AD3947,CDIHistorico_[Data],CDIHistorico_[CDI dia]/100,AH3947,0)</f>
        <v>0</v>
      </c>
      <c r="AI3948" s="2">
        <f t="shared" si="267"/>
        <v>1</v>
      </c>
    </row>
    <row r="3949" spans="26:35" hidden="1" x14ac:dyDescent="0.25">
      <c r="Z3949"/>
      <c r="AD3949" s="5">
        <f t="shared" si="268"/>
        <v>42439</v>
      </c>
      <c r="AE3949" s="96" cm="1">
        <f t="array" ref="AE3949">_xlfn.XLOOKUP(AD3948,SELICHistorico[Data],SELICHistorico[SELIC dia]/100,AE3948,0)</f>
        <v>0</v>
      </c>
      <c r="AF3949" s="80">
        <f t="shared" si="266"/>
        <v>1</v>
      </c>
      <c r="AG3949" s="123">
        <f t="shared" si="265"/>
        <v>1000</v>
      </c>
      <c r="AH3949" s="126" cm="1">
        <f t="array" ref="AH3949">_xlfn.XLOOKUP(AD3948,CDIHistorico_[Data],CDIHistorico_[CDI dia]/100,AH3948,0)</f>
        <v>0</v>
      </c>
      <c r="AI3949" s="2">
        <f t="shared" si="267"/>
        <v>1</v>
      </c>
    </row>
    <row r="3950" spans="26:35" hidden="1" x14ac:dyDescent="0.25">
      <c r="Z3950"/>
      <c r="AD3950" s="5">
        <f t="shared" si="268"/>
        <v>42440</v>
      </c>
      <c r="AE3950" s="96" cm="1">
        <f t="array" ref="AE3950">_xlfn.XLOOKUP(AD3949,SELICHistorico[Data],SELICHistorico[SELIC dia]/100,AE3949,0)</f>
        <v>0</v>
      </c>
      <c r="AF3950" s="80">
        <f t="shared" si="266"/>
        <v>1</v>
      </c>
      <c r="AG3950" s="123">
        <f t="shared" si="265"/>
        <v>1000</v>
      </c>
      <c r="AH3950" s="126" cm="1">
        <f t="array" ref="AH3950">_xlfn.XLOOKUP(AD3949,CDIHistorico_[Data],CDIHistorico_[CDI dia]/100,AH3949,0)</f>
        <v>0</v>
      </c>
      <c r="AI3950" s="2">
        <f t="shared" si="267"/>
        <v>1</v>
      </c>
    </row>
    <row r="3951" spans="26:35" hidden="1" x14ac:dyDescent="0.25">
      <c r="Z3951"/>
      <c r="AD3951" s="5">
        <f t="shared" si="268"/>
        <v>42443</v>
      </c>
      <c r="AE3951" s="96" cm="1">
        <f t="array" ref="AE3951">_xlfn.XLOOKUP(AD3950,SELICHistorico[Data],SELICHistorico[SELIC dia]/100,AE3950,0)</f>
        <v>0</v>
      </c>
      <c r="AF3951" s="80">
        <f t="shared" si="266"/>
        <v>1</v>
      </c>
      <c r="AG3951" s="123">
        <f t="shared" si="265"/>
        <v>1000</v>
      </c>
      <c r="AH3951" s="126" cm="1">
        <f t="array" ref="AH3951">_xlfn.XLOOKUP(AD3950,CDIHistorico_[Data],CDIHistorico_[CDI dia]/100,AH3950,0)</f>
        <v>0</v>
      </c>
      <c r="AI3951" s="2">
        <f t="shared" si="267"/>
        <v>1</v>
      </c>
    </row>
    <row r="3952" spans="26:35" hidden="1" x14ac:dyDescent="0.25">
      <c r="Z3952"/>
      <c r="AD3952" s="5">
        <f t="shared" si="268"/>
        <v>42444</v>
      </c>
      <c r="AE3952" s="96" cm="1">
        <f t="array" ref="AE3952">_xlfn.XLOOKUP(AD3951,SELICHistorico[Data],SELICHistorico[SELIC dia]/100,AE3951,0)</f>
        <v>0</v>
      </c>
      <c r="AF3952" s="80">
        <f t="shared" si="266"/>
        <v>1</v>
      </c>
      <c r="AG3952" s="123">
        <f t="shared" si="265"/>
        <v>1000</v>
      </c>
      <c r="AH3952" s="126" cm="1">
        <f t="array" ref="AH3952">_xlfn.XLOOKUP(AD3951,CDIHistorico_[Data],CDIHistorico_[CDI dia]/100,AH3951,0)</f>
        <v>0</v>
      </c>
      <c r="AI3952" s="2">
        <f t="shared" si="267"/>
        <v>1</v>
      </c>
    </row>
    <row r="3953" spans="26:35" hidden="1" x14ac:dyDescent="0.25">
      <c r="Z3953"/>
      <c r="AD3953" s="5">
        <f t="shared" si="268"/>
        <v>42445</v>
      </c>
      <c r="AE3953" s="96" cm="1">
        <f t="array" ref="AE3953">_xlfn.XLOOKUP(AD3952,SELICHistorico[Data],SELICHistorico[SELIC dia]/100,AE3952,0)</f>
        <v>0</v>
      </c>
      <c r="AF3953" s="80">
        <f t="shared" si="266"/>
        <v>1</v>
      </c>
      <c r="AG3953" s="123">
        <f t="shared" si="265"/>
        <v>1000</v>
      </c>
      <c r="AH3953" s="126" cm="1">
        <f t="array" ref="AH3953">_xlfn.XLOOKUP(AD3952,CDIHistorico_[Data],CDIHistorico_[CDI dia]/100,AH3952,0)</f>
        <v>0</v>
      </c>
      <c r="AI3953" s="2">
        <f t="shared" si="267"/>
        <v>1</v>
      </c>
    </row>
    <row r="3954" spans="26:35" hidden="1" x14ac:dyDescent="0.25">
      <c r="Z3954"/>
      <c r="AD3954" s="5">
        <f t="shared" si="268"/>
        <v>42446</v>
      </c>
      <c r="AE3954" s="96" cm="1">
        <f t="array" ref="AE3954">_xlfn.XLOOKUP(AD3953,SELICHistorico[Data],SELICHistorico[SELIC dia]/100,AE3953,0)</f>
        <v>0</v>
      </c>
      <c r="AF3954" s="80">
        <f t="shared" si="266"/>
        <v>1</v>
      </c>
      <c r="AG3954" s="123">
        <f t="shared" si="265"/>
        <v>1000</v>
      </c>
      <c r="AH3954" s="126" cm="1">
        <f t="array" ref="AH3954">_xlfn.XLOOKUP(AD3953,CDIHistorico_[Data],CDIHistorico_[CDI dia]/100,AH3953,0)</f>
        <v>0</v>
      </c>
      <c r="AI3954" s="2">
        <f t="shared" si="267"/>
        <v>1</v>
      </c>
    </row>
    <row r="3955" spans="26:35" hidden="1" x14ac:dyDescent="0.25">
      <c r="Z3955"/>
      <c r="AD3955" s="5">
        <f t="shared" si="268"/>
        <v>42447</v>
      </c>
      <c r="AE3955" s="96" cm="1">
        <f t="array" ref="AE3955">_xlfn.XLOOKUP(AD3954,SELICHistorico[Data],SELICHistorico[SELIC dia]/100,AE3954,0)</f>
        <v>0</v>
      </c>
      <c r="AF3955" s="80">
        <f t="shared" si="266"/>
        <v>1</v>
      </c>
      <c r="AG3955" s="123">
        <f t="shared" si="265"/>
        <v>1000</v>
      </c>
      <c r="AH3955" s="126" cm="1">
        <f t="array" ref="AH3955">_xlfn.XLOOKUP(AD3954,CDIHistorico_[Data],CDIHistorico_[CDI dia]/100,AH3954,0)</f>
        <v>0</v>
      </c>
      <c r="AI3955" s="2">
        <f t="shared" si="267"/>
        <v>1</v>
      </c>
    </row>
    <row r="3956" spans="26:35" hidden="1" x14ac:dyDescent="0.25">
      <c r="Z3956"/>
      <c r="AD3956" s="5">
        <f t="shared" si="268"/>
        <v>42450</v>
      </c>
      <c r="AE3956" s="96" cm="1">
        <f t="array" ref="AE3956">_xlfn.XLOOKUP(AD3955,SELICHistorico[Data],SELICHistorico[SELIC dia]/100,AE3955,0)</f>
        <v>0</v>
      </c>
      <c r="AF3956" s="80">
        <f t="shared" si="266"/>
        <v>1</v>
      </c>
      <c r="AG3956" s="123">
        <f t="shared" si="265"/>
        <v>1000</v>
      </c>
      <c r="AH3956" s="126" cm="1">
        <f t="array" ref="AH3956">_xlfn.XLOOKUP(AD3955,CDIHistorico_[Data],CDIHistorico_[CDI dia]/100,AH3955,0)</f>
        <v>0</v>
      </c>
      <c r="AI3956" s="2">
        <f t="shared" si="267"/>
        <v>1</v>
      </c>
    </row>
    <row r="3957" spans="26:35" hidden="1" x14ac:dyDescent="0.25">
      <c r="Z3957"/>
      <c r="AD3957" s="5">
        <f t="shared" si="268"/>
        <v>42451</v>
      </c>
      <c r="AE3957" s="96" cm="1">
        <f t="array" ref="AE3957">_xlfn.XLOOKUP(AD3956,SELICHistorico[Data],SELICHistorico[SELIC dia]/100,AE3956,0)</f>
        <v>0</v>
      </c>
      <c r="AF3957" s="80">
        <f t="shared" si="266"/>
        <v>1</v>
      </c>
      <c r="AG3957" s="123">
        <f t="shared" si="265"/>
        <v>1000</v>
      </c>
      <c r="AH3957" s="126" cm="1">
        <f t="array" ref="AH3957">_xlfn.XLOOKUP(AD3956,CDIHistorico_[Data],CDIHistorico_[CDI dia]/100,AH3956,0)</f>
        <v>0</v>
      </c>
      <c r="AI3957" s="2">
        <f t="shared" si="267"/>
        <v>1</v>
      </c>
    </row>
    <row r="3958" spans="26:35" hidden="1" x14ac:dyDescent="0.25">
      <c r="Z3958"/>
      <c r="AD3958" s="5">
        <f t="shared" si="268"/>
        <v>42452</v>
      </c>
      <c r="AE3958" s="96" cm="1">
        <f t="array" ref="AE3958">_xlfn.XLOOKUP(AD3957,SELICHistorico[Data],SELICHistorico[SELIC dia]/100,AE3957,0)</f>
        <v>0</v>
      </c>
      <c r="AF3958" s="80">
        <f t="shared" si="266"/>
        <v>1</v>
      </c>
      <c r="AG3958" s="123">
        <f t="shared" si="265"/>
        <v>1000</v>
      </c>
      <c r="AH3958" s="126" cm="1">
        <f t="array" ref="AH3958">_xlfn.XLOOKUP(AD3957,CDIHistorico_[Data],CDIHistorico_[CDI dia]/100,AH3957,0)</f>
        <v>0</v>
      </c>
      <c r="AI3958" s="2">
        <f t="shared" si="267"/>
        <v>1</v>
      </c>
    </row>
    <row r="3959" spans="26:35" hidden="1" x14ac:dyDescent="0.25">
      <c r="Z3959"/>
      <c r="AD3959" s="5">
        <f t="shared" si="268"/>
        <v>42453</v>
      </c>
      <c r="AE3959" s="96" cm="1">
        <f t="array" ref="AE3959">_xlfn.XLOOKUP(AD3958,SELICHistorico[Data],SELICHistorico[SELIC dia]/100,AE3958,0)</f>
        <v>0</v>
      </c>
      <c r="AF3959" s="80">
        <f t="shared" si="266"/>
        <v>1</v>
      </c>
      <c r="AG3959" s="123">
        <f t="shared" si="265"/>
        <v>1000</v>
      </c>
      <c r="AH3959" s="126" cm="1">
        <f t="array" ref="AH3959">_xlfn.XLOOKUP(AD3958,CDIHistorico_[Data],CDIHistorico_[CDI dia]/100,AH3958,0)</f>
        <v>0</v>
      </c>
      <c r="AI3959" s="2">
        <f t="shared" si="267"/>
        <v>1</v>
      </c>
    </row>
    <row r="3960" spans="26:35" hidden="1" x14ac:dyDescent="0.25">
      <c r="Z3960"/>
      <c r="AD3960" s="5">
        <f t="shared" si="268"/>
        <v>42457</v>
      </c>
      <c r="AE3960" s="96" cm="1">
        <f t="array" ref="AE3960">_xlfn.XLOOKUP(AD3959,SELICHistorico[Data],SELICHistorico[SELIC dia]/100,AE3959,0)</f>
        <v>0</v>
      </c>
      <c r="AF3960" s="80">
        <f t="shared" si="266"/>
        <v>1</v>
      </c>
      <c r="AG3960" s="123">
        <f t="shared" si="265"/>
        <v>1000</v>
      </c>
      <c r="AH3960" s="126" cm="1">
        <f t="array" ref="AH3960">_xlfn.XLOOKUP(AD3959,CDIHistorico_[Data],CDIHistorico_[CDI dia]/100,AH3959,0)</f>
        <v>0</v>
      </c>
      <c r="AI3960" s="2">
        <f t="shared" si="267"/>
        <v>1</v>
      </c>
    </row>
    <row r="3961" spans="26:35" hidden="1" x14ac:dyDescent="0.25">
      <c r="Z3961"/>
      <c r="AD3961" s="5">
        <f t="shared" si="268"/>
        <v>42458</v>
      </c>
      <c r="AE3961" s="96" cm="1">
        <f t="array" ref="AE3961">_xlfn.XLOOKUP(AD3960,SELICHistorico[Data],SELICHistorico[SELIC dia]/100,AE3960,0)</f>
        <v>0</v>
      </c>
      <c r="AF3961" s="80">
        <f t="shared" si="266"/>
        <v>1</v>
      </c>
      <c r="AG3961" s="123">
        <f t="shared" si="265"/>
        <v>1000</v>
      </c>
      <c r="AH3961" s="126" cm="1">
        <f t="array" ref="AH3961">_xlfn.XLOOKUP(AD3960,CDIHistorico_[Data],CDIHistorico_[CDI dia]/100,AH3960,0)</f>
        <v>0</v>
      </c>
      <c r="AI3961" s="2">
        <f t="shared" si="267"/>
        <v>1</v>
      </c>
    </row>
    <row r="3962" spans="26:35" hidden="1" x14ac:dyDescent="0.25">
      <c r="Z3962"/>
      <c r="AD3962" s="5">
        <f t="shared" si="268"/>
        <v>42459</v>
      </c>
      <c r="AE3962" s="96" cm="1">
        <f t="array" ref="AE3962">_xlfn.XLOOKUP(AD3961,SELICHistorico[Data],SELICHistorico[SELIC dia]/100,AE3961,0)</f>
        <v>0</v>
      </c>
      <c r="AF3962" s="80">
        <f t="shared" si="266"/>
        <v>1</v>
      </c>
      <c r="AG3962" s="123">
        <f t="shared" si="265"/>
        <v>1000</v>
      </c>
      <c r="AH3962" s="126" cm="1">
        <f t="array" ref="AH3962">_xlfn.XLOOKUP(AD3961,CDIHistorico_[Data],CDIHistorico_[CDI dia]/100,AH3961,0)</f>
        <v>0</v>
      </c>
      <c r="AI3962" s="2">
        <f t="shared" si="267"/>
        <v>1</v>
      </c>
    </row>
    <row r="3963" spans="26:35" hidden="1" x14ac:dyDescent="0.25">
      <c r="Z3963"/>
      <c r="AD3963" s="5">
        <f t="shared" si="268"/>
        <v>42460</v>
      </c>
      <c r="AE3963" s="96" cm="1">
        <f t="array" ref="AE3963">_xlfn.XLOOKUP(AD3962,SELICHistorico[Data],SELICHistorico[SELIC dia]/100,AE3962,0)</f>
        <v>0</v>
      </c>
      <c r="AF3963" s="80">
        <f t="shared" si="266"/>
        <v>1</v>
      </c>
      <c r="AG3963" s="123">
        <f t="shared" si="265"/>
        <v>1000</v>
      </c>
      <c r="AH3963" s="126" cm="1">
        <f t="array" ref="AH3963">_xlfn.XLOOKUP(AD3962,CDIHistorico_[Data],CDIHistorico_[CDI dia]/100,AH3962,0)</f>
        <v>0</v>
      </c>
      <c r="AI3963" s="2">
        <f t="shared" si="267"/>
        <v>1</v>
      </c>
    </row>
    <row r="3964" spans="26:35" hidden="1" x14ac:dyDescent="0.25">
      <c r="Z3964"/>
      <c r="AD3964" s="5">
        <f t="shared" si="268"/>
        <v>42461</v>
      </c>
      <c r="AE3964" s="96" cm="1">
        <f t="array" ref="AE3964">_xlfn.XLOOKUP(AD3963,SELICHistorico[Data],SELICHistorico[SELIC dia]/100,AE3963,0)</f>
        <v>0</v>
      </c>
      <c r="AF3964" s="80">
        <f t="shared" si="266"/>
        <v>1</v>
      </c>
      <c r="AG3964" s="123">
        <f t="shared" si="265"/>
        <v>1000</v>
      </c>
      <c r="AH3964" s="126" cm="1">
        <f t="array" ref="AH3964">_xlfn.XLOOKUP(AD3963,CDIHistorico_[Data],CDIHistorico_[CDI dia]/100,AH3963,0)</f>
        <v>0</v>
      </c>
      <c r="AI3964" s="2">
        <f t="shared" si="267"/>
        <v>1</v>
      </c>
    </row>
    <row r="3965" spans="26:35" hidden="1" x14ac:dyDescent="0.25">
      <c r="Z3965"/>
      <c r="AD3965" s="5">
        <f t="shared" si="268"/>
        <v>42464</v>
      </c>
      <c r="AE3965" s="96" cm="1">
        <f t="array" ref="AE3965">_xlfn.XLOOKUP(AD3964,SELICHistorico[Data],SELICHistorico[SELIC dia]/100,AE3964,0)</f>
        <v>0</v>
      </c>
      <c r="AF3965" s="80">
        <f t="shared" si="266"/>
        <v>1</v>
      </c>
      <c r="AG3965" s="123">
        <f t="shared" ref="AG3965:AG4028" si="269">TRUNC(1000*AF3965,6)</f>
        <v>1000</v>
      </c>
      <c r="AH3965" s="126" cm="1">
        <f t="array" ref="AH3965">_xlfn.XLOOKUP(AD3964,CDIHistorico_[Data],CDIHistorico_[CDI dia]/100,AH3964,0)</f>
        <v>0</v>
      </c>
      <c r="AI3965" s="2">
        <f t="shared" si="267"/>
        <v>1</v>
      </c>
    </row>
    <row r="3966" spans="26:35" hidden="1" x14ac:dyDescent="0.25">
      <c r="Z3966"/>
      <c r="AD3966" s="5">
        <f t="shared" si="268"/>
        <v>42465</v>
      </c>
      <c r="AE3966" s="96" cm="1">
        <f t="array" ref="AE3966">_xlfn.XLOOKUP(AD3965,SELICHistorico[Data],SELICHistorico[SELIC dia]/100,AE3965,0)</f>
        <v>0</v>
      </c>
      <c r="AF3966" s="80">
        <f t="shared" ref="AF3966:AF4029" si="270">AF3965*(1+AE3966)</f>
        <v>1</v>
      </c>
      <c r="AG3966" s="123">
        <f t="shared" si="269"/>
        <v>1000</v>
      </c>
      <c r="AH3966" s="126" cm="1">
        <f t="array" ref="AH3966">_xlfn.XLOOKUP(AD3965,CDIHistorico_[Data],CDIHistorico_[CDI dia]/100,AH3965,0)</f>
        <v>0</v>
      </c>
      <c r="AI3966" s="2">
        <f t="shared" si="267"/>
        <v>1</v>
      </c>
    </row>
    <row r="3967" spans="26:35" hidden="1" x14ac:dyDescent="0.25">
      <c r="Z3967"/>
      <c r="AD3967" s="5">
        <f t="shared" si="268"/>
        <v>42466</v>
      </c>
      <c r="AE3967" s="96" cm="1">
        <f t="array" ref="AE3967">_xlfn.XLOOKUP(AD3966,SELICHistorico[Data],SELICHistorico[SELIC dia]/100,AE3966,0)</f>
        <v>0</v>
      </c>
      <c r="AF3967" s="80">
        <f t="shared" si="270"/>
        <v>1</v>
      </c>
      <c r="AG3967" s="123">
        <f t="shared" si="269"/>
        <v>1000</v>
      </c>
      <c r="AH3967" s="126" cm="1">
        <f t="array" ref="AH3967">_xlfn.XLOOKUP(AD3966,CDIHistorico_[Data],CDIHistorico_[CDI dia]/100,AH3966,0)</f>
        <v>0</v>
      </c>
      <c r="AI3967" s="2">
        <f t="shared" si="267"/>
        <v>1</v>
      </c>
    </row>
    <row r="3968" spans="26:35" hidden="1" x14ac:dyDescent="0.25">
      <c r="Z3968"/>
      <c r="AD3968" s="5">
        <f t="shared" si="268"/>
        <v>42467</v>
      </c>
      <c r="AE3968" s="96" cm="1">
        <f t="array" ref="AE3968">_xlfn.XLOOKUP(AD3967,SELICHistorico[Data],SELICHistorico[SELIC dia]/100,AE3967,0)</f>
        <v>0</v>
      </c>
      <c r="AF3968" s="80">
        <f t="shared" si="270"/>
        <v>1</v>
      </c>
      <c r="AG3968" s="123">
        <f t="shared" si="269"/>
        <v>1000</v>
      </c>
      <c r="AH3968" s="126" cm="1">
        <f t="array" ref="AH3968">_xlfn.XLOOKUP(AD3967,CDIHistorico_[Data],CDIHistorico_[CDI dia]/100,AH3967,0)</f>
        <v>0</v>
      </c>
      <c r="AI3968" s="2">
        <f t="shared" si="267"/>
        <v>1</v>
      </c>
    </row>
    <row r="3969" spans="26:35" hidden="1" x14ac:dyDescent="0.25">
      <c r="Z3969"/>
      <c r="AD3969" s="5">
        <f t="shared" si="268"/>
        <v>42468</v>
      </c>
      <c r="AE3969" s="96" cm="1">
        <f t="array" ref="AE3969">_xlfn.XLOOKUP(AD3968,SELICHistorico[Data],SELICHistorico[SELIC dia]/100,AE3968,0)</f>
        <v>0</v>
      </c>
      <c r="AF3969" s="80">
        <f t="shared" si="270"/>
        <v>1</v>
      </c>
      <c r="AG3969" s="123">
        <f t="shared" si="269"/>
        <v>1000</v>
      </c>
      <c r="AH3969" s="126" cm="1">
        <f t="array" ref="AH3969">_xlfn.XLOOKUP(AD3968,CDIHistorico_[Data],CDIHistorico_[CDI dia]/100,AH3968,0)</f>
        <v>0</v>
      </c>
      <c r="AI3969" s="2">
        <f t="shared" si="267"/>
        <v>1</v>
      </c>
    </row>
    <row r="3970" spans="26:35" hidden="1" x14ac:dyDescent="0.25">
      <c r="Z3970"/>
      <c r="AD3970" s="5">
        <f t="shared" si="268"/>
        <v>42471</v>
      </c>
      <c r="AE3970" s="96" cm="1">
        <f t="array" ref="AE3970">_xlfn.XLOOKUP(AD3969,SELICHistorico[Data],SELICHistorico[SELIC dia]/100,AE3969,0)</f>
        <v>0</v>
      </c>
      <c r="AF3970" s="80">
        <f t="shared" si="270"/>
        <v>1</v>
      </c>
      <c r="AG3970" s="123">
        <f t="shared" si="269"/>
        <v>1000</v>
      </c>
      <c r="AH3970" s="126" cm="1">
        <f t="array" ref="AH3970">_xlfn.XLOOKUP(AD3969,CDIHistorico_[Data],CDIHistorico_[CDI dia]/100,AH3969,0)</f>
        <v>0</v>
      </c>
      <c r="AI3970" s="2">
        <f t="shared" si="267"/>
        <v>1</v>
      </c>
    </row>
    <row r="3971" spans="26:35" hidden="1" x14ac:dyDescent="0.25">
      <c r="Z3971"/>
      <c r="AD3971" s="5">
        <f t="shared" si="268"/>
        <v>42472</v>
      </c>
      <c r="AE3971" s="96" cm="1">
        <f t="array" ref="AE3971">_xlfn.XLOOKUP(AD3970,SELICHistorico[Data],SELICHistorico[SELIC dia]/100,AE3970,0)</f>
        <v>0</v>
      </c>
      <c r="AF3971" s="80">
        <f t="shared" si="270"/>
        <v>1</v>
      </c>
      <c r="AG3971" s="123">
        <f t="shared" si="269"/>
        <v>1000</v>
      </c>
      <c r="AH3971" s="126" cm="1">
        <f t="array" ref="AH3971">_xlfn.XLOOKUP(AD3970,CDIHistorico_[Data],CDIHistorico_[CDI dia]/100,AH3970,0)</f>
        <v>0</v>
      </c>
      <c r="AI3971" s="2">
        <f t="shared" si="267"/>
        <v>1</v>
      </c>
    </row>
    <row r="3972" spans="26:35" hidden="1" x14ac:dyDescent="0.25">
      <c r="Z3972"/>
      <c r="AD3972" s="5">
        <f t="shared" si="268"/>
        <v>42473</v>
      </c>
      <c r="AE3972" s="96" cm="1">
        <f t="array" ref="AE3972">_xlfn.XLOOKUP(AD3971,SELICHistorico[Data],SELICHistorico[SELIC dia]/100,AE3971,0)</f>
        <v>0</v>
      </c>
      <c r="AF3972" s="80">
        <f t="shared" si="270"/>
        <v>1</v>
      </c>
      <c r="AG3972" s="123">
        <f t="shared" si="269"/>
        <v>1000</v>
      </c>
      <c r="AH3972" s="126" cm="1">
        <f t="array" ref="AH3972">_xlfn.XLOOKUP(AD3971,CDIHistorico_[Data],CDIHistorico_[CDI dia]/100,AH3971,0)</f>
        <v>0</v>
      </c>
      <c r="AI3972" s="2">
        <f t="shared" si="267"/>
        <v>1</v>
      </c>
    </row>
    <row r="3973" spans="26:35" hidden="1" x14ac:dyDescent="0.25">
      <c r="Z3973"/>
      <c r="AD3973" s="5">
        <f t="shared" si="268"/>
        <v>42474</v>
      </c>
      <c r="AE3973" s="96" cm="1">
        <f t="array" ref="AE3973">_xlfn.XLOOKUP(AD3972,SELICHistorico[Data],SELICHistorico[SELIC dia]/100,AE3972,0)</f>
        <v>0</v>
      </c>
      <c r="AF3973" s="80">
        <f t="shared" si="270"/>
        <v>1</v>
      </c>
      <c r="AG3973" s="123">
        <f t="shared" si="269"/>
        <v>1000</v>
      </c>
      <c r="AH3973" s="126" cm="1">
        <f t="array" ref="AH3973">_xlfn.XLOOKUP(AD3972,CDIHistorico_[Data],CDIHistorico_[CDI dia]/100,AH3972,0)</f>
        <v>0</v>
      </c>
      <c r="AI3973" s="2">
        <f t="shared" si="267"/>
        <v>1</v>
      </c>
    </row>
    <row r="3974" spans="26:35" hidden="1" x14ac:dyDescent="0.25">
      <c r="Z3974"/>
      <c r="AD3974" s="5">
        <f t="shared" si="268"/>
        <v>42475</v>
      </c>
      <c r="AE3974" s="96" cm="1">
        <f t="array" ref="AE3974">_xlfn.XLOOKUP(AD3973,SELICHistorico[Data],SELICHistorico[SELIC dia]/100,AE3973,0)</f>
        <v>0</v>
      </c>
      <c r="AF3974" s="80">
        <f t="shared" si="270"/>
        <v>1</v>
      </c>
      <c r="AG3974" s="123">
        <f t="shared" si="269"/>
        <v>1000</v>
      </c>
      <c r="AH3974" s="126" cm="1">
        <f t="array" ref="AH3974">_xlfn.XLOOKUP(AD3973,CDIHistorico_[Data],CDIHistorico_[CDI dia]/100,AH3973,0)</f>
        <v>0</v>
      </c>
      <c r="AI3974" s="2">
        <f t="shared" si="267"/>
        <v>1</v>
      </c>
    </row>
    <row r="3975" spans="26:35" hidden="1" x14ac:dyDescent="0.25">
      <c r="Z3975"/>
      <c r="AD3975" s="5">
        <f t="shared" si="268"/>
        <v>42478</v>
      </c>
      <c r="AE3975" s="96" cm="1">
        <f t="array" ref="AE3975">_xlfn.XLOOKUP(AD3974,SELICHistorico[Data],SELICHistorico[SELIC dia]/100,AE3974,0)</f>
        <v>0</v>
      </c>
      <c r="AF3975" s="80">
        <f t="shared" si="270"/>
        <v>1</v>
      </c>
      <c r="AG3975" s="123">
        <f t="shared" si="269"/>
        <v>1000</v>
      </c>
      <c r="AH3975" s="126" cm="1">
        <f t="array" ref="AH3975">_xlfn.XLOOKUP(AD3974,CDIHistorico_[Data],CDIHistorico_[CDI dia]/100,AH3974,0)</f>
        <v>0</v>
      </c>
      <c r="AI3975" s="2">
        <f t="shared" si="267"/>
        <v>1</v>
      </c>
    </row>
    <row r="3976" spans="26:35" hidden="1" x14ac:dyDescent="0.25">
      <c r="Z3976"/>
      <c r="AD3976" s="5">
        <f t="shared" si="268"/>
        <v>42479</v>
      </c>
      <c r="AE3976" s="96" cm="1">
        <f t="array" ref="AE3976">_xlfn.XLOOKUP(AD3975,SELICHistorico[Data],SELICHistorico[SELIC dia]/100,AE3975,0)</f>
        <v>0</v>
      </c>
      <c r="AF3976" s="80">
        <f t="shared" si="270"/>
        <v>1</v>
      </c>
      <c r="AG3976" s="123">
        <f t="shared" si="269"/>
        <v>1000</v>
      </c>
      <c r="AH3976" s="126" cm="1">
        <f t="array" ref="AH3976">_xlfn.XLOOKUP(AD3975,CDIHistorico_[Data],CDIHistorico_[CDI dia]/100,AH3975,0)</f>
        <v>0</v>
      </c>
      <c r="AI3976" s="2">
        <f t="shared" si="267"/>
        <v>1</v>
      </c>
    </row>
    <row r="3977" spans="26:35" hidden="1" x14ac:dyDescent="0.25">
      <c r="Z3977"/>
      <c r="AD3977" s="5">
        <f t="shared" si="268"/>
        <v>42480</v>
      </c>
      <c r="AE3977" s="96" cm="1">
        <f t="array" ref="AE3977">_xlfn.XLOOKUP(AD3976,SELICHistorico[Data],SELICHistorico[SELIC dia]/100,AE3976,0)</f>
        <v>0</v>
      </c>
      <c r="AF3977" s="80">
        <f t="shared" si="270"/>
        <v>1</v>
      </c>
      <c r="AG3977" s="123">
        <f t="shared" si="269"/>
        <v>1000</v>
      </c>
      <c r="AH3977" s="126" cm="1">
        <f t="array" ref="AH3977">_xlfn.XLOOKUP(AD3976,CDIHistorico_[Data],CDIHistorico_[CDI dia]/100,AH3976,0)</f>
        <v>0</v>
      </c>
      <c r="AI3977" s="2">
        <f t="shared" si="267"/>
        <v>1</v>
      </c>
    </row>
    <row r="3978" spans="26:35" hidden="1" x14ac:dyDescent="0.25">
      <c r="Z3978"/>
      <c r="AD3978" s="5">
        <f t="shared" si="268"/>
        <v>42482</v>
      </c>
      <c r="AE3978" s="96" cm="1">
        <f t="array" ref="AE3978">_xlfn.XLOOKUP(AD3977,SELICHistorico[Data],SELICHistorico[SELIC dia]/100,AE3977,0)</f>
        <v>0</v>
      </c>
      <c r="AF3978" s="80">
        <f t="shared" si="270"/>
        <v>1</v>
      </c>
      <c r="AG3978" s="123">
        <f t="shared" si="269"/>
        <v>1000</v>
      </c>
      <c r="AH3978" s="126" cm="1">
        <f t="array" ref="AH3978">_xlfn.XLOOKUP(AD3977,CDIHistorico_[Data],CDIHistorico_[CDI dia]/100,AH3977,0)</f>
        <v>0</v>
      </c>
      <c r="AI3978" s="2">
        <f t="shared" si="267"/>
        <v>1</v>
      </c>
    </row>
    <row r="3979" spans="26:35" hidden="1" x14ac:dyDescent="0.25">
      <c r="Z3979"/>
      <c r="AD3979" s="5">
        <f t="shared" si="268"/>
        <v>42485</v>
      </c>
      <c r="AE3979" s="96" cm="1">
        <f t="array" ref="AE3979">_xlfn.XLOOKUP(AD3978,SELICHistorico[Data],SELICHistorico[SELIC dia]/100,AE3978,0)</f>
        <v>0</v>
      </c>
      <c r="AF3979" s="80">
        <f t="shared" si="270"/>
        <v>1</v>
      </c>
      <c r="AG3979" s="123">
        <f t="shared" si="269"/>
        <v>1000</v>
      </c>
      <c r="AH3979" s="126" cm="1">
        <f t="array" ref="AH3979">_xlfn.XLOOKUP(AD3978,CDIHistorico_[Data],CDIHistorico_[CDI dia]/100,AH3978,0)</f>
        <v>0</v>
      </c>
      <c r="AI3979" s="2">
        <f t="shared" ref="AI3979:AI4042" si="271">AI3978*(1+AH3979)</f>
        <v>1</v>
      </c>
    </row>
    <row r="3980" spans="26:35" hidden="1" x14ac:dyDescent="0.25">
      <c r="Z3980"/>
      <c r="AD3980" s="5">
        <f t="shared" si="268"/>
        <v>42486</v>
      </c>
      <c r="AE3980" s="96" cm="1">
        <f t="array" ref="AE3980">_xlfn.XLOOKUP(AD3979,SELICHistorico[Data],SELICHistorico[SELIC dia]/100,AE3979,0)</f>
        <v>0</v>
      </c>
      <c r="AF3980" s="80">
        <f t="shared" si="270"/>
        <v>1</v>
      </c>
      <c r="AG3980" s="123">
        <f t="shared" si="269"/>
        <v>1000</v>
      </c>
      <c r="AH3980" s="126" cm="1">
        <f t="array" ref="AH3980">_xlfn.XLOOKUP(AD3979,CDIHistorico_[Data],CDIHistorico_[CDI dia]/100,AH3979,0)</f>
        <v>0</v>
      </c>
      <c r="AI3980" s="2">
        <f t="shared" si="271"/>
        <v>1</v>
      </c>
    </row>
    <row r="3981" spans="26:35" hidden="1" x14ac:dyDescent="0.25">
      <c r="Z3981"/>
      <c r="AD3981" s="5">
        <f t="shared" si="268"/>
        <v>42487</v>
      </c>
      <c r="AE3981" s="96" cm="1">
        <f t="array" ref="AE3981">_xlfn.XLOOKUP(AD3980,SELICHistorico[Data],SELICHistorico[SELIC dia]/100,AE3980,0)</f>
        <v>0</v>
      </c>
      <c r="AF3981" s="80">
        <f t="shared" si="270"/>
        <v>1</v>
      </c>
      <c r="AG3981" s="123">
        <f t="shared" si="269"/>
        <v>1000</v>
      </c>
      <c r="AH3981" s="126" cm="1">
        <f t="array" ref="AH3981">_xlfn.XLOOKUP(AD3980,CDIHistorico_[Data],CDIHistorico_[CDI dia]/100,AH3980,0)</f>
        <v>0</v>
      </c>
      <c r="AI3981" s="2">
        <f t="shared" si="271"/>
        <v>1</v>
      </c>
    </row>
    <row r="3982" spans="26:35" hidden="1" x14ac:dyDescent="0.25">
      <c r="Z3982"/>
      <c r="AD3982" s="5">
        <f t="shared" si="268"/>
        <v>42488</v>
      </c>
      <c r="AE3982" s="96" cm="1">
        <f t="array" ref="AE3982">_xlfn.XLOOKUP(AD3981,SELICHistorico[Data],SELICHistorico[SELIC dia]/100,AE3981,0)</f>
        <v>0</v>
      </c>
      <c r="AF3982" s="80">
        <f t="shared" si="270"/>
        <v>1</v>
      </c>
      <c r="AG3982" s="123">
        <f t="shared" si="269"/>
        <v>1000</v>
      </c>
      <c r="AH3982" s="126" cm="1">
        <f t="array" ref="AH3982">_xlfn.XLOOKUP(AD3981,CDIHistorico_[Data],CDIHistorico_[CDI dia]/100,AH3981,0)</f>
        <v>0</v>
      </c>
      <c r="AI3982" s="2">
        <f t="shared" si="271"/>
        <v>1</v>
      </c>
    </row>
    <row r="3983" spans="26:35" hidden="1" x14ac:dyDescent="0.25">
      <c r="Z3983"/>
      <c r="AD3983" s="5">
        <f t="shared" si="268"/>
        <v>42489</v>
      </c>
      <c r="AE3983" s="96" cm="1">
        <f t="array" ref="AE3983">_xlfn.XLOOKUP(AD3982,SELICHistorico[Data],SELICHistorico[SELIC dia]/100,AE3982,0)</f>
        <v>0</v>
      </c>
      <c r="AF3983" s="80">
        <f t="shared" si="270"/>
        <v>1</v>
      </c>
      <c r="AG3983" s="123">
        <f t="shared" si="269"/>
        <v>1000</v>
      </c>
      <c r="AH3983" s="126" cm="1">
        <f t="array" ref="AH3983">_xlfn.XLOOKUP(AD3982,CDIHistorico_[Data],CDIHistorico_[CDI dia]/100,AH3982,0)</f>
        <v>0</v>
      </c>
      <c r="AI3983" s="2">
        <f t="shared" si="271"/>
        <v>1</v>
      </c>
    </row>
    <row r="3984" spans="26:35" hidden="1" x14ac:dyDescent="0.25">
      <c r="Z3984"/>
      <c r="AD3984" s="5">
        <f t="shared" si="268"/>
        <v>42492</v>
      </c>
      <c r="AE3984" s="96" cm="1">
        <f t="array" ref="AE3984">_xlfn.XLOOKUP(AD3983,SELICHistorico[Data],SELICHistorico[SELIC dia]/100,AE3983,0)</f>
        <v>0</v>
      </c>
      <c r="AF3984" s="80">
        <f t="shared" si="270"/>
        <v>1</v>
      </c>
      <c r="AG3984" s="123">
        <f t="shared" si="269"/>
        <v>1000</v>
      </c>
      <c r="AH3984" s="126" cm="1">
        <f t="array" ref="AH3984">_xlfn.XLOOKUP(AD3983,CDIHistorico_[Data],CDIHistorico_[CDI dia]/100,AH3983,0)</f>
        <v>0</v>
      </c>
      <c r="AI3984" s="2">
        <f t="shared" si="271"/>
        <v>1</v>
      </c>
    </row>
    <row r="3985" spans="26:35" hidden="1" x14ac:dyDescent="0.25">
      <c r="Z3985"/>
      <c r="AD3985" s="5">
        <f t="shared" si="268"/>
        <v>42493</v>
      </c>
      <c r="AE3985" s="96" cm="1">
        <f t="array" ref="AE3985">_xlfn.XLOOKUP(AD3984,SELICHistorico[Data],SELICHistorico[SELIC dia]/100,AE3984,0)</f>
        <v>0</v>
      </c>
      <c r="AF3985" s="80">
        <f t="shared" si="270"/>
        <v>1</v>
      </c>
      <c r="AG3985" s="123">
        <f t="shared" si="269"/>
        <v>1000</v>
      </c>
      <c r="AH3985" s="126" cm="1">
        <f t="array" ref="AH3985">_xlfn.XLOOKUP(AD3984,CDIHistorico_[Data],CDIHistorico_[CDI dia]/100,AH3984,0)</f>
        <v>0</v>
      </c>
      <c r="AI3985" s="2">
        <f t="shared" si="271"/>
        <v>1</v>
      </c>
    </row>
    <row r="3986" spans="26:35" hidden="1" x14ac:dyDescent="0.25">
      <c r="Z3986"/>
      <c r="AD3986" s="5">
        <f t="shared" si="268"/>
        <v>42494</v>
      </c>
      <c r="AE3986" s="96" cm="1">
        <f t="array" ref="AE3986">_xlfn.XLOOKUP(AD3985,SELICHistorico[Data],SELICHistorico[SELIC dia]/100,AE3985,0)</f>
        <v>0</v>
      </c>
      <c r="AF3986" s="80">
        <f t="shared" si="270"/>
        <v>1</v>
      </c>
      <c r="AG3986" s="123">
        <f t="shared" si="269"/>
        <v>1000</v>
      </c>
      <c r="AH3986" s="126" cm="1">
        <f t="array" ref="AH3986">_xlfn.XLOOKUP(AD3985,CDIHistorico_[Data],CDIHistorico_[CDI dia]/100,AH3985,0)</f>
        <v>0</v>
      </c>
      <c r="AI3986" s="2">
        <f t="shared" si="271"/>
        <v>1</v>
      </c>
    </row>
    <row r="3987" spans="26:35" hidden="1" x14ac:dyDescent="0.25">
      <c r="Z3987"/>
      <c r="AD3987" s="5">
        <f t="shared" si="268"/>
        <v>42495</v>
      </c>
      <c r="AE3987" s="96" cm="1">
        <f t="array" ref="AE3987">_xlfn.XLOOKUP(AD3986,SELICHistorico[Data],SELICHistorico[SELIC dia]/100,AE3986,0)</f>
        <v>0</v>
      </c>
      <c r="AF3987" s="80">
        <f t="shared" si="270"/>
        <v>1</v>
      </c>
      <c r="AG3987" s="123">
        <f t="shared" si="269"/>
        <v>1000</v>
      </c>
      <c r="AH3987" s="126" cm="1">
        <f t="array" ref="AH3987">_xlfn.XLOOKUP(AD3986,CDIHistorico_[Data],CDIHistorico_[CDI dia]/100,AH3986,0)</f>
        <v>0</v>
      </c>
      <c r="AI3987" s="2">
        <f t="shared" si="271"/>
        <v>1</v>
      </c>
    </row>
    <row r="3988" spans="26:35" hidden="1" x14ac:dyDescent="0.25">
      <c r="Z3988"/>
      <c r="AD3988" s="5">
        <f t="shared" ref="AD3988:AD4051" si="272">WORKDAY(AD3987,1,feriados)</f>
        <v>42496</v>
      </c>
      <c r="AE3988" s="96" cm="1">
        <f t="array" ref="AE3988">_xlfn.XLOOKUP(AD3987,SELICHistorico[Data],SELICHistorico[SELIC dia]/100,AE3987,0)</f>
        <v>0</v>
      </c>
      <c r="AF3988" s="80">
        <f t="shared" si="270"/>
        <v>1</v>
      </c>
      <c r="AG3988" s="123">
        <f t="shared" si="269"/>
        <v>1000</v>
      </c>
      <c r="AH3988" s="126" cm="1">
        <f t="array" ref="AH3988">_xlfn.XLOOKUP(AD3987,CDIHistorico_[Data],CDIHistorico_[CDI dia]/100,AH3987,0)</f>
        <v>0</v>
      </c>
      <c r="AI3988" s="2">
        <f t="shared" si="271"/>
        <v>1</v>
      </c>
    </row>
    <row r="3989" spans="26:35" hidden="1" x14ac:dyDescent="0.25">
      <c r="Z3989"/>
      <c r="AD3989" s="5">
        <f t="shared" si="272"/>
        <v>42499</v>
      </c>
      <c r="AE3989" s="96" cm="1">
        <f t="array" ref="AE3989">_xlfn.XLOOKUP(AD3988,SELICHistorico[Data],SELICHistorico[SELIC dia]/100,AE3988,0)</f>
        <v>0</v>
      </c>
      <c r="AF3989" s="80">
        <f t="shared" si="270"/>
        <v>1</v>
      </c>
      <c r="AG3989" s="123">
        <f t="shared" si="269"/>
        <v>1000</v>
      </c>
      <c r="AH3989" s="126" cm="1">
        <f t="array" ref="AH3989">_xlfn.XLOOKUP(AD3988,CDIHistorico_[Data],CDIHistorico_[CDI dia]/100,AH3988,0)</f>
        <v>0</v>
      </c>
      <c r="AI3989" s="2">
        <f t="shared" si="271"/>
        <v>1</v>
      </c>
    </row>
    <row r="3990" spans="26:35" hidden="1" x14ac:dyDescent="0.25">
      <c r="Z3990"/>
      <c r="AD3990" s="5">
        <f t="shared" si="272"/>
        <v>42500</v>
      </c>
      <c r="AE3990" s="96" cm="1">
        <f t="array" ref="AE3990">_xlfn.XLOOKUP(AD3989,SELICHistorico[Data],SELICHistorico[SELIC dia]/100,AE3989,0)</f>
        <v>0</v>
      </c>
      <c r="AF3990" s="80">
        <f t="shared" si="270"/>
        <v>1</v>
      </c>
      <c r="AG3990" s="123">
        <f t="shared" si="269"/>
        <v>1000</v>
      </c>
      <c r="AH3990" s="126" cm="1">
        <f t="array" ref="AH3990">_xlfn.XLOOKUP(AD3989,CDIHistorico_[Data],CDIHistorico_[CDI dia]/100,AH3989,0)</f>
        <v>0</v>
      </c>
      <c r="AI3990" s="2">
        <f t="shared" si="271"/>
        <v>1</v>
      </c>
    </row>
    <row r="3991" spans="26:35" hidden="1" x14ac:dyDescent="0.25">
      <c r="Z3991"/>
      <c r="AD3991" s="5">
        <f t="shared" si="272"/>
        <v>42501</v>
      </c>
      <c r="AE3991" s="96" cm="1">
        <f t="array" ref="AE3991">_xlfn.XLOOKUP(AD3990,SELICHistorico[Data],SELICHistorico[SELIC dia]/100,AE3990,0)</f>
        <v>0</v>
      </c>
      <c r="AF3991" s="80">
        <f t="shared" si="270"/>
        <v>1</v>
      </c>
      <c r="AG3991" s="123">
        <f t="shared" si="269"/>
        <v>1000</v>
      </c>
      <c r="AH3991" s="126" cm="1">
        <f t="array" ref="AH3991">_xlfn.XLOOKUP(AD3990,CDIHistorico_[Data],CDIHistorico_[CDI dia]/100,AH3990,0)</f>
        <v>0</v>
      </c>
      <c r="AI3991" s="2">
        <f t="shared" si="271"/>
        <v>1</v>
      </c>
    </row>
    <row r="3992" spans="26:35" hidden="1" x14ac:dyDescent="0.25">
      <c r="Z3992"/>
      <c r="AD3992" s="5">
        <f t="shared" si="272"/>
        <v>42502</v>
      </c>
      <c r="AE3992" s="96" cm="1">
        <f t="array" ref="AE3992">_xlfn.XLOOKUP(AD3991,SELICHistorico[Data],SELICHistorico[SELIC dia]/100,AE3991,0)</f>
        <v>0</v>
      </c>
      <c r="AF3992" s="80">
        <f t="shared" si="270"/>
        <v>1</v>
      </c>
      <c r="AG3992" s="123">
        <f t="shared" si="269"/>
        <v>1000</v>
      </c>
      <c r="AH3992" s="126" cm="1">
        <f t="array" ref="AH3992">_xlfn.XLOOKUP(AD3991,CDIHistorico_[Data],CDIHistorico_[CDI dia]/100,AH3991,0)</f>
        <v>0</v>
      </c>
      <c r="AI3992" s="2">
        <f t="shared" si="271"/>
        <v>1</v>
      </c>
    </row>
    <row r="3993" spans="26:35" hidden="1" x14ac:dyDescent="0.25">
      <c r="Z3993"/>
      <c r="AD3993" s="5">
        <f t="shared" si="272"/>
        <v>42503</v>
      </c>
      <c r="AE3993" s="96" cm="1">
        <f t="array" ref="AE3993">_xlfn.XLOOKUP(AD3992,SELICHistorico[Data],SELICHistorico[SELIC dia]/100,AE3992,0)</f>
        <v>0</v>
      </c>
      <c r="AF3993" s="80">
        <f t="shared" si="270"/>
        <v>1</v>
      </c>
      <c r="AG3993" s="123">
        <f t="shared" si="269"/>
        <v>1000</v>
      </c>
      <c r="AH3993" s="126" cm="1">
        <f t="array" ref="AH3993">_xlfn.XLOOKUP(AD3992,CDIHistorico_[Data],CDIHistorico_[CDI dia]/100,AH3992,0)</f>
        <v>0</v>
      </c>
      <c r="AI3993" s="2">
        <f t="shared" si="271"/>
        <v>1</v>
      </c>
    </row>
    <row r="3994" spans="26:35" hidden="1" x14ac:dyDescent="0.25">
      <c r="Z3994"/>
      <c r="AD3994" s="5">
        <f t="shared" si="272"/>
        <v>42506</v>
      </c>
      <c r="AE3994" s="96" cm="1">
        <f t="array" ref="AE3994">_xlfn.XLOOKUP(AD3993,SELICHistorico[Data],SELICHistorico[SELIC dia]/100,AE3993,0)</f>
        <v>0</v>
      </c>
      <c r="AF3994" s="80">
        <f t="shared" si="270"/>
        <v>1</v>
      </c>
      <c r="AG3994" s="123">
        <f t="shared" si="269"/>
        <v>1000</v>
      </c>
      <c r="AH3994" s="126" cm="1">
        <f t="array" ref="AH3994">_xlfn.XLOOKUP(AD3993,CDIHistorico_[Data],CDIHistorico_[CDI dia]/100,AH3993,0)</f>
        <v>0</v>
      </c>
      <c r="AI3994" s="2">
        <f t="shared" si="271"/>
        <v>1</v>
      </c>
    </row>
    <row r="3995" spans="26:35" hidden="1" x14ac:dyDescent="0.25">
      <c r="Z3995"/>
      <c r="AD3995" s="5">
        <f t="shared" si="272"/>
        <v>42507</v>
      </c>
      <c r="AE3995" s="96" cm="1">
        <f t="array" ref="AE3995">_xlfn.XLOOKUP(AD3994,SELICHistorico[Data],SELICHistorico[SELIC dia]/100,AE3994,0)</f>
        <v>0</v>
      </c>
      <c r="AF3995" s="80">
        <f t="shared" si="270"/>
        <v>1</v>
      </c>
      <c r="AG3995" s="123">
        <f t="shared" si="269"/>
        <v>1000</v>
      </c>
      <c r="AH3995" s="126" cm="1">
        <f t="array" ref="AH3995">_xlfn.XLOOKUP(AD3994,CDIHistorico_[Data],CDIHistorico_[CDI dia]/100,AH3994,0)</f>
        <v>0</v>
      </c>
      <c r="AI3995" s="2">
        <f t="shared" si="271"/>
        <v>1</v>
      </c>
    </row>
    <row r="3996" spans="26:35" hidden="1" x14ac:dyDescent="0.25">
      <c r="Z3996"/>
      <c r="AD3996" s="5">
        <f t="shared" si="272"/>
        <v>42508</v>
      </c>
      <c r="AE3996" s="96" cm="1">
        <f t="array" ref="AE3996">_xlfn.XLOOKUP(AD3995,SELICHistorico[Data],SELICHistorico[SELIC dia]/100,AE3995,0)</f>
        <v>0</v>
      </c>
      <c r="AF3996" s="80">
        <f t="shared" si="270"/>
        <v>1</v>
      </c>
      <c r="AG3996" s="123">
        <f t="shared" si="269"/>
        <v>1000</v>
      </c>
      <c r="AH3996" s="126" cm="1">
        <f t="array" ref="AH3996">_xlfn.XLOOKUP(AD3995,CDIHistorico_[Data],CDIHistorico_[CDI dia]/100,AH3995,0)</f>
        <v>0</v>
      </c>
      <c r="AI3996" s="2">
        <f t="shared" si="271"/>
        <v>1</v>
      </c>
    </row>
    <row r="3997" spans="26:35" hidden="1" x14ac:dyDescent="0.25">
      <c r="Z3997"/>
      <c r="AD3997" s="5">
        <f t="shared" si="272"/>
        <v>42509</v>
      </c>
      <c r="AE3997" s="96" cm="1">
        <f t="array" ref="AE3997">_xlfn.XLOOKUP(AD3996,SELICHistorico[Data],SELICHistorico[SELIC dia]/100,AE3996,0)</f>
        <v>0</v>
      </c>
      <c r="AF3997" s="80">
        <f t="shared" si="270"/>
        <v>1</v>
      </c>
      <c r="AG3997" s="123">
        <f t="shared" si="269"/>
        <v>1000</v>
      </c>
      <c r="AH3997" s="126" cm="1">
        <f t="array" ref="AH3997">_xlfn.XLOOKUP(AD3996,CDIHistorico_[Data],CDIHistorico_[CDI dia]/100,AH3996,0)</f>
        <v>0</v>
      </c>
      <c r="AI3997" s="2">
        <f t="shared" si="271"/>
        <v>1</v>
      </c>
    </row>
    <row r="3998" spans="26:35" hidden="1" x14ac:dyDescent="0.25">
      <c r="Z3998"/>
      <c r="AD3998" s="5">
        <f t="shared" si="272"/>
        <v>42510</v>
      </c>
      <c r="AE3998" s="96" cm="1">
        <f t="array" ref="AE3998">_xlfn.XLOOKUP(AD3997,SELICHistorico[Data],SELICHistorico[SELIC dia]/100,AE3997,0)</f>
        <v>0</v>
      </c>
      <c r="AF3998" s="80">
        <f t="shared" si="270"/>
        <v>1</v>
      </c>
      <c r="AG3998" s="123">
        <f t="shared" si="269"/>
        <v>1000</v>
      </c>
      <c r="AH3998" s="126" cm="1">
        <f t="array" ref="AH3998">_xlfn.XLOOKUP(AD3997,CDIHistorico_[Data],CDIHistorico_[CDI dia]/100,AH3997,0)</f>
        <v>0</v>
      </c>
      <c r="AI3998" s="2">
        <f t="shared" si="271"/>
        <v>1</v>
      </c>
    </row>
    <row r="3999" spans="26:35" hidden="1" x14ac:dyDescent="0.25">
      <c r="Z3999"/>
      <c r="AD3999" s="5">
        <f t="shared" si="272"/>
        <v>42513</v>
      </c>
      <c r="AE3999" s="96" cm="1">
        <f t="array" ref="AE3999">_xlfn.XLOOKUP(AD3998,SELICHistorico[Data],SELICHistorico[SELIC dia]/100,AE3998,0)</f>
        <v>0</v>
      </c>
      <c r="AF3999" s="80">
        <f t="shared" si="270"/>
        <v>1</v>
      </c>
      <c r="AG3999" s="123">
        <f t="shared" si="269"/>
        <v>1000</v>
      </c>
      <c r="AH3999" s="126" cm="1">
        <f t="array" ref="AH3999">_xlfn.XLOOKUP(AD3998,CDIHistorico_[Data],CDIHistorico_[CDI dia]/100,AH3998,0)</f>
        <v>0</v>
      </c>
      <c r="AI3999" s="2">
        <f t="shared" si="271"/>
        <v>1</v>
      </c>
    </row>
    <row r="4000" spans="26:35" hidden="1" x14ac:dyDescent="0.25">
      <c r="Z4000"/>
      <c r="AD4000" s="5">
        <f t="shared" si="272"/>
        <v>42514</v>
      </c>
      <c r="AE4000" s="96" cm="1">
        <f t="array" ref="AE4000">_xlfn.XLOOKUP(AD3999,SELICHistorico[Data],SELICHistorico[SELIC dia]/100,AE3999,0)</f>
        <v>0</v>
      </c>
      <c r="AF4000" s="80">
        <f t="shared" si="270"/>
        <v>1</v>
      </c>
      <c r="AG4000" s="123">
        <f t="shared" si="269"/>
        <v>1000</v>
      </c>
      <c r="AH4000" s="126" cm="1">
        <f t="array" ref="AH4000">_xlfn.XLOOKUP(AD3999,CDIHistorico_[Data],CDIHistorico_[CDI dia]/100,AH3999,0)</f>
        <v>0</v>
      </c>
      <c r="AI4000" s="2">
        <f t="shared" si="271"/>
        <v>1</v>
      </c>
    </row>
    <row r="4001" spans="26:35" hidden="1" x14ac:dyDescent="0.25">
      <c r="Z4001"/>
      <c r="AD4001" s="5">
        <f t="shared" si="272"/>
        <v>42515</v>
      </c>
      <c r="AE4001" s="96" cm="1">
        <f t="array" ref="AE4001">_xlfn.XLOOKUP(AD4000,SELICHistorico[Data],SELICHistorico[SELIC dia]/100,AE4000,0)</f>
        <v>0</v>
      </c>
      <c r="AF4001" s="80">
        <f t="shared" si="270"/>
        <v>1</v>
      </c>
      <c r="AG4001" s="123">
        <f t="shared" si="269"/>
        <v>1000</v>
      </c>
      <c r="AH4001" s="126" cm="1">
        <f t="array" ref="AH4001">_xlfn.XLOOKUP(AD4000,CDIHistorico_[Data],CDIHistorico_[CDI dia]/100,AH4000,0)</f>
        <v>0</v>
      </c>
      <c r="AI4001" s="2">
        <f t="shared" si="271"/>
        <v>1</v>
      </c>
    </row>
    <row r="4002" spans="26:35" hidden="1" x14ac:dyDescent="0.25">
      <c r="Z4002"/>
      <c r="AD4002" s="5">
        <f t="shared" si="272"/>
        <v>42517</v>
      </c>
      <c r="AE4002" s="96" cm="1">
        <f t="array" ref="AE4002">_xlfn.XLOOKUP(AD4001,SELICHistorico[Data],SELICHistorico[SELIC dia]/100,AE4001,0)</f>
        <v>0</v>
      </c>
      <c r="AF4002" s="80">
        <f t="shared" si="270"/>
        <v>1</v>
      </c>
      <c r="AG4002" s="123">
        <f t="shared" si="269"/>
        <v>1000</v>
      </c>
      <c r="AH4002" s="126" cm="1">
        <f t="array" ref="AH4002">_xlfn.XLOOKUP(AD4001,CDIHistorico_[Data],CDIHistorico_[CDI dia]/100,AH4001,0)</f>
        <v>0</v>
      </c>
      <c r="AI4002" s="2">
        <f t="shared" si="271"/>
        <v>1</v>
      </c>
    </row>
    <row r="4003" spans="26:35" hidden="1" x14ac:dyDescent="0.25">
      <c r="Z4003"/>
      <c r="AD4003" s="5">
        <f t="shared" si="272"/>
        <v>42520</v>
      </c>
      <c r="AE4003" s="96" cm="1">
        <f t="array" ref="AE4003">_xlfn.XLOOKUP(AD4002,SELICHistorico[Data],SELICHistorico[SELIC dia]/100,AE4002,0)</f>
        <v>0</v>
      </c>
      <c r="AF4003" s="80">
        <f t="shared" si="270"/>
        <v>1</v>
      </c>
      <c r="AG4003" s="123">
        <f t="shared" si="269"/>
        <v>1000</v>
      </c>
      <c r="AH4003" s="126" cm="1">
        <f t="array" ref="AH4003">_xlfn.XLOOKUP(AD4002,CDIHistorico_[Data],CDIHistorico_[CDI dia]/100,AH4002,0)</f>
        <v>0</v>
      </c>
      <c r="AI4003" s="2">
        <f t="shared" si="271"/>
        <v>1</v>
      </c>
    </row>
    <row r="4004" spans="26:35" hidden="1" x14ac:dyDescent="0.25">
      <c r="Z4004"/>
      <c r="AD4004" s="5">
        <f t="shared" si="272"/>
        <v>42521</v>
      </c>
      <c r="AE4004" s="96" cm="1">
        <f t="array" ref="AE4004">_xlfn.XLOOKUP(AD4003,SELICHistorico[Data],SELICHistorico[SELIC dia]/100,AE4003,0)</f>
        <v>0</v>
      </c>
      <c r="AF4004" s="80">
        <f t="shared" si="270"/>
        <v>1</v>
      </c>
      <c r="AG4004" s="123">
        <f t="shared" si="269"/>
        <v>1000</v>
      </c>
      <c r="AH4004" s="126" cm="1">
        <f t="array" ref="AH4004">_xlfn.XLOOKUP(AD4003,CDIHistorico_[Data],CDIHistorico_[CDI dia]/100,AH4003,0)</f>
        <v>0</v>
      </c>
      <c r="AI4004" s="2">
        <f t="shared" si="271"/>
        <v>1</v>
      </c>
    </row>
    <row r="4005" spans="26:35" hidden="1" x14ac:dyDescent="0.25">
      <c r="Z4005"/>
      <c r="AD4005" s="5">
        <f t="shared" si="272"/>
        <v>42522</v>
      </c>
      <c r="AE4005" s="96" cm="1">
        <f t="array" ref="AE4005">_xlfn.XLOOKUP(AD4004,SELICHistorico[Data],SELICHistorico[SELIC dia]/100,AE4004,0)</f>
        <v>0</v>
      </c>
      <c r="AF4005" s="80">
        <f t="shared" si="270"/>
        <v>1</v>
      </c>
      <c r="AG4005" s="123">
        <f t="shared" si="269"/>
        <v>1000</v>
      </c>
      <c r="AH4005" s="126" cm="1">
        <f t="array" ref="AH4005">_xlfn.XLOOKUP(AD4004,CDIHistorico_[Data],CDIHistorico_[CDI dia]/100,AH4004,0)</f>
        <v>0</v>
      </c>
      <c r="AI4005" s="2">
        <f t="shared" si="271"/>
        <v>1</v>
      </c>
    </row>
    <row r="4006" spans="26:35" hidden="1" x14ac:dyDescent="0.25">
      <c r="Z4006"/>
      <c r="AD4006" s="5">
        <f t="shared" si="272"/>
        <v>42523</v>
      </c>
      <c r="AE4006" s="96" cm="1">
        <f t="array" ref="AE4006">_xlfn.XLOOKUP(AD4005,SELICHistorico[Data],SELICHistorico[SELIC dia]/100,AE4005,0)</f>
        <v>0</v>
      </c>
      <c r="AF4006" s="80">
        <f t="shared" si="270"/>
        <v>1</v>
      </c>
      <c r="AG4006" s="123">
        <f t="shared" si="269"/>
        <v>1000</v>
      </c>
      <c r="AH4006" s="126" cm="1">
        <f t="array" ref="AH4006">_xlfn.XLOOKUP(AD4005,CDIHistorico_[Data],CDIHistorico_[CDI dia]/100,AH4005,0)</f>
        <v>0</v>
      </c>
      <c r="AI4006" s="2">
        <f t="shared" si="271"/>
        <v>1</v>
      </c>
    </row>
    <row r="4007" spans="26:35" hidden="1" x14ac:dyDescent="0.25">
      <c r="Z4007"/>
      <c r="AD4007" s="5">
        <f t="shared" si="272"/>
        <v>42524</v>
      </c>
      <c r="AE4007" s="96" cm="1">
        <f t="array" ref="AE4007">_xlfn.XLOOKUP(AD4006,SELICHistorico[Data],SELICHistorico[SELIC dia]/100,AE4006,0)</f>
        <v>0</v>
      </c>
      <c r="AF4007" s="80">
        <f t="shared" si="270"/>
        <v>1</v>
      </c>
      <c r="AG4007" s="123">
        <f t="shared" si="269"/>
        <v>1000</v>
      </c>
      <c r="AH4007" s="126" cm="1">
        <f t="array" ref="AH4007">_xlfn.XLOOKUP(AD4006,CDIHistorico_[Data],CDIHistorico_[CDI dia]/100,AH4006,0)</f>
        <v>0</v>
      </c>
      <c r="AI4007" s="2">
        <f t="shared" si="271"/>
        <v>1</v>
      </c>
    </row>
    <row r="4008" spans="26:35" hidden="1" x14ac:dyDescent="0.25">
      <c r="Z4008"/>
      <c r="AD4008" s="5">
        <f t="shared" si="272"/>
        <v>42527</v>
      </c>
      <c r="AE4008" s="96" cm="1">
        <f t="array" ref="AE4008">_xlfn.XLOOKUP(AD4007,SELICHistorico[Data],SELICHistorico[SELIC dia]/100,AE4007,0)</f>
        <v>0</v>
      </c>
      <c r="AF4008" s="80">
        <f t="shared" si="270"/>
        <v>1</v>
      </c>
      <c r="AG4008" s="123">
        <f t="shared" si="269"/>
        <v>1000</v>
      </c>
      <c r="AH4008" s="126" cm="1">
        <f t="array" ref="AH4008">_xlfn.XLOOKUP(AD4007,CDIHistorico_[Data],CDIHistorico_[CDI dia]/100,AH4007,0)</f>
        <v>0</v>
      </c>
      <c r="AI4008" s="2">
        <f t="shared" si="271"/>
        <v>1</v>
      </c>
    </row>
    <row r="4009" spans="26:35" hidden="1" x14ac:dyDescent="0.25">
      <c r="Z4009"/>
      <c r="AD4009" s="5">
        <f t="shared" si="272"/>
        <v>42528</v>
      </c>
      <c r="AE4009" s="96" cm="1">
        <f t="array" ref="AE4009">_xlfn.XLOOKUP(AD4008,SELICHistorico[Data],SELICHistorico[SELIC dia]/100,AE4008,0)</f>
        <v>0</v>
      </c>
      <c r="AF4009" s="80">
        <f t="shared" si="270"/>
        <v>1</v>
      </c>
      <c r="AG4009" s="123">
        <f t="shared" si="269"/>
        <v>1000</v>
      </c>
      <c r="AH4009" s="126" cm="1">
        <f t="array" ref="AH4009">_xlfn.XLOOKUP(AD4008,CDIHistorico_[Data],CDIHistorico_[CDI dia]/100,AH4008,0)</f>
        <v>0</v>
      </c>
      <c r="AI4009" s="2">
        <f t="shared" si="271"/>
        <v>1</v>
      </c>
    </row>
    <row r="4010" spans="26:35" hidden="1" x14ac:dyDescent="0.25">
      <c r="Z4010"/>
      <c r="AD4010" s="5">
        <f t="shared" si="272"/>
        <v>42529</v>
      </c>
      <c r="AE4010" s="96" cm="1">
        <f t="array" ref="AE4010">_xlfn.XLOOKUP(AD4009,SELICHistorico[Data],SELICHistorico[SELIC dia]/100,AE4009,0)</f>
        <v>0</v>
      </c>
      <c r="AF4010" s="80">
        <f t="shared" si="270"/>
        <v>1</v>
      </c>
      <c r="AG4010" s="123">
        <f t="shared" si="269"/>
        <v>1000</v>
      </c>
      <c r="AH4010" s="126" cm="1">
        <f t="array" ref="AH4010">_xlfn.XLOOKUP(AD4009,CDIHistorico_[Data],CDIHistorico_[CDI dia]/100,AH4009,0)</f>
        <v>0</v>
      </c>
      <c r="AI4010" s="2">
        <f t="shared" si="271"/>
        <v>1</v>
      </c>
    </row>
    <row r="4011" spans="26:35" hidden="1" x14ac:dyDescent="0.25">
      <c r="Z4011"/>
      <c r="AD4011" s="5">
        <f t="shared" si="272"/>
        <v>42530</v>
      </c>
      <c r="AE4011" s="96" cm="1">
        <f t="array" ref="AE4011">_xlfn.XLOOKUP(AD4010,SELICHistorico[Data],SELICHistorico[SELIC dia]/100,AE4010,0)</f>
        <v>0</v>
      </c>
      <c r="AF4011" s="80">
        <f t="shared" si="270"/>
        <v>1</v>
      </c>
      <c r="AG4011" s="123">
        <f t="shared" si="269"/>
        <v>1000</v>
      </c>
      <c r="AH4011" s="126" cm="1">
        <f t="array" ref="AH4011">_xlfn.XLOOKUP(AD4010,CDIHistorico_[Data],CDIHistorico_[CDI dia]/100,AH4010,0)</f>
        <v>0</v>
      </c>
      <c r="AI4011" s="2">
        <f t="shared" si="271"/>
        <v>1</v>
      </c>
    </row>
    <row r="4012" spans="26:35" hidden="1" x14ac:dyDescent="0.25">
      <c r="Z4012"/>
      <c r="AD4012" s="5">
        <f t="shared" si="272"/>
        <v>42531</v>
      </c>
      <c r="AE4012" s="96" cm="1">
        <f t="array" ref="AE4012">_xlfn.XLOOKUP(AD4011,SELICHistorico[Data],SELICHistorico[SELIC dia]/100,AE4011,0)</f>
        <v>0</v>
      </c>
      <c r="AF4012" s="80">
        <f t="shared" si="270"/>
        <v>1</v>
      </c>
      <c r="AG4012" s="123">
        <f t="shared" si="269"/>
        <v>1000</v>
      </c>
      <c r="AH4012" s="126" cm="1">
        <f t="array" ref="AH4012">_xlfn.XLOOKUP(AD4011,CDIHistorico_[Data],CDIHistorico_[CDI dia]/100,AH4011,0)</f>
        <v>0</v>
      </c>
      <c r="AI4012" s="2">
        <f t="shared" si="271"/>
        <v>1</v>
      </c>
    </row>
    <row r="4013" spans="26:35" hidden="1" x14ac:dyDescent="0.25">
      <c r="Z4013"/>
      <c r="AD4013" s="5">
        <f t="shared" si="272"/>
        <v>42534</v>
      </c>
      <c r="AE4013" s="96" cm="1">
        <f t="array" ref="AE4013">_xlfn.XLOOKUP(AD4012,SELICHistorico[Data],SELICHistorico[SELIC dia]/100,AE4012,0)</f>
        <v>0</v>
      </c>
      <c r="AF4013" s="80">
        <f t="shared" si="270"/>
        <v>1</v>
      </c>
      <c r="AG4013" s="123">
        <f t="shared" si="269"/>
        <v>1000</v>
      </c>
      <c r="AH4013" s="126" cm="1">
        <f t="array" ref="AH4013">_xlfn.XLOOKUP(AD4012,CDIHistorico_[Data],CDIHistorico_[CDI dia]/100,AH4012,0)</f>
        <v>0</v>
      </c>
      <c r="AI4013" s="2">
        <f t="shared" si="271"/>
        <v>1</v>
      </c>
    </row>
    <row r="4014" spans="26:35" hidden="1" x14ac:dyDescent="0.25">
      <c r="Z4014"/>
      <c r="AD4014" s="5">
        <f t="shared" si="272"/>
        <v>42535</v>
      </c>
      <c r="AE4014" s="96" cm="1">
        <f t="array" ref="AE4014">_xlfn.XLOOKUP(AD4013,SELICHistorico[Data],SELICHistorico[SELIC dia]/100,AE4013,0)</f>
        <v>0</v>
      </c>
      <c r="AF4014" s="80">
        <f t="shared" si="270"/>
        <v>1</v>
      </c>
      <c r="AG4014" s="123">
        <f t="shared" si="269"/>
        <v>1000</v>
      </c>
      <c r="AH4014" s="126" cm="1">
        <f t="array" ref="AH4014">_xlfn.XLOOKUP(AD4013,CDIHistorico_[Data],CDIHistorico_[CDI dia]/100,AH4013,0)</f>
        <v>0</v>
      </c>
      <c r="AI4014" s="2">
        <f t="shared" si="271"/>
        <v>1</v>
      </c>
    </row>
    <row r="4015" spans="26:35" hidden="1" x14ac:dyDescent="0.25">
      <c r="Z4015"/>
      <c r="AD4015" s="5">
        <f t="shared" si="272"/>
        <v>42536</v>
      </c>
      <c r="AE4015" s="96" cm="1">
        <f t="array" ref="AE4015">_xlfn.XLOOKUP(AD4014,SELICHistorico[Data],SELICHistorico[SELIC dia]/100,AE4014,0)</f>
        <v>0</v>
      </c>
      <c r="AF4015" s="80">
        <f t="shared" si="270"/>
        <v>1</v>
      </c>
      <c r="AG4015" s="123">
        <f t="shared" si="269"/>
        <v>1000</v>
      </c>
      <c r="AH4015" s="126" cm="1">
        <f t="array" ref="AH4015">_xlfn.XLOOKUP(AD4014,CDIHistorico_[Data],CDIHistorico_[CDI dia]/100,AH4014,0)</f>
        <v>0</v>
      </c>
      <c r="AI4015" s="2">
        <f t="shared" si="271"/>
        <v>1</v>
      </c>
    </row>
    <row r="4016" spans="26:35" hidden="1" x14ac:dyDescent="0.25">
      <c r="Z4016"/>
      <c r="AD4016" s="5">
        <f t="shared" si="272"/>
        <v>42537</v>
      </c>
      <c r="AE4016" s="96" cm="1">
        <f t="array" ref="AE4016">_xlfn.XLOOKUP(AD4015,SELICHistorico[Data],SELICHistorico[SELIC dia]/100,AE4015,0)</f>
        <v>0</v>
      </c>
      <c r="AF4016" s="80">
        <f t="shared" si="270"/>
        <v>1</v>
      </c>
      <c r="AG4016" s="123">
        <f t="shared" si="269"/>
        <v>1000</v>
      </c>
      <c r="AH4016" s="126" cm="1">
        <f t="array" ref="AH4016">_xlfn.XLOOKUP(AD4015,CDIHistorico_[Data],CDIHistorico_[CDI dia]/100,AH4015,0)</f>
        <v>0</v>
      </c>
      <c r="AI4016" s="2">
        <f t="shared" si="271"/>
        <v>1</v>
      </c>
    </row>
    <row r="4017" spans="26:35" hidden="1" x14ac:dyDescent="0.25">
      <c r="Z4017"/>
      <c r="AD4017" s="5">
        <f t="shared" si="272"/>
        <v>42538</v>
      </c>
      <c r="AE4017" s="96" cm="1">
        <f t="array" ref="AE4017">_xlfn.XLOOKUP(AD4016,SELICHistorico[Data],SELICHistorico[SELIC dia]/100,AE4016,0)</f>
        <v>0</v>
      </c>
      <c r="AF4017" s="80">
        <f t="shared" si="270"/>
        <v>1</v>
      </c>
      <c r="AG4017" s="123">
        <f t="shared" si="269"/>
        <v>1000</v>
      </c>
      <c r="AH4017" s="126" cm="1">
        <f t="array" ref="AH4017">_xlfn.XLOOKUP(AD4016,CDIHistorico_[Data],CDIHistorico_[CDI dia]/100,AH4016,0)</f>
        <v>0</v>
      </c>
      <c r="AI4017" s="2">
        <f t="shared" si="271"/>
        <v>1</v>
      </c>
    </row>
    <row r="4018" spans="26:35" hidden="1" x14ac:dyDescent="0.25">
      <c r="Z4018"/>
      <c r="AD4018" s="5">
        <f t="shared" si="272"/>
        <v>42541</v>
      </c>
      <c r="AE4018" s="96" cm="1">
        <f t="array" ref="AE4018">_xlfn.XLOOKUP(AD4017,SELICHistorico[Data],SELICHistorico[SELIC dia]/100,AE4017,0)</f>
        <v>0</v>
      </c>
      <c r="AF4018" s="80">
        <f t="shared" si="270"/>
        <v>1</v>
      </c>
      <c r="AG4018" s="123">
        <f t="shared" si="269"/>
        <v>1000</v>
      </c>
      <c r="AH4018" s="126" cm="1">
        <f t="array" ref="AH4018">_xlfn.XLOOKUP(AD4017,CDIHistorico_[Data],CDIHistorico_[CDI dia]/100,AH4017,0)</f>
        <v>0</v>
      </c>
      <c r="AI4018" s="2">
        <f t="shared" si="271"/>
        <v>1</v>
      </c>
    </row>
    <row r="4019" spans="26:35" hidden="1" x14ac:dyDescent="0.25">
      <c r="Z4019"/>
      <c r="AD4019" s="5">
        <f t="shared" si="272"/>
        <v>42542</v>
      </c>
      <c r="AE4019" s="96" cm="1">
        <f t="array" ref="AE4019">_xlfn.XLOOKUP(AD4018,SELICHistorico[Data],SELICHistorico[SELIC dia]/100,AE4018,0)</f>
        <v>0</v>
      </c>
      <c r="AF4019" s="80">
        <f t="shared" si="270"/>
        <v>1</v>
      </c>
      <c r="AG4019" s="123">
        <f t="shared" si="269"/>
        <v>1000</v>
      </c>
      <c r="AH4019" s="126" cm="1">
        <f t="array" ref="AH4019">_xlfn.XLOOKUP(AD4018,CDIHistorico_[Data],CDIHistorico_[CDI dia]/100,AH4018,0)</f>
        <v>0</v>
      </c>
      <c r="AI4019" s="2">
        <f t="shared" si="271"/>
        <v>1</v>
      </c>
    </row>
    <row r="4020" spans="26:35" hidden="1" x14ac:dyDescent="0.25">
      <c r="Z4020"/>
      <c r="AD4020" s="5">
        <f t="shared" si="272"/>
        <v>42543</v>
      </c>
      <c r="AE4020" s="96" cm="1">
        <f t="array" ref="AE4020">_xlfn.XLOOKUP(AD4019,SELICHistorico[Data],SELICHistorico[SELIC dia]/100,AE4019,0)</f>
        <v>0</v>
      </c>
      <c r="AF4020" s="80">
        <f t="shared" si="270"/>
        <v>1</v>
      </c>
      <c r="AG4020" s="123">
        <f t="shared" si="269"/>
        <v>1000</v>
      </c>
      <c r="AH4020" s="126" cm="1">
        <f t="array" ref="AH4020">_xlfn.XLOOKUP(AD4019,CDIHistorico_[Data],CDIHistorico_[CDI dia]/100,AH4019,0)</f>
        <v>0</v>
      </c>
      <c r="AI4020" s="2">
        <f t="shared" si="271"/>
        <v>1</v>
      </c>
    </row>
    <row r="4021" spans="26:35" hidden="1" x14ac:dyDescent="0.25">
      <c r="Z4021"/>
      <c r="AD4021" s="5">
        <f t="shared" si="272"/>
        <v>42544</v>
      </c>
      <c r="AE4021" s="96" cm="1">
        <f t="array" ref="AE4021">_xlfn.XLOOKUP(AD4020,SELICHistorico[Data],SELICHistorico[SELIC dia]/100,AE4020,0)</f>
        <v>0</v>
      </c>
      <c r="AF4021" s="80">
        <f t="shared" si="270"/>
        <v>1</v>
      </c>
      <c r="AG4021" s="123">
        <f t="shared" si="269"/>
        <v>1000</v>
      </c>
      <c r="AH4021" s="126" cm="1">
        <f t="array" ref="AH4021">_xlfn.XLOOKUP(AD4020,CDIHistorico_[Data],CDIHistorico_[CDI dia]/100,AH4020,0)</f>
        <v>0</v>
      </c>
      <c r="AI4021" s="2">
        <f t="shared" si="271"/>
        <v>1</v>
      </c>
    </row>
    <row r="4022" spans="26:35" hidden="1" x14ac:dyDescent="0.25">
      <c r="Z4022"/>
      <c r="AD4022" s="5">
        <f t="shared" si="272"/>
        <v>42545</v>
      </c>
      <c r="AE4022" s="96" cm="1">
        <f t="array" ref="AE4022">_xlfn.XLOOKUP(AD4021,SELICHistorico[Data],SELICHistorico[SELIC dia]/100,AE4021,0)</f>
        <v>0</v>
      </c>
      <c r="AF4022" s="80">
        <f t="shared" si="270"/>
        <v>1</v>
      </c>
      <c r="AG4022" s="123">
        <f t="shared" si="269"/>
        <v>1000</v>
      </c>
      <c r="AH4022" s="126" cm="1">
        <f t="array" ref="AH4022">_xlfn.XLOOKUP(AD4021,CDIHistorico_[Data],CDIHistorico_[CDI dia]/100,AH4021,0)</f>
        <v>0</v>
      </c>
      <c r="AI4022" s="2">
        <f t="shared" si="271"/>
        <v>1</v>
      </c>
    </row>
    <row r="4023" spans="26:35" hidden="1" x14ac:dyDescent="0.25">
      <c r="Z4023"/>
      <c r="AD4023" s="5">
        <f t="shared" si="272"/>
        <v>42548</v>
      </c>
      <c r="AE4023" s="96" cm="1">
        <f t="array" ref="AE4023">_xlfn.XLOOKUP(AD4022,SELICHistorico[Data],SELICHistorico[SELIC dia]/100,AE4022,0)</f>
        <v>0</v>
      </c>
      <c r="AF4023" s="80">
        <f t="shared" si="270"/>
        <v>1</v>
      </c>
      <c r="AG4023" s="123">
        <f t="shared" si="269"/>
        <v>1000</v>
      </c>
      <c r="AH4023" s="126" cm="1">
        <f t="array" ref="AH4023">_xlfn.XLOOKUP(AD4022,CDIHistorico_[Data],CDIHistorico_[CDI dia]/100,AH4022,0)</f>
        <v>0</v>
      </c>
      <c r="AI4023" s="2">
        <f t="shared" si="271"/>
        <v>1</v>
      </c>
    </row>
    <row r="4024" spans="26:35" hidden="1" x14ac:dyDescent="0.25">
      <c r="Z4024"/>
      <c r="AD4024" s="5">
        <f t="shared" si="272"/>
        <v>42549</v>
      </c>
      <c r="AE4024" s="96" cm="1">
        <f t="array" ref="AE4024">_xlfn.XLOOKUP(AD4023,SELICHistorico[Data],SELICHistorico[SELIC dia]/100,AE4023,0)</f>
        <v>0</v>
      </c>
      <c r="AF4024" s="80">
        <f t="shared" si="270"/>
        <v>1</v>
      </c>
      <c r="AG4024" s="123">
        <f t="shared" si="269"/>
        <v>1000</v>
      </c>
      <c r="AH4024" s="126" cm="1">
        <f t="array" ref="AH4024">_xlfn.XLOOKUP(AD4023,CDIHistorico_[Data],CDIHistorico_[CDI dia]/100,AH4023,0)</f>
        <v>0</v>
      </c>
      <c r="AI4024" s="2">
        <f t="shared" si="271"/>
        <v>1</v>
      </c>
    </row>
    <row r="4025" spans="26:35" hidden="1" x14ac:dyDescent="0.25">
      <c r="Z4025"/>
      <c r="AD4025" s="5">
        <f t="shared" si="272"/>
        <v>42550</v>
      </c>
      <c r="AE4025" s="96" cm="1">
        <f t="array" ref="AE4025">_xlfn.XLOOKUP(AD4024,SELICHistorico[Data],SELICHistorico[SELIC dia]/100,AE4024,0)</f>
        <v>0</v>
      </c>
      <c r="AF4025" s="80">
        <f t="shared" si="270"/>
        <v>1</v>
      </c>
      <c r="AG4025" s="123">
        <f t="shared" si="269"/>
        <v>1000</v>
      </c>
      <c r="AH4025" s="126" cm="1">
        <f t="array" ref="AH4025">_xlfn.XLOOKUP(AD4024,CDIHistorico_[Data],CDIHistorico_[CDI dia]/100,AH4024,0)</f>
        <v>0</v>
      </c>
      <c r="AI4025" s="2">
        <f t="shared" si="271"/>
        <v>1</v>
      </c>
    </row>
    <row r="4026" spans="26:35" hidden="1" x14ac:dyDescent="0.25">
      <c r="Z4026"/>
      <c r="AD4026" s="5">
        <f t="shared" si="272"/>
        <v>42551</v>
      </c>
      <c r="AE4026" s="96" cm="1">
        <f t="array" ref="AE4026">_xlfn.XLOOKUP(AD4025,SELICHistorico[Data],SELICHistorico[SELIC dia]/100,AE4025,0)</f>
        <v>0</v>
      </c>
      <c r="AF4026" s="80">
        <f t="shared" si="270"/>
        <v>1</v>
      </c>
      <c r="AG4026" s="123">
        <f t="shared" si="269"/>
        <v>1000</v>
      </c>
      <c r="AH4026" s="126" cm="1">
        <f t="array" ref="AH4026">_xlfn.XLOOKUP(AD4025,CDIHistorico_[Data],CDIHistorico_[CDI dia]/100,AH4025,0)</f>
        <v>0</v>
      </c>
      <c r="AI4026" s="2">
        <f t="shared" si="271"/>
        <v>1</v>
      </c>
    </row>
    <row r="4027" spans="26:35" hidden="1" x14ac:dyDescent="0.25">
      <c r="Z4027"/>
      <c r="AD4027" s="5">
        <f t="shared" si="272"/>
        <v>42552</v>
      </c>
      <c r="AE4027" s="96" cm="1">
        <f t="array" ref="AE4027">_xlfn.XLOOKUP(AD4026,SELICHistorico[Data],SELICHistorico[SELIC dia]/100,AE4026,0)</f>
        <v>0</v>
      </c>
      <c r="AF4027" s="80">
        <f t="shared" si="270"/>
        <v>1</v>
      </c>
      <c r="AG4027" s="123">
        <f t="shared" si="269"/>
        <v>1000</v>
      </c>
      <c r="AH4027" s="126" cm="1">
        <f t="array" ref="AH4027">_xlfn.XLOOKUP(AD4026,CDIHistorico_[Data],CDIHistorico_[CDI dia]/100,AH4026,0)</f>
        <v>0</v>
      </c>
      <c r="AI4027" s="2">
        <f t="shared" si="271"/>
        <v>1</v>
      </c>
    </row>
    <row r="4028" spans="26:35" hidden="1" x14ac:dyDescent="0.25">
      <c r="Z4028"/>
      <c r="AD4028" s="5">
        <f t="shared" si="272"/>
        <v>42555</v>
      </c>
      <c r="AE4028" s="96" cm="1">
        <f t="array" ref="AE4028">_xlfn.XLOOKUP(AD4027,SELICHistorico[Data],SELICHistorico[SELIC dia]/100,AE4027,0)</f>
        <v>0</v>
      </c>
      <c r="AF4028" s="80">
        <f t="shared" si="270"/>
        <v>1</v>
      </c>
      <c r="AG4028" s="123">
        <f t="shared" si="269"/>
        <v>1000</v>
      </c>
      <c r="AH4028" s="126" cm="1">
        <f t="array" ref="AH4028">_xlfn.XLOOKUP(AD4027,CDIHistorico_[Data],CDIHistorico_[CDI dia]/100,AH4027,0)</f>
        <v>0</v>
      </c>
      <c r="AI4028" s="2">
        <f t="shared" si="271"/>
        <v>1</v>
      </c>
    </row>
    <row r="4029" spans="26:35" hidden="1" x14ac:dyDescent="0.25">
      <c r="Z4029"/>
      <c r="AD4029" s="5">
        <f t="shared" si="272"/>
        <v>42556</v>
      </c>
      <c r="AE4029" s="96" cm="1">
        <f t="array" ref="AE4029">_xlfn.XLOOKUP(AD4028,SELICHistorico[Data],SELICHistorico[SELIC dia]/100,AE4028,0)</f>
        <v>0</v>
      </c>
      <c r="AF4029" s="80">
        <f t="shared" si="270"/>
        <v>1</v>
      </c>
      <c r="AG4029" s="123">
        <f t="shared" ref="AG4029:AG4043" si="273">TRUNC(1000*AF4029,6)</f>
        <v>1000</v>
      </c>
      <c r="AH4029" s="126" cm="1">
        <f t="array" ref="AH4029">_xlfn.XLOOKUP(AD4028,CDIHistorico_[Data],CDIHistorico_[CDI dia]/100,AH4028,0)</f>
        <v>0</v>
      </c>
      <c r="AI4029" s="2">
        <f t="shared" si="271"/>
        <v>1</v>
      </c>
    </row>
    <row r="4030" spans="26:35" hidden="1" x14ac:dyDescent="0.25">
      <c r="Z4030"/>
      <c r="AD4030" s="5">
        <f t="shared" si="272"/>
        <v>42557</v>
      </c>
      <c r="AE4030" s="96" cm="1">
        <f t="array" ref="AE4030">_xlfn.XLOOKUP(AD4029,SELICHistorico[Data],SELICHistorico[SELIC dia]/100,AE4029,0)</f>
        <v>0</v>
      </c>
      <c r="AF4030" s="80">
        <f t="shared" ref="AF4030:AF4044" si="274">AF4029*(1+AE4030)</f>
        <v>1</v>
      </c>
      <c r="AG4030" s="123">
        <f t="shared" si="273"/>
        <v>1000</v>
      </c>
      <c r="AH4030" s="126" cm="1">
        <f t="array" ref="AH4030">_xlfn.XLOOKUP(AD4029,CDIHistorico_[Data],CDIHistorico_[CDI dia]/100,AH4029,0)</f>
        <v>0</v>
      </c>
      <c r="AI4030" s="2">
        <f t="shared" si="271"/>
        <v>1</v>
      </c>
    </row>
    <row r="4031" spans="26:35" hidden="1" x14ac:dyDescent="0.25">
      <c r="Z4031"/>
      <c r="AD4031" s="5">
        <f t="shared" si="272"/>
        <v>42558</v>
      </c>
      <c r="AE4031" s="96" cm="1">
        <f t="array" ref="AE4031">_xlfn.XLOOKUP(AD4030,SELICHistorico[Data],SELICHistorico[SELIC dia]/100,AE4030,0)</f>
        <v>0</v>
      </c>
      <c r="AF4031" s="80">
        <f t="shared" si="274"/>
        <v>1</v>
      </c>
      <c r="AG4031" s="123">
        <f t="shared" si="273"/>
        <v>1000</v>
      </c>
      <c r="AH4031" s="126" cm="1">
        <f t="array" ref="AH4031">_xlfn.XLOOKUP(AD4030,CDIHistorico_[Data],CDIHistorico_[CDI dia]/100,AH4030,0)</f>
        <v>0</v>
      </c>
      <c r="AI4031" s="2">
        <f t="shared" si="271"/>
        <v>1</v>
      </c>
    </row>
    <row r="4032" spans="26:35" hidden="1" x14ac:dyDescent="0.25">
      <c r="Z4032"/>
      <c r="AD4032" s="5">
        <f t="shared" si="272"/>
        <v>42559</v>
      </c>
      <c r="AE4032" s="96" cm="1">
        <f t="array" ref="AE4032">_xlfn.XLOOKUP(AD4031,SELICHistorico[Data],SELICHistorico[SELIC dia]/100,AE4031,0)</f>
        <v>0</v>
      </c>
      <c r="AF4032" s="80">
        <f t="shared" si="274"/>
        <v>1</v>
      </c>
      <c r="AG4032" s="123">
        <f t="shared" si="273"/>
        <v>1000</v>
      </c>
      <c r="AH4032" s="126" cm="1">
        <f t="array" ref="AH4032">_xlfn.XLOOKUP(AD4031,CDIHistorico_[Data],CDIHistorico_[CDI dia]/100,AH4031,0)</f>
        <v>0</v>
      </c>
      <c r="AI4032" s="2">
        <f t="shared" si="271"/>
        <v>1</v>
      </c>
    </row>
    <row r="4033" spans="26:35" hidden="1" x14ac:dyDescent="0.25">
      <c r="Z4033"/>
      <c r="AD4033" s="5">
        <f t="shared" si="272"/>
        <v>42562</v>
      </c>
      <c r="AE4033" s="96" cm="1">
        <f t="array" ref="AE4033">_xlfn.XLOOKUP(AD4032,SELICHistorico[Data],SELICHistorico[SELIC dia]/100,AE4032,0)</f>
        <v>0</v>
      </c>
      <c r="AF4033" s="80">
        <f t="shared" si="274"/>
        <v>1</v>
      </c>
      <c r="AG4033" s="123">
        <f t="shared" si="273"/>
        <v>1000</v>
      </c>
      <c r="AH4033" s="126" cm="1">
        <f t="array" ref="AH4033">_xlfn.XLOOKUP(AD4032,CDIHistorico_[Data],CDIHistorico_[CDI dia]/100,AH4032,0)</f>
        <v>0</v>
      </c>
      <c r="AI4033" s="2">
        <f t="shared" si="271"/>
        <v>1</v>
      </c>
    </row>
    <row r="4034" spans="26:35" hidden="1" x14ac:dyDescent="0.25">
      <c r="Z4034"/>
      <c r="AD4034" s="5">
        <f t="shared" si="272"/>
        <v>42563</v>
      </c>
      <c r="AE4034" s="96" cm="1">
        <f t="array" ref="AE4034">_xlfn.XLOOKUP(AD4033,SELICHistorico[Data],SELICHistorico[SELIC dia]/100,AE4033,0)</f>
        <v>0</v>
      </c>
      <c r="AF4034" s="80">
        <f t="shared" si="274"/>
        <v>1</v>
      </c>
      <c r="AG4034" s="123">
        <f t="shared" si="273"/>
        <v>1000</v>
      </c>
      <c r="AH4034" s="126" cm="1">
        <f t="array" ref="AH4034">_xlfn.XLOOKUP(AD4033,CDIHistorico_[Data],CDIHistorico_[CDI dia]/100,AH4033,0)</f>
        <v>0</v>
      </c>
      <c r="AI4034" s="2">
        <f t="shared" si="271"/>
        <v>1</v>
      </c>
    </row>
    <row r="4035" spans="26:35" hidden="1" x14ac:dyDescent="0.25">
      <c r="Z4035"/>
      <c r="AD4035" s="5">
        <f t="shared" si="272"/>
        <v>42564</v>
      </c>
      <c r="AE4035" s="96" cm="1">
        <f t="array" ref="AE4035">_xlfn.XLOOKUP(AD4034,SELICHistorico[Data],SELICHistorico[SELIC dia]/100,AE4034,0)</f>
        <v>0</v>
      </c>
      <c r="AF4035" s="80">
        <f t="shared" si="274"/>
        <v>1</v>
      </c>
      <c r="AG4035" s="123">
        <f t="shared" si="273"/>
        <v>1000</v>
      </c>
      <c r="AH4035" s="126" cm="1">
        <f t="array" ref="AH4035">_xlfn.XLOOKUP(AD4034,CDIHistorico_[Data],CDIHistorico_[CDI dia]/100,AH4034,0)</f>
        <v>0</v>
      </c>
      <c r="AI4035" s="2">
        <f t="shared" si="271"/>
        <v>1</v>
      </c>
    </row>
    <row r="4036" spans="26:35" hidden="1" x14ac:dyDescent="0.25">
      <c r="Z4036"/>
      <c r="AD4036" s="5">
        <f t="shared" si="272"/>
        <v>42565</v>
      </c>
      <c r="AE4036" s="96" cm="1">
        <f t="array" ref="AE4036">_xlfn.XLOOKUP(AD4035,SELICHistorico[Data],SELICHistorico[SELIC dia]/100,AE4035,0)</f>
        <v>0</v>
      </c>
      <c r="AF4036" s="80">
        <f t="shared" si="274"/>
        <v>1</v>
      </c>
      <c r="AG4036" s="123">
        <f t="shared" si="273"/>
        <v>1000</v>
      </c>
      <c r="AH4036" s="126" cm="1">
        <f t="array" ref="AH4036">_xlfn.XLOOKUP(AD4035,CDIHistorico_[Data],CDIHistorico_[CDI dia]/100,AH4035,0)</f>
        <v>0</v>
      </c>
      <c r="AI4036" s="2">
        <f t="shared" si="271"/>
        <v>1</v>
      </c>
    </row>
    <row r="4037" spans="26:35" hidden="1" x14ac:dyDescent="0.25">
      <c r="Z4037"/>
      <c r="AD4037" s="5">
        <f t="shared" si="272"/>
        <v>42566</v>
      </c>
      <c r="AE4037" s="96" cm="1">
        <f t="array" ref="AE4037">_xlfn.XLOOKUP(AD4036,SELICHistorico[Data],SELICHistorico[SELIC dia]/100,AE4036,0)</f>
        <v>0</v>
      </c>
      <c r="AF4037" s="80">
        <f t="shared" si="274"/>
        <v>1</v>
      </c>
      <c r="AG4037" s="123">
        <f t="shared" si="273"/>
        <v>1000</v>
      </c>
      <c r="AH4037" s="126" cm="1">
        <f t="array" ref="AH4037">_xlfn.XLOOKUP(AD4036,CDIHistorico_[Data],CDIHistorico_[CDI dia]/100,AH4036,0)</f>
        <v>0</v>
      </c>
      <c r="AI4037" s="2">
        <f t="shared" si="271"/>
        <v>1</v>
      </c>
    </row>
    <row r="4038" spans="26:35" hidden="1" x14ac:dyDescent="0.25">
      <c r="Z4038"/>
      <c r="AD4038" s="5">
        <f t="shared" si="272"/>
        <v>42569</v>
      </c>
      <c r="AE4038" s="96" cm="1">
        <f t="array" ref="AE4038">_xlfn.XLOOKUP(AD4037,SELICHistorico[Data],SELICHistorico[SELIC dia]/100,AE4037,0)</f>
        <v>0</v>
      </c>
      <c r="AF4038" s="80">
        <f t="shared" si="274"/>
        <v>1</v>
      </c>
      <c r="AG4038" s="123">
        <f t="shared" si="273"/>
        <v>1000</v>
      </c>
      <c r="AH4038" s="126" cm="1">
        <f t="array" ref="AH4038">_xlfn.XLOOKUP(AD4037,CDIHistorico_[Data],CDIHistorico_[CDI dia]/100,AH4037,0)</f>
        <v>0</v>
      </c>
      <c r="AI4038" s="2">
        <f t="shared" si="271"/>
        <v>1</v>
      </c>
    </row>
    <row r="4039" spans="26:35" hidden="1" x14ac:dyDescent="0.25">
      <c r="Z4039"/>
      <c r="AD4039" s="5">
        <f t="shared" si="272"/>
        <v>42570</v>
      </c>
      <c r="AE4039" s="96" cm="1">
        <f t="array" ref="AE4039">_xlfn.XLOOKUP(AD4038,SELICHistorico[Data],SELICHistorico[SELIC dia]/100,AE4038,0)</f>
        <v>0</v>
      </c>
      <c r="AF4039" s="80">
        <f t="shared" si="274"/>
        <v>1</v>
      </c>
      <c r="AG4039" s="123">
        <f t="shared" si="273"/>
        <v>1000</v>
      </c>
      <c r="AH4039" s="126" cm="1">
        <f t="array" ref="AH4039">_xlfn.XLOOKUP(AD4038,CDIHistorico_[Data],CDIHistorico_[CDI dia]/100,AH4038,0)</f>
        <v>0</v>
      </c>
      <c r="AI4039" s="2">
        <f t="shared" si="271"/>
        <v>1</v>
      </c>
    </row>
    <row r="4040" spans="26:35" hidden="1" x14ac:dyDescent="0.25">
      <c r="Z4040"/>
      <c r="AD4040" s="5">
        <f t="shared" si="272"/>
        <v>42571</v>
      </c>
      <c r="AE4040" s="96" cm="1">
        <f t="array" ref="AE4040">_xlfn.XLOOKUP(AD4039,SELICHistorico[Data],SELICHistorico[SELIC dia]/100,AE4039,0)</f>
        <v>0</v>
      </c>
      <c r="AF4040" s="80">
        <f t="shared" si="274"/>
        <v>1</v>
      </c>
      <c r="AG4040" s="123">
        <f t="shared" si="273"/>
        <v>1000</v>
      </c>
      <c r="AH4040" s="126" cm="1">
        <f t="array" ref="AH4040">_xlfn.XLOOKUP(AD4039,CDIHistorico_[Data],CDIHistorico_[CDI dia]/100,AH4039,0)</f>
        <v>0</v>
      </c>
      <c r="AI4040" s="2">
        <f t="shared" si="271"/>
        <v>1</v>
      </c>
    </row>
    <row r="4041" spans="26:35" hidden="1" x14ac:dyDescent="0.25">
      <c r="Z4041"/>
      <c r="AD4041" s="5">
        <f t="shared" si="272"/>
        <v>42572</v>
      </c>
      <c r="AE4041" s="96" cm="1">
        <f t="array" ref="AE4041">_xlfn.XLOOKUP(AD4040,SELICHistorico[Data],SELICHistorico[SELIC dia]/100,AE4040,0)</f>
        <v>0</v>
      </c>
      <c r="AF4041" s="80">
        <f t="shared" si="274"/>
        <v>1</v>
      </c>
      <c r="AG4041" s="123">
        <f t="shared" si="273"/>
        <v>1000</v>
      </c>
      <c r="AH4041" s="126" cm="1">
        <f t="array" ref="AH4041">_xlfn.XLOOKUP(AD4040,CDIHistorico_[Data],CDIHistorico_[CDI dia]/100,AH4040,0)</f>
        <v>0</v>
      </c>
      <c r="AI4041" s="2">
        <f t="shared" si="271"/>
        <v>1</v>
      </c>
    </row>
    <row r="4042" spans="26:35" hidden="1" x14ac:dyDescent="0.25">
      <c r="Z4042"/>
      <c r="AD4042" s="5">
        <f t="shared" si="272"/>
        <v>42573</v>
      </c>
      <c r="AE4042" s="96" cm="1">
        <f t="array" ref="AE4042">_xlfn.XLOOKUP(AD4041,SELICHistorico[Data],SELICHistorico[SELIC dia]/100,AE4041,0)</f>
        <v>0</v>
      </c>
      <c r="AF4042" s="80">
        <f t="shared" si="274"/>
        <v>1</v>
      </c>
      <c r="AG4042" s="123">
        <f t="shared" si="273"/>
        <v>1000</v>
      </c>
      <c r="AH4042" s="126" cm="1">
        <f t="array" ref="AH4042">_xlfn.XLOOKUP(AD4041,CDIHistorico_[Data],CDIHistorico_[CDI dia]/100,AH4041,0)</f>
        <v>0</v>
      </c>
      <c r="AI4042" s="2">
        <f t="shared" si="271"/>
        <v>1</v>
      </c>
    </row>
    <row r="4043" spans="26:35" hidden="1" x14ac:dyDescent="0.25">
      <c r="Z4043"/>
      <c r="AD4043" s="5">
        <f t="shared" si="272"/>
        <v>42576</v>
      </c>
      <c r="AE4043" s="96" cm="1">
        <f t="array" ref="AE4043">_xlfn.XLOOKUP(AD4042,SELICHistorico[Data],SELICHistorico[SELIC dia]/100,AE4042,0)</f>
        <v>0</v>
      </c>
      <c r="AF4043" s="80">
        <f t="shared" si="274"/>
        <v>1</v>
      </c>
      <c r="AG4043" s="123">
        <f t="shared" si="273"/>
        <v>1000</v>
      </c>
      <c r="AH4043" s="126" cm="1">
        <f t="array" ref="AH4043">_xlfn.XLOOKUP(AD4042,CDIHistorico_[Data],CDIHistorico_[CDI dia]/100,AH4042,0)</f>
        <v>0</v>
      </c>
      <c r="AI4043" s="2">
        <f>AI4042*(1+AH4043)</f>
        <v>1</v>
      </c>
    </row>
    <row r="4044" spans="26:35" hidden="1" x14ac:dyDescent="0.25">
      <c r="Z4044"/>
      <c r="AD4044" s="5">
        <f t="shared" si="272"/>
        <v>42577</v>
      </c>
      <c r="AE4044" s="96" cm="1">
        <f t="array" ref="AE4044">_xlfn.XLOOKUP(AD4043,SELICHistorico[Data],SELICHistorico[SELIC dia]/100,AE4043,0)</f>
        <v>0</v>
      </c>
      <c r="AF4044" s="80">
        <f t="shared" si="274"/>
        <v>1</v>
      </c>
      <c r="AG4044" s="123">
        <f t="shared" ref="AG4044:AG4107" si="275">TRUNC(1000*AF4044,6)</f>
        <v>1000</v>
      </c>
      <c r="AH4044" s="126" cm="1">
        <f t="array" ref="AH4044">_xlfn.XLOOKUP(AD4043,CDIHistorico_[Data],CDIHistorico_[CDI dia]/100,AH4043,0)</f>
        <v>0</v>
      </c>
      <c r="AI4044" s="2">
        <f>AI4043*(1+AH4044)</f>
        <v>1</v>
      </c>
    </row>
    <row r="4045" spans="26:35" hidden="1" x14ac:dyDescent="0.25">
      <c r="Z4045"/>
      <c r="AD4045" s="5">
        <f t="shared" si="272"/>
        <v>42578</v>
      </c>
      <c r="AE4045" s="96" cm="1">
        <f t="array" ref="AE4045">_xlfn.XLOOKUP(AD4044,SELICHistorico[Data],SELICHistorico[SELIC dia]/100,AE4044,0)</f>
        <v>0</v>
      </c>
      <c r="AF4045" s="80">
        <f t="shared" ref="AF4045:AF4108" si="276">AF4044*(1+AE4045)</f>
        <v>1</v>
      </c>
      <c r="AG4045" s="123">
        <f t="shared" si="275"/>
        <v>1000</v>
      </c>
      <c r="AH4045" s="126" cm="1">
        <f t="array" ref="AH4045">_xlfn.XLOOKUP(AD4044,CDIHistorico_[Data],CDIHistorico_[CDI dia]/100,AH4044,0)</f>
        <v>0</v>
      </c>
      <c r="AI4045" s="2">
        <f t="shared" ref="AI4045:AI4108" si="277">AI4044*(1+AH4045)</f>
        <v>1</v>
      </c>
    </row>
    <row r="4046" spans="26:35" hidden="1" x14ac:dyDescent="0.25">
      <c r="Z4046"/>
      <c r="AD4046" s="5">
        <f t="shared" si="272"/>
        <v>42579</v>
      </c>
      <c r="AE4046" s="96" cm="1">
        <f t="array" ref="AE4046">_xlfn.XLOOKUP(AD4045,SELICHistorico[Data],SELICHistorico[SELIC dia]/100,AE4045,0)</f>
        <v>0</v>
      </c>
      <c r="AF4046" s="80">
        <f t="shared" si="276"/>
        <v>1</v>
      </c>
      <c r="AG4046" s="123">
        <f t="shared" si="275"/>
        <v>1000</v>
      </c>
      <c r="AH4046" s="126" cm="1">
        <f t="array" ref="AH4046">_xlfn.XLOOKUP(AD4045,CDIHistorico_[Data],CDIHistorico_[CDI dia]/100,AH4045,0)</f>
        <v>0</v>
      </c>
      <c r="AI4046" s="2">
        <f t="shared" si="277"/>
        <v>1</v>
      </c>
    </row>
    <row r="4047" spans="26:35" hidden="1" x14ac:dyDescent="0.25">
      <c r="Z4047"/>
      <c r="AD4047" s="5">
        <f t="shared" si="272"/>
        <v>42580</v>
      </c>
      <c r="AE4047" s="96" cm="1">
        <f t="array" ref="AE4047">_xlfn.XLOOKUP(AD4046,SELICHistorico[Data],SELICHistorico[SELIC dia]/100,AE4046,0)</f>
        <v>0</v>
      </c>
      <c r="AF4047" s="80">
        <f t="shared" si="276"/>
        <v>1</v>
      </c>
      <c r="AG4047" s="123">
        <f t="shared" si="275"/>
        <v>1000</v>
      </c>
      <c r="AH4047" s="126" cm="1">
        <f t="array" ref="AH4047">_xlfn.XLOOKUP(AD4046,CDIHistorico_[Data],CDIHistorico_[CDI dia]/100,AH4046,0)</f>
        <v>0</v>
      </c>
      <c r="AI4047" s="2">
        <f t="shared" si="277"/>
        <v>1</v>
      </c>
    </row>
    <row r="4048" spans="26:35" hidden="1" x14ac:dyDescent="0.25">
      <c r="Z4048"/>
      <c r="AD4048" s="5">
        <f t="shared" si="272"/>
        <v>42583</v>
      </c>
      <c r="AE4048" s="96" cm="1">
        <f t="array" ref="AE4048">_xlfn.XLOOKUP(AD4047,SELICHistorico[Data],SELICHistorico[SELIC dia]/100,AE4047,0)</f>
        <v>0</v>
      </c>
      <c r="AF4048" s="80">
        <f t="shared" si="276"/>
        <v>1</v>
      </c>
      <c r="AG4048" s="123">
        <f t="shared" si="275"/>
        <v>1000</v>
      </c>
      <c r="AH4048" s="126" cm="1">
        <f t="array" ref="AH4048">_xlfn.XLOOKUP(AD4047,CDIHistorico_[Data],CDIHistorico_[CDI dia]/100,AH4047,0)</f>
        <v>0</v>
      </c>
      <c r="AI4048" s="2">
        <f t="shared" si="277"/>
        <v>1</v>
      </c>
    </row>
    <row r="4049" spans="26:35" hidden="1" x14ac:dyDescent="0.25">
      <c r="Z4049"/>
      <c r="AD4049" s="5">
        <f t="shared" si="272"/>
        <v>42584</v>
      </c>
      <c r="AE4049" s="96" cm="1">
        <f t="array" ref="AE4049">_xlfn.XLOOKUP(AD4048,SELICHistorico[Data],SELICHistorico[SELIC dia]/100,AE4048,0)</f>
        <v>0</v>
      </c>
      <c r="AF4049" s="80">
        <f t="shared" si="276"/>
        <v>1</v>
      </c>
      <c r="AG4049" s="123">
        <f t="shared" si="275"/>
        <v>1000</v>
      </c>
      <c r="AH4049" s="126" cm="1">
        <f t="array" ref="AH4049">_xlfn.XLOOKUP(AD4048,CDIHistorico_[Data],CDIHistorico_[CDI dia]/100,AH4048,0)</f>
        <v>0</v>
      </c>
      <c r="AI4049" s="2">
        <f t="shared" si="277"/>
        <v>1</v>
      </c>
    </row>
    <row r="4050" spans="26:35" hidden="1" x14ac:dyDescent="0.25">
      <c r="Z4050"/>
      <c r="AD4050" s="5">
        <f t="shared" si="272"/>
        <v>42585</v>
      </c>
      <c r="AE4050" s="96" cm="1">
        <f t="array" ref="AE4050">_xlfn.XLOOKUP(AD4049,SELICHistorico[Data],SELICHistorico[SELIC dia]/100,AE4049,0)</f>
        <v>0</v>
      </c>
      <c r="AF4050" s="80">
        <f t="shared" si="276"/>
        <v>1</v>
      </c>
      <c r="AG4050" s="123">
        <f t="shared" si="275"/>
        <v>1000</v>
      </c>
      <c r="AH4050" s="126" cm="1">
        <f t="array" ref="AH4050">_xlfn.XLOOKUP(AD4049,CDIHistorico_[Data],CDIHistorico_[CDI dia]/100,AH4049,0)</f>
        <v>0</v>
      </c>
      <c r="AI4050" s="2">
        <f t="shared" si="277"/>
        <v>1</v>
      </c>
    </row>
    <row r="4051" spans="26:35" hidden="1" x14ac:dyDescent="0.25">
      <c r="Z4051"/>
      <c r="AD4051" s="5">
        <f t="shared" si="272"/>
        <v>42586</v>
      </c>
      <c r="AE4051" s="96" cm="1">
        <f t="array" ref="AE4051">_xlfn.XLOOKUP(AD4050,SELICHistorico[Data],SELICHistorico[SELIC dia]/100,AE4050,0)</f>
        <v>0</v>
      </c>
      <c r="AF4051" s="80">
        <f t="shared" si="276"/>
        <v>1</v>
      </c>
      <c r="AG4051" s="123">
        <f t="shared" si="275"/>
        <v>1000</v>
      </c>
      <c r="AH4051" s="126" cm="1">
        <f t="array" ref="AH4051">_xlfn.XLOOKUP(AD4050,CDIHistorico_[Data],CDIHistorico_[CDI dia]/100,AH4050,0)</f>
        <v>0</v>
      </c>
      <c r="AI4051" s="2">
        <f t="shared" si="277"/>
        <v>1</v>
      </c>
    </row>
    <row r="4052" spans="26:35" hidden="1" x14ac:dyDescent="0.25">
      <c r="Z4052"/>
      <c r="AD4052" s="5">
        <f t="shared" ref="AD4052:AD4115" si="278">WORKDAY(AD4051,1,feriados)</f>
        <v>42587</v>
      </c>
      <c r="AE4052" s="96" cm="1">
        <f t="array" ref="AE4052">_xlfn.XLOOKUP(AD4051,SELICHistorico[Data],SELICHistorico[SELIC dia]/100,AE4051,0)</f>
        <v>0</v>
      </c>
      <c r="AF4052" s="80">
        <f t="shared" si="276"/>
        <v>1</v>
      </c>
      <c r="AG4052" s="123">
        <f t="shared" si="275"/>
        <v>1000</v>
      </c>
      <c r="AH4052" s="126" cm="1">
        <f t="array" ref="AH4052">_xlfn.XLOOKUP(AD4051,CDIHistorico_[Data],CDIHistorico_[CDI dia]/100,AH4051,0)</f>
        <v>0</v>
      </c>
      <c r="AI4052" s="2">
        <f t="shared" si="277"/>
        <v>1</v>
      </c>
    </row>
    <row r="4053" spans="26:35" hidden="1" x14ac:dyDescent="0.25">
      <c r="Z4053"/>
      <c r="AD4053" s="5">
        <f t="shared" si="278"/>
        <v>42590</v>
      </c>
      <c r="AE4053" s="96" cm="1">
        <f t="array" ref="AE4053">_xlfn.XLOOKUP(AD4052,SELICHistorico[Data],SELICHistorico[SELIC dia]/100,AE4052,0)</f>
        <v>0</v>
      </c>
      <c r="AF4053" s="80">
        <f t="shared" si="276"/>
        <v>1</v>
      </c>
      <c r="AG4053" s="123">
        <f t="shared" si="275"/>
        <v>1000</v>
      </c>
      <c r="AH4053" s="126" cm="1">
        <f t="array" ref="AH4053">_xlfn.XLOOKUP(AD4052,CDIHistorico_[Data],CDIHistorico_[CDI dia]/100,AH4052,0)</f>
        <v>0</v>
      </c>
      <c r="AI4053" s="2">
        <f t="shared" si="277"/>
        <v>1</v>
      </c>
    </row>
    <row r="4054" spans="26:35" hidden="1" x14ac:dyDescent="0.25">
      <c r="Z4054"/>
      <c r="AD4054" s="5">
        <f t="shared" si="278"/>
        <v>42591</v>
      </c>
      <c r="AE4054" s="96" cm="1">
        <f t="array" ref="AE4054">_xlfn.XLOOKUP(AD4053,SELICHistorico[Data],SELICHistorico[SELIC dia]/100,AE4053,0)</f>
        <v>0</v>
      </c>
      <c r="AF4054" s="80">
        <f t="shared" si="276"/>
        <v>1</v>
      </c>
      <c r="AG4054" s="123">
        <f t="shared" si="275"/>
        <v>1000</v>
      </c>
      <c r="AH4054" s="126" cm="1">
        <f t="array" ref="AH4054">_xlfn.XLOOKUP(AD4053,CDIHistorico_[Data],CDIHistorico_[CDI dia]/100,AH4053,0)</f>
        <v>0</v>
      </c>
      <c r="AI4054" s="2">
        <f t="shared" si="277"/>
        <v>1</v>
      </c>
    </row>
    <row r="4055" spans="26:35" hidden="1" x14ac:dyDescent="0.25">
      <c r="Z4055"/>
      <c r="AD4055" s="5">
        <f t="shared" si="278"/>
        <v>42592</v>
      </c>
      <c r="AE4055" s="96" cm="1">
        <f t="array" ref="AE4055">_xlfn.XLOOKUP(AD4054,SELICHistorico[Data],SELICHistorico[SELIC dia]/100,AE4054,0)</f>
        <v>0</v>
      </c>
      <c r="AF4055" s="80">
        <f t="shared" si="276"/>
        <v>1</v>
      </c>
      <c r="AG4055" s="123">
        <f t="shared" si="275"/>
        <v>1000</v>
      </c>
      <c r="AH4055" s="126" cm="1">
        <f t="array" ref="AH4055">_xlfn.XLOOKUP(AD4054,CDIHistorico_[Data],CDIHistorico_[CDI dia]/100,AH4054,0)</f>
        <v>0</v>
      </c>
      <c r="AI4055" s="2">
        <f t="shared" si="277"/>
        <v>1</v>
      </c>
    </row>
    <row r="4056" spans="26:35" hidden="1" x14ac:dyDescent="0.25">
      <c r="Z4056"/>
      <c r="AD4056" s="5">
        <f t="shared" si="278"/>
        <v>42593</v>
      </c>
      <c r="AE4056" s="96" cm="1">
        <f t="array" ref="AE4056">_xlfn.XLOOKUP(AD4055,SELICHistorico[Data],SELICHistorico[SELIC dia]/100,AE4055,0)</f>
        <v>0</v>
      </c>
      <c r="AF4056" s="80">
        <f t="shared" si="276"/>
        <v>1</v>
      </c>
      <c r="AG4056" s="123">
        <f t="shared" si="275"/>
        <v>1000</v>
      </c>
      <c r="AH4056" s="126" cm="1">
        <f t="array" ref="AH4056">_xlfn.XLOOKUP(AD4055,CDIHistorico_[Data],CDIHistorico_[CDI dia]/100,AH4055,0)</f>
        <v>0</v>
      </c>
      <c r="AI4056" s="2">
        <f t="shared" si="277"/>
        <v>1</v>
      </c>
    </row>
    <row r="4057" spans="26:35" hidden="1" x14ac:dyDescent="0.25">
      <c r="Z4057"/>
      <c r="AD4057" s="5">
        <f t="shared" si="278"/>
        <v>42594</v>
      </c>
      <c r="AE4057" s="96" cm="1">
        <f t="array" ref="AE4057">_xlfn.XLOOKUP(AD4056,SELICHistorico[Data],SELICHistorico[SELIC dia]/100,AE4056,0)</f>
        <v>0</v>
      </c>
      <c r="AF4057" s="80">
        <f t="shared" si="276"/>
        <v>1</v>
      </c>
      <c r="AG4057" s="123">
        <f t="shared" si="275"/>
        <v>1000</v>
      </c>
      <c r="AH4057" s="126" cm="1">
        <f t="array" ref="AH4057">_xlfn.XLOOKUP(AD4056,CDIHistorico_[Data],CDIHistorico_[CDI dia]/100,AH4056,0)</f>
        <v>0</v>
      </c>
      <c r="AI4057" s="2">
        <f t="shared" si="277"/>
        <v>1</v>
      </c>
    </row>
    <row r="4058" spans="26:35" hidden="1" x14ac:dyDescent="0.25">
      <c r="Z4058"/>
      <c r="AD4058" s="5">
        <f t="shared" si="278"/>
        <v>42597</v>
      </c>
      <c r="AE4058" s="96" cm="1">
        <f t="array" ref="AE4058">_xlfn.XLOOKUP(AD4057,SELICHistorico[Data],SELICHistorico[SELIC dia]/100,AE4057,0)</f>
        <v>0</v>
      </c>
      <c r="AF4058" s="80">
        <f t="shared" si="276"/>
        <v>1</v>
      </c>
      <c r="AG4058" s="123">
        <f t="shared" si="275"/>
        <v>1000</v>
      </c>
      <c r="AH4058" s="126" cm="1">
        <f t="array" ref="AH4058">_xlfn.XLOOKUP(AD4057,CDIHistorico_[Data],CDIHistorico_[CDI dia]/100,AH4057,0)</f>
        <v>0</v>
      </c>
      <c r="AI4058" s="2">
        <f t="shared" si="277"/>
        <v>1</v>
      </c>
    </row>
    <row r="4059" spans="26:35" hidden="1" x14ac:dyDescent="0.25">
      <c r="Z4059"/>
      <c r="AD4059" s="5">
        <f t="shared" si="278"/>
        <v>42598</v>
      </c>
      <c r="AE4059" s="96" cm="1">
        <f t="array" ref="AE4059">_xlfn.XLOOKUP(AD4058,SELICHistorico[Data],SELICHistorico[SELIC dia]/100,AE4058,0)</f>
        <v>0</v>
      </c>
      <c r="AF4059" s="80">
        <f t="shared" si="276"/>
        <v>1</v>
      </c>
      <c r="AG4059" s="123">
        <f t="shared" si="275"/>
        <v>1000</v>
      </c>
      <c r="AH4059" s="126" cm="1">
        <f t="array" ref="AH4059">_xlfn.XLOOKUP(AD4058,CDIHistorico_[Data],CDIHistorico_[CDI dia]/100,AH4058,0)</f>
        <v>0</v>
      </c>
      <c r="AI4059" s="2">
        <f t="shared" si="277"/>
        <v>1</v>
      </c>
    </row>
    <row r="4060" spans="26:35" hidden="1" x14ac:dyDescent="0.25">
      <c r="Z4060"/>
      <c r="AD4060" s="5">
        <f t="shared" si="278"/>
        <v>42599</v>
      </c>
      <c r="AE4060" s="96" cm="1">
        <f t="array" ref="AE4060">_xlfn.XLOOKUP(AD4059,SELICHistorico[Data],SELICHistorico[SELIC dia]/100,AE4059,0)</f>
        <v>0</v>
      </c>
      <c r="AF4060" s="80">
        <f t="shared" si="276"/>
        <v>1</v>
      </c>
      <c r="AG4060" s="123">
        <f t="shared" si="275"/>
        <v>1000</v>
      </c>
      <c r="AH4060" s="126" cm="1">
        <f t="array" ref="AH4060">_xlfn.XLOOKUP(AD4059,CDIHistorico_[Data],CDIHistorico_[CDI dia]/100,AH4059,0)</f>
        <v>0</v>
      </c>
      <c r="AI4060" s="2">
        <f t="shared" si="277"/>
        <v>1</v>
      </c>
    </row>
    <row r="4061" spans="26:35" hidden="1" x14ac:dyDescent="0.25">
      <c r="Z4061"/>
      <c r="AD4061" s="5">
        <f t="shared" si="278"/>
        <v>42600</v>
      </c>
      <c r="AE4061" s="96" cm="1">
        <f t="array" ref="AE4061">_xlfn.XLOOKUP(AD4060,SELICHistorico[Data],SELICHistorico[SELIC dia]/100,AE4060,0)</f>
        <v>0</v>
      </c>
      <c r="AF4061" s="80">
        <f t="shared" si="276"/>
        <v>1</v>
      </c>
      <c r="AG4061" s="123">
        <f t="shared" si="275"/>
        <v>1000</v>
      </c>
      <c r="AH4061" s="126" cm="1">
        <f t="array" ref="AH4061">_xlfn.XLOOKUP(AD4060,CDIHistorico_[Data],CDIHistorico_[CDI dia]/100,AH4060,0)</f>
        <v>0</v>
      </c>
      <c r="AI4061" s="2">
        <f t="shared" si="277"/>
        <v>1</v>
      </c>
    </row>
    <row r="4062" spans="26:35" hidden="1" x14ac:dyDescent="0.25">
      <c r="Z4062"/>
      <c r="AD4062" s="5">
        <f t="shared" si="278"/>
        <v>42601</v>
      </c>
      <c r="AE4062" s="96" cm="1">
        <f t="array" ref="AE4062">_xlfn.XLOOKUP(AD4061,SELICHistorico[Data],SELICHistorico[SELIC dia]/100,AE4061,0)</f>
        <v>0</v>
      </c>
      <c r="AF4062" s="80">
        <f t="shared" si="276"/>
        <v>1</v>
      </c>
      <c r="AG4062" s="123">
        <f t="shared" si="275"/>
        <v>1000</v>
      </c>
      <c r="AH4062" s="126" cm="1">
        <f t="array" ref="AH4062">_xlfn.XLOOKUP(AD4061,CDIHistorico_[Data],CDIHistorico_[CDI dia]/100,AH4061,0)</f>
        <v>0</v>
      </c>
      <c r="AI4062" s="2">
        <f t="shared" si="277"/>
        <v>1</v>
      </c>
    </row>
    <row r="4063" spans="26:35" hidden="1" x14ac:dyDescent="0.25">
      <c r="Z4063"/>
      <c r="AD4063" s="5">
        <f t="shared" si="278"/>
        <v>42604</v>
      </c>
      <c r="AE4063" s="96" cm="1">
        <f t="array" ref="AE4063">_xlfn.XLOOKUP(AD4062,SELICHistorico[Data],SELICHistorico[SELIC dia]/100,AE4062,0)</f>
        <v>0</v>
      </c>
      <c r="AF4063" s="80">
        <f t="shared" si="276"/>
        <v>1</v>
      </c>
      <c r="AG4063" s="123">
        <f t="shared" si="275"/>
        <v>1000</v>
      </c>
      <c r="AH4063" s="126" cm="1">
        <f t="array" ref="AH4063">_xlfn.XLOOKUP(AD4062,CDIHistorico_[Data],CDIHistorico_[CDI dia]/100,AH4062,0)</f>
        <v>0</v>
      </c>
      <c r="AI4063" s="2">
        <f t="shared" si="277"/>
        <v>1</v>
      </c>
    </row>
    <row r="4064" spans="26:35" hidden="1" x14ac:dyDescent="0.25">
      <c r="Z4064"/>
      <c r="AD4064" s="5">
        <f t="shared" si="278"/>
        <v>42605</v>
      </c>
      <c r="AE4064" s="96" cm="1">
        <f t="array" ref="AE4064">_xlfn.XLOOKUP(AD4063,SELICHistorico[Data],SELICHistorico[SELIC dia]/100,AE4063,0)</f>
        <v>0</v>
      </c>
      <c r="AF4064" s="80">
        <f t="shared" si="276"/>
        <v>1</v>
      </c>
      <c r="AG4064" s="123">
        <f t="shared" si="275"/>
        <v>1000</v>
      </c>
      <c r="AH4064" s="126" cm="1">
        <f t="array" ref="AH4064">_xlfn.XLOOKUP(AD4063,CDIHistorico_[Data],CDIHistorico_[CDI dia]/100,AH4063,0)</f>
        <v>0</v>
      </c>
      <c r="AI4064" s="2">
        <f t="shared" si="277"/>
        <v>1</v>
      </c>
    </row>
    <row r="4065" spans="26:35" hidden="1" x14ac:dyDescent="0.25">
      <c r="Z4065"/>
      <c r="AD4065" s="5">
        <f t="shared" si="278"/>
        <v>42606</v>
      </c>
      <c r="AE4065" s="96" cm="1">
        <f t="array" ref="AE4065">_xlfn.XLOOKUP(AD4064,SELICHistorico[Data],SELICHistorico[SELIC dia]/100,AE4064,0)</f>
        <v>0</v>
      </c>
      <c r="AF4065" s="80">
        <f t="shared" si="276"/>
        <v>1</v>
      </c>
      <c r="AG4065" s="123">
        <f t="shared" si="275"/>
        <v>1000</v>
      </c>
      <c r="AH4065" s="126" cm="1">
        <f t="array" ref="AH4065">_xlfn.XLOOKUP(AD4064,CDIHistorico_[Data],CDIHistorico_[CDI dia]/100,AH4064,0)</f>
        <v>0</v>
      </c>
      <c r="AI4065" s="2">
        <f t="shared" si="277"/>
        <v>1</v>
      </c>
    </row>
    <row r="4066" spans="26:35" hidden="1" x14ac:dyDescent="0.25">
      <c r="Z4066"/>
      <c r="AD4066" s="5">
        <f t="shared" si="278"/>
        <v>42607</v>
      </c>
      <c r="AE4066" s="96" cm="1">
        <f t="array" ref="AE4066">_xlfn.XLOOKUP(AD4065,SELICHistorico[Data],SELICHistorico[SELIC dia]/100,AE4065,0)</f>
        <v>0</v>
      </c>
      <c r="AF4066" s="80">
        <f t="shared" si="276"/>
        <v>1</v>
      </c>
      <c r="AG4066" s="123">
        <f t="shared" si="275"/>
        <v>1000</v>
      </c>
      <c r="AH4066" s="126" cm="1">
        <f t="array" ref="AH4066">_xlfn.XLOOKUP(AD4065,CDIHistorico_[Data],CDIHistorico_[CDI dia]/100,AH4065,0)</f>
        <v>0</v>
      </c>
      <c r="AI4066" s="2">
        <f t="shared" si="277"/>
        <v>1</v>
      </c>
    </row>
    <row r="4067" spans="26:35" hidden="1" x14ac:dyDescent="0.25">
      <c r="Z4067"/>
      <c r="AD4067" s="5">
        <f t="shared" si="278"/>
        <v>42608</v>
      </c>
      <c r="AE4067" s="96" cm="1">
        <f t="array" ref="AE4067">_xlfn.XLOOKUP(AD4066,SELICHistorico[Data],SELICHistorico[SELIC dia]/100,AE4066,0)</f>
        <v>0</v>
      </c>
      <c r="AF4067" s="80">
        <f t="shared" si="276"/>
        <v>1</v>
      </c>
      <c r="AG4067" s="123">
        <f t="shared" si="275"/>
        <v>1000</v>
      </c>
      <c r="AH4067" s="126" cm="1">
        <f t="array" ref="AH4067">_xlfn.XLOOKUP(AD4066,CDIHistorico_[Data],CDIHistorico_[CDI dia]/100,AH4066,0)</f>
        <v>0</v>
      </c>
      <c r="AI4067" s="2">
        <f t="shared" si="277"/>
        <v>1</v>
      </c>
    </row>
    <row r="4068" spans="26:35" hidden="1" x14ac:dyDescent="0.25">
      <c r="Z4068"/>
      <c r="AD4068" s="5">
        <f t="shared" si="278"/>
        <v>42611</v>
      </c>
      <c r="AE4068" s="96" cm="1">
        <f t="array" ref="AE4068">_xlfn.XLOOKUP(AD4067,SELICHistorico[Data],SELICHistorico[SELIC dia]/100,AE4067,0)</f>
        <v>0</v>
      </c>
      <c r="AF4068" s="80">
        <f t="shared" si="276"/>
        <v>1</v>
      </c>
      <c r="AG4068" s="123">
        <f t="shared" si="275"/>
        <v>1000</v>
      </c>
      <c r="AH4068" s="126" cm="1">
        <f t="array" ref="AH4068">_xlfn.XLOOKUP(AD4067,CDIHistorico_[Data],CDIHistorico_[CDI dia]/100,AH4067,0)</f>
        <v>0</v>
      </c>
      <c r="AI4068" s="2">
        <f t="shared" si="277"/>
        <v>1</v>
      </c>
    </row>
    <row r="4069" spans="26:35" hidden="1" x14ac:dyDescent="0.25">
      <c r="Z4069"/>
      <c r="AD4069" s="5">
        <f t="shared" si="278"/>
        <v>42612</v>
      </c>
      <c r="AE4069" s="96" cm="1">
        <f t="array" ref="AE4069">_xlfn.XLOOKUP(AD4068,SELICHistorico[Data],SELICHistorico[SELIC dia]/100,AE4068,0)</f>
        <v>0</v>
      </c>
      <c r="AF4069" s="80">
        <f t="shared" si="276"/>
        <v>1</v>
      </c>
      <c r="AG4069" s="123">
        <f t="shared" si="275"/>
        <v>1000</v>
      </c>
      <c r="AH4069" s="126" cm="1">
        <f t="array" ref="AH4069">_xlfn.XLOOKUP(AD4068,CDIHistorico_[Data],CDIHistorico_[CDI dia]/100,AH4068,0)</f>
        <v>0</v>
      </c>
      <c r="AI4069" s="2">
        <f t="shared" si="277"/>
        <v>1</v>
      </c>
    </row>
    <row r="4070" spans="26:35" hidden="1" x14ac:dyDescent="0.25">
      <c r="Z4070"/>
      <c r="AD4070" s="5">
        <f t="shared" si="278"/>
        <v>42613</v>
      </c>
      <c r="AE4070" s="96" cm="1">
        <f t="array" ref="AE4070">_xlfn.XLOOKUP(AD4069,SELICHistorico[Data],SELICHistorico[SELIC dia]/100,AE4069,0)</f>
        <v>0</v>
      </c>
      <c r="AF4070" s="80">
        <f t="shared" si="276"/>
        <v>1</v>
      </c>
      <c r="AG4070" s="123">
        <f t="shared" si="275"/>
        <v>1000</v>
      </c>
      <c r="AH4070" s="126" cm="1">
        <f t="array" ref="AH4070">_xlfn.XLOOKUP(AD4069,CDIHistorico_[Data],CDIHistorico_[CDI dia]/100,AH4069,0)</f>
        <v>0</v>
      </c>
      <c r="AI4070" s="2">
        <f t="shared" si="277"/>
        <v>1</v>
      </c>
    </row>
    <row r="4071" spans="26:35" hidden="1" x14ac:dyDescent="0.25">
      <c r="Z4071"/>
      <c r="AD4071" s="5">
        <f t="shared" si="278"/>
        <v>42614</v>
      </c>
      <c r="AE4071" s="96" cm="1">
        <f t="array" ref="AE4071">_xlfn.XLOOKUP(AD4070,SELICHistorico[Data],SELICHistorico[SELIC dia]/100,AE4070,0)</f>
        <v>0</v>
      </c>
      <c r="AF4071" s="80">
        <f t="shared" si="276"/>
        <v>1</v>
      </c>
      <c r="AG4071" s="123">
        <f t="shared" si="275"/>
        <v>1000</v>
      </c>
      <c r="AH4071" s="126" cm="1">
        <f t="array" ref="AH4071">_xlfn.XLOOKUP(AD4070,CDIHistorico_[Data],CDIHistorico_[CDI dia]/100,AH4070,0)</f>
        <v>0</v>
      </c>
      <c r="AI4071" s="2">
        <f t="shared" si="277"/>
        <v>1</v>
      </c>
    </row>
    <row r="4072" spans="26:35" hidden="1" x14ac:dyDescent="0.25">
      <c r="Z4072"/>
      <c r="AD4072" s="5">
        <f t="shared" si="278"/>
        <v>42615</v>
      </c>
      <c r="AE4072" s="96" cm="1">
        <f t="array" ref="AE4072">_xlfn.XLOOKUP(AD4071,SELICHistorico[Data],SELICHistorico[SELIC dia]/100,AE4071,0)</f>
        <v>0</v>
      </c>
      <c r="AF4072" s="80">
        <f t="shared" si="276"/>
        <v>1</v>
      </c>
      <c r="AG4072" s="123">
        <f t="shared" si="275"/>
        <v>1000</v>
      </c>
      <c r="AH4072" s="126" cm="1">
        <f t="array" ref="AH4072">_xlfn.XLOOKUP(AD4071,CDIHistorico_[Data],CDIHistorico_[CDI dia]/100,AH4071,0)</f>
        <v>0</v>
      </c>
      <c r="AI4072" s="2">
        <f t="shared" si="277"/>
        <v>1</v>
      </c>
    </row>
    <row r="4073" spans="26:35" hidden="1" x14ac:dyDescent="0.25">
      <c r="Z4073"/>
      <c r="AD4073" s="5">
        <f t="shared" si="278"/>
        <v>42618</v>
      </c>
      <c r="AE4073" s="96" cm="1">
        <f t="array" ref="AE4073">_xlfn.XLOOKUP(AD4072,SELICHistorico[Data],SELICHistorico[SELIC dia]/100,AE4072,0)</f>
        <v>0</v>
      </c>
      <c r="AF4073" s="80">
        <f t="shared" si="276"/>
        <v>1</v>
      </c>
      <c r="AG4073" s="123">
        <f t="shared" si="275"/>
        <v>1000</v>
      </c>
      <c r="AH4073" s="126" cm="1">
        <f t="array" ref="AH4073">_xlfn.XLOOKUP(AD4072,CDIHistorico_[Data],CDIHistorico_[CDI dia]/100,AH4072,0)</f>
        <v>0</v>
      </c>
      <c r="AI4073" s="2">
        <f t="shared" si="277"/>
        <v>1</v>
      </c>
    </row>
    <row r="4074" spans="26:35" hidden="1" x14ac:dyDescent="0.25">
      <c r="Z4074"/>
      <c r="AD4074" s="5">
        <f t="shared" si="278"/>
        <v>42619</v>
      </c>
      <c r="AE4074" s="96" cm="1">
        <f t="array" ref="AE4074">_xlfn.XLOOKUP(AD4073,SELICHistorico[Data],SELICHistorico[SELIC dia]/100,AE4073,0)</f>
        <v>0</v>
      </c>
      <c r="AF4074" s="80">
        <f t="shared" si="276"/>
        <v>1</v>
      </c>
      <c r="AG4074" s="123">
        <f t="shared" si="275"/>
        <v>1000</v>
      </c>
      <c r="AH4074" s="126" cm="1">
        <f t="array" ref="AH4074">_xlfn.XLOOKUP(AD4073,CDIHistorico_[Data],CDIHistorico_[CDI dia]/100,AH4073,0)</f>
        <v>0</v>
      </c>
      <c r="AI4074" s="2">
        <f t="shared" si="277"/>
        <v>1</v>
      </c>
    </row>
    <row r="4075" spans="26:35" hidden="1" x14ac:dyDescent="0.25">
      <c r="Z4075"/>
      <c r="AD4075" s="5">
        <f t="shared" si="278"/>
        <v>42621</v>
      </c>
      <c r="AE4075" s="96" cm="1">
        <f t="array" ref="AE4075">_xlfn.XLOOKUP(AD4074,SELICHistorico[Data],SELICHistorico[SELIC dia]/100,AE4074,0)</f>
        <v>0</v>
      </c>
      <c r="AF4075" s="80">
        <f t="shared" si="276"/>
        <v>1</v>
      </c>
      <c r="AG4075" s="123">
        <f t="shared" si="275"/>
        <v>1000</v>
      </c>
      <c r="AH4075" s="126" cm="1">
        <f t="array" ref="AH4075">_xlfn.XLOOKUP(AD4074,CDIHistorico_[Data],CDIHistorico_[CDI dia]/100,AH4074,0)</f>
        <v>0</v>
      </c>
      <c r="AI4075" s="2">
        <f t="shared" si="277"/>
        <v>1</v>
      </c>
    </row>
    <row r="4076" spans="26:35" hidden="1" x14ac:dyDescent="0.25">
      <c r="Z4076"/>
      <c r="AD4076" s="5">
        <f t="shared" si="278"/>
        <v>42622</v>
      </c>
      <c r="AE4076" s="96" cm="1">
        <f t="array" ref="AE4076">_xlfn.XLOOKUP(AD4075,SELICHistorico[Data],SELICHistorico[SELIC dia]/100,AE4075,0)</f>
        <v>0</v>
      </c>
      <c r="AF4076" s="80">
        <f t="shared" si="276"/>
        <v>1</v>
      </c>
      <c r="AG4076" s="123">
        <f t="shared" si="275"/>
        <v>1000</v>
      </c>
      <c r="AH4076" s="126" cm="1">
        <f t="array" ref="AH4076">_xlfn.XLOOKUP(AD4075,CDIHistorico_[Data],CDIHistorico_[CDI dia]/100,AH4075,0)</f>
        <v>0</v>
      </c>
      <c r="AI4076" s="2">
        <f t="shared" si="277"/>
        <v>1</v>
      </c>
    </row>
    <row r="4077" spans="26:35" hidden="1" x14ac:dyDescent="0.25">
      <c r="Z4077"/>
      <c r="AD4077" s="5">
        <f t="shared" si="278"/>
        <v>42625</v>
      </c>
      <c r="AE4077" s="96" cm="1">
        <f t="array" ref="AE4077">_xlfn.XLOOKUP(AD4076,SELICHistorico[Data],SELICHistorico[SELIC dia]/100,AE4076,0)</f>
        <v>0</v>
      </c>
      <c r="AF4077" s="80">
        <f t="shared" si="276"/>
        <v>1</v>
      </c>
      <c r="AG4077" s="123">
        <f t="shared" si="275"/>
        <v>1000</v>
      </c>
      <c r="AH4077" s="126" cm="1">
        <f t="array" ref="AH4077">_xlfn.XLOOKUP(AD4076,CDIHistorico_[Data],CDIHistorico_[CDI dia]/100,AH4076,0)</f>
        <v>0</v>
      </c>
      <c r="AI4077" s="2">
        <f t="shared" si="277"/>
        <v>1</v>
      </c>
    </row>
    <row r="4078" spans="26:35" hidden="1" x14ac:dyDescent="0.25">
      <c r="Z4078"/>
      <c r="AD4078" s="5">
        <f t="shared" si="278"/>
        <v>42626</v>
      </c>
      <c r="AE4078" s="96" cm="1">
        <f t="array" ref="AE4078">_xlfn.XLOOKUP(AD4077,SELICHistorico[Data],SELICHistorico[SELIC dia]/100,AE4077,0)</f>
        <v>0</v>
      </c>
      <c r="AF4078" s="80">
        <f t="shared" si="276"/>
        <v>1</v>
      </c>
      <c r="AG4078" s="123">
        <f t="shared" si="275"/>
        <v>1000</v>
      </c>
      <c r="AH4078" s="126" cm="1">
        <f t="array" ref="AH4078">_xlfn.XLOOKUP(AD4077,CDIHistorico_[Data],CDIHistorico_[CDI dia]/100,AH4077,0)</f>
        <v>0</v>
      </c>
      <c r="AI4078" s="2">
        <f t="shared" si="277"/>
        <v>1</v>
      </c>
    </row>
    <row r="4079" spans="26:35" hidden="1" x14ac:dyDescent="0.25">
      <c r="Z4079"/>
      <c r="AD4079" s="5">
        <f t="shared" si="278"/>
        <v>42627</v>
      </c>
      <c r="AE4079" s="96" cm="1">
        <f t="array" ref="AE4079">_xlfn.XLOOKUP(AD4078,SELICHistorico[Data],SELICHistorico[SELIC dia]/100,AE4078,0)</f>
        <v>0</v>
      </c>
      <c r="AF4079" s="80">
        <f t="shared" si="276"/>
        <v>1</v>
      </c>
      <c r="AG4079" s="123">
        <f t="shared" si="275"/>
        <v>1000</v>
      </c>
      <c r="AH4079" s="126" cm="1">
        <f t="array" ref="AH4079">_xlfn.XLOOKUP(AD4078,CDIHistorico_[Data],CDIHistorico_[CDI dia]/100,AH4078,0)</f>
        <v>0</v>
      </c>
      <c r="AI4079" s="2">
        <f t="shared" si="277"/>
        <v>1</v>
      </c>
    </row>
    <row r="4080" spans="26:35" hidden="1" x14ac:dyDescent="0.25">
      <c r="Z4080"/>
      <c r="AD4080" s="5">
        <f t="shared" si="278"/>
        <v>42628</v>
      </c>
      <c r="AE4080" s="96" cm="1">
        <f t="array" ref="AE4080">_xlfn.XLOOKUP(AD4079,SELICHistorico[Data],SELICHistorico[SELIC dia]/100,AE4079,0)</f>
        <v>0</v>
      </c>
      <c r="AF4080" s="80">
        <f t="shared" si="276"/>
        <v>1</v>
      </c>
      <c r="AG4080" s="123">
        <f t="shared" si="275"/>
        <v>1000</v>
      </c>
      <c r="AH4080" s="126" cm="1">
        <f t="array" ref="AH4080">_xlfn.XLOOKUP(AD4079,CDIHistorico_[Data],CDIHistorico_[CDI dia]/100,AH4079,0)</f>
        <v>0</v>
      </c>
      <c r="AI4080" s="2">
        <f t="shared" si="277"/>
        <v>1</v>
      </c>
    </row>
    <row r="4081" spans="26:35" hidden="1" x14ac:dyDescent="0.25">
      <c r="Z4081"/>
      <c r="AD4081" s="5">
        <f t="shared" si="278"/>
        <v>42629</v>
      </c>
      <c r="AE4081" s="96" cm="1">
        <f t="array" ref="AE4081">_xlfn.XLOOKUP(AD4080,SELICHistorico[Data],SELICHistorico[SELIC dia]/100,AE4080,0)</f>
        <v>0</v>
      </c>
      <c r="AF4081" s="80">
        <f t="shared" si="276"/>
        <v>1</v>
      </c>
      <c r="AG4081" s="123">
        <f t="shared" si="275"/>
        <v>1000</v>
      </c>
      <c r="AH4081" s="126" cm="1">
        <f t="array" ref="AH4081">_xlfn.XLOOKUP(AD4080,CDIHistorico_[Data],CDIHistorico_[CDI dia]/100,AH4080,0)</f>
        <v>0</v>
      </c>
      <c r="AI4081" s="2">
        <f t="shared" si="277"/>
        <v>1</v>
      </c>
    </row>
    <row r="4082" spans="26:35" hidden="1" x14ac:dyDescent="0.25">
      <c r="Z4082"/>
      <c r="AD4082" s="5">
        <f t="shared" si="278"/>
        <v>42632</v>
      </c>
      <c r="AE4082" s="96" cm="1">
        <f t="array" ref="AE4082">_xlfn.XLOOKUP(AD4081,SELICHistorico[Data],SELICHistorico[SELIC dia]/100,AE4081,0)</f>
        <v>0</v>
      </c>
      <c r="AF4082" s="80">
        <f t="shared" si="276"/>
        <v>1</v>
      </c>
      <c r="AG4082" s="123">
        <f t="shared" si="275"/>
        <v>1000</v>
      </c>
      <c r="AH4082" s="126" cm="1">
        <f t="array" ref="AH4082">_xlfn.XLOOKUP(AD4081,CDIHistorico_[Data],CDIHistorico_[CDI dia]/100,AH4081,0)</f>
        <v>0</v>
      </c>
      <c r="AI4082" s="2">
        <f t="shared" si="277"/>
        <v>1</v>
      </c>
    </row>
    <row r="4083" spans="26:35" hidden="1" x14ac:dyDescent="0.25">
      <c r="Z4083"/>
      <c r="AD4083" s="5">
        <f t="shared" si="278"/>
        <v>42633</v>
      </c>
      <c r="AE4083" s="96" cm="1">
        <f t="array" ref="AE4083">_xlfn.XLOOKUP(AD4082,SELICHistorico[Data],SELICHistorico[SELIC dia]/100,AE4082,0)</f>
        <v>0</v>
      </c>
      <c r="AF4083" s="80">
        <f t="shared" si="276"/>
        <v>1</v>
      </c>
      <c r="AG4083" s="123">
        <f t="shared" si="275"/>
        <v>1000</v>
      </c>
      <c r="AH4083" s="126" cm="1">
        <f t="array" ref="AH4083">_xlfn.XLOOKUP(AD4082,CDIHistorico_[Data],CDIHistorico_[CDI dia]/100,AH4082,0)</f>
        <v>0</v>
      </c>
      <c r="AI4083" s="2">
        <f t="shared" si="277"/>
        <v>1</v>
      </c>
    </row>
    <row r="4084" spans="26:35" hidden="1" x14ac:dyDescent="0.25">
      <c r="Z4084"/>
      <c r="AD4084" s="5">
        <f t="shared" si="278"/>
        <v>42634</v>
      </c>
      <c r="AE4084" s="96" cm="1">
        <f t="array" ref="AE4084">_xlfn.XLOOKUP(AD4083,SELICHistorico[Data],SELICHistorico[SELIC dia]/100,AE4083,0)</f>
        <v>0</v>
      </c>
      <c r="AF4084" s="80">
        <f t="shared" si="276"/>
        <v>1</v>
      </c>
      <c r="AG4084" s="123">
        <f t="shared" si="275"/>
        <v>1000</v>
      </c>
      <c r="AH4084" s="126" cm="1">
        <f t="array" ref="AH4084">_xlfn.XLOOKUP(AD4083,CDIHistorico_[Data],CDIHistorico_[CDI dia]/100,AH4083,0)</f>
        <v>0</v>
      </c>
      <c r="AI4084" s="2">
        <f t="shared" si="277"/>
        <v>1</v>
      </c>
    </row>
    <row r="4085" spans="26:35" hidden="1" x14ac:dyDescent="0.25">
      <c r="Z4085"/>
      <c r="AD4085" s="5">
        <f t="shared" si="278"/>
        <v>42635</v>
      </c>
      <c r="AE4085" s="96" cm="1">
        <f t="array" ref="AE4085">_xlfn.XLOOKUP(AD4084,SELICHistorico[Data],SELICHistorico[SELIC dia]/100,AE4084,0)</f>
        <v>0</v>
      </c>
      <c r="AF4085" s="80">
        <f t="shared" si="276"/>
        <v>1</v>
      </c>
      <c r="AG4085" s="123">
        <f t="shared" si="275"/>
        <v>1000</v>
      </c>
      <c r="AH4085" s="126" cm="1">
        <f t="array" ref="AH4085">_xlfn.XLOOKUP(AD4084,CDIHistorico_[Data],CDIHistorico_[CDI dia]/100,AH4084,0)</f>
        <v>0</v>
      </c>
      <c r="AI4085" s="2">
        <f t="shared" si="277"/>
        <v>1</v>
      </c>
    </row>
    <row r="4086" spans="26:35" hidden="1" x14ac:dyDescent="0.25">
      <c r="Z4086"/>
      <c r="AD4086" s="5">
        <f t="shared" si="278"/>
        <v>42636</v>
      </c>
      <c r="AE4086" s="96" cm="1">
        <f t="array" ref="AE4086">_xlfn.XLOOKUP(AD4085,SELICHistorico[Data],SELICHistorico[SELIC dia]/100,AE4085,0)</f>
        <v>0</v>
      </c>
      <c r="AF4086" s="80">
        <f t="shared" si="276"/>
        <v>1</v>
      </c>
      <c r="AG4086" s="123">
        <f t="shared" si="275"/>
        <v>1000</v>
      </c>
      <c r="AH4086" s="126" cm="1">
        <f t="array" ref="AH4086">_xlfn.XLOOKUP(AD4085,CDIHistorico_[Data],CDIHistorico_[CDI dia]/100,AH4085,0)</f>
        <v>0</v>
      </c>
      <c r="AI4086" s="2">
        <f t="shared" si="277"/>
        <v>1</v>
      </c>
    </row>
    <row r="4087" spans="26:35" hidden="1" x14ac:dyDescent="0.25">
      <c r="Z4087"/>
      <c r="AD4087" s="5">
        <f t="shared" si="278"/>
        <v>42639</v>
      </c>
      <c r="AE4087" s="96" cm="1">
        <f t="array" ref="AE4087">_xlfn.XLOOKUP(AD4086,SELICHistorico[Data],SELICHistorico[SELIC dia]/100,AE4086,0)</f>
        <v>0</v>
      </c>
      <c r="AF4087" s="80">
        <f t="shared" si="276"/>
        <v>1</v>
      </c>
      <c r="AG4087" s="123">
        <f t="shared" si="275"/>
        <v>1000</v>
      </c>
      <c r="AH4087" s="126" cm="1">
        <f t="array" ref="AH4087">_xlfn.XLOOKUP(AD4086,CDIHistorico_[Data],CDIHistorico_[CDI dia]/100,AH4086,0)</f>
        <v>0</v>
      </c>
      <c r="AI4087" s="2">
        <f t="shared" si="277"/>
        <v>1</v>
      </c>
    </row>
    <row r="4088" spans="26:35" hidden="1" x14ac:dyDescent="0.25">
      <c r="Z4088"/>
      <c r="AD4088" s="5">
        <f t="shared" si="278"/>
        <v>42640</v>
      </c>
      <c r="AE4088" s="96" cm="1">
        <f t="array" ref="AE4088">_xlfn.XLOOKUP(AD4087,SELICHistorico[Data],SELICHistorico[SELIC dia]/100,AE4087,0)</f>
        <v>0</v>
      </c>
      <c r="AF4088" s="80">
        <f t="shared" si="276"/>
        <v>1</v>
      </c>
      <c r="AG4088" s="123">
        <f t="shared" si="275"/>
        <v>1000</v>
      </c>
      <c r="AH4088" s="126" cm="1">
        <f t="array" ref="AH4088">_xlfn.XLOOKUP(AD4087,CDIHistorico_[Data],CDIHistorico_[CDI dia]/100,AH4087,0)</f>
        <v>0</v>
      </c>
      <c r="AI4088" s="2">
        <f t="shared" si="277"/>
        <v>1</v>
      </c>
    </row>
    <row r="4089" spans="26:35" hidden="1" x14ac:dyDescent="0.25">
      <c r="Z4089"/>
      <c r="AD4089" s="5">
        <f t="shared" si="278"/>
        <v>42641</v>
      </c>
      <c r="AE4089" s="96" cm="1">
        <f t="array" ref="AE4089">_xlfn.XLOOKUP(AD4088,SELICHistorico[Data],SELICHistorico[SELIC dia]/100,AE4088,0)</f>
        <v>0</v>
      </c>
      <c r="AF4089" s="80">
        <f t="shared" si="276"/>
        <v>1</v>
      </c>
      <c r="AG4089" s="123">
        <f t="shared" si="275"/>
        <v>1000</v>
      </c>
      <c r="AH4089" s="126" cm="1">
        <f t="array" ref="AH4089">_xlfn.XLOOKUP(AD4088,CDIHistorico_[Data],CDIHistorico_[CDI dia]/100,AH4088,0)</f>
        <v>0</v>
      </c>
      <c r="AI4089" s="2">
        <f t="shared" si="277"/>
        <v>1</v>
      </c>
    </row>
    <row r="4090" spans="26:35" hidden="1" x14ac:dyDescent="0.25">
      <c r="Z4090"/>
      <c r="AD4090" s="5">
        <f t="shared" si="278"/>
        <v>42642</v>
      </c>
      <c r="AE4090" s="96" cm="1">
        <f t="array" ref="AE4090">_xlfn.XLOOKUP(AD4089,SELICHistorico[Data],SELICHistorico[SELIC dia]/100,AE4089,0)</f>
        <v>0</v>
      </c>
      <c r="AF4090" s="80">
        <f t="shared" si="276"/>
        <v>1</v>
      </c>
      <c r="AG4090" s="123">
        <f t="shared" si="275"/>
        <v>1000</v>
      </c>
      <c r="AH4090" s="126" cm="1">
        <f t="array" ref="AH4090">_xlfn.XLOOKUP(AD4089,CDIHistorico_[Data],CDIHistorico_[CDI dia]/100,AH4089,0)</f>
        <v>0</v>
      </c>
      <c r="AI4090" s="2">
        <f t="shared" si="277"/>
        <v>1</v>
      </c>
    </row>
    <row r="4091" spans="26:35" hidden="1" x14ac:dyDescent="0.25">
      <c r="Z4091"/>
      <c r="AD4091" s="5">
        <f t="shared" si="278"/>
        <v>42643</v>
      </c>
      <c r="AE4091" s="96" cm="1">
        <f t="array" ref="AE4091">_xlfn.XLOOKUP(AD4090,SELICHistorico[Data],SELICHistorico[SELIC dia]/100,AE4090,0)</f>
        <v>0</v>
      </c>
      <c r="AF4091" s="80">
        <f t="shared" si="276"/>
        <v>1</v>
      </c>
      <c r="AG4091" s="123">
        <f t="shared" si="275"/>
        <v>1000</v>
      </c>
      <c r="AH4091" s="126" cm="1">
        <f t="array" ref="AH4091">_xlfn.XLOOKUP(AD4090,CDIHistorico_[Data],CDIHistorico_[CDI dia]/100,AH4090,0)</f>
        <v>0</v>
      </c>
      <c r="AI4091" s="2">
        <f t="shared" si="277"/>
        <v>1</v>
      </c>
    </row>
    <row r="4092" spans="26:35" hidden="1" x14ac:dyDescent="0.25">
      <c r="Z4092"/>
      <c r="AD4092" s="5">
        <f t="shared" si="278"/>
        <v>42646</v>
      </c>
      <c r="AE4092" s="96" cm="1">
        <f t="array" ref="AE4092">_xlfn.XLOOKUP(AD4091,SELICHistorico[Data],SELICHistorico[SELIC dia]/100,AE4091,0)</f>
        <v>0</v>
      </c>
      <c r="AF4092" s="80">
        <f t="shared" si="276"/>
        <v>1</v>
      </c>
      <c r="AG4092" s="123">
        <f t="shared" si="275"/>
        <v>1000</v>
      </c>
      <c r="AH4092" s="126" cm="1">
        <f t="array" ref="AH4092">_xlfn.XLOOKUP(AD4091,CDIHistorico_[Data],CDIHistorico_[CDI dia]/100,AH4091,0)</f>
        <v>0</v>
      </c>
      <c r="AI4092" s="2">
        <f t="shared" si="277"/>
        <v>1</v>
      </c>
    </row>
    <row r="4093" spans="26:35" hidden="1" x14ac:dyDescent="0.25">
      <c r="Z4093"/>
      <c r="AD4093" s="5">
        <f t="shared" si="278"/>
        <v>42647</v>
      </c>
      <c r="AE4093" s="96" cm="1">
        <f t="array" ref="AE4093">_xlfn.XLOOKUP(AD4092,SELICHistorico[Data],SELICHistorico[SELIC dia]/100,AE4092,0)</f>
        <v>0</v>
      </c>
      <c r="AF4093" s="80">
        <f t="shared" si="276"/>
        <v>1</v>
      </c>
      <c r="AG4093" s="123">
        <f t="shared" si="275"/>
        <v>1000</v>
      </c>
      <c r="AH4093" s="126" cm="1">
        <f t="array" ref="AH4093">_xlfn.XLOOKUP(AD4092,CDIHistorico_[Data],CDIHistorico_[CDI dia]/100,AH4092,0)</f>
        <v>0</v>
      </c>
      <c r="AI4093" s="2">
        <f t="shared" si="277"/>
        <v>1</v>
      </c>
    </row>
    <row r="4094" spans="26:35" hidden="1" x14ac:dyDescent="0.25">
      <c r="Z4094"/>
      <c r="AD4094" s="5">
        <f t="shared" si="278"/>
        <v>42648</v>
      </c>
      <c r="AE4094" s="96" cm="1">
        <f t="array" ref="AE4094">_xlfn.XLOOKUP(AD4093,SELICHistorico[Data],SELICHistorico[SELIC dia]/100,AE4093,0)</f>
        <v>0</v>
      </c>
      <c r="AF4094" s="80">
        <f t="shared" si="276"/>
        <v>1</v>
      </c>
      <c r="AG4094" s="123">
        <f t="shared" si="275"/>
        <v>1000</v>
      </c>
      <c r="AH4094" s="126" cm="1">
        <f t="array" ref="AH4094">_xlfn.XLOOKUP(AD4093,CDIHistorico_[Data],CDIHistorico_[CDI dia]/100,AH4093,0)</f>
        <v>0</v>
      </c>
      <c r="AI4094" s="2">
        <f t="shared" si="277"/>
        <v>1</v>
      </c>
    </row>
    <row r="4095" spans="26:35" hidden="1" x14ac:dyDescent="0.25">
      <c r="Z4095"/>
      <c r="AD4095" s="5">
        <f t="shared" si="278"/>
        <v>42649</v>
      </c>
      <c r="AE4095" s="96" cm="1">
        <f t="array" ref="AE4095">_xlfn.XLOOKUP(AD4094,SELICHistorico[Data],SELICHistorico[SELIC dia]/100,AE4094,0)</f>
        <v>0</v>
      </c>
      <c r="AF4095" s="80">
        <f t="shared" si="276"/>
        <v>1</v>
      </c>
      <c r="AG4095" s="123">
        <f t="shared" si="275"/>
        <v>1000</v>
      </c>
      <c r="AH4095" s="126" cm="1">
        <f t="array" ref="AH4095">_xlfn.XLOOKUP(AD4094,CDIHistorico_[Data],CDIHistorico_[CDI dia]/100,AH4094,0)</f>
        <v>0</v>
      </c>
      <c r="AI4095" s="2">
        <f t="shared" si="277"/>
        <v>1</v>
      </c>
    </row>
    <row r="4096" spans="26:35" hidden="1" x14ac:dyDescent="0.25">
      <c r="Z4096"/>
      <c r="AD4096" s="5">
        <f t="shared" si="278"/>
        <v>42650</v>
      </c>
      <c r="AE4096" s="96" cm="1">
        <f t="array" ref="AE4096">_xlfn.XLOOKUP(AD4095,SELICHistorico[Data],SELICHistorico[SELIC dia]/100,AE4095,0)</f>
        <v>0</v>
      </c>
      <c r="AF4096" s="80">
        <f t="shared" si="276"/>
        <v>1</v>
      </c>
      <c r="AG4096" s="123">
        <f t="shared" si="275"/>
        <v>1000</v>
      </c>
      <c r="AH4096" s="126" cm="1">
        <f t="array" ref="AH4096">_xlfn.XLOOKUP(AD4095,CDIHistorico_[Data],CDIHistorico_[CDI dia]/100,AH4095,0)</f>
        <v>0</v>
      </c>
      <c r="AI4096" s="2">
        <f t="shared" si="277"/>
        <v>1</v>
      </c>
    </row>
    <row r="4097" spans="26:35" hidden="1" x14ac:dyDescent="0.25">
      <c r="Z4097"/>
      <c r="AD4097" s="5">
        <f t="shared" si="278"/>
        <v>42653</v>
      </c>
      <c r="AE4097" s="96" cm="1">
        <f t="array" ref="AE4097">_xlfn.XLOOKUP(AD4096,SELICHistorico[Data],SELICHistorico[SELIC dia]/100,AE4096,0)</f>
        <v>0</v>
      </c>
      <c r="AF4097" s="80">
        <f t="shared" si="276"/>
        <v>1</v>
      </c>
      <c r="AG4097" s="123">
        <f t="shared" si="275"/>
        <v>1000</v>
      </c>
      <c r="AH4097" s="126" cm="1">
        <f t="array" ref="AH4097">_xlfn.XLOOKUP(AD4096,CDIHistorico_[Data],CDIHistorico_[CDI dia]/100,AH4096,0)</f>
        <v>0</v>
      </c>
      <c r="AI4097" s="2">
        <f t="shared" si="277"/>
        <v>1</v>
      </c>
    </row>
    <row r="4098" spans="26:35" hidden="1" x14ac:dyDescent="0.25">
      <c r="Z4098"/>
      <c r="AD4098" s="5">
        <f t="shared" si="278"/>
        <v>42654</v>
      </c>
      <c r="AE4098" s="96" cm="1">
        <f t="array" ref="AE4098">_xlfn.XLOOKUP(AD4097,SELICHistorico[Data],SELICHistorico[SELIC dia]/100,AE4097,0)</f>
        <v>0</v>
      </c>
      <c r="AF4098" s="80">
        <f t="shared" si="276"/>
        <v>1</v>
      </c>
      <c r="AG4098" s="123">
        <f t="shared" si="275"/>
        <v>1000</v>
      </c>
      <c r="AH4098" s="126" cm="1">
        <f t="array" ref="AH4098">_xlfn.XLOOKUP(AD4097,CDIHistorico_[Data],CDIHistorico_[CDI dia]/100,AH4097,0)</f>
        <v>0</v>
      </c>
      <c r="AI4098" s="2">
        <f t="shared" si="277"/>
        <v>1</v>
      </c>
    </row>
    <row r="4099" spans="26:35" hidden="1" x14ac:dyDescent="0.25">
      <c r="Z4099"/>
      <c r="AD4099" s="5">
        <f t="shared" si="278"/>
        <v>42656</v>
      </c>
      <c r="AE4099" s="96" cm="1">
        <f t="array" ref="AE4099">_xlfn.XLOOKUP(AD4098,SELICHistorico[Data],SELICHistorico[SELIC dia]/100,AE4098,0)</f>
        <v>0</v>
      </c>
      <c r="AF4099" s="80">
        <f t="shared" si="276"/>
        <v>1</v>
      </c>
      <c r="AG4099" s="123">
        <f t="shared" si="275"/>
        <v>1000</v>
      </c>
      <c r="AH4099" s="126" cm="1">
        <f t="array" ref="AH4099">_xlfn.XLOOKUP(AD4098,CDIHistorico_[Data],CDIHistorico_[CDI dia]/100,AH4098,0)</f>
        <v>0</v>
      </c>
      <c r="AI4099" s="2">
        <f t="shared" si="277"/>
        <v>1</v>
      </c>
    </row>
    <row r="4100" spans="26:35" hidden="1" x14ac:dyDescent="0.25">
      <c r="Z4100"/>
      <c r="AD4100" s="5">
        <f t="shared" si="278"/>
        <v>42657</v>
      </c>
      <c r="AE4100" s="96" cm="1">
        <f t="array" ref="AE4100">_xlfn.XLOOKUP(AD4099,SELICHistorico[Data],SELICHistorico[SELIC dia]/100,AE4099,0)</f>
        <v>0</v>
      </c>
      <c r="AF4100" s="80">
        <f t="shared" si="276"/>
        <v>1</v>
      </c>
      <c r="AG4100" s="123">
        <f t="shared" si="275"/>
        <v>1000</v>
      </c>
      <c r="AH4100" s="126" cm="1">
        <f t="array" ref="AH4100">_xlfn.XLOOKUP(AD4099,CDIHistorico_[Data],CDIHistorico_[CDI dia]/100,AH4099,0)</f>
        <v>0</v>
      </c>
      <c r="AI4100" s="2">
        <f t="shared" si="277"/>
        <v>1</v>
      </c>
    </row>
    <row r="4101" spans="26:35" hidden="1" x14ac:dyDescent="0.25">
      <c r="Z4101"/>
      <c r="AD4101" s="5">
        <f t="shared" si="278"/>
        <v>42660</v>
      </c>
      <c r="AE4101" s="96" cm="1">
        <f t="array" ref="AE4101">_xlfn.XLOOKUP(AD4100,SELICHistorico[Data],SELICHistorico[SELIC dia]/100,AE4100,0)</f>
        <v>0</v>
      </c>
      <c r="AF4101" s="80">
        <f t="shared" si="276"/>
        <v>1</v>
      </c>
      <c r="AG4101" s="123">
        <f t="shared" si="275"/>
        <v>1000</v>
      </c>
      <c r="AH4101" s="126" cm="1">
        <f t="array" ref="AH4101">_xlfn.XLOOKUP(AD4100,CDIHistorico_[Data],CDIHistorico_[CDI dia]/100,AH4100,0)</f>
        <v>0</v>
      </c>
      <c r="AI4101" s="2">
        <f t="shared" si="277"/>
        <v>1</v>
      </c>
    </row>
    <row r="4102" spans="26:35" hidden="1" x14ac:dyDescent="0.25">
      <c r="Z4102"/>
      <c r="AD4102" s="5">
        <f t="shared" si="278"/>
        <v>42661</v>
      </c>
      <c r="AE4102" s="96" cm="1">
        <f t="array" ref="AE4102">_xlfn.XLOOKUP(AD4101,SELICHistorico[Data],SELICHistorico[SELIC dia]/100,AE4101,0)</f>
        <v>0</v>
      </c>
      <c r="AF4102" s="80">
        <f t="shared" si="276"/>
        <v>1</v>
      </c>
      <c r="AG4102" s="123">
        <f t="shared" si="275"/>
        <v>1000</v>
      </c>
      <c r="AH4102" s="126" cm="1">
        <f t="array" ref="AH4102">_xlfn.XLOOKUP(AD4101,CDIHistorico_[Data],CDIHistorico_[CDI dia]/100,AH4101,0)</f>
        <v>0</v>
      </c>
      <c r="AI4102" s="2">
        <f t="shared" si="277"/>
        <v>1</v>
      </c>
    </row>
    <row r="4103" spans="26:35" hidden="1" x14ac:dyDescent="0.25">
      <c r="Z4103"/>
      <c r="AD4103" s="5">
        <f t="shared" si="278"/>
        <v>42662</v>
      </c>
      <c r="AE4103" s="96" cm="1">
        <f t="array" ref="AE4103">_xlfn.XLOOKUP(AD4102,SELICHistorico[Data],SELICHistorico[SELIC dia]/100,AE4102,0)</f>
        <v>0</v>
      </c>
      <c r="AF4103" s="80">
        <f t="shared" si="276"/>
        <v>1</v>
      </c>
      <c r="AG4103" s="123">
        <f t="shared" si="275"/>
        <v>1000</v>
      </c>
      <c r="AH4103" s="126" cm="1">
        <f t="array" ref="AH4103">_xlfn.XLOOKUP(AD4102,CDIHistorico_[Data],CDIHistorico_[CDI dia]/100,AH4102,0)</f>
        <v>0</v>
      </c>
      <c r="AI4103" s="2">
        <f t="shared" si="277"/>
        <v>1</v>
      </c>
    </row>
    <row r="4104" spans="26:35" hidden="1" x14ac:dyDescent="0.25">
      <c r="Z4104"/>
      <c r="AD4104" s="5">
        <f t="shared" si="278"/>
        <v>42663</v>
      </c>
      <c r="AE4104" s="96" cm="1">
        <f t="array" ref="AE4104">_xlfn.XLOOKUP(AD4103,SELICHistorico[Data],SELICHistorico[SELIC dia]/100,AE4103,0)</f>
        <v>0</v>
      </c>
      <c r="AF4104" s="80">
        <f t="shared" si="276"/>
        <v>1</v>
      </c>
      <c r="AG4104" s="123">
        <f t="shared" si="275"/>
        <v>1000</v>
      </c>
      <c r="AH4104" s="126" cm="1">
        <f t="array" ref="AH4104">_xlfn.XLOOKUP(AD4103,CDIHistorico_[Data],CDIHistorico_[CDI dia]/100,AH4103,0)</f>
        <v>0</v>
      </c>
      <c r="AI4104" s="2">
        <f t="shared" si="277"/>
        <v>1</v>
      </c>
    </row>
    <row r="4105" spans="26:35" hidden="1" x14ac:dyDescent="0.25">
      <c r="Z4105"/>
      <c r="AD4105" s="5">
        <f t="shared" si="278"/>
        <v>42664</v>
      </c>
      <c r="AE4105" s="96" cm="1">
        <f t="array" ref="AE4105">_xlfn.XLOOKUP(AD4104,SELICHistorico[Data],SELICHistorico[SELIC dia]/100,AE4104,0)</f>
        <v>0</v>
      </c>
      <c r="AF4105" s="80">
        <f t="shared" si="276"/>
        <v>1</v>
      </c>
      <c r="AG4105" s="123">
        <f t="shared" si="275"/>
        <v>1000</v>
      </c>
      <c r="AH4105" s="126" cm="1">
        <f t="array" ref="AH4105">_xlfn.XLOOKUP(AD4104,CDIHistorico_[Data],CDIHistorico_[CDI dia]/100,AH4104,0)</f>
        <v>0</v>
      </c>
      <c r="AI4105" s="2">
        <f t="shared" si="277"/>
        <v>1</v>
      </c>
    </row>
    <row r="4106" spans="26:35" hidden="1" x14ac:dyDescent="0.25">
      <c r="Z4106"/>
      <c r="AD4106" s="5">
        <f t="shared" si="278"/>
        <v>42667</v>
      </c>
      <c r="AE4106" s="96" cm="1">
        <f t="array" ref="AE4106">_xlfn.XLOOKUP(AD4105,SELICHistorico[Data],SELICHistorico[SELIC dia]/100,AE4105,0)</f>
        <v>0</v>
      </c>
      <c r="AF4106" s="80">
        <f t="shared" si="276"/>
        <v>1</v>
      </c>
      <c r="AG4106" s="123">
        <f t="shared" si="275"/>
        <v>1000</v>
      </c>
      <c r="AH4106" s="126" cm="1">
        <f t="array" ref="AH4106">_xlfn.XLOOKUP(AD4105,CDIHistorico_[Data],CDIHistorico_[CDI dia]/100,AH4105,0)</f>
        <v>0</v>
      </c>
      <c r="AI4106" s="2">
        <f t="shared" si="277"/>
        <v>1</v>
      </c>
    </row>
    <row r="4107" spans="26:35" hidden="1" x14ac:dyDescent="0.25">
      <c r="Z4107"/>
      <c r="AD4107" s="5">
        <f t="shared" si="278"/>
        <v>42668</v>
      </c>
      <c r="AE4107" s="96" cm="1">
        <f t="array" ref="AE4107">_xlfn.XLOOKUP(AD4106,SELICHistorico[Data],SELICHistorico[SELIC dia]/100,AE4106,0)</f>
        <v>0</v>
      </c>
      <c r="AF4107" s="80">
        <f t="shared" si="276"/>
        <v>1</v>
      </c>
      <c r="AG4107" s="123">
        <f t="shared" si="275"/>
        <v>1000</v>
      </c>
      <c r="AH4107" s="126" cm="1">
        <f t="array" ref="AH4107">_xlfn.XLOOKUP(AD4106,CDIHistorico_[Data],CDIHistorico_[CDI dia]/100,AH4106,0)</f>
        <v>0</v>
      </c>
      <c r="AI4107" s="2">
        <f t="shared" si="277"/>
        <v>1</v>
      </c>
    </row>
    <row r="4108" spans="26:35" hidden="1" x14ac:dyDescent="0.25">
      <c r="Z4108"/>
      <c r="AD4108" s="5">
        <f t="shared" si="278"/>
        <v>42669</v>
      </c>
      <c r="AE4108" s="96" cm="1">
        <f t="array" ref="AE4108">_xlfn.XLOOKUP(AD4107,SELICHistorico[Data],SELICHistorico[SELIC dia]/100,AE4107,0)</f>
        <v>0</v>
      </c>
      <c r="AF4108" s="80">
        <f t="shared" si="276"/>
        <v>1</v>
      </c>
      <c r="AG4108" s="123">
        <f t="shared" ref="AG4108:AG4171" si="279">TRUNC(1000*AF4108,6)</f>
        <v>1000</v>
      </c>
      <c r="AH4108" s="126" cm="1">
        <f t="array" ref="AH4108">_xlfn.XLOOKUP(AD4107,CDIHistorico_[Data],CDIHistorico_[CDI dia]/100,AH4107,0)</f>
        <v>0</v>
      </c>
      <c r="AI4108" s="2">
        <f t="shared" si="277"/>
        <v>1</v>
      </c>
    </row>
    <row r="4109" spans="26:35" hidden="1" x14ac:dyDescent="0.25">
      <c r="Z4109"/>
      <c r="AD4109" s="5">
        <f t="shared" si="278"/>
        <v>42670</v>
      </c>
      <c r="AE4109" s="96" cm="1">
        <f t="array" ref="AE4109">_xlfn.XLOOKUP(AD4108,SELICHistorico[Data],SELICHistorico[SELIC dia]/100,AE4108,0)</f>
        <v>0</v>
      </c>
      <c r="AF4109" s="80">
        <f t="shared" ref="AF4109:AF4172" si="280">AF4108*(1+AE4109)</f>
        <v>1</v>
      </c>
      <c r="AG4109" s="123">
        <f t="shared" si="279"/>
        <v>1000</v>
      </c>
      <c r="AH4109" s="126" cm="1">
        <f t="array" ref="AH4109">_xlfn.XLOOKUP(AD4108,CDIHistorico_[Data],CDIHistorico_[CDI dia]/100,AH4108,0)</f>
        <v>0</v>
      </c>
      <c r="AI4109" s="2">
        <f t="shared" ref="AI4109:AI4172" si="281">AI4108*(1+AH4109)</f>
        <v>1</v>
      </c>
    </row>
    <row r="4110" spans="26:35" hidden="1" x14ac:dyDescent="0.25">
      <c r="Z4110"/>
      <c r="AD4110" s="5">
        <f t="shared" si="278"/>
        <v>42671</v>
      </c>
      <c r="AE4110" s="96" cm="1">
        <f t="array" ref="AE4110">_xlfn.XLOOKUP(AD4109,SELICHistorico[Data],SELICHistorico[SELIC dia]/100,AE4109,0)</f>
        <v>0</v>
      </c>
      <c r="AF4110" s="80">
        <f t="shared" si="280"/>
        <v>1</v>
      </c>
      <c r="AG4110" s="123">
        <f t="shared" si="279"/>
        <v>1000</v>
      </c>
      <c r="AH4110" s="126" cm="1">
        <f t="array" ref="AH4110">_xlfn.XLOOKUP(AD4109,CDIHistorico_[Data],CDIHistorico_[CDI dia]/100,AH4109,0)</f>
        <v>0</v>
      </c>
      <c r="AI4110" s="2">
        <f t="shared" si="281"/>
        <v>1</v>
      </c>
    </row>
    <row r="4111" spans="26:35" hidden="1" x14ac:dyDescent="0.25">
      <c r="Z4111"/>
      <c r="AD4111" s="5">
        <f t="shared" si="278"/>
        <v>42674</v>
      </c>
      <c r="AE4111" s="96" cm="1">
        <f t="array" ref="AE4111">_xlfn.XLOOKUP(AD4110,SELICHistorico[Data],SELICHistorico[SELIC dia]/100,AE4110,0)</f>
        <v>0</v>
      </c>
      <c r="AF4111" s="80">
        <f t="shared" si="280"/>
        <v>1</v>
      </c>
      <c r="AG4111" s="123">
        <f t="shared" si="279"/>
        <v>1000</v>
      </c>
      <c r="AH4111" s="126" cm="1">
        <f t="array" ref="AH4111">_xlfn.XLOOKUP(AD4110,CDIHistorico_[Data],CDIHistorico_[CDI dia]/100,AH4110,0)</f>
        <v>0</v>
      </c>
      <c r="AI4111" s="2">
        <f t="shared" si="281"/>
        <v>1</v>
      </c>
    </row>
    <row r="4112" spans="26:35" hidden="1" x14ac:dyDescent="0.25">
      <c r="Z4112"/>
      <c r="AD4112" s="5">
        <f t="shared" si="278"/>
        <v>42675</v>
      </c>
      <c r="AE4112" s="96" cm="1">
        <f t="array" ref="AE4112">_xlfn.XLOOKUP(AD4111,SELICHistorico[Data],SELICHistorico[SELIC dia]/100,AE4111,0)</f>
        <v>0</v>
      </c>
      <c r="AF4112" s="80">
        <f t="shared" si="280"/>
        <v>1</v>
      </c>
      <c r="AG4112" s="123">
        <f t="shared" si="279"/>
        <v>1000</v>
      </c>
      <c r="AH4112" s="126" cm="1">
        <f t="array" ref="AH4112">_xlfn.XLOOKUP(AD4111,CDIHistorico_[Data],CDIHistorico_[CDI dia]/100,AH4111,0)</f>
        <v>0</v>
      </c>
      <c r="AI4112" s="2">
        <f t="shared" si="281"/>
        <v>1</v>
      </c>
    </row>
    <row r="4113" spans="26:35" hidden="1" x14ac:dyDescent="0.25">
      <c r="Z4113"/>
      <c r="AD4113" s="5">
        <f t="shared" si="278"/>
        <v>42677</v>
      </c>
      <c r="AE4113" s="96" cm="1">
        <f t="array" ref="AE4113">_xlfn.XLOOKUP(AD4112,SELICHistorico[Data],SELICHistorico[SELIC dia]/100,AE4112,0)</f>
        <v>0</v>
      </c>
      <c r="AF4113" s="80">
        <f t="shared" si="280"/>
        <v>1</v>
      </c>
      <c r="AG4113" s="123">
        <f t="shared" si="279"/>
        <v>1000</v>
      </c>
      <c r="AH4113" s="126" cm="1">
        <f t="array" ref="AH4113">_xlfn.XLOOKUP(AD4112,CDIHistorico_[Data],CDIHistorico_[CDI dia]/100,AH4112,0)</f>
        <v>0</v>
      </c>
      <c r="AI4113" s="2">
        <f t="shared" si="281"/>
        <v>1</v>
      </c>
    </row>
    <row r="4114" spans="26:35" hidden="1" x14ac:dyDescent="0.25">
      <c r="Z4114"/>
      <c r="AD4114" s="5">
        <f t="shared" si="278"/>
        <v>42678</v>
      </c>
      <c r="AE4114" s="96" cm="1">
        <f t="array" ref="AE4114">_xlfn.XLOOKUP(AD4113,SELICHistorico[Data],SELICHistorico[SELIC dia]/100,AE4113,0)</f>
        <v>0</v>
      </c>
      <c r="AF4114" s="80">
        <f t="shared" si="280"/>
        <v>1</v>
      </c>
      <c r="AG4114" s="123">
        <f t="shared" si="279"/>
        <v>1000</v>
      </c>
      <c r="AH4114" s="126" cm="1">
        <f t="array" ref="AH4114">_xlfn.XLOOKUP(AD4113,CDIHistorico_[Data],CDIHistorico_[CDI dia]/100,AH4113,0)</f>
        <v>0</v>
      </c>
      <c r="AI4114" s="2">
        <f t="shared" si="281"/>
        <v>1</v>
      </c>
    </row>
    <row r="4115" spans="26:35" hidden="1" x14ac:dyDescent="0.25">
      <c r="Z4115"/>
      <c r="AD4115" s="5">
        <f t="shared" si="278"/>
        <v>42681</v>
      </c>
      <c r="AE4115" s="96" cm="1">
        <f t="array" ref="AE4115">_xlfn.XLOOKUP(AD4114,SELICHistorico[Data],SELICHistorico[SELIC dia]/100,AE4114,0)</f>
        <v>0</v>
      </c>
      <c r="AF4115" s="80">
        <f t="shared" si="280"/>
        <v>1</v>
      </c>
      <c r="AG4115" s="123">
        <f t="shared" si="279"/>
        <v>1000</v>
      </c>
      <c r="AH4115" s="126" cm="1">
        <f t="array" ref="AH4115">_xlfn.XLOOKUP(AD4114,CDIHistorico_[Data],CDIHistorico_[CDI dia]/100,AH4114,0)</f>
        <v>0</v>
      </c>
      <c r="AI4115" s="2">
        <f t="shared" si="281"/>
        <v>1</v>
      </c>
    </row>
    <row r="4116" spans="26:35" hidden="1" x14ac:dyDescent="0.25">
      <c r="Z4116"/>
      <c r="AD4116" s="5">
        <f t="shared" ref="AD4116:AD4179" si="282">WORKDAY(AD4115,1,feriados)</f>
        <v>42682</v>
      </c>
      <c r="AE4116" s="96" cm="1">
        <f t="array" ref="AE4116">_xlfn.XLOOKUP(AD4115,SELICHistorico[Data],SELICHistorico[SELIC dia]/100,AE4115,0)</f>
        <v>0</v>
      </c>
      <c r="AF4116" s="80">
        <f t="shared" si="280"/>
        <v>1</v>
      </c>
      <c r="AG4116" s="123">
        <f t="shared" si="279"/>
        <v>1000</v>
      </c>
      <c r="AH4116" s="126" cm="1">
        <f t="array" ref="AH4116">_xlfn.XLOOKUP(AD4115,CDIHistorico_[Data],CDIHistorico_[CDI dia]/100,AH4115,0)</f>
        <v>0</v>
      </c>
      <c r="AI4116" s="2">
        <f t="shared" si="281"/>
        <v>1</v>
      </c>
    </row>
    <row r="4117" spans="26:35" hidden="1" x14ac:dyDescent="0.25">
      <c r="Z4117"/>
      <c r="AD4117" s="5">
        <f t="shared" si="282"/>
        <v>42683</v>
      </c>
      <c r="AE4117" s="96" cm="1">
        <f t="array" ref="AE4117">_xlfn.XLOOKUP(AD4116,SELICHistorico[Data],SELICHistorico[SELIC dia]/100,AE4116,0)</f>
        <v>0</v>
      </c>
      <c r="AF4117" s="80">
        <f t="shared" si="280"/>
        <v>1</v>
      </c>
      <c r="AG4117" s="123">
        <f t="shared" si="279"/>
        <v>1000</v>
      </c>
      <c r="AH4117" s="126" cm="1">
        <f t="array" ref="AH4117">_xlfn.XLOOKUP(AD4116,CDIHistorico_[Data],CDIHistorico_[CDI dia]/100,AH4116,0)</f>
        <v>0</v>
      </c>
      <c r="AI4117" s="2">
        <f t="shared" si="281"/>
        <v>1</v>
      </c>
    </row>
    <row r="4118" spans="26:35" hidden="1" x14ac:dyDescent="0.25">
      <c r="Z4118"/>
      <c r="AD4118" s="5">
        <f t="shared" si="282"/>
        <v>42684</v>
      </c>
      <c r="AE4118" s="96" cm="1">
        <f t="array" ref="AE4118">_xlfn.XLOOKUP(AD4117,SELICHistorico[Data],SELICHistorico[SELIC dia]/100,AE4117,0)</f>
        <v>0</v>
      </c>
      <c r="AF4118" s="80">
        <f t="shared" si="280"/>
        <v>1</v>
      </c>
      <c r="AG4118" s="123">
        <f t="shared" si="279"/>
        <v>1000</v>
      </c>
      <c r="AH4118" s="126" cm="1">
        <f t="array" ref="AH4118">_xlfn.XLOOKUP(AD4117,CDIHistorico_[Data],CDIHistorico_[CDI dia]/100,AH4117,0)</f>
        <v>0</v>
      </c>
      <c r="AI4118" s="2">
        <f t="shared" si="281"/>
        <v>1</v>
      </c>
    </row>
    <row r="4119" spans="26:35" hidden="1" x14ac:dyDescent="0.25">
      <c r="Z4119"/>
      <c r="AD4119" s="5">
        <f t="shared" si="282"/>
        <v>42685</v>
      </c>
      <c r="AE4119" s="96" cm="1">
        <f t="array" ref="AE4119">_xlfn.XLOOKUP(AD4118,SELICHistorico[Data],SELICHistorico[SELIC dia]/100,AE4118,0)</f>
        <v>0</v>
      </c>
      <c r="AF4119" s="80">
        <f t="shared" si="280"/>
        <v>1</v>
      </c>
      <c r="AG4119" s="123">
        <f t="shared" si="279"/>
        <v>1000</v>
      </c>
      <c r="AH4119" s="126" cm="1">
        <f t="array" ref="AH4119">_xlfn.XLOOKUP(AD4118,CDIHistorico_[Data],CDIHistorico_[CDI dia]/100,AH4118,0)</f>
        <v>0</v>
      </c>
      <c r="AI4119" s="2">
        <f t="shared" si="281"/>
        <v>1</v>
      </c>
    </row>
    <row r="4120" spans="26:35" hidden="1" x14ac:dyDescent="0.25">
      <c r="Z4120"/>
      <c r="AD4120" s="5">
        <f t="shared" si="282"/>
        <v>42688</v>
      </c>
      <c r="AE4120" s="96" cm="1">
        <f t="array" ref="AE4120">_xlfn.XLOOKUP(AD4119,SELICHistorico[Data],SELICHistorico[SELIC dia]/100,AE4119,0)</f>
        <v>0</v>
      </c>
      <c r="AF4120" s="80">
        <f t="shared" si="280"/>
        <v>1</v>
      </c>
      <c r="AG4120" s="123">
        <f t="shared" si="279"/>
        <v>1000</v>
      </c>
      <c r="AH4120" s="126" cm="1">
        <f t="array" ref="AH4120">_xlfn.XLOOKUP(AD4119,CDIHistorico_[Data],CDIHistorico_[CDI dia]/100,AH4119,0)</f>
        <v>0</v>
      </c>
      <c r="AI4120" s="2">
        <f t="shared" si="281"/>
        <v>1</v>
      </c>
    </row>
    <row r="4121" spans="26:35" hidden="1" x14ac:dyDescent="0.25">
      <c r="Z4121"/>
      <c r="AD4121" s="5">
        <f t="shared" si="282"/>
        <v>42690</v>
      </c>
      <c r="AE4121" s="96" cm="1">
        <f t="array" ref="AE4121">_xlfn.XLOOKUP(AD4120,SELICHistorico[Data],SELICHistorico[SELIC dia]/100,AE4120,0)</f>
        <v>0</v>
      </c>
      <c r="AF4121" s="80">
        <f t="shared" si="280"/>
        <v>1</v>
      </c>
      <c r="AG4121" s="123">
        <f t="shared" si="279"/>
        <v>1000</v>
      </c>
      <c r="AH4121" s="126" cm="1">
        <f t="array" ref="AH4121">_xlfn.XLOOKUP(AD4120,CDIHistorico_[Data],CDIHistorico_[CDI dia]/100,AH4120,0)</f>
        <v>0</v>
      </c>
      <c r="AI4121" s="2">
        <f t="shared" si="281"/>
        <v>1</v>
      </c>
    </row>
    <row r="4122" spans="26:35" hidden="1" x14ac:dyDescent="0.25">
      <c r="Z4122"/>
      <c r="AD4122" s="5">
        <f t="shared" si="282"/>
        <v>42691</v>
      </c>
      <c r="AE4122" s="96" cm="1">
        <f t="array" ref="AE4122">_xlfn.XLOOKUP(AD4121,SELICHistorico[Data],SELICHistorico[SELIC dia]/100,AE4121,0)</f>
        <v>0</v>
      </c>
      <c r="AF4122" s="80">
        <f t="shared" si="280"/>
        <v>1</v>
      </c>
      <c r="AG4122" s="123">
        <f t="shared" si="279"/>
        <v>1000</v>
      </c>
      <c r="AH4122" s="126" cm="1">
        <f t="array" ref="AH4122">_xlfn.XLOOKUP(AD4121,CDIHistorico_[Data],CDIHistorico_[CDI dia]/100,AH4121,0)</f>
        <v>0</v>
      </c>
      <c r="AI4122" s="2">
        <f t="shared" si="281"/>
        <v>1</v>
      </c>
    </row>
    <row r="4123" spans="26:35" hidden="1" x14ac:dyDescent="0.25">
      <c r="Z4123"/>
      <c r="AD4123" s="5">
        <f t="shared" si="282"/>
        <v>42692</v>
      </c>
      <c r="AE4123" s="96" cm="1">
        <f t="array" ref="AE4123">_xlfn.XLOOKUP(AD4122,SELICHistorico[Data],SELICHistorico[SELIC dia]/100,AE4122,0)</f>
        <v>0</v>
      </c>
      <c r="AF4123" s="80">
        <f t="shared" si="280"/>
        <v>1</v>
      </c>
      <c r="AG4123" s="123">
        <f t="shared" si="279"/>
        <v>1000</v>
      </c>
      <c r="AH4123" s="126" cm="1">
        <f t="array" ref="AH4123">_xlfn.XLOOKUP(AD4122,CDIHistorico_[Data],CDIHistorico_[CDI dia]/100,AH4122,0)</f>
        <v>0</v>
      </c>
      <c r="AI4123" s="2">
        <f t="shared" si="281"/>
        <v>1</v>
      </c>
    </row>
    <row r="4124" spans="26:35" hidden="1" x14ac:dyDescent="0.25">
      <c r="Z4124"/>
      <c r="AD4124" s="5">
        <f t="shared" si="282"/>
        <v>42695</v>
      </c>
      <c r="AE4124" s="96" cm="1">
        <f t="array" ref="AE4124">_xlfn.XLOOKUP(AD4123,SELICHistorico[Data],SELICHistorico[SELIC dia]/100,AE4123,0)</f>
        <v>0</v>
      </c>
      <c r="AF4124" s="80">
        <f t="shared" si="280"/>
        <v>1</v>
      </c>
      <c r="AG4124" s="123">
        <f t="shared" si="279"/>
        <v>1000</v>
      </c>
      <c r="AH4124" s="126" cm="1">
        <f t="array" ref="AH4124">_xlfn.XLOOKUP(AD4123,CDIHistorico_[Data],CDIHistorico_[CDI dia]/100,AH4123,0)</f>
        <v>0</v>
      </c>
      <c r="AI4124" s="2">
        <f t="shared" si="281"/>
        <v>1</v>
      </c>
    </row>
    <row r="4125" spans="26:35" hidden="1" x14ac:dyDescent="0.25">
      <c r="Z4125"/>
      <c r="AD4125" s="5">
        <f t="shared" si="282"/>
        <v>42696</v>
      </c>
      <c r="AE4125" s="96" cm="1">
        <f t="array" ref="AE4125">_xlfn.XLOOKUP(AD4124,SELICHistorico[Data],SELICHistorico[SELIC dia]/100,AE4124,0)</f>
        <v>0</v>
      </c>
      <c r="AF4125" s="80">
        <f t="shared" si="280"/>
        <v>1</v>
      </c>
      <c r="AG4125" s="123">
        <f t="shared" si="279"/>
        <v>1000</v>
      </c>
      <c r="AH4125" s="126" cm="1">
        <f t="array" ref="AH4125">_xlfn.XLOOKUP(AD4124,CDIHistorico_[Data],CDIHistorico_[CDI dia]/100,AH4124,0)</f>
        <v>0</v>
      </c>
      <c r="AI4125" s="2">
        <f t="shared" si="281"/>
        <v>1</v>
      </c>
    </row>
    <row r="4126" spans="26:35" hidden="1" x14ac:dyDescent="0.25">
      <c r="Z4126"/>
      <c r="AD4126" s="5">
        <f t="shared" si="282"/>
        <v>42697</v>
      </c>
      <c r="AE4126" s="96" cm="1">
        <f t="array" ref="AE4126">_xlfn.XLOOKUP(AD4125,SELICHistorico[Data],SELICHistorico[SELIC dia]/100,AE4125,0)</f>
        <v>0</v>
      </c>
      <c r="AF4126" s="80">
        <f t="shared" si="280"/>
        <v>1</v>
      </c>
      <c r="AG4126" s="123">
        <f t="shared" si="279"/>
        <v>1000</v>
      </c>
      <c r="AH4126" s="126" cm="1">
        <f t="array" ref="AH4126">_xlfn.XLOOKUP(AD4125,CDIHistorico_[Data],CDIHistorico_[CDI dia]/100,AH4125,0)</f>
        <v>0</v>
      </c>
      <c r="AI4126" s="2">
        <f t="shared" si="281"/>
        <v>1</v>
      </c>
    </row>
    <row r="4127" spans="26:35" hidden="1" x14ac:dyDescent="0.25">
      <c r="Z4127"/>
      <c r="AD4127" s="5">
        <f t="shared" si="282"/>
        <v>42698</v>
      </c>
      <c r="AE4127" s="96" cm="1">
        <f t="array" ref="AE4127">_xlfn.XLOOKUP(AD4126,SELICHistorico[Data],SELICHistorico[SELIC dia]/100,AE4126,0)</f>
        <v>0</v>
      </c>
      <c r="AF4127" s="80">
        <f t="shared" si="280"/>
        <v>1</v>
      </c>
      <c r="AG4127" s="123">
        <f t="shared" si="279"/>
        <v>1000</v>
      </c>
      <c r="AH4127" s="126" cm="1">
        <f t="array" ref="AH4127">_xlfn.XLOOKUP(AD4126,CDIHistorico_[Data],CDIHistorico_[CDI dia]/100,AH4126,0)</f>
        <v>0</v>
      </c>
      <c r="AI4127" s="2">
        <f t="shared" si="281"/>
        <v>1</v>
      </c>
    </row>
    <row r="4128" spans="26:35" hidden="1" x14ac:dyDescent="0.25">
      <c r="Z4128"/>
      <c r="AD4128" s="5">
        <f t="shared" si="282"/>
        <v>42699</v>
      </c>
      <c r="AE4128" s="96" cm="1">
        <f t="array" ref="AE4128">_xlfn.XLOOKUP(AD4127,SELICHistorico[Data],SELICHistorico[SELIC dia]/100,AE4127,0)</f>
        <v>0</v>
      </c>
      <c r="AF4128" s="80">
        <f t="shared" si="280"/>
        <v>1</v>
      </c>
      <c r="AG4128" s="123">
        <f t="shared" si="279"/>
        <v>1000</v>
      </c>
      <c r="AH4128" s="126" cm="1">
        <f t="array" ref="AH4128">_xlfn.XLOOKUP(AD4127,CDIHistorico_[Data],CDIHistorico_[CDI dia]/100,AH4127,0)</f>
        <v>0</v>
      </c>
      <c r="AI4128" s="2">
        <f t="shared" si="281"/>
        <v>1</v>
      </c>
    </row>
    <row r="4129" spans="26:35" hidden="1" x14ac:dyDescent="0.25">
      <c r="Z4129"/>
      <c r="AD4129" s="5">
        <f t="shared" si="282"/>
        <v>42702</v>
      </c>
      <c r="AE4129" s="96" cm="1">
        <f t="array" ref="AE4129">_xlfn.XLOOKUP(AD4128,SELICHistorico[Data],SELICHistorico[SELIC dia]/100,AE4128,0)</f>
        <v>0</v>
      </c>
      <c r="AF4129" s="80">
        <f t="shared" si="280"/>
        <v>1</v>
      </c>
      <c r="AG4129" s="123">
        <f t="shared" si="279"/>
        <v>1000</v>
      </c>
      <c r="AH4129" s="126" cm="1">
        <f t="array" ref="AH4129">_xlfn.XLOOKUP(AD4128,CDIHistorico_[Data],CDIHistorico_[CDI dia]/100,AH4128,0)</f>
        <v>0</v>
      </c>
      <c r="AI4129" s="2">
        <f t="shared" si="281"/>
        <v>1</v>
      </c>
    </row>
    <row r="4130" spans="26:35" hidden="1" x14ac:dyDescent="0.25">
      <c r="Z4130"/>
      <c r="AD4130" s="5">
        <f t="shared" si="282"/>
        <v>42703</v>
      </c>
      <c r="AE4130" s="96" cm="1">
        <f t="array" ref="AE4130">_xlfn.XLOOKUP(AD4129,SELICHistorico[Data],SELICHistorico[SELIC dia]/100,AE4129,0)</f>
        <v>0</v>
      </c>
      <c r="AF4130" s="80">
        <f t="shared" si="280"/>
        <v>1</v>
      </c>
      <c r="AG4130" s="123">
        <f t="shared" si="279"/>
        <v>1000</v>
      </c>
      <c r="AH4130" s="126" cm="1">
        <f t="array" ref="AH4130">_xlfn.XLOOKUP(AD4129,CDIHistorico_[Data],CDIHistorico_[CDI dia]/100,AH4129,0)</f>
        <v>0</v>
      </c>
      <c r="AI4130" s="2">
        <f t="shared" si="281"/>
        <v>1</v>
      </c>
    </row>
    <row r="4131" spans="26:35" hidden="1" x14ac:dyDescent="0.25">
      <c r="Z4131"/>
      <c r="AD4131" s="5">
        <f t="shared" si="282"/>
        <v>42704</v>
      </c>
      <c r="AE4131" s="96" cm="1">
        <f t="array" ref="AE4131">_xlfn.XLOOKUP(AD4130,SELICHistorico[Data],SELICHistorico[SELIC dia]/100,AE4130,0)</f>
        <v>0</v>
      </c>
      <c r="AF4131" s="80">
        <f t="shared" si="280"/>
        <v>1</v>
      </c>
      <c r="AG4131" s="123">
        <f t="shared" si="279"/>
        <v>1000</v>
      </c>
      <c r="AH4131" s="126" cm="1">
        <f t="array" ref="AH4131">_xlfn.XLOOKUP(AD4130,CDIHistorico_[Data],CDIHistorico_[CDI dia]/100,AH4130,0)</f>
        <v>0</v>
      </c>
      <c r="AI4131" s="2">
        <f t="shared" si="281"/>
        <v>1</v>
      </c>
    </row>
    <row r="4132" spans="26:35" hidden="1" x14ac:dyDescent="0.25">
      <c r="Z4132"/>
      <c r="AD4132" s="5">
        <f t="shared" si="282"/>
        <v>42705</v>
      </c>
      <c r="AE4132" s="96" cm="1">
        <f t="array" ref="AE4132">_xlfn.XLOOKUP(AD4131,SELICHistorico[Data],SELICHistorico[SELIC dia]/100,AE4131,0)</f>
        <v>0</v>
      </c>
      <c r="AF4132" s="80">
        <f t="shared" si="280"/>
        <v>1</v>
      </c>
      <c r="AG4132" s="123">
        <f t="shared" si="279"/>
        <v>1000</v>
      </c>
      <c r="AH4132" s="126" cm="1">
        <f t="array" ref="AH4132">_xlfn.XLOOKUP(AD4131,CDIHistorico_[Data],CDIHistorico_[CDI dia]/100,AH4131,0)</f>
        <v>0</v>
      </c>
      <c r="AI4132" s="2">
        <f t="shared" si="281"/>
        <v>1</v>
      </c>
    </row>
    <row r="4133" spans="26:35" hidden="1" x14ac:dyDescent="0.25">
      <c r="Z4133"/>
      <c r="AD4133" s="5">
        <f t="shared" si="282"/>
        <v>42706</v>
      </c>
      <c r="AE4133" s="96" cm="1">
        <f t="array" ref="AE4133">_xlfn.XLOOKUP(AD4132,SELICHistorico[Data],SELICHistorico[SELIC dia]/100,AE4132,0)</f>
        <v>0</v>
      </c>
      <c r="AF4133" s="80">
        <f t="shared" si="280"/>
        <v>1</v>
      </c>
      <c r="AG4133" s="123">
        <f t="shared" si="279"/>
        <v>1000</v>
      </c>
      <c r="AH4133" s="126" cm="1">
        <f t="array" ref="AH4133">_xlfn.XLOOKUP(AD4132,CDIHistorico_[Data],CDIHistorico_[CDI dia]/100,AH4132,0)</f>
        <v>0</v>
      </c>
      <c r="AI4133" s="2">
        <f t="shared" si="281"/>
        <v>1</v>
      </c>
    </row>
    <row r="4134" spans="26:35" hidden="1" x14ac:dyDescent="0.25">
      <c r="Z4134"/>
      <c r="AD4134" s="5">
        <f t="shared" si="282"/>
        <v>42709</v>
      </c>
      <c r="AE4134" s="96" cm="1">
        <f t="array" ref="AE4134">_xlfn.XLOOKUP(AD4133,SELICHistorico[Data],SELICHistorico[SELIC dia]/100,AE4133,0)</f>
        <v>0</v>
      </c>
      <c r="AF4134" s="80">
        <f t="shared" si="280"/>
        <v>1</v>
      </c>
      <c r="AG4134" s="123">
        <f t="shared" si="279"/>
        <v>1000</v>
      </c>
      <c r="AH4134" s="126" cm="1">
        <f t="array" ref="AH4134">_xlfn.XLOOKUP(AD4133,CDIHistorico_[Data],CDIHistorico_[CDI dia]/100,AH4133,0)</f>
        <v>0</v>
      </c>
      <c r="AI4134" s="2">
        <f t="shared" si="281"/>
        <v>1</v>
      </c>
    </row>
    <row r="4135" spans="26:35" hidden="1" x14ac:dyDescent="0.25">
      <c r="Z4135"/>
      <c r="AD4135" s="5">
        <f t="shared" si="282"/>
        <v>42710</v>
      </c>
      <c r="AE4135" s="96" cm="1">
        <f t="array" ref="AE4135">_xlfn.XLOOKUP(AD4134,SELICHistorico[Data],SELICHistorico[SELIC dia]/100,AE4134,0)</f>
        <v>0</v>
      </c>
      <c r="AF4135" s="80">
        <f t="shared" si="280"/>
        <v>1</v>
      </c>
      <c r="AG4135" s="123">
        <f t="shared" si="279"/>
        <v>1000</v>
      </c>
      <c r="AH4135" s="126" cm="1">
        <f t="array" ref="AH4135">_xlfn.XLOOKUP(AD4134,CDIHistorico_[Data],CDIHistorico_[CDI dia]/100,AH4134,0)</f>
        <v>0</v>
      </c>
      <c r="AI4135" s="2">
        <f t="shared" si="281"/>
        <v>1</v>
      </c>
    </row>
    <row r="4136" spans="26:35" hidden="1" x14ac:dyDescent="0.25">
      <c r="Z4136"/>
      <c r="AD4136" s="5">
        <f t="shared" si="282"/>
        <v>42711</v>
      </c>
      <c r="AE4136" s="96" cm="1">
        <f t="array" ref="AE4136">_xlfn.XLOOKUP(AD4135,SELICHistorico[Data],SELICHistorico[SELIC dia]/100,AE4135,0)</f>
        <v>0</v>
      </c>
      <c r="AF4136" s="80">
        <f t="shared" si="280"/>
        <v>1</v>
      </c>
      <c r="AG4136" s="123">
        <f t="shared" si="279"/>
        <v>1000</v>
      </c>
      <c r="AH4136" s="126" cm="1">
        <f t="array" ref="AH4136">_xlfn.XLOOKUP(AD4135,CDIHistorico_[Data],CDIHistorico_[CDI dia]/100,AH4135,0)</f>
        <v>0</v>
      </c>
      <c r="AI4136" s="2">
        <f t="shared" si="281"/>
        <v>1</v>
      </c>
    </row>
    <row r="4137" spans="26:35" hidden="1" x14ac:dyDescent="0.25">
      <c r="Z4137"/>
      <c r="AD4137" s="5">
        <f t="shared" si="282"/>
        <v>42712</v>
      </c>
      <c r="AE4137" s="96" cm="1">
        <f t="array" ref="AE4137">_xlfn.XLOOKUP(AD4136,SELICHistorico[Data],SELICHistorico[SELIC dia]/100,AE4136,0)</f>
        <v>0</v>
      </c>
      <c r="AF4137" s="80">
        <f t="shared" si="280"/>
        <v>1</v>
      </c>
      <c r="AG4137" s="123">
        <f t="shared" si="279"/>
        <v>1000</v>
      </c>
      <c r="AH4137" s="126" cm="1">
        <f t="array" ref="AH4137">_xlfn.XLOOKUP(AD4136,CDIHistorico_[Data],CDIHistorico_[CDI dia]/100,AH4136,0)</f>
        <v>0</v>
      </c>
      <c r="AI4137" s="2">
        <f t="shared" si="281"/>
        <v>1</v>
      </c>
    </row>
    <row r="4138" spans="26:35" hidden="1" x14ac:dyDescent="0.25">
      <c r="Z4138"/>
      <c r="AD4138" s="5">
        <f t="shared" si="282"/>
        <v>42713</v>
      </c>
      <c r="AE4138" s="96" cm="1">
        <f t="array" ref="AE4138">_xlfn.XLOOKUP(AD4137,SELICHistorico[Data],SELICHistorico[SELIC dia]/100,AE4137,0)</f>
        <v>0</v>
      </c>
      <c r="AF4138" s="80">
        <f t="shared" si="280"/>
        <v>1</v>
      </c>
      <c r="AG4138" s="123">
        <f t="shared" si="279"/>
        <v>1000</v>
      </c>
      <c r="AH4138" s="126" cm="1">
        <f t="array" ref="AH4138">_xlfn.XLOOKUP(AD4137,CDIHistorico_[Data],CDIHistorico_[CDI dia]/100,AH4137,0)</f>
        <v>0</v>
      </c>
      <c r="AI4138" s="2">
        <f t="shared" si="281"/>
        <v>1</v>
      </c>
    </row>
    <row r="4139" spans="26:35" hidden="1" x14ac:dyDescent="0.25">
      <c r="Z4139"/>
      <c r="AD4139" s="5">
        <f t="shared" si="282"/>
        <v>42716</v>
      </c>
      <c r="AE4139" s="96" cm="1">
        <f t="array" ref="AE4139">_xlfn.XLOOKUP(AD4138,SELICHistorico[Data],SELICHistorico[SELIC dia]/100,AE4138,0)</f>
        <v>0</v>
      </c>
      <c r="AF4139" s="80">
        <f t="shared" si="280"/>
        <v>1</v>
      </c>
      <c r="AG4139" s="123">
        <f t="shared" si="279"/>
        <v>1000</v>
      </c>
      <c r="AH4139" s="126" cm="1">
        <f t="array" ref="AH4139">_xlfn.XLOOKUP(AD4138,CDIHistorico_[Data],CDIHistorico_[CDI dia]/100,AH4138,0)</f>
        <v>0</v>
      </c>
      <c r="AI4139" s="2">
        <f t="shared" si="281"/>
        <v>1</v>
      </c>
    </row>
    <row r="4140" spans="26:35" hidden="1" x14ac:dyDescent="0.25">
      <c r="Z4140"/>
      <c r="AD4140" s="5">
        <f t="shared" si="282"/>
        <v>42717</v>
      </c>
      <c r="AE4140" s="96" cm="1">
        <f t="array" ref="AE4140">_xlfn.XLOOKUP(AD4139,SELICHistorico[Data],SELICHistorico[SELIC dia]/100,AE4139,0)</f>
        <v>0</v>
      </c>
      <c r="AF4140" s="80">
        <f t="shared" si="280"/>
        <v>1</v>
      </c>
      <c r="AG4140" s="123">
        <f t="shared" si="279"/>
        <v>1000</v>
      </c>
      <c r="AH4140" s="126" cm="1">
        <f t="array" ref="AH4140">_xlfn.XLOOKUP(AD4139,CDIHistorico_[Data],CDIHistorico_[CDI dia]/100,AH4139,0)</f>
        <v>0</v>
      </c>
      <c r="AI4140" s="2">
        <f t="shared" si="281"/>
        <v>1</v>
      </c>
    </row>
    <row r="4141" spans="26:35" hidden="1" x14ac:dyDescent="0.25">
      <c r="Z4141"/>
      <c r="AD4141" s="5">
        <f t="shared" si="282"/>
        <v>42718</v>
      </c>
      <c r="AE4141" s="96" cm="1">
        <f t="array" ref="AE4141">_xlfn.XLOOKUP(AD4140,SELICHistorico[Data],SELICHistorico[SELIC dia]/100,AE4140,0)</f>
        <v>0</v>
      </c>
      <c r="AF4141" s="80">
        <f t="shared" si="280"/>
        <v>1</v>
      </c>
      <c r="AG4141" s="123">
        <f t="shared" si="279"/>
        <v>1000</v>
      </c>
      <c r="AH4141" s="126" cm="1">
        <f t="array" ref="AH4141">_xlfn.XLOOKUP(AD4140,CDIHistorico_[Data],CDIHistorico_[CDI dia]/100,AH4140,0)</f>
        <v>0</v>
      </c>
      <c r="AI4141" s="2">
        <f t="shared" si="281"/>
        <v>1</v>
      </c>
    </row>
    <row r="4142" spans="26:35" hidden="1" x14ac:dyDescent="0.25">
      <c r="Z4142"/>
      <c r="AD4142" s="5">
        <f t="shared" si="282"/>
        <v>42719</v>
      </c>
      <c r="AE4142" s="96" cm="1">
        <f t="array" ref="AE4142">_xlfn.XLOOKUP(AD4141,SELICHistorico[Data],SELICHistorico[SELIC dia]/100,AE4141,0)</f>
        <v>0</v>
      </c>
      <c r="AF4142" s="80">
        <f t="shared" si="280"/>
        <v>1</v>
      </c>
      <c r="AG4142" s="123">
        <f t="shared" si="279"/>
        <v>1000</v>
      </c>
      <c r="AH4142" s="126" cm="1">
        <f t="array" ref="AH4142">_xlfn.XLOOKUP(AD4141,CDIHistorico_[Data],CDIHistorico_[CDI dia]/100,AH4141,0)</f>
        <v>0</v>
      </c>
      <c r="AI4142" s="2">
        <f t="shared" si="281"/>
        <v>1</v>
      </c>
    </row>
    <row r="4143" spans="26:35" hidden="1" x14ac:dyDescent="0.25">
      <c r="Z4143"/>
      <c r="AD4143" s="5">
        <f t="shared" si="282"/>
        <v>42720</v>
      </c>
      <c r="AE4143" s="96" cm="1">
        <f t="array" ref="AE4143">_xlfn.XLOOKUP(AD4142,SELICHistorico[Data],SELICHistorico[SELIC dia]/100,AE4142,0)</f>
        <v>0</v>
      </c>
      <c r="AF4143" s="80">
        <f t="shared" si="280"/>
        <v>1</v>
      </c>
      <c r="AG4143" s="123">
        <f t="shared" si="279"/>
        <v>1000</v>
      </c>
      <c r="AH4143" s="126" cm="1">
        <f t="array" ref="AH4143">_xlfn.XLOOKUP(AD4142,CDIHistorico_[Data],CDIHistorico_[CDI dia]/100,AH4142,0)</f>
        <v>0</v>
      </c>
      <c r="AI4143" s="2">
        <f t="shared" si="281"/>
        <v>1</v>
      </c>
    </row>
    <row r="4144" spans="26:35" hidden="1" x14ac:dyDescent="0.25">
      <c r="Z4144"/>
      <c r="AD4144" s="5">
        <f t="shared" si="282"/>
        <v>42723</v>
      </c>
      <c r="AE4144" s="96" cm="1">
        <f t="array" ref="AE4144">_xlfn.XLOOKUP(AD4143,SELICHistorico[Data],SELICHistorico[SELIC dia]/100,AE4143,0)</f>
        <v>0</v>
      </c>
      <c r="AF4144" s="80">
        <f t="shared" si="280"/>
        <v>1</v>
      </c>
      <c r="AG4144" s="123">
        <f t="shared" si="279"/>
        <v>1000</v>
      </c>
      <c r="AH4144" s="126" cm="1">
        <f t="array" ref="AH4144">_xlfn.XLOOKUP(AD4143,CDIHistorico_[Data],CDIHistorico_[CDI dia]/100,AH4143,0)</f>
        <v>0</v>
      </c>
      <c r="AI4144" s="2">
        <f t="shared" si="281"/>
        <v>1</v>
      </c>
    </row>
    <row r="4145" spans="26:35" hidden="1" x14ac:dyDescent="0.25">
      <c r="Z4145"/>
      <c r="AD4145" s="5">
        <f t="shared" si="282"/>
        <v>42724</v>
      </c>
      <c r="AE4145" s="96" cm="1">
        <f t="array" ref="AE4145">_xlfn.XLOOKUP(AD4144,SELICHistorico[Data],SELICHistorico[SELIC dia]/100,AE4144,0)</f>
        <v>0</v>
      </c>
      <c r="AF4145" s="80">
        <f t="shared" si="280"/>
        <v>1</v>
      </c>
      <c r="AG4145" s="123">
        <f t="shared" si="279"/>
        <v>1000</v>
      </c>
      <c r="AH4145" s="126" cm="1">
        <f t="array" ref="AH4145">_xlfn.XLOOKUP(AD4144,CDIHistorico_[Data],CDIHistorico_[CDI dia]/100,AH4144,0)</f>
        <v>0</v>
      </c>
      <c r="AI4145" s="2">
        <f t="shared" si="281"/>
        <v>1</v>
      </c>
    </row>
    <row r="4146" spans="26:35" hidden="1" x14ac:dyDescent="0.25">
      <c r="Z4146"/>
      <c r="AD4146" s="5">
        <f t="shared" si="282"/>
        <v>42725</v>
      </c>
      <c r="AE4146" s="96" cm="1">
        <f t="array" ref="AE4146">_xlfn.XLOOKUP(AD4145,SELICHistorico[Data],SELICHistorico[SELIC dia]/100,AE4145,0)</f>
        <v>0</v>
      </c>
      <c r="AF4146" s="80">
        <f t="shared" si="280"/>
        <v>1</v>
      </c>
      <c r="AG4146" s="123">
        <f t="shared" si="279"/>
        <v>1000</v>
      </c>
      <c r="AH4146" s="126" cm="1">
        <f t="array" ref="AH4146">_xlfn.XLOOKUP(AD4145,CDIHistorico_[Data],CDIHistorico_[CDI dia]/100,AH4145,0)</f>
        <v>0</v>
      </c>
      <c r="AI4146" s="2">
        <f t="shared" si="281"/>
        <v>1</v>
      </c>
    </row>
    <row r="4147" spans="26:35" hidden="1" x14ac:dyDescent="0.25">
      <c r="Z4147"/>
      <c r="AD4147" s="5">
        <f t="shared" si="282"/>
        <v>42726</v>
      </c>
      <c r="AE4147" s="96" cm="1">
        <f t="array" ref="AE4147">_xlfn.XLOOKUP(AD4146,SELICHistorico[Data],SELICHistorico[SELIC dia]/100,AE4146,0)</f>
        <v>0</v>
      </c>
      <c r="AF4147" s="80">
        <f t="shared" si="280"/>
        <v>1</v>
      </c>
      <c r="AG4147" s="123">
        <f t="shared" si="279"/>
        <v>1000</v>
      </c>
      <c r="AH4147" s="126" cm="1">
        <f t="array" ref="AH4147">_xlfn.XLOOKUP(AD4146,CDIHistorico_[Data],CDIHistorico_[CDI dia]/100,AH4146,0)</f>
        <v>0</v>
      </c>
      <c r="AI4147" s="2">
        <f t="shared" si="281"/>
        <v>1</v>
      </c>
    </row>
    <row r="4148" spans="26:35" hidden="1" x14ac:dyDescent="0.25">
      <c r="Z4148"/>
      <c r="AD4148" s="5">
        <f t="shared" si="282"/>
        <v>42727</v>
      </c>
      <c r="AE4148" s="96" cm="1">
        <f t="array" ref="AE4148">_xlfn.XLOOKUP(AD4147,SELICHistorico[Data],SELICHistorico[SELIC dia]/100,AE4147,0)</f>
        <v>0</v>
      </c>
      <c r="AF4148" s="80">
        <f t="shared" si="280"/>
        <v>1</v>
      </c>
      <c r="AG4148" s="123">
        <f t="shared" si="279"/>
        <v>1000</v>
      </c>
      <c r="AH4148" s="126" cm="1">
        <f t="array" ref="AH4148">_xlfn.XLOOKUP(AD4147,CDIHistorico_[Data],CDIHistorico_[CDI dia]/100,AH4147,0)</f>
        <v>0</v>
      </c>
      <c r="AI4148" s="2">
        <f t="shared" si="281"/>
        <v>1</v>
      </c>
    </row>
    <row r="4149" spans="26:35" hidden="1" x14ac:dyDescent="0.25">
      <c r="Z4149"/>
      <c r="AD4149" s="5">
        <f t="shared" si="282"/>
        <v>42730</v>
      </c>
      <c r="AE4149" s="96" cm="1">
        <f t="array" ref="AE4149">_xlfn.XLOOKUP(AD4148,SELICHistorico[Data],SELICHistorico[SELIC dia]/100,AE4148,0)</f>
        <v>0</v>
      </c>
      <c r="AF4149" s="80">
        <f t="shared" si="280"/>
        <v>1</v>
      </c>
      <c r="AG4149" s="123">
        <f t="shared" si="279"/>
        <v>1000</v>
      </c>
      <c r="AH4149" s="126" cm="1">
        <f t="array" ref="AH4149">_xlfn.XLOOKUP(AD4148,CDIHistorico_[Data],CDIHistorico_[CDI dia]/100,AH4148,0)</f>
        <v>0</v>
      </c>
      <c r="AI4149" s="2">
        <f t="shared" si="281"/>
        <v>1</v>
      </c>
    </row>
    <row r="4150" spans="26:35" hidden="1" x14ac:dyDescent="0.25">
      <c r="Z4150"/>
      <c r="AD4150" s="5">
        <f t="shared" si="282"/>
        <v>42731</v>
      </c>
      <c r="AE4150" s="96" cm="1">
        <f t="array" ref="AE4150">_xlfn.XLOOKUP(AD4149,SELICHistorico[Data],SELICHistorico[SELIC dia]/100,AE4149,0)</f>
        <v>0</v>
      </c>
      <c r="AF4150" s="80">
        <f t="shared" si="280"/>
        <v>1</v>
      </c>
      <c r="AG4150" s="123">
        <f t="shared" si="279"/>
        <v>1000</v>
      </c>
      <c r="AH4150" s="126" cm="1">
        <f t="array" ref="AH4150">_xlfn.XLOOKUP(AD4149,CDIHistorico_[Data],CDIHistorico_[CDI dia]/100,AH4149,0)</f>
        <v>0</v>
      </c>
      <c r="AI4150" s="2">
        <f t="shared" si="281"/>
        <v>1</v>
      </c>
    </row>
    <row r="4151" spans="26:35" hidden="1" x14ac:dyDescent="0.25">
      <c r="Z4151"/>
      <c r="AD4151" s="5">
        <f t="shared" si="282"/>
        <v>42732</v>
      </c>
      <c r="AE4151" s="96" cm="1">
        <f t="array" ref="AE4151">_xlfn.XLOOKUP(AD4150,SELICHistorico[Data],SELICHistorico[SELIC dia]/100,AE4150,0)</f>
        <v>0</v>
      </c>
      <c r="AF4151" s="80">
        <f t="shared" si="280"/>
        <v>1</v>
      </c>
      <c r="AG4151" s="123">
        <f t="shared" si="279"/>
        <v>1000</v>
      </c>
      <c r="AH4151" s="126" cm="1">
        <f t="array" ref="AH4151">_xlfn.XLOOKUP(AD4150,CDIHistorico_[Data],CDIHistorico_[CDI dia]/100,AH4150,0)</f>
        <v>0</v>
      </c>
      <c r="AI4151" s="2">
        <f t="shared" si="281"/>
        <v>1</v>
      </c>
    </row>
    <row r="4152" spans="26:35" hidden="1" x14ac:dyDescent="0.25">
      <c r="Z4152"/>
      <c r="AD4152" s="5">
        <f t="shared" si="282"/>
        <v>42733</v>
      </c>
      <c r="AE4152" s="96" cm="1">
        <f t="array" ref="AE4152">_xlfn.XLOOKUP(AD4151,SELICHistorico[Data],SELICHistorico[SELIC dia]/100,AE4151,0)</f>
        <v>0</v>
      </c>
      <c r="AF4152" s="80">
        <f t="shared" si="280"/>
        <v>1</v>
      </c>
      <c r="AG4152" s="123">
        <f t="shared" si="279"/>
        <v>1000</v>
      </c>
      <c r="AH4152" s="126" cm="1">
        <f t="array" ref="AH4152">_xlfn.XLOOKUP(AD4151,CDIHistorico_[Data],CDIHistorico_[CDI dia]/100,AH4151,0)</f>
        <v>0</v>
      </c>
      <c r="AI4152" s="2">
        <f t="shared" si="281"/>
        <v>1</v>
      </c>
    </row>
    <row r="4153" spans="26:35" hidden="1" x14ac:dyDescent="0.25">
      <c r="Z4153"/>
      <c r="AD4153" s="5">
        <f t="shared" si="282"/>
        <v>42734</v>
      </c>
      <c r="AE4153" s="96" cm="1">
        <f t="array" ref="AE4153">_xlfn.XLOOKUP(AD4152,SELICHistorico[Data],SELICHistorico[SELIC dia]/100,AE4152,0)</f>
        <v>0</v>
      </c>
      <c r="AF4153" s="80">
        <f t="shared" si="280"/>
        <v>1</v>
      </c>
      <c r="AG4153" s="123">
        <f t="shared" si="279"/>
        <v>1000</v>
      </c>
      <c r="AH4153" s="126" cm="1">
        <f t="array" ref="AH4153">_xlfn.XLOOKUP(AD4152,CDIHistorico_[Data],CDIHistorico_[CDI dia]/100,AH4152,0)</f>
        <v>0</v>
      </c>
      <c r="AI4153" s="2">
        <f t="shared" si="281"/>
        <v>1</v>
      </c>
    </row>
    <row r="4154" spans="26:35" hidden="1" x14ac:dyDescent="0.25">
      <c r="Z4154"/>
      <c r="AD4154" s="5">
        <f t="shared" si="282"/>
        <v>42737</v>
      </c>
      <c r="AE4154" s="96" cm="1">
        <f t="array" ref="AE4154">_xlfn.XLOOKUP(AD4153,SELICHistorico[Data],SELICHistorico[SELIC dia]/100,AE4153,0)</f>
        <v>0</v>
      </c>
      <c r="AF4154" s="80">
        <f t="shared" si="280"/>
        <v>1</v>
      </c>
      <c r="AG4154" s="123">
        <f t="shared" si="279"/>
        <v>1000</v>
      </c>
      <c r="AH4154" s="126" cm="1">
        <f t="array" ref="AH4154">_xlfn.XLOOKUP(AD4153,CDIHistorico_[Data],CDIHistorico_[CDI dia]/100,AH4153,0)</f>
        <v>0</v>
      </c>
      <c r="AI4154" s="2">
        <f t="shared" si="281"/>
        <v>1</v>
      </c>
    </row>
    <row r="4155" spans="26:35" hidden="1" x14ac:dyDescent="0.25">
      <c r="Z4155"/>
      <c r="AD4155" s="5">
        <f t="shared" si="282"/>
        <v>42738</v>
      </c>
      <c r="AE4155" s="96" cm="1">
        <f t="array" ref="AE4155">_xlfn.XLOOKUP(AD4154,SELICHistorico[Data],SELICHistorico[SELIC dia]/100,AE4154,0)</f>
        <v>0</v>
      </c>
      <c r="AF4155" s="80">
        <f t="shared" si="280"/>
        <v>1</v>
      </c>
      <c r="AG4155" s="123">
        <f t="shared" si="279"/>
        <v>1000</v>
      </c>
      <c r="AH4155" s="126" cm="1">
        <f t="array" ref="AH4155">_xlfn.XLOOKUP(AD4154,CDIHistorico_[Data],CDIHistorico_[CDI dia]/100,AH4154,0)</f>
        <v>0</v>
      </c>
      <c r="AI4155" s="2">
        <f t="shared" si="281"/>
        <v>1</v>
      </c>
    </row>
    <row r="4156" spans="26:35" hidden="1" x14ac:dyDescent="0.25">
      <c r="Z4156"/>
      <c r="AD4156" s="5">
        <f t="shared" si="282"/>
        <v>42739</v>
      </c>
      <c r="AE4156" s="96" cm="1">
        <f t="array" ref="AE4156">_xlfn.XLOOKUP(AD4155,SELICHistorico[Data],SELICHistorico[SELIC dia]/100,AE4155,0)</f>
        <v>0</v>
      </c>
      <c r="AF4156" s="80">
        <f t="shared" si="280"/>
        <v>1</v>
      </c>
      <c r="AG4156" s="123">
        <f t="shared" si="279"/>
        <v>1000</v>
      </c>
      <c r="AH4156" s="126" cm="1">
        <f t="array" ref="AH4156">_xlfn.XLOOKUP(AD4155,CDIHistorico_[Data],CDIHistorico_[CDI dia]/100,AH4155,0)</f>
        <v>0</v>
      </c>
      <c r="AI4156" s="2">
        <f t="shared" si="281"/>
        <v>1</v>
      </c>
    </row>
    <row r="4157" spans="26:35" hidden="1" x14ac:dyDescent="0.25">
      <c r="Z4157"/>
      <c r="AD4157" s="5">
        <f t="shared" si="282"/>
        <v>42740</v>
      </c>
      <c r="AE4157" s="96" cm="1">
        <f t="array" ref="AE4157">_xlfn.XLOOKUP(AD4156,SELICHistorico[Data],SELICHistorico[SELIC dia]/100,AE4156,0)</f>
        <v>0</v>
      </c>
      <c r="AF4157" s="80">
        <f t="shared" si="280"/>
        <v>1</v>
      </c>
      <c r="AG4157" s="123">
        <f t="shared" si="279"/>
        <v>1000</v>
      </c>
      <c r="AH4157" s="126" cm="1">
        <f t="array" ref="AH4157">_xlfn.XLOOKUP(AD4156,CDIHistorico_[Data],CDIHistorico_[CDI dia]/100,AH4156,0)</f>
        <v>0</v>
      </c>
      <c r="AI4157" s="2">
        <f t="shared" si="281"/>
        <v>1</v>
      </c>
    </row>
    <row r="4158" spans="26:35" hidden="1" x14ac:dyDescent="0.25">
      <c r="Z4158"/>
      <c r="AD4158" s="5">
        <f t="shared" si="282"/>
        <v>42741</v>
      </c>
      <c r="AE4158" s="96" cm="1">
        <f t="array" ref="AE4158">_xlfn.XLOOKUP(AD4157,SELICHistorico[Data],SELICHistorico[SELIC dia]/100,AE4157,0)</f>
        <v>0</v>
      </c>
      <c r="AF4158" s="80">
        <f t="shared" si="280"/>
        <v>1</v>
      </c>
      <c r="AG4158" s="123">
        <f t="shared" si="279"/>
        <v>1000</v>
      </c>
      <c r="AH4158" s="126" cm="1">
        <f t="array" ref="AH4158">_xlfn.XLOOKUP(AD4157,CDIHistorico_[Data],CDIHistorico_[CDI dia]/100,AH4157,0)</f>
        <v>0</v>
      </c>
      <c r="AI4158" s="2">
        <f t="shared" si="281"/>
        <v>1</v>
      </c>
    </row>
    <row r="4159" spans="26:35" hidden="1" x14ac:dyDescent="0.25">
      <c r="Z4159"/>
      <c r="AD4159" s="5">
        <f t="shared" si="282"/>
        <v>42744</v>
      </c>
      <c r="AE4159" s="96" cm="1">
        <f t="array" ref="AE4159">_xlfn.XLOOKUP(AD4158,SELICHistorico[Data],SELICHistorico[SELIC dia]/100,AE4158,0)</f>
        <v>0</v>
      </c>
      <c r="AF4159" s="80">
        <f t="shared" si="280"/>
        <v>1</v>
      </c>
      <c r="AG4159" s="123">
        <f t="shared" si="279"/>
        <v>1000</v>
      </c>
      <c r="AH4159" s="126" cm="1">
        <f t="array" ref="AH4159">_xlfn.XLOOKUP(AD4158,CDIHistorico_[Data],CDIHistorico_[CDI dia]/100,AH4158,0)</f>
        <v>0</v>
      </c>
      <c r="AI4159" s="2">
        <f t="shared" si="281"/>
        <v>1</v>
      </c>
    </row>
    <row r="4160" spans="26:35" hidden="1" x14ac:dyDescent="0.25">
      <c r="Z4160"/>
      <c r="AD4160" s="5">
        <f t="shared" si="282"/>
        <v>42745</v>
      </c>
      <c r="AE4160" s="96" cm="1">
        <f t="array" ref="AE4160">_xlfn.XLOOKUP(AD4159,SELICHistorico[Data],SELICHistorico[SELIC dia]/100,AE4159,0)</f>
        <v>0</v>
      </c>
      <c r="AF4160" s="80">
        <f t="shared" si="280"/>
        <v>1</v>
      </c>
      <c r="AG4160" s="123">
        <f t="shared" si="279"/>
        <v>1000</v>
      </c>
      <c r="AH4160" s="126" cm="1">
        <f t="array" ref="AH4160">_xlfn.XLOOKUP(AD4159,CDIHistorico_[Data],CDIHistorico_[CDI dia]/100,AH4159,0)</f>
        <v>0</v>
      </c>
      <c r="AI4160" s="2">
        <f t="shared" si="281"/>
        <v>1</v>
      </c>
    </row>
    <row r="4161" spans="26:35" hidden="1" x14ac:dyDescent="0.25">
      <c r="Z4161"/>
      <c r="AD4161" s="5">
        <f t="shared" si="282"/>
        <v>42746</v>
      </c>
      <c r="AE4161" s="96" cm="1">
        <f t="array" ref="AE4161">_xlfn.XLOOKUP(AD4160,SELICHistorico[Data],SELICHistorico[SELIC dia]/100,AE4160,0)</f>
        <v>0</v>
      </c>
      <c r="AF4161" s="80">
        <f t="shared" si="280"/>
        <v>1</v>
      </c>
      <c r="AG4161" s="123">
        <f t="shared" si="279"/>
        <v>1000</v>
      </c>
      <c r="AH4161" s="126" cm="1">
        <f t="array" ref="AH4161">_xlfn.XLOOKUP(AD4160,CDIHistorico_[Data],CDIHistorico_[CDI dia]/100,AH4160,0)</f>
        <v>0</v>
      </c>
      <c r="AI4161" s="2">
        <f t="shared" si="281"/>
        <v>1</v>
      </c>
    </row>
    <row r="4162" spans="26:35" hidden="1" x14ac:dyDescent="0.25">
      <c r="Z4162"/>
      <c r="AD4162" s="5">
        <f t="shared" si="282"/>
        <v>42747</v>
      </c>
      <c r="AE4162" s="96" cm="1">
        <f t="array" ref="AE4162">_xlfn.XLOOKUP(AD4161,SELICHistorico[Data],SELICHistorico[SELIC dia]/100,AE4161,0)</f>
        <v>0</v>
      </c>
      <c r="AF4162" s="80">
        <f t="shared" si="280"/>
        <v>1</v>
      </c>
      <c r="AG4162" s="123">
        <f t="shared" si="279"/>
        <v>1000</v>
      </c>
      <c r="AH4162" s="126" cm="1">
        <f t="array" ref="AH4162">_xlfn.XLOOKUP(AD4161,CDIHistorico_[Data],CDIHistorico_[CDI dia]/100,AH4161,0)</f>
        <v>0</v>
      </c>
      <c r="AI4162" s="2">
        <f t="shared" si="281"/>
        <v>1</v>
      </c>
    </row>
    <row r="4163" spans="26:35" hidden="1" x14ac:dyDescent="0.25">
      <c r="Z4163"/>
      <c r="AD4163" s="5">
        <f t="shared" si="282"/>
        <v>42748</v>
      </c>
      <c r="AE4163" s="96" cm="1">
        <f t="array" ref="AE4163">_xlfn.XLOOKUP(AD4162,SELICHistorico[Data],SELICHistorico[SELIC dia]/100,AE4162,0)</f>
        <v>0</v>
      </c>
      <c r="AF4163" s="80">
        <f t="shared" si="280"/>
        <v>1</v>
      </c>
      <c r="AG4163" s="123">
        <f t="shared" si="279"/>
        <v>1000</v>
      </c>
      <c r="AH4163" s="126" cm="1">
        <f t="array" ref="AH4163">_xlfn.XLOOKUP(AD4162,CDIHistorico_[Data],CDIHistorico_[CDI dia]/100,AH4162,0)</f>
        <v>0</v>
      </c>
      <c r="AI4163" s="2">
        <f t="shared" si="281"/>
        <v>1</v>
      </c>
    </row>
    <row r="4164" spans="26:35" hidden="1" x14ac:dyDescent="0.25">
      <c r="Z4164"/>
      <c r="AD4164" s="5">
        <f t="shared" si="282"/>
        <v>42751</v>
      </c>
      <c r="AE4164" s="96" cm="1">
        <f t="array" ref="AE4164">_xlfn.XLOOKUP(AD4163,SELICHistorico[Data],SELICHistorico[SELIC dia]/100,AE4163,0)</f>
        <v>0</v>
      </c>
      <c r="AF4164" s="80">
        <f t="shared" si="280"/>
        <v>1</v>
      </c>
      <c r="AG4164" s="123">
        <f t="shared" si="279"/>
        <v>1000</v>
      </c>
      <c r="AH4164" s="126" cm="1">
        <f t="array" ref="AH4164">_xlfn.XLOOKUP(AD4163,CDIHistorico_[Data],CDIHistorico_[CDI dia]/100,AH4163,0)</f>
        <v>0</v>
      </c>
      <c r="AI4164" s="2">
        <f t="shared" si="281"/>
        <v>1</v>
      </c>
    </row>
    <row r="4165" spans="26:35" hidden="1" x14ac:dyDescent="0.25">
      <c r="Z4165"/>
      <c r="AD4165" s="5">
        <f t="shared" si="282"/>
        <v>42752</v>
      </c>
      <c r="AE4165" s="96" cm="1">
        <f t="array" ref="AE4165">_xlfn.XLOOKUP(AD4164,SELICHistorico[Data],SELICHistorico[SELIC dia]/100,AE4164,0)</f>
        <v>0</v>
      </c>
      <c r="AF4165" s="80">
        <f t="shared" si="280"/>
        <v>1</v>
      </c>
      <c r="AG4165" s="123">
        <f t="shared" si="279"/>
        <v>1000</v>
      </c>
      <c r="AH4165" s="126" cm="1">
        <f t="array" ref="AH4165">_xlfn.XLOOKUP(AD4164,CDIHistorico_[Data],CDIHistorico_[CDI dia]/100,AH4164,0)</f>
        <v>0</v>
      </c>
      <c r="AI4165" s="2">
        <f t="shared" si="281"/>
        <v>1</v>
      </c>
    </row>
    <row r="4166" spans="26:35" hidden="1" x14ac:dyDescent="0.25">
      <c r="Z4166"/>
      <c r="AD4166" s="5">
        <f t="shared" si="282"/>
        <v>42753</v>
      </c>
      <c r="AE4166" s="96" cm="1">
        <f t="array" ref="AE4166">_xlfn.XLOOKUP(AD4165,SELICHistorico[Data],SELICHistorico[SELIC dia]/100,AE4165,0)</f>
        <v>0</v>
      </c>
      <c r="AF4166" s="80">
        <f t="shared" si="280"/>
        <v>1</v>
      </c>
      <c r="AG4166" s="123">
        <f t="shared" si="279"/>
        <v>1000</v>
      </c>
      <c r="AH4166" s="126" cm="1">
        <f t="array" ref="AH4166">_xlfn.XLOOKUP(AD4165,CDIHistorico_[Data],CDIHistorico_[CDI dia]/100,AH4165,0)</f>
        <v>0</v>
      </c>
      <c r="AI4166" s="2">
        <f t="shared" si="281"/>
        <v>1</v>
      </c>
    </row>
    <row r="4167" spans="26:35" hidden="1" x14ac:dyDescent="0.25">
      <c r="Z4167"/>
      <c r="AD4167" s="5">
        <f t="shared" si="282"/>
        <v>42754</v>
      </c>
      <c r="AE4167" s="96" cm="1">
        <f t="array" ref="AE4167">_xlfn.XLOOKUP(AD4166,SELICHistorico[Data],SELICHistorico[SELIC dia]/100,AE4166,0)</f>
        <v>0</v>
      </c>
      <c r="AF4167" s="80">
        <f t="shared" si="280"/>
        <v>1</v>
      </c>
      <c r="AG4167" s="123">
        <f t="shared" si="279"/>
        <v>1000</v>
      </c>
      <c r="AH4167" s="126" cm="1">
        <f t="array" ref="AH4167">_xlfn.XLOOKUP(AD4166,CDIHistorico_[Data],CDIHistorico_[CDI dia]/100,AH4166,0)</f>
        <v>0</v>
      </c>
      <c r="AI4167" s="2">
        <f t="shared" si="281"/>
        <v>1</v>
      </c>
    </row>
    <row r="4168" spans="26:35" hidden="1" x14ac:dyDescent="0.25">
      <c r="Z4168"/>
      <c r="AD4168" s="5">
        <f t="shared" si="282"/>
        <v>42755</v>
      </c>
      <c r="AE4168" s="96" cm="1">
        <f t="array" ref="AE4168">_xlfn.XLOOKUP(AD4167,SELICHistorico[Data],SELICHistorico[SELIC dia]/100,AE4167,0)</f>
        <v>0</v>
      </c>
      <c r="AF4168" s="80">
        <f t="shared" si="280"/>
        <v>1</v>
      </c>
      <c r="AG4168" s="123">
        <f t="shared" si="279"/>
        <v>1000</v>
      </c>
      <c r="AH4168" s="126" cm="1">
        <f t="array" ref="AH4168">_xlfn.XLOOKUP(AD4167,CDIHistorico_[Data],CDIHistorico_[CDI dia]/100,AH4167,0)</f>
        <v>0</v>
      </c>
      <c r="AI4168" s="2">
        <f t="shared" si="281"/>
        <v>1</v>
      </c>
    </row>
    <row r="4169" spans="26:35" hidden="1" x14ac:dyDescent="0.25">
      <c r="Z4169"/>
      <c r="AD4169" s="5">
        <f t="shared" si="282"/>
        <v>42758</v>
      </c>
      <c r="AE4169" s="96" cm="1">
        <f t="array" ref="AE4169">_xlfn.XLOOKUP(AD4168,SELICHistorico[Data],SELICHistorico[SELIC dia]/100,AE4168,0)</f>
        <v>0</v>
      </c>
      <c r="AF4169" s="80">
        <f t="shared" si="280"/>
        <v>1</v>
      </c>
      <c r="AG4169" s="123">
        <f t="shared" si="279"/>
        <v>1000</v>
      </c>
      <c r="AH4169" s="126" cm="1">
        <f t="array" ref="AH4169">_xlfn.XLOOKUP(AD4168,CDIHistorico_[Data],CDIHistorico_[CDI dia]/100,AH4168,0)</f>
        <v>0</v>
      </c>
      <c r="AI4169" s="2">
        <f t="shared" si="281"/>
        <v>1</v>
      </c>
    </row>
    <row r="4170" spans="26:35" hidden="1" x14ac:dyDescent="0.25">
      <c r="Z4170"/>
      <c r="AD4170" s="5">
        <f t="shared" si="282"/>
        <v>42759</v>
      </c>
      <c r="AE4170" s="96" cm="1">
        <f t="array" ref="AE4170">_xlfn.XLOOKUP(AD4169,SELICHistorico[Data],SELICHistorico[SELIC dia]/100,AE4169,0)</f>
        <v>0</v>
      </c>
      <c r="AF4170" s="80">
        <f t="shared" si="280"/>
        <v>1</v>
      </c>
      <c r="AG4170" s="123">
        <f t="shared" si="279"/>
        <v>1000</v>
      </c>
      <c r="AH4170" s="126" cm="1">
        <f t="array" ref="AH4170">_xlfn.XLOOKUP(AD4169,CDIHistorico_[Data],CDIHistorico_[CDI dia]/100,AH4169,0)</f>
        <v>0</v>
      </c>
      <c r="AI4170" s="2">
        <f t="shared" si="281"/>
        <v>1</v>
      </c>
    </row>
    <row r="4171" spans="26:35" hidden="1" x14ac:dyDescent="0.25">
      <c r="Z4171"/>
      <c r="AD4171" s="5">
        <f t="shared" si="282"/>
        <v>42760</v>
      </c>
      <c r="AE4171" s="96" cm="1">
        <f t="array" ref="AE4171">_xlfn.XLOOKUP(AD4170,SELICHistorico[Data],SELICHistorico[SELIC dia]/100,AE4170,0)</f>
        <v>0</v>
      </c>
      <c r="AF4171" s="80">
        <f t="shared" si="280"/>
        <v>1</v>
      </c>
      <c r="AG4171" s="123">
        <f t="shared" si="279"/>
        <v>1000</v>
      </c>
      <c r="AH4171" s="126" cm="1">
        <f t="array" ref="AH4171">_xlfn.XLOOKUP(AD4170,CDIHistorico_[Data],CDIHistorico_[CDI dia]/100,AH4170,0)</f>
        <v>0</v>
      </c>
      <c r="AI4171" s="2">
        <f t="shared" si="281"/>
        <v>1</v>
      </c>
    </row>
    <row r="4172" spans="26:35" hidden="1" x14ac:dyDescent="0.25">
      <c r="Z4172"/>
      <c r="AD4172" s="5">
        <f t="shared" si="282"/>
        <v>42761</v>
      </c>
      <c r="AE4172" s="96" cm="1">
        <f t="array" ref="AE4172">_xlfn.XLOOKUP(AD4171,SELICHistorico[Data],SELICHistorico[SELIC dia]/100,AE4171,0)</f>
        <v>0</v>
      </c>
      <c r="AF4172" s="80">
        <f t="shared" si="280"/>
        <v>1</v>
      </c>
      <c r="AG4172" s="123">
        <f t="shared" ref="AG4172:AG4235" si="283">TRUNC(1000*AF4172,6)</f>
        <v>1000</v>
      </c>
      <c r="AH4172" s="126" cm="1">
        <f t="array" ref="AH4172">_xlfn.XLOOKUP(AD4171,CDIHistorico_[Data],CDIHistorico_[CDI dia]/100,AH4171,0)</f>
        <v>0</v>
      </c>
      <c r="AI4172" s="2">
        <f t="shared" si="281"/>
        <v>1</v>
      </c>
    </row>
    <row r="4173" spans="26:35" hidden="1" x14ac:dyDescent="0.25">
      <c r="Z4173"/>
      <c r="AD4173" s="5">
        <f t="shared" si="282"/>
        <v>42762</v>
      </c>
      <c r="AE4173" s="96" cm="1">
        <f t="array" ref="AE4173">_xlfn.XLOOKUP(AD4172,SELICHistorico[Data],SELICHistorico[SELIC dia]/100,AE4172,0)</f>
        <v>0</v>
      </c>
      <c r="AF4173" s="80">
        <f t="shared" ref="AF4173:AF4236" si="284">AF4172*(1+AE4173)</f>
        <v>1</v>
      </c>
      <c r="AG4173" s="123">
        <f t="shared" si="283"/>
        <v>1000</v>
      </c>
      <c r="AH4173" s="126" cm="1">
        <f t="array" ref="AH4173">_xlfn.XLOOKUP(AD4172,CDIHistorico_[Data],CDIHistorico_[CDI dia]/100,AH4172,0)</f>
        <v>0</v>
      </c>
      <c r="AI4173" s="2">
        <f t="shared" ref="AI4173:AI4236" si="285">AI4172*(1+AH4173)</f>
        <v>1</v>
      </c>
    </row>
    <row r="4174" spans="26:35" hidden="1" x14ac:dyDescent="0.25">
      <c r="Z4174"/>
      <c r="AD4174" s="5">
        <f t="shared" si="282"/>
        <v>42765</v>
      </c>
      <c r="AE4174" s="96" cm="1">
        <f t="array" ref="AE4174">_xlfn.XLOOKUP(AD4173,SELICHistorico[Data],SELICHistorico[SELIC dia]/100,AE4173,0)</f>
        <v>0</v>
      </c>
      <c r="AF4174" s="80">
        <f t="shared" si="284"/>
        <v>1</v>
      </c>
      <c r="AG4174" s="123">
        <f t="shared" si="283"/>
        <v>1000</v>
      </c>
      <c r="AH4174" s="126" cm="1">
        <f t="array" ref="AH4174">_xlfn.XLOOKUP(AD4173,CDIHistorico_[Data],CDIHistorico_[CDI dia]/100,AH4173,0)</f>
        <v>0</v>
      </c>
      <c r="AI4174" s="2">
        <f t="shared" si="285"/>
        <v>1</v>
      </c>
    </row>
    <row r="4175" spans="26:35" hidden="1" x14ac:dyDescent="0.25">
      <c r="Z4175"/>
      <c r="AD4175" s="5">
        <f t="shared" si="282"/>
        <v>42766</v>
      </c>
      <c r="AE4175" s="96" cm="1">
        <f t="array" ref="AE4175">_xlfn.XLOOKUP(AD4174,SELICHistorico[Data],SELICHistorico[SELIC dia]/100,AE4174,0)</f>
        <v>0</v>
      </c>
      <c r="AF4175" s="80">
        <f t="shared" si="284"/>
        <v>1</v>
      </c>
      <c r="AG4175" s="123">
        <f t="shared" si="283"/>
        <v>1000</v>
      </c>
      <c r="AH4175" s="126" cm="1">
        <f t="array" ref="AH4175">_xlfn.XLOOKUP(AD4174,CDIHistorico_[Data],CDIHistorico_[CDI dia]/100,AH4174,0)</f>
        <v>0</v>
      </c>
      <c r="AI4175" s="2">
        <f t="shared" si="285"/>
        <v>1</v>
      </c>
    </row>
    <row r="4176" spans="26:35" hidden="1" x14ac:dyDescent="0.25">
      <c r="Z4176"/>
      <c r="AD4176" s="5">
        <f t="shared" si="282"/>
        <v>42767</v>
      </c>
      <c r="AE4176" s="96" cm="1">
        <f t="array" ref="AE4176">_xlfn.XLOOKUP(AD4175,SELICHistorico[Data],SELICHistorico[SELIC dia]/100,AE4175,0)</f>
        <v>0</v>
      </c>
      <c r="AF4176" s="80">
        <f t="shared" si="284"/>
        <v>1</v>
      </c>
      <c r="AG4176" s="123">
        <f t="shared" si="283"/>
        <v>1000</v>
      </c>
      <c r="AH4176" s="126" cm="1">
        <f t="array" ref="AH4176">_xlfn.XLOOKUP(AD4175,CDIHistorico_[Data],CDIHistorico_[CDI dia]/100,AH4175,0)</f>
        <v>0</v>
      </c>
      <c r="AI4176" s="2">
        <f t="shared" si="285"/>
        <v>1</v>
      </c>
    </row>
    <row r="4177" spans="26:35" hidden="1" x14ac:dyDescent="0.25">
      <c r="Z4177"/>
      <c r="AD4177" s="5">
        <f t="shared" si="282"/>
        <v>42768</v>
      </c>
      <c r="AE4177" s="96" cm="1">
        <f t="array" ref="AE4177">_xlfn.XLOOKUP(AD4176,SELICHistorico[Data],SELICHistorico[SELIC dia]/100,AE4176,0)</f>
        <v>0</v>
      </c>
      <c r="AF4177" s="80">
        <f t="shared" si="284"/>
        <v>1</v>
      </c>
      <c r="AG4177" s="123">
        <f t="shared" si="283"/>
        <v>1000</v>
      </c>
      <c r="AH4177" s="126" cm="1">
        <f t="array" ref="AH4177">_xlfn.XLOOKUP(AD4176,CDIHistorico_[Data],CDIHistorico_[CDI dia]/100,AH4176,0)</f>
        <v>0</v>
      </c>
      <c r="AI4177" s="2">
        <f t="shared" si="285"/>
        <v>1</v>
      </c>
    </row>
    <row r="4178" spans="26:35" hidden="1" x14ac:dyDescent="0.25">
      <c r="Z4178"/>
      <c r="AD4178" s="5">
        <f t="shared" si="282"/>
        <v>42769</v>
      </c>
      <c r="AE4178" s="96" cm="1">
        <f t="array" ref="AE4178">_xlfn.XLOOKUP(AD4177,SELICHistorico[Data],SELICHistorico[SELIC dia]/100,AE4177,0)</f>
        <v>0</v>
      </c>
      <c r="AF4178" s="80">
        <f t="shared" si="284"/>
        <v>1</v>
      </c>
      <c r="AG4178" s="123">
        <f t="shared" si="283"/>
        <v>1000</v>
      </c>
      <c r="AH4178" s="126" cm="1">
        <f t="array" ref="AH4178">_xlfn.XLOOKUP(AD4177,CDIHistorico_[Data],CDIHistorico_[CDI dia]/100,AH4177,0)</f>
        <v>0</v>
      </c>
      <c r="AI4178" s="2">
        <f t="shared" si="285"/>
        <v>1</v>
      </c>
    </row>
    <row r="4179" spans="26:35" hidden="1" x14ac:dyDescent="0.25">
      <c r="Z4179"/>
      <c r="AD4179" s="5">
        <f t="shared" si="282"/>
        <v>42772</v>
      </c>
      <c r="AE4179" s="96" cm="1">
        <f t="array" ref="AE4179">_xlfn.XLOOKUP(AD4178,SELICHistorico[Data],SELICHistorico[SELIC dia]/100,AE4178,0)</f>
        <v>0</v>
      </c>
      <c r="AF4179" s="80">
        <f t="shared" si="284"/>
        <v>1</v>
      </c>
      <c r="AG4179" s="123">
        <f t="shared" si="283"/>
        <v>1000</v>
      </c>
      <c r="AH4179" s="126" cm="1">
        <f t="array" ref="AH4179">_xlfn.XLOOKUP(AD4178,CDIHistorico_[Data],CDIHistorico_[CDI dia]/100,AH4178,0)</f>
        <v>0</v>
      </c>
      <c r="AI4179" s="2">
        <f t="shared" si="285"/>
        <v>1</v>
      </c>
    </row>
    <row r="4180" spans="26:35" hidden="1" x14ac:dyDescent="0.25">
      <c r="Z4180"/>
      <c r="AD4180" s="5">
        <f t="shared" ref="AD4180:AD4243" si="286">WORKDAY(AD4179,1,feriados)</f>
        <v>42773</v>
      </c>
      <c r="AE4180" s="96" cm="1">
        <f t="array" ref="AE4180">_xlfn.XLOOKUP(AD4179,SELICHistorico[Data],SELICHistorico[SELIC dia]/100,AE4179,0)</f>
        <v>0</v>
      </c>
      <c r="AF4180" s="80">
        <f t="shared" si="284"/>
        <v>1</v>
      </c>
      <c r="AG4180" s="123">
        <f t="shared" si="283"/>
        <v>1000</v>
      </c>
      <c r="AH4180" s="126" cm="1">
        <f t="array" ref="AH4180">_xlfn.XLOOKUP(AD4179,CDIHistorico_[Data],CDIHistorico_[CDI dia]/100,AH4179,0)</f>
        <v>0</v>
      </c>
      <c r="AI4180" s="2">
        <f t="shared" si="285"/>
        <v>1</v>
      </c>
    </row>
    <row r="4181" spans="26:35" hidden="1" x14ac:dyDescent="0.25">
      <c r="Z4181"/>
      <c r="AD4181" s="5">
        <f t="shared" si="286"/>
        <v>42774</v>
      </c>
      <c r="AE4181" s="96" cm="1">
        <f t="array" ref="AE4181">_xlfn.XLOOKUP(AD4180,SELICHistorico[Data],SELICHistorico[SELIC dia]/100,AE4180,0)</f>
        <v>0</v>
      </c>
      <c r="AF4181" s="80">
        <f t="shared" si="284"/>
        <v>1</v>
      </c>
      <c r="AG4181" s="123">
        <f t="shared" si="283"/>
        <v>1000</v>
      </c>
      <c r="AH4181" s="126" cm="1">
        <f t="array" ref="AH4181">_xlfn.XLOOKUP(AD4180,CDIHistorico_[Data],CDIHistorico_[CDI dia]/100,AH4180,0)</f>
        <v>0</v>
      </c>
      <c r="AI4181" s="2">
        <f t="shared" si="285"/>
        <v>1</v>
      </c>
    </row>
    <row r="4182" spans="26:35" hidden="1" x14ac:dyDescent="0.25">
      <c r="Z4182"/>
      <c r="AD4182" s="5">
        <f t="shared" si="286"/>
        <v>42775</v>
      </c>
      <c r="AE4182" s="96" cm="1">
        <f t="array" ref="AE4182">_xlfn.XLOOKUP(AD4181,SELICHistorico[Data],SELICHistorico[SELIC dia]/100,AE4181,0)</f>
        <v>0</v>
      </c>
      <c r="AF4182" s="80">
        <f t="shared" si="284"/>
        <v>1</v>
      </c>
      <c r="AG4182" s="123">
        <f t="shared" si="283"/>
        <v>1000</v>
      </c>
      <c r="AH4182" s="126" cm="1">
        <f t="array" ref="AH4182">_xlfn.XLOOKUP(AD4181,CDIHistorico_[Data],CDIHistorico_[CDI dia]/100,AH4181,0)</f>
        <v>0</v>
      </c>
      <c r="AI4182" s="2">
        <f t="shared" si="285"/>
        <v>1</v>
      </c>
    </row>
    <row r="4183" spans="26:35" hidden="1" x14ac:dyDescent="0.25">
      <c r="Z4183"/>
      <c r="AD4183" s="5">
        <f t="shared" si="286"/>
        <v>42776</v>
      </c>
      <c r="AE4183" s="96" cm="1">
        <f t="array" ref="AE4183">_xlfn.XLOOKUP(AD4182,SELICHistorico[Data],SELICHistorico[SELIC dia]/100,AE4182,0)</f>
        <v>0</v>
      </c>
      <c r="AF4183" s="80">
        <f t="shared" si="284"/>
        <v>1</v>
      </c>
      <c r="AG4183" s="123">
        <f t="shared" si="283"/>
        <v>1000</v>
      </c>
      <c r="AH4183" s="126" cm="1">
        <f t="array" ref="AH4183">_xlfn.XLOOKUP(AD4182,CDIHistorico_[Data],CDIHistorico_[CDI dia]/100,AH4182,0)</f>
        <v>0</v>
      </c>
      <c r="AI4183" s="2">
        <f t="shared" si="285"/>
        <v>1</v>
      </c>
    </row>
    <row r="4184" spans="26:35" hidden="1" x14ac:dyDescent="0.25">
      <c r="Z4184"/>
      <c r="AD4184" s="5">
        <f t="shared" si="286"/>
        <v>42779</v>
      </c>
      <c r="AE4184" s="96" cm="1">
        <f t="array" ref="AE4184">_xlfn.XLOOKUP(AD4183,SELICHistorico[Data],SELICHistorico[SELIC dia]/100,AE4183,0)</f>
        <v>0</v>
      </c>
      <c r="AF4184" s="80">
        <f t="shared" si="284"/>
        <v>1</v>
      </c>
      <c r="AG4184" s="123">
        <f t="shared" si="283"/>
        <v>1000</v>
      </c>
      <c r="AH4184" s="126" cm="1">
        <f t="array" ref="AH4184">_xlfn.XLOOKUP(AD4183,CDIHistorico_[Data],CDIHistorico_[CDI dia]/100,AH4183,0)</f>
        <v>0</v>
      </c>
      <c r="AI4184" s="2">
        <f t="shared" si="285"/>
        <v>1</v>
      </c>
    </row>
    <row r="4185" spans="26:35" hidden="1" x14ac:dyDescent="0.25">
      <c r="Z4185"/>
      <c r="AD4185" s="5">
        <f t="shared" si="286"/>
        <v>42780</v>
      </c>
      <c r="AE4185" s="96" cm="1">
        <f t="array" ref="AE4185">_xlfn.XLOOKUP(AD4184,SELICHistorico[Data],SELICHistorico[SELIC dia]/100,AE4184,0)</f>
        <v>0</v>
      </c>
      <c r="AF4185" s="80">
        <f t="shared" si="284"/>
        <v>1</v>
      </c>
      <c r="AG4185" s="123">
        <f t="shared" si="283"/>
        <v>1000</v>
      </c>
      <c r="AH4185" s="126" cm="1">
        <f t="array" ref="AH4185">_xlfn.XLOOKUP(AD4184,CDIHistorico_[Data],CDIHistorico_[CDI dia]/100,AH4184,0)</f>
        <v>0</v>
      </c>
      <c r="AI4185" s="2">
        <f t="shared" si="285"/>
        <v>1</v>
      </c>
    </row>
    <row r="4186" spans="26:35" hidden="1" x14ac:dyDescent="0.25">
      <c r="Z4186"/>
      <c r="AD4186" s="5">
        <f t="shared" si="286"/>
        <v>42781</v>
      </c>
      <c r="AE4186" s="96" cm="1">
        <f t="array" ref="AE4186">_xlfn.XLOOKUP(AD4185,SELICHistorico[Data],SELICHistorico[SELIC dia]/100,AE4185,0)</f>
        <v>0</v>
      </c>
      <c r="AF4186" s="80">
        <f t="shared" si="284"/>
        <v>1</v>
      </c>
      <c r="AG4186" s="123">
        <f t="shared" si="283"/>
        <v>1000</v>
      </c>
      <c r="AH4186" s="126" cm="1">
        <f t="array" ref="AH4186">_xlfn.XLOOKUP(AD4185,CDIHistorico_[Data],CDIHistorico_[CDI dia]/100,AH4185,0)</f>
        <v>0</v>
      </c>
      <c r="AI4186" s="2">
        <f t="shared" si="285"/>
        <v>1</v>
      </c>
    </row>
    <row r="4187" spans="26:35" hidden="1" x14ac:dyDescent="0.25">
      <c r="Z4187"/>
      <c r="AD4187" s="5">
        <f t="shared" si="286"/>
        <v>42782</v>
      </c>
      <c r="AE4187" s="96" cm="1">
        <f t="array" ref="AE4187">_xlfn.XLOOKUP(AD4186,SELICHistorico[Data],SELICHistorico[SELIC dia]/100,AE4186,0)</f>
        <v>0</v>
      </c>
      <c r="AF4187" s="80">
        <f t="shared" si="284"/>
        <v>1</v>
      </c>
      <c r="AG4187" s="123">
        <f t="shared" si="283"/>
        <v>1000</v>
      </c>
      <c r="AH4187" s="126" cm="1">
        <f t="array" ref="AH4187">_xlfn.XLOOKUP(AD4186,CDIHistorico_[Data],CDIHistorico_[CDI dia]/100,AH4186,0)</f>
        <v>0</v>
      </c>
      <c r="AI4187" s="2">
        <f t="shared" si="285"/>
        <v>1</v>
      </c>
    </row>
    <row r="4188" spans="26:35" hidden="1" x14ac:dyDescent="0.25">
      <c r="Z4188"/>
      <c r="AD4188" s="5">
        <f t="shared" si="286"/>
        <v>42783</v>
      </c>
      <c r="AE4188" s="96" cm="1">
        <f t="array" ref="AE4188">_xlfn.XLOOKUP(AD4187,SELICHistorico[Data],SELICHistorico[SELIC dia]/100,AE4187,0)</f>
        <v>0</v>
      </c>
      <c r="AF4188" s="80">
        <f t="shared" si="284"/>
        <v>1</v>
      </c>
      <c r="AG4188" s="123">
        <f t="shared" si="283"/>
        <v>1000</v>
      </c>
      <c r="AH4188" s="126" cm="1">
        <f t="array" ref="AH4188">_xlfn.XLOOKUP(AD4187,CDIHistorico_[Data],CDIHistorico_[CDI dia]/100,AH4187,0)</f>
        <v>0</v>
      </c>
      <c r="AI4188" s="2">
        <f t="shared" si="285"/>
        <v>1</v>
      </c>
    </row>
    <row r="4189" spans="26:35" hidden="1" x14ac:dyDescent="0.25">
      <c r="Z4189"/>
      <c r="AD4189" s="5">
        <f t="shared" si="286"/>
        <v>42786</v>
      </c>
      <c r="AE4189" s="96" cm="1">
        <f t="array" ref="AE4189">_xlfn.XLOOKUP(AD4188,SELICHistorico[Data],SELICHistorico[SELIC dia]/100,AE4188,0)</f>
        <v>0</v>
      </c>
      <c r="AF4189" s="80">
        <f t="shared" si="284"/>
        <v>1</v>
      </c>
      <c r="AG4189" s="123">
        <f t="shared" si="283"/>
        <v>1000</v>
      </c>
      <c r="AH4189" s="126" cm="1">
        <f t="array" ref="AH4189">_xlfn.XLOOKUP(AD4188,CDIHistorico_[Data],CDIHistorico_[CDI dia]/100,AH4188,0)</f>
        <v>0</v>
      </c>
      <c r="AI4189" s="2">
        <f t="shared" si="285"/>
        <v>1</v>
      </c>
    </row>
    <row r="4190" spans="26:35" hidden="1" x14ac:dyDescent="0.25">
      <c r="Z4190"/>
      <c r="AD4190" s="5">
        <f t="shared" si="286"/>
        <v>42787</v>
      </c>
      <c r="AE4190" s="96" cm="1">
        <f t="array" ref="AE4190">_xlfn.XLOOKUP(AD4189,SELICHistorico[Data],SELICHistorico[SELIC dia]/100,AE4189,0)</f>
        <v>0</v>
      </c>
      <c r="AF4190" s="80">
        <f t="shared" si="284"/>
        <v>1</v>
      </c>
      <c r="AG4190" s="123">
        <f t="shared" si="283"/>
        <v>1000</v>
      </c>
      <c r="AH4190" s="126" cm="1">
        <f t="array" ref="AH4190">_xlfn.XLOOKUP(AD4189,CDIHistorico_[Data],CDIHistorico_[CDI dia]/100,AH4189,0)</f>
        <v>0</v>
      </c>
      <c r="AI4190" s="2">
        <f t="shared" si="285"/>
        <v>1</v>
      </c>
    </row>
    <row r="4191" spans="26:35" hidden="1" x14ac:dyDescent="0.25">
      <c r="Z4191"/>
      <c r="AD4191" s="5">
        <f t="shared" si="286"/>
        <v>42788</v>
      </c>
      <c r="AE4191" s="96" cm="1">
        <f t="array" ref="AE4191">_xlfn.XLOOKUP(AD4190,SELICHistorico[Data],SELICHistorico[SELIC dia]/100,AE4190,0)</f>
        <v>0</v>
      </c>
      <c r="AF4191" s="80">
        <f t="shared" si="284"/>
        <v>1</v>
      </c>
      <c r="AG4191" s="123">
        <f t="shared" si="283"/>
        <v>1000</v>
      </c>
      <c r="AH4191" s="126" cm="1">
        <f t="array" ref="AH4191">_xlfn.XLOOKUP(AD4190,CDIHistorico_[Data],CDIHistorico_[CDI dia]/100,AH4190,0)</f>
        <v>0</v>
      </c>
      <c r="AI4191" s="2">
        <f t="shared" si="285"/>
        <v>1</v>
      </c>
    </row>
    <row r="4192" spans="26:35" hidden="1" x14ac:dyDescent="0.25">
      <c r="Z4192"/>
      <c r="AD4192" s="5">
        <f t="shared" si="286"/>
        <v>42789</v>
      </c>
      <c r="AE4192" s="96" cm="1">
        <f t="array" ref="AE4192">_xlfn.XLOOKUP(AD4191,SELICHistorico[Data],SELICHistorico[SELIC dia]/100,AE4191,0)</f>
        <v>0</v>
      </c>
      <c r="AF4192" s="80">
        <f t="shared" si="284"/>
        <v>1</v>
      </c>
      <c r="AG4192" s="123">
        <f t="shared" si="283"/>
        <v>1000</v>
      </c>
      <c r="AH4192" s="126" cm="1">
        <f t="array" ref="AH4192">_xlfn.XLOOKUP(AD4191,CDIHistorico_[Data],CDIHistorico_[CDI dia]/100,AH4191,0)</f>
        <v>0</v>
      </c>
      <c r="AI4192" s="2">
        <f t="shared" si="285"/>
        <v>1</v>
      </c>
    </row>
    <row r="4193" spans="26:35" hidden="1" x14ac:dyDescent="0.25">
      <c r="Z4193"/>
      <c r="AD4193" s="5">
        <f t="shared" si="286"/>
        <v>42790</v>
      </c>
      <c r="AE4193" s="96" cm="1">
        <f t="array" ref="AE4193">_xlfn.XLOOKUP(AD4192,SELICHistorico[Data],SELICHistorico[SELIC dia]/100,AE4192,0)</f>
        <v>0</v>
      </c>
      <c r="AF4193" s="80">
        <f t="shared" si="284"/>
        <v>1</v>
      </c>
      <c r="AG4193" s="123">
        <f t="shared" si="283"/>
        <v>1000</v>
      </c>
      <c r="AH4193" s="126" cm="1">
        <f t="array" ref="AH4193">_xlfn.XLOOKUP(AD4192,CDIHistorico_[Data],CDIHistorico_[CDI dia]/100,AH4192,0)</f>
        <v>0</v>
      </c>
      <c r="AI4193" s="2">
        <f t="shared" si="285"/>
        <v>1</v>
      </c>
    </row>
    <row r="4194" spans="26:35" hidden="1" x14ac:dyDescent="0.25">
      <c r="Z4194"/>
      <c r="AD4194" s="5">
        <f t="shared" si="286"/>
        <v>42795</v>
      </c>
      <c r="AE4194" s="96" cm="1">
        <f t="array" ref="AE4194">_xlfn.XLOOKUP(AD4193,SELICHistorico[Data],SELICHistorico[SELIC dia]/100,AE4193,0)</f>
        <v>0</v>
      </c>
      <c r="AF4194" s="80">
        <f t="shared" si="284"/>
        <v>1</v>
      </c>
      <c r="AG4194" s="123">
        <f t="shared" si="283"/>
        <v>1000</v>
      </c>
      <c r="AH4194" s="126" cm="1">
        <f t="array" ref="AH4194">_xlfn.XLOOKUP(AD4193,CDIHistorico_[Data],CDIHistorico_[CDI dia]/100,AH4193,0)</f>
        <v>0</v>
      </c>
      <c r="AI4194" s="2">
        <f t="shared" si="285"/>
        <v>1</v>
      </c>
    </row>
    <row r="4195" spans="26:35" hidden="1" x14ac:dyDescent="0.25">
      <c r="Z4195"/>
      <c r="AD4195" s="5">
        <f t="shared" si="286"/>
        <v>42796</v>
      </c>
      <c r="AE4195" s="96" cm="1">
        <f t="array" ref="AE4195">_xlfn.XLOOKUP(AD4194,SELICHistorico[Data],SELICHistorico[SELIC dia]/100,AE4194,0)</f>
        <v>0</v>
      </c>
      <c r="AF4195" s="80">
        <f t="shared" si="284"/>
        <v>1</v>
      </c>
      <c r="AG4195" s="123">
        <f t="shared" si="283"/>
        <v>1000</v>
      </c>
      <c r="AH4195" s="126" cm="1">
        <f t="array" ref="AH4195">_xlfn.XLOOKUP(AD4194,CDIHistorico_[Data],CDIHistorico_[CDI dia]/100,AH4194,0)</f>
        <v>0</v>
      </c>
      <c r="AI4195" s="2">
        <f t="shared" si="285"/>
        <v>1</v>
      </c>
    </row>
    <row r="4196" spans="26:35" hidden="1" x14ac:dyDescent="0.25">
      <c r="Z4196"/>
      <c r="AD4196" s="5">
        <f t="shared" si="286"/>
        <v>42797</v>
      </c>
      <c r="AE4196" s="96" cm="1">
        <f t="array" ref="AE4196">_xlfn.XLOOKUP(AD4195,SELICHistorico[Data],SELICHistorico[SELIC dia]/100,AE4195,0)</f>
        <v>0</v>
      </c>
      <c r="AF4196" s="80">
        <f t="shared" si="284"/>
        <v>1</v>
      </c>
      <c r="AG4196" s="123">
        <f t="shared" si="283"/>
        <v>1000</v>
      </c>
      <c r="AH4196" s="126" cm="1">
        <f t="array" ref="AH4196">_xlfn.XLOOKUP(AD4195,CDIHistorico_[Data],CDIHistorico_[CDI dia]/100,AH4195,0)</f>
        <v>0</v>
      </c>
      <c r="AI4196" s="2">
        <f t="shared" si="285"/>
        <v>1</v>
      </c>
    </row>
    <row r="4197" spans="26:35" hidden="1" x14ac:dyDescent="0.25">
      <c r="Z4197"/>
      <c r="AD4197" s="5">
        <f t="shared" si="286"/>
        <v>42800</v>
      </c>
      <c r="AE4197" s="96" cm="1">
        <f t="array" ref="AE4197">_xlfn.XLOOKUP(AD4196,SELICHistorico[Data],SELICHistorico[SELIC dia]/100,AE4196,0)</f>
        <v>0</v>
      </c>
      <c r="AF4197" s="80">
        <f t="shared" si="284"/>
        <v>1</v>
      </c>
      <c r="AG4197" s="123">
        <f t="shared" si="283"/>
        <v>1000</v>
      </c>
      <c r="AH4197" s="126" cm="1">
        <f t="array" ref="AH4197">_xlfn.XLOOKUP(AD4196,CDIHistorico_[Data],CDIHistorico_[CDI dia]/100,AH4196,0)</f>
        <v>0</v>
      </c>
      <c r="AI4197" s="2">
        <f t="shared" si="285"/>
        <v>1</v>
      </c>
    </row>
    <row r="4198" spans="26:35" hidden="1" x14ac:dyDescent="0.25">
      <c r="Z4198"/>
      <c r="AD4198" s="5">
        <f t="shared" si="286"/>
        <v>42801</v>
      </c>
      <c r="AE4198" s="96" cm="1">
        <f t="array" ref="AE4198">_xlfn.XLOOKUP(AD4197,SELICHistorico[Data],SELICHistorico[SELIC dia]/100,AE4197,0)</f>
        <v>0</v>
      </c>
      <c r="AF4198" s="80">
        <f t="shared" si="284"/>
        <v>1</v>
      </c>
      <c r="AG4198" s="123">
        <f t="shared" si="283"/>
        <v>1000</v>
      </c>
      <c r="AH4198" s="126" cm="1">
        <f t="array" ref="AH4198">_xlfn.XLOOKUP(AD4197,CDIHistorico_[Data],CDIHistorico_[CDI dia]/100,AH4197,0)</f>
        <v>0</v>
      </c>
      <c r="AI4198" s="2">
        <f t="shared" si="285"/>
        <v>1</v>
      </c>
    </row>
    <row r="4199" spans="26:35" hidden="1" x14ac:dyDescent="0.25">
      <c r="Z4199"/>
      <c r="AD4199" s="5">
        <f t="shared" si="286"/>
        <v>42802</v>
      </c>
      <c r="AE4199" s="96" cm="1">
        <f t="array" ref="AE4199">_xlfn.XLOOKUP(AD4198,SELICHistorico[Data],SELICHistorico[SELIC dia]/100,AE4198,0)</f>
        <v>0</v>
      </c>
      <c r="AF4199" s="80">
        <f t="shared" si="284"/>
        <v>1</v>
      </c>
      <c r="AG4199" s="123">
        <f t="shared" si="283"/>
        <v>1000</v>
      </c>
      <c r="AH4199" s="126" cm="1">
        <f t="array" ref="AH4199">_xlfn.XLOOKUP(AD4198,CDIHistorico_[Data],CDIHistorico_[CDI dia]/100,AH4198,0)</f>
        <v>0</v>
      </c>
      <c r="AI4199" s="2">
        <f t="shared" si="285"/>
        <v>1</v>
      </c>
    </row>
    <row r="4200" spans="26:35" hidden="1" x14ac:dyDescent="0.25">
      <c r="Z4200"/>
      <c r="AD4200" s="5">
        <f t="shared" si="286"/>
        <v>42803</v>
      </c>
      <c r="AE4200" s="96" cm="1">
        <f t="array" ref="AE4200">_xlfn.XLOOKUP(AD4199,SELICHistorico[Data],SELICHistorico[SELIC dia]/100,AE4199,0)</f>
        <v>0</v>
      </c>
      <c r="AF4200" s="80">
        <f t="shared" si="284"/>
        <v>1</v>
      </c>
      <c r="AG4200" s="123">
        <f t="shared" si="283"/>
        <v>1000</v>
      </c>
      <c r="AH4200" s="126" cm="1">
        <f t="array" ref="AH4200">_xlfn.XLOOKUP(AD4199,CDIHistorico_[Data],CDIHistorico_[CDI dia]/100,AH4199,0)</f>
        <v>0</v>
      </c>
      <c r="AI4200" s="2">
        <f t="shared" si="285"/>
        <v>1</v>
      </c>
    </row>
    <row r="4201" spans="26:35" hidden="1" x14ac:dyDescent="0.25">
      <c r="Z4201"/>
      <c r="AD4201" s="5">
        <f t="shared" si="286"/>
        <v>42804</v>
      </c>
      <c r="AE4201" s="96" cm="1">
        <f t="array" ref="AE4201">_xlfn.XLOOKUP(AD4200,SELICHistorico[Data],SELICHistorico[SELIC dia]/100,AE4200,0)</f>
        <v>0</v>
      </c>
      <c r="AF4201" s="80">
        <f t="shared" si="284"/>
        <v>1</v>
      </c>
      <c r="AG4201" s="123">
        <f t="shared" si="283"/>
        <v>1000</v>
      </c>
      <c r="AH4201" s="126" cm="1">
        <f t="array" ref="AH4201">_xlfn.XLOOKUP(AD4200,CDIHistorico_[Data],CDIHistorico_[CDI dia]/100,AH4200,0)</f>
        <v>0</v>
      </c>
      <c r="AI4201" s="2">
        <f t="shared" si="285"/>
        <v>1</v>
      </c>
    </row>
    <row r="4202" spans="26:35" hidden="1" x14ac:dyDescent="0.25">
      <c r="Z4202"/>
      <c r="AD4202" s="5">
        <f t="shared" si="286"/>
        <v>42807</v>
      </c>
      <c r="AE4202" s="96" cm="1">
        <f t="array" ref="AE4202">_xlfn.XLOOKUP(AD4201,SELICHistorico[Data],SELICHistorico[SELIC dia]/100,AE4201,0)</f>
        <v>0</v>
      </c>
      <c r="AF4202" s="80">
        <f t="shared" si="284"/>
        <v>1</v>
      </c>
      <c r="AG4202" s="123">
        <f t="shared" si="283"/>
        <v>1000</v>
      </c>
      <c r="AH4202" s="126" cm="1">
        <f t="array" ref="AH4202">_xlfn.XLOOKUP(AD4201,CDIHistorico_[Data],CDIHistorico_[CDI dia]/100,AH4201,0)</f>
        <v>0</v>
      </c>
      <c r="AI4202" s="2">
        <f t="shared" si="285"/>
        <v>1</v>
      </c>
    </row>
    <row r="4203" spans="26:35" hidden="1" x14ac:dyDescent="0.25">
      <c r="Z4203"/>
      <c r="AD4203" s="5">
        <f t="shared" si="286"/>
        <v>42808</v>
      </c>
      <c r="AE4203" s="96" cm="1">
        <f t="array" ref="AE4203">_xlfn.XLOOKUP(AD4202,SELICHistorico[Data],SELICHistorico[SELIC dia]/100,AE4202,0)</f>
        <v>0</v>
      </c>
      <c r="AF4203" s="80">
        <f t="shared" si="284"/>
        <v>1</v>
      </c>
      <c r="AG4203" s="123">
        <f t="shared" si="283"/>
        <v>1000</v>
      </c>
      <c r="AH4203" s="126" cm="1">
        <f t="array" ref="AH4203">_xlfn.XLOOKUP(AD4202,CDIHistorico_[Data],CDIHistorico_[CDI dia]/100,AH4202,0)</f>
        <v>0</v>
      </c>
      <c r="AI4203" s="2">
        <f t="shared" si="285"/>
        <v>1</v>
      </c>
    </row>
    <row r="4204" spans="26:35" hidden="1" x14ac:dyDescent="0.25">
      <c r="Z4204"/>
      <c r="AD4204" s="5">
        <f t="shared" si="286"/>
        <v>42809</v>
      </c>
      <c r="AE4204" s="96" cm="1">
        <f t="array" ref="AE4204">_xlfn.XLOOKUP(AD4203,SELICHistorico[Data],SELICHistorico[SELIC dia]/100,AE4203,0)</f>
        <v>0</v>
      </c>
      <c r="AF4204" s="80">
        <f t="shared" si="284"/>
        <v>1</v>
      </c>
      <c r="AG4204" s="123">
        <f t="shared" si="283"/>
        <v>1000</v>
      </c>
      <c r="AH4204" s="126" cm="1">
        <f t="array" ref="AH4204">_xlfn.XLOOKUP(AD4203,CDIHistorico_[Data],CDIHistorico_[CDI dia]/100,AH4203,0)</f>
        <v>0</v>
      </c>
      <c r="AI4204" s="2">
        <f t="shared" si="285"/>
        <v>1</v>
      </c>
    </row>
    <row r="4205" spans="26:35" hidden="1" x14ac:dyDescent="0.25">
      <c r="Z4205"/>
      <c r="AD4205" s="5">
        <f t="shared" si="286"/>
        <v>42810</v>
      </c>
      <c r="AE4205" s="96" cm="1">
        <f t="array" ref="AE4205">_xlfn.XLOOKUP(AD4204,SELICHistorico[Data],SELICHistorico[SELIC dia]/100,AE4204,0)</f>
        <v>0</v>
      </c>
      <c r="AF4205" s="80">
        <f t="shared" si="284"/>
        <v>1</v>
      </c>
      <c r="AG4205" s="123">
        <f t="shared" si="283"/>
        <v>1000</v>
      </c>
      <c r="AH4205" s="126" cm="1">
        <f t="array" ref="AH4205">_xlfn.XLOOKUP(AD4204,CDIHistorico_[Data],CDIHistorico_[CDI dia]/100,AH4204,0)</f>
        <v>0</v>
      </c>
      <c r="AI4205" s="2">
        <f t="shared" si="285"/>
        <v>1</v>
      </c>
    </row>
    <row r="4206" spans="26:35" hidden="1" x14ac:dyDescent="0.25">
      <c r="Z4206"/>
      <c r="AD4206" s="5">
        <f t="shared" si="286"/>
        <v>42811</v>
      </c>
      <c r="AE4206" s="96" cm="1">
        <f t="array" ref="AE4206">_xlfn.XLOOKUP(AD4205,SELICHistorico[Data],SELICHistorico[SELIC dia]/100,AE4205,0)</f>
        <v>0</v>
      </c>
      <c r="AF4206" s="80">
        <f t="shared" si="284"/>
        <v>1</v>
      </c>
      <c r="AG4206" s="123">
        <f t="shared" si="283"/>
        <v>1000</v>
      </c>
      <c r="AH4206" s="126" cm="1">
        <f t="array" ref="AH4206">_xlfn.XLOOKUP(AD4205,CDIHistorico_[Data],CDIHistorico_[CDI dia]/100,AH4205,0)</f>
        <v>0</v>
      </c>
      <c r="AI4206" s="2">
        <f t="shared" si="285"/>
        <v>1</v>
      </c>
    </row>
    <row r="4207" spans="26:35" hidden="1" x14ac:dyDescent="0.25">
      <c r="Z4207"/>
      <c r="AD4207" s="5">
        <f t="shared" si="286"/>
        <v>42814</v>
      </c>
      <c r="AE4207" s="96" cm="1">
        <f t="array" ref="AE4207">_xlfn.XLOOKUP(AD4206,SELICHistorico[Data],SELICHistorico[SELIC dia]/100,AE4206,0)</f>
        <v>0</v>
      </c>
      <c r="AF4207" s="80">
        <f t="shared" si="284"/>
        <v>1</v>
      </c>
      <c r="AG4207" s="123">
        <f t="shared" si="283"/>
        <v>1000</v>
      </c>
      <c r="AH4207" s="126" cm="1">
        <f t="array" ref="AH4207">_xlfn.XLOOKUP(AD4206,CDIHistorico_[Data],CDIHistorico_[CDI dia]/100,AH4206,0)</f>
        <v>0</v>
      </c>
      <c r="AI4207" s="2">
        <f t="shared" si="285"/>
        <v>1</v>
      </c>
    </row>
    <row r="4208" spans="26:35" hidden="1" x14ac:dyDescent="0.25">
      <c r="Z4208"/>
      <c r="AD4208" s="5">
        <f t="shared" si="286"/>
        <v>42815</v>
      </c>
      <c r="AE4208" s="96" cm="1">
        <f t="array" ref="AE4208">_xlfn.XLOOKUP(AD4207,SELICHistorico[Data],SELICHistorico[SELIC dia]/100,AE4207,0)</f>
        <v>0</v>
      </c>
      <c r="AF4208" s="80">
        <f t="shared" si="284"/>
        <v>1</v>
      </c>
      <c r="AG4208" s="123">
        <f t="shared" si="283"/>
        <v>1000</v>
      </c>
      <c r="AH4208" s="126" cm="1">
        <f t="array" ref="AH4208">_xlfn.XLOOKUP(AD4207,CDIHistorico_[Data],CDIHistorico_[CDI dia]/100,AH4207,0)</f>
        <v>0</v>
      </c>
      <c r="AI4208" s="2">
        <f t="shared" si="285"/>
        <v>1</v>
      </c>
    </row>
    <row r="4209" spans="26:35" hidden="1" x14ac:dyDescent="0.25">
      <c r="Z4209"/>
      <c r="AD4209" s="5">
        <f t="shared" si="286"/>
        <v>42816</v>
      </c>
      <c r="AE4209" s="96" cm="1">
        <f t="array" ref="AE4209">_xlfn.XLOOKUP(AD4208,SELICHistorico[Data],SELICHistorico[SELIC dia]/100,AE4208,0)</f>
        <v>0</v>
      </c>
      <c r="AF4209" s="80">
        <f t="shared" si="284"/>
        <v>1</v>
      </c>
      <c r="AG4209" s="123">
        <f t="shared" si="283"/>
        <v>1000</v>
      </c>
      <c r="AH4209" s="126" cm="1">
        <f t="array" ref="AH4209">_xlfn.XLOOKUP(AD4208,CDIHistorico_[Data],CDIHistorico_[CDI dia]/100,AH4208,0)</f>
        <v>0</v>
      </c>
      <c r="AI4209" s="2">
        <f t="shared" si="285"/>
        <v>1</v>
      </c>
    </row>
    <row r="4210" spans="26:35" hidden="1" x14ac:dyDescent="0.25">
      <c r="Z4210"/>
      <c r="AD4210" s="5">
        <f t="shared" si="286"/>
        <v>42817</v>
      </c>
      <c r="AE4210" s="96" cm="1">
        <f t="array" ref="AE4210">_xlfn.XLOOKUP(AD4209,SELICHistorico[Data],SELICHistorico[SELIC dia]/100,AE4209,0)</f>
        <v>0</v>
      </c>
      <c r="AF4210" s="80">
        <f t="shared" si="284"/>
        <v>1</v>
      </c>
      <c r="AG4210" s="123">
        <f t="shared" si="283"/>
        <v>1000</v>
      </c>
      <c r="AH4210" s="126" cm="1">
        <f t="array" ref="AH4210">_xlfn.XLOOKUP(AD4209,CDIHistorico_[Data],CDIHistorico_[CDI dia]/100,AH4209,0)</f>
        <v>0</v>
      </c>
      <c r="AI4210" s="2">
        <f t="shared" si="285"/>
        <v>1</v>
      </c>
    </row>
    <row r="4211" spans="26:35" hidden="1" x14ac:dyDescent="0.25">
      <c r="Z4211"/>
      <c r="AD4211" s="5">
        <f t="shared" si="286"/>
        <v>42818</v>
      </c>
      <c r="AE4211" s="96" cm="1">
        <f t="array" ref="AE4211">_xlfn.XLOOKUP(AD4210,SELICHistorico[Data],SELICHistorico[SELIC dia]/100,AE4210,0)</f>
        <v>0</v>
      </c>
      <c r="AF4211" s="80">
        <f t="shared" si="284"/>
        <v>1</v>
      </c>
      <c r="AG4211" s="123">
        <f t="shared" si="283"/>
        <v>1000</v>
      </c>
      <c r="AH4211" s="126" cm="1">
        <f t="array" ref="AH4211">_xlfn.XLOOKUP(AD4210,CDIHistorico_[Data],CDIHistorico_[CDI dia]/100,AH4210,0)</f>
        <v>0</v>
      </c>
      <c r="AI4211" s="2">
        <f t="shared" si="285"/>
        <v>1</v>
      </c>
    </row>
    <row r="4212" spans="26:35" hidden="1" x14ac:dyDescent="0.25">
      <c r="Z4212"/>
      <c r="AD4212" s="5">
        <f t="shared" si="286"/>
        <v>42821</v>
      </c>
      <c r="AE4212" s="96" cm="1">
        <f t="array" ref="AE4212">_xlfn.XLOOKUP(AD4211,SELICHistorico[Data],SELICHistorico[SELIC dia]/100,AE4211,0)</f>
        <v>0</v>
      </c>
      <c r="AF4212" s="80">
        <f t="shared" si="284"/>
        <v>1</v>
      </c>
      <c r="AG4212" s="123">
        <f t="shared" si="283"/>
        <v>1000</v>
      </c>
      <c r="AH4212" s="126" cm="1">
        <f t="array" ref="AH4212">_xlfn.XLOOKUP(AD4211,CDIHistorico_[Data],CDIHistorico_[CDI dia]/100,AH4211,0)</f>
        <v>0</v>
      </c>
      <c r="AI4212" s="2">
        <f t="shared" si="285"/>
        <v>1</v>
      </c>
    </row>
    <row r="4213" spans="26:35" hidden="1" x14ac:dyDescent="0.25">
      <c r="Z4213"/>
      <c r="AD4213" s="5">
        <f t="shared" si="286"/>
        <v>42822</v>
      </c>
      <c r="AE4213" s="96" cm="1">
        <f t="array" ref="AE4213">_xlfn.XLOOKUP(AD4212,SELICHistorico[Data],SELICHistorico[SELIC dia]/100,AE4212,0)</f>
        <v>0</v>
      </c>
      <c r="AF4213" s="80">
        <f t="shared" si="284"/>
        <v>1</v>
      </c>
      <c r="AG4213" s="123">
        <f t="shared" si="283"/>
        <v>1000</v>
      </c>
      <c r="AH4213" s="126" cm="1">
        <f t="array" ref="AH4213">_xlfn.XLOOKUP(AD4212,CDIHistorico_[Data],CDIHistorico_[CDI dia]/100,AH4212,0)</f>
        <v>0</v>
      </c>
      <c r="AI4213" s="2">
        <f t="shared" si="285"/>
        <v>1</v>
      </c>
    </row>
    <row r="4214" spans="26:35" hidden="1" x14ac:dyDescent="0.25">
      <c r="Z4214"/>
      <c r="AD4214" s="5">
        <f t="shared" si="286"/>
        <v>42823</v>
      </c>
      <c r="AE4214" s="96" cm="1">
        <f t="array" ref="AE4214">_xlfn.XLOOKUP(AD4213,SELICHistorico[Data],SELICHistorico[SELIC dia]/100,AE4213,0)</f>
        <v>0</v>
      </c>
      <c r="AF4214" s="80">
        <f t="shared" si="284"/>
        <v>1</v>
      </c>
      <c r="AG4214" s="123">
        <f t="shared" si="283"/>
        <v>1000</v>
      </c>
      <c r="AH4214" s="126" cm="1">
        <f t="array" ref="AH4214">_xlfn.XLOOKUP(AD4213,CDIHistorico_[Data],CDIHistorico_[CDI dia]/100,AH4213,0)</f>
        <v>0</v>
      </c>
      <c r="AI4214" s="2">
        <f t="shared" si="285"/>
        <v>1</v>
      </c>
    </row>
    <row r="4215" spans="26:35" hidden="1" x14ac:dyDescent="0.25">
      <c r="Z4215"/>
      <c r="AD4215" s="5">
        <f t="shared" si="286"/>
        <v>42824</v>
      </c>
      <c r="AE4215" s="96" cm="1">
        <f t="array" ref="AE4215">_xlfn.XLOOKUP(AD4214,SELICHistorico[Data],SELICHistorico[SELIC dia]/100,AE4214,0)</f>
        <v>0</v>
      </c>
      <c r="AF4215" s="80">
        <f t="shared" si="284"/>
        <v>1</v>
      </c>
      <c r="AG4215" s="123">
        <f t="shared" si="283"/>
        <v>1000</v>
      </c>
      <c r="AH4215" s="126" cm="1">
        <f t="array" ref="AH4215">_xlfn.XLOOKUP(AD4214,CDIHistorico_[Data],CDIHistorico_[CDI dia]/100,AH4214,0)</f>
        <v>0</v>
      </c>
      <c r="AI4215" s="2">
        <f t="shared" si="285"/>
        <v>1</v>
      </c>
    </row>
    <row r="4216" spans="26:35" hidden="1" x14ac:dyDescent="0.25">
      <c r="Z4216"/>
      <c r="AD4216" s="5">
        <f t="shared" si="286"/>
        <v>42825</v>
      </c>
      <c r="AE4216" s="96" cm="1">
        <f t="array" ref="AE4216">_xlfn.XLOOKUP(AD4215,SELICHistorico[Data],SELICHistorico[SELIC dia]/100,AE4215,0)</f>
        <v>0</v>
      </c>
      <c r="AF4216" s="80">
        <f t="shared" si="284"/>
        <v>1</v>
      </c>
      <c r="AG4216" s="123">
        <f t="shared" si="283"/>
        <v>1000</v>
      </c>
      <c r="AH4216" s="126" cm="1">
        <f t="array" ref="AH4216">_xlfn.XLOOKUP(AD4215,CDIHistorico_[Data],CDIHistorico_[CDI dia]/100,AH4215,0)</f>
        <v>0</v>
      </c>
      <c r="AI4216" s="2">
        <f t="shared" si="285"/>
        <v>1</v>
      </c>
    </row>
    <row r="4217" spans="26:35" hidden="1" x14ac:dyDescent="0.25">
      <c r="Z4217"/>
      <c r="AD4217" s="5">
        <f t="shared" si="286"/>
        <v>42828</v>
      </c>
      <c r="AE4217" s="96" cm="1">
        <f t="array" ref="AE4217">_xlfn.XLOOKUP(AD4216,SELICHistorico[Data],SELICHistorico[SELIC dia]/100,AE4216,0)</f>
        <v>0</v>
      </c>
      <c r="AF4217" s="80">
        <f t="shared" si="284"/>
        <v>1</v>
      </c>
      <c r="AG4217" s="123">
        <f t="shared" si="283"/>
        <v>1000</v>
      </c>
      <c r="AH4217" s="126" cm="1">
        <f t="array" ref="AH4217">_xlfn.XLOOKUP(AD4216,CDIHistorico_[Data],CDIHistorico_[CDI dia]/100,AH4216,0)</f>
        <v>0</v>
      </c>
      <c r="AI4217" s="2">
        <f t="shared" si="285"/>
        <v>1</v>
      </c>
    </row>
    <row r="4218" spans="26:35" hidden="1" x14ac:dyDescent="0.25">
      <c r="Z4218"/>
      <c r="AD4218" s="5">
        <f t="shared" si="286"/>
        <v>42829</v>
      </c>
      <c r="AE4218" s="96" cm="1">
        <f t="array" ref="AE4218">_xlfn.XLOOKUP(AD4217,SELICHistorico[Data],SELICHistorico[SELIC dia]/100,AE4217,0)</f>
        <v>0</v>
      </c>
      <c r="AF4218" s="80">
        <f t="shared" si="284"/>
        <v>1</v>
      </c>
      <c r="AG4218" s="123">
        <f t="shared" si="283"/>
        <v>1000</v>
      </c>
      <c r="AH4218" s="126" cm="1">
        <f t="array" ref="AH4218">_xlfn.XLOOKUP(AD4217,CDIHistorico_[Data],CDIHistorico_[CDI dia]/100,AH4217,0)</f>
        <v>0</v>
      </c>
      <c r="AI4218" s="2">
        <f t="shared" si="285"/>
        <v>1</v>
      </c>
    </row>
    <row r="4219" spans="26:35" hidden="1" x14ac:dyDescent="0.25">
      <c r="Z4219"/>
      <c r="AD4219" s="5">
        <f t="shared" si="286"/>
        <v>42830</v>
      </c>
      <c r="AE4219" s="96" cm="1">
        <f t="array" ref="AE4219">_xlfn.XLOOKUP(AD4218,SELICHistorico[Data],SELICHistorico[SELIC dia]/100,AE4218,0)</f>
        <v>0</v>
      </c>
      <c r="AF4219" s="80">
        <f t="shared" si="284"/>
        <v>1</v>
      </c>
      <c r="AG4219" s="123">
        <f t="shared" si="283"/>
        <v>1000</v>
      </c>
      <c r="AH4219" s="126" cm="1">
        <f t="array" ref="AH4219">_xlfn.XLOOKUP(AD4218,CDIHistorico_[Data],CDIHistorico_[CDI dia]/100,AH4218,0)</f>
        <v>0</v>
      </c>
      <c r="AI4219" s="2">
        <f t="shared" si="285"/>
        <v>1</v>
      </c>
    </row>
    <row r="4220" spans="26:35" hidden="1" x14ac:dyDescent="0.25">
      <c r="Z4220"/>
      <c r="AD4220" s="5">
        <f t="shared" si="286"/>
        <v>42831</v>
      </c>
      <c r="AE4220" s="96" cm="1">
        <f t="array" ref="AE4220">_xlfn.XLOOKUP(AD4219,SELICHistorico[Data],SELICHistorico[SELIC dia]/100,AE4219,0)</f>
        <v>0</v>
      </c>
      <c r="AF4220" s="80">
        <f t="shared" si="284"/>
        <v>1</v>
      </c>
      <c r="AG4220" s="123">
        <f t="shared" si="283"/>
        <v>1000</v>
      </c>
      <c r="AH4220" s="126" cm="1">
        <f t="array" ref="AH4220">_xlfn.XLOOKUP(AD4219,CDIHistorico_[Data],CDIHistorico_[CDI dia]/100,AH4219,0)</f>
        <v>0</v>
      </c>
      <c r="AI4220" s="2">
        <f t="shared" si="285"/>
        <v>1</v>
      </c>
    </row>
    <row r="4221" spans="26:35" hidden="1" x14ac:dyDescent="0.25">
      <c r="Z4221"/>
      <c r="AD4221" s="5">
        <f t="shared" si="286"/>
        <v>42832</v>
      </c>
      <c r="AE4221" s="96" cm="1">
        <f t="array" ref="AE4221">_xlfn.XLOOKUP(AD4220,SELICHistorico[Data],SELICHistorico[SELIC dia]/100,AE4220,0)</f>
        <v>0</v>
      </c>
      <c r="AF4221" s="80">
        <f t="shared" si="284"/>
        <v>1</v>
      </c>
      <c r="AG4221" s="123">
        <f t="shared" si="283"/>
        <v>1000</v>
      </c>
      <c r="AH4221" s="126" cm="1">
        <f t="array" ref="AH4221">_xlfn.XLOOKUP(AD4220,CDIHistorico_[Data],CDIHistorico_[CDI dia]/100,AH4220,0)</f>
        <v>0</v>
      </c>
      <c r="AI4221" s="2">
        <f t="shared" si="285"/>
        <v>1</v>
      </c>
    </row>
    <row r="4222" spans="26:35" hidden="1" x14ac:dyDescent="0.25">
      <c r="Z4222"/>
      <c r="AD4222" s="5">
        <f t="shared" si="286"/>
        <v>42835</v>
      </c>
      <c r="AE4222" s="96" cm="1">
        <f t="array" ref="AE4222">_xlfn.XLOOKUP(AD4221,SELICHistorico[Data],SELICHistorico[SELIC dia]/100,AE4221,0)</f>
        <v>0</v>
      </c>
      <c r="AF4222" s="80">
        <f t="shared" si="284"/>
        <v>1</v>
      </c>
      <c r="AG4222" s="123">
        <f t="shared" si="283"/>
        <v>1000</v>
      </c>
      <c r="AH4222" s="126" cm="1">
        <f t="array" ref="AH4222">_xlfn.XLOOKUP(AD4221,CDIHistorico_[Data],CDIHistorico_[CDI dia]/100,AH4221,0)</f>
        <v>0</v>
      </c>
      <c r="AI4222" s="2">
        <f t="shared" si="285"/>
        <v>1</v>
      </c>
    </row>
    <row r="4223" spans="26:35" hidden="1" x14ac:dyDescent="0.25">
      <c r="Z4223"/>
      <c r="AD4223" s="5">
        <f t="shared" si="286"/>
        <v>42836</v>
      </c>
      <c r="AE4223" s="96" cm="1">
        <f t="array" ref="AE4223">_xlfn.XLOOKUP(AD4222,SELICHistorico[Data],SELICHistorico[SELIC dia]/100,AE4222,0)</f>
        <v>0</v>
      </c>
      <c r="AF4223" s="80">
        <f t="shared" si="284"/>
        <v>1</v>
      </c>
      <c r="AG4223" s="123">
        <f t="shared" si="283"/>
        <v>1000</v>
      </c>
      <c r="AH4223" s="126" cm="1">
        <f t="array" ref="AH4223">_xlfn.XLOOKUP(AD4222,CDIHistorico_[Data],CDIHistorico_[CDI dia]/100,AH4222,0)</f>
        <v>0</v>
      </c>
      <c r="AI4223" s="2">
        <f t="shared" si="285"/>
        <v>1</v>
      </c>
    </row>
    <row r="4224" spans="26:35" hidden="1" x14ac:dyDescent="0.25">
      <c r="Z4224"/>
      <c r="AD4224" s="5">
        <f t="shared" si="286"/>
        <v>42837</v>
      </c>
      <c r="AE4224" s="96" cm="1">
        <f t="array" ref="AE4224">_xlfn.XLOOKUP(AD4223,SELICHistorico[Data],SELICHistorico[SELIC dia]/100,AE4223,0)</f>
        <v>0</v>
      </c>
      <c r="AF4224" s="80">
        <f t="shared" si="284"/>
        <v>1</v>
      </c>
      <c r="AG4224" s="123">
        <f t="shared" si="283"/>
        <v>1000</v>
      </c>
      <c r="AH4224" s="126" cm="1">
        <f t="array" ref="AH4224">_xlfn.XLOOKUP(AD4223,CDIHistorico_[Data],CDIHistorico_[CDI dia]/100,AH4223,0)</f>
        <v>0</v>
      </c>
      <c r="AI4224" s="2">
        <f t="shared" si="285"/>
        <v>1</v>
      </c>
    </row>
    <row r="4225" spans="26:35" hidden="1" x14ac:dyDescent="0.25">
      <c r="Z4225"/>
      <c r="AD4225" s="5">
        <f t="shared" si="286"/>
        <v>42838</v>
      </c>
      <c r="AE4225" s="96" cm="1">
        <f t="array" ref="AE4225">_xlfn.XLOOKUP(AD4224,SELICHistorico[Data],SELICHistorico[SELIC dia]/100,AE4224,0)</f>
        <v>0</v>
      </c>
      <c r="AF4225" s="80">
        <f t="shared" si="284"/>
        <v>1</v>
      </c>
      <c r="AG4225" s="123">
        <f t="shared" si="283"/>
        <v>1000</v>
      </c>
      <c r="AH4225" s="126" cm="1">
        <f t="array" ref="AH4225">_xlfn.XLOOKUP(AD4224,CDIHistorico_[Data],CDIHistorico_[CDI dia]/100,AH4224,0)</f>
        <v>0</v>
      </c>
      <c r="AI4225" s="2">
        <f t="shared" si="285"/>
        <v>1</v>
      </c>
    </row>
    <row r="4226" spans="26:35" hidden="1" x14ac:dyDescent="0.25">
      <c r="Z4226"/>
      <c r="AD4226" s="5">
        <f t="shared" si="286"/>
        <v>42842</v>
      </c>
      <c r="AE4226" s="96" cm="1">
        <f t="array" ref="AE4226">_xlfn.XLOOKUP(AD4225,SELICHistorico[Data],SELICHistorico[SELIC dia]/100,AE4225,0)</f>
        <v>0</v>
      </c>
      <c r="AF4226" s="80">
        <f t="shared" si="284"/>
        <v>1</v>
      </c>
      <c r="AG4226" s="123">
        <f t="shared" si="283"/>
        <v>1000</v>
      </c>
      <c r="AH4226" s="126" cm="1">
        <f t="array" ref="AH4226">_xlfn.XLOOKUP(AD4225,CDIHistorico_[Data],CDIHistorico_[CDI dia]/100,AH4225,0)</f>
        <v>0</v>
      </c>
      <c r="AI4226" s="2">
        <f t="shared" si="285"/>
        <v>1</v>
      </c>
    </row>
    <row r="4227" spans="26:35" hidden="1" x14ac:dyDescent="0.25">
      <c r="Z4227"/>
      <c r="AD4227" s="5">
        <f t="shared" si="286"/>
        <v>42843</v>
      </c>
      <c r="AE4227" s="96" cm="1">
        <f t="array" ref="AE4227">_xlfn.XLOOKUP(AD4226,SELICHistorico[Data],SELICHistorico[SELIC dia]/100,AE4226,0)</f>
        <v>0</v>
      </c>
      <c r="AF4227" s="80">
        <f t="shared" si="284"/>
        <v>1</v>
      </c>
      <c r="AG4227" s="123">
        <f t="shared" si="283"/>
        <v>1000</v>
      </c>
      <c r="AH4227" s="126" cm="1">
        <f t="array" ref="AH4227">_xlfn.XLOOKUP(AD4226,CDIHistorico_[Data],CDIHistorico_[CDI dia]/100,AH4226,0)</f>
        <v>0</v>
      </c>
      <c r="AI4227" s="2">
        <f t="shared" si="285"/>
        <v>1</v>
      </c>
    </row>
    <row r="4228" spans="26:35" hidden="1" x14ac:dyDescent="0.25">
      <c r="Z4228"/>
      <c r="AD4228" s="5">
        <f t="shared" si="286"/>
        <v>42844</v>
      </c>
      <c r="AE4228" s="96" cm="1">
        <f t="array" ref="AE4228">_xlfn.XLOOKUP(AD4227,SELICHistorico[Data],SELICHistorico[SELIC dia]/100,AE4227,0)</f>
        <v>0</v>
      </c>
      <c r="AF4228" s="80">
        <f t="shared" si="284"/>
        <v>1</v>
      </c>
      <c r="AG4228" s="123">
        <f t="shared" si="283"/>
        <v>1000</v>
      </c>
      <c r="AH4228" s="126" cm="1">
        <f t="array" ref="AH4228">_xlfn.XLOOKUP(AD4227,CDIHistorico_[Data],CDIHistorico_[CDI dia]/100,AH4227,0)</f>
        <v>0</v>
      </c>
      <c r="AI4228" s="2">
        <f t="shared" si="285"/>
        <v>1</v>
      </c>
    </row>
    <row r="4229" spans="26:35" hidden="1" x14ac:dyDescent="0.25">
      <c r="Z4229"/>
      <c r="AD4229" s="5">
        <f t="shared" si="286"/>
        <v>42845</v>
      </c>
      <c r="AE4229" s="96" cm="1">
        <f t="array" ref="AE4229">_xlfn.XLOOKUP(AD4228,SELICHistorico[Data],SELICHistorico[SELIC dia]/100,AE4228,0)</f>
        <v>0</v>
      </c>
      <c r="AF4229" s="80">
        <f t="shared" si="284"/>
        <v>1</v>
      </c>
      <c r="AG4229" s="123">
        <f t="shared" si="283"/>
        <v>1000</v>
      </c>
      <c r="AH4229" s="126" cm="1">
        <f t="array" ref="AH4229">_xlfn.XLOOKUP(AD4228,CDIHistorico_[Data],CDIHistorico_[CDI dia]/100,AH4228,0)</f>
        <v>0</v>
      </c>
      <c r="AI4229" s="2">
        <f t="shared" si="285"/>
        <v>1</v>
      </c>
    </row>
    <row r="4230" spans="26:35" hidden="1" x14ac:dyDescent="0.25">
      <c r="Z4230"/>
      <c r="AD4230" s="5">
        <f t="shared" si="286"/>
        <v>42849</v>
      </c>
      <c r="AE4230" s="96" cm="1">
        <f t="array" ref="AE4230">_xlfn.XLOOKUP(AD4229,SELICHistorico[Data],SELICHistorico[SELIC dia]/100,AE4229,0)</f>
        <v>0</v>
      </c>
      <c r="AF4230" s="80">
        <f t="shared" si="284"/>
        <v>1</v>
      </c>
      <c r="AG4230" s="123">
        <f t="shared" si="283"/>
        <v>1000</v>
      </c>
      <c r="AH4230" s="126" cm="1">
        <f t="array" ref="AH4230">_xlfn.XLOOKUP(AD4229,CDIHistorico_[Data],CDIHistorico_[CDI dia]/100,AH4229,0)</f>
        <v>0</v>
      </c>
      <c r="AI4230" s="2">
        <f t="shared" si="285"/>
        <v>1</v>
      </c>
    </row>
    <row r="4231" spans="26:35" hidden="1" x14ac:dyDescent="0.25">
      <c r="Z4231"/>
      <c r="AD4231" s="5">
        <f t="shared" si="286"/>
        <v>42850</v>
      </c>
      <c r="AE4231" s="96" cm="1">
        <f t="array" ref="AE4231">_xlfn.XLOOKUP(AD4230,SELICHistorico[Data],SELICHistorico[SELIC dia]/100,AE4230,0)</f>
        <v>0</v>
      </c>
      <c r="AF4231" s="80">
        <f t="shared" si="284"/>
        <v>1</v>
      </c>
      <c r="AG4231" s="123">
        <f t="shared" si="283"/>
        <v>1000</v>
      </c>
      <c r="AH4231" s="126" cm="1">
        <f t="array" ref="AH4231">_xlfn.XLOOKUP(AD4230,CDIHistorico_[Data],CDIHistorico_[CDI dia]/100,AH4230,0)</f>
        <v>0</v>
      </c>
      <c r="AI4231" s="2">
        <f t="shared" si="285"/>
        <v>1</v>
      </c>
    </row>
    <row r="4232" spans="26:35" hidden="1" x14ac:dyDescent="0.25">
      <c r="Z4232"/>
      <c r="AD4232" s="5">
        <f t="shared" si="286"/>
        <v>42851</v>
      </c>
      <c r="AE4232" s="96" cm="1">
        <f t="array" ref="AE4232">_xlfn.XLOOKUP(AD4231,SELICHistorico[Data],SELICHistorico[SELIC dia]/100,AE4231,0)</f>
        <v>0</v>
      </c>
      <c r="AF4232" s="80">
        <f t="shared" si="284"/>
        <v>1</v>
      </c>
      <c r="AG4232" s="123">
        <f t="shared" si="283"/>
        <v>1000</v>
      </c>
      <c r="AH4232" s="126" cm="1">
        <f t="array" ref="AH4232">_xlfn.XLOOKUP(AD4231,CDIHistorico_[Data],CDIHistorico_[CDI dia]/100,AH4231,0)</f>
        <v>0</v>
      </c>
      <c r="AI4232" s="2">
        <f t="shared" si="285"/>
        <v>1</v>
      </c>
    </row>
    <row r="4233" spans="26:35" hidden="1" x14ac:dyDescent="0.25">
      <c r="Z4233"/>
      <c r="AD4233" s="5">
        <f t="shared" si="286"/>
        <v>42852</v>
      </c>
      <c r="AE4233" s="96" cm="1">
        <f t="array" ref="AE4233">_xlfn.XLOOKUP(AD4232,SELICHistorico[Data],SELICHistorico[SELIC dia]/100,AE4232,0)</f>
        <v>0</v>
      </c>
      <c r="AF4233" s="80">
        <f t="shared" si="284"/>
        <v>1</v>
      </c>
      <c r="AG4233" s="123">
        <f t="shared" si="283"/>
        <v>1000</v>
      </c>
      <c r="AH4233" s="126" cm="1">
        <f t="array" ref="AH4233">_xlfn.XLOOKUP(AD4232,CDIHistorico_[Data],CDIHistorico_[CDI dia]/100,AH4232,0)</f>
        <v>0</v>
      </c>
      <c r="AI4233" s="2">
        <f t="shared" si="285"/>
        <v>1</v>
      </c>
    </row>
    <row r="4234" spans="26:35" hidden="1" x14ac:dyDescent="0.25">
      <c r="Z4234"/>
      <c r="AD4234" s="5">
        <f t="shared" si="286"/>
        <v>42853</v>
      </c>
      <c r="AE4234" s="96" cm="1">
        <f t="array" ref="AE4234">_xlfn.XLOOKUP(AD4233,SELICHistorico[Data],SELICHistorico[SELIC dia]/100,AE4233,0)</f>
        <v>0</v>
      </c>
      <c r="AF4234" s="80">
        <f t="shared" si="284"/>
        <v>1</v>
      </c>
      <c r="AG4234" s="123">
        <f t="shared" si="283"/>
        <v>1000</v>
      </c>
      <c r="AH4234" s="126" cm="1">
        <f t="array" ref="AH4234">_xlfn.XLOOKUP(AD4233,CDIHistorico_[Data],CDIHistorico_[CDI dia]/100,AH4233,0)</f>
        <v>0</v>
      </c>
      <c r="AI4234" s="2">
        <f t="shared" si="285"/>
        <v>1</v>
      </c>
    </row>
    <row r="4235" spans="26:35" hidden="1" x14ac:dyDescent="0.25">
      <c r="Z4235"/>
      <c r="AD4235" s="5">
        <f t="shared" si="286"/>
        <v>42857</v>
      </c>
      <c r="AE4235" s="96" cm="1">
        <f t="array" ref="AE4235">_xlfn.XLOOKUP(AD4234,SELICHistorico[Data],SELICHistorico[SELIC dia]/100,AE4234,0)</f>
        <v>0</v>
      </c>
      <c r="AF4235" s="80">
        <f t="shared" si="284"/>
        <v>1</v>
      </c>
      <c r="AG4235" s="123">
        <f t="shared" si="283"/>
        <v>1000</v>
      </c>
      <c r="AH4235" s="126" cm="1">
        <f t="array" ref="AH4235">_xlfn.XLOOKUP(AD4234,CDIHistorico_[Data],CDIHistorico_[CDI dia]/100,AH4234,0)</f>
        <v>0</v>
      </c>
      <c r="AI4235" s="2">
        <f t="shared" si="285"/>
        <v>1</v>
      </c>
    </row>
    <row r="4236" spans="26:35" hidden="1" x14ac:dyDescent="0.25">
      <c r="Z4236"/>
      <c r="AD4236" s="5">
        <f t="shared" si="286"/>
        <v>42858</v>
      </c>
      <c r="AE4236" s="96" cm="1">
        <f t="array" ref="AE4236">_xlfn.XLOOKUP(AD4235,SELICHistorico[Data],SELICHistorico[SELIC dia]/100,AE4235,0)</f>
        <v>0</v>
      </c>
      <c r="AF4236" s="80">
        <f t="shared" si="284"/>
        <v>1</v>
      </c>
      <c r="AG4236" s="123">
        <f t="shared" ref="AG4236:AG4299" si="287">TRUNC(1000*AF4236,6)</f>
        <v>1000</v>
      </c>
      <c r="AH4236" s="126" cm="1">
        <f t="array" ref="AH4236">_xlfn.XLOOKUP(AD4235,CDIHistorico_[Data],CDIHistorico_[CDI dia]/100,AH4235,0)</f>
        <v>0</v>
      </c>
      <c r="AI4236" s="2">
        <f t="shared" si="285"/>
        <v>1</v>
      </c>
    </row>
    <row r="4237" spans="26:35" hidden="1" x14ac:dyDescent="0.25">
      <c r="Z4237"/>
      <c r="AD4237" s="5">
        <f t="shared" si="286"/>
        <v>42859</v>
      </c>
      <c r="AE4237" s="96" cm="1">
        <f t="array" ref="AE4237">_xlfn.XLOOKUP(AD4236,SELICHistorico[Data],SELICHistorico[SELIC dia]/100,AE4236,0)</f>
        <v>0</v>
      </c>
      <c r="AF4237" s="80">
        <f t="shared" ref="AF4237:AF4300" si="288">AF4236*(1+AE4237)</f>
        <v>1</v>
      </c>
      <c r="AG4237" s="123">
        <f t="shared" si="287"/>
        <v>1000</v>
      </c>
      <c r="AH4237" s="126" cm="1">
        <f t="array" ref="AH4237">_xlfn.XLOOKUP(AD4236,CDIHistorico_[Data],CDIHistorico_[CDI dia]/100,AH4236,0)</f>
        <v>0</v>
      </c>
      <c r="AI4237" s="2">
        <f t="shared" ref="AI4237:AI4300" si="289">AI4236*(1+AH4237)</f>
        <v>1</v>
      </c>
    </row>
    <row r="4238" spans="26:35" hidden="1" x14ac:dyDescent="0.25">
      <c r="Z4238"/>
      <c r="AD4238" s="5">
        <f t="shared" si="286"/>
        <v>42860</v>
      </c>
      <c r="AE4238" s="96" cm="1">
        <f t="array" ref="AE4238">_xlfn.XLOOKUP(AD4237,SELICHistorico[Data],SELICHistorico[SELIC dia]/100,AE4237,0)</f>
        <v>0</v>
      </c>
      <c r="AF4238" s="80">
        <f t="shared" si="288"/>
        <v>1</v>
      </c>
      <c r="AG4238" s="123">
        <f t="shared" si="287"/>
        <v>1000</v>
      </c>
      <c r="AH4238" s="126" cm="1">
        <f t="array" ref="AH4238">_xlfn.XLOOKUP(AD4237,CDIHistorico_[Data],CDIHistorico_[CDI dia]/100,AH4237,0)</f>
        <v>0</v>
      </c>
      <c r="AI4238" s="2">
        <f t="shared" si="289"/>
        <v>1</v>
      </c>
    </row>
    <row r="4239" spans="26:35" hidden="1" x14ac:dyDescent="0.25">
      <c r="Z4239"/>
      <c r="AD4239" s="5">
        <f t="shared" si="286"/>
        <v>42863</v>
      </c>
      <c r="AE4239" s="96" cm="1">
        <f t="array" ref="AE4239">_xlfn.XLOOKUP(AD4238,SELICHistorico[Data],SELICHistorico[SELIC dia]/100,AE4238,0)</f>
        <v>0</v>
      </c>
      <c r="AF4239" s="80">
        <f t="shared" si="288"/>
        <v>1</v>
      </c>
      <c r="AG4239" s="123">
        <f t="shared" si="287"/>
        <v>1000</v>
      </c>
      <c r="AH4239" s="126" cm="1">
        <f t="array" ref="AH4239">_xlfn.XLOOKUP(AD4238,CDIHistorico_[Data],CDIHistorico_[CDI dia]/100,AH4238,0)</f>
        <v>0</v>
      </c>
      <c r="AI4239" s="2">
        <f t="shared" si="289"/>
        <v>1</v>
      </c>
    </row>
    <row r="4240" spans="26:35" hidden="1" x14ac:dyDescent="0.25">
      <c r="Z4240"/>
      <c r="AD4240" s="5">
        <f t="shared" si="286"/>
        <v>42864</v>
      </c>
      <c r="AE4240" s="96" cm="1">
        <f t="array" ref="AE4240">_xlfn.XLOOKUP(AD4239,SELICHistorico[Data],SELICHistorico[SELIC dia]/100,AE4239,0)</f>
        <v>0</v>
      </c>
      <c r="AF4240" s="80">
        <f t="shared" si="288"/>
        <v>1</v>
      </c>
      <c r="AG4240" s="123">
        <f t="shared" si="287"/>
        <v>1000</v>
      </c>
      <c r="AH4240" s="126" cm="1">
        <f t="array" ref="AH4240">_xlfn.XLOOKUP(AD4239,CDIHistorico_[Data],CDIHistorico_[CDI dia]/100,AH4239,0)</f>
        <v>0</v>
      </c>
      <c r="AI4240" s="2">
        <f t="shared" si="289"/>
        <v>1</v>
      </c>
    </row>
    <row r="4241" spans="26:35" hidden="1" x14ac:dyDescent="0.25">
      <c r="Z4241"/>
      <c r="AD4241" s="5">
        <f t="shared" si="286"/>
        <v>42865</v>
      </c>
      <c r="AE4241" s="96" cm="1">
        <f t="array" ref="AE4241">_xlfn.XLOOKUP(AD4240,SELICHistorico[Data],SELICHistorico[SELIC dia]/100,AE4240,0)</f>
        <v>0</v>
      </c>
      <c r="AF4241" s="80">
        <f t="shared" si="288"/>
        <v>1</v>
      </c>
      <c r="AG4241" s="123">
        <f t="shared" si="287"/>
        <v>1000</v>
      </c>
      <c r="AH4241" s="126" cm="1">
        <f t="array" ref="AH4241">_xlfn.XLOOKUP(AD4240,CDIHistorico_[Data],CDIHistorico_[CDI dia]/100,AH4240,0)</f>
        <v>0</v>
      </c>
      <c r="AI4241" s="2">
        <f t="shared" si="289"/>
        <v>1</v>
      </c>
    </row>
    <row r="4242" spans="26:35" hidden="1" x14ac:dyDescent="0.25">
      <c r="Z4242"/>
      <c r="AD4242" s="5">
        <f t="shared" si="286"/>
        <v>42866</v>
      </c>
      <c r="AE4242" s="96" cm="1">
        <f t="array" ref="AE4242">_xlfn.XLOOKUP(AD4241,SELICHistorico[Data],SELICHistorico[SELIC dia]/100,AE4241,0)</f>
        <v>0</v>
      </c>
      <c r="AF4242" s="80">
        <f t="shared" si="288"/>
        <v>1</v>
      </c>
      <c r="AG4242" s="123">
        <f t="shared" si="287"/>
        <v>1000</v>
      </c>
      <c r="AH4242" s="126" cm="1">
        <f t="array" ref="AH4242">_xlfn.XLOOKUP(AD4241,CDIHistorico_[Data],CDIHistorico_[CDI dia]/100,AH4241,0)</f>
        <v>0</v>
      </c>
      <c r="AI4242" s="2">
        <f t="shared" si="289"/>
        <v>1</v>
      </c>
    </row>
    <row r="4243" spans="26:35" hidden="1" x14ac:dyDescent="0.25">
      <c r="Z4243"/>
      <c r="AD4243" s="5">
        <f t="shared" si="286"/>
        <v>42867</v>
      </c>
      <c r="AE4243" s="96" cm="1">
        <f t="array" ref="AE4243">_xlfn.XLOOKUP(AD4242,SELICHistorico[Data],SELICHistorico[SELIC dia]/100,AE4242,0)</f>
        <v>0</v>
      </c>
      <c r="AF4243" s="80">
        <f t="shared" si="288"/>
        <v>1</v>
      </c>
      <c r="AG4243" s="123">
        <f t="shared" si="287"/>
        <v>1000</v>
      </c>
      <c r="AH4243" s="126" cm="1">
        <f t="array" ref="AH4243">_xlfn.XLOOKUP(AD4242,CDIHistorico_[Data],CDIHistorico_[CDI dia]/100,AH4242,0)</f>
        <v>0</v>
      </c>
      <c r="AI4243" s="2">
        <f t="shared" si="289"/>
        <v>1</v>
      </c>
    </row>
    <row r="4244" spans="26:35" hidden="1" x14ac:dyDescent="0.25">
      <c r="Z4244"/>
      <c r="AD4244" s="5">
        <f t="shared" ref="AD4244:AD4307" si="290">WORKDAY(AD4243,1,feriados)</f>
        <v>42870</v>
      </c>
      <c r="AE4244" s="96" cm="1">
        <f t="array" ref="AE4244">_xlfn.XLOOKUP(AD4243,SELICHistorico[Data],SELICHistorico[SELIC dia]/100,AE4243,0)</f>
        <v>0</v>
      </c>
      <c r="AF4244" s="80">
        <f t="shared" si="288"/>
        <v>1</v>
      </c>
      <c r="AG4244" s="123">
        <f t="shared" si="287"/>
        <v>1000</v>
      </c>
      <c r="AH4244" s="126" cm="1">
        <f t="array" ref="AH4244">_xlfn.XLOOKUP(AD4243,CDIHistorico_[Data],CDIHistorico_[CDI dia]/100,AH4243,0)</f>
        <v>0</v>
      </c>
      <c r="AI4244" s="2">
        <f t="shared" si="289"/>
        <v>1</v>
      </c>
    </row>
    <row r="4245" spans="26:35" hidden="1" x14ac:dyDescent="0.25">
      <c r="Z4245"/>
      <c r="AD4245" s="5">
        <f t="shared" si="290"/>
        <v>42871</v>
      </c>
      <c r="AE4245" s="96" cm="1">
        <f t="array" ref="AE4245">_xlfn.XLOOKUP(AD4244,SELICHistorico[Data],SELICHistorico[SELIC dia]/100,AE4244,0)</f>
        <v>0</v>
      </c>
      <c r="AF4245" s="80">
        <f t="shared" si="288"/>
        <v>1</v>
      </c>
      <c r="AG4245" s="123">
        <f t="shared" si="287"/>
        <v>1000</v>
      </c>
      <c r="AH4245" s="126" cm="1">
        <f t="array" ref="AH4245">_xlfn.XLOOKUP(AD4244,CDIHistorico_[Data],CDIHistorico_[CDI dia]/100,AH4244,0)</f>
        <v>0</v>
      </c>
      <c r="AI4245" s="2">
        <f t="shared" si="289"/>
        <v>1</v>
      </c>
    </row>
    <row r="4246" spans="26:35" hidden="1" x14ac:dyDescent="0.25">
      <c r="Z4246"/>
      <c r="AD4246" s="5">
        <f t="shared" si="290"/>
        <v>42872</v>
      </c>
      <c r="AE4246" s="96" cm="1">
        <f t="array" ref="AE4246">_xlfn.XLOOKUP(AD4245,SELICHistorico[Data],SELICHistorico[SELIC dia]/100,AE4245,0)</f>
        <v>0</v>
      </c>
      <c r="AF4246" s="80">
        <f t="shared" si="288"/>
        <v>1</v>
      </c>
      <c r="AG4246" s="123">
        <f t="shared" si="287"/>
        <v>1000</v>
      </c>
      <c r="AH4246" s="126" cm="1">
        <f t="array" ref="AH4246">_xlfn.XLOOKUP(AD4245,CDIHistorico_[Data],CDIHistorico_[CDI dia]/100,AH4245,0)</f>
        <v>0</v>
      </c>
      <c r="AI4246" s="2">
        <f t="shared" si="289"/>
        <v>1</v>
      </c>
    </row>
    <row r="4247" spans="26:35" hidden="1" x14ac:dyDescent="0.25">
      <c r="Z4247"/>
      <c r="AD4247" s="5">
        <f t="shared" si="290"/>
        <v>42873</v>
      </c>
      <c r="AE4247" s="96" cm="1">
        <f t="array" ref="AE4247">_xlfn.XLOOKUP(AD4246,SELICHistorico[Data],SELICHistorico[SELIC dia]/100,AE4246,0)</f>
        <v>0</v>
      </c>
      <c r="AF4247" s="80">
        <f t="shared" si="288"/>
        <v>1</v>
      </c>
      <c r="AG4247" s="123">
        <f t="shared" si="287"/>
        <v>1000</v>
      </c>
      <c r="AH4247" s="126" cm="1">
        <f t="array" ref="AH4247">_xlfn.XLOOKUP(AD4246,CDIHistorico_[Data],CDIHistorico_[CDI dia]/100,AH4246,0)</f>
        <v>0</v>
      </c>
      <c r="AI4247" s="2">
        <f t="shared" si="289"/>
        <v>1</v>
      </c>
    </row>
    <row r="4248" spans="26:35" hidden="1" x14ac:dyDescent="0.25">
      <c r="Z4248"/>
      <c r="AD4248" s="5">
        <f t="shared" si="290"/>
        <v>42874</v>
      </c>
      <c r="AE4248" s="96" cm="1">
        <f t="array" ref="AE4248">_xlfn.XLOOKUP(AD4247,SELICHistorico[Data],SELICHistorico[SELIC dia]/100,AE4247,0)</f>
        <v>0</v>
      </c>
      <c r="AF4248" s="80">
        <f t="shared" si="288"/>
        <v>1</v>
      </c>
      <c r="AG4248" s="123">
        <f t="shared" si="287"/>
        <v>1000</v>
      </c>
      <c r="AH4248" s="126" cm="1">
        <f t="array" ref="AH4248">_xlfn.XLOOKUP(AD4247,CDIHistorico_[Data],CDIHistorico_[CDI dia]/100,AH4247,0)</f>
        <v>0</v>
      </c>
      <c r="AI4248" s="2">
        <f t="shared" si="289"/>
        <v>1</v>
      </c>
    </row>
    <row r="4249" spans="26:35" hidden="1" x14ac:dyDescent="0.25">
      <c r="Z4249"/>
      <c r="AD4249" s="5">
        <f t="shared" si="290"/>
        <v>42877</v>
      </c>
      <c r="AE4249" s="96" cm="1">
        <f t="array" ref="AE4249">_xlfn.XLOOKUP(AD4248,SELICHistorico[Data],SELICHistorico[SELIC dia]/100,AE4248,0)</f>
        <v>0</v>
      </c>
      <c r="AF4249" s="80">
        <f t="shared" si="288"/>
        <v>1</v>
      </c>
      <c r="AG4249" s="123">
        <f t="shared" si="287"/>
        <v>1000</v>
      </c>
      <c r="AH4249" s="126" cm="1">
        <f t="array" ref="AH4249">_xlfn.XLOOKUP(AD4248,CDIHistorico_[Data],CDIHistorico_[CDI dia]/100,AH4248,0)</f>
        <v>0</v>
      </c>
      <c r="AI4249" s="2">
        <f t="shared" si="289"/>
        <v>1</v>
      </c>
    </row>
    <row r="4250" spans="26:35" hidden="1" x14ac:dyDescent="0.25">
      <c r="Z4250"/>
      <c r="AD4250" s="5">
        <f t="shared" si="290"/>
        <v>42878</v>
      </c>
      <c r="AE4250" s="96" cm="1">
        <f t="array" ref="AE4250">_xlfn.XLOOKUP(AD4249,SELICHistorico[Data],SELICHistorico[SELIC dia]/100,AE4249,0)</f>
        <v>0</v>
      </c>
      <c r="AF4250" s="80">
        <f t="shared" si="288"/>
        <v>1</v>
      </c>
      <c r="AG4250" s="123">
        <f t="shared" si="287"/>
        <v>1000</v>
      </c>
      <c r="AH4250" s="126" cm="1">
        <f t="array" ref="AH4250">_xlfn.XLOOKUP(AD4249,CDIHistorico_[Data],CDIHistorico_[CDI dia]/100,AH4249,0)</f>
        <v>0</v>
      </c>
      <c r="AI4250" s="2">
        <f t="shared" si="289"/>
        <v>1</v>
      </c>
    </row>
    <row r="4251" spans="26:35" hidden="1" x14ac:dyDescent="0.25">
      <c r="Z4251"/>
      <c r="AD4251" s="5">
        <f t="shared" si="290"/>
        <v>42879</v>
      </c>
      <c r="AE4251" s="96" cm="1">
        <f t="array" ref="AE4251">_xlfn.XLOOKUP(AD4250,SELICHistorico[Data],SELICHistorico[SELIC dia]/100,AE4250,0)</f>
        <v>0</v>
      </c>
      <c r="AF4251" s="80">
        <f t="shared" si="288"/>
        <v>1</v>
      </c>
      <c r="AG4251" s="123">
        <f t="shared" si="287"/>
        <v>1000</v>
      </c>
      <c r="AH4251" s="126" cm="1">
        <f t="array" ref="AH4251">_xlfn.XLOOKUP(AD4250,CDIHistorico_[Data],CDIHistorico_[CDI dia]/100,AH4250,0)</f>
        <v>0</v>
      </c>
      <c r="AI4251" s="2">
        <f t="shared" si="289"/>
        <v>1</v>
      </c>
    </row>
    <row r="4252" spans="26:35" hidden="1" x14ac:dyDescent="0.25">
      <c r="Z4252"/>
      <c r="AD4252" s="5">
        <f t="shared" si="290"/>
        <v>42880</v>
      </c>
      <c r="AE4252" s="96" cm="1">
        <f t="array" ref="AE4252">_xlfn.XLOOKUP(AD4251,SELICHistorico[Data],SELICHistorico[SELIC dia]/100,AE4251,0)</f>
        <v>0</v>
      </c>
      <c r="AF4252" s="80">
        <f t="shared" si="288"/>
        <v>1</v>
      </c>
      <c r="AG4252" s="123">
        <f t="shared" si="287"/>
        <v>1000</v>
      </c>
      <c r="AH4252" s="126" cm="1">
        <f t="array" ref="AH4252">_xlfn.XLOOKUP(AD4251,CDIHistorico_[Data],CDIHistorico_[CDI dia]/100,AH4251,0)</f>
        <v>0</v>
      </c>
      <c r="AI4252" s="2">
        <f t="shared" si="289"/>
        <v>1</v>
      </c>
    </row>
    <row r="4253" spans="26:35" hidden="1" x14ac:dyDescent="0.25">
      <c r="Z4253"/>
      <c r="AD4253" s="5">
        <f t="shared" si="290"/>
        <v>42881</v>
      </c>
      <c r="AE4253" s="96" cm="1">
        <f t="array" ref="AE4253">_xlfn.XLOOKUP(AD4252,SELICHistorico[Data],SELICHistorico[SELIC dia]/100,AE4252,0)</f>
        <v>0</v>
      </c>
      <c r="AF4253" s="80">
        <f t="shared" si="288"/>
        <v>1</v>
      </c>
      <c r="AG4253" s="123">
        <f t="shared" si="287"/>
        <v>1000</v>
      </c>
      <c r="AH4253" s="126" cm="1">
        <f t="array" ref="AH4253">_xlfn.XLOOKUP(AD4252,CDIHistorico_[Data],CDIHistorico_[CDI dia]/100,AH4252,0)</f>
        <v>0</v>
      </c>
      <c r="AI4253" s="2">
        <f t="shared" si="289"/>
        <v>1</v>
      </c>
    </row>
    <row r="4254" spans="26:35" hidden="1" x14ac:dyDescent="0.25">
      <c r="Z4254"/>
      <c r="AD4254" s="5">
        <f t="shared" si="290"/>
        <v>42884</v>
      </c>
      <c r="AE4254" s="96" cm="1">
        <f t="array" ref="AE4254">_xlfn.XLOOKUP(AD4253,SELICHistorico[Data],SELICHistorico[SELIC dia]/100,AE4253,0)</f>
        <v>0</v>
      </c>
      <c r="AF4254" s="80">
        <f t="shared" si="288"/>
        <v>1</v>
      </c>
      <c r="AG4254" s="123">
        <f t="shared" si="287"/>
        <v>1000</v>
      </c>
      <c r="AH4254" s="126" cm="1">
        <f t="array" ref="AH4254">_xlfn.XLOOKUP(AD4253,CDIHistorico_[Data],CDIHistorico_[CDI dia]/100,AH4253,0)</f>
        <v>0</v>
      </c>
      <c r="AI4254" s="2">
        <f t="shared" si="289"/>
        <v>1</v>
      </c>
    </row>
    <row r="4255" spans="26:35" hidden="1" x14ac:dyDescent="0.25">
      <c r="Z4255"/>
      <c r="AD4255" s="5">
        <f t="shared" si="290"/>
        <v>42885</v>
      </c>
      <c r="AE4255" s="96" cm="1">
        <f t="array" ref="AE4255">_xlfn.XLOOKUP(AD4254,SELICHistorico[Data],SELICHistorico[SELIC dia]/100,AE4254,0)</f>
        <v>0</v>
      </c>
      <c r="AF4255" s="80">
        <f t="shared" si="288"/>
        <v>1</v>
      </c>
      <c r="AG4255" s="123">
        <f t="shared" si="287"/>
        <v>1000</v>
      </c>
      <c r="AH4255" s="126" cm="1">
        <f t="array" ref="AH4255">_xlfn.XLOOKUP(AD4254,CDIHistorico_[Data],CDIHistorico_[CDI dia]/100,AH4254,0)</f>
        <v>0</v>
      </c>
      <c r="AI4255" s="2">
        <f t="shared" si="289"/>
        <v>1</v>
      </c>
    </row>
    <row r="4256" spans="26:35" hidden="1" x14ac:dyDescent="0.25">
      <c r="Z4256"/>
      <c r="AD4256" s="5">
        <f t="shared" si="290"/>
        <v>42886</v>
      </c>
      <c r="AE4256" s="96" cm="1">
        <f t="array" ref="AE4256">_xlfn.XLOOKUP(AD4255,SELICHistorico[Data],SELICHistorico[SELIC dia]/100,AE4255,0)</f>
        <v>0</v>
      </c>
      <c r="AF4256" s="80">
        <f t="shared" si="288"/>
        <v>1</v>
      </c>
      <c r="AG4256" s="123">
        <f t="shared" si="287"/>
        <v>1000</v>
      </c>
      <c r="AH4256" s="126" cm="1">
        <f t="array" ref="AH4256">_xlfn.XLOOKUP(AD4255,CDIHistorico_[Data],CDIHistorico_[CDI dia]/100,AH4255,0)</f>
        <v>0</v>
      </c>
      <c r="AI4256" s="2">
        <f t="shared" si="289"/>
        <v>1</v>
      </c>
    </row>
    <row r="4257" spans="26:35" hidden="1" x14ac:dyDescent="0.25">
      <c r="Z4257"/>
      <c r="AD4257" s="5">
        <f t="shared" si="290"/>
        <v>42887</v>
      </c>
      <c r="AE4257" s="96" cm="1">
        <f t="array" ref="AE4257">_xlfn.XLOOKUP(AD4256,SELICHistorico[Data],SELICHistorico[SELIC dia]/100,AE4256,0)</f>
        <v>0</v>
      </c>
      <c r="AF4257" s="80">
        <f t="shared" si="288"/>
        <v>1</v>
      </c>
      <c r="AG4257" s="123">
        <f t="shared" si="287"/>
        <v>1000</v>
      </c>
      <c r="AH4257" s="126" cm="1">
        <f t="array" ref="AH4257">_xlfn.XLOOKUP(AD4256,CDIHistorico_[Data],CDIHistorico_[CDI dia]/100,AH4256,0)</f>
        <v>0</v>
      </c>
      <c r="AI4257" s="2">
        <f t="shared" si="289"/>
        <v>1</v>
      </c>
    </row>
    <row r="4258" spans="26:35" hidden="1" x14ac:dyDescent="0.25">
      <c r="Z4258"/>
      <c r="AD4258" s="5">
        <f t="shared" si="290"/>
        <v>42888</v>
      </c>
      <c r="AE4258" s="96" cm="1">
        <f t="array" ref="AE4258">_xlfn.XLOOKUP(AD4257,SELICHistorico[Data],SELICHistorico[SELIC dia]/100,AE4257,0)</f>
        <v>0</v>
      </c>
      <c r="AF4258" s="80">
        <f t="shared" si="288"/>
        <v>1</v>
      </c>
      <c r="AG4258" s="123">
        <f t="shared" si="287"/>
        <v>1000</v>
      </c>
      <c r="AH4258" s="126" cm="1">
        <f t="array" ref="AH4258">_xlfn.XLOOKUP(AD4257,CDIHistorico_[Data],CDIHistorico_[CDI dia]/100,AH4257,0)</f>
        <v>0</v>
      </c>
      <c r="AI4258" s="2">
        <f t="shared" si="289"/>
        <v>1</v>
      </c>
    </row>
    <row r="4259" spans="26:35" hidden="1" x14ac:dyDescent="0.25">
      <c r="Z4259"/>
      <c r="AD4259" s="5">
        <f t="shared" si="290"/>
        <v>42891</v>
      </c>
      <c r="AE4259" s="96" cm="1">
        <f t="array" ref="AE4259">_xlfn.XLOOKUP(AD4258,SELICHistorico[Data],SELICHistorico[SELIC dia]/100,AE4258,0)</f>
        <v>0</v>
      </c>
      <c r="AF4259" s="80">
        <f t="shared" si="288"/>
        <v>1</v>
      </c>
      <c r="AG4259" s="123">
        <f t="shared" si="287"/>
        <v>1000</v>
      </c>
      <c r="AH4259" s="126" cm="1">
        <f t="array" ref="AH4259">_xlfn.XLOOKUP(AD4258,CDIHistorico_[Data],CDIHistorico_[CDI dia]/100,AH4258,0)</f>
        <v>0</v>
      </c>
      <c r="AI4259" s="2">
        <f t="shared" si="289"/>
        <v>1</v>
      </c>
    </row>
    <row r="4260" spans="26:35" hidden="1" x14ac:dyDescent="0.25">
      <c r="Z4260"/>
      <c r="AD4260" s="5">
        <f t="shared" si="290"/>
        <v>42892</v>
      </c>
      <c r="AE4260" s="96" cm="1">
        <f t="array" ref="AE4260">_xlfn.XLOOKUP(AD4259,SELICHistorico[Data],SELICHistorico[SELIC dia]/100,AE4259,0)</f>
        <v>0</v>
      </c>
      <c r="AF4260" s="80">
        <f t="shared" si="288"/>
        <v>1</v>
      </c>
      <c r="AG4260" s="123">
        <f t="shared" si="287"/>
        <v>1000</v>
      </c>
      <c r="AH4260" s="126" cm="1">
        <f t="array" ref="AH4260">_xlfn.XLOOKUP(AD4259,CDIHistorico_[Data],CDIHistorico_[CDI dia]/100,AH4259,0)</f>
        <v>0</v>
      </c>
      <c r="AI4260" s="2">
        <f t="shared" si="289"/>
        <v>1</v>
      </c>
    </row>
    <row r="4261" spans="26:35" hidden="1" x14ac:dyDescent="0.25">
      <c r="Z4261"/>
      <c r="AD4261" s="5">
        <f t="shared" si="290"/>
        <v>42893</v>
      </c>
      <c r="AE4261" s="96" cm="1">
        <f t="array" ref="AE4261">_xlfn.XLOOKUP(AD4260,SELICHistorico[Data],SELICHistorico[SELIC dia]/100,AE4260,0)</f>
        <v>0</v>
      </c>
      <c r="AF4261" s="80">
        <f t="shared" si="288"/>
        <v>1</v>
      </c>
      <c r="AG4261" s="123">
        <f t="shared" si="287"/>
        <v>1000</v>
      </c>
      <c r="AH4261" s="126" cm="1">
        <f t="array" ref="AH4261">_xlfn.XLOOKUP(AD4260,CDIHistorico_[Data],CDIHistorico_[CDI dia]/100,AH4260,0)</f>
        <v>0</v>
      </c>
      <c r="AI4261" s="2">
        <f t="shared" si="289"/>
        <v>1</v>
      </c>
    </row>
    <row r="4262" spans="26:35" hidden="1" x14ac:dyDescent="0.25">
      <c r="Z4262"/>
      <c r="AD4262" s="5">
        <f t="shared" si="290"/>
        <v>42894</v>
      </c>
      <c r="AE4262" s="96" cm="1">
        <f t="array" ref="AE4262">_xlfn.XLOOKUP(AD4261,SELICHistorico[Data],SELICHistorico[SELIC dia]/100,AE4261,0)</f>
        <v>0</v>
      </c>
      <c r="AF4262" s="80">
        <f t="shared" si="288"/>
        <v>1</v>
      </c>
      <c r="AG4262" s="123">
        <f t="shared" si="287"/>
        <v>1000</v>
      </c>
      <c r="AH4262" s="126" cm="1">
        <f t="array" ref="AH4262">_xlfn.XLOOKUP(AD4261,CDIHistorico_[Data],CDIHistorico_[CDI dia]/100,AH4261,0)</f>
        <v>0</v>
      </c>
      <c r="AI4262" s="2">
        <f t="shared" si="289"/>
        <v>1</v>
      </c>
    </row>
    <row r="4263" spans="26:35" hidden="1" x14ac:dyDescent="0.25">
      <c r="Z4263"/>
      <c r="AD4263" s="5">
        <f t="shared" si="290"/>
        <v>42895</v>
      </c>
      <c r="AE4263" s="96" cm="1">
        <f t="array" ref="AE4263">_xlfn.XLOOKUP(AD4262,SELICHistorico[Data],SELICHistorico[SELIC dia]/100,AE4262,0)</f>
        <v>0</v>
      </c>
      <c r="AF4263" s="80">
        <f t="shared" si="288"/>
        <v>1</v>
      </c>
      <c r="AG4263" s="123">
        <f t="shared" si="287"/>
        <v>1000</v>
      </c>
      <c r="AH4263" s="126" cm="1">
        <f t="array" ref="AH4263">_xlfn.XLOOKUP(AD4262,CDIHistorico_[Data],CDIHistorico_[CDI dia]/100,AH4262,0)</f>
        <v>0</v>
      </c>
      <c r="AI4263" s="2">
        <f t="shared" si="289"/>
        <v>1</v>
      </c>
    </row>
    <row r="4264" spans="26:35" hidden="1" x14ac:dyDescent="0.25">
      <c r="Z4264"/>
      <c r="AD4264" s="5">
        <f t="shared" si="290"/>
        <v>42898</v>
      </c>
      <c r="AE4264" s="96" cm="1">
        <f t="array" ref="AE4264">_xlfn.XLOOKUP(AD4263,SELICHistorico[Data],SELICHistorico[SELIC dia]/100,AE4263,0)</f>
        <v>0</v>
      </c>
      <c r="AF4264" s="80">
        <f t="shared" si="288"/>
        <v>1</v>
      </c>
      <c r="AG4264" s="123">
        <f t="shared" si="287"/>
        <v>1000</v>
      </c>
      <c r="AH4264" s="126" cm="1">
        <f t="array" ref="AH4264">_xlfn.XLOOKUP(AD4263,CDIHistorico_[Data],CDIHistorico_[CDI dia]/100,AH4263,0)</f>
        <v>0</v>
      </c>
      <c r="AI4264" s="2">
        <f t="shared" si="289"/>
        <v>1</v>
      </c>
    </row>
    <row r="4265" spans="26:35" hidden="1" x14ac:dyDescent="0.25">
      <c r="Z4265"/>
      <c r="AD4265" s="5">
        <f t="shared" si="290"/>
        <v>42899</v>
      </c>
      <c r="AE4265" s="96" cm="1">
        <f t="array" ref="AE4265">_xlfn.XLOOKUP(AD4264,SELICHistorico[Data],SELICHistorico[SELIC dia]/100,AE4264,0)</f>
        <v>0</v>
      </c>
      <c r="AF4265" s="80">
        <f t="shared" si="288"/>
        <v>1</v>
      </c>
      <c r="AG4265" s="123">
        <f t="shared" si="287"/>
        <v>1000</v>
      </c>
      <c r="AH4265" s="126" cm="1">
        <f t="array" ref="AH4265">_xlfn.XLOOKUP(AD4264,CDIHistorico_[Data],CDIHistorico_[CDI dia]/100,AH4264,0)</f>
        <v>0</v>
      </c>
      <c r="AI4265" s="2">
        <f t="shared" si="289"/>
        <v>1</v>
      </c>
    </row>
    <row r="4266" spans="26:35" hidden="1" x14ac:dyDescent="0.25">
      <c r="Z4266"/>
      <c r="AD4266" s="5">
        <f t="shared" si="290"/>
        <v>42900</v>
      </c>
      <c r="AE4266" s="96" cm="1">
        <f t="array" ref="AE4266">_xlfn.XLOOKUP(AD4265,SELICHistorico[Data],SELICHistorico[SELIC dia]/100,AE4265,0)</f>
        <v>0</v>
      </c>
      <c r="AF4266" s="80">
        <f t="shared" si="288"/>
        <v>1</v>
      </c>
      <c r="AG4266" s="123">
        <f t="shared" si="287"/>
        <v>1000</v>
      </c>
      <c r="AH4266" s="126" cm="1">
        <f t="array" ref="AH4266">_xlfn.XLOOKUP(AD4265,CDIHistorico_[Data],CDIHistorico_[CDI dia]/100,AH4265,0)</f>
        <v>0</v>
      </c>
      <c r="AI4266" s="2">
        <f t="shared" si="289"/>
        <v>1</v>
      </c>
    </row>
    <row r="4267" spans="26:35" hidden="1" x14ac:dyDescent="0.25">
      <c r="Z4267"/>
      <c r="AD4267" s="5">
        <f t="shared" si="290"/>
        <v>42902</v>
      </c>
      <c r="AE4267" s="96" cm="1">
        <f t="array" ref="AE4267">_xlfn.XLOOKUP(AD4266,SELICHistorico[Data],SELICHistorico[SELIC dia]/100,AE4266,0)</f>
        <v>0</v>
      </c>
      <c r="AF4267" s="80">
        <f t="shared" si="288"/>
        <v>1</v>
      </c>
      <c r="AG4267" s="123">
        <f t="shared" si="287"/>
        <v>1000</v>
      </c>
      <c r="AH4267" s="126" cm="1">
        <f t="array" ref="AH4267">_xlfn.XLOOKUP(AD4266,CDIHistorico_[Data],CDIHistorico_[CDI dia]/100,AH4266,0)</f>
        <v>0</v>
      </c>
      <c r="AI4267" s="2">
        <f t="shared" si="289"/>
        <v>1</v>
      </c>
    </row>
    <row r="4268" spans="26:35" hidden="1" x14ac:dyDescent="0.25">
      <c r="Z4268"/>
      <c r="AD4268" s="5">
        <f t="shared" si="290"/>
        <v>42905</v>
      </c>
      <c r="AE4268" s="96" cm="1">
        <f t="array" ref="AE4268">_xlfn.XLOOKUP(AD4267,SELICHistorico[Data],SELICHistorico[SELIC dia]/100,AE4267,0)</f>
        <v>0</v>
      </c>
      <c r="AF4268" s="80">
        <f t="shared" si="288"/>
        <v>1</v>
      </c>
      <c r="AG4268" s="123">
        <f t="shared" si="287"/>
        <v>1000</v>
      </c>
      <c r="AH4268" s="126" cm="1">
        <f t="array" ref="AH4268">_xlfn.XLOOKUP(AD4267,CDIHistorico_[Data],CDIHistorico_[CDI dia]/100,AH4267,0)</f>
        <v>0</v>
      </c>
      <c r="AI4268" s="2">
        <f t="shared" si="289"/>
        <v>1</v>
      </c>
    </row>
    <row r="4269" spans="26:35" hidden="1" x14ac:dyDescent="0.25">
      <c r="Z4269"/>
      <c r="AD4269" s="5">
        <f t="shared" si="290"/>
        <v>42906</v>
      </c>
      <c r="AE4269" s="96" cm="1">
        <f t="array" ref="AE4269">_xlfn.XLOOKUP(AD4268,SELICHistorico[Data],SELICHistorico[SELIC dia]/100,AE4268,0)</f>
        <v>0</v>
      </c>
      <c r="AF4269" s="80">
        <f t="shared" si="288"/>
        <v>1</v>
      </c>
      <c r="AG4269" s="123">
        <f t="shared" si="287"/>
        <v>1000</v>
      </c>
      <c r="AH4269" s="126" cm="1">
        <f t="array" ref="AH4269">_xlfn.XLOOKUP(AD4268,CDIHistorico_[Data],CDIHistorico_[CDI dia]/100,AH4268,0)</f>
        <v>0</v>
      </c>
      <c r="AI4269" s="2">
        <f t="shared" si="289"/>
        <v>1</v>
      </c>
    </row>
    <row r="4270" spans="26:35" hidden="1" x14ac:dyDescent="0.25">
      <c r="Z4270"/>
      <c r="AD4270" s="5">
        <f t="shared" si="290"/>
        <v>42907</v>
      </c>
      <c r="AE4270" s="96" cm="1">
        <f t="array" ref="AE4270">_xlfn.XLOOKUP(AD4269,SELICHistorico[Data],SELICHistorico[SELIC dia]/100,AE4269,0)</f>
        <v>0</v>
      </c>
      <c r="AF4270" s="80">
        <f t="shared" si="288"/>
        <v>1</v>
      </c>
      <c r="AG4270" s="123">
        <f t="shared" si="287"/>
        <v>1000</v>
      </c>
      <c r="AH4270" s="126" cm="1">
        <f t="array" ref="AH4270">_xlfn.XLOOKUP(AD4269,CDIHistorico_[Data],CDIHistorico_[CDI dia]/100,AH4269,0)</f>
        <v>0</v>
      </c>
      <c r="AI4270" s="2">
        <f t="shared" si="289"/>
        <v>1</v>
      </c>
    </row>
    <row r="4271" spans="26:35" hidden="1" x14ac:dyDescent="0.25">
      <c r="Z4271"/>
      <c r="AD4271" s="5">
        <f t="shared" si="290"/>
        <v>42908</v>
      </c>
      <c r="AE4271" s="96" cm="1">
        <f t="array" ref="AE4271">_xlfn.XLOOKUP(AD4270,SELICHistorico[Data],SELICHistorico[SELIC dia]/100,AE4270,0)</f>
        <v>0</v>
      </c>
      <c r="AF4271" s="80">
        <f t="shared" si="288"/>
        <v>1</v>
      </c>
      <c r="AG4271" s="123">
        <f t="shared" si="287"/>
        <v>1000</v>
      </c>
      <c r="AH4271" s="126" cm="1">
        <f t="array" ref="AH4271">_xlfn.XLOOKUP(AD4270,CDIHistorico_[Data],CDIHistorico_[CDI dia]/100,AH4270,0)</f>
        <v>0</v>
      </c>
      <c r="AI4271" s="2">
        <f t="shared" si="289"/>
        <v>1</v>
      </c>
    </row>
    <row r="4272" spans="26:35" hidden="1" x14ac:dyDescent="0.25">
      <c r="Z4272"/>
      <c r="AD4272" s="5">
        <f t="shared" si="290"/>
        <v>42909</v>
      </c>
      <c r="AE4272" s="96" cm="1">
        <f t="array" ref="AE4272">_xlfn.XLOOKUP(AD4271,SELICHistorico[Data],SELICHistorico[SELIC dia]/100,AE4271,0)</f>
        <v>0</v>
      </c>
      <c r="AF4272" s="80">
        <f t="shared" si="288"/>
        <v>1</v>
      </c>
      <c r="AG4272" s="123">
        <f t="shared" si="287"/>
        <v>1000</v>
      </c>
      <c r="AH4272" s="126" cm="1">
        <f t="array" ref="AH4272">_xlfn.XLOOKUP(AD4271,CDIHistorico_[Data],CDIHistorico_[CDI dia]/100,AH4271,0)</f>
        <v>0</v>
      </c>
      <c r="AI4272" s="2">
        <f t="shared" si="289"/>
        <v>1</v>
      </c>
    </row>
    <row r="4273" spans="26:35" hidden="1" x14ac:dyDescent="0.25">
      <c r="Z4273"/>
      <c r="AD4273" s="5">
        <f t="shared" si="290"/>
        <v>42912</v>
      </c>
      <c r="AE4273" s="96" cm="1">
        <f t="array" ref="AE4273">_xlfn.XLOOKUP(AD4272,SELICHistorico[Data],SELICHistorico[SELIC dia]/100,AE4272,0)</f>
        <v>0</v>
      </c>
      <c r="AF4273" s="80">
        <f t="shared" si="288"/>
        <v>1</v>
      </c>
      <c r="AG4273" s="123">
        <f t="shared" si="287"/>
        <v>1000</v>
      </c>
      <c r="AH4273" s="126" cm="1">
        <f t="array" ref="AH4273">_xlfn.XLOOKUP(AD4272,CDIHistorico_[Data],CDIHistorico_[CDI dia]/100,AH4272,0)</f>
        <v>0</v>
      </c>
      <c r="AI4273" s="2">
        <f t="shared" si="289"/>
        <v>1</v>
      </c>
    </row>
    <row r="4274" spans="26:35" hidden="1" x14ac:dyDescent="0.25">
      <c r="Z4274"/>
      <c r="AD4274" s="5">
        <f t="shared" si="290"/>
        <v>42913</v>
      </c>
      <c r="AE4274" s="96" cm="1">
        <f t="array" ref="AE4274">_xlfn.XLOOKUP(AD4273,SELICHistorico[Data],SELICHistorico[SELIC dia]/100,AE4273,0)</f>
        <v>0</v>
      </c>
      <c r="AF4274" s="80">
        <f t="shared" si="288"/>
        <v>1</v>
      </c>
      <c r="AG4274" s="123">
        <f t="shared" si="287"/>
        <v>1000</v>
      </c>
      <c r="AH4274" s="126" cm="1">
        <f t="array" ref="AH4274">_xlfn.XLOOKUP(AD4273,CDIHistorico_[Data],CDIHistorico_[CDI dia]/100,AH4273,0)</f>
        <v>0</v>
      </c>
      <c r="AI4274" s="2">
        <f t="shared" si="289"/>
        <v>1</v>
      </c>
    </row>
    <row r="4275" spans="26:35" hidden="1" x14ac:dyDescent="0.25">
      <c r="Z4275"/>
      <c r="AD4275" s="5">
        <f t="shared" si="290"/>
        <v>42914</v>
      </c>
      <c r="AE4275" s="96" cm="1">
        <f t="array" ref="AE4275">_xlfn.XLOOKUP(AD4274,SELICHistorico[Data],SELICHistorico[SELIC dia]/100,AE4274,0)</f>
        <v>0</v>
      </c>
      <c r="AF4275" s="80">
        <f t="shared" si="288"/>
        <v>1</v>
      </c>
      <c r="AG4275" s="123">
        <f t="shared" si="287"/>
        <v>1000</v>
      </c>
      <c r="AH4275" s="126" cm="1">
        <f t="array" ref="AH4275">_xlfn.XLOOKUP(AD4274,CDIHistorico_[Data],CDIHistorico_[CDI dia]/100,AH4274,0)</f>
        <v>0</v>
      </c>
      <c r="AI4275" s="2">
        <f t="shared" si="289"/>
        <v>1</v>
      </c>
    </row>
    <row r="4276" spans="26:35" hidden="1" x14ac:dyDescent="0.25">
      <c r="Z4276"/>
      <c r="AD4276" s="5">
        <f t="shared" si="290"/>
        <v>42915</v>
      </c>
      <c r="AE4276" s="96" cm="1">
        <f t="array" ref="AE4276">_xlfn.XLOOKUP(AD4275,SELICHistorico[Data],SELICHistorico[SELIC dia]/100,AE4275,0)</f>
        <v>0</v>
      </c>
      <c r="AF4276" s="80">
        <f t="shared" si="288"/>
        <v>1</v>
      </c>
      <c r="AG4276" s="123">
        <f t="shared" si="287"/>
        <v>1000</v>
      </c>
      <c r="AH4276" s="126" cm="1">
        <f t="array" ref="AH4276">_xlfn.XLOOKUP(AD4275,CDIHistorico_[Data],CDIHistorico_[CDI dia]/100,AH4275,0)</f>
        <v>0</v>
      </c>
      <c r="AI4276" s="2">
        <f t="shared" si="289"/>
        <v>1</v>
      </c>
    </row>
    <row r="4277" spans="26:35" hidden="1" x14ac:dyDescent="0.25">
      <c r="Z4277"/>
      <c r="AD4277" s="5">
        <f t="shared" si="290"/>
        <v>42916</v>
      </c>
      <c r="AE4277" s="96" cm="1">
        <f t="array" ref="AE4277">_xlfn.XLOOKUP(AD4276,SELICHistorico[Data],SELICHistorico[SELIC dia]/100,AE4276,0)</f>
        <v>0</v>
      </c>
      <c r="AF4277" s="80">
        <f t="shared" si="288"/>
        <v>1</v>
      </c>
      <c r="AG4277" s="123">
        <f t="shared" si="287"/>
        <v>1000</v>
      </c>
      <c r="AH4277" s="126" cm="1">
        <f t="array" ref="AH4277">_xlfn.XLOOKUP(AD4276,CDIHistorico_[Data],CDIHistorico_[CDI dia]/100,AH4276,0)</f>
        <v>0</v>
      </c>
      <c r="AI4277" s="2">
        <f t="shared" si="289"/>
        <v>1</v>
      </c>
    </row>
    <row r="4278" spans="26:35" hidden="1" x14ac:dyDescent="0.25">
      <c r="Z4278"/>
      <c r="AD4278" s="5">
        <f t="shared" si="290"/>
        <v>42919</v>
      </c>
      <c r="AE4278" s="96" cm="1">
        <f t="array" ref="AE4278">_xlfn.XLOOKUP(AD4277,SELICHistorico[Data],SELICHistorico[SELIC dia]/100,AE4277,0)</f>
        <v>0</v>
      </c>
      <c r="AF4278" s="80">
        <f t="shared" si="288"/>
        <v>1</v>
      </c>
      <c r="AG4278" s="123">
        <f t="shared" si="287"/>
        <v>1000</v>
      </c>
      <c r="AH4278" s="126" cm="1">
        <f t="array" ref="AH4278">_xlfn.XLOOKUP(AD4277,CDIHistorico_[Data],CDIHistorico_[CDI dia]/100,AH4277,0)</f>
        <v>0</v>
      </c>
      <c r="AI4278" s="2">
        <f t="shared" si="289"/>
        <v>1</v>
      </c>
    </row>
    <row r="4279" spans="26:35" hidden="1" x14ac:dyDescent="0.25">
      <c r="Z4279"/>
      <c r="AD4279" s="5">
        <f t="shared" si="290"/>
        <v>42920</v>
      </c>
      <c r="AE4279" s="96" cm="1">
        <f t="array" ref="AE4279">_xlfn.XLOOKUP(AD4278,SELICHistorico[Data],SELICHistorico[SELIC dia]/100,AE4278,0)</f>
        <v>0</v>
      </c>
      <c r="AF4279" s="80">
        <f t="shared" si="288"/>
        <v>1</v>
      </c>
      <c r="AG4279" s="123">
        <f t="shared" si="287"/>
        <v>1000</v>
      </c>
      <c r="AH4279" s="126" cm="1">
        <f t="array" ref="AH4279">_xlfn.XLOOKUP(AD4278,CDIHistorico_[Data],CDIHistorico_[CDI dia]/100,AH4278,0)</f>
        <v>0</v>
      </c>
      <c r="AI4279" s="2">
        <f t="shared" si="289"/>
        <v>1</v>
      </c>
    </row>
    <row r="4280" spans="26:35" hidden="1" x14ac:dyDescent="0.25">
      <c r="Z4280"/>
      <c r="AD4280" s="5">
        <f t="shared" si="290"/>
        <v>42921</v>
      </c>
      <c r="AE4280" s="96" cm="1">
        <f t="array" ref="AE4280">_xlfn.XLOOKUP(AD4279,SELICHistorico[Data],SELICHistorico[SELIC dia]/100,AE4279,0)</f>
        <v>0</v>
      </c>
      <c r="AF4280" s="80">
        <f t="shared" si="288"/>
        <v>1</v>
      </c>
      <c r="AG4280" s="123">
        <f t="shared" si="287"/>
        <v>1000</v>
      </c>
      <c r="AH4280" s="126" cm="1">
        <f t="array" ref="AH4280">_xlfn.XLOOKUP(AD4279,CDIHistorico_[Data],CDIHistorico_[CDI dia]/100,AH4279,0)</f>
        <v>0</v>
      </c>
      <c r="AI4280" s="2">
        <f t="shared" si="289"/>
        <v>1</v>
      </c>
    </row>
    <row r="4281" spans="26:35" hidden="1" x14ac:dyDescent="0.25">
      <c r="Z4281"/>
      <c r="AD4281" s="5">
        <f t="shared" si="290"/>
        <v>42922</v>
      </c>
      <c r="AE4281" s="96" cm="1">
        <f t="array" ref="AE4281">_xlfn.XLOOKUP(AD4280,SELICHistorico[Data],SELICHistorico[SELIC dia]/100,AE4280,0)</f>
        <v>0</v>
      </c>
      <c r="AF4281" s="80">
        <f t="shared" si="288"/>
        <v>1</v>
      </c>
      <c r="AG4281" s="123">
        <f t="shared" si="287"/>
        <v>1000</v>
      </c>
      <c r="AH4281" s="126" cm="1">
        <f t="array" ref="AH4281">_xlfn.XLOOKUP(AD4280,CDIHistorico_[Data],CDIHistorico_[CDI dia]/100,AH4280,0)</f>
        <v>0</v>
      </c>
      <c r="AI4281" s="2">
        <f t="shared" si="289"/>
        <v>1</v>
      </c>
    </row>
    <row r="4282" spans="26:35" hidden="1" x14ac:dyDescent="0.25">
      <c r="Z4282"/>
      <c r="AD4282" s="5">
        <f t="shared" si="290"/>
        <v>42923</v>
      </c>
      <c r="AE4282" s="96" cm="1">
        <f t="array" ref="AE4282">_xlfn.XLOOKUP(AD4281,SELICHistorico[Data],SELICHistorico[SELIC dia]/100,AE4281,0)</f>
        <v>0</v>
      </c>
      <c r="AF4282" s="80">
        <f t="shared" si="288"/>
        <v>1</v>
      </c>
      <c r="AG4282" s="123">
        <f t="shared" si="287"/>
        <v>1000</v>
      </c>
      <c r="AH4282" s="126" cm="1">
        <f t="array" ref="AH4282">_xlfn.XLOOKUP(AD4281,CDIHistorico_[Data],CDIHistorico_[CDI dia]/100,AH4281,0)</f>
        <v>0</v>
      </c>
      <c r="AI4282" s="2">
        <f t="shared" si="289"/>
        <v>1</v>
      </c>
    </row>
    <row r="4283" spans="26:35" hidden="1" x14ac:dyDescent="0.25">
      <c r="Z4283"/>
      <c r="AD4283" s="5">
        <f t="shared" si="290"/>
        <v>42926</v>
      </c>
      <c r="AE4283" s="96" cm="1">
        <f t="array" ref="AE4283">_xlfn.XLOOKUP(AD4282,SELICHistorico[Data],SELICHistorico[SELIC dia]/100,AE4282,0)</f>
        <v>0</v>
      </c>
      <c r="AF4283" s="80">
        <f t="shared" si="288"/>
        <v>1</v>
      </c>
      <c r="AG4283" s="123">
        <f t="shared" si="287"/>
        <v>1000</v>
      </c>
      <c r="AH4283" s="126" cm="1">
        <f t="array" ref="AH4283">_xlfn.XLOOKUP(AD4282,CDIHistorico_[Data],CDIHistorico_[CDI dia]/100,AH4282,0)</f>
        <v>0</v>
      </c>
      <c r="AI4283" s="2">
        <f t="shared" si="289"/>
        <v>1</v>
      </c>
    </row>
    <row r="4284" spans="26:35" hidden="1" x14ac:dyDescent="0.25">
      <c r="Z4284"/>
      <c r="AD4284" s="5">
        <f t="shared" si="290"/>
        <v>42927</v>
      </c>
      <c r="AE4284" s="96" cm="1">
        <f t="array" ref="AE4284">_xlfn.XLOOKUP(AD4283,SELICHistorico[Data],SELICHistorico[SELIC dia]/100,AE4283,0)</f>
        <v>0</v>
      </c>
      <c r="AF4284" s="80">
        <f t="shared" si="288"/>
        <v>1</v>
      </c>
      <c r="AG4284" s="123">
        <f t="shared" si="287"/>
        <v>1000</v>
      </c>
      <c r="AH4284" s="126" cm="1">
        <f t="array" ref="AH4284">_xlfn.XLOOKUP(AD4283,CDIHistorico_[Data],CDIHistorico_[CDI dia]/100,AH4283,0)</f>
        <v>0</v>
      </c>
      <c r="AI4284" s="2">
        <f t="shared" si="289"/>
        <v>1</v>
      </c>
    </row>
    <row r="4285" spans="26:35" hidden="1" x14ac:dyDescent="0.25">
      <c r="Z4285"/>
      <c r="AD4285" s="5">
        <f t="shared" si="290"/>
        <v>42928</v>
      </c>
      <c r="AE4285" s="96" cm="1">
        <f t="array" ref="AE4285">_xlfn.XLOOKUP(AD4284,SELICHistorico[Data],SELICHistorico[SELIC dia]/100,AE4284,0)</f>
        <v>0</v>
      </c>
      <c r="AF4285" s="80">
        <f t="shared" si="288"/>
        <v>1</v>
      </c>
      <c r="AG4285" s="123">
        <f t="shared" si="287"/>
        <v>1000</v>
      </c>
      <c r="AH4285" s="126" cm="1">
        <f t="array" ref="AH4285">_xlfn.XLOOKUP(AD4284,CDIHistorico_[Data],CDIHistorico_[CDI dia]/100,AH4284,0)</f>
        <v>0</v>
      </c>
      <c r="AI4285" s="2">
        <f t="shared" si="289"/>
        <v>1</v>
      </c>
    </row>
    <row r="4286" spans="26:35" hidden="1" x14ac:dyDescent="0.25">
      <c r="Z4286"/>
      <c r="AD4286" s="5">
        <f t="shared" si="290"/>
        <v>42929</v>
      </c>
      <c r="AE4286" s="96" cm="1">
        <f t="array" ref="AE4286">_xlfn.XLOOKUP(AD4285,SELICHistorico[Data],SELICHistorico[SELIC dia]/100,AE4285,0)</f>
        <v>0</v>
      </c>
      <c r="AF4286" s="80">
        <f t="shared" si="288"/>
        <v>1</v>
      </c>
      <c r="AG4286" s="123">
        <f t="shared" si="287"/>
        <v>1000</v>
      </c>
      <c r="AH4286" s="126" cm="1">
        <f t="array" ref="AH4286">_xlfn.XLOOKUP(AD4285,CDIHistorico_[Data],CDIHistorico_[CDI dia]/100,AH4285,0)</f>
        <v>0</v>
      </c>
      <c r="AI4286" s="2">
        <f t="shared" si="289"/>
        <v>1</v>
      </c>
    </row>
    <row r="4287" spans="26:35" hidden="1" x14ac:dyDescent="0.25">
      <c r="Z4287"/>
      <c r="AD4287" s="5">
        <f t="shared" si="290"/>
        <v>42930</v>
      </c>
      <c r="AE4287" s="96" cm="1">
        <f t="array" ref="AE4287">_xlfn.XLOOKUP(AD4286,SELICHistorico[Data],SELICHistorico[SELIC dia]/100,AE4286,0)</f>
        <v>0</v>
      </c>
      <c r="AF4287" s="80">
        <f t="shared" si="288"/>
        <v>1</v>
      </c>
      <c r="AG4287" s="123">
        <f t="shared" si="287"/>
        <v>1000</v>
      </c>
      <c r="AH4287" s="126" cm="1">
        <f t="array" ref="AH4287">_xlfn.XLOOKUP(AD4286,CDIHistorico_[Data],CDIHistorico_[CDI dia]/100,AH4286,0)</f>
        <v>0</v>
      </c>
      <c r="AI4287" s="2">
        <f t="shared" si="289"/>
        <v>1</v>
      </c>
    </row>
    <row r="4288" spans="26:35" hidden="1" x14ac:dyDescent="0.25">
      <c r="Z4288"/>
      <c r="AD4288" s="5">
        <f t="shared" si="290"/>
        <v>42933</v>
      </c>
      <c r="AE4288" s="96" cm="1">
        <f t="array" ref="AE4288">_xlfn.XLOOKUP(AD4287,SELICHistorico[Data],SELICHistorico[SELIC dia]/100,AE4287,0)</f>
        <v>0</v>
      </c>
      <c r="AF4288" s="80">
        <f t="shared" si="288"/>
        <v>1</v>
      </c>
      <c r="AG4288" s="123">
        <f t="shared" si="287"/>
        <v>1000</v>
      </c>
      <c r="AH4288" s="126" cm="1">
        <f t="array" ref="AH4288">_xlfn.XLOOKUP(AD4287,CDIHistorico_[Data],CDIHistorico_[CDI dia]/100,AH4287,0)</f>
        <v>0</v>
      </c>
      <c r="AI4288" s="2">
        <f t="shared" si="289"/>
        <v>1</v>
      </c>
    </row>
    <row r="4289" spans="26:35" hidden="1" x14ac:dyDescent="0.25">
      <c r="Z4289"/>
      <c r="AD4289" s="5">
        <f t="shared" si="290"/>
        <v>42934</v>
      </c>
      <c r="AE4289" s="96" cm="1">
        <f t="array" ref="AE4289">_xlfn.XLOOKUP(AD4288,SELICHistorico[Data],SELICHistorico[SELIC dia]/100,AE4288,0)</f>
        <v>0</v>
      </c>
      <c r="AF4289" s="80">
        <f t="shared" si="288"/>
        <v>1</v>
      </c>
      <c r="AG4289" s="123">
        <f t="shared" si="287"/>
        <v>1000</v>
      </c>
      <c r="AH4289" s="126" cm="1">
        <f t="array" ref="AH4289">_xlfn.XLOOKUP(AD4288,CDIHistorico_[Data],CDIHistorico_[CDI dia]/100,AH4288,0)</f>
        <v>0</v>
      </c>
      <c r="AI4289" s="2">
        <f t="shared" si="289"/>
        <v>1</v>
      </c>
    </row>
    <row r="4290" spans="26:35" hidden="1" x14ac:dyDescent="0.25">
      <c r="Z4290"/>
      <c r="AD4290" s="5">
        <f t="shared" si="290"/>
        <v>42935</v>
      </c>
      <c r="AE4290" s="96" cm="1">
        <f t="array" ref="AE4290">_xlfn.XLOOKUP(AD4289,SELICHistorico[Data],SELICHistorico[SELIC dia]/100,AE4289,0)</f>
        <v>0</v>
      </c>
      <c r="AF4290" s="80">
        <f t="shared" si="288"/>
        <v>1</v>
      </c>
      <c r="AG4290" s="123">
        <f t="shared" si="287"/>
        <v>1000</v>
      </c>
      <c r="AH4290" s="126" cm="1">
        <f t="array" ref="AH4290">_xlfn.XLOOKUP(AD4289,CDIHistorico_[Data],CDIHistorico_[CDI dia]/100,AH4289,0)</f>
        <v>0</v>
      </c>
      <c r="AI4290" s="2">
        <f t="shared" si="289"/>
        <v>1</v>
      </c>
    </row>
    <row r="4291" spans="26:35" hidden="1" x14ac:dyDescent="0.25">
      <c r="Z4291"/>
      <c r="AD4291" s="5">
        <f t="shared" si="290"/>
        <v>42936</v>
      </c>
      <c r="AE4291" s="96" cm="1">
        <f t="array" ref="AE4291">_xlfn.XLOOKUP(AD4290,SELICHistorico[Data],SELICHistorico[SELIC dia]/100,AE4290,0)</f>
        <v>0</v>
      </c>
      <c r="AF4291" s="80">
        <f t="shared" si="288"/>
        <v>1</v>
      </c>
      <c r="AG4291" s="123">
        <f t="shared" si="287"/>
        <v>1000</v>
      </c>
      <c r="AH4291" s="126" cm="1">
        <f t="array" ref="AH4291">_xlfn.XLOOKUP(AD4290,CDIHistorico_[Data],CDIHistorico_[CDI dia]/100,AH4290,0)</f>
        <v>0</v>
      </c>
      <c r="AI4291" s="2">
        <f t="shared" si="289"/>
        <v>1</v>
      </c>
    </row>
    <row r="4292" spans="26:35" hidden="1" x14ac:dyDescent="0.25">
      <c r="Z4292"/>
      <c r="AD4292" s="5">
        <f t="shared" si="290"/>
        <v>42937</v>
      </c>
      <c r="AE4292" s="96" cm="1">
        <f t="array" ref="AE4292">_xlfn.XLOOKUP(AD4291,SELICHistorico[Data],SELICHistorico[SELIC dia]/100,AE4291,0)</f>
        <v>0</v>
      </c>
      <c r="AF4292" s="80">
        <f t="shared" si="288"/>
        <v>1</v>
      </c>
      <c r="AG4292" s="123">
        <f t="shared" si="287"/>
        <v>1000</v>
      </c>
      <c r="AH4292" s="126" cm="1">
        <f t="array" ref="AH4292">_xlfn.XLOOKUP(AD4291,CDIHistorico_[Data],CDIHistorico_[CDI dia]/100,AH4291,0)</f>
        <v>0</v>
      </c>
      <c r="AI4292" s="2">
        <f t="shared" si="289"/>
        <v>1</v>
      </c>
    </row>
    <row r="4293" spans="26:35" hidden="1" x14ac:dyDescent="0.25">
      <c r="Z4293"/>
      <c r="AD4293" s="5">
        <f t="shared" si="290"/>
        <v>42940</v>
      </c>
      <c r="AE4293" s="96" cm="1">
        <f t="array" ref="AE4293">_xlfn.XLOOKUP(AD4292,SELICHistorico[Data],SELICHistorico[SELIC dia]/100,AE4292,0)</f>
        <v>0</v>
      </c>
      <c r="AF4293" s="80">
        <f t="shared" si="288"/>
        <v>1</v>
      </c>
      <c r="AG4293" s="123">
        <f t="shared" si="287"/>
        <v>1000</v>
      </c>
      <c r="AH4293" s="126" cm="1">
        <f t="array" ref="AH4293">_xlfn.XLOOKUP(AD4292,CDIHistorico_[Data],CDIHistorico_[CDI dia]/100,AH4292,0)</f>
        <v>0</v>
      </c>
      <c r="AI4293" s="2">
        <f t="shared" si="289"/>
        <v>1</v>
      </c>
    </row>
    <row r="4294" spans="26:35" hidden="1" x14ac:dyDescent="0.25">
      <c r="Z4294"/>
      <c r="AD4294" s="5">
        <f t="shared" si="290"/>
        <v>42941</v>
      </c>
      <c r="AE4294" s="96" cm="1">
        <f t="array" ref="AE4294">_xlfn.XLOOKUP(AD4293,SELICHistorico[Data],SELICHistorico[SELIC dia]/100,AE4293,0)</f>
        <v>0</v>
      </c>
      <c r="AF4294" s="80">
        <f t="shared" si="288"/>
        <v>1</v>
      </c>
      <c r="AG4294" s="123">
        <f t="shared" si="287"/>
        <v>1000</v>
      </c>
      <c r="AH4294" s="126" cm="1">
        <f t="array" ref="AH4294">_xlfn.XLOOKUP(AD4293,CDIHistorico_[Data],CDIHistorico_[CDI dia]/100,AH4293,0)</f>
        <v>0</v>
      </c>
      <c r="AI4294" s="2">
        <f t="shared" si="289"/>
        <v>1</v>
      </c>
    </row>
    <row r="4295" spans="26:35" hidden="1" x14ac:dyDescent="0.25">
      <c r="Z4295"/>
      <c r="AD4295" s="5">
        <f t="shared" si="290"/>
        <v>42942</v>
      </c>
      <c r="AE4295" s="96" cm="1">
        <f t="array" ref="AE4295">_xlfn.XLOOKUP(AD4294,SELICHistorico[Data],SELICHistorico[SELIC dia]/100,AE4294,0)</f>
        <v>0</v>
      </c>
      <c r="AF4295" s="80">
        <f t="shared" si="288"/>
        <v>1</v>
      </c>
      <c r="AG4295" s="123">
        <f t="shared" si="287"/>
        <v>1000</v>
      </c>
      <c r="AH4295" s="126" cm="1">
        <f t="array" ref="AH4295">_xlfn.XLOOKUP(AD4294,CDIHistorico_[Data],CDIHistorico_[CDI dia]/100,AH4294,0)</f>
        <v>0</v>
      </c>
      <c r="AI4295" s="2">
        <f t="shared" si="289"/>
        <v>1</v>
      </c>
    </row>
    <row r="4296" spans="26:35" hidden="1" x14ac:dyDescent="0.25">
      <c r="Z4296"/>
      <c r="AD4296" s="5">
        <f t="shared" si="290"/>
        <v>42943</v>
      </c>
      <c r="AE4296" s="96" cm="1">
        <f t="array" ref="AE4296">_xlfn.XLOOKUP(AD4295,SELICHistorico[Data],SELICHistorico[SELIC dia]/100,AE4295,0)</f>
        <v>0</v>
      </c>
      <c r="AF4296" s="80">
        <f t="shared" si="288"/>
        <v>1</v>
      </c>
      <c r="AG4296" s="123">
        <f t="shared" si="287"/>
        <v>1000</v>
      </c>
      <c r="AH4296" s="126" cm="1">
        <f t="array" ref="AH4296">_xlfn.XLOOKUP(AD4295,CDIHistorico_[Data],CDIHistorico_[CDI dia]/100,AH4295,0)</f>
        <v>0</v>
      </c>
      <c r="AI4296" s="2">
        <f t="shared" si="289"/>
        <v>1</v>
      </c>
    </row>
    <row r="4297" spans="26:35" hidden="1" x14ac:dyDescent="0.25">
      <c r="Z4297"/>
      <c r="AD4297" s="5">
        <f t="shared" si="290"/>
        <v>42944</v>
      </c>
      <c r="AE4297" s="96" cm="1">
        <f t="array" ref="AE4297">_xlfn.XLOOKUP(AD4296,SELICHistorico[Data],SELICHistorico[SELIC dia]/100,AE4296,0)</f>
        <v>0</v>
      </c>
      <c r="AF4297" s="80">
        <f t="shared" si="288"/>
        <v>1</v>
      </c>
      <c r="AG4297" s="123">
        <f t="shared" si="287"/>
        <v>1000</v>
      </c>
      <c r="AH4297" s="126" cm="1">
        <f t="array" ref="AH4297">_xlfn.XLOOKUP(AD4296,CDIHistorico_[Data],CDIHistorico_[CDI dia]/100,AH4296,0)</f>
        <v>0</v>
      </c>
      <c r="AI4297" s="2">
        <f t="shared" si="289"/>
        <v>1</v>
      </c>
    </row>
    <row r="4298" spans="26:35" hidden="1" x14ac:dyDescent="0.25">
      <c r="Z4298"/>
      <c r="AD4298" s="5">
        <f t="shared" si="290"/>
        <v>42947</v>
      </c>
      <c r="AE4298" s="96" cm="1">
        <f t="array" ref="AE4298">_xlfn.XLOOKUP(AD4297,SELICHistorico[Data],SELICHistorico[SELIC dia]/100,AE4297,0)</f>
        <v>0</v>
      </c>
      <c r="AF4298" s="80">
        <f t="shared" si="288"/>
        <v>1</v>
      </c>
      <c r="AG4298" s="123">
        <f t="shared" si="287"/>
        <v>1000</v>
      </c>
      <c r="AH4298" s="126" cm="1">
        <f t="array" ref="AH4298">_xlfn.XLOOKUP(AD4297,CDIHistorico_[Data],CDIHistorico_[CDI dia]/100,AH4297,0)</f>
        <v>0</v>
      </c>
      <c r="AI4298" s="2">
        <f t="shared" si="289"/>
        <v>1</v>
      </c>
    </row>
    <row r="4299" spans="26:35" hidden="1" x14ac:dyDescent="0.25">
      <c r="Z4299"/>
      <c r="AD4299" s="5">
        <f t="shared" si="290"/>
        <v>42948</v>
      </c>
      <c r="AE4299" s="96" cm="1">
        <f t="array" ref="AE4299">_xlfn.XLOOKUP(AD4298,SELICHistorico[Data],SELICHistorico[SELIC dia]/100,AE4298,0)</f>
        <v>0</v>
      </c>
      <c r="AF4299" s="80">
        <f t="shared" si="288"/>
        <v>1</v>
      </c>
      <c r="AG4299" s="123">
        <f t="shared" si="287"/>
        <v>1000</v>
      </c>
      <c r="AH4299" s="126" cm="1">
        <f t="array" ref="AH4299">_xlfn.XLOOKUP(AD4298,CDIHistorico_[Data],CDIHistorico_[CDI dia]/100,AH4298,0)</f>
        <v>0</v>
      </c>
      <c r="AI4299" s="2">
        <f t="shared" si="289"/>
        <v>1</v>
      </c>
    </row>
    <row r="4300" spans="26:35" hidden="1" x14ac:dyDescent="0.25">
      <c r="Z4300"/>
      <c r="AD4300" s="5">
        <f t="shared" si="290"/>
        <v>42949</v>
      </c>
      <c r="AE4300" s="96" cm="1">
        <f t="array" ref="AE4300">_xlfn.XLOOKUP(AD4299,SELICHistorico[Data],SELICHistorico[SELIC dia]/100,AE4299,0)</f>
        <v>0</v>
      </c>
      <c r="AF4300" s="80">
        <f t="shared" si="288"/>
        <v>1</v>
      </c>
      <c r="AG4300" s="123">
        <f t="shared" ref="AG4300:AG4363" si="291">TRUNC(1000*AF4300,6)</f>
        <v>1000</v>
      </c>
      <c r="AH4300" s="126" cm="1">
        <f t="array" ref="AH4300">_xlfn.XLOOKUP(AD4299,CDIHistorico_[Data],CDIHistorico_[CDI dia]/100,AH4299,0)</f>
        <v>0</v>
      </c>
      <c r="AI4300" s="2">
        <f t="shared" si="289"/>
        <v>1</v>
      </c>
    </row>
    <row r="4301" spans="26:35" hidden="1" x14ac:dyDescent="0.25">
      <c r="Z4301"/>
      <c r="AD4301" s="5">
        <f t="shared" si="290"/>
        <v>42950</v>
      </c>
      <c r="AE4301" s="96" cm="1">
        <f t="array" ref="AE4301">_xlfn.XLOOKUP(AD4300,SELICHistorico[Data],SELICHistorico[SELIC dia]/100,AE4300,0)</f>
        <v>0</v>
      </c>
      <c r="AF4301" s="80">
        <f t="shared" ref="AF4301:AF4364" si="292">AF4300*(1+AE4301)</f>
        <v>1</v>
      </c>
      <c r="AG4301" s="123">
        <f t="shared" si="291"/>
        <v>1000</v>
      </c>
      <c r="AH4301" s="126" cm="1">
        <f t="array" ref="AH4301">_xlfn.XLOOKUP(AD4300,CDIHistorico_[Data],CDIHistorico_[CDI dia]/100,AH4300,0)</f>
        <v>0</v>
      </c>
      <c r="AI4301" s="2">
        <f t="shared" ref="AI4301:AI4364" si="293">AI4300*(1+AH4301)</f>
        <v>1</v>
      </c>
    </row>
    <row r="4302" spans="26:35" hidden="1" x14ac:dyDescent="0.25">
      <c r="Z4302"/>
      <c r="AD4302" s="5">
        <f t="shared" si="290"/>
        <v>42951</v>
      </c>
      <c r="AE4302" s="96" cm="1">
        <f t="array" ref="AE4302">_xlfn.XLOOKUP(AD4301,SELICHistorico[Data],SELICHistorico[SELIC dia]/100,AE4301,0)</f>
        <v>0</v>
      </c>
      <c r="AF4302" s="80">
        <f t="shared" si="292"/>
        <v>1</v>
      </c>
      <c r="AG4302" s="123">
        <f t="shared" si="291"/>
        <v>1000</v>
      </c>
      <c r="AH4302" s="126" cm="1">
        <f t="array" ref="AH4302">_xlfn.XLOOKUP(AD4301,CDIHistorico_[Data],CDIHistorico_[CDI dia]/100,AH4301,0)</f>
        <v>0</v>
      </c>
      <c r="AI4302" s="2">
        <f t="shared" si="293"/>
        <v>1</v>
      </c>
    </row>
    <row r="4303" spans="26:35" hidden="1" x14ac:dyDescent="0.25">
      <c r="Z4303"/>
      <c r="AD4303" s="5">
        <f t="shared" si="290"/>
        <v>42954</v>
      </c>
      <c r="AE4303" s="96" cm="1">
        <f t="array" ref="AE4303">_xlfn.XLOOKUP(AD4302,SELICHistorico[Data],SELICHistorico[SELIC dia]/100,AE4302,0)</f>
        <v>0</v>
      </c>
      <c r="AF4303" s="80">
        <f t="shared" si="292"/>
        <v>1</v>
      </c>
      <c r="AG4303" s="123">
        <f t="shared" si="291"/>
        <v>1000</v>
      </c>
      <c r="AH4303" s="126" cm="1">
        <f t="array" ref="AH4303">_xlfn.XLOOKUP(AD4302,CDIHistorico_[Data],CDIHistorico_[CDI dia]/100,AH4302,0)</f>
        <v>0</v>
      </c>
      <c r="AI4303" s="2">
        <f t="shared" si="293"/>
        <v>1</v>
      </c>
    </row>
    <row r="4304" spans="26:35" hidden="1" x14ac:dyDescent="0.25">
      <c r="Z4304"/>
      <c r="AD4304" s="5">
        <f t="shared" si="290"/>
        <v>42955</v>
      </c>
      <c r="AE4304" s="96" cm="1">
        <f t="array" ref="AE4304">_xlfn.XLOOKUP(AD4303,SELICHistorico[Data],SELICHistorico[SELIC dia]/100,AE4303,0)</f>
        <v>0</v>
      </c>
      <c r="AF4304" s="80">
        <f t="shared" si="292"/>
        <v>1</v>
      </c>
      <c r="AG4304" s="123">
        <f t="shared" si="291"/>
        <v>1000</v>
      </c>
      <c r="AH4304" s="126" cm="1">
        <f t="array" ref="AH4304">_xlfn.XLOOKUP(AD4303,CDIHistorico_[Data],CDIHistorico_[CDI dia]/100,AH4303,0)</f>
        <v>0</v>
      </c>
      <c r="AI4304" s="2">
        <f t="shared" si="293"/>
        <v>1</v>
      </c>
    </row>
    <row r="4305" spans="26:35" hidden="1" x14ac:dyDescent="0.25">
      <c r="Z4305"/>
      <c r="AD4305" s="5">
        <f t="shared" si="290"/>
        <v>42956</v>
      </c>
      <c r="AE4305" s="96" cm="1">
        <f t="array" ref="AE4305">_xlfn.XLOOKUP(AD4304,SELICHistorico[Data],SELICHistorico[SELIC dia]/100,AE4304,0)</f>
        <v>0</v>
      </c>
      <c r="AF4305" s="80">
        <f t="shared" si="292"/>
        <v>1</v>
      </c>
      <c r="AG4305" s="123">
        <f t="shared" si="291"/>
        <v>1000</v>
      </c>
      <c r="AH4305" s="126" cm="1">
        <f t="array" ref="AH4305">_xlfn.XLOOKUP(AD4304,CDIHistorico_[Data],CDIHistorico_[CDI dia]/100,AH4304,0)</f>
        <v>0</v>
      </c>
      <c r="AI4305" s="2">
        <f t="shared" si="293"/>
        <v>1</v>
      </c>
    </row>
    <row r="4306" spans="26:35" hidden="1" x14ac:dyDescent="0.25">
      <c r="Z4306"/>
      <c r="AD4306" s="5">
        <f t="shared" si="290"/>
        <v>42957</v>
      </c>
      <c r="AE4306" s="96" cm="1">
        <f t="array" ref="AE4306">_xlfn.XLOOKUP(AD4305,SELICHistorico[Data],SELICHistorico[SELIC dia]/100,AE4305,0)</f>
        <v>0</v>
      </c>
      <c r="AF4306" s="80">
        <f t="shared" si="292"/>
        <v>1</v>
      </c>
      <c r="AG4306" s="123">
        <f t="shared" si="291"/>
        <v>1000</v>
      </c>
      <c r="AH4306" s="126" cm="1">
        <f t="array" ref="AH4306">_xlfn.XLOOKUP(AD4305,CDIHistorico_[Data],CDIHistorico_[CDI dia]/100,AH4305,0)</f>
        <v>0</v>
      </c>
      <c r="AI4306" s="2">
        <f t="shared" si="293"/>
        <v>1</v>
      </c>
    </row>
    <row r="4307" spans="26:35" hidden="1" x14ac:dyDescent="0.25">
      <c r="Z4307"/>
      <c r="AD4307" s="5">
        <f t="shared" si="290"/>
        <v>42958</v>
      </c>
      <c r="AE4307" s="96" cm="1">
        <f t="array" ref="AE4307">_xlfn.XLOOKUP(AD4306,SELICHistorico[Data],SELICHistorico[SELIC dia]/100,AE4306,0)</f>
        <v>0</v>
      </c>
      <c r="AF4307" s="80">
        <f t="shared" si="292"/>
        <v>1</v>
      </c>
      <c r="AG4307" s="123">
        <f t="shared" si="291"/>
        <v>1000</v>
      </c>
      <c r="AH4307" s="126" cm="1">
        <f t="array" ref="AH4307">_xlfn.XLOOKUP(AD4306,CDIHistorico_[Data],CDIHistorico_[CDI dia]/100,AH4306,0)</f>
        <v>0</v>
      </c>
      <c r="AI4307" s="2">
        <f t="shared" si="293"/>
        <v>1</v>
      </c>
    </row>
    <row r="4308" spans="26:35" hidden="1" x14ac:dyDescent="0.25">
      <c r="Z4308"/>
      <c r="AD4308" s="5">
        <f t="shared" ref="AD4308:AD4371" si="294">WORKDAY(AD4307,1,feriados)</f>
        <v>42961</v>
      </c>
      <c r="AE4308" s="96" cm="1">
        <f t="array" ref="AE4308">_xlfn.XLOOKUP(AD4307,SELICHistorico[Data],SELICHistorico[SELIC dia]/100,AE4307,0)</f>
        <v>0</v>
      </c>
      <c r="AF4308" s="80">
        <f t="shared" si="292"/>
        <v>1</v>
      </c>
      <c r="AG4308" s="123">
        <f t="shared" si="291"/>
        <v>1000</v>
      </c>
      <c r="AH4308" s="126" cm="1">
        <f t="array" ref="AH4308">_xlfn.XLOOKUP(AD4307,CDIHistorico_[Data],CDIHistorico_[CDI dia]/100,AH4307,0)</f>
        <v>0</v>
      </c>
      <c r="AI4308" s="2">
        <f t="shared" si="293"/>
        <v>1</v>
      </c>
    </row>
    <row r="4309" spans="26:35" hidden="1" x14ac:dyDescent="0.25">
      <c r="Z4309"/>
      <c r="AD4309" s="5">
        <f t="shared" si="294"/>
        <v>42962</v>
      </c>
      <c r="AE4309" s="96" cm="1">
        <f t="array" ref="AE4309">_xlfn.XLOOKUP(AD4308,SELICHistorico[Data],SELICHistorico[SELIC dia]/100,AE4308,0)</f>
        <v>0</v>
      </c>
      <c r="AF4309" s="80">
        <f t="shared" si="292"/>
        <v>1</v>
      </c>
      <c r="AG4309" s="123">
        <f t="shared" si="291"/>
        <v>1000</v>
      </c>
      <c r="AH4309" s="126" cm="1">
        <f t="array" ref="AH4309">_xlfn.XLOOKUP(AD4308,CDIHistorico_[Data],CDIHistorico_[CDI dia]/100,AH4308,0)</f>
        <v>0</v>
      </c>
      <c r="AI4309" s="2">
        <f t="shared" si="293"/>
        <v>1</v>
      </c>
    </row>
    <row r="4310" spans="26:35" hidden="1" x14ac:dyDescent="0.25">
      <c r="Z4310"/>
      <c r="AD4310" s="5">
        <f t="shared" si="294"/>
        <v>42963</v>
      </c>
      <c r="AE4310" s="96" cm="1">
        <f t="array" ref="AE4310">_xlfn.XLOOKUP(AD4309,SELICHistorico[Data],SELICHistorico[SELIC dia]/100,AE4309,0)</f>
        <v>0</v>
      </c>
      <c r="AF4310" s="80">
        <f t="shared" si="292"/>
        <v>1</v>
      </c>
      <c r="AG4310" s="123">
        <f t="shared" si="291"/>
        <v>1000</v>
      </c>
      <c r="AH4310" s="126" cm="1">
        <f t="array" ref="AH4310">_xlfn.XLOOKUP(AD4309,CDIHistorico_[Data],CDIHistorico_[CDI dia]/100,AH4309,0)</f>
        <v>0</v>
      </c>
      <c r="AI4310" s="2">
        <f t="shared" si="293"/>
        <v>1</v>
      </c>
    </row>
    <row r="4311" spans="26:35" hidden="1" x14ac:dyDescent="0.25">
      <c r="Z4311"/>
      <c r="AD4311" s="5">
        <f t="shared" si="294"/>
        <v>42964</v>
      </c>
      <c r="AE4311" s="96" cm="1">
        <f t="array" ref="AE4311">_xlfn.XLOOKUP(AD4310,SELICHistorico[Data],SELICHistorico[SELIC dia]/100,AE4310,0)</f>
        <v>0</v>
      </c>
      <c r="AF4311" s="80">
        <f t="shared" si="292"/>
        <v>1</v>
      </c>
      <c r="AG4311" s="123">
        <f t="shared" si="291"/>
        <v>1000</v>
      </c>
      <c r="AH4311" s="126" cm="1">
        <f t="array" ref="AH4311">_xlfn.XLOOKUP(AD4310,CDIHistorico_[Data],CDIHistorico_[CDI dia]/100,AH4310,0)</f>
        <v>0</v>
      </c>
      <c r="AI4311" s="2">
        <f t="shared" si="293"/>
        <v>1</v>
      </c>
    </row>
    <row r="4312" spans="26:35" hidden="1" x14ac:dyDescent="0.25">
      <c r="Z4312"/>
      <c r="AD4312" s="5">
        <f t="shared" si="294"/>
        <v>42965</v>
      </c>
      <c r="AE4312" s="96" cm="1">
        <f t="array" ref="AE4312">_xlfn.XLOOKUP(AD4311,SELICHistorico[Data],SELICHistorico[SELIC dia]/100,AE4311,0)</f>
        <v>0</v>
      </c>
      <c r="AF4312" s="80">
        <f t="shared" si="292"/>
        <v>1</v>
      </c>
      <c r="AG4312" s="123">
        <f t="shared" si="291"/>
        <v>1000</v>
      </c>
      <c r="AH4312" s="126" cm="1">
        <f t="array" ref="AH4312">_xlfn.XLOOKUP(AD4311,CDIHistorico_[Data],CDIHistorico_[CDI dia]/100,AH4311,0)</f>
        <v>0</v>
      </c>
      <c r="AI4312" s="2">
        <f t="shared" si="293"/>
        <v>1</v>
      </c>
    </row>
    <row r="4313" spans="26:35" hidden="1" x14ac:dyDescent="0.25">
      <c r="Z4313"/>
      <c r="AD4313" s="5">
        <f t="shared" si="294"/>
        <v>42968</v>
      </c>
      <c r="AE4313" s="96" cm="1">
        <f t="array" ref="AE4313">_xlfn.XLOOKUP(AD4312,SELICHistorico[Data],SELICHistorico[SELIC dia]/100,AE4312,0)</f>
        <v>0</v>
      </c>
      <c r="AF4313" s="80">
        <f t="shared" si="292"/>
        <v>1</v>
      </c>
      <c r="AG4313" s="123">
        <f t="shared" si="291"/>
        <v>1000</v>
      </c>
      <c r="AH4313" s="126" cm="1">
        <f t="array" ref="AH4313">_xlfn.XLOOKUP(AD4312,CDIHistorico_[Data],CDIHistorico_[CDI dia]/100,AH4312,0)</f>
        <v>0</v>
      </c>
      <c r="AI4313" s="2">
        <f t="shared" si="293"/>
        <v>1</v>
      </c>
    </row>
    <row r="4314" spans="26:35" hidden="1" x14ac:dyDescent="0.25">
      <c r="Z4314"/>
      <c r="AD4314" s="5">
        <f t="shared" si="294"/>
        <v>42969</v>
      </c>
      <c r="AE4314" s="96" cm="1">
        <f t="array" ref="AE4314">_xlfn.XLOOKUP(AD4313,SELICHistorico[Data],SELICHistorico[SELIC dia]/100,AE4313,0)</f>
        <v>0</v>
      </c>
      <c r="AF4314" s="80">
        <f t="shared" si="292"/>
        <v>1</v>
      </c>
      <c r="AG4314" s="123">
        <f t="shared" si="291"/>
        <v>1000</v>
      </c>
      <c r="AH4314" s="126" cm="1">
        <f t="array" ref="AH4314">_xlfn.XLOOKUP(AD4313,CDIHistorico_[Data],CDIHistorico_[CDI dia]/100,AH4313,0)</f>
        <v>0</v>
      </c>
      <c r="AI4314" s="2">
        <f t="shared" si="293"/>
        <v>1</v>
      </c>
    </row>
    <row r="4315" spans="26:35" hidden="1" x14ac:dyDescent="0.25">
      <c r="Z4315"/>
      <c r="AD4315" s="5">
        <f t="shared" si="294"/>
        <v>42970</v>
      </c>
      <c r="AE4315" s="96" cm="1">
        <f t="array" ref="AE4315">_xlfn.XLOOKUP(AD4314,SELICHistorico[Data],SELICHistorico[SELIC dia]/100,AE4314,0)</f>
        <v>0</v>
      </c>
      <c r="AF4315" s="80">
        <f t="shared" si="292"/>
        <v>1</v>
      </c>
      <c r="AG4315" s="123">
        <f t="shared" si="291"/>
        <v>1000</v>
      </c>
      <c r="AH4315" s="126" cm="1">
        <f t="array" ref="AH4315">_xlfn.XLOOKUP(AD4314,CDIHistorico_[Data],CDIHistorico_[CDI dia]/100,AH4314,0)</f>
        <v>0</v>
      </c>
      <c r="AI4315" s="2">
        <f t="shared" si="293"/>
        <v>1</v>
      </c>
    </row>
    <row r="4316" spans="26:35" hidden="1" x14ac:dyDescent="0.25">
      <c r="Z4316"/>
      <c r="AD4316" s="5">
        <f t="shared" si="294"/>
        <v>42971</v>
      </c>
      <c r="AE4316" s="96" cm="1">
        <f t="array" ref="AE4316">_xlfn.XLOOKUP(AD4315,SELICHistorico[Data],SELICHistorico[SELIC dia]/100,AE4315,0)</f>
        <v>0</v>
      </c>
      <c r="AF4316" s="80">
        <f t="shared" si="292"/>
        <v>1</v>
      </c>
      <c r="AG4316" s="123">
        <f t="shared" si="291"/>
        <v>1000</v>
      </c>
      <c r="AH4316" s="126" cm="1">
        <f t="array" ref="AH4316">_xlfn.XLOOKUP(AD4315,CDIHistorico_[Data],CDIHistorico_[CDI dia]/100,AH4315,0)</f>
        <v>0</v>
      </c>
      <c r="AI4316" s="2">
        <f t="shared" si="293"/>
        <v>1</v>
      </c>
    </row>
    <row r="4317" spans="26:35" hidden="1" x14ac:dyDescent="0.25">
      <c r="Z4317"/>
      <c r="AD4317" s="5">
        <f t="shared" si="294"/>
        <v>42972</v>
      </c>
      <c r="AE4317" s="96" cm="1">
        <f t="array" ref="AE4317">_xlfn.XLOOKUP(AD4316,SELICHistorico[Data],SELICHistorico[SELIC dia]/100,AE4316,0)</f>
        <v>0</v>
      </c>
      <c r="AF4317" s="80">
        <f t="shared" si="292"/>
        <v>1</v>
      </c>
      <c r="AG4317" s="123">
        <f t="shared" si="291"/>
        <v>1000</v>
      </c>
      <c r="AH4317" s="126" cm="1">
        <f t="array" ref="AH4317">_xlfn.XLOOKUP(AD4316,CDIHistorico_[Data],CDIHistorico_[CDI dia]/100,AH4316,0)</f>
        <v>0</v>
      </c>
      <c r="AI4317" s="2">
        <f t="shared" si="293"/>
        <v>1</v>
      </c>
    </row>
    <row r="4318" spans="26:35" hidden="1" x14ac:dyDescent="0.25">
      <c r="Z4318"/>
      <c r="AD4318" s="5">
        <f t="shared" si="294"/>
        <v>42975</v>
      </c>
      <c r="AE4318" s="96" cm="1">
        <f t="array" ref="AE4318">_xlfn.XLOOKUP(AD4317,SELICHistorico[Data],SELICHistorico[SELIC dia]/100,AE4317,0)</f>
        <v>0</v>
      </c>
      <c r="AF4318" s="80">
        <f t="shared" si="292"/>
        <v>1</v>
      </c>
      <c r="AG4318" s="123">
        <f t="shared" si="291"/>
        <v>1000</v>
      </c>
      <c r="AH4318" s="126" cm="1">
        <f t="array" ref="AH4318">_xlfn.XLOOKUP(AD4317,CDIHistorico_[Data],CDIHistorico_[CDI dia]/100,AH4317,0)</f>
        <v>0</v>
      </c>
      <c r="AI4318" s="2">
        <f t="shared" si="293"/>
        <v>1</v>
      </c>
    </row>
    <row r="4319" spans="26:35" hidden="1" x14ac:dyDescent="0.25">
      <c r="Z4319"/>
      <c r="AD4319" s="5">
        <f t="shared" si="294"/>
        <v>42976</v>
      </c>
      <c r="AE4319" s="96" cm="1">
        <f t="array" ref="AE4319">_xlfn.XLOOKUP(AD4318,SELICHistorico[Data],SELICHistorico[SELIC dia]/100,AE4318,0)</f>
        <v>0</v>
      </c>
      <c r="AF4319" s="80">
        <f t="shared" si="292"/>
        <v>1</v>
      </c>
      <c r="AG4319" s="123">
        <f t="shared" si="291"/>
        <v>1000</v>
      </c>
      <c r="AH4319" s="126" cm="1">
        <f t="array" ref="AH4319">_xlfn.XLOOKUP(AD4318,CDIHistorico_[Data],CDIHistorico_[CDI dia]/100,AH4318,0)</f>
        <v>0</v>
      </c>
      <c r="AI4319" s="2">
        <f t="shared" si="293"/>
        <v>1</v>
      </c>
    </row>
    <row r="4320" spans="26:35" hidden="1" x14ac:dyDescent="0.25">
      <c r="Z4320"/>
      <c r="AD4320" s="5">
        <f t="shared" si="294"/>
        <v>42977</v>
      </c>
      <c r="AE4320" s="96" cm="1">
        <f t="array" ref="AE4320">_xlfn.XLOOKUP(AD4319,SELICHistorico[Data],SELICHistorico[SELIC dia]/100,AE4319,0)</f>
        <v>0</v>
      </c>
      <c r="AF4320" s="80">
        <f t="shared" si="292"/>
        <v>1</v>
      </c>
      <c r="AG4320" s="123">
        <f t="shared" si="291"/>
        <v>1000</v>
      </c>
      <c r="AH4320" s="126" cm="1">
        <f t="array" ref="AH4320">_xlfn.XLOOKUP(AD4319,CDIHistorico_[Data],CDIHistorico_[CDI dia]/100,AH4319,0)</f>
        <v>0</v>
      </c>
      <c r="AI4320" s="2">
        <f t="shared" si="293"/>
        <v>1</v>
      </c>
    </row>
    <row r="4321" spans="26:35" hidden="1" x14ac:dyDescent="0.25">
      <c r="Z4321"/>
      <c r="AD4321" s="5">
        <f t="shared" si="294"/>
        <v>42978</v>
      </c>
      <c r="AE4321" s="96" cm="1">
        <f t="array" ref="AE4321">_xlfn.XLOOKUP(AD4320,SELICHistorico[Data],SELICHistorico[SELIC dia]/100,AE4320,0)</f>
        <v>0</v>
      </c>
      <c r="AF4321" s="80">
        <f t="shared" si="292"/>
        <v>1</v>
      </c>
      <c r="AG4321" s="123">
        <f t="shared" si="291"/>
        <v>1000</v>
      </c>
      <c r="AH4321" s="126" cm="1">
        <f t="array" ref="AH4321">_xlfn.XLOOKUP(AD4320,CDIHistorico_[Data],CDIHistorico_[CDI dia]/100,AH4320,0)</f>
        <v>0</v>
      </c>
      <c r="AI4321" s="2">
        <f t="shared" si="293"/>
        <v>1</v>
      </c>
    </row>
    <row r="4322" spans="26:35" hidden="1" x14ac:dyDescent="0.25">
      <c r="Z4322"/>
      <c r="AD4322" s="5">
        <f t="shared" si="294"/>
        <v>42979</v>
      </c>
      <c r="AE4322" s="96" cm="1">
        <f t="array" ref="AE4322">_xlfn.XLOOKUP(AD4321,SELICHistorico[Data],SELICHistorico[SELIC dia]/100,AE4321,0)</f>
        <v>0</v>
      </c>
      <c r="AF4322" s="80">
        <f t="shared" si="292"/>
        <v>1</v>
      </c>
      <c r="AG4322" s="123">
        <f t="shared" si="291"/>
        <v>1000</v>
      </c>
      <c r="AH4322" s="126" cm="1">
        <f t="array" ref="AH4322">_xlfn.XLOOKUP(AD4321,CDIHistorico_[Data],CDIHistorico_[CDI dia]/100,AH4321,0)</f>
        <v>0</v>
      </c>
      <c r="AI4322" s="2">
        <f t="shared" si="293"/>
        <v>1</v>
      </c>
    </row>
    <row r="4323" spans="26:35" hidden="1" x14ac:dyDescent="0.25">
      <c r="Z4323"/>
      <c r="AD4323" s="5">
        <f t="shared" si="294"/>
        <v>42982</v>
      </c>
      <c r="AE4323" s="96" cm="1">
        <f t="array" ref="AE4323">_xlfn.XLOOKUP(AD4322,SELICHistorico[Data],SELICHistorico[SELIC dia]/100,AE4322,0)</f>
        <v>0</v>
      </c>
      <c r="AF4323" s="80">
        <f t="shared" si="292"/>
        <v>1</v>
      </c>
      <c r="AG4323" s="123">
        <f t="shared" si="291"/>
        <v>1000</v>
      </c>
      <c r="AH4323" s="126" cm="1">
        <f t="array" ref="AH4323">_xlfn.XLOOKUP(AD4322,CDIHistorico_[Data],CDIHistorico_[CDI dia]/100,AH4322,0)</f>
        <v>0</v>
      </c>
      <c r="AI4323" s="2">
        <f t="shared" si="293"/>
        <v>1</v>
      </c>
    </row>
    <row r="4324" spans="26:35" hidden="1" x14ac:dyDescent="0.25">
      <c r="Z4324"/>
      <c r="AD4324" s="5">
        <f t="shared" si="294"/>
        <v>42983</v>
      </c>
      <c r="AE4324" s="96" cm="1">
        <f t="array" ref="AE4324">_xlfn.XLOOKUP(AD4323,SELICHistorico[Data],SELICHistorico[SELIC dia]/100,AE4323,0)</f>
        <v>0</v>
      </c>
      <c r="AF4324" s="80">
        <f t="shared" si="292"/>
        <v>1</v>
      </c>
      <c r="AG4324" s="123">
        <f t="shared" si="291"/>
        <v>1000</v>
      </c>
      <c r="AH4324" s="126" cm="1">
        <f t="array" ref="AH4324">_xlfn.XLOOKUP(AD4323,CDIHistorico_[Data],CDIHistorico_[CDI dia]/100,AH4323,0)</f>
        <v>0</v>
      </c>
      <c r="AI4324" s="2">
        <f t="shared" si="293"/>
        <v>1</v>
      </c>
    </row>
    <row r="4325" spans="26:35" hidden="1" x14ac:dyDescent="0.25">
      <c r="Z4325"/>
      <c r="AD4325" s="5">
        <f t="shared" si="294"/>
        <v>42984</v>
      </c>
      <c r="AE4325" s="96" cm="1">
        <f t="array" ref="AE4325">_xlfn.XLOOKUP(AD4324,SELICHistorico[Data],SELICHistorico[SELIC dia]/100,AE4324,0)</f>
        <v>0</v>
      </c>
      <c r="AF4325" s="80">
        <f t="shared" si="292"/>
        <v>1</v>
      </c>
      <c r="AG4325" s="123">
        <f t="shared" si="291"/>
        <v>1000</v>
      </c>
      <c r="AH4325" s="126" cm="1">
        <f t="array" ref="AH4325">_xlfn.XLOOKUP(AD4324,CDIHistorico_[Data],CDIHistorico_[CDI dia]/100,AH4324,0)</f>
        <v>0</v>
      </c>
      <c r="AI4325" s="2">
        <f t="shared" si="293"/>
        <v>1</v>
      </c>
    </row>
    <row r="4326" spans="26:35" hidden="1" x14ac:dyDescent="0.25">
      <c r="Z4326"/>
      <c r="AD4326" s="5">
        <f t="shared" si="294"/>
        <v>42986</v>
      </c>
      <c r="AE4326" s="96" cm="1">
        <f t="array" ref="AE4326">_xlfn.XLOOKUP(AD4325,SELICHistorico[Data],SELICHistorico[SELIC dia]/100,AE4325,0)</f>
        <v>0</v>
      </c>
      <c r="AF4326" s="80">
        <f t="shared" si="292"/>
        <v>1</v>
      </c>
      <c r="AG4326" s="123">
        <f t="shared" si="291"/>
        <v>1000</v>
      </c>
      <c r="AH4326" s="126" cm="1">
        <f t="array" ref="AH4326">_xlfn.XLOOKUP(AD4325,CDIHistorico_[Data],CDIHistorico_[CDI dia]/100,AH4325,0)</f>
        <v>0</v>
      </c>
      <c r="AI4326" s="2">
        <f t="shared" si="293"/>
        <v>1</v>
      </c>
    </row>
    <row r="4327" spans="26:35" hidden="1" x14ac:dyDescent="0.25">
      <c r="Z4327"/>
      <c r="AD4327" s="5">
        <f t="shared" si="294"/>
        <v>42989</v>
      </c>
      <c r="AE4327" s="96" cm="1">
        <f t="array" ref="AE4327">_xlfn.XLOOKUP(AD4326,SELICHistorico[Data],SELICHistorico[SELIC dia]/100,AE4326,0)</f>
        <v>0</v>
      </c>
      <c r="AF4327" s="80">
        <f t="shared" si="292"/>
        <v>1</v>
      </c>
      <c r="AG4327" s="123">
        <f t="shared" si="291"/>
        <v>1000</v>
      </c>
      <c r="AH4327" s="126" cm="1">
        <f t="array" ref="AH4327">_xlfn.XLOOKUP(AD4326,CDIHistorico_[Data],CDIHistorico_[CDI dia]/100,AH4326,0)</f>
        <v>0</v>
      </c>
      <c r="AI4327" s="2">
        <f t="shared" si="293"/>
        <v>1</v>
      </c>
    </row>
    <row r="4328" spans="26:35" hidden="1" x14ac:dyDescent="0.25">
      <c r="Z4328"/>
      <c r="AD4328" s="5">
        <f t="shared" si="294"/>
        <v>42990</v>
      </c>
      <c r="AE4328" s="96" cm="1">
        <f t="array" ref="AE4328">_xlfn.XLOOKUP(AD4327,SELICHistorico[Data],SELICHistorico[SELIC dia]/100,AE4327,0)</f>
        <v>0</v>
      </c>
      <c r="AF4328" s="80">
        <f t="shared" si="292"/>
        <v>1</v>
      </c>
      <c r="AG4328" s="123">
        <f t="shared" si="291"/>
        <v>1000</v>
      </c>
      <c r="AH4328" s="126" cm="1">
        <f t="array" ref="AH4328">_xlfn.XLOOKUP(AD4327,CDIHistorico_[Data],CDIHistorico_[CDI dia]/100,AH4327,0)</f>
        <v>0</v>
      </c>
      <c r="AI4328" s="2">
        <f t="shared" si="293"/>
        <v>1</v>
      </c>
    </row>
    <row r="4329" spans="26:35" hidden="1" x14ac:dyDescent="0.25">
      <c r="Z4329"/>
      <c r="AD4329" s="5">
        <f t="shared" si="294"/>
        <v>42991</v>
      </c>
      <c r="AE4329" s="96" cm="1">
        <f t="array" ref="AE4329">_xlfn.XLOOKUP(AD4328,SELICHistorico[Data],SELICHistorico[SELIC dia]/100,AE4328,0)</f>
        <v>0</v>
      </c>
      <c r="AF4329" s="80">
        <f t="shared" si="292"/>
        <v>1</v>
      </c>
      <c r="AG4329" s="123">
        <f t="shared" si="291"/>
        <v>1000</v>
      </c>
      <c r="AH4329" s="126" cm="1">
        <f t="array" ref="AH4329">_xlfn.XLOOKUP(AD4328,CDIHistorico_[Data],CDIHistorico_[CDI dia]/100,AH4328,0)</f>
        <v>0</v>
      </c>
      <c r="AI4329" s="2">
        <f t="shared" si="293"/>
        <v>1</v>
      </c>
    </row>
    <row r="4330" spans="26:35" hidden="1" x14ac:dyDescent="0.25">
      <c r="Z4330"/>
      <c r="AD4330" s="5">
        <f t="shared" si="294"/>
        <v>42992</v>
      </c>
      <c r="AE4330" s="96" cm="1">
        <f t="array" ref="AE4330">_xlfn.XLOOKUP(AD4329,SELICHistorico[Data],SELICHistorico[SELIC dia]/100,AE4329,0)</f>
        <v>0</v>
      </c>
      <c r="AF4330" s="80">
        <f t="shared" si="292"/>
        <v>1</v>
      </c>
      <c r="AG4330" s="123">
        <f t="shared" si="291"/>
        <v>1000</v>
      </c>
      <c r="AH4330" s="126" cm="1">
        <f t="array" ref="AH4330">_xlfn.XLOOKUP(AD4329,CDIHistorico_[Data],CDIHistorico_[CDI dia]/100,AH4329,0)</f>
        <v>0</v>
      </c>
      <c r="AI4330" s="2">
        <f t="shared" si="293"/>
        <v>1</v>
      </c>
    </row>
    <row r="4331" spans="26:35" hidden="1" x14ac:dyDescent="0.25">
      <c r="Z4331"/>
      <c r="AD4331" s="5">
        <f t="shared" si="294"/>
        <v>42993</v>
      </c>
      <c r="AE4331" s="96" cm="1">
        <f t="array" ref="AE4331">_xlfn.XLOOKUP(AD4330,SELICHistorico[Data],SELICHistorico[SELIC dia]/100,AE4330,0)</f>
        <v>0</v>
      </c>
      <c r="AF4331" s="80">
        <f t="shared" si="292"/>
        <v>1</v>
      </c>
      <c r="AG4331" s="123">
        <f t="shared" si="291"/>
        <v>1000</v>
      </c>
      <c r="AH4331" s="126" cm="1">
        <f t="array" ref="AH4331">_xlfn.XLOOKUP(AD4330,CDIHistorico_[Data],CDIHistorico_[CDI dia]/100,AH4330,0)</f>
        <v>0</v>
      </c>
      <c r="AI4331" s="2">
        <f t="shared" si="293"/>
        <v>1</v>
      </c>
    </row>
    <row r="4332" spans="26:35" hidden="1" x14ac:dyDescent="0.25">
      <c r="Z4332"/>
      <c r="AD4332" s="5">
        <f t="shared" si="294"/>
        <v>42996</v>
      </c>
      <c r="AE4332" s="96" cm="1">
        <f t="array" ref="AE4332">_xlfn.XLOOKUP(AD4331,SELICHistorico[Data],SELICHistorico[SELIC dia]/100,AE4331,0)</f>
        <v>0</v>
      </c>
      <c r="AF4332" s="80">
        <f t="shared" si="292"/>
        <v>1</v>
      </c>
      <c r="AG4332" s="123">
        <f t="shared" si="291"/>
        <v>1000</v>
      </c>
      <c r="AH4332" s="126" cm="1">
        <f t="array" ref="AH4332">_xlfn.XLOOKUP(AD4331,CDIHistorico_[Data],CDIHistorico_[CDI dia]/100,AH4331,0)</f>
        <v>0</v>
      </c>
      <c r="AI4332" s="2">
        <f t="shared" si="293"/>
        <v>1</v>
      </c>
    </row>
    <row r="4333" spans="26:35" hidden="1" x14ac:dyDescent="0.25">
      <c r="Z4333"/>
      <c r="AD4333" s="5">
        <f t="shared" si="294"/>
        <v>42997</v>
      </c>
      <c r="AE4333" s="96" cm="1">
        <f t="array" ref="AE4333">_xlfn.XLOOKUP(AD4332,SELICHistorico[Data],SELICHistorico[SELIC dia]/100,AE4332,0)</f>
        <v>0</v>
      </c>
      <c r="AF4333" s="80">
        <f t="shared" si="292"/>
        <v>1</v>
      </c>
      <c r="AG4333" s="123">
        <f t="shared" si="291"/>
        <v>1000</v>
      </c>
      <c r="AH4333" s="126" cm="1">
        <f t="array" ref="AH4333">_xlfn.XLOOKUP(AD4332,CDIHistorico_[Data],CDIHistorico_[CDI dia]/100,AH4332,0)</f>
        <v>0</v>
      </c>
      <c r="AI4333" s="2">
        <f t="shared" si="293"/>
        <v>1</v>
      </c>
    </row>
    <row r="4334" spans="26:35" hidden="1" x14ac:dyDescent="0.25">
      <c r="Z4334"/>
      <c r="AD4334" s="5">
        <f t="shared" si="294"/>
        <v>42998</v>
      </c>
      <c r="AE4334" s="96" cm="1">
        <f t="array" ref="AE4334">_xlfn.XLOOKUP(AD4333,SELICHistorico[Data],SELICHistorico[SELIC dia]/100,AE4333,0)</f>
        <v>0</v>
      </c>
      <c r="AF4334" s="80">
        <f t="shared" si="292"/>
        <v>1</v>
      </c>
      <c r="AG4334" s="123">
        <f t="shared" si="291"/>
        <v>1000</v>
      </c>
      <c r="AH4334" s="126" cm="1">
        <f t="array" ref="AH4334">_xlfn.XLOOKUP(AD4333,CDIHistorico_[Data],CDIHistorico_[CDI dia]/100,AH4333,0)</f>
        <v>0</v>
      </c>
      <c r="AI4334" s="2">
        <f t="shared" si="293"/>
        <v>1</v>
      </c>
    </row>
    <row r="4335" spans="26:35" hidden="1" x14ac:dyDescent="0.25">
      <c r="Z4335"/>
      <c r="AD4335" s="5">
        <f t="shared" si="294"/>
        <v>42999</v>
      </c>
      <c r="AE4335" s="96" cm="1">
        <f t="array" ref="AE4335">_xlfn.XLOOKUP(AD4334,SELICHistorico[Data],SELICHistorico[SELIC dia]/100,AE4334,0)</f>
        <v>0</v>
      </c>
      <c r="AF4335" s="80">
        <f t="shared" si="292"/>
        <v>1</v>
      </c>
      <c r="AG4335" s="123">
        <f t="shared" si="291"/>
        <v>1000</v>
      </c>
      <c r="AH4335" s="126" cm="1">
        <f t="array" ref="AH4335">_xlfn.XLOOKUP(AD4334,CDIHistorico_[Data],CDIHistorico_[CDI dia]/100,AH4334,0)</f>
        <v>0</v>
      </c>
      <c r="AI4335" s="2">
        <f t="shared" si="293"/>
        <v>1</v>
      </c>
    </row>
    <row r="4336" spans="26:35" hidden="1" x14ac:dyDescent="0.25">
      <c r="Z4336"/>
      <c r="AD4336" s="5">
        <f t="shared" si="294"/>
        <v>43000</v>
      </c>
      <c r="AE4336" s="96" cm="1">
        <f t="array" ref="AE4336">_xlfn.XLOOKUP(AD4335,SELICHistorico[Data],SELICHistorico[SELIC dia]/100,AE4335,0)</f>
        <v>0</v>
      </c>
      <c r="AF4336" s="80">
        <f t="shared" si="292"/>
        <v>1</v>
      </c>
      <c r="AG4336" s="123">
        <f t="shared" si="291"/>
        <v>1000</v>
      </c>
      <c r="AH4336" s="126" cm="1">
        <f t="array" ref="AH4336">_xlfn.XLOOKUP(AD4335,CDIHistorico_[Data],CDIHistorico_[CDI dia]/100,AH4335,0)</f>
        <v>0</v>
      </c>
      <c r="AI4336" s="2">
        <f t="shared" si="293"/>
        <v>1</v>
      </c>
    </row>
    <row r="4337" spans="26:35" hidden="1" x14ac:dyDescent="0.25">
      <c r="Z4337"/>
      <c r="AD4337" s="5">
        <f t="shared" si="294"/>
        <v>43003</v>
      </c>
      <c r="AE4337" s="96" cm="1">
        <f t="array" ref="AE4337">_xlfn.XLOOKUP(AD4336,SELICHistorico[Data],SELICHistorico[SELIC dia]/100,AE4336,0)</f>
        <v>0</v>
      </c>
      <c r="AF4337" s="80">
        <f t="shared" si="292"/>
        <v>1</v>
      </c>
      <c r="AG4337" s="123">
        <f t="shared" si="291"/>
        <v>1000</v>
      </c>
      <c r="AH4337" s="126" cm="1">
        <f t="array" ref="AH4337">_xlfn.XLOOKUP(AD4336,CDIHistorico_[Data],CDIHistorico_[CDI dia]/100,AH4336,0)</f>
        <v>0</v>
      </c>
      <c r="AI4337" s="2">
        <f t="shared" si="293"/>
        <v>1</v>
      </c>
    </row>
    <row r="4338" spans="26:35" hidden="1" x14ac:dyDescent="0.25">
      <c r="Z4338"/>
      <c r="AD4338" s="5">
        <f t="shared" si="294"/>
        <v>43004</v>
      </c>
      <c r="AE4338" s="96" cm="1">
        <f t="array" ref="AE4338">_xlfn.XLOOKUP(AD4337,SELICHistorico[Data],SELICHistorico[SELIC dia]/100,AE4337,0)</f>
        <v>0</v>
      </c>
      <c r="AF4338" s="80">
        <f t="shared" si="292"/>
        <v>1</v>
      </c>
      <c r="AG4338" s="123">
        <f t="shared" si="291"/>
        <v>1000</v>
      </c>
      <c r="AH4338" s="126" cm="1">
        <f t="array" ref="AH4338">_xlfn.XLOOKUP(AD4337,CDIHistorico_[Data],CDIHistorico_[CDI dia]/100,AH4337,0)</f>
        <v>0</v>
      </c>
      <c r="AI4338" s="2">
        <f t="shared" si="293"/>
        <v>1</v>
      </c>
    </row>
    <row r="4339" spans="26:35" hidden="1" x14ac:dyDescent="0.25">
      <c r="Z4339"/>
      <c r="AD4339" s="5">
        <f t="shared" si="294"/>
        <v>43005</v>
      </c>
      <c r="AE4339" s="96" cm="1">
        <f t="array" ref="AE4339">_xlfn.XLOOKUP(AD4338,SELICHistorico[Data],SELICHistorico[SELIC dia]/100,AE4338,0)</f>
        <v>0</v>
      </c>
      <c r="AF4339" s="80">
        <f t="shared" si="292"/>
        <v>1</v>
      </c>
      <c r="AG4339" s="123">
        <f t="shared" si="291"/>
        <v>1000</v>
      </c>
      <c r="AH4339" s="126" cm="1">
        <f t="array" ref="AH4339">_xlfn.XLOOKUP(AD4338,CDIHistorico_[Data],CDIHistorico_[CDI dia]/100,AH4338,0)</f>
        <v>0</v>
      </c>
      <c r="AI4339" s="2">
        <f t="shared" si="293"/>
        <v>1</v>
      </c>
    </row>
    <row r="4340" spans="26:35" hidden="1" x14ac:dyDescent="0.25">
      <c r="Z4340"/>
      <c r="AD4340" s="5">
        <f t="shared" si="294"/>
        <v>43006</v>
      </c>
      <c r="AE4340" s="96" cm="1">
        <f t="array" ref="AE4340">_xlfn.XLOOKUP(AD4339,SELICHistorico[Data],SELICHistorico[SELIC dia]/100,AE4339,0)</f>
        <v>0</v>
      </c>
      <c r="AF4340" s="80">
        <f t="shared" si="292"/>
        <v>1</v>
      </c>
      <c r="AG4340" s="123">
        <f t="shared" si="291"/>
        <v>1000</v>
      </c>
      <c r="AH4340" s="126" cm="1">
        <f t="array" ref="AH4340">_xlfn.XLOOKUP(AD4339,CDIHistorico_[Data],CDIHistorico_[CDI dia]/100,AH4339,0)</f>
        <v>0</v>
      </c>
      <c r="AI4340" s="2">
        <f t="shared" si="293"/>
        <v>1</v>
      </c>
    </row>
    <row r="4341" spans="26:35" hidden="1" x14ac:dyDescent="0.25">
      <c r="Z4341"/>
      <c r="AD4341" s="5">
        <f t="shared" si="294"/>
        <v>43007</v>
      </c>
      <c r="AE4341" s="96" cm="1">
        <f t="array" ref="AE4341">_xlfn.XLOOKUP(AD4340,SELICHistorico[Data],SELICHistorico[SELIC dia]/100,AE4340,0)</f>
        <v>0</v>
      </c>
      <c r="AF4341" s="80">
        <f t="shared" si="292"/>
        <v>1</v>
      </c>
      <c r="AG4341" s="123">
        <f t="shared" si="291"/>
        <v>1000</v>
      </c>
      <c r="AH4341" s="126" cm="1">
        <f t="array" ref="AH4341">_xlfn.XLOOKUP(AD4340,CDIHistorico_[Data],CDIHistorico_[CDI dia]/100,AH4340,0)</f>
        <v>0</v>
      </c>
      <c r="AI4341" s="2">
        <f t="shared" si="293"/>
        <v>1</v>
      </c>
    </row>
    <row r="4342" spans="26:35" hidden="1" x14ac:dyDescent="0.25">
      <c r="Z4342"/>
      <c r="AD4342" s="5">
        <f t="shared" si="294"/>
        <v>43010</v>
      </c>
      <c r="AE4342" s="96" cm="1">
        <f t="array" ref="AE4342">_xlfn.XLOOKUP(AD4341,SELICHistorico[Data],SELICHistorico[SELIC dia]/100,AE4341,0)</f>
        <v>0</v>
      </c>
      <c r="AF4342" s="80">
        <f t="shared" si="292"/>
        <v>1</v>
      </c>
      <c r="AG4342" s="123">
        <f t="shared" si="291"/>
        <v>1000</v>
      </c>
      <c r="AH4342" s="126" cm="1">
        <f t="array" ref="AH4342">_xlfn.XLOOKUP(AD4341,CDIHistorico_[Data],CDIHistorico_[CDI dia]/100,AH4341,0)</f>
        <v>0</v>
      </c>
      <c r="AI4342" s="2">
        <f t="shared" si="293"/>
        <v>1</v>
      </c>
    </row>
    <row r="4343" spans="26:35" hidden="1" x14ac:dyDescent="0.25">
      <c r="Z4343"/>
      <c r="AD4343" s="5">
        <f t="shared" si="294"/>
        <v>43011</v>
      </c>
      <c r="AE4343" s="96" cm="1">
        <f t="array" ref="AE4343">_xlfn.XLOOKUP(AD4342,SELICHistorico[Data],SELICHistorico[SELIC dia]/100,AE4342,0)</f>
        <v>0</v>
      </c>
      <c r="AF4343" s="80">
        <f t="shared" si="292"/>
        <v>1</v>
      </c>
      <c r="AG4343" s="123">
        <f t="shared" si="291"/>
        <v>1000</v>
      </c>
      <c r="AH4343" s="126" cm="1">
        <f t="array" ref="AH4343">_xlfn.XLOOKUP(AD4342,CDIHistorico_[Data],CDIHistorico_[CDI dia]/100,AH4342,0)</f>
        <v>0</v>
      </c>
      <c r="AI4343" s="2">
        <f t="shared" si="293"/>
        <v>1</v>
      </c>
    </row>
    <row r="4344" spans="26:35" hidden="1" x14ac:dyDescent="0.25">
      <c r="Z4344"/>
      <c r="AD4344" s="5">
        <f t="shared" si="294"/>
        <v>43012</v>
      </c>
      <c r="AE4344" s="96" cm="1">
        <f t="array" ref="AE4344">_xlfn.XLOOKUP(AD4343,SELICHistorico[Data],SELICHistorico[SELIC dia]/100,AE4343,0)</f>
        <v>0</v>
      </c>
      <c r="AF4344" s="80">
        <f t="shared" si="292"/>
        <v>1</v>
      </c>
      <c r="AG4344" s="123">
        <f t="shared" si="291"/>
        <v>1000</v>
      </c>
      <c r="AH4344" s="126" cm="1">
        <f t="array" ref="AH4344">_xlfn.XLOOKUP(AD4343,CDIHistorico_[Data],CDIHistorico_[CDI dia]/100,AH4343,0)</f>
        <v>0</v>
      </c>
      <c r="AI4344" s="2">
        <f t="shared" si="293"/>
        <v>1</v>
      </c>
    </row>
    <row r="4345" spans="26:35" hidden="1" x14ac:dyDescent="0.25">
      <c r="Z4345"/>
      <c r="AD4345" s="5">
        <f t="shared" si="294"/>
        <v>43013</v>
      </c>
      <c r="AE4345" s="96" cm="1">
        <f t="array" ref="AE4345">_xlfn.XLOOKUP(AD4344,SELICHistorico[Data],SELICHistorico[SELIC dia]/100,AE4344,0)</f>
        <v>0</v>
      </c>
      <c r="AF4345" s="80">
        <f t="shared" si="292"/>
        <v>1</v>
      </c>
      <c r="AG4345" s="123">
        <f t="shared" si="291"/>
        <v>1000</v>
      </c>
      <c r="AH4345" s="126" cm="1">
        <f t="array" ref="AH4345">_xlfn.XLOOKUP(AD4344,CDIHistorico_[Data],CDIHistorico_[CDI dia]/100,AH4344,0)</f>
        <v>0</v>
      </c>
      <c r="AI4345" s="2">
        <f t="shared" si="293"/>
        <v>1</v>
      </c>
    </row>
    <row r="4346" spans="26:35" hidden="1" x14ac:dyDescent="0.25">
      <c r="Z4346"/>
      <c r="AD4346" s="5">
        <f t="shared" si="294"/>
        <v>43014</v>
      </c>
      <c r="AE4346" s="96" cm="1">
        <f t="array" ref="AE4346">_xlfn.XLOOKUP(AD4345,SELICHistorico[Data],SELICHistorico[SELIC dia]/100,AE4345,0)</f>
        <v>0</v>
      </c>
      <c r="AF4346" s="80">
        <f t="shared" si="292"/>
        <v>1</v>
      </c>
      <c r="AG4346" s="123">
        <f t="shared" si="291"/>
        <v>1000</v>
      </c>
      <c r="AH4346" s="126" cm="1">
        <f t="array" ref="AH4346">_xlfn.XLOOKUP(AD4345,CDIHistorico_[Data],CDIHistorico_[CDI dia]/100,AH4345,0)</f>
        <v>0</v>
      </c>
      <c r="AI4346" s="2">
        <f t="shared" si="293"/>
        <v>1</v>
      </c>
    </row>
    <row r="4347" spans="26:35" hidden="1" x14ac:dyDescent="0.25">
      <c r="Z4347"/>
      <c r="AD4347" s="5">
        <f t="shared" si="294"/>
        <v>43017</v>
      </c>
      <c r="AE4347" s="96" cm="1">
        <f t="array" ref="AE4347">_xlfn.XLOOKUP(AD4346,SELICHistorico[Data],SELICHistorico[SELIC dia]/100,AE4346,0)</f>
        <v>0</v>
      </c>
      <c r="AF4347" s="80">
        <f t="shared" si="292"/>
        <v>1</v>
      </c>
      <c r="AG4347" s="123">
        <f t="shared" si="291"/>
        <v>1000</v>
      </c>
      <c r="AH4347" s="126" cm="1">
        <f t="array" ref="AH4347">_xlfn.XLOOKUP(AD4346,CDIHistorico_[Data],CDIHistorico_[CDI dia]/100,AH4346,0)</f>
        <v>0</v>
      </c>
      <c r="AI4347" s="2">
        <f t="shared" si="293"/>
        <v>1</v>
      </c>
    </row>
    <row r="4348" spans="26:35" hidden="1" x14ac:dyDescent="0.25">
      <c r="Z4348"/>
      <c r="AD4348" s="5">
        <f t="shared" si="294"/>
        <v>43018</v>
      </c>
      <c r="AE4348" s="96" cm="1">
        <f t="array" ref="AE4348">_xlfn.XLOOKUP(AD4347,SELICHistorico[Data],SELICHistorico[SELIC dia]/100,AE4347,0)</f>
        <v>0</v>
      </c>
      <c r="AF4348" s="80">
        <f t="shared" si="292"/>
        <v>1</v>
      </c>
      <c r="AG4348" s="123">
        <f t="shared" si="291"/>
        <v>1000</v>
      </c>
      <c r="AH4348" s="126" cm="1">
        <f t="array" ref="AH4348">_xlfn.XLOOKUP(AD4347,CDIHistorico_[Data],CDIHistorico_[CDI dia]/100,AH4347,0)</f>
        <v>0</v>
      </c>
      <c r="AI4348" s="2">
        <f t="shared" si="293"/>
        <v>1</v>
      </c>
    </row>
    <row r="4349" spans="26:35" hidden="1" x14ac:dyDescent="0.25">
      <c r="Z4349"/>
      <c r="AD4349" s="5">
        <f t="shared" si="294"/>
        <v>43019</v>
      </c>
      <c r="AE4349" s="96" cm="1">
        <f t="array" ref="AE4349">_xlfn.XLOOKUP(AD4348,SELICHistorico[Data],SELICHistorico[SELIC dia]/100,AE4348,0)</f>
        <v>0</v>
      </c>
      <c r="AF4349" s="80">
        <f t="shared" si="292"/>
        <v>1</v>
      </c>
      <c r="AG4349" s="123">
        <f t="shared" si="291"/>
        <v>1000</v>
      </c>
      <c r="AH4349" s="126" cm="1">
        <f t="array" ref="AH4349">_xlfn.XLOOKUP(AD4348,CDIHistorico_[Data],CDIHistorico_[CDI dia]/100,AH4348,0)</f>
        <v>0</v>
      </c>
      <c r="AI4349" s="2">
        <f t="shared" si="293"/>
        <v>1</v>
      </c>
    </row>
    <row r="4350" spans="26:35" hidden="1" x14ac:dyDescent="0.25">
      <c r="Z4350"/>
      <c r="AD4350" s="5">
        <f t="shared" si="294"/>
        <v>43021</v>
      </c>
      <c r="AE4350" s="96" cm="1">
        <f t="array" ref="AE4350">_xlfn.XLOOKUP(AD4349,SELICHistorico[Data],SELICHistorico[SELIC dia]/100,AE4349,0)</f>
        <v>0</v>
      </c>
      <c r="AF4350" s="80">
        <f t="shared" si="292"/>
        <v>1</v>
      </c>
      <c r="AG4350" s="123">
        <f t="shared" si="291"/>
        <v>1000</v>
      </c>
      <c r="AH4350" s="126" cm="1">
        <f t="array" ref="AH4350">_xlfn.XLOOKUP(AD4349,CDIHistorico_[Data],CDIHistorico_[CDI dia]/100,AH4349,0)</f>
        <v>0</v>
      </c>
      <c r="AI4350" s="2">
        <f t="shared" si="293"/>
        <v>1</v>
      </c>
    </row>
    <row r="4351" spans="26:35" hidden="1" x14ac:dyDescent="0.25">
      <c r="Z4351"/>
      <c r="AD4351" s="5">
        <f t="shared" si="294"/>
        <v>43024</v>
      </c>
      <c r="AE4351" s="96" cm="1">
        <f t="array" ref="AE4351">_xlfn.XLOOKUP(AD4350,SELICHistorico[Data],SELICHistorico[SELIC dia]/100,AE4350,0)</f>
        <v>0</v>
      </c>
      <c r="AF4351" s="80">
        <f t="shared" si="292"/>
        <v>1</v>
      </c>
      <c r="AG4351" s="123">
        <f t="shared" si="291"/>
        <v>1000</v>
      </c>
      <c r="AH4351" s="126" cm="1">
        <f t="array" ref="AH4351">_xlfn.XLOOKUP(AD4350,CDIHistorico_[Data],CDIHistorico_[CDI dia]/100,AH4350,0)</f>
        <v>0</v>
      </c>
      <c r="AI4351" s="2">
        <f t="shared" si="293"/>
        <v>1</v>
      </c>
    </row>
    <row r="4352" spans="26:35" hidden="1" x14ac:dyDescent="0.25">
      <c r="Z4352"/>
      <c r="AD4352" s="5">
        <f t="shared" si="294"/>
        <v>43025</v>
      </c>
      <c r="AE4352" s="96" cm="1">
        <f t="array" ref="AE4352">_xlfn.XLOOKUP(AD4351,SELICHistorico[Data],SELICHistorico[SELIC dia]/100,AE4351,0)</f>
        <v>0</v>
      </c>
      <c r="AF4352" s="80">
        <f t="shared" si="292"/>
        <v>1</v>
      </c>
      <c r="AG4352" s="123">
        <f t="shared" si="291"/>
        <v>1000</v>
      </c>
      <c r="AH4352" s="126" cm="1">
        <f t="array" ref="AH4352">_xlfn.XLOOKUP(AD4351,CDIHistorico_[Data],CDIHistorico_[CDI dia]/100,AH4351,0)</f>
        <v>0</v>
      </c>
      <c r="AI4352" s="2">
        <f t="shared" si="293"/>
        <v>1</v>
      </c>
    </row>
    <row r="4353" spans="26:35" hidden="1" x14ac:dyDescent="0.25">
      <c r="Z4353"/>
      <c r="AD4353" s="5">
        <f t="shared" si="294"/>
        <v>43026</v>
      </c>
      <c r="AE4353" s="96" cm="1">
        <f t="array" ref="AE4353">_xlfn.XLOOKUP(AD4352,SELICHistorico[Data],SELICHistorico[SELIC dia]/100,AE4352,0)</f>
        <v>0</v>
      </c>
      <c r="AF4353" s="80">
        <f t="shared" si="292"/>
        <v>1</v>
      </c>
      <c r="AG4353" s="123">
        <f t="shared" si="291"/>
        <v>1000</v>
      </c>
      <c r="AH4353" s="126" cm="1">
        <f t="array" ref="AH4353">_xlfn.XLOOKUP(AD4352,CDIHistorico_[Data],CDIHistorico_[CDI dia]/100,AH4352,0)</f>
        <v>0</v>
      </c>
      <c r="AI4353" s="2">
        <f t="shared" si="293"/>
        <v>1</v>
      </c>
    </row>
    <row r="4354" spans="26:35" hidden="1" x14ac:dyDescent="0.25">
      <c r="Z4354"/>
      <c r="AD4354" s="5">
        <f t="shared" si="294"/>
        <v>43027</v>
      </c>
      <c r="AE4354" s="96" cm="1">
        <f t="array" ref="AE4354">_xlfn.XLOOKUP(AD4353,SELICHistorico[Data],SELICHistorico[SELIC dia]/100,AE4353,0)</f>
        <v>0</v>
      </c>
      <c r="AF4354" s="80">
        <f t="shared" si="292"/>
        <v>1</v>
      </c>
      <c r="AG4354" s="123">
        <f t="shared" si="291"/>
        <v>1000</v>
      </c>
      <c r="AH4354" s="126" cm="1">
        <f t="array" ref="AH4354">_xlfn.XLOOKUP(AD4353,CDIHistorico_[Data],CDIHistorico_[CDI dia]/100,AH4353,0)</f>
        <v>0</v>
      </c>
      <c r="AI4354" s="2">
        <f t="shared" si="293"/>
        <v>1</v>
      </c>
    </row>
    <row r="4355" spans="26:35" hidden="1" x14ac:dyDescent="0.25">
      <c r="Z4355"/>
      <c r="AD4355" s="5">
        <f t="shared" si="294"/>
        <v>43028</v>
      </c>
      <c r="AE4355" s="96" cm="1">
        <f t="array" ref="AE4355">_xlfn.XLOOKUP(AD4354,SELICHistorico[Data],SELICHistorico[SELIC dia]/100,AE4354,0)</f>
        <v>0</v>
      </c>
      <c r="AF4355" s="80">
        <f t="shared" si="292"/>
        <v>1</v>
      </c>
      <c r="AG4355" s="123">
        <f t="shared" si="291"/>
        <v>1000</v>
      </c>
      <c r="AH4355" s="126" cm="1">
        <f t="array" ref="AH4355">_xlfn.XLOOKUP(AD4354,CDIHistorico_[Data],CDIHistorico_[CDI dia]/100,AH4354,0)</f>
        <v>0</v>
      </c>
      <c r="AI4355" s="2">
        <f t="shared" si="293"/>
        <v>1</v>
      </c>
    </row>
    <row r="4356" spans="26:35" hidden="1" x14ac:dyDescent="0.25">
      <c r="Z4356"/>
      <c r="AD4356" s="5">
        <f t="shared" si="294"/>
        <v>43031</v>
      </c>
      <c r="AE4356" s="96" cm="1">
        <f t="array" ref="AE4356">_xlfn.XLOOKUP(AD4355,SELICHistorico[Data],SELICHistorico[SELIC dia]/100,AE4355,0)</f>
        <v>0</v>
      </c>
      <c r="AF4356" s="80">
        <f t="shared" si="292"/>
        <v>1</v>
      </c>
      <c r="AG4356" s="123">
        <f t="shared" si="291"/>
        <v>1000</v>
      </c>
      <c r="AH4356" s="126" cm="1">
        <f t="array" ref="AH4356">_xlfn.XLOOKUP(AD4355,CDIHistorico_[Data],CDIHistorico_[CDI dia]/100,AH4355,0)</f>
        <v>0</v>
      </c>
      <c r="AI4356" s="2">
        <f t="shared" si="293"/>
        <v>1</v>
      </c>
    </row>
    <row r="4357" spans="26:35" hidden="1" x14ac:dyDescent="0.25">
      <c r="Z4357"/>
      <c r="AD4357" s="5">
        <f t="shared" si="294"/>
        <v>43032</v>
      </c>
      <c r="AE4357" s="96" cm="1">
        <f t="array" ref="AE4357">_xlfn.XLOOKUP(AD4356,SELICHistorico[Data],SELICHistorico[SELIC dia]/100,AE4356,0)</f>
        <v>0</v>
      </c>
      <c r="AF4357" s="80">
        <f t="shared" si="292"/>
        <v>1</v>
      </c>
      <c r="AG4357" s="123">
        <f t="shared" si="291"/>
        <v>1000</v>
      </c>
      <c r="AH4357" s="126" cm="1">
        <f t="array" ref="AH4357">_xlfn.XLOOKUP(AD4356,CDIHistorico_[Data],CDIHistorico_[CDI dia]/100,AH4356,0)</f>
        <v>0</v>
      </c>
      <c r="AI4357" s="2">
        <f t="shared" si="293"/>
        <v>1</v>
      </c>
    </row>
    <row r="4358" spans="26:35" hidden="1" x14ac:dyDescent="0.25">
      <c r="Z4358"/>
      <c r="AD4358" s="5">
        <f t="shared" si="294"/>
        <v>43033</v>
      </c>
      <c r="AE4358" s="96" cm="1">
        <f t="array" ref="AE4358">_xlfn.XLOOKUP(AD4357,SELICHistorico[Data],SELICHistorico[SELIC dia]/100,AE4357,0)</f>
        <v>0</v>
      </c>
      <c r="AF4358" s="80">
        <f t="shared" si="292"/>
        <v>1</v>
      </c>
      <c r="AG4358" s="123">
        <f t="shared" si="291"/>
        <v>1000</v>
      </c>
      <c r="AH4358" s="126" cm="1">
        <f t="array" ref="AH4358">_xlfn.XLOOKUP(AD4357,CDIHistorico_[Data],CDIHistorico_[CDI dia]/100,AH4357,0)</f>
        <v>0</v>
      </c>
      <c r="AI4358" s="2">
        <f t="shared" si="293"/>
        <v>1</v>
      </c>
    </row>
    <row r="4359" spans="26:35" hidden="1" x14ac:dyDescent="0.25">
      <c r="Z4359"/>
      <c r="AD4359" s="5">
        <f t="shared" si="294"/>
        <v>43034</v>
      </c>
      <c r="AE4359" s="96" cm="1">
        <f t="array" ref="AE4359">_xlfn.XLOOKUP(AD4358,SELICHistorico[Data],SELICHistorico[SELIC dia]/100,AE4358,0)</f>
        <v>0</v>
      </c>
      <c r="AF4359" s="80">
        <f t="shared" si="292"/>
        <v>1</v>
      </c>
      <c r="AG4359" s="123">
        <f t="shared" si="291"/>
        <v>1000</v>
      </c>
      <c r="AH4359" s="126" cm="1">
        <f t="array" ref="AH4359">_xlfn.XLOOKUP(AD4358,CDIHistorico_[Data],CDIHistorico_[CDI dia]/100,AH4358,0)</f>
        <v>0</v>
      </c>
      <c r="AI4359" s="2">
        <f t="shared" si="293"/>
        <v>1</v>
      </c>
    </row>
    <row r="4360" spans="26:35" hidden="1" x14ac:dyDescent="0.25">
      <c r="Z4360"/>
      <c r="AD4360" s="5">
        <f t="shared" si="294"/>
        <v>43035</v>
      </c>
      <c r="AE4360" s="96" cm="1">
        <f t="array" ref="AE4360">_xlfn.XLOOKUP(AD4359,SELICHistorico[Data],SELICHistorico[SELIC dia]/100,AE4359,0)</f>
        <v>0</v>
      </c>
      <c r="AF4360" s="80">
        <f t="shared" si="292"/>
        <v>1</v>
      </c>
      <c r="AG4360" s="123">
        <f t="shared" si="291"/>
        <v>1000</v>
      </c>
      <c r="AH4360" s="126" cm="1">
        <f t="array" ref="AH4360">_xlfn.XLOOKUP(AD4359,CDIHistorico_[Data],CDIHistorico_[CDI dia]/100,AH4359,0)</f>
        <v>0</v>
      </c>
      <c r="AI4360" s="2">
        <f t="shared" si="293"/>
        <v>1</v>
      </c>
    </row>
    <row r="4361" spans="26:35" hidden="1" x14ac:dyDescent="0.25">
      <c r="Z4361"/>
      <c r="AD4361" s="5">
        <f t="shared" si="294"/>
        <v>43038</v>
      </c>
      <c r="AE4361" s="96" cm="1">
        <f t="array" ref="AE4361">_xlfn.XLOOKUP(AD4360,SELICHistorico[Data],SELICHistorico[SELIC dia]/100,AE4360,0)</f>
        <v>0</v>
      </c>
      <c r="AF4361" s="80">
        <f t="shared" si="292"/>
        <v>1</v>
      </c>
      <c r="AG4361" s="123">
        <f t="shared" si="291"/>
        <v>1000</v>
      </c>
      <c r="AH4361" s="126" cm="1">
        <f t="array" ref="AH4361">_xlfn.XLOOKUP(AD4360,CDIHistorico_[Data],CDIHistorico_[CDI dia]/100,AH4360,0)</f>
        <v>0</v>
      </c>
      <c r="AI4361" s="2">
        <f t="shared" si="293"/>
        <v>1</v>
      </c>
    </row>
    <row r="4362" spans="26:35" hidden="1" x14ac:dyDescent="0.25">
      <c r="Z4362"/>
      <c r="AD4362" s="5">
        <f t="shared" si="294"/>
        <v>43039</v>
      </c>
      <c r="AE4362" s="96" cm="1">
        <f t="array" ref="AE4362">_xlfn.XLOOKUP(AD4361,SELICHistorico[Data],SELICHistorico[SELIC dia]/100,AE4361,0)</f>
        <v>0</v>
      </c>
      <c r="AF4362" s="80">
        <f t="shared" si="292"/>
        <v>1</v>
      </c>
      <c r="AG4362" s="123">
        <f t="shared" si="291"/>
        <v>1000</v>
      </c>
      <c r="AH4362" s="126" cm="1">
        <f t="array" ref="AH4362">_xlfn.XLOOKUP(AD4361,CDIHistorico_[Data],CDIHistorico_[CDI dia]/100,AH4361,0)</f>
        <v>0</v>
      </c>
      <c r="AI4362" s="2">
        <f t="shared" si="293"/>
        <v>1</v>
      </c>
    </row>
    <row r="4363" spans="26:35" hidden="1" x14ac:dyDescent="0.25">
      <c r="Z4363"/>
      <c r="AD4363" s="5">
        <f t="shared" si="294"/>
        <v>43040</v>
      </c>
      <c r="AE4363" s="96" cm="1">
        <f t="array" ref="AE4363">_xlfn.XLOOKUP(AD4362,SELICHistorico[Data],SELICHistorico[SELIC dia]/100,AE4362,0)</f>
        <v>0</v>
      </c>
      <c r="AF4363" s="80">
        <f t="shared" si="292"/>
        <v>1</v>
      </c>
      <c r="AG4363" s="123">
        <f t="shared" si="291"/>
        <v>1000</v>
      </c>
      <c r="AH4363" s="126" cm="1">
        <f t="array" ref="AH4363">_xlfn.XLOOKUP(AD4362,CDIHistorico_[Data],CDIHistorico_[CDI dia]/100,AH4362,0)</f>
        <v>0</v>
      </c>
      <c r="AI4363" s="2">
        <f t="shared" si="293"/>
        <v>1</v>
      </c>
    </row>
    <row r="4364" spans="26:35" hidden="1" x14ac:dyDescent="0.25">
      <c r="Z4364"/>
      <c r="AD4364" s="5">
        <f t="shared" si="294"/>
        <v>43042</v>
      </c>
      <c r="AE4364" s="96" cm="1">
        <f t="array" ref="AE4364">_xlfn.XLOOKUP(AD4363,SELICHistorico[Data],SELICHistorico[SELIC dia]/100,AE4363,0)</f>
        <v>0</v>
      </c>
      <c r="AF4364" s="80">
        <f t="shared" si="292"/>
        <v>1</v>
      </c>
      <c r="AG4364" s="123">
        <f t="shared" ref="AG4364:AG4427" si="295">TRUNC(1000*AF4364,6)</f>
        <v>1000</v>
      </c>
      <c r="AH4364" s="126" cm="1">
        <f t="array" ref="AH4364">_xlfn.XLOOKUP(AD4363,CDIHistorico_[Data],CDIHistorico_[CDI dia]/100,AH4363,0)</f>
        <v>0</v>
      </c>
      <c r="AI4364" s="2">
        <f t="shared" si="293"/>
        <v>1</v>
      </c>
    </row>
    <row r="4365" spans="26:35" hidden="1" x14ac:dyDescent="0.25">
      <c r="Z4365"/>
      <c r="AD4365" s="5">
        <f t="shared" si="294"/>
        <v>43045</v>
      </c>
      <c r="AE4365" s="96" cm="1">
        <f t="array" ref="AE4365">_xlfn.XLOOKUP(AD4364,SELICHistorico[Data],SELICHistorico[SELIC dia]/100,AE4364,0)</f>
        <v>0</v>
      </c>
      <c r="AF4365" s="80">
        <f t="shared" ref="AF4365:AF4428" si="296">AF4364*(1+AE4365)</f>
        <v>1</v>
      </c>
      <c r="AG4365" s="123">
        <f t="shared" si="295"/>
        <v>1000</v>
      </c>
      <c r="AH4365" s="126" cm="1">
        <f t="array" ref="AH4365">_xlfn.XLOOKUP(AD4364,CDIHistorico_[Data],CDIHistorico_[CDI dia]/100,AH4364,0)</f>
        <v>0</v>
      </c>
      <c r="AI4365" s="2">
        <f t="shared" ref="AI4365:AI4428" si="297">AI4364*(1+AH4365)</f>
        <v>1</v>
      </c>
    </row>
    <row r="4366" spans="26:35" hidden="1" x14ac:dyDescent="0.25">
      <c r="Z4366"/>
      <c r="AD4366" s="5">
        <f t="shared" si="294"/>
        <v>43046</v>
      </c>
      <c r="AE4366" s="96" cm="1">
        <f t="array" ref="AE4366">_xlfn.XLOOKUP(AD4365,SELICHistorico[Data],SELICHistorico[SELIC dia]/100,AE4365,0)</f>
        <v>0</v>
      </c>
      <c r="AF4366" s="80">
        <f t="shared" si="296"/>
        <v>1</v>
      </c>
      <c r="AG4366" s="123">
        <f t="shared" si="295"/>
        <v>1000</v>
      </c>
      <c r="AH4366" s="126" cm="1">
        <f t="array" ref="AH4366">_xlfn.XLOOKUP(AD4365,CDIHistorico_[Data],CDIHistorico_[CDI dia]/100,AH4365,0)</f>
        <v>0</v>
      </c>
      <c r="AI4366" s="2">
        <f t="shared" si="297"/>
        <v>1</v>
      </c>
    </row>
    <row r="4367" spans="26:35" hidden="1" x14ac:dyDescent="0.25">
      <c r="Z4367"/>
      <c r="AD4367" s="5">
        <f t="shared" si="294"/>
        <v>43047</v>
      </c>
      <c r="AE4367" s="96" cm="1">
        <f t="array" ref="AE4367">_xlfn.XLOOKUP(AD4366,SELICHistorico[Data],SELICHistorico[SELIC dia]/100,AE4366,0)</f>
        <v>0</v>
      </c>
      <c r="AF4367" s="80">
        <f t="shared" si="296"/>
        <v>1</v>
      </c>
      <c r="AG4367" s="123">
        <f t="shared" si="295"/>
        <v>1000</v>
      </c>
      <c r="AH4367" s="126" cm="1">
        <f t="array" ref="AH4367">_xlfn.XLOOKUP(AD4366,CDIHistorico_[Data],CDIHistorico_[CDI dia]/100,AH4366,0)</f>
        <v>0</v>
      </c>
      <c r="AI4367" s="2">
        <f t="shared" si="297"/>
        <v>1</v>
      </c>
    </row>
    <row r="4368" spans="26:35" hidden="1" x14ac:dyDescent="0.25">
      <c r="Z4368"/>
      <c r="AD4368" s="5">
        <f t="shared" si="294"/>
        <v>43048</v>
      </c>
      <c r="AE4368" s="96" cm="1">
        <f t="array" ref="AE4368">_xlfn.XLOOKUP(AD4367,SELICHistorico[Data],SELICHistorico[SELIC dia]/100,AE4367,0)</f>
        <v>0</v>
      </c>
      <c r="AF4368" s="80">
        <f t="shared" si="296"/>
        <v>1</v>
      </c>
      <c r="AG4368" s="123">
        <f t="shared" si="295"/>
        <v>1000</v>
      </c>
      <c r="AH4368" s="126" cm="1">
        <f t="array" ref="AH4368">_xlfn.XLOOKUP(AD4367,CDIHistorico_[Data],CDIHistorico_[CDI dia]/100,AH4367,0)</f>
        <v>0</v>
      </c>
      <c r="AI4368" s="2">
        <f t="shared" si="297"/>
        <v>1</v>
      </c>
    </row>
    <row r="4369" spans="26:35" hidden="1" x14ac:dyDescent="0.25">
      <c r="Z4369"/>
      <c r="AD4369" s="5">
        <f t="shared" si="294"/>
        <v>43049</v>
      </c>
      <c r="AE4369" s="96" cm="1">
        <f t="array" ref="AE4369">_xlfn.XLOOKUP(AD4368,SELICHistorico[Data],SELICHistorico[SELIC dia]/100,AE4368,0)</f>
        <v>0</v>
      </c>
      <c r="AF4369" s="80">
        <f t="shared" si="296"/>
        <v>1</v>
      </c>
      <c r="AG4369" s="123">
        <f t="shared" si="295"/>
        <v>1000</v>
      </c>
      <c r="AH4369" s="126" cm="1">
        <f t="array" ref="AH4369">_xlfn.XLOOKUP(AD4368,CDIHistorico_[Data],CDIHistorico_[CDI dia]/100,AH4368,0)</f>
        <v>0</v>
      </c>
      <c r="AI4369" s="2">
        <f t="shared" si="297"/>
        <v>1</v>
      </c>
    </row>
    <row r="4370" spans="26:35" hidden="1" x14ac:dyDescent="0.25">
      <c r="Z4370"/>
      <c r="AD4370" s="5">
        <f t="shared" si="294"/>
        <v>43052</v>
      </c>
      <c r="AE4370" s="96" cm="1">
        <f t="array" ref="AE4370">_xlfn.XLOOKUP(AD4369,SELICHistorico[Data],SELICHistorico[SELIC dia]/100,AE4369,0)</f>
        <v>0</v>
      </c>
      <c r="AF4370" s="80">
        <f t="shared" si="296"/>
        <v>1</v>
      </c>
      <c r="AG4370" s="123">
        <f t="shared" si="295"/>
        <v>1000</v>
      </c>
      <c r="AH4370" s="126" cm="1">
        <f t="array" ref="AH4370">_xlfn.XLOOKUP(AD4369,CDIHistorico_[Data],CDIHistorico_[CDI dia]/100,AH4369,0)</f>
        <v>0</v>
      </c>
      <c r="AI4370" s="2">
        <f t="shared" si="297"/>
        <v>1</v>
      </c>
    </row>
    <row r="4371" spans="26:35" hidden="1" x14ac:dyDescent="0.25">
      <c r="Z4371"/>
      <c r="AD4371" s="5">
        <f t="shared" si="294"/>
        <v>43053</v>
      </c>
      <c r="AE4371" s="96" cm="1">
        <f t="array" ref="AE4371">_xlfn.XLOOKUP(AD4370,SELICHistorico[Data],SELICHistorico[SELIC dia]/100,AE4370,0)</f>
        <v>0</v>
      </c>
      <c r="AF4371" s="80">
        <f t="shared" si="296"/>
        <v>1</v>
      </c>
      <c r="AG4371" s="123">
        <f t="shared" si="295"/>
        <v>1000</v>
      </c>
      <c r="AH4371" s="126" cm="1">
        <f t="array" ref="AH4371">_xlfn.XLOOKUP(AD4370,CDIHistorico_[Data],CDIHistorico_[CDI dia]/100,AH4370,0)</f>
        <v>0</v>
      </c>
      <c r="AI4371" s="2">
        <f t="shared" si="297"/>
        <v>1</v>
      </c>
    </row>
    <row r="4372" spans="26:35" hidden="1" x14ac:dyDescent="0.25">
      <c r="Z4372"/>
      <c r="AD4372" s="5">
        <f t="shared" ref="AD4372:AD4435" si="298">WORKDAY(AD4371,1,feriados)</f>
        <v>43055</v>
      </c>
      <c r="AE4372" s="96" cm="1">
        <f t="array" ref="AE4372">_xlfn.XLOOKUP(AD4371,SELICHistorico[Data],SELICHistorico[SELIC dia]/100,AE4371,0)</f>
        <v>0</v>
      </c>
      <c r="AF4372" s="80">
        <f t="shared" si="296"/>
        <v>1</v>
      </c>
      <c r="AG4372" s="123">
        <f t="shared" si="295"/>
        <v>1000</v>
      </c>
      <c r="AH4372" s="126" cm="1">
        <f t="array" ref="AH4372">_xlfn.XLOOKUP(AD4371,CDIHistorico_[Data],CDIHistorico_[CDI dia]/100,AH4371,0)</f>
        <v>0</v>
      </c>
      <c r="AI4372" s="2">
        <f t="shared" si="297"/>
        <v>1</v>
      </c>
    </row>
    <row r="4373" spans="26:35" hidden="1" x14ac:dyDescent="0.25">
      <c r="Z4373"/>
      <c r="AD4373" s="5">
        <f t="shared" si="298"/>
        <v>43056</v>
      </c>
      <c r="AE4373" s="96" cm="1">
        <f t="array" ref="AE4373">_xlfn.XLOOKUP(AD4372,SELICHistorico[Data],SELICHistorico[SELIC dia]/100,AE4372,0)</f>
        <v>0</v>
      </c>
      <c r="AF4373" s="80">
        <f t="shared" si="296"/>
        <v>1</v>
      </c>
      <c r="AG4373" s="123">
        <f t="shared" si="295"/>
        <v>1000</v>
      </c>
      <c r="AH4373" s="126" cm="1">
        <f t="array" ref="AH4373">_xlfn.XLOOKUP(AD4372,CDIHistorico_[Data],CDIHistorico_[CDI dia]/100,AH4372,0)</f>
        <v>0</v>
      </c>
      <c r="AI4373" s="2">
        <f t="shared" si="297"/>
        <v>1</v>
      </c>
    </row>
    <row r="4374" spans="26:35" hidden="1" x14ac:dyDescent="0.25">
      <c r="Z4374"/>
      <c r="AD4374" s="5">
        <f t="shared" si="298"/>
        <v>43059</v>
      </c>
      <c r="AE4374" s="96" cm="1">
        <f t="array" ref="AE4374">_xlfn.XLOOKUP(AD4373,SELICHistorico[Data],SELICHistorico[SELIC dia]/100,AE4373,0)</f>
        <v>0</v>
      </c>
      <c r="AF4374" s="80">
        <f t="shared" si="296"/>
        <v>1</v>
      </c>
      <c r="AG4374" s="123">
        <f t="shared" si="295"/>
        <v>1000</v>
      </c>
      <c r="AH4374" s="126" cm="1">
        <f t="array" ref="AH4374">_xlfn.XLOOKUP(AD4373,CDIHistorico_[Data],CDIHistorico_[CDI dia]/100,AH4373,0)</f>
        <v>0</v>
      </c>
      <c r="AI4374" s="2">
        <f t="shared" si="297"/>
        <v>1</v>
      </c>
    </row>
    <row r="4375" spans="26:35" hidden="1" x14ac:dyDescent="0.25">
      <c r="Z4375"/>
      <c r="AD4375" s="5">
        <f t="shared" si="298"/>
        <v>43060</v>
      </c>
      <c r="AE4375" s="96" cm="1">
        <f t="array" ref="AE4375">_xlfn.XLOOKUP(AD4374,SELICHistorico[Data],SELICHistorico[SELIC dia]/100,AE4374,0)</f>
        <v>0</v>
      </c>
      <c r="AF4375" s="80">
        <f t="shared" si="296"/>
        <v>1</v>
      </c>
      <c r="AG4375" s="123">
        <f t="shared" si="295"/>
        <v>1000</v>
      </c>
      <c r="AH4375" s="126" cm="1">
        <f t="array" ref="AH4375">_xlfn.XLOOKUP(AD4374,CDIHistorico_[Data],CDIHistorico_[CDI dia]/100,AH4374,0)</f>
        <v>0</v>
      </c>
      <c r="AI4375" s="2">
        <f t="shared" si="297"/>
        <v>1</v>
      </c>
    </row>
    <row r="4376" spans="26:35" hidden="1" x14ac:dyDescent="0.25">
      <c r="Z4376"/>
      <c r="AD4376" s="5">
        <f t="shared" si="298"/>
        <v>43061</v>
      </c>
      <c r="AE4376" s="96" cm="1">
        <f t="array" ref="AE4376">_xlfn.XLOOKUP(AD4375,SELICHistorico[Data],SELICHistorico[SELIC dia]/100,AE4375,0)</f>
        <v>0</v>
      </c>
      <c r="AF4376" s="80">
        <f t="shared" si="296"/>
        <v>1</v>
      </c>
      <c r="AG4376" s="123">
        <f t="shared" si="295"/>
        <v>1000</v>
      </c>
      <c r="AH4376" s="126" cm="1">
        <f t="array" ref="AH4376">_xlfn.XLOOKUP(AD4375,CDIHistorico_[Data],CDIHistorico_[CDI dia]/100,AH4375,0)</f>
        <v>0</v>
      </c>
      <c r="AI4376" s="2">
        <f t="shared" si="297"/>
        <v>1</v>
      </c>
    </row>
    <row r="4377" spans="26:35" hidden="1" x14ac:dyDescent="0.25">
      <c r="Z4377"/>
      <c r="AD4377" s="5">
        <f t="shared" si="298"/>
        <v>43062</v>
      </c>
      <c r="AE4377" s="96" cm="1">
        <f t="array" ref="AE4377">_xlfn.XLOOKUP(AD4376,SELICHistorico[Data],SELICHistorico[SELIC dia]/100,AE4376,0)</f>
        <v>0</v>
      </c>
      <c r="AF4377" s="80">
        <f t="shared" si="296"/>
        <v>1</v>
      </c>
      <c r="AG4377" s="123">
        <f t="shared" si="295"/>
        <v>1000</v>
      </c>
      <c r="AH4377" s="126" cm="1">
        <f t="array" ref="AH4377">_xlfn.XLOOKUP(AD4376,CDIHistorico_[Data],CDIHistorico_[CDI dia]/100,AH4376,0)</f>
        <v>0</v>
      </c>
      <c r="AI4377" s="2">
        <f t="shared" si="297"/>
        <v>1</v>
      </c>
    </row>
    <row r="4378" spans="26:35" hidden="1" x14ac:dyDescent="0.25">
      <c r="Z4378"/>
      <c r="AD4378" s="5">
        <f t="shared" si="298"/>
        <v>43063</v>
      </c>
      <c r="AE4378" s="96" cm="1">
        <f t="array" ref="AE4378">_xlfn.XLOOKUP(AD4377,SELICHistorico[Data],SELICHistorico[SELIC dia]/100,AE4377,0)</f>
        <v>0</v>
      </c>
      <c r="AF4378" s="80">
        <f t="shared" si="296"/>
        <v>1</v>
      </c>
      <c r="AG4378" s="123">
        <f t="shared" si="295"/>
        <v>1000</v>
      </c>
      <c r="AH4378" s="126" cm="1">
        <f t="array" ref="AH4378">_xlfn.XLOOKUP(AD4377,CDIHistorico_[Data],CDIHistorico_[CDI dia]/100,AH4377,0)</f>
        <v>0</v>
      </c>
      <c r="AI4378" s="2">
        <f t="shared" si="297"/>
        <v>1</v>
      </c>
    </row>
    <row r="4379" spans="26:35" hidden="1" x14ac:dyDescent="0.25">
      <c r="Z4379"/>
      <c r="AD4379" s="5">
        <f t="shared" si="298"/>
        <v>43066</v>
      </c>
      <c r="AE4379" s="96" cm="1">
        <f t="array" ref="AE4379">_xlfn.XLOOKUP(AD4378,SELICHistorico[Data],SELICHistorico[SELIC dia]/100,AE4378,0)</f>
        <v>0</v>
      </c>
      <c r="AF4379" s="80">
        <f t="shared" si="296"/>
        <v>1</v>
      </c>
      <c r="AG4379" s="123">
        <f t="shared" si="295"/>
        <v>1000</v>
      </c>
      <c r="AH4379" s="126" cm="1">
        <f t="array" ref="AH4379">_xlfn.XLOOKUP(AD4378,CDIHistorico_[Data],CDIHistorico_[CDI dia]/100,AH4378,0)</f>
        <v>0</v>
      </c>
      <c r="AI4379" s="2">
        <f t="shared" si="297"/>
        <v>1</v>
      </c>
    </row>
    <row r="4380" spans="26:35" hidden="1" x14ac:dyDescent="0.25">
      <c r="Z4380"/>
      <c r="AD4380" s="5">
        <f t="shared" si="298"/>
        <v>43067</v>
      </c>
      <c r="AE4380" s="96" cm="1">
        <f t="array" ref="AE4380">_xlfn.XLOOKUP(AD4379,SELICHistorico[Data],SELICHistorico[SELIC dia]/100,AE4379,0)</f>
        <v>0</v>
      </c>
      <c r="AF4380" s="80">
        <f t="shared" si="296"/>
        <v>1</v>
      </c>
      <c r="AG4380" s="123">
        <f t="shared" si="295"/>
        <v>1000</v>
      </c>
      <c r="AH4380" s="126" cm="1">
        <f t="array" ref="AH4380">_xlfn.XLOOKUP(AD4379,CDIHistorico_[Data],CDIHistorico_[CDI dia]/100,AH4379,0)</f>
        <v>0</v>
      </c>
      <c r="AI4380" s="2">
        <f t="shared" si="297"/>
        <v>1</v>
      </c>
    </row>
    <row r="4381" spans="26:35" hidden="1" x14ac:dyDescent="0.25">
      <c r="Z4381"/>
      <c r="AD4381" s="5">
        <f t="shared" si="298"/>
        <v>43068</v>
      </c>
      <c r="AE4381" s="96" cm="1">
        <f t="array" ref="AE4381">_xlfn.XLOOKUP(AD4380,SELICHistorico[Data],SELICHistorico[SELIC dia]/100,AE4380,0)</f>
        <v>0</v>
      </c>
      <c r="AF4381" s="80">
        <f t="shared" si="296"/>
        <v>1</v>
      </c>
      <c r="AG4381" s="123">
        <f t="shared" si="295"/>
        <v>1000</v>
      </c>
      <c r="AH4381" s="126" cm="1">
        <f t="array" ref="AH4381">_xlfn.XLOOKUP(AD4380,CDIHistorico_[Data],CDIHistorico_[CDI dia]/100,AH4380,0)</f>
        <v>0</v>
      </c>
      <c r="AI4381" s="2">
        <f t="shared" si="297"/>
        <v>1</v>
      </c>
    </row>
    <row r="4382" spans="26:35" hidden="1" x14ac:dyDescent="0.25">
      <c r="Z4382"/>
      <c r="AD4382" s="5">
        <f t="shared" si="298"/>
        <v>43069</v>
      </c>
      <c r="AE4382" s="96" cm="1">
        <f t="array" ref="AE4382">_xlfn.XLOOKUP(AD4381,SELICHistorico[Data],SELICHistorico[SELIC dia]/100,AE4381,0)</f>
        <v>0</v>
      </c>
      <c r="AF4382" s="80">
        <f t="shared" si="296"/>
        <v>1</v>
      </c>
      <c r="AG4382" s="123">
        <f t="shared" si="295"/>
        <v>1000</v>
      </c>
      <c r="AH4382" s="126" cm="1">
        <f t="array" ref="AH4382">_xlfn.XLOOKUP(AD4381,CDIHistorico_[Data],CDIHistorico_[CDI dia]/100,AH4381,0)</f>
        <v>0</v>
      </c>
      <c r="AI4382" s="2">
        <f t="shared" si="297"/>
        <v>1</v>
      </c>
    </row>
    <row r="4383" spans="26:35" hidden="1" x14ac:dyDescent="0.25">
      <c r="Z4383"/>
      <c r="AD4383" s="5">
        <f t="shared" si="298"/>
        <v>43070</v>
      </c>
      <c r="AE4383" s="96" cm="1">
        <f t="array" ref="AE4383">_xlfn.XLOOKUP(AD4382,SELICHistorico[Data],SELICHistorico[SELIC dia]/100,AE4382,0)</f>
        <v>0</v>
      </c>
      <c r="AF4383" s="80">
        <f t="shared" si="296"/>
        <v>1</v>
      </c>
      <c r="AG4383" s="123">
        <f t="shared" si="295"/>
        <v>1000</v>
      </c>
      <c r="AH4383" s="126" cm="1">
        <f t="array" ref="AH4383">_xlfn.XLOOKUP(AD4382,CDIHistorico_[Data],CDIHistorico_[CDI dia]/100,AH4382,0)</f>
        <v>0</v>
      </c>
      <c r="AI4383" s="2">
        <f t="shared" si="297"/>
        <v>1</v>
      </c>
    </row>
    <row r="4384" spans="26:35" hidden="1" x14ac:dyDescent="0.25">
      <c r="Z4384"/>
      <c r="AD4384" s="5">
        <f t="shared" si="298"/>
        <v>43073</v>
      </c>
      <c r="AE4384" s="96" cm="1">
        <f t="array" ref="AE4384">_xlfn.XLOOKUP(AD4383,SELICHistorico[Data],SELICHistorico[SELIC dia]/100,AE4383,0)</f>
        <v>0</v>
      </c>
      <c r="AF4384" s="80">
        <f t="shared" si="296"/>
        <v>1</v>
      </c>
      <c r="AG4384" s="123">
        <f t="shared" si="295"/>
        <v>1000</v>
      </c>
      <c r="AH4384" s="126" cm="1">
        <f t="array" ref="AH4384">_xlfn.XLOOKUP(AD4383,CDIHistorico_[Data],CDIHistorico_[CDI dia]/100,AH4383,0)</f>
        <v>0</v>
      </c>
      <c r="AI4384" s="2">
        <f t="shared" si="297"/>
        <v>1</v>
      </c>
    </row>
    <row r="4385" spans="26:35" hidden="1" x14ac:dyDescent="0.25">
      <c r="Z4385"/>
      <c r="AD4385" s="5">
        <f t="shared" si="298"/>
        <v>43074</v>
      </c>
      <c r="AE4385" s="96" cm="1">
        <f t="array" ref="AE4385">_xlfn.XLOOKUP(AD4384,SELICHistorico[Data],SELICHistorico[SELIC dia]/100,AE4384,0)</f>
        <v>0</v>
      </c>
      <c r="AF4385" s="80">
        <f t="shared" si="296"/>
        <v>1</v>
      </c>
      <c r="AG4385" s="123">
        <f t="shared" si="295"/>
        <v>1000</v>
      </c>
      <c r="AH4385" s="126" cm="1">
        <f t="array" ref="AH4385">_xlfn.XLOOKUP(AD4384,CDIHistorico_[Data],CDIHistorico_[CDI dia]/100,AH4384,0)</f>
        <v>0</v>
      </c>
      <c r="AI4385" s="2">
        <f t="shared" si="297"/>
        <v>1</v>
      </c>
    </row>
    <row r="4386" spans="26:35" hidden="1" x14ac:dyDescent="0.25">
      <c r="Z4386"/>
      <c r="AD4386" s="5">
        <f t="shared" si="298"/>
        <v>43075</v>
      </c>
      <c r="AE4386" s="96" cm="1">
        <f t="array" ref="AE4386">_xlfn.XLOOKUP(AD4385,SELICHistorico[Data],SELICHistorico[SELIC dia]/100,AE4385,0)</f>
        <v>0</v>
      </c>
      <c r="AF4386" s="80">
        <f t="shared" si="296"/>
        <v>1</v>
      </c>
      <c r="AG4386" s="123">
        <f t="shared" si="295"/>
        <v>1000</v>
      </c>
      <c r="AH4386" s="126" cm="1">
        <f t="array" ref="AH4386">_xlfn.XLOOKUP(AD4385,CDIHistorico_[Data],CDIHistorico_[CDI dia]/100,AH4385,0)</f>
        <v>0</v>
      </c>
      <c r="AI4386" s="2">
        <f t="shared" si="297"/>
        <v>1</v>
      </c>
    </row>
    <row r="4387" spans="26:35" hidden="1" x14ac:dyDescent="0.25">
      <c r="Z4387"/>
      <c r="AD4387" s="5">
        <f t="shared" si="298"/>
        <v>43076</v>
      </c>
      <c r="AE4387" s="96" cm="1">
        <f t="array" ref="AE4387">_xlfn.XLOOKUP(AD4386,SELICHistorico[Data],SELICHistorico[SELIC dia]/100,AE4386,0)</f>
        <v>0</v>
      </c>
      <c r="AF4387" s="80">
        <f t="shared" si="296"/>
        <v>1</v>
      </c>
      <c r="AG4387" s="123">
        <f t="shared" si="295"/>
        <v>1000</v>
      </c>
      <c r="AH4387" s="126" cm="1">
        <f t="array" ref="AH4387">_xlfn.XLOOKUP(AD4386,CDIHistorico_[Data],CDIHistorico_[CDI dia]/100,AH4386,0)</f>
        <v>0</v>
      </c>
      <c r="AI4387" s="2">
        <f t="shared" si="297"/>
        <v>1</v>
      </c>
    </row>
    <row r="4388" spans="26:35" hidden="1" x14ac:dyDescent="0.25">
      <c r="Z4388"/>
      <c r="AD4388" s="5">
        <f t="shared" si="298"/>
        <v>43077</v>
      </c>
      <c r="AE4388" s="96" cm="1">
        <f t="array" ref="AE4388">_xlfn.XLOOKUP(AD4387,SELICHistorico[Data],SELICHistorico[SELIC dia]/100,AE4387,0)</f>
        <v>0</v>
      </c>
      <c r="AF4388" s="80">
        <f t="shared" si="296"/>
        <v>1</v>
      </c>
      <c r="AG4388" s="123">
        <f t="shared" si="295"/>
        <v>1000</v>
      </c>
      <c r="AH4388" s="126" cm="1">
        <f t="array" ref="AH4388">_xlfn.XLOOKUP(AD4387,CDIHistorico_[Data],CDIHistorico_[CDI dia]/100,AH4387,0)</f>
        <v>0</v>
      </c>
      <c r="AI4388" s="2">
        <f t="shared" si="297"/>
        <v>1</v>
      </c>
    </row>
    <row r="4389" spans="26:35" hidden="1" x14ac:dyDescent="0.25">
      <c r="Z4389"/>
      <c r="AD4389" s="5">
        <f t="shared" si="298"/>
        <v>43080</v>
      </c>
      <c r="AE4389" s="96" cm="1">
        <f t="array" ref="AE4389">_xlfn.XLOOKUP(AD4388,SELICHistorico[Data],SELICHistorico[SELIC dia]/100,AE4388,0)</f>
        <v>0</v>
      </c>
      <c r="AF4389" s="80">
        <f t="shared" si="296"/>
        <v>1</v>
      </c>
      <c r="AG4389" s="123">
        <f t="shared" si="295"/>
        <v>1000</v>
      </c>
      <c r="AH4389" s="126" cm="1">
        <f t="array" ref="AH4389">_xlfn.XLOOKUP(AD4388,CDIHistorico_[Data],CDIHistorico_[CDI dia]/100,AH4388,0)</f>
        <v>0</v>
      </c>
      <c r="AI4389" s="2">
        <f t="shared" si="297"/>
        <v>1</v>
      </c>
    </row>
    <row r="4390" spans="26:35" hidden="1" x14ac:dyDescent="0.25">
      <c r="Z4390"/>
      <c r="AD4390" s="5">
        <f t="shared" si="298"/>
        <v>43081</v>
      </c>
      <c r="AE4390" s="96" cm="1">
        <f t="array" ref="AE4390">_xlfn.XLOOKUP(AD4389,SELICHistorico[Data],SELICHistorico[SELIC dia]/100,AE4389,0)</f>
        <v>0</v>
      </c>
      <c r="AF4390" s="80">
        <f t="shared" si="296"/>
        <v>1</v>
      </c>
      <c r="AG4390" s="123">
        <f t="shared" si="295"/>
        <v>1000</v>
      </c>
      <c r="AH4390" s="126" cm="1">
        <f t="array" ref="AH4390">_xlfn.XLOOKUP(AD4389,CDIHistorico_[Data],CDIHistorico_[CDI dia]/100,AH4389,0)</f>
        <v>0</v>
      </c>
      <c r="AI4390" s="2">
        <f t="shared" si="297"/>
        <v>1</v>
      </c>
    </row>
    <row r="4391" spans="26:35" hidden="1" x14ac:dyDescent="0.25">
      <c r="Z4391"/>
      <c r="AD4391" s="5">
        <f t="shared" si="298"/>
        <v>43082</v>
      </c>
      <c r="AE4391" s="96" cm="1">
        <f t="array" ref="AE4391">_xlfn.XLOOKUP(AD4390,SELICHistorico[Data],SELICHistorico[SELIC dia]/100,AE4390,0)</f>
        <v>0</v>
      </c>
      <c r="AF4391" s="80">
        <f t="shared" si="296"/>
        <v>1</v>
      </c>
      <c r="AG4391" s="123">
        <f t="shared" si="295"/>
        <v>1000</v>
      </c>
      <c r="AH4391" s="126" cm="1">
        <f t="array" ref="AH4391">_xlfn.XLOOKUP(AD4390,CDIHistorico_[Data],CDIHistorico_[CDI dia]/100,AH4390,0)</f>
        <v>0</v>
      </c>
      <c r="AI4391" s="2">
        <f t="shared" si="297"/>
        <v>1</v>
      </c>
    </row>
    <row r="4392" spans="26:35" hidden="1" x14ac:dyDescent="0.25">
      <c r="Z4392"/>
      <c r="AD4392" s="5">
        <f t="shared" si="298"/>
        <v>43083</v>
      </c>
      <c r="AE4392" s="96" cm="1">
        <f t="array" ref="AE4392">_xlfn.XLOOKUP(AD4391,SELICHistorico[Data],SELICHistorico[SELIC dia]/100,AE4391,0)</f>
        <v>0</v>
      </c>
      <c r="AF4392" s="80">
        <f t="shared" si="296"/>
        <v>1</v>
      </c>
      <c r="AG4392" s="123">
        <f t="shared" si="295"/>
        <v>1000</v>
      </c>
      <c r="AH4392" s="126" cm="1">
        <f t="array" ref="AH4392">_xlfn.XLOOKUP(AD4391,CDIHistorico_[Data],CDIHistorico_[CDI dia]/100,AH4391,0)</f>
        <v>0</v>
      </c>
      <c r="AI4392" s="2">
        <f t="shared" si="297"/>
        <v>1</v>
      </c>
    </row>
    <row r="4393" spans="26:35" hidden="1" x14ac:dyDescent="0.25">
      <c r="Z4393"/>
      <c r="AD4393" s="5">
        <f t="shared" si="298"/>
        <v>43084</v>
      </c>
      <c r="AE4393" s="96" cm="1">
        <f t="array" ref="AE4393">_xlfn.XLOOKUP(AD4392,SELICHistorico[Data],SELICHistorico[SELIC dia]/100,AE4392,0)</f>
        <v>0</v>
      </c>
      <c r="AF4393" s="80">
        <f t="shared" si="296"/>
        <v>1</v>
      </c>
      <c r="AG4393" s="123">
        <f t="shared" si="295"/>
        <v>1000</v>
      </c>
      <c r="AH4393" s="126" cm="1">
        <f t="array" ref="AH4393">_xlfn.XLOOKUP(AD4392,CDIHistorico_[Data],CDIHistorico_[CDI dia]/100,AH4392,0)</f>
        <v>0</v>
      </c>
      <c r="AI4393" s="2">
        <f t="shared" si="297"/>
        <v>1</v>
      </c>
    </row>
    <row r="4394" spans="26:35" hidden="1" x14ac:dyDescent="0.25">
      <c r="Z4394"/>
      <c r="AD4394" s="5">
        <f t="shared" si="298"/>
        <v>43087</v>
      </c>
      <c r="AE4394" s="96" cm="1">
        <f t="array" ref="AE4394">_xlfn.XLOOKUP(AD4393,SELICHistorico[Data],SELICHistorico[SELIC dia]/100,AE4393,0)</f>
        <v>0</v>
      </c>
      <c r="AF4394" s="80">
        <f t="shared" si="296"/>
        <v>1</v>
      </c>
      <c r="AG4394" s="123">
        <f t="shared" si="295"/>
        <v>1000</v>
      </c>
      <c r="AH4394" s="126" cm="1">
        <f t="array" ref="AH4394">_xlfn.XLOOKUP(AD4393,CDIHistorico_[Data],CDIHistorico_[CDI dia]/100,AH4393,0)</f>
        <v>0</v>
      </c>
      <c r="AI4394" s="2">
        <f t="shared" si="297"/>
        <v>1</v>
      </c>
    </row>
    <row r="4395" spans="26:35" hidden="1" x14ac:dyDescent="0.25">
      <c r="Z4395"/>
      <c r="AD4395" s="5">
        <f t="shared" si="298"/>
        <v>43088</v>
      </c>
      <c r="AE4395" s="96" cm="1">
        <f t="array" ref="AE4395">_xlfn.XLOOKUP(AD4394,SELICHistorico[Data],SELICHistorico[SELIC dia]/100,AE4394,0)</f>
        <v>0</v>
      </c>
      <c r="AF4395" s="80">
        <f t="shared" si="296"/>
        <v>1</v>
      </c>
      <c r="AG4395" s="123">
        <f t="shared" si="295"/>
        <v>1000</v>
      </c>
      <c r="AH4395" s="126" cm="1">
        <f t="array" ref="AH4395">_xlfn.XLOOKUP(AD4394,CDIHistorico_[Data],CDIHistorico_[CDI dia]/100,AH4394,0)</f>
        <v>0</v>
      </c>
      <c r="AI4395" s="2">
        <f t="shared" si="297"/>
        <v>1</v>
      </c>
    </row>
    <row r="4396" spans="26:35" hidden="1" x14ac:dyDescent="0.25">
      <c r="Z4396"/>
      <c r="AD4396" s="5">
        <f t="shared" si="298"/>
        <v>43089</v>
      </c>
      <c r="AE4396" s="96" cm="1">
        <f t="array" ref="AE4396">_xlfn.XLOOKUP(AD4395,SELICHistorico[Data],SELICHistorico[SELIC dia]/100,AE4395,0)</f>
        <v>0</v>
      </c>
      <c r="AF4396" s="80">
        <f t="shared" si="296"/>
        <v>1</v>
      </c>
      <c r="AG4396" s="123">
        <f t="shared" si="295"/>
        <v>1000</v>
      </c>
      <c r="AH4396" s="126" cm="1">
        <f t="array" ref="AH4396">_xlfn.XLOOKUP(AD4395,CDIHistorico_[Data],CDIHistorico_[CDI dia]/100,AH4395,0)</f>
        <v>0</v>
      </c>
      <c r="AI4396" s="2">
        <f t="shared" si="297"/>
        <v>1</v>
      </c>
    </row>
    <row r="4397" spans="26:35" hidden="1" x14ac:dyDescent="0.25">
      <c r="Z4397"/>
      <c r="AD4397" s="5">
        <f t="shared" si="298"/>
        <v>43090</v>
      </c>
      <c r="AE4397" s="96" cm="1">
        <f t="array" ref="AE4397">_xlfn.XLOOKUP(AD4396,SELICHistorico[Data],SELICHistorico[SELIC dia]/100,AE4396,0)</f>
        <v>0</v>
      </c>
      <c r="AF4397" s="80">
        <f t="shared" si="296"/>
        <v>1</v>
      </c>
      <c r="AG4397" s="123">
        <f t="shared" si="295"/>
        <v>1000</v>
      </c>
      <c r="AH4397" s="126" cm="1">
        <f t="array" ref="AH4397">_xlfn.XLOOKUP(AD4396,CDIHistorico_[Data],CDIHistorico_[CDI dia]/100,AH4396,0)</f>
        <v>0</v>
      </c>
      <c r="AI4397" s="2">
        <f t="shared" si="297"/>
        <v>1</v>
      </c>
    </row>
    <row r="4398" spans="26:35" hidden="1" x14ac:dyDescent="0.25">
      <c r="Z4398"/>
      <c r="AD4398" s="5">
        <f t="shared" si="298"/>
        <v>43091</v>
      </c>
      <c r="AE4398" s="96" cm="1">
        <f t="array" ref="AE4398">_xlfn.XLOOKUP(AD4397,SELICHistorico[Data],SELICHistorico[SELIC dia]/100,AE4397,0)</f>
        <v>0</v>
      </c>
      <c r="AF4398" s="80">
        <f t="shared" si="296"/>
        <v>1</v>
      </c>
      <c r="AG4398" s="123">
        <f t="shared" si="295"/>
        <v>1000</v>
      </c>
      <c r="AH4398" s="126" cm="1">
        <f t="array" ref="AH4398">_xlfn.XLOOKUP(AD4397,CDIHistorico_[Data],CDIHistorico_[CDI dia]/100,AH4397,0)</f>
        <v>0</v>
      </c>
      <c r="AI4398" s="2">
        <f t="shared" si="297"/>
        <v>1</v>
      </c>
    </row>
    <row r="4399" spans="26:35" hidden="1" x14ac:dyDescent="0.25">
      <c r="Z4399"/>
      <c r="AD4399" s="5">
        <f t="shared" si="298"/>
        <v>43095</v>
      </c>
      <c r="AE4399" s="96" cm="1">
        <f t="array" ref="AE4399">_xlfn.XLOOKUP(AD4398,SELICHistorico[Data],SELICHistorico[SELIC dia]/100,AE4398,0)</f>
        <v>0</v>
      </c>
      <c r="AF4399" s="80">
        <f t="shared" si="296"/>
        <v>1</v>
      </c>
      <c r="AG4399" s="123">
        <f t="shared" si="295"/>
        <v>1000</v>
      </c>
      <c r="AH4399" s="126" cm="1">
        <f t="array" ref="AH4399">_xlfn.XLOOKUP(AD4398,CDIHistorico_[Data],CDIHistorico_[CDI dia]/100,AH4398,0)</f>
        <v>0</v>
      </c>
      <c r="AI4399" s="2">
        <f t="shared" si="297"/>
        <v>1</v>
      </c>
    </row>
    <row r="4400" spans="26:35" hidden="1" x14ac:dyDescent="0.25">
      <c r="Z4400"/>
      <c r="AD4400" s="5">
        <f t="shared" si="298"/>
        <v>43096</v>
      </c>
      <c r="AE4400" s="96" cm="1">
        <f t="array" ref="AE4400">_xlfn.XLOOKUP(AD4399,SELICHistorico[Data],SELICHistorico[SELIC dia]/100,AE4399,0)</f>
        <v>0</v>
      </c>
      <c r="AF4400" s="80">
        <f t="shared" si="296"/>
        <v>1</v>
      </c>
      <c r="AG4400" s="123">
        <f t="shared" si="295"/>
        <v>1000</v>
      </c>
      <c r="AH4400" s="126" cm="1">
        <f t="array" ref="AH4400">_xlfn.XLOOKUP(AD4399,CDIHistorico_[Data],CDIHistorico_[CDI dia]/100,AH4399,0)</f>
        <v>0</v>
      </c>
      <c r="AI4400" s="2">
        <f t="shared" si="297"/>
        <v>1</v>
      </c>
    </row>
    <row r="4401" spans="26:35" hidden="1" x14ac:dyDescent="0.25">
      <c r="Z4401"/>
      <c r="AD4401" s="5">
        <f t="shared" si="298"/>
        <v>43097</v>
      </c>
      <c r="AE4401" s="96" cm="1">
        <f t="array" ref="AE4401">_xlfn.XLOOKUP(AD4400,SELICHistorico[Data],SELICHistorico[SELIC dia]/100,AE4400,0)</f>
        <v>0</v>
      </c>
      <c r="AF4401" s="80">
        <f t="shared" si="296"/>
        <v>1</v>
      </c>
      <c r="AG4401" s="123">
        <f t="shared" si="295"/>
        <v>1000</v>
      </c>
      <c r="AH4401" s="126" cm="1">
        <f t="array" ref="AH4401">_xlfn.XLOOKUP(AD4400,CDIHistorico_[Data],CDIHistorico_[CDI dia]/100,AH4400,0)</f>
        <v>0</v>
      </c>
      <c r="AI4401" s="2">
        <f t="shared" si="297"/>
        <v>1</v>
      </c>
    </row>
    <row r="4402" spans="26:35" hidden="1" x14ac:dyDescent="0.25">
      <c r="Z4402"/>
      <c r="AD4402" s="5">
        <f t="shared" si="298"/>
        <v>43098</v>
      </c>
      <c r="AE4402" s="96" cm="1">
        <f t="array" ref="AE4402">_xlfn.XLOOKUP(AD4401,SELICHistorico[Data],SELICHistorico[SELIC dia]/100,AE4401,0)</f>
        <v>0</v>
      </c>
      <c r="AF4402" s="80">
        <f t="shared" si="296"/>
        <v>1</v>
      </c>
      <c r="AG4402" s="123">
        <f t="shared" si="295"/>
        <v>1000</v>
      </c>
      <c r="AH4402" s="126" cm="1">
        <f t="array" ref="AH4402">_xlfn.XLOOKUP(AD4401,CDIHistorico_[Data],CDIHistorico_[CDI dia]/100,AH4401,0)</f>
        <v>0</v>
      </c>
      <c r="AI4402" s="2">
        <f t="shared" si="297"/>
        <v>1</v>
      </c>
    </row>
    <row r="4403" spans="26:35" hidden="1" x14ac:dyDescent="0.25">
      <c r="Z4403"/>
      <c r="AD4403" s="5">
        <f t="shared" si="298"/>
        <v>43102</v>
      </c>
      <c r="AE4403" s="96" cm="1">
        <f t="array" ref="AE4403">_xlfn.XLOOKUP(AD4402,SELICHistorico[Data],SELICHistorico[SELIC dia]/100,AE4402,0)</f>
        <v>0</v>
      </c>
      <c r="AF4403" s="80">
        <f t="shared" si="296"/>
        <v>1</v>
      </c>
      <c r="AG4403" s="123">
        <f t="shared" si="295"/>
        <v>1000</v>
      </c>
      <c r="AH4403" s="126" cm="1">
        <f t="array" ref="AH4403">_xlfn.XLOOKUP(AD4402,CDIHistorico_[Data],CDIHistorico_[CDI dia]/100,AH4402,0)</f>
        <v>0</v>
      </c>
      <c r="AI4403" s="2">
        <f t="shared" si="297"/>
        <v>1</v>
      </c>
    </row>
    <row r="4404" spans="26:35" hidden="1" x14ac:dyDescent="0.25">
      <c r="Z4404"/>
      <c r="AD4404" s="5">
        <f t="shared" si="298"/>
        <v>43103</v>
      </c>
      <c r="AE4404" s="96" cm="1">
        <f t="array" ref="AE4404">_xlfn.XLOOKUP(AD4403,SELICHistorico[Data],SELICHistorico[SELIC dia]/100,AE4403,0)</f>
        <v>0</v>
      </c>
      <c r="AF4404" s="80">
        <f t="shared" si="296"/>
        <v>1</v>
      </c>
      <c r="AG4404" s="123">
        <f t="shared" si="295"/>
        <v>1000</v>
      </c>
      <c r="AH4404" s="126" cm="1">
        <f t="array" ref="AH4404">_xlfn.XLOOKUP(AD4403,CDIHistorico_[Data],CDIHistorico_[CDI dia]/100,AH4403,0)</f>
        <v>0</v>
      </c>
      <c r="AI4404" s="2">
        <f t="shared" si="297"/>
        <v>1</v>
      </c>
    </row>
    <row r="4405" spans="26:35" hidden="1" x14ac:dyDescent="0.25">
      <c r="Z4405"/>
      <c r="AD4405" s="5">
        <f t="shared" si="298"/>
        <v>43104</v>
      </c>
      <c r="AE4405" s="96" cm="1">
        <f t="array" ref="AE4405">_xlfn.XLOOKUP(AD4404,SELICHistorico[Data],SELICHistorico[SELIC dia]/100,AE4404,0)</f>
        <v>0</v>
      </c>
      <c r="AF4405" s="80">
        <f t="shared" si="296"/>
        <v>1</v>
      </c>
      <c r="AG4405" s="123">
        <f t="shared" si="295"/>
        <v>1000</v>
      </c>
      <c r="AH4405" s="126" cm="1">
        <f t="array" ref="AH4405">_xlfn.XLOOKUP(AD4404,CDIHistorico_[Data],CDIHistorico_[CDI dia]/100,AH4404,0)</f>
        <v>0</v>
      </c>
      <c r="AI4405" s="2">
        <f t="shared" si="297"/>
        <v>1</v>
      </c>
    </row>
    <row r="4406" spans="26:35" hidden="1" x14ac:dyDescent="0.25">
      <c r="Z4406"/>
      <c r="AD4406" s="5">
        <f t="shared" si="298"/>
        <v>43105</v>
      </c>
      <c r="AE4406" s="96" cm="1">
        <f t="array" ref="AE4406">_xlfn.XLOOKUP(AD4405,SELICHistorico[Data],SELICHistorico[SELIC dia]/100,AE4405,0)</f>
        <v>0</v>
      </c>
      <c r="AF4406" s="80">
        <f t="shared" si="296"/>
        <v>1</v>
      </c>
      <c r="AG4406" s="123">
        <f t="shared" si="295"/>
        <v>1000</v>
      </c>
      <c r="AH4406" s="126" cm="1">
        <f t="array" ref="AH4406">_xlfn.XLOOKUP(AD4405,CDIHistorico_[Data],CDIHistorico_[CDI dia]/100,AH4405,0)</f>
        <v>0</v>
      </c>
      <c r="AI4406" s="2">
        <f t="shared" si="297"/>
        <v>1</v>
      </c>
    </row>
    <row r="4407" spans="26:35" hidden="1" x14ac:dyDescent="0.25">
      <c r="Z4407"/>
      <c r="AD4407" s="5">
        <f t="shared" si="298"/>
        <v>43108</v>
      </c>
      <c r="AE4407" s="96" cm="1">
        <f t="array" ref="AE4407">_xlfn.XLOOKUP(AD4406,SELICHistorico[Data],SELICHistorico[SELIC dia]/100,AE4406,0)</f>
        <v>0</v>
      </c>
      <c r="AF4407" s="80">
        <f t="shared" si="296"/>
        <v>1</v>
      </c>
      <c r="AG4407" s="123">
        <f t="shared" si="295"/>
        <v>1000</v>
      </c>
      <c r="AH4407" s="126" cm="1">
        <f t="array" ref="AH4407">_xlfn.XLOOKUP(AD4406,CDIHistorico_[Data],CDIHistorico_[CDI dia]/100,AH4406,0)</f>
        <v>0</v>
      </c>
      <c r="AI4407" s="2">
        <f t="shared" si="297"/>
        <v>1</v>
      </c>
    </row>
    <row r="4408" spans="26:35" hidden="1" x14ac:dyDescent="0.25">
      <c r="Z4408"/>
      <c r="AD4408" s="5">
        <f t="shared" si="298"/>
        <v>43109</v>
      </c>
      <c r="AE4408" s="96" cm="1">
        <f t="array" ref="AE4408">_xlfn.XLOOKUP(AD4407,SELICHistorico[Data],SELICHistorico[SELIC dia]/100,AE4407,0)</f>
        <v>0</v>
      </c>
      <c r="AF4408" s="80">
        <f t="shared" si="296"/>
        <v>1</v>
      </c>
      <c r="AG4408" s="123">
        <f t="shared" si="295"/>
        <v>1000</v>
      </c>
      <c r="AH4408" s="126" cm="1">
        <f t="array" ref="AH4408">_xlfn.XLOOKUP(AD4407,CDIHistorico_[Data],CDIHistorico_[CDI dia]/100,AH4407,0)</f>
        <v>0</v>
      </c>
      <c r="AI4408" s="2">
        <f t="shared" si="297"/>
        <v>1</v>
      </c>
    </row>
    <row r="4409" spans="26:35" hidden="1" x14ac:dyDescent="0.25">
      <c r="Z4409"/>
      <c r="AD4409" s="5">
        <f t="shared" si="298"/>
        <v>43110</v>
      </c>
      <c r="AE4409" s="96" cm="1">
        <f t="array" ref="AE4409">_xlfn.XLOOKUP(AD4408,SELICHistorico[Data],SELICHistorico[SELIC dia]/100,AE4408,0)</f>
        <v>0</v>
      </c>
      <c r="AF4409" s="80">
        <f t="shared" si="296"/>
        <v>1</v>
      </c>
      <c r="AG4409" s="123">
        <f t="shared" si="295"/>
        <v>1000</v>
      </c>
      <c r="AH4409" s="126" cm="1">
        <f t="array" ref="AH4409">_xlfn.XLOOKUP(AD4408,CDIHistorico_[Data],CDIHistorico_[CDI dia]/100,AH4408,0)</f>
        <v>0</v>
      </c>
      <c r="AI4409" s="2">
        <f t="shared" si="297"/>
        <v>1</v>
      </c>
    </row>
    <row r="4410" spans="26:35" hidden="1" x14ac:dyDescent="0.25">
      <c r="Z4410"/>
      <c r="AD4410" s="5">
        <f t="shared" si="298"/>
        <v>43111</v>
      </c>
      <c r="AE4410" s="96" cm="1">
        <f t="array" ref="AE4410">_xlfn.XLOOKUP(AD4409,SELICHistorico[Data],SELICHistorico[SELIC dia]/100,AE4409,0)</f>
        <v>0</v>
      </c>
      <c r="AF4410" s="80">
        <f t="shared" si="296"/>
        <v>1</v>
      </c>
      <c r="AG4410" s="123">
        <f t="shared" si="295"/>
        <v>1000</v>
      </c>
      <c r="AH4410" s="126" cm="1">
        <f t="array" ref="AH4410">_xlfn.XLOOKUP(AD4409,CDIHistorico_[Data],CDIHistorico_[CDI dia]/100,AH4409,0)</f>
        <v>0</v>
      </c>
      <c r="AI4410" s="2">
        <f t="shared" si="297"/>
        <v>1</v>
      </c>
    </row>
    <row r="4411" spans="26:35" hidden="1" x14ac:dyDescent="0.25">
      <c r="Z4411"/>
      <c r="AD4411" s="5">
        <f t="shared" si="298"/>
        <v>43112</v>
      </c>
      <c r="AE4411" s="96" cm="1">
        <f t="array" ref="AE4411">_xlfn.XLOOKUP(AD4410,SELICHistorico[Data],SELICHistorico[SELIC dia]/100,AE4410,0)</f>
        <v>0</v>
      </c>
      <c r="AF4411" s="80">
        <f t="shared" si="296"/>
        <v>1</v>
      </c>
      <c r="AG4411" s="123">
        <f t="shared" si="295"/>
        <v>1000</v>
      </c>
      <c r="AH4411" s="126" cm="1">
        <f t="array" ref="AH4411">_xlfn.XLOOKUP(AD4410,CDIHistorico_[Data],CDIHistorico_[CDI dia]/100,AH4410,0)</f>
        <v>0</v>
      </c>
      <c r="AI4411" s="2">
        <f t="shared" si="297"/>
        <v>1</v>
      </c>
    </row>
    <row r="4412" spans="26:35" hidden="1" x14ac:dyDescent="0.25">
      <c r="Z4412"/>
      <c r="AD4412" s="5">
        <f t="shared" si="298"/>
        <v>43115</v>
      </c>
      <c r="AE4412" s="96" cm="1">
        <f t="array" ref="AE4412">_xlfn.XLOOKUP(AD4411,SELICHistorico[Data],SELICHistorico[SELIC dia]/100,AE4411,0)</f>
        <v>0</v>
      </c>
      <c r="AF4412" s="80">
        <f t="shared" si="296"/>
        <v>1</v>
      </c>
      <c r="AG4412" s="123">
        <f t="shared" si="295"/>
        <v>1000</v>
      </c>
      <c r="AH4412" s="126" cm="1">
        <f t="array" ref="AH4412">_xlfn.XLOOKUP(AD4411,CDIHistorico_[Data],CDIHistorico_[CDI dia]/100,AH4411,0)</f>
        <v>0</v>
      </c>
      <c r="AI4412" s="2">
        <f t="shared" si="297"/>
        <v>1</v>
      </c>
    </row>
    <row r="4413" spans="26:35" hidden="1" x14ac:dyDescent="0.25">
      <c r="Z4413"/>
      <c r="AD4413" s="5">
        <f t="shared" si="298"/>
        <v>43116</v>
      </c>
      <c r="AE4413" s="96" cm="1">
        <f t="array" ref="AE4413">_xlfn.XLOOKUP(AD4412,SELICHistorico[Data],SELICHistorico[SELIC dia]/100,AE4412,0)</f>
        <v>0</v>
      </c>
      <c r="AF4413" s="80">
        <f t="shared" si="296"/>
        <v>1</v>
      </c>
      <c r="AG4413" s="123">
        <f t="shared" si="295"/>
        <v>1000</v>
      </c>
      <c r="AH4413" s="126" cm="1">
        <f t="array" ref="AH4413">_xlfn.XLOOKUP(AD4412,CDIHistorico_[Data],CDIHistorico_[CDI dia]/100,AH4412,0)</f>
        <v>0</v>
      </c>
      <c r="AI4413" s="2">
        <f t="shared" si="297"/>
        <v>1</v>
      </c>
    </row>
    <row r="4414" spans="26:35" hidden="1" x14ac:dyDescent="0.25">
      <c r="Z4414"/>
      <c r="AD4414" s="5">
        <f t="shared" si="298"/>
        <v>43117</v>
      </c>
      <c r="AE4414" s="96" cm="1">
        <f t="array" ref="AE4414">_xlfn.XLOOKUP(AD4413,SELICHistorico[Data],SELICHistorico[SELIC dia]/100,AE4413,0)</f>
        <v>0</v>
      </c>
      <c r="AF4414" s="80">
        <f t="shared" si="296"/>
        <v>1</v>
      </c>
      <c r="AG4414" s="123">
        <f t="shared" si="295"/>
        <v>1000</v>
      </c>
      <c r="AH4414" s="126" cm="1">
        <f t="array" ref="AH4414">_xlfn.XLOOKUP(AD4413,CDIHistorico_[Data],CDIHistorico_[CDI dia]/100,AH4413,0)</f>
        <v>0</v>
      </c>
      <c r="AI4414" s="2">
        <f t="shared" si="297"/>
        <v>1</v>
      </c>
    </row>
    <row r="4415" spans="26:35" hidden="1" x14ac:dyDescent="0.25">
      <c r="Z4415"/>
      <c r="AD4415" s="5">
        <f t="shared" si="298"/>
        <v>43118</v>
      </c>
      <c r="AE4415" s="96" cm="1">
        <f t="array" ref="AE4415">_xlfn.XLOOKUP(AD4414,SELICHistorico[Data],SELICHistorico[SELIC dia]/100,AE4414,0)</f>
        <v>0</v>
      </c>
      <c r="AF4415" s="80">
        <f t="shared" si="296"/>
        <v>1</v>
      </c>
      <c r="AG4415" s="123">
        <f t="shared" si="295"/>
        <v>1000</v>
      </c>
      <c r="AH4415" s="126" cm="1">
        <f t="array" ref="AH4415">_xlfn.XLOOKUP(AD4414,CDIHistorico_[Data],CDIHistorico_[CDI dia]/100,AH4414,0)</f>
        <v>0</v>
      </c>
      <c r="AI4415" s="2">
        <f t="shared" si="297"/>
        <v>1</v>
      </c>
    </row>
    <row r="4416" spans="26:35" hidden="1" x14ac:dyDescent="0.25">
      <c r="Z4416"/>
      <c r="AD4416" s="5">
        <f t="shared" si="298"/>
        <v>43119</v>
      </c>
      <c r="AE4416" s="96" cm="1">
        <f t="array" ref="AE4416">_xlfn.XLOOKUP(AD4415,SELICHistorico[Data],SELICHistorico[SELIC dia]/100,AE4415,0)</f>
        <v>0</v>
      </c>
      <c r="AF4416" s="80">
        <f t="shared" si="296"/>
        <v>1</v>
      </c>
      <c r="AG4416" s="123">
        <f t="shared" si="295"/>
        <v>1000</v>
      </c>
      <c r="AH4416" s="126" cm="1">
        <f t="array" ref="AH4416">_xlfn.XLOOKUP(AD4415,CDIHistorico_[Data],CDIHistorico_[CDI dia]/100,AH4415,0)</f>
        <v>0</v>
      </c>
      <c r="AI4416" s="2">
        <f t="shared" si="297"/>
        <v>1</v>
      </c>
    </row>
    <row r="4417" spans="26:35" hidden="1" x14ac:dyDescent="0.25">
      <c r="Z4417"/>
      <c r="AD4417" s="5">
        <f t="shared" si="298"/>
        <v>43122</v>
      </c>
      <c r="AE4417" s="96" cm="1">
        <f t="array" ref="AE4417">_xlfn.XLOOKUP(AD4416,SELICHistorico[Data],SELICHistorico[SELIC dia]/100,AE4416,0)</f>
        <v>0</v>
      </c>
      <c r="AF4417" s="80">
        <f t="shared" si="296"/>
        <v>1</v>
      </c>
      <c r="AG4417" s="123">
        <f t="shared" si="295"/>
        <v>1000</v>
      </c>
      <c r="AH4417" s="126" cm="1">
        <f t="array" ref="AH4417">_xlfn.XLOOKUP(AD4416,CDIHistorico_[Data],CDIHistorico_[CDI dia]/100,AH4416,0)</f>
        <v>0</v>
      </c>
      <c r="AI4417" s="2">
        <f t="shared" si="297"/>
        <v>1</v>
      </c>
    </row>
    <row r="4418" spans="26:35" hidden="1" x14ac:dyDescent="0.25">
      <c r="Z4418"/>
      <c r="AD4418" s="5">
        <f t="shared" si="298"/>
        <v>43123</v>
      </c>
      <c r="AE4418" s="96" cm="1">
        <f t="array" ref="AE4418">_xlfn.XLOOKUP(AD4417,SELICHistorico[Data],SELICHistorico[SELIC dia]/100,AE4417,0)</f>
        <v>0</v>
      </c>
      <c r="AF4418" s="80">
        <f t="shared" si="296"/>
        <v>1</v>
      </c>
      <c r="AG4418" s="123">
        <f t="shared" si="295"/>
        <v>1000</v>
      </c>
      <c r="AH4418" s="126" cm="1">
        <f t="array" ref="AH4418">_xlfn.XLOOKUP(AD4417,CDIHistorico_[Data],CDIHistorico_[CDI dia]/100,AH4417,0)</f>
        <v>0</v>
      </c>
      <c r="AI4418" s="2">
        <f t="shared" si="297"/>
        <v>1</v>
      </c>
    </row>
    <row r="4419" spans="26:35" hidden="1" x14ac:dyDescent="0.25">
      <c r="Z4419"/>
      <c r="AD4419" s="5">
        <f t="shared" si="298"/>
        <v>43124</v>
      </c>
      <c r="AE4419" s="96" cm="1">
        <f t="array" ref="AE4419">_xlfn.XLOOKUP(AD4418,SELICHistorico[Data],SELICHistorico[SELIC dia]/100,AE4418,0)</f>
        <v>0</v>
      </c>
      <c r="AF4419" s="80">
        <f t="shared" si="296"/>
        <v>1</v>
      </c>
      <c r="AG4419" s="123">
        <f t="shared" si="295"/>
        <v>1000</v>
      </c>
      <c r="AH4419" s="126" cm="1">
        <f t="array" ref="AH4419">_xlfn.XLOOKUP(AD4418,CDIHistorico_[Data],CDIHistorico_[CDI dia]/100,AH4418,0)</f>
        <v>0</v>
      </c>
      <c r="AI4419" s="2">
        <f t="shared" si="297"/>
        <v>1</v>
      </c>
    </row>
    <row r="4420" spans="26:35" hidden="1" x14ac:dyDescent="0.25">
      <c r="Z4420"/>
      <c r="AD4420" s="5">
        <f t="shared" si="298"/>
        <v>43125</v>
      </c>
      <c r="AE4420" s="96" cm="1">
        <f t="array" ref="AE4420">_xlfn.XLOOKUP(AD4419,SELICHistorico[Data],SELICHistorico[SELIC dia]/100,AE4419,0)</f>
        <v>0</v>
      </c>
      <c r="AF4420" s="80">
        <f t="shared" si="296"/>
        <v>1</v>
      </c>
      <c r="AG4420" s="123">
        <f t="shared" si="295"/>
        <v>1000</v>
      </c>
      <c r="AH4420" s="126" cm="1">
        <f t="array" ref="AH4420">_xlfn.XLOOKUP(AD4419,CDIHistorico_[Data],CDIHistorico_[CDI dia]/100,AH4419,0)</f>
        <v>0</v>
      </c>
      <c r="AI4420" s="2">
        <f t="shared" si="297"/>
        <v>1</v>
      </c>
    </row>
    <row r="4421" spans="26:35" hidden="1" x14ac:dyDescent="0.25">
      <c r="Z4421"/>
      <c r="AD4421" s="5">
        <f t="shared" si="298"/>
        <v>43126</v>
      </c>
      <c r="AE4421" s="96" cm="1">
        <f t="array" ref="AE4421">_xlfn.XLOOKUP(AD4420,SELICHistorico[Data],SELICHistorico[SELIC dia]/100,AE4420,0)</f>
        <v>0</v>
      </c>
      <c r="AF4421" s="80">
        <f t="shared" si="296"/>
        <v>1</v>
      </c>
      <c r="AG4421" s="123">
        <f t="shared" si="295"/>
        <v>1000</v>
      </c>
      <c r="AH4421" s="126" cm="1">
        <f t="array" ref="AH4421">_xlfn.XLOOKUP(AD4420,CDIHistorico_[Data],CDIHistorico_[CDI dia]/100,AH4420,0)</f>
        <v>0</v>
      </c>
      <c r="AI4421" s="2">
        <f t="shared" si="297"/>
        <v>1</v>
      </c>
    </row>
    <row r="4422" spans="26:35" hidden="1" x14ac:dyDescent="0.25">
      <c r="Z4422"/>
      <c r="AD4422" s="5">
        <f t="shared" si="298"/>
        <v>43129</v>
      </c>
      <c r="AE4422" s="96" cm="1">
        <f t="array" ref="AE4422">_xlfn.XLOOKUP(AD4421,SELICHistorico[Data],SELICHistorico[SELIC dia]/100,AE4421,0)</f>
        <v>0</v>
      </c>
      <c r="AF4422" s="80">
        <f t="shared" si="296"/>
        <v>1</v>
      </c>
      <c r="AG4422" s="123">
        <f t="shared" si="295"/>
        <v>1000</v>
      </c>
      <c r="AH4422" s="126" cm="1">
        <f t="array" ref="AH4422">_xlfn.XLOOKUP(AD4421,CDIHistorico_[Data],CDIHistorico_[CDI dia]/100,AH4421,0)</f>
        <v>0</v>
      </c>
      <c r="AI4422" s="2">
        <f t="shared" si="297"/>
        <v>1</v>
      </c>
    </row>
    <row r="4423" spans="26:35" hidden="1" x14ac:dyDescent="0.25">
      <c r="Z4423"/>
      <c r="AD4423" s="5">
        <f t="shared" si="298"/>
        <v>43130</v>
      </c>
      <c r="AE4423" s="96" cm="1">
        <f t="array" ref="AE4423">_xlfn.XLOOKUP(AD4422,SELICHistorico[Data],SELICHistorico[SELIC dia]/100,AE4422,0)</f>
        <v>0</v>
      </c>
      <c r="AF4423" s="80">
        <f t="shared" si="296"/>
        <v>1</v>
      </c>
      <c r="AG4423" s="123">
        <f t="shared" si="295"/>
        <v>1000</v>
      </c>
      <c r="AH4423" s="126" cm="1">
        <f t="array" ref="AH4423">_xlfn.XLOOKUP(AD4422,CDIHistorico_[Data],CDIHistorico_[CDI dia]/100,AH4422,0)</f>
        <v>0</v>
      </c>
      <c r="AI4423" s="2">
        <f t="shared" si="297"/>
        <v>1</v>
      </c>
    </row>
    <row r="4424" spans="26:35" hidden="1" x14ac:dyDescent="0.25">
      <c r="Z4424"/>
      <c r="AD4424" s="5">
        <f t="shared" si="298"/>
        <v>43131</v>
      </c>
      <c r="AE4424" s="96" cm="1">
        <f t="array" ref="AE4424">_xlfn.XLOOKUP(AD4423,SELICHistorico[Data],SELICHistorico[SELIC dia]/100,AE4423,0)</f>
        <v>0</v>
      </c>
      <c r="AF4424" s="80">
        <f t="shared" si="296"/>
        <v>1</v>
      </c>
      <c r="AG4424" s="123">
        <f t="shared" si="295"/>
        <v>1000</v>
      </c>
      <c r="AH4424" s="126" cm="1">
        <f t="array" ref="AH4424">_xlfn.XLOOKUP(AD4423,CDIHistorico_[Data],CDIHistorico_[CDI dia]/100,AH4423,0)</f>
        <v>0</v>
      </c>
      <c r="AI4424" s="2">
        <f t="shared" si="297"/>
        <v>1</v>
      </c>
    </row>
    <row r="4425" spans="26:35" hidden="1" x14ac:dyDescent="0.25">
      <c r="Z4425"/>
      <c r="AD4425" s="5">
        <f t="shared" si="298"/>
        <v>43132</v>
      </c>
      <c r="AE4425" s="96" cm="1">
        <f t="array" ref="AE4425">_xlfn.XLOOKUP(AD4424,SELICHistorico[Data],SELICHistorico[SELIC dia]/100,AE4424,0)</f>
        <v>0</v>
      </c>
      <c r="AF4425" s="80">
        <f t="shared" si="296"/>
        <v>1</v>
      </c>
      <c r="AG4425" s="123">
        <f t="shared" si="295"/>
        <v>1000</v>
      </c>
      <c r="AH4425" s="126" cm="1">
        <f t="array" ref="AH4425">_xlfn.XLOOKUP(AD4424,CDIHistorico_[Data],CDIHistorico_[CDI dia]/100,AH4424,0)</f>
        <v>0</v>
      </c>
      <c r="AI4425" s="2">
        <f t="shared" si="297"/>
        <v>1</v>
      </c>
    </row>
    <row r="4426" spans="26:35" hidden="1" x14ac:dyDescent="0.25">
      <c r="Z4426"/>
      <c r="AD4426" s="5">
        <f t="shared" si="298"/>
        <v>43133</v>
      </c>
      <c r="AE4426" s="96" cm="1">
        <f t="array" ref="AE4426">_xlfn.XLOOKUP(AD4425,SELICHistorico[Data],SELICHistorico[SELIC dia]/100,AE4425,0)</f>
        <v>0</v>
      </c>
      <c r="AF4426" s="80">
        <f t="shared" si="296"/>
        <v>1</v>
      </c>
      <c r="AG4426" s="123">
        <f t="shared" si="295"/>
        <v>1000</v>
      </c>
      <c r="AH4426" s="126" cm="1">
        <f t="array" ref="AH4426">_xlfn.XLOOKUP(AD4425,CDIHistorico_[Data],CDIHistorico_[CDI dia]/100,AH4425,0)</f>
        <v>0</v>
      </c>
      <c r="AI4426" s="2">
        <f t="shared" si="297"/>
        <v>1</v>
      </c>
    </row>
    <row r="4427" spans="26:35" hidden="1" x14ac:dyDescent="0.25">
      <c r="Z4427"/>
      <c r="AD4427" s="5">
        <f t="shared" si="298"/>
        <v>43136</v>
      </c>
      <c r="AE4427" s="96" cm="1">
        <f t="array" ref="AE4427">_xlfn.XLOOKUP(AD4426,SELICHistorico[Data],SELICHistorico[SELIC dia]/100,AE4426,0)</f>
        <v>0</v>
      </c>
      <c r="AF4427" s="80">
        <f t="shared" si="296"/>
        <v>1</v>
      </c>
      <c r="AG4427" s="123">
        <f t="shared" si="295"/>
        <v>1000</v>
      </c>
      <c r="AH4427" s="126" cm="1">
        <f t="array" ref="AH4427">_xlfn.XLOOKUP(AD4426,CDIHistorico_[Data],CDIHistorico_[CDI dia]/100,AH4426,0)</f>
        <v>0</v>
      </c>
      <c r="AI4427" s="2">
        <f t="shared" si="297"/>
        <v>1</v>
      </c>
    </row>
    <row r="4428" spans="26:35" hidden="1" x14ac:dyDescent="0.25">
      <c r="Z4428"/>
      <c r="AD4428" s="5">
        <f t="shared" si="298"/>
        <v>43137</v>
      </c>
      <c r="AE4428" s="96" cm="1">
        <f t="array" ref="AE4428">_xlfn.XLOOKUP(AD4427,SELICHistorico[Data],SELICHistorico[SELIC dia]/100,AE4427,0)</f>
        <v>0</v>
      </c>
      <c r="AF4428" s="80">
        <f t="shared" si="296"/>
        <v>1</v>
      </c>
      <c r="AG4428" s="123">
        <f t="shared" ref="AG4428:AG4491" si="299">TRUNC(1000*AF4428,6)</f>
        <v>1000</v>
      </c>
      <c r="AH4428" s="126" cm="1">
        <f t="array" ref="AH4428">_xlfn.XLOOKUP(AD4427,CDIHistorico_[Data],CDIHistorico_[CDI dia]/100,AH4427,0)</f>
        <v>0</v>
      </c>
      <c r="AI4428" s="2">
        <f t="shared" si="297"/>
        <v>1</v>
      </c>
    </row>
    <row r="4429" spans="26:35" hidden="1" x14ac:dyDescent="0.25">
      <c r="Z4429"/>
      <c r="AD4429" s="5">
        <f t="shared" si="298"/>
        <v>43138</v>
      </c>
      <c r="AE4429" s="96" cm="1">
        <f t="array" ref="AE4429">_xlfn.XLOOKUP(AD4428,SELICHistorico[Data],SELICHistorico[SELIC dia]/100,AE4428,0)</f>
        <v>0</v>
      </c>
      <c r="AF4429" s="80">
        <f t="shared" ref="AF4429:AF4492" si="300">AF4428*(1+AE4429)</f>
        <v>1</v>
      </c>
      <c r="AG4429" s="123">
        <f t="shared" si="299"/>
        <v>1000</v>
      </c>
      <c r="AH4429" s="126" cm="1">
        <f t="array" ref="AH4429">_xlfn.XLOOKUP(AD4428,CDIHistorico_[Data],CDIHistorico_[CDI dia]/100,AH4428,0)</f>
        <v>0</v>
      </c>
      <c r="AI4429" s="2">
        <f t="shared" ref="AI4429:AI4492" si="301">AI4428*(1+AH4429)</f>
        <v>1</v>
      </c>
    </row>
    <row r="4430" spans="26:35" hidden="1" x14ac:dyDescent="0.25">
      <c r="Z4430"/>
      <c r="AD4430" s="5">
        <f t="shared" si="298"/>
        <v>43139</v>
      </c>
      <c r="AE4430" s="96" cm="1">
        <f t="array" ref="AE4430">_xlfn.XLOOKUP(AD4429,SELICHistorico[Data],SELICHistorico[SELIC dia]/100,AE4429,0)</f>
        <v>0</v>
      </c>
      <c r="AF4430" s="80">
        <f t="shared" si="300"/>
        <v>1</v>
      </c>
      <c r="AG4430" s="123">
        <f t="shared" si="299"/>
        <v>1000</v>
      </c>
      <c r="AH4430" s="126" cm="1">
        <f t="array" ref="AH4430">_xlfn.XLOOKUP(AD4429,CDIHistorico_[Data],CDIHistorico_[CDI dia]/100,AH4429,0)</f>
        <v>0</v>
      </c>
      <c r="AI4430" s="2">
        <f t="shared" si="301"/>
        <v>1</v>
      </c>
    </row>
    <row r="4431" spans="26:35" hidden="1" x14ac:dyDescent="0.25">
      <c r="Z4431"/>
      <c r="AD4431" s="5">
        <f t="shared" si="298"/>
        <v>43140</v>
      </c>
      <c r="AE4431" s="96" cm="1">
        <f t="array" ref="AE4431">_xlfn.XLOOKUP(AD4430,SELICHistorico[Data],SELICHistorico[SELIC dia]/100,AE4430,0)</f>
        <v>0</v>
      </c>
      <c r="AF4431" s="80">
        <f t="shared" si="300"/>
        <v>1</v>
      </c>
      <c r="AG4431" s="123">
        <f t="shared" si="299"/>
        <v>1000</v>
      </c>
      <c r="AH4431" s="126" cm="1">
        <f t="array" ref="AH4431">_xlfn.XLOOKUP(AD4430,CDIHistorico_[Data],CDIHistorico_[CDI dia]/100,AH4430,0)</f>
        <v>0</v>
      </c>
      <c r="AI4431" s="2">
        <f t="shared" si="301"/>
        <v>1</v>
      </c>
    </row>
    <row r="4432" spans="26:35" hidden="1" x14ac:dyDescent="0.25">
      <c r="Z4432"/>
      <c r="AD4432" s="5">
        <f t="shared" si="298"/>
        <v>43145</v>
      </c>
      <c r="AE4432" s="96" cm="1">
        <f t="array" ref="AE4432">_xlfn.XLOOKUP(AD4431,SELICHistorico[Data],SELICHistorico[SELIC dia]/100,AE4431,0)</f>
        <v>0</v>
      </c>
      <c r="AF4432" s="80">
        <f t="shared" si="300"/>
        <v>1</v>
      </c>
      <c r="AG4432" s="123">
        <f t="shared" si="299"/>
        <v>1000</v>
      </c>
      <c r="AH4432" s="126" cm="1">
        <f t="array" ref="AH4432">_xlfn.XLOOKUP(AD4431,CDIHistorico_[Data],CDIHistorico_[CDI dia]/100,AH4431,0)</f>
        <v>0</v>
      </c>
      <c r="AI4432" s="2">
        <f t="shared" si="301"/>
        <v>1</v>
      </c>
    </row>
    <row r="4433" spans="26:35" hidden="1" x14ac:dyDescent="0.25">
      <c r="Z4433"/>
      <c r="AD4433" s="5">
        <f t="shared" si="298"/>
        <v>43146</v>
      </c>
      <c r="AE4433" s="96" cm="1">
        <f t="array" ref="AE4433">_xlfn.XLOOKUP(AD4432,SELICHistorico[Data],SELICHistorico[SELIC dia]/100,AE4432,0)</f>
        <v>0</v>
      </c>
      <c r="AF4433" s="80">
        <f t="shared" si="300"/>
        <v>1</v>
      </c>
      <c r="AG4433" s="123">
        <f t="shared" si="299"/>
        <v>1000</v>
      </c>
      <c r="AH4433" s="126" cm="1">
        <f t="array" ref="AH4433">_xlfn.XLOOKUP(AD4432,CDIHistorico_[Data],CDIHistorico_[CDI dia]/100,AH4432,0)</f>
        <v>0</v>
      </c>
      <c r="AI4433" s="2">
        <f t="shared" si="301"/>
        <v>1</v>
      </c>
    </row>
    <row r="4434" spans="26:35" hidden="1" x14ac:dyDescent="0.25">
      <c r="Z4434"/>
      <c r="AD4434" s="5">
        <f t="shared" si="298"/>
        <v>43147</v>
      </c>
      <c r="AE4434" s="96" cm="1">
        <f t="array" ref="AE4434">_xlfn.XLOOKUP(AD4433,SELICHistorico[Data],SELICHistorico[SELIC dia]/100,AE4433,0)</f>
        <v>0</v>
      </c>
      <c r="AF4434" s="80">
        <f t="shared" si="300"/>
        <v>1</v>
      </c>
      <c r="AG4434" s="123">
        <f t="shared" si="299"/>
        <v>1000</v>
      </c>
      <c r="AH4434" s="126" cm="1">
        <f t="array" ref="AH4434">_xlfn.XLOOKUP(AD4433,CDIHistorico_[Data],CDIHistorico_[CDI dia]/100,AH4433,0)</f>
        <v>0</v>
      </c>
      <c r="AI4434" s="2">
        <f t="shared" si="301"/>
        <v>1</v>
      </c>
    </row>
    <row r="4435" spans="26:35" hidden="1" x14ac:dyDescent="0.25">
      <c r="Z4435"/>
      <c r="AD4435" s="5">
        <f t="shared" si="298"/>
        <v>43150</v>
      </c>
      <c r="AE4435" s="96" cm="1">
        <f t="array" ref="AE4435">_xlfn.XLOOKUP(AD4434,SELICHistorico[Data],SELICHistorico[SELIC dia]/100,AE4434,0)</f>
        <v>0</v>
      </c>
      <c r="AF4435" s="80">
        <f t="shared" si="300"/>
        <v>1</v>
      </c>
      <c r="AG4435" s="123">
        <f t="shared" si="299"/>
        <v>1000</v>
      </c>
      <c r="AH4435" s="126" cm="1">
        <f t="array" ref="AH4435">_xlfn.XLOOKUP(AD4434,CDIHistorico_[Data],CDIHistorico_[CDI dia]/100,AH4434,0)</f>
        <v>0</v>
      </c>
      <c r="AI4435" s="2">
        <f t="shared" si="301"/>
        <v>1</v>
      </c>
    </row>
    <row r="4436" spans="26:35" hidden="1" x14ac:dyDescent="0.25">
      <c r="Z4436"/>
      <c r="AD4436" s="5">
        <f t="shared" ref="AD4436:AD4499" si="302">WORKDAY(AD4435,1,feriados)</f>
        <v>43151</v>
      </c>
      <c r="AE4436" s="96" cm="1">
        <f t="array" ref="AE4436">_xlfn.XLOOKUP(AD4435,SELICHistorico[Data],SELICHistorico[SELIC dia]/100,AE4435,0)</f>
        <v>0</v>
      </c>
      <c r="AF4436" s="80">
        <f t="shared" si="300"/>
        <v>1</v>
      </c>
      <c r="AG4436" s="123">
        <f t="shared" si="299"/>
        <v>1000</v>
      </c>
      <c r="AH4436" s="126" cm="1">
        <f t="array" ref="AH4436">_xlfn.XLOOKUP(AD4435,CDIHistorico_[Data],CDIHistorico_[CDI dia]/100,AH4435,0)</f>
        <v>0</v>
      </c>
      <c r="AI4436" s="2">
        <f t="shared" si="301"/>
        <v>1</v>
      </c>
    </row>
    <row r="4437" spans="26:35" hidden="1" x14ac:dyDescent="0.25">
      <c r="Z4437"/>
      <c r="AD4437" s="5">
        <f t="shared" si="302"/>
        <v>43152</v>
      </c>
      <c r="AE4437" s="96" cm="1">
        <f t="array" ref="AE4437">_xlfn.XLOOKUP(AD4436,SELICHistorico[Data],SELICHistorico[SELIC dia]/100,AE4436,0)</f>
        <v>0</v>
      </c>
      <c r="AF4437" s="80">
        <f t="shared" si="300"/>
        <v>1</v>
      </c>
      <c r="AG4437" s="123">
        <f t="shared" si="299"/>
        <v>1000</v>
      </c>
      <c r="AH4437" s="126" cm="1">
        <f t="array" ref="AH4437">_xlfn.XLOOKUP(AD4436,CDIHistorico_[Data],CDIHistorico_[CDI dia]/100,AH4436,0)</f>
        <v>0</v>
      </c>
      <c r="AI4437" s="2">
        <f t="shared" si="301"/>
        <v>1</v>
      </c>
    </row>
    <row r="4438" spans="26:35" hidden="1" x14ac:dyDescent="0.25">
      <c r="Z4438"/>
      <c r="AD4438" s="5">
        <f t="shared" si="302"/>
        <v>43153</v>
      </c>
      <c r="AE4438" s="96" cm="1">
        <f t="array" ref="AE4438">_xlfn.XLOOKUP(AD4437,SELICHistorico[Data],SELICHistorico[SELIC dia]/100,AE4437,0)</f>
        <v>0</v>
      </c>
      <c r="AF4438" s="80">
        <f t="shared" si="300"/>
        <v>1</v>
      </c>
      <c r="AG4438" s="123">
        <f t="shared" si="299"/>
        <v>1000</v>
      </c>
      <c r="AH4438" s="126" cm="1">
        <f t="array" ref="AH4438">_xlfn.XLOOKUP(AD4437,CDIHistorico_[Data],CDIHistorico_[CDI dia]/100,AH4437,0)</f>
        <v>0</v>
      </c>
      <c r="AI4438" s="2">
        <f t="shared" si="301"/>
        <v>1</v>
      </c>
    </row>
    <row r="4439" spans="26:35" hidden="1" x14ac:dyDescent="0.25">
      <c r="Z4439"/>
      <c r="AD4439" s="5">
        <f t="shared" si="302"/>
        <v>43154</v>
      </c>
      <c r="AE4439" s="96" cm="1">
        <f t="array" ref="AE4439">_xlfn.XLOOKUP(AD4438,SELICHistorico[Data],SELICHistorico[SELIC dia]/100,AE4438,0)</f>
        <v>0</v>
      </c>
      <c r="AF4439" s="80">
        <f t="shared" si="300"/>
        <v>1</v>
      </c>
      <c r="AG4439" s="123">
        <f t="shared" si="299"/>
        <v>1000</v>
      </c>
      <c r="AH4439" s="126" cm="1">
        <f t="array" ref="AH4439">_xlfn.XLOOKUP(AD4438,CDIHistorico_[Data],CDIHistorico_[CDI dia]/100,AH4438,0)</f>
        <v>0</v>
      </c>
      <c r="AI4439" s="2">
        <f t="shared" si="301"/>
        <v>1</v>
      </c>
    </row>
    <row r="4440" spans="26:35" hidden="1" x14ac:dyDescent="0.25">
      <c r="Z4440"/>
      <c r="AD4440" s="5">
        <f t="shared" si="302"/>
        <v>43157</v>
      </c>
      <c r="AE4440" s="96" cm="1">
        <f t="array" ref="AE4440">_xlfn.XLOOKUP(AD4439,SELICHistorico[Data],SELICHistorico[SELIC dia]/100,AE4439,0)</f>
        <v>0</v>
      </c>
      <c r="AF4440" s="80">
        <f t="shared" si="300"/>
        <v>1</v>
      </c>
      <c r="AG4440" s="123">
        <f t="shared" si="299"/>
        <v>1000</v>
      </c>
      <c r="AH4440" s="126" cm="1">
        <f t="array" ref="AH4440">_xlfn.XLOOKUP(AD4439,CDIHistorico_[Data],CDIHistorico_[CDI dia]/100,AH4439,0)</f>
        <v>0</v>
      </c>
      <c r="AI4440" s="2">
        <f t="shared" si="301"/>
        <v>1</v>
      </c>
    </row>
    <row r="4441" spans="26:35" hidden="1" x14ac:dyDescent="0.25">
      <c r="Z4441"/>
      <c r="AD4441" s="5">
        <f t="shared" si="302"/>
        <v>43158</v>
      </c>
      <c r="AE4441" s="96" cm="1">
        <f t="array" ref="AE4441">_xlfn.XLOOKUP(AD4440,SELICHistorico[Data],SELICHistorico[SELIC dia]/100,AE4440,0)</f>
        <v>0</v>
      </c>
      <c r="AF4441" s="80">
        <f t="shared" si="300"/>
        <v>1</v>
      </c>
      <c r="AG4441" s="123">
        <f t="shared" si="299"/>
        <v>1000</v>
      </c>
      <c r="AH4441" s="126" cm="1">
        <f t="array" ref="AH4441">_xlfn.XLOOKUP(AD4440,CDIHistorico_[Data],CDIHistorico_[CDI dia]/100,AH4440,0)</f>
        <v>0</v>
      </c>
      <c r="AI4441" s="2">
        <f t="shared" si="301"/>
        <v>1</v>
      </c>
    </row>
    <row r="4442" spans="26:35" hidden="1" x14ac:dyDescent="0.25">
      <c r="Z4442"/>
      <c r="AD4442" s="5">
        <f t="shared" si="302"/>
        <v>43159</v>
      </c>
      <c r="AE4442" s="96" cm="1">
        <f t="array" ref="AE4442">_xlfn.XLOOKUP(AD4441,SELICHistorico[Data],SELICHistorico[SELIC dia]/100,AE4441,0)</f>
        <v>0</v>
      </c>
      <c r="AF4442" s="80">
        <f t="shared" si="300"/>
        <v>1</v>
      </c>
      <c r="AG4442" s="123">
        <f t="shared" si="299"/>
        <v>1000</v>
      </c>
      <c r="AH4442" s="126" cm="1">
        <f t="array" ref="AH4442">_xlfn.XLOOKUP(AD4441,CDIHistorico_[Data],CDIHistorico_[CDI dia]/100,AH4441,0)</f>
        <v>0</v>
      </c>
      <c r="AI4442" s="2">
        <f t="shared" si="301"/>
        <v>1</v>
      </c>
    </row>
    <row r="4443" spans="26:35" hidden="1" x14ac:dyDescent="0.25">
      <c r="Z4443"/>
      <c r="AD4443" s="5">
        <f t="shared" si="302"/>
        <v>43160</v>
      </c>
      <c r="AE4443" s="96" cm="1">
        <f t="array" ref="AE4443">_xlfn.XLOOKUP(AD4442,SELICHistorico[Data],SELICHistorico[SELIC dia]/100,AE4442,0)</f>
        <v>0</v>
      </c>
      <c r="AF4443" s="80">
        <f t="shared" si="300"/>
        <v>1</v>
      </c>
      <c r="AG4443" s="123">
        <f t="shared" si="299"/>
        <v>1000</v>
      </c>
      <c r="AH4443" s="126" cm="1">
        <f t="array" ref="AH4443">_xlfn.XLOOKUP(AD4442,CDIHistorico_[Data],CDIHistorico_[CDI dia]/100,AH4442,0)</f>
        <v>0</v>
      </c>
      <c r="AI4443" s="2">
        <f t="shared" si="301"/>
        <v>1</v>
      </c>
    </row>
    <row r="4444" spans="26:35" hidden="1" x14ac:dyDescent="0.25">
      <c r="Z4444"/>
      <c r="AD4444" s="5">
        <f t="shared" si="302"/>
        <v>43161</v>
      </c>
      <c r="AE4444" s="96" cm="1">
        <f t="array" ref="AE4444">_xlfn.XLOOKUP(AD4443,SELICHistorico[Data],SELICHistorico[SELIC dia]/100,AE4443,0)</f>
        <v>0</v>
      </c>
      <c r="AF4444" s="80">
        <f t="shared" si="300"/>
        <v>1</v>
      </c>
      <c r="AG4444" s="123">
        <f t="shared" si="299"/>
        <v>1000</v>
      </c>
      <c r="AH4444" s="126" cm="1">
        <f t="array" ref="AH4444">_xlfn.XLOOKUP(AD4443,CDIHistorico_[Data],CDIHistorico_[CDI dia]/100,AH4443,0)</f>
        <v>0</v>
      </c>
      <c r="AI4444" s="2">
        <f t="shared" si="301"/>
        <v>1</v>
      </c>
    </row>
    <row r="4445" spans="26:35" hidden="1" x14ac:dyDescent="0.25">
      <c r="Z4445"/>
      <c r="AD4445" s="5">
        <f t="shared" si="302"/>
        <v>43164</v>
      </c>
      <c r="AE4445" s="96" cm="1">
        <f t="array" ref="AE4445">_xlfn.XLOOKUP(AD4444,SELICHistorico[Data],SELICHistorico[SELIC dia]/100,AE4444,0)</f>
        <v>0</v>
      </c>
      <c r="AF4445" s="80">
        <f t="shared" si="300"/>
        <v>1</v>
      </c>
      <c r="AG4445" s="123">
        <f t="shared" si="299"/>
        <v>1000</v>
      </c>
      <c r="AH4445" s="126" cm="1">
        <f t="array" ref="AH4445">_xlfn.XLOOKUP(AD4444,CDIHistorico_[Data],CDIHistorico_[CDI dia]/100,AH4444,0)</f>
        <v>0</v>
      </c>
      <c r="AI4445" s="2">
        <f t="shared" si="301"/>
        <v>1</v>
      </c>
    </row>
    <row r="4446" spans="26:35" hidden="1" x14ac:dyDescent="0.25">
      <c r="Z4446"/>
      <c r="AD4446" s="5">
        <f t="shared" si="302"/>
        <v>43165</v>
      </c>
      <c r="AE4446" s="96" cm="1">
        <f t="array" ref="AE4446">_xlfn.XLOOKUP(AD4445,SELICHistorico[Data],SELICHistorico[SELIC dia]/100,AE4445,0)</f>
        <v>0</v>
      </c>
      <c r="AF4446" s="80">
        <f t="shared" si="300"/>
        <v>1</v>
      </c>
      <c r="AG4446" s="123">
        <f t="shared" si="299"/>
        <v>1000</v>
      </c>
      <c r="AH4446" s="126" cm="1">
        <f t="array" ref="AH4446">_xlfn.XLOOKUP(AD4445,CDIHistorico_[Data],CDIHistorico_[CDI dia]/100,AH4445,0)</f>
        <v>0</v>
      </c>
      <c r="AI4446" s="2">
        <f t="shared" si="301"/>
        <v>1</v>
      </c>
    </row>
    <row r="4447" spans="26:35" hidden="1" x14ac:dyDescent="0.25">
      <c r="Z4447"/>
      <c r="AD4447" s="5">
        <f t="shared" si="302"/>
        <v>43166</v>
      </c>
      <c r="AE4447" s="96" cm="1">
        <f t="array" ref="AE4447">_xlfn.XLOOKUP(AD4446,SELICHistorico[Data],SELICHistorico[SELIC dia]/100,AE4446,0)</f>
        <v>0</v>
      </c>
      <c r="AF4447" s="80">
        <f t="shared" si="300"/>
        <v>1</v>
      </c>
      <c r="AG4447" s="123">
        <f t="shared" si="299"/>
        <v>1000</v>
      </c>
      <c r="AH4447" s="126" cm="1">
        <f t="array" ref="AH4447">_xlfn.XLOOKUP(AD4446,CDIHistorico_[Data],CDIHistorico_[CDI dia]/100,AH4446,0)</f>
        <v>0</v>
      </c>
      <c r="AI4447" s="2">
        <f t="shared" si="301"/>
        <v>1</v>
      </c>
    </row>
    <row r="4448" spans="26:35" hidden="1" x14ac:dyDescent="0.25">
      <c r="Z4448"/>
      <c r="AD4448" s="5">
        <f t="shared" si="302"/>
        <v>43167</v>
      </c>
      <c r="AE4448" s="96" cm="1">
        <f t="array" ref="AE4448">_xlfn.XLOOKUP(AD4447,SELICHistorico[Data],SELICHistorico[SELIC dia]/100,AE4447,0)</f>
        <v>0</v>
      </c>
      <c r="AF4448" s="80">
        <f t="shared" si="300"/>
        <v>1</v>
      </c>
      <c r="AG4448" s="123">
        <f t="shared" si="299"/>
        <v>1000</v>
      </c>
      <c r="AH4448" s="126" cm="1">
        <f t="array" ref="AH4448">_xlfn.XLOOKUP(AD4447,CDIHistorico_[Data],CDIHistorico_[CDI dia]/100,AH4447,0)</f>
        <v>0</v>
      </c>
      <c r="AI4448" s="2">
        <f t="shared" si="301"/>
        <v>1</v>
      </c>
    </row>
    <row r="4449" spans="26:35" hidden="1" x14ac:dyDescent="0.25">
      <c r="Z4449"/>
      <c r="AD4449" s="5">
        <f t="shared" si="302"/>
        <v>43168</v>
      </c>
      <c r="AE4449" s="96" cm="1">
        <f t="array" ref="AE4449">_xlfn.XLOOKUP(AD4448,SELICHistorico[Data],SELICHistorico[SELIC dia]/100,AE4448,0)</f>
        <v>0</v>
      </c>
      <c r="AF4449" s="80">
        <f t="shared" si="300"/>
        <v>1</v>
      </c>
      <c r="AG4449" s="123">
        <f t="shared" si="299"/>
        <v>1000</v>
      </c>
      <c r="AH4449" s="126" cm="1">
        <f t="array" ref="AH4449">_xlfn.XLOOKUP(AD4448,CDIHistorico_[Data],CDIHistorico_[CDI dia]/100,AH4448,0)</f>
        <v>0</v>
      </c>
      <c r="AI4449" s="2">
        <f t="shared" si="301"/>
        <v>1</v>
      </c>
    </row>
    <row r="4450" spans="26:35" hidden="1" x14ac:dyDescent="0.25">
      <c r="Z4450"/>
      <c r="AD4450" s="5">
        <f t="shared" si="302"/>
        <v>43171</v>
      </c>
      <c r="AE4450" s="96" cm="1">
        <f t="array" ref="AE4450">_xlfn.XLOOKUP(AD4449,SELICHistorico[Data],SELICHistorico[SELIC dia]/100,AE4449,0)</f>
        <v>0</v>
      </c>
      <c r="AF4450" s="80">
        <f t="shared" si="300"/>
        <v>1</v>
      </c>
      <c r="AG4450" s="123">
        <f t="shared" si="299"/>
        <v>1000</v>
      </c>
      <c r="AH4450" s="126" cm="1">
        <f t="array" ref="AH4450">_xlfn.XLOOKUP(AD4449,CDIHistorico_[Data],CDIHistorico_[CDI dia]/100,AH4449,0)</f>
        <v>0</v>
      </c>
      <c r="AI4450" s="2">
        <f t="shared" si="301"/>
        <v>1</v>
      </c>
    </row>
    <row r="4451" spans="26:35" hidden="1" x14ac:dyDescent="0.25">
      <c r="Z4451"/>
      <c r="AD4451" s="5">
        <f t="shared" si="302"/>
        <v>43172</v>
      </c>
      <c r="AE4451" s="96" cm="1">
        <f t="array" ref="AE4451">_xlfn.XLOOKUP(AD4450,SELICHistorico[Data],SELICHistorico[SELIC dia]/100,AE4450,0)</f>
        <v>0</v>
      </c>
      <c r="AF4451" s="80">
        <f t="shared" si="300"/>
        <v>1</v>
      </c>
      <c r="AG4451" s="123">
        <f t="shared" si="299"/>
        <v>1000</v>
      </c>
      <c r="AH4451" s="126" cm="1">
        <f t="array" ref="AH4451">_xlfn.XLOOKUP(AD4450,CDIHistorico_[Data],CDIHistorico_[CDI dia]/100,AH4450,0)</f>
        <v>0</v>
      </c>
      <c r="AI4451" s="2">
        <f t="shared" si="301"/>
        <v>1</v>
      </c>
    </row>
    <row r="4452" spans="26:35" hidden="1" x14ac:dyDescent="0.25">
      <c r="Z4452"/>
      <c r="AD4452" s="5">
        <f t="shared" si="302"/>
        <v>43173</v>
      </c>
      <c r="AE4452" s="96" cm="1">
        <f t="array" ref="AE4452">_xlfn.XLOOKUP(AD4451,SELICHistorico[Data],SELICHistorico[SELIC dia]/100,AE4451,0)</f>
        <v>0</v>
      </c>
      <c r="AF4452" s="80">
        <f t="shared" si="300"/>
        <v>1</v>
      </c>
      <c r="AG4452" s="123">
        <f t="shared" si="299"/>
        <v>1000</v>
      </c>
      <c r="AH4452" s="126" cm="1">
        <f t="array" ref="AH4452">_xlfn.XLOOKUP(AD4451,CDIHistorico_[Data],CDIHistorico_[CDI dia]/100,AH4451,0)</f>
        <v>0</v>
      </c>
      <c r="AI4452" s="2">
        <f t="shared" si="301"/>
        <v>1</v>
      </c>
    </row>
    <row r="4453" spans="26:35" hidden="1" x14ac:dyDescent="0.25">
      <c r="Z4453"/>
      <c r="AD4453" s="5">
        <f t="shared" si="302"/>
        <v>43174</v>
      </c>
      <c r="AE4453" s="96" cm="1">
        <f t="array" ref="AE4453">_xlfn.XLOOKUP(AD4452,SELICHistorico[Data],SELICHistorico[SELIC dia]/100,AE4452,0)</f>
        <v>0</v>
      </c>
      <c r="AF4453" s="80">
        <f t="shared" si="300"/>
        <v>1</v>
      </c>
      <c r="AG4453" s="123">
        <f t="shared" si="299"/>
        <v>1000</v>
      </c>
      <c r="AH4453" s="126" cm="1">
        <f t="array" ref="AH4453">_xlfn.XLOOKUP(AD4452,CDIHistorico_[Data],CDIHistorico_[CDI dia]/100,AH4452,0)</f>
        <v>0</v>
      </c>
      <c r="AI4453" s="2">
        <f t="shared" si="301"/>
        <v>1</v>
      </c>
    </row>
    <row r="4454" spans="26:35" hidden="1" x14ac:dyDescent="0.25">
      <c r="Z4454"/>
      <c r="AD4454" s="5">
        <f t="shared" si="302"/>
        <v>43175</v>
      </c>
      <c r="AE4454" s="96" cm="1">
        <f t="array" ref="AE4454">_xlfn.XLOOKUP(AD4453,SELICHistorico[Data],SELICHistorico[SELIC dia]/100,AE4453,0)</f>
        <v>0</v>
      </c>
      <c r="AF4454" s="80">
        <f t="shared" si="300"/>
        <v>1</v>
      </c>
      <c r="AG4454" s="123">
        <f t="shared" si="299"/>
        <v>1000</v>
      </c>
      <c r="AH4454" s="126" cm="1">
        <f t="array" ref="AH4454">_xlfn.XLOOKUP(AD4453,CDIHistorico_[Data],CDIHistorico_[CDI dia]/100,AH4453,0)</f>
        <v>0</v>
      </c>
      <c r="AI4454" s="2">
        <f t="shared" si="301"/>
        <v>1</v>
      </c>
    </row>
    <row r="4455" spans="26:35" hidden="1" x14ac:dyDescent="0.25">
      <c r="Z4455"/>
      <c r="AD4455" s="5">
        <f t="shared" si="302"/>
        <v>43178</v>
      </c>
      <c r="AE4455" s="96" cm="1">
        <f t="array" ref="AE4455">_xlfn.XLOOKUP(AD4454,SELICHistorico[Data],SELICHistorico[SELIC dia]/100,AE4454,0)</f>
        <v>0</v>
      </c>
      <c r="AF4455" s="80">
        <f t="shared" si="300"/>
        <v>1</v>
      </c>
      <c r="AG4455" s="123">
        <f t="shared" si="299"/>
        <v>1000</v>
      </c>
      <c r="AH4455" s="126" cm="1">
        <f t="array" ref="AH4455">_xlfn.XLOOKUP(AD4454,CDIHistorico_[Data],CDIHistorico_[CDI dia]/100,AH4454,0)</f>
        <v>0</v>
      </c>
      <c r="AI4455" s="2">
        <f t="shared" si="301"/>
        <v>1</v>
      </c>
    </row>
    <row r="4456" spans="26:35" hidden="1" x14ac:dyDescent="0.25">
      <c r="Z4456"/>
      <c r="AD4456" s="5">
        <f t="shared" si="302"/>
        <v>43179</v>
      </c>
      <c r="AE4456" s="96" cm="1">
        <f t="array" ref="AE4456">_xlfn.XLOOKUP(AD4455,SELICHistorico[Data],SELICHistorico[SELIC dia]/100,AE4455,0)</f>
        <v>0</v>
      </c>
      <c r="AF4456" s="80">
        <f t="shared" si="300"/>
        <v>1</v>
      </c>
      <c r="AG4456" s="123">
        <f t="shared" si="299"/>
        <v>1000</v>
      </c>
      <c r="AH4456" s="126" cm="1">
        <f t="array" ref="AH4456">_xlfn.XLOOKUP(AD4455,CDIHistorico_[Data],CDIHistorico_[CDI dia]/100,AH4455,0)</f>
        <v>0</v>
      </c>
      <c r="AI4456" s="2">
        <f t="shared" si="301"/>
        <v>1</v>
      </c>
    </row>
    <row r="4457" spans="26:35" hidden="1" x14ac:dyDescent="0.25">
      <c r="Z4457"/>
      <c r="AD4457" s="5">
        <f t="shared" si="302"/>
        <v>43180</v>
      </c>
      <c r="AE4457" s="96" cm="1">
        <f t="array" ref="AE4457">_xlfn.XLOOKUP(AD4456,SELICHistorico[Data],SELICHistorico[SELIC dia]/100,AE4456,0)</f>
        <v>0</v>
      </c>
      <c r="AF4457" s="80">
        <f t="shared" si="300"/>
        <v>1</v>
      </c>
      <c r="AG4457" s="123">
        <f t="shared" si="299"/>
        <v>1000</v>
      </c>
      <c r="AH4457" s="126" cm="1">
        <f t="array" ref="AH4457">_xlfn.XLOOKUP(AD4456,CDIHistorico_[Data],CDIHistorico_[CDI dia]/100,AH4456,0)</f>
        <v>0</v>
      </c>
      <c r="AI4457" s="2">
        <f t="shared" si="301"/>
        <v>1</v>
      </c>
    </row>
    <row r="4458" spans="26:35" hidden="1" x14ac:dyDescent="0.25">
      <c r="Z4458"/>
      <c r="AD4458" s="5">
        <f t="shared" si="302"/>
        <v>43181</v>
      </c>
      <c r="AE4458" s="96" cm="1">
        <f t="array" ref="AE4458">_xlfn.XLOOKUP(AD4457,SELICHistorico[Data],SELICHistorico[SELIC dia]/100,AE4457,0)</f>
        <v>0</v>
      </c>
      <c r="AF4458" s="80">
        <f t="shared" si="300"/>
        <v>1</v>
      </c>
      <c r="AG4458" s="123">
        <f t="shared" si="299"/>
        <v>1000</v>
      </c>
      <c r="AH4458" s="126" cm="1">
        <f t="array" ref="AH4458">_xlfn.XLOOKUP(AD4457,CDIHistorico_[Data],CDIHistorico_[CDI dia]/100,AH4457,0)</f>
        <v>0</v>
      </c>
      <c r="AI4458" s="2">
        <f t="shared" si="301"/>
        <v>1</v>
      </c>
    </row>
    <row r="4459" spans="26:35" hidden="1" x14ac:dyDescent="0.25">
      <c r="Z4459"/>
      <c r="AD4459" s="5">
        <f t="shared" si="302"/>
        <v>43182</v>
      </c>
      <c r="AE4459" s="96" cm="1">
        <f t="array" ref="AE4459">_xlfn.XLOOKUP(AD4458,SELICHistorico[Data],SELICHistorico[SELIC dia]/100,AE4458,0)</f>
        <v>0</v>
      </c>
      <c r="AF4459" s="80">
        <f t="shared" si="300"/>
        <v>1</v>
      </c>
      <c r="AG4459" s="123">
        <f t="shared" si="299"/>
        <v>1000</v>
      </c>
      <c r="AH4459" s="126" cm="1">
        <f t="array" ref="AH4459">_xlfn.XLOOKUP(AD4458,CDIHistorico_[Data],CDIHistorico_[CDI dia]/100,AH4458,0)</f>
        <v>0</v>
      </c>
      <c r="AI4459" s="2">
        <f t="shared" si="301"/>
        <v>1</v>
      </c>
    </row>
    <row r="4460" spans="26:35" hidden="1" x14ac:dyDescent="0.25">
      <c r="Z4460"/>
      <c r="AD4460" s="5">
        <f t="shared" si="302"/>
        <v>43185</v>
      </c>
      <c r="AE4460" s="96" cm="1">
        <f t="array" ref="AE4460">_xlfn.XLOOKUP(AD4459,SELICHistorico[Data],SELICHistorico[SELIC dia]/100,AE4459,0)</f>
        <v>0</v>
      </c>
      <c r="AF4460" s="80">
        <f t="shared" si="300"/>
        <v>1</v>
      </c>
      <c r="AG4460" s="123">
        <f t="shared" si="299"/>
        <v>1000</v>
      </c>
      <c r="AH4460" s="126" cm="1">
        <f t="array" ref="AH4460">_xlfn.XLOOKUP(AD4459,CDIHistorico_[Data],CDIHistorico_[CDI dia]/100,AH4459,0)</f>
        <v>0</v>
      </c>
      <c r="AI4460" s="2">
        <f t="shared" si="301"/>
        <v>1</v>
      </c>
    </row>
    <row r="4461" spans="26:35" hidden="1" x14ac:dyDescent="0.25">
      <c r="Z4461"/>
      <c r="AD4461" s="5">
        <f t="shared" si="302"/>
        <v>43186</v>
      </c>
      <c r="AE4461" s="96" cm="1">
        <f t="array" ref="AE4461">_xlfn.XLOOKUP(AD4460,SELICHistorico[Data],SELICHistorico[SELIC dia]/100,AE4460,0)</f>
        <v>0</v>
      </c>
      <c r="AF4461" s="80">
        <f t="shared" si="300"/>
        <v>1</v>
      </c>
      <c r="AG4461" s="123">
        <f t="shared" si="299"/>
        <v>1000</v>
      </c>
      <c r="AH4461" s="126" cm="1">
        <f t="array" ref="AH4461">_xlfn.XLOOKUP(AD4460,CDIHistorico_[Data],CDIHistorico_[CDI dia]/100,AH4460,0)</f>
        <v>0</v>
      </c>
      <c r="AI4461" s="2">
        <f t="shared" si="301"/>
        <v>1</v>
      </c>
    </row>
    <row r="4462" spans="26:35" hidden="1" x14ac:dyDescent="0.25">
      <c r="Z4462"/>
      <c r="AD4462" s="5">
        <f t="shared" si="302"/>
        <v>43187</v>
      </c>
      <c r="AE4462" s="96" cm="1">
        <f t="array" ref="AE4462">_xlfn.XLOOKUP(AD4461,SELICHistorico[Data],SELICHistorico[SELIC dia]/100,AE4461,0)</f>
        <v>0</v>
      </c>
      <c r="AF4462" s="80">
        <f t="shared" si="300"/>
        <v>1</v>
      </c>
      <c r="AG4462" s="123">
        <f t="shared" si="299"/>
        <v>1000</v>
      </c>
      <c r="AH4462" s="126" cm="1">
        <f t="array" ref="AH4462">_xlfn.XLOOKUP(AD4461,CDIHistorico_[Data],CDIHistorico_[CDI dia]/100,AH4461,0)</f>
        <v>0</v>
      </c>
      <c r="AI4462" s="2">
        <f t="shared" si="301"/>
        <v>1</v>
      </c>
    </row>
    <row r="4463" spans="26:35" hidden="1" x14ac:dyDescent="0.25">
      <c r="Z4463"/>
      <c r="AD4463" s="5">
        <f t="shared" si="302"/>
        <v>43188</v>
      </c>
      <c r="AE4463" s="96" cm="1">
        <f t="array" ref="AE4463">_xlfn.XLOOKUP(AD4462,SELICHistorico[Data],SELICHistorico[SELIC dia]/100,AE4462,0)</f>
        <v>0</v>
      </c>
      <c r="AF4463" s="80">
        <f t="shared" si="300"/>
        <v>1</v>
      </c>
      <c r="AG4463" s="123">
        <f t="shared" si="299"/>
        <v>1000</v>
      </c>
      <c r="AH4463" s="126" cm="1">
        <f t="array" ref="AH4463">_xlfn.XLOOKUP(AD4462,CDIHistorico_[Data],CDIHistorico_[CDI dia]/100,AH4462,0)</f>
        <v>0</v>
      </c>
      <c r="AI4463" s="2">
        <f t="shared" si="301"/>
        <v>1</v>
      </c>
    </row>
    <row r="4464" spans="26:35" hidden="1" x14ac:dyDescent="0.25">
      <c r="Z4464"/>
      <c r="AD4464" s="5">
        <f t="shared" si="302"/>
        <v>43192</v>
      </c>
      <c r="AE4464" s="96" cm="1">
        <f t="array" ref="AE4464">_xlfn.XLOOKUP(AD4463,SELICHistorico[Data],SELICHistorico[SELIC dia]/100,AE4463,0)</f>
        <v>0</v>
      </c>
      <c r="AF4464" s="80">
        <f t="shared" si="300"/>
        <v>1</v>
      </c>
      <c r="AG4464" s="123">
        <f t="shared" si="299"/>
        <v>1000</v>
      </c>
      <c r="AH4464" s="126" cm="1">
        <f t="array" ref="AH4464">_xlfn.XLOOKUP(AD4463,CDIHistorico_[Data],CDIHistorico_[CDI dia]/100,AH4463,0)</f>
        <v>0</v>
      </c>
      <c r="AI4464" s="2">
        <f t="shared" si="301"/>
        <v>1</v>
      </c>
    </row>
    <row r="4465" spans="26:35" hidden="1" x14ac:dyDescent="0.25">
      <c r="Z4465"/>
      <c r="AD4465" s="5">
        <f t="shared" si="302"/>
        <v>43193</v>
      </c>
      <c r="AE4465" s="96" cm="1">
        <f t="array" ref="AE4465">_xlfn.XLOOKUP(AD4464,SELICHistorico[Data],SELICHistorico[SELIC dia]/100,AE4464,0)</f>
        <v>0</v>
      </c>
      <c r="AF4465" s="80">
        <f t="shared" si="300"/>
        <v>1</v>
      </c>
      <c r="AG4465" s="123">
        <f t="shared" si="299"/>
        <v>1000</v>
      </c>
      <c r="AH4465" s="126" cm="1">
        <f t="array" ref="AH4465">_xlfn.XLOOKUP(AD4464,CDIHistorico_[Data],CDIHistorico_[CDI dia]/100,AH4464,0)</f>
        <v>0</v>
      </c>
      <c r="AI4465" s="2">
        <f t="shared" si="301"/>
        <v>1</v>
      </c>
    </row>
    <row r="4466" spans="26:35" hidden="1" x14ac:dyDescent="0.25">
      <c r="Z4466"/>
      <c r="AD4466" s="5">
        <f t="shared" si="302"/>
        <v>43194</v>
      </c>
      <c r="AE4466" s="96" cm="1">
        <f t="array" ref="AE4466">_xlfn.XLOOKUP(AD4465,SELICHistorico[Data],SELICHistorico[SELIC dia]/100,AE4465,0)</f>
        <v>0</v>
      </c>
      <c r="AF4466" s="80">
        <f t="shared" si="300"/>
        <v>1</v>
      </c>
      <c r="AG4466" s="123">
        <f t="shared" si="299"/>
        <v>1000</v>
      </c>
      <c r="AH4466" s="126" cm="1">
        <f t="array" ref="AH4466">_xlfn.XLOOKUP(AD4465,CDIHistorico_[Data],CDIHistorico_[CDI dia]/100,AH4465,0)</f>
        <v>0</v>
      </c>
      <c r="AI4466" s="2">
        <f t="shared" si="301"/>
        <v>1</v>
      </c>
    </row>
    <row r="4467" spans="26:35" hidden="1" x14ac:dyDescent="0.25">
      <c r="Z4467"/>
      <c r="AD4467" s="5">
        <f t="shared" si="302"/>
        <v>43195</v>
      </c>
      <c r="AE4467" s="96" cm="1">
        <f t="array" ref="AE4467">_xlfn.XLOOKUP(AD4466,SELICHistorico[Data],SELICHistorico[SELIC dia]/100,AE4466,0)</f>
        <v>0</v>
      </c>
      <c r="AF4467" s="80">
        <f t="shared" si="300"/>
        <v>1</v>
      </c>
      <c r="AG4467" s="123">
        <f t="shared" si="299"/>
        <v>1000</v>
      </c>
      <c r="AH4467" s="126" cm="1">
        <f t="array" ref="AH4467">_xlfn.XLOOKUP(AD4466,CDIHistorico_[Data],CDIHistorico_[CDI dia]/100,AH4466,0)</f>
        <v>0</v>
      </c>
      <c r="AI4467" s="2">
        <f t="shared" si="301"/>
        <v>1</v>
      </c>
    </row>
    <row r="4468" spans="26:35" hidden="1" x14ac:dyDescent="0.25">
      <c r="Z4468"/>
      <c r="AD4468" s="5">
        <f t="shared" si="302"/>
        <v>43196</v>
      </c>
      <c r="AE4468" s="96" cm="1">
        <f t="array" ref="AE4468">_xlfn.XLOOKUP(AD4467,SELICHistorico[Data],SELICHistorico[SELIC dia]/100,AE4467,0)</f>
        <v>0</v>
      </c>
      <c r="AF4468" s="80">
        <f t="shared" si="300"/>
        <v>1</v>
      </c>
      <c r="AG4468" s="123">
        <f t="shared" si="299"/>
        <v>1000</v>
      </c>
      <c r="AH4468" s="126" cm="1">
        <f t="array" ref="AH4468">_xlfn.XLOOKUP(AD4467,CDIHistorico_[Data],CDIHistorico_[CDI dia]/100,AH4467,0)</f>
        <v>0</v>
      </c>
      <c r="AI4468" s="2">
        <f t="shared" si="301"/>
        <v>1</v>
      </c>
    </row>
    <row r="4469" spans="26:35" hidden="1" x14ac:dyDescent="0.25">
      <c r="Z4469"/>
      <c r="AD4469" s="5">
        <f t="shared" si="302"/>
        <v>43199</v>
      </c>
      <c r="AE4469" s="96" cm="1">
        <f t="array" ref="AE4469">_xlfn.XLOOKUP(AD4468,SELICHistorico[Data],SELICHistorico[SELIC dia]/100,AE4468,0)</f>
        <v>0</v>
      </c>
      <c r="AF4469" s="80">
        <f t="shared" si="300"/>
        <v>1</v>
      </c>
      <c r="AG4469" s="123">
        <f t="shared" si="299"/>
        <v>1000</v>
      </c>
      <c r="AH4469" s="126" cm="1">
        <f t="array" ref="AH4469">_xlfn.XLOOKUP(AD4468,CDIHistorico_[Data],CDIHistorico_[CDI dia]/100,AH4468,0)</f>
        <v>0</v>
      </c>
      <c r="AI4469" s="2">
        <f t="shared" si="301"/>
        <v>1</v>
      </c>
    </row>
    <row r="4470" spans="26:35" hidden="1" x14ac:dyDescent="0.25">
      <c r="Z4470"/>
      <c r="AD4470" s="5">
        <f t="shared" si="302"/>
        <v>43200</v>
      </c>
      <c r="AE4470" s="96" cm="1">
        <f t="array" ref="AE4470">_xlfn.XLOOKUP(AD4469,SELICHistorico[Data],SELICHistorico[SELIC dia]/100,AE4469,0)</f>
        <v>0</v>
      </c>
      <c r="AF4470" s="80">
        <f t="shared" si="300"/>
        <v>1</v>
      </c>
      <c r="AG4470" s="123">
        <f t="shared" si="299"/>
        <v>1000</v>
      </c>
      <c r="AH4470" s="126" cm="1">
        <f t="array" ref="AH4470">_xlfn.XLOOKUP(AD4469,CDIHistorico_[Data],CDIHistorico_[CDI dia]/100,AH4469,0)</f>
        <v>0</v>
      </c>
      <c r="AI4470" s="2">
        <f t="shared" si="301"/>
        <v>1</v>
      </c>
    </row>
    <row r="4471" spans="26:35" hidden="1" x14ac:dyDescent="0.25">
      <c r="Z4471"/>
      <c r="AD4471" s="5">
        <f t="shared" si="302"/>
        <v>43201</v>
      </c>
      <c r="AE4471" s="96" cm="1">
        <f t="array" ref="AE4471">_xlfn.XLOOKUP(AD4470,SELICHistorico[Data],SELICHistorico[SELIC dia]/100,AE4470,0)</f>
        <v>0</v>
      </c>
      <c r="AF4471" s="80">
        <f t="shared" si="300"/>
        <v>1</v>
      </c>
      <c r="AG4471" s="123">
        <f t="shared" si="299"/>
        <v>1000</v>
      </c>
      <c r="AH4471" s="126" cm="1">
        <f t="array" ref="AH4471">_xlfn.XLOOKUP(AD4470,CDIHistorico_[Data],CDIHistorico_[CDI dia]/100,AH4470,0)</f>
        <v>0</v>
      </c>
      <c r="AI4471" s="2">
        <f t="shared" si="301"/>
        <v>1</v>
      </c>
    </row>
    <row r="4472" spans="26:35" hidden="1" x14ac:dyDescent="0.25">
      <c r="Z4472"/>
      <c r="AD4472" s="5">
        <f t="shared" si="302"/>
        <v>43202</v>
      </c>
      <c r="AE4472" s="96" cm="1">
        <f t="array" ref="AE4472">_xlfn.XLOOKUP(AD4471,SELICHistorico[Data],SELICHistorico[SELIC dia]/100,AE4471,0)</f>
        <v>0</v>
      </c>
      <c r="AF4472" s="80">
        <f t="shared" si="300"/>
        <v>1</v>
      </c>
      <c r="AG4472" s="123">
        <f t="shared" si="299"/>
        <v>1000</v>
      </c>
      <c r="AH4472" s="126" cm="1">
        <f t="array" ref="AH4472">_xlfn.XLOOKUP(AD4471,CDIHistorico_[Data],CDIHistorico_[CDI dia]/100,AH4471,0)</f>
        <v>0</v>
      </c>
      <c r="AI4472" s="2">
        <f t="shared" si="301"/>
        <v>1</v>
      </c>
    </row>
    <row r="4473" spans="26:35" hidden="1" x14ac:dyDescent="0.25">
      <c r="Z4473"/>
      <c r="AD4473" s="5">
        <f t="shared" si="302"/>
        <v>43203</v>
      </c>
      <c r="AE4473" s="96" cm="1">
        <f t="array" ref="AE4473">_xlfn.XLOOKUP(AD4472,SELICHistorico[Data],SELICHistorico[SELIC dia]/100,AE4472,0)</f>
        <v>0</v>
      </c>
      <c r="AF4473" s="80">
        <f t="shared" si="300"/>
        <v>1</v>
      </c>
      <c r="AG4473" s="123">
        <f t="shared" si="299"/>
        <v>1000</v>
      </c>
      <c r="AH4473" s="126" cm="1">
        <f t="array" ref="AH4473">_xlfn.XLOOKUP(AD4472,CDIHistorico_[Data],CDIHistorico_[CDI dia]/100,AH4472,0)</f>
        <v>0</v>
      </c>
      <c r="AI4473" s="2">
        <f t="shared" si="301"/>
        <v>1</v>
      </c>
    </row>
    <row r="4474" spans="26:35" hidden="1" x14ac:dyDescent="0.25">
      <c r="Z4474"/>
      <c r="AD4474" s="5">
        <f t="shared" si="302"/>
        <v>43206</v>
      </c>
      <c r="AE4474" s="96" cm="1">
        <f t="array" ref="AE4474">_xlfn.XLOOKUP(AD4473,SELICHistorico[Data],SELICHistorico[SELIC dia]/100,AE4473,0)</f>
        <v>0</v>
      </c>
      <c r="AF4474" s="80">
        <f t="shared" si="300"/>
        <v>1</v>
      </c>
      <c r="AG4474" s="123">
        <f t="shared" si="299"/>
        <v>1000</v>
      </c>
      <c r="AH4474" s="126" cm="1">
        <f t="array" ref="AH4474">_xlfn.XLOOKUP(AD4473,CDIHistorico_[Data],CDIHistorico_[CDI dia]/100,AH4473,0)</f>
        <v>0</v>
      </c>
      <c r="AI4474" s="2">
        <f t="shared" si="301"/>
        <v>1</v>
      </c>
    </row>
    <row r="4475" spans="26:35" hidden="1" x14ac:dyDescent="0.25">
      <c r="Z4475"/>
      <c r="AD4475" s="5">
        <f t="shared" si="302"/>
        <v>43207</v>
      </c>
      <c r="AE4475" s="96" cm="1">
        <f t="array" ref="AE4475">_xlfn.XLOOKUP(AD4474,SELICHistorico[Data],SELICHistorico[SELIC dia]/100,AE4474,0)</f>
        <v>0</v>
      </c>
      <c r="AF4475" s="80">
        <f t="shared" si="300"/>
        <v>1</v>
      </c>
      <c r="AG4475" s="123">
        <f t="shared" si="299"/>
        <v>1000</v>
      </c>
      <c r="AH4475" s="126" cm="1">
        <f t="array" ref="AH4475">_xlfn.XLOOKUP(AD4474,CDIHistorico_[Data],CDIHistorico_[CDI dia]/100,AH4474,0)</f>
        <v>0</v>
      </c>
      <c r="AI4475" s="2">
        <f t="shared" si="301"/>
        <v>1</v>
      </c>
    </row>
    <row r="4476" spans="26:35" hidden="1" x14ac:dyDescent="0.25">
      <c r="Z4476"/>
      <c r="AD4476" s="5">
        <f t="shared" si="302"/>
        <v>43208</v>
      </c>
      <c r="AE4476" s="96" cm="1">
        <f t="array" ref="AE4476">_xlfn.XLOOKUP(AD4475,SELICHistorico[Data],SELICHistorico[SELIC dia]/100,AE4475,0)</f>
        <v>0</v>
      </c>
      <c r="AF4476" s="80">
        <f t="shared" si="300"/>
        <v>1</v>
      </c>
      <c r="AG4476" s="123">
        <f t="shared" si="299"/>
        <v>1000</v>
      </c>
      <c r="AH4476" s="126" cm="1">
        <f t="array" ref="AH4476">_xlfn.XLOOKUP(AD4475,CDIHistorico_[Data],CDIHistorico_[CDI dia]/100,AH4475,0)</f>
        <v>0</v>
      </c>
      <c r="AI4476" s="2">
        <f t="shared" si="301"/>
        <v>1</v>
      </c>
    </row>
    <row r="4477" spans="26:35" hidden="1" x14ac:dyDescent="0.25">
      <c r="Z4477"/>
      <c r="AD4477" s="5">
        <f t="shared" si="302"/>
        <v>43209</v>
      </c>
      <c r="AE4477" s="96" cm="1">
        <f t="array" ref="AE4477">_xlfn.XLOOKUP(AD4476,SELICHistorico[Data],SELICHistorico[SELIC dia]/100,AE4476,0)</f>
        <v>0</v>
      </c>
      <c r="AF4477" s="80">
        <f t="shared" si="300"/>
        <v>1</v>
      </c>
      <c r="AG4477" s="123">
        <f t="shared" si="299"/>
        <v>1000</v>
      </c>
      <c r="AH4477" s="126" cm="1">
        <f t="array" ref="AH4477">_xlfn.XLOOKUP(AD4476,CDIHistorico_[Data],CDIHistorico_[CDI dia]/100,AH4476,0)</f>
        <v>0</v>
      </c>
      <c r="AI4477" s="2">
        <f t="shared" si="301"/>
        <v>1</v>
      </c>
    </row>
    <row r="4478" spans="26:35" hidden="1" x14ac:dyDescent="0.25">
      <c r="Z4478"/>
      <c r="AD4478" s="5">
        <f t="shared" si="302"/>
        <v>43210</v>
      </c>
      <c r="AE4478" s="96" cm="1">
        <f t="array" ref="AE4478">_xlfn.XLOOKUP(AD4477,SELICHistorico[Data],SELICHistorico[SELIC dia]/100,AE4477,0)</f>
        <v>0</v>
      </c>
      <c r="AF4478" s="80">
        <f t="shared" si="300"/>
        <v>1</v>
      </c>
      <c r="AG4478" s="123">
        <f t="shared" si="299"/>
        <v>1000</v>
      </c>
      <c r="AH4478" s="126" cm="1">
        <f t="array" ref="AH4478">_xlfn.XLOOKUP(AD4477,CDIHistorico_[Data],CDIHistorico_[CDI dia]/100,AH4477,0)</f>
        <v>0</v>
      </c>
      <c r="AI4478" s="2">
        <f t="shared" si="301"/>
        <v>1</v>
      </c>
    </row>
    <row r="4479" spans="26:35" hidden="1" x14ac:dyDescent="0.25">
      <c r="Z4479"/>
      <c r="AD4479" s="5">
        <f t="shared" si="302"/>
        <v>43213</v>
      </c>
      <c r="AE4479" s="96" cm="1">
        <f t="array" ref="AE4479">_xlfn.XLOOKUP(AD4478,SELICHistorico[Data],SELICHistorico[SELIC dia]/100,AE4478,0)</f>
        <v>0</v>
      </c>
      <c r="AF4479" s="80">
        <f t="shared" si="300"/>
        <v>1</v>
      </c>
      <c r="AG4479" s="123">
        <f t="shared" si="299"/>
        <v>1000</v>
      </c>
      <c r="AH4479" s="126" cm="1">
        <f t="array" ref="AH4479">_xlfn.XLOOKUP(AD4478,CDIHistorico_[Data],CDIHistorico_[CDI dia]/100,AH4478,0)</f>
        <v>0</v>
      </c>
      <c r="AI4479" s="2">
        <f t="shared" si="301"/>
        <v>1</v>
      </c>
    </row>
    <row r="4480" spans="26:35" hidden="1" x14ac:dyDescent="0.25">
      <c r="Z4480"/>
      <c r="AD4480" s="5">
        <f t="shared" si="302"/>
        <v>43214</v>
      </c>
      <c r="AE4480" s="96" cm="1">
        <f t="array" ref="AE4480">_xlfn.XLOOKUP(AD4479,SELICHistorico[Data],SELICHistorico[SELIC dia]/100,AE4479,0)</f>
        <v>0</v>
      </c>
      <c r="AF4480" s="80">
        <f t="shared" si="300"/>
        <v>1</v>
      </c>
      <c r="AG4480" s="123">
        <f t="shared" si="299"/>
        <v>1000</v>
      </c>
      <c r="AH4480" s="126" cm="1">
        <f t="array" ref="AH4480">_xlfn.XLOOKUP(AD4479,CDIHistorico_[Data],CDIHistorico_[CDI dia]/100,AH4479,0)</f>
        <v>0</v>
      </c>
      <c r="AI4480" s="2">
        <f t="shared" si="301"/>
        <v>1</v>
      </c>
    </row>
    <row r="4481" spans="26:35" hidden="1" x14ac:dyDescent="0.25">
      <c r="Z4481"/>
      <c r="AD4481" s="5">
        <f t="shared" si="302"/>
        <v>43215</v>
      </c>
      <c r="AE4481" s="96" cm="1">
        <f t="array" ref="AE4481">_xlfn.XLOOKUP(AD4480,SELICHistorico[Data],SELICHistorico[SELIC dia]/100,AE4480,0)</f>
        <v>0</v>
      </c>
      <c r="AF4481" s="80">
        <f t="shared" si="300"/>
        <v>1</v>
      </c>
      <c r="AG4481" s="123">
        <f t="shared" si="299"/>
        <v>1000</v>
      </c>
      <c r="AH4481" s="126" cm="1">
        <f t="array" ref="AH4481">_xlfn.XLOOKUP(AD4480,CDIHistorico_[Data],CDIHistorico_[CDI dia]/100,AH4480,0)</f>
        <v>0</v>
      </c>
      <c r="AI4481" s="2">
        <f t="shared" si="301"/>
        <v>1</v>
      </c>
    </row>
    <row r="4482" spans="26:35" hidden="1" x14ac:dyDescent="0.25">
      <c r="Z4482"/>
      <c r="AD4482" s="5">
        <f t="shared" si="302"/>
        <v>43216</v>
      </c>
      <c r="AE4482" s="96" cm="1">
        <f t="array" ref="AE4482">_xlfn.XLOOKUP(AD4481,SELICHistorico[Data],SELICHistorico[SELIC dia]/100,AE4481,0)</f>
        <v>0</v>
      </c>
      <c r="AF4482" s="80">
        <f t="shared" si="300"/>
        <v>1</v>
      </c>
      <c r="AG4482" s="123">
        <f t="shared" si="299"/>
        <v>1000</v>
      </c>
      <c r="AH4482" s="126" cm="1">
        <f t="array" ref="AH4482">_xlfn.XLOOKUP(AD4481,CDIHistorico_[Data],CDIHistorico_[CDI dia]/100,AH4481,0)</f>
        <v>0</v>
      </c>
      <c r="AI4482" s="2">
        <f t="shared" si="301"/>
        <v>1</v>
      </c>
    </row>
    <row r="4483" spans="26:35" hidden="1" x14ac:dyDescent="0.25">
      <c r="Z4483"/>
      <c r="AD4483" s="5">
        <f t="shared" si="302"/>
        <v>43217</v>
      </c>
      <c r="AE4483" s="96" cm="1">
        <f t="array" ref="AE4483">_xlfn.XLOOKUP(AD4482,SELICHistorico[Data],SELICHistorico[SELIC dia]/100,AE4482,0)</f>
        <v>0</v>
      </c>
      <c r="AF4483" s="80">
        <f t="shared" si="300"/>
        <v>1</v>
      </c>
      <c r="AG4483" s="123">
        <f t="shared" si="299"/>
        <v>1000</v>
      </c>
      <c r="AH4483" s="126" cm="1">
        <f t="array" ref="AH4483">_xlfn.XLOOKUP(AD4482,CDIHistorico_[Data],CDIHistorico_[CDI dia]/100,AH4482,0)</f>
        <v>0</v>
      </c>
      <c r="AI4483" s="2">
        <f t="shared" si="301"/>
        <v>1</v>
      </c>
    </row>
    <row r="4484" spans="26:35" hidden="1" x14ac:dyDescent="0.25">
      <c r="Z4484"/>
      <c r="AD4484" s="5">
        <f t="shared" si="302"/>
        <v>43220</v>
      </c>
      <c r="AE4484" s="96" cm="1">
        <f t="array" ref="AE4484">_xlfn.XLOOKUP(AD4483,SELICHistorico[Data],SELICHistorico[SELIC dia]/100,AE4483,0)</f>
        <v>0</v>
      </c>
      <c r="AF4484" s="80">
        <f t="shared" si="300"/>
        <v>1</v>
      </c>
      <c r="AG4484" s="123">
        <f t="shared" si="299"/>
        <v>1000</v>
      </c>
      <c r="AH4484" s="126" cm="1">
        <f t="array" ref="AH4484">_xlfn.XLOOKUP(AD4483,CDIHistorico_[Data],CDIHistorico_[CDI dia]/100,AH4483,0)</f>
        <v>0</v>
      </c>
      <c r="AI4484" s="2">
        <f t="shared" si="301"/>
        <v>1</v>
      </c>
    </row>
    <row r="4485" spans="26:35" hidden="1" x14ac:dyDescent="0.25">
      <c r="Z4485"/>
      <c r="AD4485" s="5">
        <f t="shared" si="302"/>
        <v>43222</v>
      </c>
      <c r="AE4485" s="96" cm="1">
        <f t="array" ref="AE4485">_xlfn.XLOOKUP(AD4484,SELICHistorico[Data],SELICHistorico[SELIC dia]/100,AE4484,0)</f>
        <v>0</v>
      </c>
      <c r="AF4485" s="80">
        <f t="shared" si="300"/>
        <v>1</v>
      </c>
      <c r="AG4485" s="123">
        <f t="shared" si="299"/>
        <v>1000</v>
      </c>
      <c r="AH4485" s="126" cm="1">
        <f t="array" ref="AH4485">_xlfn.XLOOKUP(AD4484,CDIHistorico_[Data],CDIHistorico_[CDI dia]/100,AH4484,0)</f>
        <v>0</v>
      </c>
      <c r="AI4485" s="2">
        <f t="shared" si="301"/>
        <v>1</v>
      </c>
    </row>
    <row r="4486" spans="26:35" hidden="1" x14ac:dyDescent="0.25">
      <c r="Z4486"/>
      <c r="AD4486" s="5">
        <f t="shared" si="302"/>
        <v>43223</v>
      </c>
      <c r="AE4486" s="96" cm="1">
        <f t="array" ref="AE4486">_xlfn.XLOOKUP(AD4485,SELICHistorico[Data],SELICHistorico[SELIC dia]/100,AE4485,0)</f>
        <v>0</v>
      </c>
      <c r="AF4486" s="80">
        <f t="shared" si="300"/>
        <v>1</v>
      </c>
      <c r="AG4486" s="123">
        <f t="shared" si="299"/>
        <v>1000</v>
      </c>
      <c r="AH4486" s="126" cm="1">
        <f t="array" ref="AH4486">_xlfn.XLOOKUP(AD4485,CDIHistorico_[Data],CDIHistorico_[CDI dia]/100,AH4485,0)</f>
        <v>0</v>
      </c>
      <c r="AI4486" s="2">
        <f t="shared" si="301"/>
        <v>1</v>
      </c>
    </row>
    <row r="4487" spans="26:35" hidden="1" x14ac:dyDescent="0.25">
      <c r="Z4487"/>
      <c r="AD4487" s="5">
        <f t="shared" si="302"/>
        <v>43224</v>
      </c>
      <c r="AE4487" s="96" cm="1">
        <f t="array" ref="AE4487">_xlfn.XLOOKUP(AD4486,SELICHistorico[Data],SELICHistorico[SELIC dia]/100,AE4486,0)</f>
        <v>0</v>
      </c>
      <c r="AF4487" s="80">
        <f t="shared" si="300"/>
        <v>1</v>
      </c>
      <c r="AG4487" s="123">
        <f t="shared" si="299"/>
        <v>1000</v>
      </c>
      <c r="AH4487" s="126" cm="1">
        <f t="array" ref="AH4487">_xlfn.XLOOKUP(AD4486,CDIHistorico_[Data],CDIHistorico_[CDI dia]/100,AH4486,0)</f>
        <v>0</v>
      </c>
      <c r="AI4487" s="2">
        <f t="shared" si="301"/>
        <v>1</v>
      </c>
    </row>
    <row r="4488" spans="26:35" hidden="1" x14ac:dyDescent="0.25">
      <c r="Z4488"/>
      <c r="AD4488" s="5">
        <f t="shared" si="302"/>
        <v>43227</v>
      </c>
      <c r="AE4488" s="96" cm="1">
        <f t="array" ref="AE4488">_xlfn.XLOOKUP(AD4487,SELICHistorico[Data],SELICHistorico[SELIC dia]/100,AE4487,0)</f>
        <v>0</v>
      </c>
      <c r="AF4488" s="80">
        <f t="shared" si="300"/>
        <v>1</v>
      </c>
      <c r="AG4488" s="123">
        <f t="shared" si="299"/>
        <v>1000</v>
      </c>
      <c r="AH4488" s="126" cm="1">
        <f t="array" ref="AH4488">_xlfn.XLOOKUP(AD4487,CDIHistorico_[Data],CDIHistorico_[CDI dia]/100,AH4487,0)</f>
        <v>0</v>
      </c>
      <c r="AI4488" s="2">
        <f t="shared" si="301"/>
        <v>1</v>
      </c>
    </row>
    <row r="4489" spans="26:35" hidden="1" x14ac:dyDescent="0.25">
      <c r="Z4489"/>
      <c r="AD4489" s="5">
        <f t="shared" si="302"/>
        <v>43228</v>
      </c>
      <c r="AE4489" s="96" cm="1">
        <f t="array" ref="AE4489">_xlfn.XLOOKUP(AD4488,SELICHistorico[Data],SELICHistorico[SELIC dia]/100,AE4488,0)</f>
        <v>0</v>
      </c>
      <c r="AF4489" s="80">
        <f t="shared" si="300"/>
        <v>1</v>
      </c>
      <c r="AG4489" s="123">
        <f t="shared" si="299"/>
        <v>1000</v>
      </c>
      <c r="AH4489" s="126" cm="1">
        <f t="array" ref="AH4489">_xlfn.XLOOKUP(AD4488,CDIHistorico_[Data],CDIHistorico_[CDI dia]/100,AH4488,0)</f>
        <v>0</v>
      </c>
      <c r="AI4489" s="2">
        <f t="shared" si="301"/>
        <v>1</v>
      </c>
    </row>
    <row r="4490" spans="26:35" hidden="1" x14ac:dyDescent="0.25">
      <c r="Z4490"/>
      <c r="AD4490" s="5">
        <f t="shared" si="302"/>
        <v>43229</v>
      </c>
      <c r="AE4490" s="96" cm="1">
        <f t="array" ref="AE4490">_xlfn.XLOOKUP(AD4489,SELICHistorico[Data],SELICHistorico[SELIC dia]/100,AE4489,0)</f>
        <v>0</v>
      </c>
      <c r="AF4490" s="80">
        <f t="shared" si="300"/>
        <v>1</v>
      </c>
      <c r="AG4490" s="123">
        <f t="shared" si="299"/>
        <v>1000</v>
      </c>
      <c r="AH4490" s="126" cm="1">
        <f t="array" ref="AH4490">_xlfn.XLOOKUP(AD4489,CDIHistorico_[Data],CDIHistorico_[CDI dia]/100,AH4489,0)</f>
        <v>0</v>
      </c>
      <c r="AI4490" s="2">
        <f t="shared" si="301"/>
        <v>1</v>
      </c>
    </row>
    <row r="4491" spans="26:35" hidden="1" x14ac:dyDescent="0.25">
      <c r="Z4491"/>
      <c r="AD4491" s="5">
        <f t="shared" si="302"/>
        <v>43230</v>
      </c>
      <c r="AE4491" s="96" cm="1">
        <f t="array" ref="AE4491">_xlfn.XLOOKUP(AD4490,SELICHistorico[Data],SELICHistorico[SELIC dia]/100,AE4490,0)</f>
        <v>0</v>
      </c>
      <c r="AF4491" s="80">
        <f t="shared" si="300"/>
        <v>1</v>
      </c>
      <c r="AG4491" s="123">
        <f t="shared" si="299"/>
        <v>1000</v>
      </c>
      <c r="AH4491" s="126" cm="1">
        <f t="array" ref="AH4491">_xlfn.XLOOKUP(AD4490,CDIHistorico_[Data],CDIHistorico_[CDI dia]/100,AH4490,0)</f>
        <v>0</v>
      </c>
      <c r="AI4491" s="2">
        <f t="shared" si="301"/>
        <v>1</v>
      </c>
    </row>
    <row r="4492" spans="26:35" hidden="1" x14ac:dyDescent="0.25">
      <c r="Z4492"/>
      <c r="AD4492" s="5">
        <f t="shared" si="302"/>
        <v>43231</v>
      </c>
      <c r="AE4492" s="96" cm="1">
        <f t="array" ref="AE4492">_xlfn.XLOOKUP(AD4491,SELICHistorico[Data],SELICHistorico[SELIC dia]/100,AE4491,0)</f>
        <v>0</v>
      </c>
      <c r="AF4492" s="80">
        <f t="shared" si="300"/>
        <v>1</v>
      </c>
      <c r="AG4492" s="123">
        <f t="shared" ref="AG4492:AG4555" si="303">TRUNC(1000*AF4492,6)</f>
        <v>1000</v>
      </c>
      <c r="AH4492" s="126" cm="1">
        <f t="array" ref="AH4492">_xlfn.XLOOKUP(AD4491,CDIHistorico_[Data],CDIHistorico_[CDI dia]/100,AH4491,0)</f>
        <v>0</v>
      </c>
      <c r="AI4492" s="2">
        <f t="shared" si="301"/>
        <v>1</v>
      </c>
    </row>
    <row r="4493" spans="26:35" hidden="1" x14ac:dyDescent="0.25">
      <c r="Z4493"/>
      <c r="AD4493" s="5">
        <f t="shared" si="302"/>
        <v>43234</v>
      </c>
      <c r="AE4493" s="96" cm="1">
        <f t="array" ref="AE4493">_xlfn.XLOOKUP(AD4492,SELICHistorico[Data],SELICHistorico[SELIC dia]/100,AE4492,0)</f>
        <v>0</v>
      </c>
      <c r="AF4493" s="80">
        <f t="shared" ref="AF4493:AF4556" si="304">AF4492*(1+AE4493)</f>
        <v>1</v>
      </c>
      <c r="AG4493" s="123">
        <f t="shared" si="303"/>
        <v>1000</v>
      </c>
      <c r="AH4493" s="126" cm="1">
        <f t="array" ref="AH4493">_xlfn.XLOOKUP(AD4492,CDIHistorico_[Data],CDIHistorico_[CDI dia]/100,AH4492,0)</f>
        <v>0</v>
      </c>
      <c r="AI4493" s="2">
        <f t="shared" ref="AI4493:AI4556" si="305">AI4492*(1+AH4493)</f>
        <v>1</v>
      </c>
    </row>
    <row r="4494" spans="26:35" hidden="1" x14ac:dyDescent="0.25">
      <c r="Z4494"/>
      <c r="AD4494" s="5">
        <f t="shared" si="302"/>
        <v>43235</v>
      </c>
      <c r="AE4494" s="96" cm="1">
        <f t="array" ref="AE4494">_xlfn.XLOOKUP(AD4493,SELICHistorico[Data],SELICHistorico[SELIC dia]/100,AE4493,0)</f>
        <v>0</v>
      </c>
      <c r="AF4494" s="80">
        <f t="shared" si="304"/>
        <v>1</v>
      </c>
      <c r="AG4494" s="123">
        <f t="shared" si="303"/>
        <v>1000</v>
      </c>
      <c r="AH4494" s="126" cm="1">
        <f t="array" ref="AH4494">_xlfn.XLOOKUP(AD4493,CDIHistorico_[Data],CDIHistorico_[CDI dia]/100,AH4493,0)</f>
        <v>0</v>
      </c>
      <c r="AI4494" s="2">
        <f t="shared" si="305"/>
        <v>1</v>
      </c>
    </row>
    <row r="4495" spans="26:35" hidden="1" x14ac:dyDescent="0.25">
      <c r="Z4495"/>
      <c r="AD4495" s="5">
        <f t="shared" si="302"/>
        <v>43236</v>
      </c>
      <c r="AE4495" s="96" cm="1">
        <f t="array" ref="AE4495">_xlfn.XLOOKUP(AD4494,SELICHistorico[Data],SELICHistorico[SELIC dia]/100,AE4494,0)</f>
        <v>0</v>
      </c>
      <c r="AF4495" s="80">
        <f t="shared" si="304"/>
        <v>1</v>
      </c>
      <c r="AG4495" s="123">
        <f t="shared" si="303"/>
        <v>1000</v>
      </c>
      <c r="AH4495" s="126" cm="1">
        <f t="array" ref="AH4495">_xlfn.XLOOKUP(AD4494,CDIHistorico_[Data],CDIHistorico_[CDI dia]/100,AH4494,0)</f>
        <v>0</v>
      </c>
      <c r="AI4495" s="2">
        <f t="shared" si="305"/>
        <v>1</v>
      </c>
    </row>
    <row r="4496" spans="26:35" hidden="1" x14ac:dyDescent="0.25">
      <c r="Z4496"/>
      <c r="AD4496" s="5">
        <f t="shared" si="302"/>
        <v>43237</v>
      </c>
      <c r="AE4496" s="96" cm="1">
        <f t="array" ref="AE4496">_xlfn.XLOOKUP(AD4495,SELICHistorico[Data],SELICHistorico[SELIC dia]/100,AE4495,0)</f>
        <v>0</v>
      </c>
      <c r="AF4496" s="80">
        <f t="shared" si="304"/>
        <v>1</v>
      </c>
      <c r="AG4496" s="123">
        <f t="shared" si="303"/>
        <v>1000</v>
      </c>
      <c r="AH4496" s="126" cm="1">
        <f t="array" ref="AH4496">_xlfn.XLOOKUP(AD4495,CDIHistorico_[Data],CDIHistorico_[CDI dia]/100,AH4495,0)</f>
        <v>0</v>
      </c>
      <c r="AI4496" s="2">
        <f t="shared" si="305"/>
        <v>1</v>
      </c>
    </row>
    <row r="4497" spans="26:35" hidden="1" x14ac:dyDescent="0.25">
      <c r="Z4497"/>
      <c r="AD4497" s="5">
        <f t="shared" si="302"/>
        <v>43238</v>
      </c>
      <c r="AE4497" s="96" cm="1">
        <f t="array" ref="AE4497">_xlfn.XLOOKUP(AD4496,SELICHistorico[Data],SELICHistorico[SELIC dia]/100,AE4496,0)</f>
        <v>0</v>
      </c>
      <c r="AF4497" s="80">
        <f t="shared" si="304"/>
        <v>1</v>
      </c>
      <c r="AG4497" s="123">
        <f t="shared" si="303"/>
        <v>1000</v>
      </c>
      <c r="AH4497" s="126" cm="1">
        <f t="array" ref="AH4497">_xlfn.XLOOKUP(AD4496,CDIHistorico_[Data],CDIHistorico_[CDI dia]/100,AH4496,0)</f>
        <v>0</v>
      </c>
      <c r="AI4497" s="2">
        <f t="shared" si="305"/>
        <v>1</v>
      </c>
    </row>
    <row r="4498" spans="26:35" hidden="1" x14ac:dyDescent="0.25">
      <c r="Z4498"/>
      <c r="AD4498" s="5">
        <f t="shared" si="302"/>
        <v>43241</v>
      </c>
      <c r="AE4498" s="96" cm="1">
        <f t="array" ref="AE4498">_xlfn.XLOOKUP(AD4497,SELICHistorico[Data],SELICHistorico[SELIC dia]/100,AE4497,0)</f>
        <v>0</v>
      </c>
      <c r="AF4498" s="80">
        <f t="shared" si="304"/>
        <v>1</v>
      </c>
      <c r="AG4498" s="123">
        <f t="shared" si="303"/>
        <v>1000</v>
      </c>
      <c r="AH4498" s="126" cm="1">
        <f t="array" ref="AH4498">_xlfn.XLOOKUP(AD4497,CDIHistorico_[Data],CDIHistorico_[CDI dia]/100,AH4497,0)</f>
        <v>0</v>
      </c>
      <c r="AI4498" s="2">
        <f t="shared" si="305"/>
        <v>1</v>
      </c>
    </row>
    <row r="4499" spans="26:35" hidden="1" x14ac:dyDescent="0.25">
      <c r="Z4499"/>
      <c r="AD4499" s="5">
        <f t="shared" si="302"/>
        <v>43242</v>
      </c>
      <c r="AE4499" s="96" cm="1">
        <f t="array" ref="AE4499">_xlfn.XLOOKUP(AD4498,SELICHistorico[Data],SELICHistorico[SELIC dia]/100,AE4498,0)</f>
        <v>0</v>
      </c>
      <c r="AF4499" s="80">
        <f t="shared" si="304"/>
        <v>1</v>
      </c>
      <c r="AG4499" s="123">
        <f t="shared" si="303"/>
        <v>1000</v>
      </c>
      <c r="AH4499" s="126" cm="1">
        <f t="array" ref="AH4499">_xlfn.XLOOKUP(AD4498,CDIHistorico_[Data],CDIHistorico_[CDI dia]/100,AH4498,0)</f>
        <v>0</v>
      </c>
      <c r="AI4499" s="2">
        <f t="shared" si="305"/>
        <v>1</v>
      </c>
    </row>
    <row r="4500" spans="26:35" hidden="1" x14ac:dyDescent="0.25">
      <c r="Z4500"/>
      <c r="AD4500" s="5">
        <f t="shared" ref="AD4500:AD4563" si="306">WORKDAY(AD4499,1,feriados)</f>
        <v>43243</v>
      </c>
      <c r="AE4500" s="96" cm="1">
        <f t="array" ref="AE4500">_xlfn.XLOOKUP(AD4499,SELICHistorico[Data],SELICHistorico[SELIC dia]/100,AE4499,0)</f>
        <v>0</v>
      </c>
      <c r="AF4500" s="80">
        <f t="shared" si="304"/>
        <v>1</v>
      </c>
      <c r="AG4500" s="123">
        <f t="shared" si="303"/>
        <v>1000</v>
      </c>
      <c r="AH4500" s="126" cm="1">
        <f t="array" ref="AH4500">_xlfn.XLOOKUP(AD4499,CDIHistorico_[Data],CDIHistorico_[CDI dia]/100,AH4499,0)</f>
        <v>0</v>
      </c>
      <c r="AI4500" s="2">
        <f t="shared" si="305"/>
        <v>1</v>
      </c>
    </row>
    <row r="4501" spans="26:35" hidden="1" x14ac:dyDescent="0.25">
      <c r="Z4501"/>
      <c r="AD4501" s="5">
        <f t="shared" si="306"/>
        <v>43244</v>
      </c>
      <c r="AE4501" s="96" cm="1">
        <f t="array" ref="AE4501">_xlfn.XLOOKUP(AD4500,SELICHistorico[Data],SELICHistorico[SELIC dia]/100,AE4500,0)</f>
        <v>0</v>
      </c>
      <c r="AF4501" s="80">
        <f t="shared" si="304"/>
        <v>1</v>
      </c>
      <c r="AG4501" s="123">
        <f t="shared" si="303"/>
        <v>1000</v>
      </c>
      <c r="AH4501" s="126" cm="1">
        <f t="array" ref="AH4501">_xlfn.XLOOKUP(AD4500,CDIHistorico_[Data],CDIHistorico_[CDI dia]/100,AH4500,0)</f>
        <v>0</v>
      </c>
      <c r="AI4501" s="2">
        <f t="shared" si="305"/>
        <v>1</v>
      </c>
    </row>
    <row r="4502" spans="26:35" hidden="1" x14ac:dyDescent="0.25">
      <c r="Z4502"/>
      <c r="AD4502" s="5">
        <f t="shared" si="306"/>
        <v>43245</v>
      </c>
      <c r="AE4502" s="96" cm="1">
        <f t="array" ref="AE4502">_xlfn.XLOOKUP(AD4501,SELICHistorico[Data],SELICHistorico[SELIC dia]/100,AE4501,0)</f>
        <v>0</v>
      </c>
      <c r="AF4502" s="80">
        <f t="shared" si="304"/>
        <v>1</v>
      </c>
      <c r="AG4502" s="123">
        <f t="shared" si="303"/>
        <v>1000</v>
      </c>
      <c r="AH4502" s="126" cm="1">
        <f t="array" ref="AH4502">_xlfn.XLOOKUP(AD4501,CDIHistorico_[Data],CDIHistorico_[CDI dia]/100,AH4501,0)</f>
        <v>0</v>
      </c>
      <c r="AI4502" s="2">
        <f t="shared" si="305"/>
        <v>1</v>
      </c>
    </row>
    <row r="4503" spans="26:35" hidden="1" x14ac:dyDescent="0.25">
      <c r="Z4503"/>
      <c r="AD4503" s="5">
        <f t="shared" si="306"/>
        <v>43248</v>
      </c>
      <c r="AE4503" s="96" cm="1">
        <f t="array" ref="AE4503">_xlfn.XLOOKUP(AD4502,SELICHistorico[Data],SELICHistorico[SELIC dia]/100,AE4502,0)</f>
        <v>0</v>
      </c>
      <c r="AF4503" s="80">
        <f t="shared" si="304"/>
        <v>1</v>
      </c>
      <c r="AG4503" s="123">
        <f t="shared" si="303"/>
        <v>1000</v>
      </c>
      <c r="AH4503" s="126" cm="1">
        <f t="array" ref="AH4503">_xlfn.XLOOKUP(AD4502,CDIHistorico_[Data],CDIHistorico_[CDI dia]/100,AH4502,0)</f>
        <v>0</v>
      </c>
      <c r="AI4503" s="2">
        <f t="shared" si="305"/>
        <v>1</v>
      </c>
    </row>
    <row r="4504" spans="26:35" hidden="1" x14ac:dyDescent="0.25">
      <c r="Z4504"/>
      <c r="AD4504" s="5">
        <f t="shared" si="306"/>
        <v>43249</v>
      </c>
      <c r="AE4504" s="96" cm="1">
        <f t="array" ref="AE4504">_xlfn.XLOOKUP(AD4503,SELICHistorico[Data],SELICHistorico[SELIC dia]/100,AE4503,0)</f>
        <v>0</v>
      </c>
      <c r="AF4504" s="80">
        <f t="shared" si="304"/>
        <v>1</v>
      </c>
      <c r="AG4504" s="123">
        <f t="shared" si="303"/>
        <v>1000</v>
      </c>
      <c r="AH4504" s="126" cm="1">
        <f t="array" ref="AH4504">_xlfn.XLOOKUP(AD4503,CDIHistorico_[Data],CDIHistorico_[CDI dia]/100,AH4503,0)</f>
        <v>0</v>
      </c>
      <c r="AI4504" s="2">
        <f t="shared" si="305"/>
        <v>1</v>
      </c>
    </row>
    <row r="4505" spans="26:35" hidden="1" x14ac:dyDescent="0.25">
      <c r="Z4505"/>
      <c r="AD4505" s="5">
        <f t="shared" si="306"/>
        <v>43250</v>
      </c>
      <c r="AE4505" s="96" cm="1">
        <f t="array" ref="AE4505">_xlfn.XLOOKUP(AD4504,SELICHistorico[Data],SELICHistorico[SELIC dia]/100,AE4504,0)</f>
        <v>0</v>
      </c>
      <c r="AF4505" s="80">
        <f t="shared" si="304"/>
        <v>1</v>
      </c>
      <c r="AG4505" s="123">
        <f t="shared" si="303"/>
        <v>1000</v>
      </c>
      <c r="AH4505" s="126" cm="1">
        <f t="array" ref="AH4505">_xlfn.XLOOKUP(AD4504,CDIHistorico_[Data],CDIHistorico_[CDI dia]/100,AH4504,0)</f>
        <v>0</v>
      </c>
      <c r="AI4505" s="2">
        <f t="shared" si="305"/>
        <v>1</v>
      </c>
    </row>
    <row r="4506" spans="26:35" hidden="1" x14ac:dyDescent="0.25">
      <c r="Z4506"/>
      <c r="AD4506" s="5">
        <f t="shared" si="306"/>
        <v>43252</v>
      </c>
      <c r="AE4506" s="96" cm="1">
        <f t="array" ref="AE4506">_xlfn.XLOOKUP(AD4505,SELICHistorico[Data],SELICHistorico[SELIC dia]/100,AE4505,0)</f>
        <v>0</v>
      </c>
      <c r="AF4506" s="80">
        <f t="shared" si="304"/>
        <v>1</v>
      </c>
      <c r="AG4506" s="123">
        <f t="shared" si="303"/>
        <v>1000</v>
      </c>
      <c r="AH4506" s="126" cm="1">
        <f t="array" ref="AH4506">_xlfn.XLOOKUP(AD4505,CDIHistorico_[Data],CDIHistorico_[CDI dia]/100,AH4505,0)</f>
        <v>0</v>
      </c>
      <c r="AI4506" s="2">
        <f t="shared" si="305"/>
        <v>1</v>
      </c>
    </row>
    <row r="4507" spans="26:35" hidden="1" x14ac:dyDescent="0.25">
      <c r="Z4507"/>
      <c r="AD4507" s="5">
        <f t="shared" si="306"/>
        <v>43255</v>
      </c>
      <c r="AE4507" s="96" cm="1">
        <f t="array" ref="AE4507">_xlfn.XLOOKUP(AD4506,SELICHistorico[Data],SELICHistorico[SELIC dia]/100,AE4506,0)</f>
        <v>0</v>
      </c>
      <c r="AF4507" s="80">
        <f t="shared" si="304"/>
        <v>1</v>
      </c>
      <c r="AG4507" s="123">
        <f t="shared" si="303"/>
        <v>1000</v>
      </c>
      <c r="AH4507" s="126" cm="1">
        <f t="array" ref="AH4507">_xlfn.XLOOKUP(AD4506,CDIHistorico_[Data],CDIHistorico_[CDI dia]/100,AH4506,0)</f>
        <v>0</v>
      </c>
      <c r="AI4507" s="2">
        <f t="shared" si="305"/>
        <v>1</v>
      </c>
    </row>
    <row r="4508" spans="26:35" hidden="1" x14ac:dyDescent="0.25">
      <c r="Z4508"/>
      <c r="AD4508" s="5">
        <f t="shared" si="306"/>
        <v>43256</v>
      </c>
      <c r="AE4508" s="96" cm="1">
        <f t="array" ref="AE4508">_xlfn.XLOOKUP(AD4507,SELICHistorico[Data],SELICHistorico[SELIC dia]/100,AE4507,0)</f>
        <v>0</v>
      </c>
      <c r="AF4508" s="80">
        <f t="shared" si="304"/>
        <v>1</v>
      </c>
      <c r="AG4508" s="123">
        <f t="shared" si="303"/>
        <v>1000</v>
      </c>
      <c r="AH4508" s="126" cm="1">
        <f t="array" ref="AH4508">_xlfn.XLOOKUP(AD4507,CDIHistorico_[Data],CDIHistorico_[CDI dia]/100,AH4507,0)</f>
        <v>0</v>
      </c>
      <c r="AI4508" s="2">
        <f t="shared" si="305"/>
        <v>1</v>
      </c>
    </row>
    <row r="4509" spans="26:35" hidden="1" x14ac:dyDescent="0.25">
      <c r="Z4509"/>
      <c r="AD4509" s="5">
        <f t="shared" si="306"/>
        <v>43257</v>
      </c>
      <c r="AE4509" s="96" cm="1">
        <f t="array" ref="AE4509">_xlfn.XLOOKUP(AD4508,SELICHistorico[Data],SELICHistorico[SELIC dia]/100,AE4508,0)</f>
        <v>0</v>
      </c>
      <c r="AF4509" s="80">
        <f t="shared" si="304"/>
        <v>1</v>
      </c>
      <c r="AG4509" s="123">
        <f t="shared" si="303"/>
        <v>1000</v>
      </c>
      <c r="AH4509" s="126" cm="1">
        <f t="array" ref="AH4509">_xlfn.XLOOKUP(AD4508,CDIHistorico_[Data],CDIHistorico_[CDI dia]/100,AH4508,0)</f>
        <v>0</v>
      </c>
      <c r="AI4509" s="2">
        <f t="shared" si="305"/>
        <v>1</v>
      </c>
    </row>
    <row r="4510" spans="26:35" hidden="1" x14ac:dyDescent="0.25">
      <c r="Z4510"/>
      <c r="AD4510" s="5">
        <f t="shared" si="306"/>
        <v>43258</v>
      </c>
      <c r="AE4510" s="96" cm="1">
        <f t="array" ref="AE4510">_xlfn.XLOOKUP(AD4509,SELICHistorico[Data],SELICHistorico[SELIC dia]/100,AE4509,0)</f>
        <v>0</v>
      </c>
      <c r="AF4510" s="80">
        <f t="shared" si="304"/>
        <v>1</v>
      </c>
      <c r="AG4510" s="123">
        <f t="shared" si="303"/>
        <v>1000</v>
      </c>
      <c r="AH4510" s="126" cm="1">
        <f t="array" ref="AH4510">_xlfn.XLOOKUP(AD4509,CDIHistorico_[Data],CDIHistorico_[CDI dia]/100,AH4509,0)</f>
        <v>0</v>
      </c>
      <c r="AI4510" s="2">
        <f t="shared" si="305"/>
        <v>1</v>
      </c>
    </row>
    <row r="4511" spans="26:35" hidden="1" x14ac:dyDescent="0.25">
      <c r="Z4511"/>
      <c r="AD4511" s="5">
        <f t="shared" si="306"/>
        <v>43259</v>
      </c>
      <c r="AE4511" s="96" cm="1">
        <f t="array" ref="AE4511">_xlfn.XLOOKUP(AD4510,SELICHistorico[Data],SELICHistorico[SELIC dia]/100,AE4510,0)</f>
        <v>0</v>
      </c>
      <c r="AF4511" s="80">
        <f t="shared" si="304"/>
        <v>1</v>
      </c>
      <c r="AG4511" s="123">
        <f t="shared" si="303"/>
        <v>1000</v>
      </c>
      <c r="AH4511" s="126" cm="1">
        <f t="array" ref="AH4511">_xlfn.XLOOKUP(AD4510,CDIHistorico_[Data],CDIHistorico_[CDI dia]/100,AH4510,0)</f>
        <v>0</v>
      </c>
      <c r="AI4511" s="2">
        <f t="shared" si="305"/>
        <v>1</v>
      </c>
    </row>
    <row r="4512" spans="26:35" hidden="1" x14ac:dyDescent="0.25">
      <c r="Z4512"/>
      <c r="AD4512" s="5">
        <f t="shared" si="306"/>
        <v>43262</v>
      </c>
      <c r="AE4512" s="96" cm="1">
        <f t="array" ref="AE4512">_xlfn.XLOOKUP(AD4511,SELICHistorico[Data],SELICHistorico[SELIC dia]/100,AE4511,0)</f>
        <v>0</v>
      </c>
      <c r="AF4512" s="80">
        <f t="shared" si="304"/>
        <v>1</v>
      </c>
      <c r="AG4512" s="123">
        <f t="shared" si="303"/>
        <v>1000</v>
      </c>
      <c r="AH4512" s="126" cm="1">
        <f t="array" ref="AH4512">_xlfn.XLOOKUP(AD4511,CDIHistorico_[Data],CDIHistorico_[CDI dia]/100,AH4511,0)</f>
        <v>0</v>
      </c>
      <c r="AI4512" s="2">
        <f t="shared" si="305"/>
        <v>1</v>
      </c>
    </row>
    <row r="4513" spans="26:35" hidden="1" x14ac:dyDescent="0.25">
      <c r="Z4513"/>
      <c r="AD4513" s="5">
        <f t="shared" si="306"/>
        <v>43263</v>
      </c>
      <c r="AE4513" s="96" cm="1">
        <f t="array" ref="AE4513">_xlfn.XLOOKUP(AD4512,SELICHistorico[Data],SELICHistorico[SELIC dia]/100,AE4512,0)</f>
        <v>0</v>
      </c>
      <c r="AF4513" s="80">
        <f t="shared" si="304"/>
        <v>1</v>
      </c>
      <c r="AG4513" s="123">
        <f t="shared" si="303"/>
        <v>1000</v>
      </c>
      <c r="AH4513" s="126" cm="1">
        <f t="array" ref="AH4513">_xlfn.XLOOKUP(AD4512,CDIHistorico_[Data],CDIHistorico_[CDI dia]/100,AH4512,0)</f>
        <v>0</v>
      </c>
      <c r="AI4513" s="2">
        <f t="shared" si="305"/>
        <v>1</v>
      </c>
    </row>
    <row r="4514" spans="26:35" hidden="1" x14ac:dyDescent="0.25">
      <c r="Z4514"/>
      <c r="AD4514" s="5">
        <f t="shared" si="306"/>
        <v>43264</v>
      </c>
      <c r="AE4514" s="96" cm="1">
        <f t="array" ref="AE4514">_xlfn.XLOOKUP(AD4513,SELICHistorico[Data],SELICHistorico[SELIC dia]/100,AE4513,0)</f>
        <v>0</v>
      </c>
      <c r="AF4514" s="80">
        <f t="shared" si="304"/>
        <v>1</v>
      </c>
      <c r="AG4514" s="123">
        <f t="shared" si="303"/>
        <v>1000</v>
      </c>
      <c r="AH4514" s="126" cm="1">
        <f t="array" ref="AH4514">_xlfn.XLOOKUP(AD4513,CDIHistorico_[Data],CDIHistorico_[CDI dia]/100,AH4513,0)</f>
        <v>0</v>
      </c>
      <c r="AI4514" s="2">
        <f t="shared" si="305"/>
        <v>1</v>
      </c>
    </row>
    <row r="4515" spans="26:35" hidden="1" x14ac:dyDescent="0.25">
      <c r="Z4515"/>
      <c r="AD4515" s="5">
        <f t="shared" si="306"/>
        <v>43265</v>
      </c>
      <c r="AE4515" s="96" cm="1">
        <f t="array" ref="AE4515">_xlfn.XLOOKUP(AD4514,SELICHistorico[Data],SELICHistorico[SELIC dia]/100,AE4514,0)</f>
        <v>0</v>
      </c>
      <c r="AF4515" s="80">
        <f t="shared" si="304"/>
        <v>1</v>
      </c>
      <c r="AG4515" s="123">
        <f t="shared" si="303"/>
        <v>1000</v>
      </c>
      <c r="AH4515" s="126" cm="1">
        <f t="array" ref="AH4515">_xlfn.XLOOKUP(AD4514,CDIHistorico_[Data],CDIHistorico_[CDI dia]/100,AH4514,0)</f>
        <v>0</v>
      </c>
      <c r="AI4515" s="2">
        <f t="shared" si="305"/>
        <v>1</v>
      </c>
    </row>
    <row r="4516" spans="26:35" hidden="1" x14ac:dyDescent="0.25">
      <c r="Z4516"/>
      <c r="AD4516" s="5">
        <f t="shared" si="306"/>
        <v>43266</v>
      </c>
      <c r="AE4516" s="96" cm="1">
        <f t="array" ref="AE4516">_xlfn.XLOOKUP(AD4515,SELICHistorico[Data],SELICHistorico[SELIC dia]/100,AE4515,0)</f>
        <v>0</v>
      </c>
      <c r="AF4516" s="80">
        <f t="shared" si="304"/>
        <v>1</v>
      </c>
      <c r="AG4516" s="123">
        <f t="shared" si="303"/>
        <v>1000</v>
      </c>
      <c r="AH4516" s="126" cm="1">
        <f t="array" ref="AH4516">_xlfn.XLOOKUP(AD4515,CDIHistorico_[Data],CDIHistorico_[CDI dia]/100,AH4515,0)</f>
        <v>0</v>
      </c>
      <c r="AI4516" s="2">
        <f t="shared" si="305"/>
        <v>1</v>
      </c>
    </row>
    <row r="4517" spans="26:35" hidden="1" x14ac:dyDescent="0.25">
      <c r="Z4517"/>
      <c r="AD4517" s="5">
        <f t="shared" si="306"/>
        <v>43269</v>
      </c>
      <c r="AE4517" s="96" cm="1">
        <f t="array" ref="AE4517">_xlfn.XLOOKUP(AD4516,SELICHistorico[Data],SELICHistorico[SELIC dia]/100,AE4516,0)</f>
        <v>0</v>
      </c>
      <c r="AF4517" s="80">
        <f t="shared" si="304"/>
        <v>1</v>
      </c>
      <c r="AG4517" s="123">
        <f t="shared" si="303"/>
        <v>1000</v>
      </c>
      <c r="AH4517" s="126" cm="1">
        <f t="array" ref="AH4517">_xlfn.XLOOKUP(AD4516,CDIHistorico_[Data],CDIHistorico_[CDI dia]/100,AH4516,0)</f>
        <v>0</v>
      </c>
      <c r="AI4517" s="2">
        <f t="shared" si="305"/>
        <v>1</v>
      </c>
    </row>
    <row r="4518" spans="26:35" hidden="1" x14ac:dyDescent="0.25">
      <c r="Z4518"/>
      <c r="AD4518" s="5">
        <f t="shared" si="306"/>
        <v>43270</v>
      </c>
      <c r="AE4518" s="96" cm="1">
        <f t="array" ref="AE4518">_xlfn.XLOOKUP(AD4517,SELICHistorico[Data],SELICHistorico[SELIC dia]/100,AE4517,0)</f>
        <v>0</v>
      </c>
      <c r="AF4518" s="80">
        <f t="shared" si="304"/>
        <v>1</v>
      </c>
      <c r="AG4518" s="123">
        <f t="shared" si="303"/>
        <v>1000</v>
      </c>
      <c r="AH4518" s="126" cm="1">
        <f t="array" ref="AH4518">_xlfn.XLOOKUP(AD4517,CDIHistorico_[Data],CDIHistorico_[CDI dia]/100,AH4517,0)</f>
        <v>0</v>
      </c>
      <c r="AI4518" s="2">
        <f t="shared" si="305"/>
        <v>1</v>
      </c>
    </row>
    <row r="4519" spans="26:35" hidden="1" x14ac:dyDescent="0.25">
      <c r="Z4519"/>
      <c r="AD4519" s="5">
        <f t="shared" si="306"/>
        <v>43271</v>
      </c>
      <c r="AE4519" s="96" cm="1">
        <f t="array" ref="AE4519">_xlfn.XLOOKUP(AD4518,SELICHistorico[Data],SELICHistorico[SELIC dia]/100,AE4518,0)</f>
        <v>0</v>
      </c>
      <c r="AF4519" s="80">
        <f t="shared" si="304"/>
        <v>1</v>
      </c>
      <c r="AG4519" s="123">
        <f t="shared" si="303"/>
        <v>1000</v>
      </c>
      <c r="AH4519" s="126" cm="1">
        <f t="array" ref="AH4519">_xlfn.XLOOKUP(AD4518,CDIHistorico_[Data],CDIHistorico_[CDI dia]/100,AH4518,0)</f>
        <v>0</v>
      </c>
      <c r="AI4519" s="2">
        <f t="shared" si="305"/>
        <v>1</v>
      </c>
    </row>
    <row r="4520" spans="26:35" hidden="1" x14ac:dyDescent="0.25">
      <c r="Z4520"/>
      <c r="AD4520" s="5">
        <f t="shared" si="306"/>
        <v>43272</v>
      </c>
      <c r="AE4520" s="96" cm="1">
        <f t="array" ref="AE4520">_xlfn.XLOOKUP(AD4519,SELICHistorico[Data],SELICHistorico[SELIC dia]/100,AE4519,0)</f>
        <v>0</v>
      </c>
      <c r="AF4520" s="80">
        <f t="shared" si="304"/>
        <v>1</v>
      </c>
      <c r="AG4520" s="123">
        <f t="shared" si="303"/>
        <v>1000</v>
      </c>
      <c r="AH4520" s="126" cm="1">
        <f t="array" ref="AH4520">_xlfn.XLOOKUP(AD4519,CDIHistorico_[Data],CDIHistorico_[CDI dia]/100,AH4519,0)</f>
        <v>0</v>
      </c>
      <c r="AI4520" s="2">
        <f t="shared" si="305"/>
        <v>1</v>
      </c>
    </row>
    <row r="4521" spans="26:35" hidden="1" x14ac:dyDescent="0.25">
      <c r="Z4521"/>
      <c r="AD4521" s="5">
        <f t="shared" si="306"/>
        <v>43273</v>
      </c>
      <c r="AE4521" s="96" cm="1">
        <f t="array" ref="AE4521">_xlfn.XLOOKUP(AD4520,SELICHistorico[Data],SELICHistorico[SELIC dia]/100,AE4520,0)</f>
        <v>0</v>
      </c>
      <c r="AF4521" s="80">
        <f t="shared" si="304"/>
        <v>1</v>
      </c>
      <c r="AG4521" s="123">
        <f t="shared" si="303"/>
        <v>1000</v>
      </c>
      <c r="AH4521" s="126" cm="1">
        <f t="array" ref="AH4521">_xlfn.XLOOKUP(AD4520,CDIHistorico_[Data],CDIHistorico_[CDI dia]/100,AH4520,0)</f>
        <v>0</v>
      </c>
      <c r="AI4521" s="2">
        <f t="shared" si="305"/>
        <v>1</v>
      </c>
    </row>
    <row r="4522" spans="26:35" hidden="1" x14ac:dyDescent="0.25">
      <c r="Z4522"/>
      <c r="AD4522" s="5">
        <f t="shared" si="306"/>
        <v>43276</v>
      </c>
      <c r="AE4522" s="96" cm="1">
        <f t="array" ref="AE4522">_xlfn.XLOOKUP(AD4521,SELICHistorico[Data],SELICHistorico[SELIC dia]/100,AE4521,0)</f>
        <v>0</v>
      </c>
      <c r="AF4522" s="80">
        <f t="shared" si="304"/>
        <v>1</v>
      </c>
      <c r="AG4522" s="123">
        <f t="shared" si="303"/>
        <v>1000</v>
      </c>
      <c r="AH4522" s="126" cm="1">
        <f t="array" ref="AH4522">_xlfn.XLOOKUP(AD4521,CDIHistorico_[Data],CDIHistorico_[CDI dia]/100,AH4521,0)</f>
        <v>0</v>
      </c>
      <c r="AI4522" s="2">
        <f t="shared" si="305"/>
        <v>1</v>
      </c>
    </row>
    <row r="4523" spans="26:35" hidden="1" x14ac:dyDescent="0.25">
      <c r="Z4523"/>
      <c r="AD4523" s="5">
        <f t="shared" si="306"/>
        <v>43277</v>
      </c>
      <c r="AE4523" s="96" cm="1">
        <f t="array" ref="AE4523">_xlfn.XLOOKUP(AD4522,SELICHistorico[Data],SELICHistorico[SELIC dia]/100,AE4522,0)</f>
        <v>0</v>
      </c>
      <c r="AF4523" s="80">
        <f t="shared" si="304"/>
        <v>1</v>
      </c>
      <c r="AG4523" s="123">
        <f t="shared" si="303"/>
        <v>1000</v>
      </c>
      <c r="AH4523" s="126" cm="1">
        <f t="array" ref="AH4523">_xlfn.XLOOKUP(AD4522,CDIHistorico_[Data],CDIHistorico_[CDI dia]/100,AH4522,0)</f>
        <v>0</v>
      </c>
      <c r="AI4523" s="2">
        <f t="shared" si="305"/>
        <v>1</v>
      </c>
    </row>
    <row r="4524" spans="26:35" hidden="1" x14ac:dyDescent="0.25">
      <c r="Z4524"/>
      <c r="AD4524" s="5">
        <f t="shared" si="306"/>
        <v>43278</v>
      </c>
      <c r="AE4524" s="96" cm="1">
        <f t="array" ref="AE4524">_xlfn.XLOOKUP(AD4523,SELICHistorico[Data],SELICHistorico[SELIC dia]/100,AE4523,0)</f>
        <v>0</v>
      </c>
      <c r="AF4524" s="80">
        <f t="shared" si="304"/>
        <v>1</v>
      </c>
      <c r="AG4524" s="123">
        <f t="shared" si="303"/>
        <v>1000</v>
      </c>
      <c r="AH4524" s="126" cm="1">
        <f t="array" ref="AH4524">_xlfn.XLOOKUP(AD4523,CDIHistorico_[Data],CDIHistorico_[CDI dia]/100,AH4523,0)</f>
        <v>0</v>
      </c>
      <c r="AI4524" s="2">
        <f t="shared" si="305"/>
        <v>1</v>
      </c>
    </row>
    <row r="4525" spans="26:35" hidden="1" x14ac:dyDescent="0.25">
      <c r="Z4525"/>
      <c r="AD4525" s="5">
        <f t="shared" si="306"/>
        <v>43279</v>
      </c>
      <c r="AE4525" s="96" cm="1">
        <f t="array" ref="AE4525">_xlfn.XLOOKUP(AD4524,SELICHistorico[Data],SELICHistorico[SELIC dia]/100,AE4524,0)</f>
        <v>0</v>
      </c>
      <c r="AF4525" s="80">
        <f t="shared" si="304"/>
        <v>1</v>
      </c>
      <c r="AG4525" s="123">
        <f t="shared" si="303"/>
        <v>1000</v>
      </c>
      <c r="AH4525" s="126" cm="1">
        <f t="array" ref="AH4525">_xlfn.XLOOKUP(AD4524,CDIHistorico_[Data],CDIHistorico_[CDI dia]/100,AH4524,0)</f>
        <v>0</v>
      </c>
      <c r="AI4525" s="2">
        <f t="shared" si="305"/>
        <v>1</v>
      </c>
    </row>
    <row r="4526" spans="26:35" hidden="1" x14ac:dyDescent="0.25">
      <c r="Z4526"/>
      <c r="AD4526" s="5">
        <f t="shared" si="306"/>
        <v>43280</v>
      </c>
      <c r="AE4526" s="96" cm="1">
        <f t="array" ref="AE4526">_xlfn.XLOOKUP(AD4525,SELICHistorico[Data],SELICHistorico[SELIC dia]/100,AE4525,0)</f>
        <v>0</v>
      </c>
      <c r="AF4526" s="80">
        <f t="shared" si="304"/>
        <v>1</v>
      </c>
      <c r="AG4526" s="123">
        <f t="shared" si="303"/>
        <v>1000</v>
      </c>
      <c r="AH4526" s="126" cm="1">
        <f t="array" ref="AH4526">_xlfn.XLOOKUP(AD4525,CDIHistorico_[Data],CDIHistorico_[CDI dia]/100,AH4525,0)</f>
        <v>0</v>
      </c>
      <c r="AI4526" s="2">
        <f t="shared" si="305"/>
        <v>1</v>
      </c>
    </row>
    <row r="4527" spans="26:35" hidden="1" x14ac:dyDescent="0.25">
      <c r="Z4527"/>
      <c r="AD4527" s="5">
        <f t="shared" si="306"/>
        <v>43283</v>
      </c>
      <c r="AE4527" s="96" cm="1">
        <f t="array" ref="AE4527">_xlfn.XLOOKUP(AD4526,SELICHistorico[Data],SELICHistorico[SELIC dia]/100,AE4526,0)</f>
        <v>0</v>
      </c>
      <c r="AF4527" s="80">
        <f t="shared" si="304"/>
        <v>1</v>
      </c>
      <c r="AG4527" s="123">
        <f t="shared" si="303"/>
        <v>1000</v>
      </c>
      <c r="AH4527" s="126" cm="1">
        <f t="array" ref="AH4527">_xlfn.XLOOKUP(AD4526,CDIHistorico_[Data],CDIHistorico_[CDI dia]/100,AH4526,0)</f>
        <v>0</v>
      </c>
      <c r="AI4527" s="2">
        <f t="shared" si="305"/>
        <v>1</v>
      </c>
    </row>
    <row r="4528" spans="26:35" hidden="1" x14ac:dyDescent="0.25">
      <c r="Z4528"/>
      <c r="AD4528" s="5">
        <f t="shared" si="306"/>
        <v>43284</v>
      </c>
      <c r="AE4528" s="96" cm="1">
        <f t="array" ref="AE4528">_xlfn.XLOOKUP(AD4527,SELICHistorico[Data],SELICHistorico[SELIC dia]/100,AE4527,0)</f>
        <v>0</v>
      </c>
      <c r="AF4528" s="80">
        <f t="shared" si="304"/>
        <v>1</v>
      </c>
      <c r="AG4528" s="123">
        <f t="shared" si="303"/>
        <v>1000</v>
      </c>
      <c r="AH4528" s="126" cm="1">
        <f t="array" ref="AH4528">_xlfn.XLOOKUP(AD4527,CDIHistorico_[Data],CDIHistorico_[CDI dia]/100,AH4527,0)</f>
        <v>0</v>
      </c>
      <c r="AI4528" s="2">
        <f t="shared" si="305"/>
        <v>1</v>
      </c>
    </row>
    <row r="4529" spans="26:35" hidden="1" x14ac:dyDescent="0.25">
      <c r="Z4529"/>
      <c r="AD4529" s="5">
        <f t="shared" si="306"/>
        <v>43285</v>
      </c>
      <c r="AE4529" s="96" cm="1">
        <f t="array" ref="AE4529">_xlfn.XLOOKUP(AD4528,SELICHistorico[Data],SELICHistorico[SELIC dia]/100,AE4528,0)</f>
        <v>0</v>
      </c>
      <c r="AF4529" s="80">
        <f t="shared" si="304"/>
        <v>1</v>
      </c>
      <c r="AG4529" s="123">
        <f t="shared" si="303"/>
        <v>1000</v>
      </c>
      <c r="AH4529" s="126" cm="1">
        <f t="array" ref="AH4529">_xlfn.XLOOKUP(AD4528,CDIHistorico_[Data],CDIHistorico_[CDI dia]/100,AH4528,0)</f>
        <v>0</v>
      </c>
      <c r="AI4529" s="2">
        <f t="shared" si="305"/>
        <v>1</v>
      </c>
    </row>
    <row r="4530" spans="26:35" hidden="1" x14ac:dyDescent="0.25">
      <c r="Z4530"/>
      <c r="AD4530" s="5">
        <f t="shared" si="306"/>
        <v>43286</v>
      </c>
      <c r="AE4530" s="96" cm="1">
        <f t="array" ref="AE4530">_xlfn.XLOOKUP(AD4529,SELICHistorico[Data],SELICHistorico[SELIC dia]/100,AE4529,0)</f>
        <v>0</v>
      </c>
      <c r="AF4530" s="80">
        <f t="shared" si="304"/>
        <v>1</v>
      </c>
      <c r="AG4530" s="123">
        <f t="shared" si="303"/>
        <v>1000</v>
      </c>
      <c r="AH4530" s="126" cm="1">
        <f t="array" ref="AH4530">_xlfn.XLOOKUP(AD4529,CDIHistorico_[Data],CDIHistorico_[CDI dia]/100,AH4529,0)</f>
        <v>0</v>
      </c>
      <c r="AI4530" s="2">
        <f t="shared" si="305"/>
        <v>1</v>
      </c>
    </row>
    <row r="4531" spans="26:35" hidden="1" x14ac:dyDescent="0.25">
      <c r="Z4531"/>
      <c r="AD4531" s="5">
        <f t="shared" si="306"/>
        <v>43287</v>
      </c>
      <c r="AE4531" s="96" cm="1">
        <f t="array" ref="AE4531">_xlfn.XLOOKUP(AD4530,SELICHistorico[Data],SELICHistorico[SELIC dia]/100,AE4530,0)</f>
        <v>0</v>
      </c>
      <c r="AF4531" s="80">
        <f t="shared" si="304"/>
        <v>1</v>
      </c>
      <c r="AG4531" s="123">
        <f t="shared" si="303"/>
        <v>1000</v>
      </c>
      <c r="AH4531" s="126" cm="1">
        <f t="array" ref="AH4531">_xlfn.XLOOKUP(AD4530,CDIHistorico_[Data],CDIHistorico_[CDI dia]/100,AH4530,0)</f>
        <v>0</v>
      </c>
      <c r="AI4531" s="2">
        <f t="shared" si="305"/>
        <v>1</v>
      </c>
    </row>
    <row r="4532" spans="26:35" hidden="1" x14ac:dyDescent="0.25">
      <c r="Z4532"/>
      <c r="AD4532" s="5">
        <f t="shared" si="306"/>
        <v>43290</v>
      </c>
      <c r="AE4532" s="96" cm="1">
        <f t="array" ref="AE4532">_xlfn.XLOOKUP(AD4531,SELICHistorico[Data],SELICHistorico[SELIC dia]/100,AE4531,0)</f>
        <v>0</v>
      </c>
      <c r="AF4532" s="80">
        <f t="shared" si="304"/>
        <v>1</v>
      </c>
      <c r="AG4532" s="123">
        <f t="shared" si="303"/>
        <v>1000</v>
      </c>
      <c r="AH4532" s="126" cm="1">
        <f t="array" ref="AH4532">_xlfn.XLOOKUP(AD4531,CDIHistorico_[Data],CDIHistorico_[CDI dia]/100,AH4531,0)</f>
        <v>0</v>
      </c>
      <c r="AI4532" s="2">
        <f t="shared" si="305"/>
        <v>1</v>
      </c>
    </row>
    <row r="4533" spans="26:35" hidden="1" x14ac:dyDescent="0.25">
      <c r="Z4533"/>
      <c r="AD4533" s="5">
        <f t="shared" si="306"/>
        <v>43291</v>
      </c>
      <c r="AE4533" s="96" cm="1">
        <f t="array" ref="AE4533">_xlfn.XLOOKUP(AD4532,SELICHistorico[Data],SELICHistorico[SELIC dia]/100,AE4532,0)</f>
        <v>0</v>
      </c>
      <c r="AF4533" s="80">
        <f t="shared" si="304"/>
        <v>1</v>
      </c>
      <c r="AG4533" s="123">
        <f t="shared" si="303"/>
        <v>1000</v>
      </c>
      <c r="AH4533" s="126" cm="1">
        <f t="array" ref="AH4533">_xlfn.XLOOKUP(AD4532,CDIHistorico_[Data],CDIHistorico_[CDI dia]/100,AH4532,0)</f>
        <v>0</v>
      </c>
      <c r="AI4533" s="2">
        <f t="shared" si="305"/>
        <v>1</v>
      </c>
    </row>
    <row r="4534" spans="26:35" hidden="1" x14ac:dyDescent="0.25">
      <c r="Z4534"/>
      <c r="AD4534" s="5">
        <f t="shared" si="306"/>
        <v>43292</v>
      </c>
      <c r="AE4534" s="96" cm="1">
        <f t="array" ref="AE4534">_xlfn.XLOOKUP(AD4533,SELICHistorico[Data],SELICHistorico[SELIC dia]/100,AE4533,0)</f>
        <v>0</v>
      </c>
      <c r="AF4534" s="80">
        <f t="shared" si="304"/>
        <v>1</v>
      </c>
      <c r="AG4534" s="123">
        <f t="shared" si="303"/>
        <v>1000</v>
      </c>
      <c r="AH4534" s="126" cm="1">
        <f t="array" ref="AH4534">_xlfn.XLOOKUP(AD4533,CDIHistorico_[Data],CDIHistorico_[CDI dia]/100,AH4533,0)</f>
        <v>0</v>
      </c>
      <c r="AI4534" s="2">
        <f t="shared" si="305"/>
        <v>1</v>
      </c>
    </row>
    <row r="4535" spans="26:35" hidden="1" x14ac:dyDescent="0.25">
      <c r="Z4535"/>
      <c r="AD4535" s="5">
        <f t="shared" si="306"/>
        <v>43293</v>
      </c>
      <c r="AE4535" s="96" cm="1">
        <f t="array" ref="AE4535">_xlfn.XLOOKUP(AD4534,SELICHistorico[Data],SELICHistorico[SELIC dia]/100,AE4534,0)</f>
        <v>0</v>
      </c>
      <c r="AF4535" s="80">
        <f t="shared" si="304"/>
        <v>1</v>
      </c>
      <c r="AG4535" s="123">
        <f t="shared" si="303"/>
        <v>1000</v>
      </c>
      <c r="AH4535" s="126" cm="1">
        <f t="array" ref="AH4535">_xlfn.XLOOKUP(AD4534,CDIHistorico_[Data],CDIHistorico_[CDI dia]/100,AH4534,0)</f>
        <v>0</v>
      </c>
      <c r="AI4535" s="2">
        <f t="shared" si="305"/>
        <v>1</v>
      </c>
    </row>
    <row r="4536" spans="26:35" hidden="1" x14ac:dyDescent="0.25">
      <c r="Z4536"/>
      <c r="AD4536" s="5">
        <f t="shared" si="306"/>
        <v>43294</v>
      </c>
      <c r="AE4536" s="96" cm="1">
        <f t="array" ref="AE4536">_xlfn.XLOOKUP(AD4535,SELICHistorico[Data],SELICHistorico[SELIC dia]/100,AE4535,0)</f>
        <v>0</v>
      </c>
      <c r="AF4536" s="80">
        <f t="shared" si="304"/>
        <v>1</v>
      </c>
      <c r="AG4536" s="123">
        <f t="shared" si="303"/>
        <v>1000</v>
      </c>
      <c r="AH4536" s="126" cm="1">
        <f t="array" ref="AH4536">_xlfn.XLOOKUP(AD4535,CDIHistorico_[Data],CDIHistorico_[CDI dia]/100,AH4535,0)</f>
        <v>0</v>
      </c>
      <c r="AI4536" s="2">
        <f t="shared" si="305"/>
        <v>1</v>
      </c>
    </row>
    <row r="4537" spans="26:35" hidden="1" x14ac:dyDescent="0.25">
      <c r="Z4537"/>
      <c r="AD4537" s="5">
        <f t="shared" si="306"/>
        <v>43297</v>
      </c>
      <c r="AE4537" s="96" cm="1">
        <f t="array" ref="AE4537">_xlfn.XLOOKUP(AD4536,SELICHistorico[Data],SELICHistorico[SELIC dia]/100,AE4536,0)</f>
        <v>0</v>
      </c>
      <c r="AF4537" s="80">
        <f t="shared" si="304"/>
        <v>1</v>
      </c>
      <c r="AG4537" s="123">
        <f t="shared" si="303"/>
        <v>1000</v>
      </c>
      <c r="AH4537" s="126" cm="1">
        <f t="array" ref="AH4537">_xlfn.XLOOKUP(AD4536,CDIHistorico_[Data],CDIHistorico_[CDI dia]/100,AH4536,0)</f>
        <v>0</v>
      </c>
      <c r="AI4537" s="2">
        <f t="shared" si="305"/>
        <v>1</v>
      </c>
    </row>
    <row r="4538" spans="26:35" hidden="1" x14ac:dyDescent="0.25">
      <c r="Z4538"/>
      <c r="AD4538" s="5">
        <f t="shared" si="306"/>
        <v>43298</v>
      </c>
      <c r="AE4538" s="96" cm="1">
        <f t="array" ref="AE4538">_xlfn.XLOOKUP(AD4537,SELICHistorico[Data],SELICHistorico[SELIC dia]/100,AE4537,0)</f>
        <v>0</v>
      </c>
      <c r="AF4538" s="80">
        <f t="shared" si="304"/>
        <v>1</v>
      </c>
      <c r="AG4538" s="123">
        <f t="shared" si="303"/>
        <v>1000</v>
      </c>
      <c r="AH4538" s="126" cm="1">
        <f t="array" ref="AH4538">_xlfn.XLOOKUP(AD4537,CDIHistorico_[Data],CDIHistorico_[CDI dia]/100,AH4537,0)</f>
        <v>0</v>
      </c>
      <c r="AI4538" s="2">
        <f t="shared" si="305"/>
        <v>1</v>
      </c>
    </row>
    <row r="4539" spans="26:35" hidden="1" x14ac:dyDescent="0.25">
      <c r="Z4539"/>
      <c r="AD4539" s="5">
        <f t="shared" si="306"/>
        <v>43299</v>
      </c>
      <c r="AE4539" s="96" cm="1">
        <f t="array" ref="AE4539">_xlfn.XLOOKUP(AD4538,SELICHistorico[Data],SELICHistorico[SELIC dia]/100,AE4538,0)</f>
        <v>0</v>
      </c>
      <c r="AF4539" s="80">
        <f t="shared" si="304"/>
        <v>1</v>
      </c>
      <c r="AG4539" s="123">
        <f t="shared" si="303"/>
        <v>1000</v>
      </c>
      <c r="AH4539" s="126" cm="1">
        <f t="array" ref="AH4539">_xlfn.XLOOKUP(AD4538,CDIHistorico_[Data],CDIHistorico_[CDI dia]/100,AH4538,0)</f>
        <v>0</v>
      </c>
      <c r="AI4539" s="2">
        <f t="shared" si="305"/>
        <v>1</v>
      </c>
    </row>
    <row r="4540" spans="26:35" hidden="1" x14ac:dyDescent="0.25">
      <c r="Z4540"/>
      <c r="AD4540" s="5">
        <f t="shared" si="306"/>
        <v>43300</v>
      </c>
      <c r="AE4540" s="96" cm="1">
        <f t="array" ref="AE4540">_xlfn.XLOOKUP(AD4539,SELICHistorico[Data],SELICHistorico[SELIC dia]/100,AE4539,0)</f>
        <v>0</v>
      </c>
      <c r="AF4540" s="80">
        <f t="shared" si="304"/>
        <v>1</v>
      </c>
      <c r="AG4540" s="123">
        <f t="shared" si="303"/>
        <v>1000</v>
      </c>
      <c r="AH4540" s="126" cm="1">
        <f t="array" ref="AH4540">_xlfn.XLOOKUP(AD4539,CDIHistorico_[Data],CDIHistorico_[CDI dia]/100,AH4539,0)</f>
        <v>0</v>
      </c>
      <c r="AI4540" s="2">
        <f t="shared" si="305"/>
        <v>1</v>
      </c>
    </row>
    <row r="4541" spans="26:35" hidden="1" x14ac:dyDescent="0.25">
      <c r="Z4541"/>
      <c r="AD4541" s="5">
        <f t="shared" si="306"/>
        <v>43301</v>
      </c>
      <c r="AE4541" s="96" cm="1">
        <f t="array" ref="AE4541">_xlfn.XLOOKUP(AD4540,SELICHistorico[Data],SELICHistorico[SELIC dia]/100,AE4540,0)</f>
        <v>0</v>
      </c>
      <c r="AF4541" s="80">
        <f t="shared" si="304"/>
        <v>1</v>
      </c>
      <c r="AG4541" s="123">
        <f t="shared" si="303"/>
        <v>1000</v>
      </c>
      <c r="AH4541" s="126" cm="1">
        <f t="array" ref="AH4541">_xlfn.XLOOKUP(AD4540,CDIHistorico_[Data],CDIHistorico_[CDI dia]/100,AH4540,0)</f>
        <v>0</v>
      </c>
      <c r="AI4541" s="2">
        <f t="shared" si="305"/>
        <v>1</v>
      </c>
    </row>
    <row r="4542" spans="26:35" hidden="1" x14ac:dyDescent="0.25">
      <c r="Z4542"/>
      <c r="AD4542" s="5">
        <f t="shared" si="306"/>
        <v>43304</v>
      </c>
      <c r="AE4542" s="96" cm="1">
        <f t="array" ref="AE4542">_xlfn.XLOOKUP(AD4541,SELICHistorico[Data],SELICHistorico[SELIC dia]/100,AE4541,0)</f>
        <v>0</v>
      </c>
      <c r="AF4542" s="80">
        <f t="shared" si="304"/>
        <v>1</v>
      </c>
      <c r="AG4542" s="123">
        <f t="shared" si="303"/>
        <v>1000</v>
      </c>
      <c r="AH4542" s="126" cm="1">
        <f t="array" ref="AH4542">_xlfn.XLOOKUP(AD4541,CDIHistorico_[Data],CDIHistorico_[CDI dia]/100,AH4541,0)</f>
        <v>0</v>
      </c>
      <c r="AI4542" s="2">
        <f t="shared" si="305"/>
        <v>1</v>
      </c>
    </row>
    <row r="4543" spans="26:35" hidden="1" x14ac:dyDescent="0.25">
      <c r="Z4543"/>
      <c r="AD4543" s="5">
        <f t="shared" si="306"/>
        <v>43305</v>
      </c>
      <c r="AE4543" s="96" cm="1">
        <f t="array" ref="AE4543">_xlfn.XLOOKUP(AD4542,SELICHistorico[Data],SELICHistorico[SELIC dia]/100,AE4542,0)</f>
        <v>0</v>
      </c>
      <c r="AF4543" s="80">
        <f t="shared" si="304"/>
        <v>1</v>
      </c>
      <c r="AG4543" s="123">
        <f t="shared" si="303"/>
        <v>1000</v>
      </c>
      <c r="AH4543" s="126" cm="1">
        <f t="array" ref="AH4543">_xlfn.XLOOKUP(AD4542,CDIHistorico_[Data],CDIHistorico_[CDI dia]/100,AH4542,0)</f>
        <v>0</v>
      </c>
      <c r="AI4543" s="2">
        <f t="shared" si="305"/>
        <v>1</v>
      </c>
    </row>
    <row r="4544" spans="26:35" hidden="1" x14ac:dyDescent="0.25">
      <c r="Z4544"/>
      <c r="AD4544" s="5">
        <f t="shared" si="306"/>
        <v>43306</v>
      </c>
      <c r="AE4544" s="96" cm="1">
        <f t="array" ref="AE4544">_xlfn.XLOOKUP(AD4543,SELICHistorico[Data],SELICHistorico[SELIC dia]/100,AE4543,0)</f>
        <v>0</v>
      </c>
      <c r="AF4544" s="80">
        <f t="shared" si="304"/>
        <v>1</v>
      </c>
      <c r="AG4544" s="123">
        <f t="shared" si="303"/>
        <v>1000</v>
      </c>
      <c r="AH4544" s="126" cm="1">
        <f t="array" ref="AH4544">_xlfn.XLOOKUP(AD4543,CDIHistorico_[Data],CDIHistorico_[CDI dia]/100,AH4543,0)</f>
        <v>0</v>
      </c>
      <c r="AI4544" s="2">
        <f t="shared" si="305"/>
        <v>1</v>
      </c>
    </row>
    <row r="4545" spans="26:35" hidden="1" x14ac:dyDescent="0.25">
      <c r="Z4545"/>
      <c r="AD4545" s="5">
        <f t="shared" si="306"/>
        <v>43307</v>
      </c>
      <c r="AE4545" s="96" cm="1">
        <f t="array" ref="AE4545">_xlfn.XLOOKUP(AD4544,SELICHistorico[Data],SELICHistorico[SELIC dia]/100,AE4544,0)</f>
        <v>0</v>
      </c>
      <c r="AF4545" s="80">
        <f t="shared" si="304"/>
        <v>1</v>
      </c>
      <c r="AG4545" s="123">
        <f t="shared" si="303"/>
        <v>1000</v>
      </c>
      <c r="AH4545" s="126" cm="1">
        <f t="array" ref="AH4545">_xlfn.XLOOKUP(AD4544,CDIHistorico_[Data],CDIHistorico_[CDI dia]/100,AH4544,0)</f>
        <v>0</v>
      </c>
      <c r="AI4545" s="2">
        <f t="shared" si="305"/>
        <v>1</v>
      </c>
    </row>
    <row r="4546" spans="26:35" hidden="1" x14ac:dyDescent="0.25">
      <c r="Z4546"/>
      <c r="AD4546" s="5">
        <f t="shared" si="306"/>
        <v>43308</v>
      </c>
      <c r="AE4546" s="96" cm="1">
        <f t="array" ref="AE4546">_xlfn.XLOOKUP(AD4545,SELICHistorico[Data],SELICHistorico[SELIC dia]/100,AE4545,0)</f>
        <v>0</v>
      </c>
      <c r="AF4546" s="80">
        <f t="shared" si="304"/>
        <v>1</v>
      </c>
      <c r="AG4546" s="123">
        <f t="shared" si="303"/>
        <v>1000</v>
      </c>
      <c r="AH4546" s="126" cm="1">
        <f t="array" ref="AH4546">_xlfn.XLOOKUP(AD4545,CDIHistorico_[Data],CDIHistorico_[CDI dia]/100,AH4545,0)</f>
        <v>0</v>
      </c>
      <c r="AI4546" s="2">
        <f t="shared" si="305"/>
        <v>1</v>
      </c>
    </row>
    <row r="4547" spans="26:35" hidden="1" x14ac:dyDescent="0.25">
      <c r="Z4547"/>
      <c r="AD4547" s="5">
        <f t="shared" si="306"/>
        <v>43311</v>
      </c>
      <c r="AE4547" s="96" cm="1">
        <f t="array" ref="AE4547">_xlfn.XLOOKUP(AD4546,SELICHistorico[Data],SELICHistorico[SELIC dia]/100,AE4546,0)</f>
        <v>0</v>
      </c>
      <c r="AF4547" s="80">
        <f t="shared" si="304"/>
        <v>1</v>
      </c>
      <c r="AG4547" s="123">
        <f t="shared" si="303"/>
        <v>1000</v>
      </c>
      <c r="AH4547" s="126" cm="1">
        <f t="array" ref="AH4547">_xlfn.XLOOKUP(AD4546,CDIHistorico_[Data],CDIHistorico_[CDI dia]/100,AH4546,0)</f>
        <v>0</v>
      </c>
      <c r="AI4547" s="2">
        <f t="shared" si="305"/>
        <v>1</v>
      </c>
    </row>
    <row r="4548" spans="26:35" hidden="1" x14ac:dyDescent="0.25">
      <c r="Z4548"/>
      <c r="AD4548" s="5">
        <f t="shared" si="306"/>
        <v>43312</v>
      </c>
      <c r="AE4548" s="96" cm="1">
        <f t="array" ref="AE4548">_xlfn.XLOOKUP(AD4547,SELICHistorico[Data],SELICHistorico[SELIC dia]/100,AE4547,0)</f>
        <v>0</v>
      </c>
      <c r="AF4548" s="80">
        <f t="shared" si="304"/>
        <v>1</v>
      </c>
      <c r="AG4548" s="123">
        <f t="shared" si="303"/>
        <v>1000</v>
      </c>
      <c r="AH4548" s="126" cm="1">
        <f t="array" ref="AH4548">_xlfn.XLOOKUP(AD4547,CDIHistorico_[Data],CDIHistorico_[CDI dia]/100,AH4547,0)</f>
        <v>0</v>
      </c>
      <c r="AI4548" s="2">
        <f t="shared" si="305"/>
        <v>1</v>
      </c>
    </row>
    <row r="4549" spans="26:35" hidden="1" x14ac:dyDescent="0.25">
      <c r="Z4549"/>
      <c r="AD4549" s="5">
        <f t="shared" si="306"/>
        <v>43313</v>
      </c>
      <c r="AE4549" s="96" cm="1">
        <f t="array" ref="AE4549">_xlfn.XLOOKUP(AD4548,SELICHistorico[Data],SELICHistorico[SELIC dia]/100,AE4548,0)</f>
        <v>0</v>
      </c>
      <c r="AF4549" s="80">
        <f t="shared" si="304"/>
        <v>1</v>
      </c>
      <c r="AG4549" s="123">
        <f t="shared" si="303"/>
        <v>1000</v>
      </c>
      <c r="AH4549" s="126" cm="1">
        <f t="array" ref="AH4549">_xlfn.XLOOKUP(AD4548,CDIHistorico_[Data],CDIHistorico_[CDI dia]/100,AH4548,0)</f>
        <v>0</v>
      </c>
      <c r="AI4549" s="2">
        <f t="shared" si="305"/>
        <v>1</v>
      </c>
    </row>
    <row r="4550" spans="26:35" hidden="1" x14ac:dyDescent="0.25">
      <c r="Z4550"/>
      <c r="AD4550" s="5">
        <f t="shared" si="306"/>
        <v>43314</v>
      </c>
      <c r="AE4550" s="96" cm="1">
        <f t="array" ref="AE4550">_xlfn.XLOOKUP(AD4549,SELICHistorico[Data],SELICHistorico[SELIC dia]/100,AE4549,0)</f>
        <v>0</v>
      </c>
      <c r="AF4550" s="80">
        <f t="shared" si="304"/>
        <v>1</v>
      </c>
      <c r="AG4550" s="123">
        <f t="shared" si="303"/>
        <v>1000</v>
      </c>
      <c r="AH4550" s="126" cm="1">
        <f t="array" ref="AH4550">_xlfn.XLOOKUP(AD4549,CDIHistorico_[Data],CDIHistorico_[CDI dia]/100,AH4549,0)</f>
        <v>0</v>
      </c>
      <c r="AI4550" s="2">
        <f t="shared" si="305"/>
        <v>1</v>
      </c>
    </row>
    <row r="4551" spans="26:35" hidden="1" x14ac:dyDescent="0.25">
      <c r="Z4551"/>
      <c r="AD4551" s="5">
        <f t="shared" si="306"/>
        <v>43315</v>
      </c>
      <c r="AE4551" s="96" cm="1">
        <f t="array" ref="AE4551">_xlfn.XLOOKUP(AD4550,SELICHistorico[Data],SELICHistorico[SELIC dia]/100,AE4550,0)</f>
        <v>0</v>
      </c>
      <c r="AF4551" s="80">
        <f t="shared" si="304"/>
        <v>1</v>
      </c>
      <c r="AG4551" s="123">
        <f t="shared" si="303"/>
        <v>1000</v>
      </c>
      <c r="AH4551" s="126" cm="1">
        <f t="array" ref="AH4551">_xlfn.XLOOKUP(AD4550,CDIHistorico_[Data],CDIHistorico_[CDI dia]/100,AH4550,0)</f>
        <v>0</v>
      </c>
      <c r="AI4551" s="2">
        <f t="shared" si="305"/>
        <v>1</v>
      </c>
    </row>
    <row r="4552" spans="26:35" hidden="1" x14ac:dyDescent="0.25">
      <c r="Z4552"/>
      <c r="AD4552" s="5">
        <f t="shared" si="306"/>
        <v>43318</v>
      </c>
      <c r="AE4552" s="96" cm="1">
        <f t="array" ref="AE4552">_xlfn.XLOOKUP(AD4551,SELICHistorico[Data],SELICHistorico[SELIC dia]/100,AE4551,0)</f>
        <v>0</v>
      </c>
      <c r="AF4552" s="80">
        <f t="shared" si="304"/>
        <v>1</v>
      </c>
      <c r="AG4552" s="123">
        <f t="shared" si="303"/>
        <v>1000</v>
      </c>
      <c r="AH4552" s="126" cm="1">
        <f t="array" ref="AH4552">_xlfn.XLOOKUP(AD4551,CDIHistorico_[Data],CDIHistorico_[CDI dia]/100,AH4551,0)</f>
        <v>0</v>
      </c>
      <c r="AI4552" s="2">
        <f t="shared" si="305"/>
        <v>1</v>
      </c>
    </row>
    <row r="4553" spans="26:35" hidden="1" x14ac:dyDescent="0.25">
      <c r="Z4553"/>
      <c r="AD4553" s="5">
        <f t="shared" si="306"/>
        <v>43319</v>
      </c>
      <c r="AE4553" s="96" cm="1">
        <f t="array" ref="AE4553">_xlfn.XLOOKUP(AD4552,SELICHistorico[Data],SELICHistorico[SELIC dia]/100,AE4552,0)</f>
        <v>0</v>
      </c>
      <c r="AF4553" s="80">
        <f t="shared" si="304"/>
        <v>1</v>
      </c>
      <c r="AG4553" s="123">
        <f t="shared" si="303"/>
        <v>1000</v>
      </c>
      <c r="AH4553" s="126" cm="1">
        <f t="array" ref="AH4553">_xlfn.XLOOKUP(AD4552,CDIHistorico_[Data],CDIHistorico_[CDI dia]/100,AH4552,0)</f>
        <v>0</v>
      </c>
      <c r="AI4553" s="2">
        <f t="shared" si="305"/>
        <v>1</v>
      </c>
    </row>
    <row r="4554" spans="26:35" hidden="1" x14ac:dyDescent="0.25">
      <c r="Z4554"/>
      <c r="AD4554" s="5">
        <f t="shared" si="306"/>
        <v>43320</v>
      </c>
      <c r="AE4554" s="96" cm="1">
        <f t="array" ref="AE4554">_xlfn.XLOOKUP(AD4553,SELICHistorico[Data],SELICHistorico[SELIC dia]/100,AE4553,0)</f>
        <v>0</v>
      </c>
      <c r="AF4554" s="80">
        <f t="shared" si="304"/>
        <v>1</v>
      </c>
      <c r="AG4554" s="123">
        <f t="shared" si="303"/>
        <v>1000</v>
      </c>
      <c r="AH4554" s="126" cm="1">
        <f t="array" ref="AH4554">_xlfn.XLOOKUP(AD4553,CDIHistorico_[Data],CDIHistorico_[CDI dia]/100,AH4553,0)</f>
        <v>0</v>
      </c>
      <c r="AI4554" s="2">
        <f t="shared" si="305"/>
        <v>1</v>
      </c>
    </row>
    <row r="4555" spans="26:35" hidden="1" x14ac:dyDescent="0.25">
      <c r="Z4555"/>
      <c r="AD4555" s="5">
        <f t="shared" si="306"/>
        <v>43321</v>
      </c>
      <c r="AE4555" s="96" cm="1">
        <f t="array" ref="AE4555">_xlfn.XLOOKUP(AD4554,SELICHistorico[Data],SELICHistorico[SELIC dia]/100,AE4554,0)</f>
        <v>0</v>
      </c>
      <c r="AF4555" s="80">
        <f t="shared" si="304"/>
        <v>1</v>
      </c>
      <c r="AG4555" s="123">
        <f t="shared" si="303"/>
        <v>1000</v>
      </c>
      <c r="AH4555" s="126" cm="1">
        <f t="array" ref="AH4555">_xlfn.XLOOKUP(AD4554,CDIHistorico_[Data],CDIHistorico_[CDI dia]/100,AH4554,0)</f>
        <v>0</v>
      </c>
      <c r="AI4555" s="2">
        <f t="shared" si="305"/>
        <v>1</v>
      </c>
    </row>
    <row r="4556" spans="26:35" hidden="1" x14ac:dyDescent="0.25">
      <c r="Z4556"/>
      <c r="AD4556" s="5">
        <f t="shared" si="306"/>
        <v>43322</v>
      </c>
      <c r="AE4556" s="96" cm="1">
        <f t="array" ref="AE4556">_xlfn.XLOOKUP(AD4555,SELICHistorico[Data],SELICHistorico[SELIC dia]/100,AE4555,0)</f>
        <v>0</v>
      </c>
      <c r="AF4556" s="80">
        <f t="shared" si="304"/>
        <v>1</v>
      </c>
      <c r="AG4556" s="123">
        <f t="shared" ref="AG4556:AG4619" si="307">TRUNC(1000*AF4556,6)</f>
        <v>1000</v>
      </c>
      <c r="AH4556" s="126" cm="1">
        <f t="array" ref="AH4556">_xlfn.XLOOKUP(AD4555,CDIHistorico_[Data],CDIHistorico_[CDI dia]/100,AH4555,0)</f>
        <v>0</v>
      </c>
      <c r="AI4556" s="2">
        <f t="shared" si="305"/>
        <v>1</v>
      </c>
    </row>
    <row r="4557" spans="26:35" hidden="1" x14ac:dyDescent="0.25">
      <c r="Z4557"/>
      <c r="AD4557" s="5">
        <f t="shared" si="306"/>
        <v>43325</v>
      </c>
      <c r="AE4557" s="96" cm="1">
        <f t="array" ref="AE4557">_xlfn.XLOOKUP(AD4556,SELICHistorico[Data],SELICHistorico[SELIC dia]/100,AE4556,0)</f>
        <v>0</v>
      </c>
      <c r="AF4557" s="80">
        <f t="shared" ref="AF4557:AF4620" si="308">AF4556*(1+AE4557)</f>
        <v>1</v>
      </c>
      <c r="AG4557" s="123">
        <f t="shared" si="307"/>
        <v>1000</v>
      </c>
      <c r="AH4557" s="126" cm="1">
        <f t="array" ref="AH4557">_xlfn.XLOOKUP(AD4556,CDIHistorico_[Data],CDIHistorico_[CDI dia]/100,AH4556,0)</f>
        <v>0</v>
      </c>
      <c r="AI4557" s="2">
        <f t="shared" ref="AI4557:AI4620" si="309">AI4556*(1+AH4557)</f>
        <v>1</v>
      </c>
    </row>
    <row r="4558" spans="26:35" hidden="1" x14ac:dyDescent="0.25">
      <c r="Z4558"/>
      <c r="AD4558" s="5">
        <f t="shared" si="306"/>
        <v>43326</v>
      </c>
      <c r="AE4558" s="96" cm="1">
        <f t="array" ref="AE4558">_xlfn.XLOOKUP(AD4557,SELICHistorico[Data],SELICHistorico[SELIC dia]/100,AE4557,0)</f>
        <v>0</v>
      </c>
      <c r="AF4558" s="80">
        <f t="shared" si="308"/>
        <v>1</v>
      </c>
      <c r="AG4558" s="123">
        <f t="shared" si="307"/>
        <v>1000</v>
      </c>
      <c r="AH4558" s="126" cm="1">
        <f t="array" ref="AH4558">_xlfn.XLOOKUP(AD4557,CDIHistorico_[Data],CDIHistorico_[CDI dia]/100,AH4557,0)</f>
        <v>0</v>
      </c>
      <c r="AI4558" s="2">
        <f t="shared" si="309"/>
        <v>1</v>
      </c>
    </row>
    <row r="4559" spans="26:35" hidden="1" x14ac:dyDescent="0.25">
      <c r="Z4559"/>
      <c r="AD4559" s="5">
        <f t="shared" si="306"/>
        <v>43327</v>
      </c>
      <c r="AE4559" s="96" cm="1">
        <f t="array" ref="AE4559">_xlfn.XLOOKUP(AD4558,SELICHistorico[Data],SELICHistorico[SELIC dia]/100,AE4558,0)</f>
        <v>0</v>
      </c>
      <c r="AF4559" s="80">
        <f t="shared" si="308"/>
        <v>1</v>
      </c>
      <c r="AG4559" s="123">
        <f t="shared" si="307"/>
        <v>1000</v>
      </c>
      <c r="AH4559" s="126" cm="1">
        <f t="array" ref="AH4559">_xlfn.XLOOKUP(AD4558,CDIHistorico_[Data],CDIHistorico_[CDI dia]/100,AH4558,0)</f>
        <v>0</v>
      </c>
      <c r="AI4559" s="2">
        <f t="shared" si="309"/>
        <v>1</v>
      </c>
    </row>
    <row r="4560" spans="26:35" hidden="1" x14ac:dyDescent="0.25">
      <c r="Z4560"/>
      <c r="AD4560" s="5">
        <f t="shared" si="306"/>
        <v>43328</v>
      </c>
      <c r="AE4560" s="96" cm="1">
        <f t="array" ref="AE4560">_xlfn.XLOOKUP(AD4559,SELICHistorico[Data],SELICHistorico[SELIC dia]/100,AE4559,0)</f>
        <v>0</v>
      </c>
      <c r="AF4560" s="80">
        <f t="shared" si="308"/>
        <v>1</v>
      </c>
      <c r="AG4560" s="123">
        <f t="shared" si="307"/>
        <v>1000</v>
      </c>
      <c r="AH4560" s="126" cm="1">
        <f t="array" ref="AH4560">_xlfn.XLOOKUP(AD4559,CDIHistorico_[Data],CDIHistorico_[CDI dia]/100,AH4559,0)</f>
        <v>0</v>
      </c>
      <c r="AI4560" s="2">
        <f t="shared" si="309"/>
        <v>1</v>
      </c>
    </row>
    <row r="4561" spans="26:35" hidden="1" x14ac:dyDescent="0.25">
      <c r="Z4561"/>
      <c r="AD4561" s="5">
        <f t="shared" si="306"/>
        <v>43329</v>
      </c>
      <c r="AE4561" s="96" cm="1">
        <f t="array" ref="AE4561">_xlfn.XLOOKUP(AD4560,SELICHistorico[Data],SELICHistorico[SELIC dia]/100,AE4560,0)</f>
        <v>0</v>
      </c>
      <c r="AF4561" s="80">
        <f t="shared" si="308"/>
        <v>1</v>
      </c>
      <c r="AG4561" s="123">
        <f t="shared" si="307"/>
        <v>1000</v>
      </c>
      <c r="AH4561" s="126" cm="1">
        <f t="array" ref="AH4561">_xlfn.XLOOKUP(AD4560,CDIHistorico_[Data],CDIHistorico_[CDI dia]/100,AH4560,0)</f>
        <v>0</v>
      </c>
      <c r="AI4561" s="2">
        <f t="shared" si="309"/>
        <v>1</v>
      </c>
    </row>
    <row r="4562" spans="26:35" hidden="1" x14ac:dyDescent="0.25">
      <c r="Z4562"/>
      <c r="AD4562" s="5">
        <f t="shared" si="306"/>
        <v>43332</v>
      </c>
      <c r="AE4562" s="96" cm="1">
        <f t="array" ref="AE4562">_xlfn.XLOOKUP(AD4561,SELICHistorico[Data],SELICHistorico[SELIC dia]/100,AE4561,0)</f>
        <v>0</v>
      </c>
      <c r="AF4562" s="80">
        <f t="shared" si="308"/>
        <v>1</v>
      </c>
      <c r="AG4562" s="123">
        <f t="shared" si="307"/>
        <v>1000</v>
      </c>
      <c r="AH4562" s="126" cm="1">
        <f t="array" ref="AH4562">_xlfn.XLOOKUP(AD4561,CDIHistorico_[Data],CDIHistorico_[CDI dia]/100,AH4561,0)</f>
        <v>0</v>
      </c>
      <c r="AI4562" s="2">
        <f t="shared" si="309"/>
        <v>1</v>
      </c>
    </row>
    <row r="4563" spans="26:35" hidden="1" x14ac:dyDescent="0.25">
      <c r="Z4563"/>
      <c r="AD4563" s="5">
        <f t="shared" si="306"/>
        <v>43333</v>
      </c>
      <c r="AE4563" s="96" cm="1">
        <f t="array" ref="AE4563">_xlfn.XLOOKUP(AD4562,SELICHistorico[Data],SELICHistorico[SELIC dia]/100,AE4562,0)</f>
        <v>0</v>
      </c>
      <c r="AF4563" s="80">
        <f t="shared" si="308"/>
        <v>1</v>
      </c>
      <c r="AG4563" s="123">
        <f t="shared" si="307"/>
        <v>1000</v>
      </c>
      <c r="AH4563" s="126" cm="1">
        <f t="array" ref="AH4563">_xlfn.XLOOKUP(AD4562,CDIHistorico_[Data],CDIHistorico_[CDI dia]/100,AH4562,0)</f>
        <v>0</v>
      </c>
      <c r="AI4563" s="2">
        <f t="shared" si="309"/>
        <v>1</v>
      </c>
    </row>
    <row r="4564" spans="26:35" hidden="1" x14ac:dyDescent="0.25">
      <c r="Z4564"/>
      <c r="AD4564" s="5">
        <f t="shared" ref="AD4564:AD4627" si="310">WORKDAY(AD4563,1,feriados)</f>
        <v>43334</v>
      </c>
      <c r="AE4564" s="96" cm="1">
        <f t="array" ref="AE4564">_xlfn.XLOOKUP(AD4563,SELICHistorico[Data],SELICHistorico[SELIC dia]/100,AE4563,0)</f>
        <v>0</v>
      </c>
      <c r="AF4564" s="80">
        <f t="shared" si="308"/>
        <v>1</v>
      </c>
      <c r="AG4564" s="123">
        <f t="shared" si="307"/>
        <v>1000</v>
      </c>
      <c r="AH4564" s="126" cm="1">
        <f t="array" ref="AH4564">_xlfn.XLOOKUP(AD4563,CDIHistorico_[Data],CDIHistorico_[CDI dia]/100,AH4563,0)</f>
        <v>0</v>
      </c>
      <c r="AI4564" s="2">
        <f t="shared" si="309"/>
        <v>1</v>
      </c>
    </row>
    <row r="4565" spans="26:35" hidden="1" x14ac:dyDescent="0.25">
      <c r="Z4565"/>
      <c r="AD4565" s="5">
        <f t="shared" si="310"/>
        <v>43335</v>
      </c>
      <c r="AE4565" s="96" cm="1">
        <f t="array" ref="AE4565">_xlfn.XLOOKUP(AD4564,SELICHistorico[Data],SELICHistorico[SELIC dia]/100,AE4564,0)</f>
        <v>0</v>
      </c>
      <c r="AF4565" s="80">
        <f t="shared" si="308"/>
        <v>1</v>
      </c>
      <c r="AG4565" s="123">
        <f t="shared" si="307"/>
        <v>1000</v>
      </c>
      <c r="AH4565" s="126" cm="1">
        <f t="array" ref="AH4565">_xlfn.XLOOKUP(AD4564,CDIHistorico_[Data],CDIHistorico_[CDI dia]/100,AH4564,0)</f>
        <v>0</v>
      </c>
      <c r="AI4565" s="2">
        <f t="shared" si="309"/>
        <v>1</v>
      </c>
    </row>
    <row r="4566" spans="26:35" hidden="1" x14ac:dyDescent="0.25">
      <c r="Z4566"/>
      <c r="AD4566" s="5">
        <f t="shared" si="310"/>
        <v>43336</v>
      </c>
      <c r="AE4566" s="96" cm="1">
        <f t="array" ref="AE4566">_xlfn.XLOOKUP(AD4565,SELICHistorico[Data],SELICHistorico[SELIC dia]/100,AE4565,0)</f>
        <v>0</v>
      </c>
      <c r="AF4566" s="80">
        <f t="shared" si="308"/>
        <v>1</v>
      </c>
      <c r="AG4566" s="123">
        <f t="shared" si="307"/>
        <v>1000</v>
      </c>
      <c r="AH4566" s="126" cm="1">
        <f t="array" ref="AH4566">_xlfn.XLOOKUP(AD4565,CDIHistorico_[Data],CDIHistorico_[CDI dia]/100,AH4565,0)</f>
        <v>0</v>
      </c>
      <c r="AI4566" s="2">
        <f t="shared" si="309"/>
        <v>1</v>
      </c>
    </row>
    <row r="4567" spans="26:35" hidden="1" x14ac:dyDescent="0.25">
      <c r="Z4567"/>
      <c r="AD4567" s="5">
        <f t="shared" si="310"/>
        <v>43339</v>
      </c>
      <c r="AE4567" s="96" cm="1">
        <f t="array" ref="AE4567">_xlfn.XLOOKUP(AD4566,SELICHistorico[Data],SELICHistorico[SELIC dia]/100,AE4566,0)</f>
        <v>0</v>
      </c>
      <c r="AF4567" s="80">
        <f t="shared" si="308"/>
        <v>1</v>
      </c>
      <c r="AG4567" s="123">
        <f t="shared" si="307"/>
        <v>1000</v>
      </c>
      <c r="AH4567" s="126" cm="1">
        <f t="array" ref="AH4567">_xlfn.XLOOKUP(AD4566,CDIHistorico_[Data],CDIHistorico_[CDI dia]/100,AH4566,0)</f>
        <v>0</v>
      </c>
      <c r="AI4567" s="2">
        <f t="shared" si="309"/>
        <v>1</v>
      </c>
    </row>
    <row r="4568" spans="26:35" hidden="1" x14ac:dyDescent="0.25">
      <c r="Z4568"/>
      <c r="AD4568" s="5">
        <f t="shared" si="310"/>
        <v>43340</v>
      </c>
      <c r="AE4568" s="96" cm="1">
        <f t="array" ref="AE4568">_xlfn.XLOOKUP(AD4567,SELICHistorico[Data],SELICHistorico[SELIC dia]/100,AE4567,0)</f>
        <v>0</v>
      </c>
      <c r="AF4568" s="80">
        <f t="shared" si="308"/>
        <v>1</v>
      </c>
      <c r="AG4568" s="123">
        <f t="shared" si="307"/>
        <v>1000</v>
      </c>
      <c r="AH4568" s="126" cm="1">
        <f t="array" ref="AH4568">_xlfn.XLOOKUP(AD4567,CDIHistorico_[Data],CDIHistorico_[CDI dia]/100,AH4567,0)</f>
        <v>0</v>
      </c>
      <c r="AI4568" s="2">
        <f t="shared" si="309"/>
        <v>1</v>
      </c>
    </row>
    <row r="4569" spans="26:35" hidden="1" x14ac:dyDescent="0.25">
      <c r="Z4569"/>
      <c r="AD4569" s="5">
        <f t="shared" si="310"/>
        <v>43341</v>
      </c>
      <c r="AE4569" s="96" cm="1">
        <f t="array" ref="AE4569">_xlfn.XLOOKUP(AD4568,SELICHistorico[Data],SELICHistorico[SELIC dia]/100,AE4568,0)</f>
        <v>0</v>
      </c>
      <c r="AF4569" s="80">
        <f t="shared" si="308"/>
        <v>1</v>
      </c>
      <c r="AG4569" s="123">
        <f t="shared" si="307"/>
        <v>1000</v>
      </c>
      <c r="AH4569" s="126" cm="1">
        <f t="array" ref="AH4569">_xlfn.XLOOKUP(AD4568,CDIHistorico_[Data],CDIHistorico_[CDI dia]/100,AH4568,0)</f>
        <v>0</v>
      </c>
      <c r="AI4569" s="2">
        <f t="shared" si="309"/>
        <v>1</v>
      </c>
    </row>
    <row r="4570" spans="26:35" hidden="1" x14ac:dyDescent="0.25">
      <c r="Z4570"/>
      <c r="AD4570" s="5">
        <f t="shared" si="310"/>
        <v>43342</v>
      </c>
      <c r="AE4570" s="96" cm="1">
        <f t="array" ref="AE4570">_xlfn.XLOOKUP(AD4569,SELICHistorico[Data],SELICHistorico[SELIC dia]/100,AE4569,0)</f>
        <v>0</v>
      </c>
      <c r="AF4570" s="80">
        <f t="shared" si="308"/>
        <v>1</v>
      </c>
      <c r="AG4570" s="123">
        <f t="shared" si="307"/>
        <v>1000</v>
      </c>
      <c r="AH4570" s="126" cm="1">
        <f t="array" ref="AH4570">_xlfn.XLOOKUP(AD4569,CDIHistorico_[Data],CDIHistorico_[CDI dia]/100,AH4569,0)</f>
        <v>0</v>
      </c>
      <c r="AI4570" s="2">
        <f t="shared" si="309"/>
        <v>1</v>
      </c>
    </row>
    <row r="4571" spans="26:35" hidden="1" x14ac:dyDescent="0.25">
      <c r="Z4571"/>
      <c r="AD4571" s="5">
        <f t="shared" si="310"/>
        <v>43343</v>
      </c>
      <c r="AE4571" s="96" cm="1">
        <f t="array" ref="AE4571">_xlfn.XLOOKUP(AD4570,SELICHistorico[Data],SELICHistorico[SELIC dia]/100,AE4570,0)</f>
        <v>0</v>
      </c>
      <c r="AF4571" s="80">
        <f t="shared" si="308"/>
        <v>1</v>
      </c>
      <c r="AG4571" s="123">
        <f t="shared" si="307"/>
        <v>1000</v>
      </c>
      <c r="AH4571" s="126" cm="1">
        <f t="array" ref="AH4571">_xlfn.XLOOKUP(AD4570,CDIHistorico_[Data],CDIHistorico_[CDI dia]/100,AH4570,0)</f>
        <v>0</v>
      </c>
      <c r="AI4571" s="2">
        <f t="shared" si="309"/>
        <v>1</v>
      </c>
    </row>
    <row r="4572" spans="26:35" hidden="1" x14ac:dyDescent="0.25">
      <c r="Z4572"/>
      <c r="AD4572" s="5">
        <f t="shared" si="310"/>
        <v>43346</v>
      </c>
      <c r="AE4572" s="96" cm="1">
        <f t="array" ref="AE4572">_xlfn.XLOOKUP(AD4571,SELICHistorico[Data],SELICHistorico[SELIC dia]/100,AE4571,0)</f>
        <v>0</v>
      </c>
      <c r="AF4572" s="80">
        <f t="shared" si="308"/>
        <v>1</v>
      </c>
      <c r="AG4572" s="123">
        <f t="shared" si="307"/>
        <v>1000</v>
      </c>
      <c r="AH4572" s="126" cm="1">
        <f t="array" ref="AH4572">_xlfn.XLOOKUP(AD4571,CDIHistorico_[Data],CDIHistorico_[CDI dia]/100,AH4571,0)</f>
        <v>0</v>
      </c>
      <c r="AI4572" s="2">
        <f t="shared" si="309"/>
        <v>1</v>
      </c>
    </row>
    <row r="4573" spans="26:35" hidden="1" x14ac:dyDescent="0.25">
      <c r="Z4573"/>
      <c r="AD4573" s="5">
        <f t="shared" si="310"/>
        <v>43347</v>
      </c>
      <c r="AE4573" s="96" cm="1">
        <f t="array" ref="AE4573">_xlfn.XLOOKUP(AD4572,SELICHistorico[Data],SELICHistorico[SELIC dia]/100,AE4572,0)</f>
        <v>0</v>
      </c>
      <c r="AF4573" s="80">
        <f t="shared" si="308"/>
        <v>1</v>
      </c>
      <c r="AG4573" s="123">
        <f t="shared" si="307"/>
        <v>1000</v>
      </c>
      <c r="AH4573" s="126" cm="1">
        <f t="array" ref="AH4573">_xlfn.XLOOKUP(AD4572,CDIHistorico_[Data],CDIHistorico_[CDI dia]/100,AH4572,0)</f>
        <v>0</v>
      </c>
      <c r="AI4573" s="2">
        <f t="shared" si="309"/>
        <v>1</v>
      </c>
    </row>
    <row r="4574" spans="26:35" hidden="1" x14ac:dyDescent="0.25">
      <c r="Z4574"/>
      <c r="AD4574" s="5">
        <f t="shared" si="310"/>
        <v>43348</v>
      </c>
      <c r="AE4574" s="96" cm="1">
        <f t="array" ref="AE4574">_xlfn.XLOOKUP(AD4573,SELICHistorico[Data],SELICHistorico[SELIC dia]/100,AE4573,0)</f>
        <v>0</v>
      </c>
      <c r="AF4574" s="80">
        <f t="shared" si="308"/>
        <v>1</v>
      </c>
      <c r="AG4574" s="123">
        <f t="shared" si="307"/>
        <v>1000</v>
      </c>
      <c r="AH4574" s="126" cm="1">
        <f t="array" ref="AH4574">_xlfn.XLOOKUP(AD4573,CDIHistorico_[Data],CDIHistorico_[CDI dia]/100,AH4573,0)</f>
        <v>0</v>
      </c>
      <c r="AI4574" s="2">
        <f t="shared" si="309"/>
        <v>1</v>
      </c>
    </row>
    <row r="4575" spans="26:35" hidden="1" x14ac:dyDescent="0.25">
      <c r="Z4575"/>
      <c r="AD4575" s="5">
        <f t="shared" si="310"/>
        <v>43349</v>
      </c>
      <c r="AE4575" s="96" cm="1">
        <f t="array" ref="AE4575">_xlfn.XLOOKUP(AD4574,SELICHistorico[Data],SELICHistorico[SELIC dia]/100,AE4574,0)</f>
        <v>0</v>
      </c>
      <c r="AF4575" s="80">
        <f t="shared" si="308"/>
        <v>1</v>
      </c>
      <c r="AG4575" s="123">
        <f t="shared" si="307"/>
        <v>1000</v>
      </c>
      <c r="AH4575" s="126" cm="1">
        <f t="array" ref="AH4575">_xlfn.XLOOKUP(AD4574,CDIHistorico_[Data],CDIHistorico_[CDI dia]/100,AH4574,0)</f>
        <v>0</v>
      </c>
      <c r="AI4575" s="2">
        <f t="shared" si="309"/>
        <v>1</v>
      </c>
    </row>
    <row r="4576" spans="26:35" hidden="1" x14ac:dyDescent="0.25">
      <c r="Z4576"/>
      <c r="AD4576" s="5">
        <f t="shared" si="310"/>
        <v>43353</v>
      </c>
      <c r="AE4576" s="96" cm="1">
        <f t="array" ref="AE4576">_xlfn.XLOOKUP(AD4575,SELICHistorico[Data],SELICHistorico[SELIC dia]/100,AE4575,0)</f>
        <v>0</v>
      </c>
      <c r="AF4576" s="80">
        <f t="shared" si="308"/>
        <v>1</v>
      </c>
      <c r="AG4576" s="123">
        <f t="shared" si="307"/>
        <v>1000</v>
      </c>
      <c r="AH4576" s="126" cm="1">
        <f t="array" ref="AH4576">_xlfn.XLOOKUP(AD4575,CDIHistorico_[Data],CDIHistorico_[CDI dia]/100,AH4575,0)</f>
        <v>0</v>
      </c>
      <c r="AI4576" s="2">
        <f t="shared" si="309"/>
        <v>1</v>
      </c>
    </row>
    <row r="4577" spans="26:35" hidden="1" x14ac:dyDescent="0.25">
      <c r="Z4577"/>
      <c r="AD4577" s="5">
        <f t="shared" si="310"/>
        <v>43354</v>
      </c>
      <c r="AE4577" s="96" cm="1">
        <f t="array" ref="AE4577">_xlfn.XLOOKUP(AD4576,SELICHistorico[Data],SELICHistorico[SELIC dia]/100,AE4576,0)</f>
        <v>0</v>
      </c>
      <c r="AF4577" s="80">
        <f t="shared" si="308"/>
        <v>1</v>
      </c>
      <c r="AG4577" s="123">
        <f t="shared" si="307"/>
        <v>1000</v>
      </c>
      <c r="AH4577" s="126" cm="1">
        <f t="array" ref="AH4577">_xlfn.XLOOKUP(AD4576,CDIHistorico_[Data],CDIHistorico_[CDI dia]/100,AH4576,0)</f>
        <v>0</v>
      </c>
      <c r="AI4577" s="2">
        <f t="shared" si="309"/>
        <v>1</v>
      </c>
    </row>
    <row r="4578" spans="26:35" hidden="1" x14ac:dyDescent="0.25">
      <c r="Z4578"/>
      <c r="AD4578" s="5">
        <f t="shared" si="310"/>
        <v>43355</v>
      </c>
      <c r="AE4578" s="96" cm="1">
        <f t="array" ref="AE4578">_xlfn.XLOOKUP(AD4577,SELICHistorico[Data],SELICHistorico[SELIC dia]/100,AE4577,0)</f>
        <v>0</v>
      </c>
      <c r="AF4578" s="80">
        <f t="shared" si="308"/>
        <v>1</v>
      </c>
      <c r="AG4578" s="123">
        <f t="shared" si="307"/>
        <v>1000</v>
      </c>
      <c r="AH4578" s="126" cm="1">
        <f t="array" ref="AH4578">_xlfn.XLOOKUP(AD4577,CDIHistorico_[Data],CDIHistorico_[CDI dia]/100,AH4577,0)</f>
        <v>0</v>
      </c>
      <c r="AI4578" s="2">
        <f t="shared" si="309"/>
        <v>1</v>
      </c>
    </row>
    <row r="4579" spans="26:35" hidden="1" x14ac:dyDescent="0.25">
      <c r="Z4579"/>
      <c r="AD4579" s="5">
        <f t="shared" si="310"/>
        <v>43356</v>
      </c>
      <c r="AE4579" s="96" cm="1">
        <f t="array" ref="AE4579">_xlfn.XLOOKUP(AD4578,SELICHistorico[Data],SELICHistorico[SELIC dia]/100,AE4578,0)</f>
        <v>0</v>
      </c>
      <c r="AF4579" s="80">
        <f t="shared" si="308"/>
        <v>1</v>
      </c>
      <c r="AG4579" s="123">
        <f t="shared" si="307"/>
        <v>1000</v>
      </c>
      <c r="AH4579" s="126" cm="1">
        <f t="array" ref="AH4579">_xlfn.XLOOKUP(AD4578,CDIHistorico_[Data],CDIHistorico_[CDI dia]/100,AH4578,0)</f>
        <v>0</v>
      </c>
      <c r="AI4579" s="2">
        <f t="shared" si="309"/>
        <v>1</v>
      </c>
    </row>
    <row r="4580" spans="26:35" hidden="1" x14ac:dyDescent="0.25">
      <c r="Z4580"/>
      <c r="AD4580" s="5">
        <f t="shared" si="310"/>
        <v>43357</v>
      </c>
      <c r="AE4580" s="96" cm="1">
        <f t="array" ref="AE4580">_xlfn.XLOOKUP(AD4579,SELICHistorico[Data],SELICHistorico[SELIC dia]/100,AE4579,0)</f>
        <v>0</v>
      </c>
      <c r="AF4580" s="80">
        <f t="shared" si="308"/>
        <v>1</v>
      </c>
      <c r="AG4580" s="123">
        <f t="shared" si="307"/>
        <v>1000</v>
      </c>
      <c r="AH4580" s="126" cm="1">
        <f t="array" ref="AH4580">_xlfn.XLOOKUP(AD4579,CDIHistorico_[Data],CDIHistorico_[CDI dia]/100,AH4579,0)</f>
        <v>0</v>
      </c>
      <c r="AI4580" s="2">
        <f t="shared" si="309"/>
        <v>1</v>
      </c>
    </row>
    <row r="4581" spans="26:35" hidden="1" x14ac:dyDescent="0.25">
      <c r="Z4581"/>
      <c r="AD4581" s="5">
        <f t="shared" si="310"/>
        <v>43360</v>
      </c>
      <c r="AE4581" s="96" cm="1">
        <f t="array" ref="AE4581">_xlfn.XLOOKUP(AD4580,SELICHistorico[Data],SELICHistorico[SELIC dia]/100,AE4580,0)</f>
        <v>0</v>
      </c>
      <c r="AF4581" s="80">
        <f t="shared" si="308"/>
        <v>1</v>
      </c>
      <c r="AG4581" s="123">
        <f t="shared" si="307"/>
        <v>1000</v>
      </c>
      <c r="AH4581" s="126" cm="1">
        <f t="array" ref="AH4581">_xlfn.XLOOKUP(AD4580,CDIHistorico_[Data],CDIHistorico_[CDI dia]/100,AH4580,0)</f>
        <v>0</v>
      </c>
      <c r="AI4581" s="2">
        <f t="shared" si="309"/>
        <v>1</v>
      </c>
    </row>
    <row r="4582" spans="26:35" hidden="1" x14ac:dyDescent="0.25">
      <c r="Z4582"/>
      <c r="AD4582" s="5">
        <f t="shared" si="310"/>
        <v>43361</v>
      </c>
      <c r="AE4582" s="96" cm="1">
        <f t="array" ref="AE4582">_xlfn.XLOOKUP(AD4581,SELICHistorico[Data],SELICHistorico[SELIC dia]/100,AE4581,0)</f>
        <v>0</v>
      </c>
      <c r="AF4582" s="80">
        <f t="shared" si="308"/>
        <v>1</v>
      </c>
      <c r="AG4582" s="123">
        <f t="shared" si="307"/>
        <v>1000</v>
      </c>
      <c r="AH4582" s="126" cm="1">
        <f t="array" ref="AH4582">_xlfn.XLOOKUP(AD4581,CDIHistorico_[Data],CDIHistorico_[CDI dia]/100,AH4581,0)</f>
        <v>0</v>
      </c>
      <c r="AI4582" s="2">
        <f t="shared" si="309"/>
        <v>1</v>
      </c>
    </row>
    <row r="4583" spans="26:35" hidden="1" x14ac:dyDescent="0.25">
      <c r="Z4583"/>
      <c r="AD4583" s="5">
        <f t="shared" si="310"/>
        <v>43362</v>
      </c>
      <c r="AE4583" s="96" cm="1">
        <f t="array" ref="AE4583">_xlfn.XLOOKUP(AD4582,SELICHistorico[Data],SELICHistorico[SELIC dia]/100,AE4582,0)</f>
        <v>0</v>
      </c>
      <c r="AF4583" s="80">
        <f t="shared" si="308"/>
        <v>1</v>
      </c>
      <c r="AG4583" s="123">
        <f t="shared" si="307"/>
        <v>1000</v>
      </c>
      <c r="AH4583" s="126" cm="1">
        <f t="array" ref="AH4583">_xlfn.XLOOKUP(AD4582,CDIHistorico_[Data],CDIHistorico_[CDI dia]/100,AH4582,0)</f>
        <v>0</v>
      </c>
      <c r="AI4583" s="2">
        <f t="shared" si="309"/>
        <v>1</v>
      </c>
    </row>
    <row r="4584" spans="26:35" hidden="1" x14ac:dyDescent="0.25">
      <c r="Z4584"/>
      <c r="AD4584" s="5">
        <f t="shared" si="310"/>
        <v>43363</v>
      </c>
      <c r="AE4584" s="96" cm="1">
        <f t="array" ref="AE4584">_xlfn.XLOOKUP(AD4583,SELICHistorico[Data],SELICHistorico[SELIC dia]/100,AE4583,0)</f>
        <v>0</v>
      </c>
      <c r="AF4584" s="80">
        <f t="shared" si="308"/>
        <v>1</v>
      </c>
      <c r="AG4584" s="123">
        <f t="shared" si="307"/>
        <v>1000</v>
      </c>
      <c r="AH4584" s="126" cm="1">
        <f t="array" ref="AH4584">_xlfn.XLOOKUP(AD4583,CDIHistorico_[Data],CDIHistorico_[CDI dia]/100,AH4583,0)</f>
        <v>0</v>
      </c>
      <c r="AI4584" s="2">
        <f t="shared" si="309"/>
        <v>1</v>
      </c>
    </row>
    <row r="4585" spans="26:35" hidden="1" x14ac:dyDescent="0.25">
      <c r="Z4585"/>
      <c r="AD4585" s="5">
        <f t="shared" si="310"/>
        <v>43364</v>
      </c>
      <c r="AE4585" s="96" cm="1">
        <f t="array" ref="AE4585">_xlfn.XLOOKUP(AD4584,SELICHistorico[Data],SELICHistorico[SELIC dia]/100,AE4584,0)</f>
        <v>0</v>
      </c>
      <c r="AF4585" s="80">
        <f t="shared" si="308"/>
        <v>1</v>
      </c>
      <c r="AG4585" s="123">
        <f t="shared" si="307"/>
        <v>1000</v>
      </c>
      <c r="AH4585" s="126" cm="1">
        <f t="array" ref="AH4585">_xlfn.XLOOKUP(AD4584,CDIHistorico_[Data],CDIHistorico_[CDI dia]/100,AH4584,0)</f>
        <v>0</v>
      </c>
      <c r="AI4585" s="2">
        <f t="shared" si="309"/>
        <v>1</v>
      </c>
    </row>
    <row r="4586" spans="26:35" hidden="1" x14ac:dyDescent="0.25">
      <c r="Z4586"/>
      <c r="AD4586" s="5">
        <f t="shared" si="310"/>
        <v>43367</v>
      </c>
      <c r="AE4586" s="96" cm="1">
        <f t="array" ref="AE4586">_xlfn.XLOOKUP(AD4585,SELICHistorico[Data],SELICHistorico[SELIC dia]/100,AE4585,0)</f>
        <v>0</v>
      </c>
      <c r="AF4586" s="80">
        <f t="shared" si="308"/>
        <v>1</v>
      </c>
      <c r="AG4586" s="123">
        <f t="shared" si="307"/>
        <v>1000</v>
      </c>
      <c r="AH4586" s="126" cm="1">
        <f t="array" ref="AH4586">_xlfn.XLOOKUP(AD4585,CDIHistorico_[Data],CDIHistorico_[CDI dia]/100,AH4585,0)</f>
        <v>0</v>
      </c>
      <c r="AI4586" s="2">
        <f t="shared" si="309"/>
        <v>1</v>
      </c>
    </row>
    <row r="4587" spans="26:35" hidden="1" x14ac:dyDescent="0.25">
      <c r="Z4587"/>
      <c r="AD4587" s="5">
        <f t="shared" si="310"/>
        <v>43368</v>
      </c>
      <c r="AE4587" s="96" cm="1">
        <f t="array" ref="AE4587">_xlfn.XLOOKUP(AD4586,SELICHistorico[Data],SELICHistorico[SELIC dia]/100,AE4586,0)</f>
        <v>0</v>
      </c>
      <c r="AF4587" s="80">
        <f t="shared" si="308"/>
        <v>1</v>
      </c>
      <c r="AG4587" s="123">
        <f t="shared" si="307"/>
        <v>1000</v>
      </c>
      <c r="AH4587" s="126" cm="1">
        <f t="array" ref="AH4587">_xlfn.XLOOKUP(AD4586,CDIHistorico_[Data],CDIHistorico_[CDI dia]/100,AH4586,0)</f>
        <v>0</v>
      </c>
      <c r="AI4587" s="2">
        <f t="shared" si="309"/>
        <v>1</v>
      </c>
    </row>
    <row r="4588" spans="26:35" hidden="1" x14ac:dyDescent="0.25">
      <c r="Z4588"/>
      <c r="AD4588" s="5">
        <f t="shared" si="310"/>
        <v>43369</v>
      </c>
      <c r="AE4588" s="96" cm="1">
        <f t="array" ref="AE4588">_xlfn.XLOOKUP(AD4587,SELICHistorico[Data],SELICHistorico[SELIC dia]/100,AE4587,0)</f>
        <v>0</v>
      </c>
      <c r="AF4588" s="80">
        <f t="shared" si="308"/>
        <v>1</v>
      </c>
      <c r="AG4588" s="123">
        <f t="shared" si="307"/>
        <v>1000</v>
      </c>
      <c r="AH4588" s="126" cm="1">
        <f t="array" ref="AH4588">_xlfn.XLOOKUP(AD4587,CDIHistorico_[Data],CDIHistorico_[CDI dia]/100,AH4587,0)</f>
        <v>0</v>
      </c>
      <c r="AI4588" s="2">
        <f t="shared" si="309"/>
        <v>1</v>
      </c>
    </row>
    <row r="4589" spans="26:35" hidden="1" x14ac:dyDescent="0.25">
      <c r="Z4589"/>
      <c r="AD4589" s="5">
        <f t="shared" si="310"/>
        <v>43370</v>
      </c>
      <c r="AE4589" s="96" cm="1">
        <f t="array" ref="AE4589">_xlfn.XLOOKUP(AD4588,SELICHistorico[Data],SELICHistorico[SELIC dia]/100,AE4588,0)</f>
        <v>0</v>
      </c>
      <c r="AF4589" s="80">
        <f t="shared" si="308"/>
        <v>1</v>
      </c>
      <c r="AG4589" s="123">
        <f t="shared" si="307"/>
        <v>1000</v>
      </c>
      <c r="AH4589" s="126" cm="1">
        <f t="array" ref="AH4589">_xlfn.XLOOKUP(AD4588,CDIHistorico_[Data],CDIHistorico_[CDI dia]/100,AH4588,0)</f>
        <v>0</v>
      </c>
      <c r="AI4589" s="2">
        <f t="shared" si="309"/>
        <v>1</v>
      </c>
    </row>
    <row r="4590" spans="26:35" hidden="1" x14ac:dyDescent="0.25">
      <c r="Z4590"/>
      <c r="AD4590" s="5">
        <f t="shared" si="310"/>
        <v>43371</v>
      </c>
      <c r="AE4590" s="96" cm="1">
        <f t="array" ref="AE4590">_xlfn.XLOOKUP(AD4589,SELICHistorico[Data],SELICHistorico[SELIC dia]/100,AE4589,0)</f>
        <v>0</v>
      </c>
      <c r="AF4590" s="80">
        <f t="shared" si="308"/>
        <v>1</v>
      </c>
      <c r="AG4590" s="123">
        <f t="shared" si="307"/>
        <v>1000</v>
      </c>
      <c r="AH4590" s="126" cm="1">
        <f t="array" ref="AH4590">_xlfn.XLOOKUP(AD4589,CDIHistorico_[Data],CDIHistorico_[CDI dia]/100,AH4589,0)</f>
        <v>0</v>
      </c>
      <c r="AI4590" s="2">
        <f t="shared" si="309"/>
        <v>1</v>
      </c>
    </row>
    <row r="4591" spans="26:35" hidden="1" x14ac:dyDescent="0.25">
      <c r="Z4591"/>
      <c r="AD4591" s="5">
        <f t="shared" si="310"/>
        <v>43374</v>
      </c>
      <c r="AE4591" s="96" cm="1">
        <f t="array" ref="AE4591">_xlfn.XLOOKUP(AD4590,SELICHistorico[Data],SELICHistorico[SELIC dia]/100,AE4590,0)</f>
        <v>0</v>
      </c>
      <c r="AF4591" s="80">
        <f t="shared" si="308"/>
        <v>1</v>
      </c>
      <c r="AG4591" s="123">
        <f t="shared" si="307"/>
        <v>1000</v>
      </c>
      <c r="AH4591" s="126" cm="1">
        <f t="array" ref="AH4591">_xlfn.XLOOKUP(AD4590,CDIHistorico_[Data],CDIHistorico_[CDI dia]/100,AH4590,0)</f>
        <v>0</v>
      </c>
      <c r="AI4591" s="2">
        <f t="shared" si="309"/>
        <v>1</v>
      </c>
    </row>
    <row r="4592" spans="26:35" hidden="1" x14ac:dyDescent="0.25">
      <c r="Z4592"/>
      <c r="AD4592" s="5">
        <f t="shared" si="310"/>
        <v>43375</v>
      </c>
      <c r="AE4592" s="96" cm="1">
        <f t="array" ref="AE4592">_xlfn.XLOOKUP(AD4591,SELICHistorico[Data],SELICHistorico[SELIC dia]/100,AE4591,0)</f>
        <v>0</v>
      </c>
      <c r="AF4592" s="80">
        <f t="shared" si="308"/>
        <v>1</v>
      </c>
      <c r="AG4592" s="123">
        <f t="shared" si="307"/>
        <v>1000</v>
      </c>
      <c r="AH4592" s="126" cm="1">
        <f t="array" ref="AH4592">_xlfn.XLOOKUP(AD4591,CDIHistorico_[Data],CDIHistorico_[CDI dia]/100,AH4591,0)</f>
        <v>0</v>
      </c>
      <c r="AI4592" s="2">
        <f t="shared" si="309"/>
        <v>1</v>
      </c>
    </row>
    <row r="4593" spans="26:35" hidden="1" x14ac:dyDescent="0.25">
      <c r="Z4593"/>
      <c r="AD4593" s="5">
        <f t="shared" si="310"/>
        <v>43376</v>
      </c>
      <c r="AE4593" s="96" cm="1">
        <f t="array" ref="AE4593">_xlfn.XLOOKUP(AD4592,SELICHistorico[Data],SELICHistorico[SELIC dia]/100,AE4592,0)</f>
        <v>0</v>
      </c>
      <c r="AF4593" s="80">
        <f t="shared" si="308"/>
        <v>1</v>
      </c>
      <c r="AG4593" s="123">
        <f t="shared" si="307"/>
        <v>1000</v>
      </c>
      <c r="AH4593" s="126" cm="1">
        <f t="array" ref="AH4593">_xlfn.XLOOKUP(AD4592,CDIHistorico_[Data],CDIHistorico_[CDI dia]/100,AH4592,0)</f>
        <v>0</v>
      </c>
      <c r="AI4593" s="2">
        <f t="shared" si="309"/>
        <v>1</v>
      </c>
    </row>
    <row r="4594" spans="26:35" hidden="1" x14ac:dyDescent="0.25">
      <c r="Z4594"/>
      <c r="AD4594" s="5">
        <f t="shared" si="310"/>
        <v>43377</v>
      </c>
      <c r="AE4594" s="96" cm="1">
        <f t="array" ref="AE4594">_xlfn.XLOOKUP(AD4593,SELICHistorico[Data],SELICHistorico[SELIC dia]/100,AE4593,0)</f>
        <v>0</v>
      </c>
      <c r="AF4594" s="80">
        <f t="shared" si="308"/>
        <v>1</v>
      </c>
      <c r="AG4594" s="123">
        <f t="shared" si="307"/>
        <v>1000</v>
      </c>
      <c r="AH4594" s="126" cm="1">
        <f t="array" ref="AH4594">_xlfn.XLOOKUP(AD4593,CDIHistorico_[Data],CDIHistorico_[CDI dia]/100,AH4593,0)</f>
        <v>0</v>
      </c>
      <c r="AI4594" s="2">
        <f t="shared" si="309"/>
        <v>1</v>
      </c>
    </row>
    <row r="4595" spans="26:35" hidden="1" x14ac:dyDescent="0.25">
      <c r="Z4595"/>
      <c r="AD4595" s="5">
        <f t="shared" si="310"/>
        <v>43378</v>
      </c>
      <c r="AE4595" s="96" cm="1">
        <f t="array" ref="AE4595">_xlfn.XLOOKUP(AD4594,SELICHistorico[Data],SELICHistorico[SELIC dia]/100,AE4594,0)</f>
        <v>0</v>
      </c>
      <c r="AF4595" s="80">
        <f t="shared" si="308"/>
        <v>1</v>
      </c>
      <c r="AG4595" s="123">
        <f t="shared" si="307"/>
        <v>1000</v>
      </c>
      <c r="AH4595" s="126" cm="1">
        <f t="array" ref="AH4595">_xlfn.XLOOKUP(AD4594,CDIHistorico_[Data],CDIHistorico_[CDI dia]/100,AH4594,0)</f>
        <v>0</v>
      </c>
      <c r="AI4595" s="2">
        <f t="shared" si="309"/>
        <v>1</v>
      </c>
    </row>
    <row r="4596" spans="26:35" hidden="1" x14ac:dyDescent="0.25">
      <c r="Z4596"/>
      <c r="AD4596" s="5">
        <f t="shared" si="310"/>
        <v>43381</v>
      </c>
      <c r="AE4596" s="96" cm="1">
        <f t="array" ref="AE4596">_xlfn.XLOOKUP(AD4595,SELICHistorico[Data],SELICHistorico[SELIC dia]/100,AE4595,0)</f>
        <v>0</v>
      </c>
      <c r="AF4596" s="80">
        <f t="shared" si="308"/>
        <v>1</v>
      </c>
      <c r="AG4596" s="123">
        <f t="shared" si="307"/>
        <v>1000</v>
      </c>
      <c r="AH4596" s="126" cm="1">
        <f t="array" ref="AH4596">_xlfn.XLOOKUP(AD4595,CDIHistorico_[Data],CDIHistorico_[CDI dia]/100,AH4595,0)</f>
        <v>0</v>
      </c>
      <c r="AI4596" s="2">
        <f t="shared" si="309"/>
        <v>1</v>
      </c>
    </row>
    <row r="4597" spans="26:35" hidden="1" x14ac:dyDescent="0.25">
      <c r="Z4597"/>
      <c r="AD4597" s="5">
        <f t="shared" si="310"/>
        <v>43382</v>
      </c>
      <c r="AE4597" s="96" cm="1">
        <f t="array" ref="AE4597">_xlfn.XLOOKUP(AD4596,SELICHistorico[Data],SELICHistorico[SELIC dia]/100,AE4596,0)</f>
        <v>0</v>
      </c>
      <c r="AF4597" s="80">
        <f t="shared" si="308"/>
        <v>1</v>
      </c>
      <c r="AG4597" s="123">
        <f t="shared" si="307"/>
        <v>1000</v>
      </c>
      <c r="AH4597" s="126" cm="1">
        <f t="array" ref="AH4597">_xlfn.XLOOKUP(AD4596,CDIHistorico_[Data],CDIHistorico_[CDI dia]/100,AH4596,0)</f>
        <v>0</v>
      </c>
      <c r="AI4597" s="2">
        <f t="shared" si="309"/>
        <v>1</v>
      </c>
    </row>
    <row r="4598" spans="26:35" hidden="1" x14ac:dyDescent="0.25">
      <c r="Z4598"/>
      <c r="AD4598" s="5">
        <f t="shared" si="310"/>
        <v>43383</v>
      </c>
      <c r="AE4598" s="96" cm="1">
        <f t="array" ref="AE4598">_xlfn.XLOOKUP(AD4597,SELICHistorico[Data],SELICHistorico[SELIC dia]/100,AE4597,0)</f>
        <v>0</v>
      </c>
      <c r="AF4598" s="80">
        <f t="shared" si="308"/>
        <v>1</v>
      </c>
      <c r="AG4598" s="123">
        <f t="shared" si="307"/>
        <v>1000</v>
      </c>
      <c r="AH4598" s="126" cm="1">
        <f t="array" ref="AH4598">_xlfn.XLOOKUP(AD4597,CDIHistorico_[Data],CDIHistorico_[CDI dia]/100,AH4597,0)</f>
        <v>0</v>
      </c>
      <c r="AI4598" s="2">
        <f t="shared" si="309"/>
        <v>1</v>
      </c>
    </row>
    <row r="4599" spans="26:35" hidden="1" x14ac:dyDescent="0.25">
      <c r="Z4599"/>
      <c r="AD4599" s="5">
        <f t="shared" si="310"/>
        <v>43384</v>
      </c>
      <c r="AE4599" s="96" cm="1">
        <f t="array" ref="AE4599">_xlfn.XLOOKUP(AD4598,SELICHistorico[Data],SELICHistorico[SELIC dia]/100,AE4598,0)</f>
        <v>0</v>
      </c>
      <c r="AF4599" s="80">
        <f t="shared" si="308"/>
        <v>1</v>
      </c>
      <c r="AG4599" s="123">
        <f t="shared" si="307"/>
        <v>1000</v>
      </c>
      <c r="AH4599" s="126" cm="1">
        <f t="array" ref="AH4599">_xlfn.XLOOKUP(AD4598,CDIHistorico_[Data],CDIHistorico_[CDI dia]/100,AH4598,0)</f>
        <v>0</v>
      </c>
      <c r="AI4599" s="2">
        <f t="shared" si="309"/>
        <v>1</v>
      </c>
    </row>
    <row r="4600" spans="26:35" hidden="1" x14ac:dyDescent="0.25">
      <c r="Z4600"/>
      <c r="AD4600" s="5">
        <f t="shared" si="310"/>
        <v>43388</v>
      </c>
      <c r="AE4600" s="96" cm="1">
        <f t="array" ref="AE4600">_xlfn.XLOOKUP(AD4599,SELICHistorico[Data],SELICHistorico[SELIC dia]/100,AE4599,0)</f>
        <v>0</v>
      </c>
      <c r="AF4600" s="80">
        <f t="shared" si="308"/>
        <v>1</v>
      </c>
      <c r="AG4600" s="123">
        <f t="shared" si="307"/>
        <v>1000</v>
      </c>
      <c r="AH4600" s="126" cm="1">
        <f t="array" ref="AH4600">_xlfn.XLOOKUP(AD4599,CDIHistorico_[Data],CDIHistorico_[CDI dia]/100,AH4599,0)</f>
        <v>0</v>
      </c>
      <c r="AI4600" s="2">
        <f t="shared" si="309"/>
        <v>1</v>
      </c>
    </row>
    <row r="4601" spans="26:35" hidden="1" x14ac:dyDescent="0.25">
      <c r="Z4601"/>
      <c r="AD4601" s="5">
        <f t="shared" si="310"/>
        <v>43389</v>
      </c>
      <c r="AE4601" s="96" cm="1">
        <f t="array" ref="AE4601">_xlfn.XLOOKUP(AD4600,SELICHistorico[Data],SELICHistorico[SELIC dia]/100,AE4600,0)</f>
        <v>0</v>
      </c>
      <c r="AF4601" s="80">
        <f t="shared" si="308"/>
        <v>1</v>
      </c>
      <c r="AG4601" s="123">
        <f t="shared" si="307"/>
        <v>1000</v>
      </c>
      <c r="AH4601" s="126" cm="1">
        <f t="array" ref="AH4601">_xlfn.XLOOKUP(AD4600,CDIHistorico_[Data],CDIHistorico_[CDI dia]/100,AH4600,0)</f>
        <v>0</v>
      </c>
      <c r="AI4601" s="2">
        <f t="shared" si="309"/>
        <v>1</v>
      </c>
    </row>
    <row r="4602" spans="26:35" hidden="1" x14ac:dyDescent="0.25">
      <c r="Z4602"/>
      <c r="AD4602" s="5">
        <f t="shared" si="310"/>
        <v>43390</v>
      </c>
      <c r="AE4602" s="96" cm="1">
        <f t="array" ref="AE4602">_xlfn.XLOOKUP(AD4601,SELICHistorico[Data],SELICHistorico[SELIC dia]/100,AE4601,0)</f>
        <v>0</v>
      </c>
      <c r="AF4602" s="80">
        <f t="shared" si="308"/>
        <v>1</v>
      </c>
      <c r="AG4602" s="123">
        <f t="shared" si="307"/>
        <v>1000</v>
      </c>
      <c r="AH4602" s="126" cm="1">
        <f t="array" ref="AH4602">_xlfn.XLOOKUP(AD4601,CDIHistorico_[Data],CDIHistorico_[CDI dia]/100,AH4601,0)</f>
        <v>0</v>
      </c>
      <c r="AI4602" s="2">
        <f t="shared" si="309"/>
        <v>1</v>
      </c>
    </row>
    <row r="4603" spans="26:35" hidden="1" x14ac:dyDescent="0.25">
      <c r="Z4603"/>
      <c r="AD4603" s="5">
        <f t="shared" si="310"/>
        <v>43391</v>
      </c>
      <c r="AE4603" s="96" cm="1">
        <f t="array" ref="AE4603">_xlfn.XLOOKUP(AD4602,SELICHistorico[Data],SELICHistorico[SELIC dia]/100,AE4602,0)</f>
        <v>0</v>
      </c>
      <c r="AF4603" s="80">
        <f t="shared" si="308"/>
        <v>1</v>
      </c>
      <c r="AG4603" s="123">
        <f t="shared" si="307"/>
        <v>1000</v>
      </c>
      <c r="AH4603" s="126" cm="1">
        <f t="array" ref="AH4603">_xlfn.XLOOKUP(AD4602,CDIHistorico_[Data],CDIHistorico_[CDI dia]/100,AH4602,0)</f>
        <v>0</v>
      </c>
      <c r="AI4603" s="2">
        <f t="shared" si="309"/>
        <v>1</v>
      </c>
    </row>
    <row r="4604" spans="26:35" hidden="1" x14ac:dyDescent="0.25">
      <c r="Z4604"/>
      <c r="AD4604" s="5">
        <f t="shared" si="310"/>
        <v>43392</v>
      </c>
      <c r="AE4604" s="96" cm="1">
        <f t="array" ref="AE4604">_xlfn.XLOOKUP(AD4603,SELICHistorico[Data],SELICHistorico[SELIC dia]/100,AE4603,0)</f>
        <v>0</v>
      </c>
      <c r="AF4604" s="80">
        <f t="shared" si="308"/>
        <v>1</v>
      </c>
      <c r="AG4604" s="123">
        <f t="shared" si="307"/>
        <v>1000</v>
      </c>
      <c r="AH4604" s="126" cm="1">
        <f t="array" ref="AH4604">_xlfn.XLOOKUP(AD4603,CDIHistorico_[Data],CDIHistorico_[CDI dia]/100,AH4603,0)</f>
        <v>0</v>
      </c>
      <c r="AI4604" s="2">
        <f t="shared" si="309"/>
        <v>1</v>
      </c>
    </row>
    <row r="4605" spans="26:35" hidden="1" x14ac:dyDescent="0.25">
      <c r="Z4605"/>
      <c r="AD4605" s="5">
        <f t="shared" si="310"/>
        <v>43395</v>
      </c>
      <c r="AE4605" s="96" cm="1">
        <f t="array" ref="AE4605">_xlfn.XLOOKUP(AD4604,SELICHistorico[Data],SELICHistorico[SELIC dia]/100,AE4604,0)</f>
        <v>0</v>
      </c>
      <c r="AF4605" s="80">
        <f t="shared" si="308"/>
        <v>1</v>
      </c>
      <c r="AG4605" s="123">
        <f t="shared" si="307"/>
        <v>1000</v>
      </c>
      <c r="AH4605" s="126" cm="1">
        <f t="array" ref="AH4605">_xlfn.XLOOKUP(AD4604,CDIHistorico_[Data],CDIHistorico_[CDI dia]/100,AH4604,0)</f>
        <v>0</v>
      </c>
      <c r="AI4605" s="2">
        <f t="shared" si="309"/>
        <v>1</v>
      </c>
    </row>
    <row r="4606" spans="26:35" hidden="1" x14ac:dyDescent="0.25">
      <c r="Z4606"/>
      <c r="AD4606" s="5">
        <f t="shared" si="310"/>
        <v>43396</v>
      </c>
      <c r="AE4606" s="96" cm="1">
        <f t="array" ref="AE4606">_xlfn.XLOOKUP(AD4605,SELICHistorico[Data],SELICHistorico[SELIC dia]/100,AE4605,0)</f>
        <v>0</v>
      </c>
      <c r="AF4606" s="80">
        <f t="shared" si="308"/>
        <v>1</v>
      </c>
      <c r="AG4606" s="123">
        <f t="shared" si="307"/>
        <v>1000</v>
      </c>
      <c r="AH4606" s="126" cm="1">
        <f t="array" ref="AH4606">_xlfn.XLOOKUP(AD4605,CDIHistorico_[Data],CDIHistorico_[CDI dia]/100,AH4605,0)</f>
        <v>0</v>
      </c>
      <c r="AI4606" s="2">
        <f t="shared" si="309"/>
        <v>1</v>
      </c>
    </row>
    <row r="4607" spans="26:35" hidden="1" x14ac:dyDescent="0.25">
      <c r="Z4607"/>
      <c r="AD4607" s="5">
        <f t="shared" si="310"/>
        <v>43397</v>
      </c>
      <c r="AE4607" s="96" cm="1">
        <f t="array" ref="AE4607">_xlfn.XLOOKUP(AD4606,SELICHistorico[Data],SELICHistorico[SELIC dia]/100,AE4606,0)</f>
        <v>0</v>
      </c>
      <c r="AF4607" s="80">
        <f t="shared" si="308"/>
        <v>1</v>
      </c>
      <c r="AG4607" s="123">
        <f t="shared" si="307"/>
        <v>1000</v>
      </c>
      <c r="AH4607" s="126" cm="1">
        <f t="array" ref="AH4607">_xlfn.XLOOKUP(AD4606,CDIHistorico_[Data],CDIHistorico_[CDI dia]/100,AH4606,0)</f>
        <v>0</v>
      </c>
      <c r="AI4607" s="2">
        <f t="shared" si="309"/>
        <v>1</v>
      </c>
    </row>
    <row r="4608" spans="26:35" hidden="1" x14ac:dyDescent="0.25">
      <c r="Z4608"/>
      <c r="AD4608" s="5">
        <f t="shared" si="310"/>
        <v>43398</v>
      </c>
      <c r="AE4608" s="96" cm="1">
        <f t="array" ref="AE4608">_xlfn.XLOOKUP(AD4607,SELICHistorico[Data],SELICHistorico[SELIC dia]/100,AE4607,0)</f>
        <v>0</v>
      </c>
      <c r="AF4608" s="80">
        <f t="shared" si="308"/>
        <v>1</v>
      </c>
      <c r="AG4608" s="123">
        <f t="shared" si="307"/>
        <v>1000</v>
      </c>
      <c r="AH4608" s="126" cm="1">
        <f t="array" ref="AH4608">_xlfn.XLOOKUP(AD4607,CDIHistorico_[Data],CDIHistorico_[CDI dia]/100,AH4607,0)</f>
        <v>0</v>
      </c>
      <c r="AI4608" s="2">
        <f t="shared" si="309"/>
        <v>1</v>
      </c>
    </row>
    <row r="4609" spans="26:35" hidden="1" x14ac:dyDescent="0.25">
      <c r="Z4609"/>
      <c r="AD4609" s="5">
        <f t="shared" si="310"/>
        <v>43399</v>
      </c>
      <c r="AE4609" s="96" cm="1">
        <f t="array" ref="AE4609">_xlfn.XLOOKUP(AD4608,SELICHistorico[Data],SELICHistorico[SELIC dia]/100,AE4608,0)</f>
        <v>0</v>
      </c>
      <c r="AF4609" s="80">
        <f t="shared" si="308"/>
        <v>1</v>
      </c>
      <c r="AG4609" s="123">
        <f t="shared" si="307"/>
        <v>1000</v>
      </c>
      <c r="AH4609" s="126" cm="1">
        <f t="array" ref="AH4609">_xlfn.XLOOKUP(AD4608,CDIHistorico_[Data],CDIHistorico_[CDI dia]/100,AH4608,0)</f>
        <v>0</v>
      </c>
      <c r="AI4609" s="2">
        <f t="shared" si="309"/>
        <v>1</v>
      </c>
    </row>
    <row r="4610" spans="26:35" hidden="1" x14ac:dyDescent="0.25">
      <c r="Z4610"/>
      <c r="AD4610" s="5">
        <f t="shared" si="310"/>
        <v>43402</v>
      </c>
      <c r="AE4610" s="96" cm="1">
        <f t="array" ref="AE4610">_xlfn.XLOOKUP(AD4609,SELICHistorico[Data],SELICHistorico[SELIC dia]/100,AE4609,0)</f>
        <v>0</v>
      </c>
      <c r="AF4610" s="80">
        <f t="shared" si="308"/>
        <v>1</v>
      </c>
      <c r="AG4610" s="123">
        <f t="shared" si="307"/>
        <v>1000</v>
      </c>
      <c r="AH4610" s="126" cm="1">
        <f t="array" ref="AH4610">_xlfn.XLOOKUP(AD4609,CDIHistorico_[Data],CDIHistorico_[CDI dia]/100,AH4609,0)</f>
        <v>0</v>
      </c>
      <c r="AI4610" s="2">
        <f t="shared" si="309"/>
        <v>1</v>
      </c>
    </row>
    <row r="4611" spans="26:35" hidden="1" x14ac:dyDescent="0.25">
      <c r="Z4611"/>
      <c r="AD4611" s="5">
        <f t="shared" si="310"/>
        <v>43403</v>
      </c>
      <c r="AE4611" s="96" cm="1">
        <f t="array" ref="AE4611">_xlfn.XLOOKUP(AD4610,SELICHistorico[Data],SELICHistorico[SELIC dia]/100,AE4610,0)</f>
        <v>0</v>
      </c>
      <c r="AF4611" s="80">
        <f t="shared" si="308"/>
        <v>1</v>
      </c>
      <c r="AG4611" s="123">
        <f t="shared" si="307"/>
        <v>1000</v>
      </c>
      <c r="AH4611" s="126" cm="1">
        <f t="array" ref="AH4611">_xlfn.XLOOKUP(AD4610,CDIHistorico_[Data],CDIHistorico_[CDI dia]/100,AH4610,0)</f>
        <v>0</v>
      </c>
      <c r="AI4611" s="2">
        <f t="shared" si="309"/>
        <v>1</v>
      </c>
    </row>
    <row r="4612" spans="26:35" hidden="1" x14ac:dyDescent="0.25">
      <c r="Z4612"/>
      <c r="AD4612" s="5">
        <f t="shared" si="310"/>
        <v>43404</v>
      </c>
      <c r="AE4612" s="96" cm="1">
        <f t="array" ref="AE4612">_xlfn.XLOOKUP(AD4611,SELICHistorico[Data],SELICHistorico[SELIC dia]/100,AE4611,0)</f>
        <v>0</v>
      </c>
      <c r="AF4612" s="80">
        <f t="shared" si="308"/>
        <v>1</v>
      </c>
      <c r="AG4612" s="123">
        <f t="shared" si="307"/>
        <v>1000</v>
      </c>
      <c r="AH4612" s="126" cm="1">
        <f t="array" ref="AH4612">_xlfn.XLOOKUP(AD4611,CDIHistorico_[Data],CDIHistorico_[CDI dia]/100,AH4611,0)</f>
        <v>0</v>
      </c>
      <c r="AI4612" s="2">
        <f t="shared" si="309"/>
        <v>1</v>
      </c>
    </row>
    <row r="4613" spans="26:35" hidden="1" x14ac:dyDescent="0.25">
      <c r="Z4613"/>
      <c r="AD4613" s="5">
        <f t="shared" si="310"/>
        <v>43405</v>
      </c>
      <c r="AE4613" s="96" cm="1">
        <f t="array" ref="AE4613">_xlfn.XLOOKUP(AD4612,SELICHistorico[Data],SELICHistorico[SELIC dia]/100,AE4612,0)</f>
        <v>0</v>
      </c>
      <c r="AF4613" s="80">
        <f t="shared" si="308"/>
        <v>1</v>
      </c>
      <c r="AG4613" s="123">
        <f t="shared" si="307"/>
        <v>1000</v>
      </c>
      <c r="AH4613" s="126" cm="1">
        <f t="array" ref="AH4613">_xlfn.XLOOKUP(AD4612,CDIHistorico_[Data],CDIHistorico_[CDI dia]/100,AH4612,0)</f>
        <v>0</v>
      </c>
      <c r="AI4613" s="2">
        <f t="shared" si="309"/>
        <v>1</v>
      </c>
    </row>
    <row r="4614" spans="26:35" hidden="1" x14ac:dyDescent="0.25">
      <c r="Z4614"/>
      <c r="AD4614" s="5">
        <f t="shared" si="310"/>
        <v>43409</v>
      </c>
      <c r="AE4614" s="96" cm="1">
        <f t="array" ref="AE4614">_xlfn.XLOOKUP(AD4613,SELICHistorico[Data],SELICHistorico[SELIC dia]/100,AE4613,0)</f>
        <v>0</v>
      </c>
      <c r="AF4614" s="80">
        <f t="shared" si="308"/>
        <v>1</v>
      </c>
      <c r="AG4614" s="123">
        <f t="shared" si="307"/>
        <v>1000</v>
      </c>
      <c r="AH4614" s="126" cm="1">
        <f t="array" ref="AH4614">_xlfn.XLOOKUP(AD4613,CDIHistorico_[Data],CDIHistorico_[CDI dia]/100,AH4613,0)</f>
        <v>0</v>
      </c>
      <c r="AI4614" s="2">
        <f t="shared" si="309"/>
        <v>1</v>
      </c>
    </row>
    <row r="4615" spans="26:35" hidden="1" x14ac:dyDescent="0.25">
      <c r="Z4615"/>
      <c r="AD4615" s="5">
        <f t="shared" si="310"/>
        <v>43410</v>
      </c>
      <c r="AE4615" s="96" cm="1">
        <f t="array" ref="AE4615">_xlfn.XLOOKUP(AD4614,SELICHistorico[Data],SELICHistorico[SELIC dia]/100,AE4614,0)</f>
        <v>0</v>
      </c>
      <c r="AF4615" s="80">
        <f t="shared" si="308"/>
        <v>1</v>
      </c>
      <c r="AG4615" s="123">
        <f t="shared" si="307"/>
        <v>1000</v>
      </c>
      <c r="AH4615" s="126" cm="1">
        <f t="array" ref="AH4615">_xlfn.XLOOKUP(AD4614,CDIHistorico_[Data],CDIHistorico_[CDI dia]/100,AH4614,0)</f>
        <v>0</v>
      </c>
      <c r="AI4615" s="2">
        <f t="shared" si="309"/>
        <v>1</v>
      </c>
    </row>
    <row r="4616" spans="26:35" hidden="1" x14ac:dyDescent="0.25">
      <c r="Z4616"/>
      <c r="AD4616" s="5">
        <f t="shared" si="310"/>
        <v>43411</v>
      </c>
      <c r="AE4616" s="96" cm="1">
        <f t="array" ref="AE4616">_xlfn.XLOOKUP(AD4615,SELICHistorico[Data],SELICHistorico[SELIC dia]/100,AE4615,0)</f>
        <v>0</v>
      </c>
      <c r="AF4616" s="80">
        <f t="shared" si="308"/>
        <v>1</v>
      </c>
      <c r="AG4616" s="123">
        <f t="shared" si="307"/>
        <v>1000</v>
      </c>
      <c r="AH4616" s="126" cm="1">
        <f t="array" ref="AH4616">_xlfn.XLOOKUP(AD4615,CDIHistorico_[Data],CDIHistorico_[CDI dia]/100,AH4615,0)</f>
        <v>0</v>
      </c>
      <c r="AI4616" s="2">
        <f t="shared" si="309"/>
        <v>1</v>
      </c>
    </row>
    <row r="4617" spans="26:35" hidden="1" x14ac:dyDescent="0.25">
      <c r="Z4617"/>
      <c r="AD4617" s="5">
        <f t="shared" si="310"/>
        <v>43412</v>
      </c>
      <c r="AE4617" s="96" cm="1">
        <f t="array" ref="AE4617">_xlfn.XLOOKUP(AD4616,SELICHistorico[Data],SELICHistorico[SELIC dia]/100,AE4616,0)</f>
        <v>0</v>
      </c>
      <c r="AF4617" s="80">
        <f t="shared" si="308"/>
        <v>1</v>
      </c>
      <c r="AG4617" s="123">
        <f t="shared" si="307"/>
        <v>1000</v>
      </c>
      <c r="AH4617" s="126" cm="1">
        <f t="array" ref="AH4617">_xlfn.XLOOKUP(AD4616,CDIHistorico_[Data],CDIHistorico_[CDI dia]/100,AH4616,0)</f>
        <v>0</v>
      </c>
      <c r="AI4617" s="2">
        <f t="shared" si="309"/>
        <v>1</v>
      </c>
    </row>
    <row r="4618" spans="26:35" hidden="1" x14ac:dyDescent="0.25">
      <c r="Z4618"/>
      <c r="AD4618" s="5">
        <f t="shared" si="310"/>
        <v>43413</v>
      </c>
      <c r="AE4618" s="96" cm="1">
        <f t="array" ref="AE4618">_xlfn.XLOOKUP(AD4617,SELICHistorico[Data],SELICHistorico[SELIC dia]/100,AE4617,0)</f>
        <v>0</v>
      </c>
      <c r="AF4618" s="80">
        <f t="shared" si="308"/>
        <v>1</v>
      </c>
      <c r="AG4618" s="123">
        <f t="shared" si="307"/>
        <v>1000</v>
      </c>
      <c r="AH4618" s="126" cm="1">
        <f t="array" ref="AH4618">_xlfn.XLOOKUP(AD4617,CDIHistorico_[Data],CDIHistorico_[CDI dia]/100,AH4617,0)</f>
        <v>0</v>
      </c>
      <c r="AI4618" s="2">
        <f t="shared" si="309"/>
        <v>1</v>
      </c>
    </row>
    <row r="4619" spans="26:35" hidden="1" x14ac:dyDescent="0.25">
      <c r="Z4619"/>
      <c r="AD4619" s="5">
        <f t="shared" si="310"/>
        <v>43416</v>
      </c>
      <c r="AE4619" s="96" cm="1">
        <f t="array" ref="AE4619">_xlfn.XLOOKUP(AD4618,SELICHistorico[Data],SELICHistorico[SELIC dia]/100,AE4618,0)</f>
        <v>0</v>
      </c>
      <c r="AF4619" s="80">
        <f t="shared" si="308"/>
        <v>1</v>
      </c>
      <c r="AG4619" s="123">
        <f t="shared" si="307"/>
        <v>1000</v>
      </c>
      <c r="AH4619" s="126" cm="1">
        <f t="array" ref="AH4619">_xlfn.XLOOKUP(AD4618,CDIHistorico_[Data],CDIHistorico_[CDI dia]/100,AH4618,0)</f>
        <v>0</v>
      </c>
      <c r="AI4619" s="2">
        <f t="shared" si="309"/>
        <v>1</v>
      </c>
    </row>
    <row r="4620" spans="26:35" hidden="1" x14ac:dyDescent="0.25">
      <c r="Z4620"/>
      <c r="AD4620" s="5">
        <f t="shared" si="310"/>
        <v>43417</v>
      </c>
      <c r="AE4620" s="96" cm="1">
        <f t="array" ref="AE4620">_xlfn.XLOOKUP(AD4619,SELICHistorico[Data],SELICHistorico[SELIC dia]/100,AE4619,0)</f>
        <v>0</v>
      </c>
      <c r="AF4620" s="80">
        <f t="shared" si="308"/>
        <v>1</v>
      </c>
      <c r="AG4620" s="123">
        <f t="shared" ref="AG4620:AG4683" si="311">TRUNC(1000*AF4620,6)</f>
        <v>1000</v>
      </c>
      <c r="AH4620" s="126" cm="1">
        <f t="array" ref="AH4620">_xlfn.XLOOKUP(AD4619,CDIHistorico_[Data],CDIHistorico_[CDI dia]/100,AH4619,0)</f>
        <v>0</v>
      </c>
      <c r="AI4620" s="2">
        <f t="shared" si="309"/>
        <v>1</v>
      </c>
    </row>
    <row r="4621" spans="26:35" hidden="1" x14ac:dyDescent="0.25">
      <c r="Z4621"/>
      <c r="AD4621" s="5">
        <f t="shared" si="310"/>
        <v>43418</v>
      </c>
      <c r="AE4621" s="96" cm="1">
        <f t="array" ref="AE4621">_xlfn.XLOOKUP(AD4620,SELICHistorico[Data],SELICHistorico[SELIC dia]/100,AE4620,0)</f>
        <v>0</v>
      </c>
      <c r="AF4621" s="80">
        <f t="shared" ref="AF4621:AF4684" si="312">AF4620*(1+AE4621)</f>
        <v>1</v>
      </c>
      <c r="AG4621" s="123">
        <f t="shared" si="311"/>
        <v>1000</v>
      </c>
      <c r="AH4621" s="126" cm="1">
        <f t="array" ref="AH4621">_xlfn.XLOOKUP(AD4620,CDIHistorico_[Data],CDIHistorico_[CDI dia]/100,AH4620,0)</f>
        <v>0</v>
      </c>
      <c r="AI4621" s="2">
        <f t="shared" ref="AI4621:AI4684" si="313">AI4620*(1+AH4621)</f>
        <v>1</v>
      </c>
    </row>
    <row r="4622" spans="26:35" hidden="1" x14ac:dyDescent="0.25">
      <c r="Z4622"/>
      <c r="AD4622" s="5">
        <f t="shared" si="310"/>
        <v>43420</v>
      </c>
      <c r="AE4622" s="96" cm="1">
        <f t="array" ref="AE4622">_xlfn.XLOOKUP(AD4621,SELICHistorico[Data],SELICHistorico[SELIC dia]/100,AE4621,0)</f>
        <v>0</v>
      </c>
      <c r="AF4622" s="80">
        <f t="shared" si="312"/>
        <v>1</v>
      </c>
      <c r="AG4622" s="123">
        <f t="shared" si="311"/>
        <v>1000</v>
      </c>
      <c r="AH4622" s="126" cm="1">
        <f t="array" ref="AH4622">_xlfn.XLOOKUP(AD4621,CDIHistorico_[Data],CDIHistorico_[CDI dia]/100,AH4621,0)</f>
        <v>0</v>
      </c>
      <c r="AI4622" s="2">
        <f t="shared" si="313"/>
        <v>1</v>
      </c>
    </row>
    <row r="4623" spans="26:35" hidden="1" x14ac:dyDescent="0.25">
      <c r="Z4623"/>
      <c r="AD4623" s="5">
        <f t="shared" si="310"/>
        <v>43423</v>
      </c>
      <c r="AE4623" s="96" cm="1">
        <f t="array" ref="AE4623">_xlfn.XLOOKUP(AD4622,SELICHistorico[Data],SELICHistorico[SELIC dia]/100,AE4622,0)</f>
        <v>0</v>
      </c>
      <c r="AF4623" s="80">
        <f t="shared" si="312"/>
        <v>1</v>
      </c>
      <c r="AG4623" s="123">
        <f t="shared" si="311"/>
        <v>1000</v>
      </c>
      <c r="AH4623" s="126" cm="1">
        <f t="array" ref="AH4623">_xlfn.XLOOKUP(AD4622,CDIHistorico_[Data],CDIHistorico_[CDI dia]/100,AH4622,0)</f>
        <v>0</v>
      </c>
      <c r="AI4623" s="2">
        <f t="shared" si="313"/>
        <v>1</v>
      </c>
    </row>
    <row r="4624" spans="26:35" hidden="1" x14ac:dyDescent="0.25">
      <c r="Z4624"/>
      <c r="AD4624" s="5">
        <f t="shared" si="310"/>
        <v>43424</v>
      </c>
      <c r="AE4624" s="96" cm="1">
        <f t="array" ref="AE4624">_xlfn.XLOOKUP(AD4623,SELICHistorico[Data],SELICHistorico[SELIC dia]/100,AE4623,0)</f>
        <v>0</v>
      </c>
      <c r="AF4624" s="80">
        <f t="shared" si="312"/>
        <v>1</v>
      </c>
      <c r="AG4624" s="123">
        <f t="shared" si="311"/>
        <v>1000</v>
      </c>
      <c r="AH4624" s="126" cm="1">
        <f t="array" ref="AH4624">_xlfn.XLOOKUP(AD4623,CDIHistorico_[Data],CDIHistorico_[CDI dia]/100,AH4623,0)</f>
        <v>0</v>
      </c>
      <c r="AI4624" s="2">
        <f t="shared" si="313"/>
        <v>1</v>
      </c>
    </row>
    <row r="4625" spans="26:35" hidden="1" x14ac:dyDescent="0.25">
      <c r="Z4625"/>
      <c r="AD4625" s="5">
        <f t="shared" si="310"/>
        <v>43425</v>
      </c>
      <c r="AE4625" s="96" cm="1">
        <f t="array" ref="AE4625">_xlfn.XLOOKUP(AD4624,SELICHistorico[Data],SELICHistorico[SELIC dia]/100,AE4624,0)</f>
        <v>0</v>
      </c>
      <c r="AF4625" s="80">
        <f t="shared" si="312"/>
        <v>1</v>
      </c>
      <c r="AG4625" s="123">
        <f t="shared" si="311"/>
        <v>1000</v>
      </c>
      <c r="AH4625" s="126" cm="1">
        <f t="array" ref="AH4625">_xlfn.XLOOKUP(AD4624,CDIHistorico_[Data],CDIHistorico_[CDI dia]/100,AH4624,0)</f>
        <v>0</v>
      </c>
      <c r="AI4625" s="2">
        <f t="shared" si="313"/>
        <v>1</v>
      </c>
    </row>
    <row r="4626" spans="26:35" hidden="1" x14ac:dyDescent="0.25">
      <c r="Z4626"/>
      <c r="AD4626" s="5">
        <f t="shared" si="310"/>
        <v>43426</v>
      </c>
      <c r="AE4626" s="96" cm="1">
        <f t="array" ref="AE4626">_xlfn.XLOOKUP(AD4625,SELICHistorico[Data],SELICHistorico[SELIC dia]/100,AE4625,0)</f>
        <v>0</v>
      </c>
      <c r="AF4626" s="80">
        <f t="shared" si="312"/>
        <v>1</v>
      </c>
      <c r="AG4626" s="123">
        <f t="shared" si="311"/>
        <v>1000</v>
      </c>
      <c r="AH4626" s="126" cm="1">
        <f t="array" ref="AH4626">_xlfn.XLOOKUP(AD4625,CDIHistorico_[Data],CDIHistorico_[CDI dia]/100,AH4625,0)</f>
        <v>0</v>
      </c>
      <c r="AI4626" s="2">
        <f t="shared" si="313"/>
        <v>1</v>
      </c>
    </row>
    <row r="4627" spans="26:35" hidden="1" x14ac:dyDescent="0.25">
      <c r="Z4627"/>
      <c r="AD4627" s="5">
        <f t="shared" si="310"/>
        <v>43427</v>
      </c>
      <c r="AE4627" s="96" cm="1">
        <f t="array" ref="AE4627">_xlfn.XLOOKUP(AD4626,SELICHistorico[Data],SELICHistorico[SELIC dia]/100,AE4626,0)</f>
        <v>0</v>
      </c>
      <c r="AF4627" s="80">
        <f t="shared" si="312"/>
        <v>1</v>
      </c>
      <c r="AG4627" s="123">
        <f t="shared" si="311"/>
        <v>1000</v>
      </c>
      <c r="AH4627" s="126" cm="1">
        <f t="array" ref="AH4627">_xlfn.XLOOKUP(AD4626,CDIHistorico_[Data],CDIHistorico_[CDI dia]/100,AH4626,0)</f>
        <v>0</v>
      </c>
      <c r="AI4627" s="2">
        <f t="shared" si="313"/>
        <v>1</v>
      </c>
    </row>
    <row r="4628" spans="26:35" hidden="1" x14ac:dyDescent="0.25">
      <c r="Z4628"/>
      <c r="AD4628" s="5">
        <f t="shared" ref="AD4628:AD4691" si="314">WORKDAY(AD4627,1,feriados)</f>
        <v>43430</v>
      </c>
      <c r="AE4628" s="96" cm="1">
        <f t="array" ref="AE4628">_xlfn.XLOOKUP(AD4627,SELICHistorico[Data],SELICHistorico[SELIC dia]/100,AE4627,0)</f>
        <v>0</v>
      </c>
      <c r="AF4628" s="80">
        <f t="shared" si="312"/>
        <v>1</v>
      </c>
      <c r="AG4628" s="123">
        <f t="shared" si="311"/>
        <v>1000</v>
      </c>
      <c r="AH4628" s="126" cm="1">
        <f t="array" ref="AH4628">_xlfn.XLOOKUP(AD4627,CDIHistorico_[Data],CDIHistorico_[CDI dia]/100,AH4627,0)</f>
        <v>0</v>
      </c>
      <c r="AI4628" s="2">
        <f t="shared" si="313"/>
        <v>1</v>
      </c>
    </row>
    <row r="4629" spans="26:35" hidden="1" x14ac:dyDescent="0.25">
      <c r="Z4629"/>
      <c r="AD4629" s="5">
        <f t="shared" si="314"/>
        <v>43431</v>
      </c>
      <c r="AE4629" s="96" cm="1">
        <f t="array" ref="AE4629">_xlfn.XLOOKUP(AD4628,SELICHistorico[Data],SELICHistorico[SELIC dia]/100,AE4628,0)</f>
        <v>0</v>
      </c>
      <c r="AF4629" s="80">
        <f t="shared" si="312"/>
        <v>1</v>
      </c>
      <c r="AG4629" s="123">
        <f t="shared" si="311"/>
        <v>1000</v>
      </c>
      <c r="AH4629" s="126" cm="1">
        <f t="array" ref="AH4629">_xlfn.XLOOKUP(AD4628,CDIHistorico_[Data],CDIHistorico_[CDI dia]/100,AH4628,0)</f>
        <v>0</v>
      </c>
      <c r="AI4629" s="2">
        <f t="shared" si="313"/>
        <v>1</v>
      </c>
    </row>
    <row r="4630" spans="26:35" hidden="1" x14ac:dyDescent="0.25">
      <c r="Z4630"/>
      <c r="AD4630" s="5">
        <f t="shared" si="314"/>
        <v>43432</v>
      </c>
      <c r="AE4630" s="96" cm="1">
        <f t="array" ref="AE4630">_xlfn.XLOOKUP(AD4629,SELICHistorico[Data],SELICHistorico[SELIC dia]/100,AE4629,0)</f>
        <v>0</v>
      </c>
      <c r="AF4630" s="80">
        <f t="shared" si="312"/>
        <v>1</v>
      </c>
      <c r="AG4630" s="123">
        <f t="shared" si="311"/>
        <v>1000</v>
      </c>
      <c r="AH4630" s="126" cm="1">
        <f t="array" ref="AH4630">_xlfn.XLOOKUP(AD4629,CDIHistorico_[Data],CDIHistorico_[CDI dia]/100,AH4629,0)</f>
        <v>0</v>
      </c>
      <c r="AI4630" s="2">
        <f t="shared" si="313"/>
        <v>1</v>
      </c>
    </row>
    <row r="4631" spans="26:35" hidden="1" x14ac:dyDescent="0.25">
      <c r="Z4631"/>
      <c r="AD4631" s="5">
        <f t="shared" si="314"/>
        <v>43433</v>
      </c>
      <c r="AE4631" s="96" cm="1">
        <f t="array" ref="AE4631">_xlfn.XLOOKUP(AD4630,SELICHistorico[Data],SELICHistorico[SELIC dia]/100,AE4630,0)</f>
        <v>0</v>
      </c>
      <c r="AF4631" s="80">
        <f t="shared" si="312"/>
        <v>1</v>
      </c>
      <c r="AG4631" s="123">
        <f t="shared" si="311"/>
        <v>1000</v>
      </c>
      <c r="AH4631" s="126" cm="1">
        <f t="array" ref="AH4631">_xlfn.XLOOKUP(AD4630,CDIHistorico_[Data],CDIHistorico_[CDI dia]/100,AH4630,0)</f>
        <v>0</v>
      </c>
      <c r="AI4631" s="2">
        <f t="shared" si="313"/>
        <v>1</v>
      </c>
    </row>
    <row r="4632" spans="26:35" hidden="1" x14ac:dyDescent="0.25">
      <c r="Z4632"/>
      <c r="AD4632" s="5">
        <f t="shared" si="314"/>
        <v>43434</v>
      </c>
      <c r="AE4632" s="96" cm="1">
        <f t="array" ref="AE4632">_xlfn.XLOOKUP(AD4631,SELICHistorico[Data],SELICHistorico[SELIC dia]/100,AE4631,0)</f>
        <v>0</v>
      </c>
      <c r="AF4632" s="80">
        <f t="shared" si="312"/>
        <v>1</v>
      </c>
      <c r="AG4632" s="123">
        <f t="shared" si="311"/>
        <v>1000</v>
      </c>
      <c r="AH4632" s="126" cm="1">
        <f t="array" ref="AH4632">_xlfn.XLOOKUP(AD4631,CDIHistorico_[Data],CDIHistorico_[CDI dia]/100,AH4631,0)</f>
        <v>0</v>
      </c>
      <c r="AI4632" s="2">
        <f t="shared" si="313"/>
        <v>1</v>
      </c>
    </row>
    <row r="4633" spans="26:35" hidden="1" x14ac:dyDescent="0.25">
      <c r="Z4633"/>
      <c r="AD4633" s="5">
        <f t="shared" si="314"/>
        <v>43437</v>
      </c>
      <c r="AE4633" s="96" cm="1">
        <f t="array" ref="AE4633">_xlfn.XLOOKUP(AD4632,SELICHistorico[Data],SELICHistorico[SELIC dia]/100,AE4632,0)</f>
        <v>0</v>
      </c>
      <c r="AF4633" s="80">
        <f t="shared" si="312"/>
        <v>1</v>
      </c>
      <c r="AG4633" s="123">
        <f t="shared" si="311"/>
        <v>1000</v>
      </c>
      <c r="AH4633" s="126" cm="1">
        <f t="array" ref="AH4633">_xlfn.XLOOKUP(AD4632,CDIHistorico_[Data],CDIHistorico_[CDI dia]/100,AH4632,0)</f>
        <v>0</v>
      </c>
      <c r="AI4633" s="2">
        <f t="shared" si="313"/>
        <v>1</v>
      </c>
    </row>
    <row r="4634" spans="26:35" hidden="1" x14ac:dyDescent="0.25">
      <c r="Z4634"/>
      <c r="AD4634" s="5">
        <f t="shared" si="314"/>
        <v>43438</v>
      </c>
      <c r="AE4634" s="96" cm="1">
        <f t="array" ref="AE4634">_xlfn.XLOOKUP(AD4633,SELICHistorico[Data],SELICHistorico[SELIC dia]/100,AE4633,0)</f>
        <v>0</v>
      </c>
      <c r="AF4634" s="80">
        <f t="shared" si="312"/>
        <v>1</v>
      </c>
      <c r="AG4634" s="123">
        <f t="shared" si="311"/>
        <v>1000</v>
      </c>
      <c r="AH4634" s="126" cm="1">
        <f t="array" ref="AH4634">_xlfn.XLOOKUP(AD4633,CDIHistorico_[Data],CDIHistorico_[CDI dia]/100,AH4633,0)</f>
        <v>0</v>
      </c>
      <c r="AI4634" s="2">
        <f t="shared" si="313"/>
        <v>1</v>
      </c>
    </row>
    <row r="4635" spans="26:35" hidden="1" x14ac:dyDescent="0.25">
      <c r="Z4635"/>
      <c r="AD4635" s="5">
        <f t="shared" si="314"/>
        <v>43439</v>
      </c>
      <c r="AE4635" s="96" cm="1">
        <f t="array" ref="AE4635">_xlfn.XLOOKUP(AD4634,SELICHistorico[Data],SELICHistorico[SELIC dia]/100,AE4634,0)</f>
        <v>0</v>
      </c>
      <c r="AF4635" s="80">
        <f t="shared" si="312"/>
        <v>1</v>
      </c>
      <c r="AG4635" s="123">
        <f t="shared" si="311"/>
        <v>1000</v>
      </c>
      <c r="AH4635" s="126" cm="1">
        <f t="array" ref="AH4635">_xlfn.XLOOKUP(AD4634,CDIHistorico_[Data],CDIHistorico_[CDI dia]/100,AH4634,0)</f>
        <v>0</v>
      </c>
      <c r="AI4635" s="2">
        <f t="shared" si="313"/>
        <v>1</v>
      </c>
    </row>
    <row r="4636" spans="26:35" hidden="1" x14ac:dyDescent="0.25">
      <c r="Z4636"/>
      <c r="AD4636" s="5">
        <f t="shared" si="314"/>
        <v>43440</v>
      </c>
      <c r="AE4636" s="96" cm="1">
        <f t="array" ref="AE4636">_xlfn.XLOOKUP(AD4635,SELICHistorico[Data],SELICHistorico[SELIC dia]/100,AE4635,0)</f>
        <v>0</v>
      </c>
      <c r="AF4636" s="80">
        <f t="shared" si="312"/>
        <v>1</v>
      </c>
      <c r="AG4636" s="123">
        <f t="shared" si="311"/>
        <v>1000</v>
      </c>
      <c r="AH4636" s="126" cm="1">
        <f t="array" ref="AH4636">_xlfn.XLOOKUP(AD4635,CDIHistorico_[Data],CDIHistorico_[CDI dia]/100,AH4635,0)</f>
        <v>0</v>
      </c>
      <c r="AI4636" s="2">
        <f t="shared" si="313"/>
        <v>1</v>
      </c>
    </row>
    <row r="4637" spans="26:35" hidden="1" x14ac:dyDescent="0.25">
      <c r="Z4637"/>
      <c r="AD4637" s="5">
        <f t="shared" si="314"/>
        <v>43441</v>
      </c>
      <c r="AE4637" s="96" cm="1">
        <f t="array" ref="AE4637">_xlfn.XLOOKUP(AD4636,SELICHistorico[Data],SELICHistorico[SELIC dia]/100,AE4636,0)</f>
        <v>0</v>
      </c>
      <c r="AF4637" s="80">
        <f t="shared" si="312"/>
        <v>1</v>
      </c>
      <c r="AG4637" s="123">
        <f t="shared" si="311"/>
        <v>1000</v>
      </c>
      <c r="AH4637" s="126" cm="1">
        <f t="array" ref="AH4637">_xlfn.XLOOKUP(AD4636,CDIHistorico_[Data],CDIHistorico_[CDI dia]/100,AH4636,0)</f>
        <v>0</v>
      </c>
      <c r="AI4637" s="2">
        <f t="shared" si="313"/>
        <v>1</v>
      </c>
    </row>
    <row r="4638" spans="26:35" hidden="1" x14ac:dyDescent="0.25">
      <c r="Z4638"/>
      <c r="AD4638" s="5">
        <f t="shared" si="314"/>
        <v>43444</v>
      </c>
      <c r="AE4638" s="96" cm="1">
        <f t="array" ref="AE4638">_xlfn.XLOOKUP(AD4637,SELICHistorico[Data],SELICHistorico[SELIC dia]/100,AE4637,0)</f>
        <v>0</v>
      </c>
      <c r="AF4638" s="80">
        <f t="shared" si="312"/>
        <v>1</v>
      </c>
      <c r="AG4638" s="123">
        <f t="shared" si="311"/>
        <v>1000</v>
      </c>
      <c r="AH4638" s="126" cm="1">
        <f t="array" ref="AH4638">_xlfn.XLOOKUP(AD4637,CDIHistorico_[Data],CDIHistorico_[CDI dia]/100,AH4637,0)</f>
        <v>0</v>
      </c>
      <c r="AI4638" s="2">
        <f t="shared" si="313"/>
        <v>1</v>
      </c>
    </row>
    <row r="4639" spans="26:35" hidden="1" x14ac:dyDescent="0.25">
      <c r="Z4639"/>
      <c r="AD4639" s="5">
        <f t="shared" si="314"/>
        <v>43445</v>
      </c>
      <c r="AE4639" s="96" cm="1">
        <f t="array" ref="AE4639">_xlfn.XLOOKUP(AD4638,SELICHistorico[Data],SELICHistorico[SELIC dia]/100,AE4638,0)</f>
        <v>0</v>
      </c>
      <c r="AF4639" s="80">
        <f t="shared" si="312"/>
        <v>1</v>
      </c>
      <c r="AG4639" s="123">
        <f t="shared" si="311"/>
        <v>1000</v>
      </c>
      <c r="AH4639" s="126" cm="1">
        <f t="array" ref="AH4639">_xlfn.XLOOKUP(AD4638,CDIHistorico_[Data],CDIHistorico_[CDI dia]/100,AH4638,0)</f>
        <v>0</v>
      </c>
      <c r="AI4639" s="2">
        <f t="shared" si="313"/>
        <v>1</v>
      </c>
    </row>
    <row r="4640" spans="26:35" hidden="1" x14ac:dyDescent="0.25">
      <c r="Z4640"/>
      <c r="AD4640" s="5">
        <f t="shared" si="314"/>
        <v>43446</v>
      </c>
      <c r="AE4640" s="96" cm="1">
        <f t="array" ref="AE4640">_xlfn.XLOOKUP(AD4639,SELICHistorico[Data],SELICHistorico[SELIC dia]/100,AE4639,0)</f>
        <v>0</v>
      </c>
      <c r="AF4640" s="80">
        <f t="shared" si="312"/>
        <v>1</v>
      </c>
      <c r="AG4640" s="123">
        <f t="shared" si="311"/>
        <v>1000</v>
      </c>
      <c r="AH4640" s="126" cm="1">
        <f t="array" ref="AH4640">_xlfn.XLOOKUP(AD4639,CDIHistorico_[Data],CDIHistorico_[CDI dia]/100,AH4639,0)</f>
        <v>0</v>
      </c>
      <c r="AI4640" s="2">
        <f t="shared" si="313"/>
        <v>1</v>
      </c>
    </row>
    <row r="4641" spans="26:35" hidden="1" x14ac:dyDescent="0.25">
      <c r="Z4641"/>
      <c r="AD4641" s="5">
        <f t="shared" si="314"/>
        <v>43447</v>
      </c>
      <c r="AE4641" s="96" cm="1">
        <f t="array" ref="AE4641">_xlfn.XLOOKUP(AD4640,SELICHistorico[Data],SELICHistorico[SELIC dia]/100,AE4640,0)</f>
        <v>0</v>
      </c>
      <c r="AF4641" s="80">
        <f t="shared" si="312"/>
        <v>1</v>
      </c>
      <c r="AG4641" s="123">
        <f t="shared" si="311"/>
        <v>1000</v>
      </c>
      <c r="AH4641" s="126" cm="1">
        <f t="array" ref="AH4641">_xlfn.XLOOKUP(AD4640,CDIHistorico_[Data],CDIHistorico_[CDI dia]/100,AH4640,0)</f>
        <v>0</v>
      </c>
      <c r="AI4641" s="2">
        <f t="shared" si="313"/>
        <v>1</v>
      </c>
    </row>
    <row r="4642" spans="26:35" hidden="1" x14ac:dyDescent="0.25">
      <c r="Z4642"/>
      <c r="AD4642" s="5">
        <f t="shared" si="314"/>
        <v>43448</v>
      </c>
      <c r="AE4642" s="96" cm="1">
        <f t="array" ref="AE4642">_xlfn.XLOOKUP(AD4641,SELICHistorico[Data],SELICHistorico[SELIC dia]/100,AE4641,0)</f>
        <v>0</v>
      </c>
      <c r="AF4642" s="80">
        <f t="shared" si="312"/>
        <v>1</v>
      </c>
      <c r="AG4642" s="123">
        <f t="shared" si="311"/>
        <v>1000</v>
      </c>
      <c r="AH4642" s="126" cm="1">
        <f t="array" ref="AH4642">_xlfn.XLOOKUP(AD4641,CDIHistorico_[Data],CDIHistorico_[CDI dia]/100,AH4641,0)</f>
        <v>0</v>
      </c>
      <c r="AI4642" s="2">
        <f t="shared" si="313"/>
        <v>1</v>
      </c>
    </row>
    <row r="4643" spans="26:35" hidden="1" x14ac:dyDescent="0.25">
      <c r="Z4643"/>
      <c r="AD4643" s="5">
        <f t="shared" si="314"/>
        <v>43451</v>
      </c>
      <c r="AE4643" s="96" cm="1">
        <f t="array" ref="AE4643">_xlfn.XLOOKUP(AD4642,SELICHistorico[Data],SELICHistorico[SELIC dia]/100,AE4642,0)</f>
        <v>0</v>
      </c>
      <c r="AF4643" s="80">
        <f t="shared" si="312"/>
        <v>1</v>
      </c>
      <c r="AG4643" s="123">
        <f t="shared" si="311"/>
        <v>1000</v>
      </c>
      <c r="AH4643" s="126" cm="1">
        <f t="array" ref="AH4643">_xlfn.XLOOKUP(AD4642,CDIHistorico_[Data],CDIHistorico_[CDI dia]/100,AH4642,0)</f>
        <v>0</v>
      </c>
      <c r="AI4643" s="2">
        <f t="shared" si="313"/>
        <v>1</v>
      </c>
    </row>
    <row r="4644" spans="26:35" hidden="1" x14ac:dyDescent="0.25">
      <c r="Z4644"/>
      <c r="AD4644" s="5">
        <f t="shared" si="314"/>
        <v>43452</v>
      </c>
      <c r="AE4644" s="96" cm="1">
        <f t="array" ref="AE4644">_xlfn.XLOOKUP(AD4643,SELICHistorico[Data],SELICHistorico[SELIC dia]/100,AE4643,0)</f>
        <v>0</v>
      </c>
      <c r="AF4644" s="80">
        <f t="shared" si="312"/>
        <v>1</v>
      </c>
      <c r="AG4644" s="123">
        <f t="shared" si="311"/>
        <v>1000</v>
      </c>
      <c r="AH4644" s="126" cm="1">
        <f t="array" ref="AH4644">_xlfn.XLOOKUP(AD4643,CDIHistorico_[Data],CDIHistorico_[CDI dia]/100,AH4643,0)</f>
        <v>0</v>
      </c>
      <c r="AI4644" s="2">
        <f t="shared" si="313"/>
        <v>1</v>
      </c>
    </row>
    <row r="4645" spans="26:35" hidden="1" x14ac:dyDescent="0.25">
      <c r="Z4645"/>
      <c r="AD4645" s="5">
        <f t="shared" si="314"/>
        <v>43453</v>
      </c>
      <c r="AE4645" s="96" cm="1">
        <f t="array" ref="AE4645">_xlfn.XLOOKUP(AD4644,SELICHistorico[Data],SELICHistorico[SELIC dia]/100,AE4644,0)</f>
        <v>0</v>
      </c>
      <c r="AF4645" s="80">
        <f t="shared" si="312"/>
        <v>1</v>
      </c>
      <c r="AG4645" s="123">
        <f t="shared" si="311"/>
        <v>1000</v>
      </c>
      <c r="AH4645" s="126" cm="1">
        <f t="array" ref="AH4645">_xlfn.XLOOKUP(AD4644,CDIHistorico_[Data],CDIHistorico_[CDI dia]/100,AH4644,0)</f>
        <v>0</v>
      </c>
      <c r="AI4645" s="2">
        <f t="shared" si="313"/>
        <v>1</v>
      </c>
    </row>
    <row r="4646" spans="26:35" hidden="1" x14ac:dyDescent="0.25">
      <c r="Z4646"/>
      <c r="AD4646" s="5">
        <f t="shared" si="314"/>
        <v>43454</v>
      </c>
      <c r="AE4646" s="96" cm="1">
        <f t="array" ref="AE4646">_xlfn.XLOOKUP(AD4645,SELICHistorico[Data],SELICHistorico[SELIC dia]/100,AE4645,0)</f>
        <v>0</v>
      </c>
      <c r="AF4646" s="80">
        <f t="shared" si="312"/>
        <v>1</v>
      </c>
      <c r="AG4646" s="123">
        <f t="shared" si="311"/>
        <v>1000</v>
      </c>
      <c r="AH4646" s="126" cm="1">
        <f t="array" ref="AH4646">_xlfn.XLOOKUP(AD4645,CDIHistorico_[Data],CDIHistorico_[CDI dia]/100,AH4645,0)</f>
        <v>0</v>
      </c>
      <c r="AI4646" s="2">
        <f t="shared" si="313"/>
        <v>1</v>
      </c>
    </row>
    <row r="4647" spans="26:35" hidden="1" x14ac:dyDescent="0.25">
      <c r="Z4647"/>
      <c r="AD4647" s="5">
        <f t="shared" si="314"/>
        <v>43455</v>
      </c>
      <c r="AE4647" s="96" cm="1">
        <f t="array" ref="AE4647">_xlfn.XLOOKUP(AD4646,SELICHistorico[Data],SELICHistorico[SELIC dia]/100,AE4646,0)</f>
        <v>0</v>
      </c>
      <c r="AF4647" s="80">
        <f t="shared" si="312"/>
        <v>1</v>
      </c>
      <c r="AG4647" s="123">
        <f t="shared" si="311"/>
        <v>1000</v>
      </c>
      <c r="AH4647" s="126" cm="1">
        <f t="array" ref="AH4647">_xlfn.XLOOKUP(AD4646,CDIHistorico_[Data],CDIHistorico_[CDI dia]/100,AH4646,0)</f>
        <v>0</v>
      </c>
      <c r="AI4647" s="2">
        <f t="shared" si="313"/>
        <v>1</v>
      </c>
    </row>
    <row r="4648" spans="26:35" hidden="1" x14ac:dyDescent="0.25">
      <c r="Z4648"/>
      <c r="AD4648" s="5">
        <f t="shared" si="314"/>
        <v>43458</v>
      </c>
      <c r="AE4648" s="96" cm="1">
        <f t="array" ref="AE4648">_xlfn.XLOOKUP(AD4647,SELICHistorico[Data],SELICHistorico[SELIC dia]/100,AE4647,0)</f>
        <v>0</v>
      </c>
      <c r="AF4648" s="80">
        <f t="shared" si="312"/>
        <v>1</v>
      </c>
      <c r="AG4648" s="123">
        <f t="shared" si="311"/>
        <v>1000</v>
      </c>
      <c r="AH4648" s="126" cm="1">
        <f t="array" ref="AH4648">_xlfn.XLOOKUP(AD4647,CDIHistorico_[Data],CDIHistorico_[CDI dia]/100,AH4647,0)</f>
        <v>0</v>
      </c>
      <c r="AI4648" s="2">
        <f t="shared" si="313"/>
        <v>1</v>
      </c>
    </row>
    <row r="4649" spans="26:35" hidden="1" x14ac:dyDescent="0.25">
      <c r="Z4649"/>
      <c r="AD4649" s="5">
        <f t="shared" si="314"/>
        <v>43460</v>
      </c>
      <c r="AE4649" s="96" cm="1">
        <f t="array" ref="AE4649">_xlfn.XLOOKUP(AD4648,SELICHistorico[Data],SELICHistorico[SELIC dia]/100,AE4648,0)</f>
        <v>0</v>
      </c>
      <c r="AF4649" s="80">
        <f t="shared" si="312"/>
        <v>1</v>
      </c>
      <c r="AG4649" s="123">
        <f t="shared" si="311"/>
        <v>1000</v>
      </c>
      <c r="AH4649" s="126" cm="1">
        <f t="array" ref="AH4649">_xlfn.XLOOKUP(AD4648,CDIHistorico_[Data],CDIHistorico_[CDI dia]/100,AH4648,0)</f>
        <v>0</v>
      </c>
      <c r="AI4649" s="2">
        <f t="shared" si="313"/>
        <v>1</v>
      </c>
    </row>
    <row r="4650" spans="26:35" hidden="1" x14ac:dyDescent="0.25">
      <c r="Z4650"/>
      <c r="AD4650" s="5">
        <f t="shared" si="314"/>
        <v>43461</v>
      </c>
      <c r="AE4650" s="96" cm="1">
        <f t="array" ref="AE4650">_xlfn.XLOOKUP(AD4649,SELICHistorico[Data],SELICHistorico[SELIC dia]/100,AE4649,0)</f>
        <v>0</v>
      </c>
      <c r="AF4650" s="80">
        <f t="shared" si="312"/>
        <v>1</v>
      </c>
      <c r="AG4650" s="123">
        <f t="shared" si="311"/>
        <v>1000</v>
      </c>
      <c r="AH4650" s="126" cm="1">
        <f t="array" ref="AH4650">_xlfn.XLOOKUP(AD4649,CDIHistorico_[Data],CDIHistorico_[CDI dia]/100,AH4649,0)</f>
        <v>0</v>
      </c>
      <c r="AI4650" s="2">
        <f t="shared" si="313"/>
        <v>1</v>
      </c>
    </row>
    <row r="4651" spans="26:35" hidden="1" x14ac:dyDescent="0.25">
      <c r="Z4651"/>
      <c r="AD4651" s="5">
        <f t="shared" si="314"/>
        <v>43462</v>
      </c>
      <c r="AE4651" s="96" cm="1">
        <f t="array" ref="AE4651">_xlfn.XLOOKUP(AD4650,SELICHistorico[Data],SELICHistorico[SELIC dia]/100,AE4650,0)</f>
        <v>0</v>
      </c>
      <c r="AF4651" s="80">
        <f t="shared" si="312"/>
        <v>1</v>
      </c>
      <c r="AG4651" s="123">
        <f t="shared" si="311"/>
        <v>1000</v>
      </c>
      <c r="AH4651" s="126" cm="1">
        <f t="array" ref="AH4651">_xlfn.XLOOKUP(AD4650,CDIHistorico_[Data],CDIHistorico_[CDI dia]/100,AH4650,0)</f>
        <v>0</v>
      </c>
      <c r="AI4651" s="2">
        <f t="shared" si="313"/>
        <v>1</v>
      </c>
    </row>
    <row r="4652" spans="26:35" hidden="1" x14ac:dyDescent="0.25">
      <c r="Z4652"/>
      <c r="AD4652" s="5">
        <f t="shared" si="314"/>
        <v>43465</v>
      </c>
      <c r="AE4652" s="96" cm="1">
        <f t="array" ref="AE4652">_xlfn.XLOOKUP(AD4651,SELICHistorico[Data],SELICHistorico[SELIC dia]/100,AE4651,0)</f>
        <v>0</v>
      </c>
      <c r="AF4652" s="80">
        <f t="shared" si="312"/>
        <v>1</v>
      </c>
      <c r="AG4652" s="123">
        <f t="shared" si="311"/>
        <v>1000</v>
      </c>
      <c r="AH4652" s="126" cm="1">
        <f t="array" ref="AH4652">_xlfn.XLOOKUP(AD4651,CDIHistorico_[Data],CDIHistorico_[CDI dia]/100,AH4651,0)</f>
        <v>0</v>
      </c>
      <c r="AI4652" s="2">
        <f t="shared" si="313"/>
        <v>1</v>
      </c>
    </row>
    <row r="4653" spans="26:35" hidden="1" x14ac:dyDescent="0.25">
      <c r="Z4653"/>
      <c r="AD4653" s="5">
        <f t="shared" si="314"/>
        <v>43467</v>
      </c>
      <c r="AE4653" s="96" cm="1">
        <f t="array" ref="AE4653">_xlfn.XLOOKUP(AD4652,SELICHistorico[Data],SELICHistorico[SELIC dia]/100,AE4652,0)</f>
        <v>0</v>
      </c>
      <c r="AF4653" s="80">
        <f t="shared" si="312"/>
        <v>1</v>
      </c>
      <c r="AG4653" s="123">
        <f t="shared" si="311"/>
        <v>1000</v>
      </c>
      <c r="AH4653" s="126" cm="1">
        <f t="array" ref="AH4653">_xlfn.XLOOKUP(AD4652,CDIHistorico_[Data],CDIHistorico_[CDI dia]/100,AH4652,0)</f>
        <v>0</v>
      </c>
      <c r="AI4653" s="2">
        <f t="shared" si="313"/>
        <v>1</v>
      </c>
    </row>
    <row r="4654" spans="26:35" hidden="1" x14ac:dyDescent="0.25">
      <c r="Z4654"/>
      <c r="AD4654" s="5">
        <f t="shared" si="314"/>
        <v>43468</v>
      </c>
      <c r="AE4654" s="96" cm="1">
        <f t="array" ref="AE4654">_xlfn.XLOOKUP(AD4653,SELICHistorico[Data],SELICHistorico[SELIC dia]/100,AE4653,0)</f>
        <v>0</v>
      </c>
      <c r="AF4654" s="80">
        <f t="shared" si="312"/>
        <v>1</v>
      </c>
      <c r="AG4654" s="123">
        <f t="shared" si="311"/>
        <v>1000</v>
      </c>
      <c r="AH4654" s="126" cm="1">
        <f t="array" ref="AH4654">_xlfn.XLOOKUP(AD4653,CDIHistorico_[Data],CDIHistorico_[CDI dia]/100,AH4653,0)</f>
        <v>0</v>
      </c>
      <c r="AI4654" s="2">
        <f t="shared" si="313"/>
        <v>1</v>
      </c>
    </row>
    <row r="4655" spans="26:35" hidden="1" x14ac:dyDescent="0.25">
      <c r="Z4655"/>
      <c r="AD4655" s="5">
        <f t="shared" si="314"/>
        <v>43469</v>
      </c>
      <c r="AE4655" s="96" cm="1">
        <f t="array" ref="AE4655">_xlfn.XLOOKUP(AD4654,SELICHistorico[Data],SELICHistorico[SELIC dia]/100,AE4654,0)</f>
        <v>0</v>
      </c>
      <c r="AF4655" s="80">
        <f t="shared" si="312"/>
        <v>1</v>
      </c>
      <c r="AG4655" s="123">
        <f t="shared" si="311"/>
        <v>1000</v>
      </c>
      <c r="AH4655" s="126" cm="1">
        <f t="array" ref="AH4655">_xlfn.XLOOKUP(AD4654,CDIHistorico_[Data],CDIHistorico_[CDI dia]/100,AH4654,0)</f>
        <v>0</v>
      </c>
      <c r="AI4655" s="2">
        <f t="shared" si="313"/>
        <v>1</v>
      </c>
    </row>
    <row r="4656" spans="26:35" hidden="1" x14ac:dyDescent="0.25">
      <c r="Z4656"/>
      <c r="AD4656" s="5">
        <f t="shared" si="314"/>
        <v>43472</v>
      </c>
      <c r="AE4656" s="96" cm="1">
        <f t="array" ref="AE4656">_xlfn.XLOOKUP(AD4655,SELICHistorico[Data],SELICHistorico[SELIC dia]/100,AE4655,0)</f>
        <v>0</v>
      </c>
      <c r="AF4656" s="80">
        <f t="shared" si="312"/>
        <v>1</v>
      </c>
      <c r="AG4656" s="123">
        <f t="shared" si="311"/>
        <v>1000</v>
      </c>
      <c r="AH4656" s="126" cm="1">
        <f t="array" ref="AH4656">_xlfn.XLOOKUP(AD4655,CDIHistorico_[Data],CDIHistorico_[CDI dia]/100,AH4655,0)</f>
        <v>0</v>
      </c>
      <c r="AI4656" s="2">
        <f t="shared" si="313"/>
        <v>1</v>
      </c>
    </row>
    <row r="4657" spans="26:35" hidden="1" x14ac:dyDescent="0.25">
      <c r="Z4657"/>
      <c r="AD4657" s="5">
        <f t="shared" si="314"/>
        <v>43473</v>
      </c>
      <c r="AE4657" s="96" cm="1">
        <f t="array" ref="AE4657">_xlfn.XLOOKUP(AD4656,SELICHistorico[Data],SELICHistorico[SELIC dia]/100,AE4656,0)</f>
        <v>0</v>
      </c>
      <c r="AF4657" s="80">
        <f t="shared" si="312"/>
        <v>1</v>
      </c>
      <c r="AG4657" s="123">
        <f t="shared" si="311"/>
        <v>1000</v>
      </c>
      <c r="AH4657" s="126" cm="1">
        <f t="array" ref="AH4657">_xlfn.XLOOKUP(AD4656,CDIHistorico_[Data],CDIHistorico_[CDI dia]/100,AH4656,0)</f>
        <v>0</v>
      </c>
      <c r="AI4657" s="2">
        <f t="shared" si="313"/>
        <v>1</v>
      </c>
    </row>
    <row r="4658" spans="26:35" hidden="1" x14ac:dyDescent="0.25">
      <c r="Z4658"/>
      <c r="AD4658" s="5">
        <f t="shared" si="314"/>
        <v>43474</v>
      </c>
      <c r="AE4658" s="96" cm="1">
        <f t="array" ref="AE4658">_xlfn.XLOOKUP(AD4657,SELICHistorico[Data],SELICHistorico[SELIC dia]/100,AE4657,0)</f>
        <v>0</v>
      </c>
      <c r="AF4658" s="80">
        <f t="shared" si="312"/>
        <v>1</v>
      </c>
      <c r="AG4658" s="123">
        <f t="shared" si="311"/>
        <v>1000</v>
      </c>
      <c r="AH4658" s="126" cm="1">
        <f t="array" ref="AH4658">_xlfn.XLOOKUP(AD4657,CDIHistorico_[Data],CDIHistorico_[CDI dia]/100,AH4657,0)</f>
        <v>0</v>
      </c>
      <c r="AI4658" s="2">
        <f t="shared" si="313"/>
        <v>1</v>
      </c>
    </row>
    <row r="4659" spans="26:35" hidden="1" x14ac:dyDescent="0.25">
      <c r="Z4659"/>
      <c r="AD4659" s="5">
        <f t="shared" si="314"/>
        <v>43475</v>
      </c>
      <c r="AE4659" s="96" cm="1">
        <f t="array" ref="AE4659">_xlfn.XLOOKUP(AD4658,SELICHistorico[Data],SELICHistorico[SELIC dia]/100,AE4658,0)</f>
        <v>0</v>
      </c>
      <c r="AF4659" s="80">
        <f t="shared" si="312"/>
        <v>1</v>
      </c>
      <c r="AG4659" s="123">
        <f t="shared" si="311"/>
        <v>1000</v>
      </c>
      <c r="AH4659" s="126" cm="1">
        <f t="array" ref="AH4659">_xlfn.XLOOKUP(AD4658,CDIHistorico_[Data],CDIHistorico_[CDI dia]/100,AH4658,0)</f>
        <v>0</v>
      </c>
      <c r="AI4659" s="2">
        <f t="shared" si="313"/>
        <v>1</v>
      </c>
    </row>
    <row r="4660" spans="26:35" hidden="1" x14ac:dyDescent="0.25">
      <c r="Z4660"/>
      <c r="AD4660" s="5">
        <f t="shared" si="314"/>
        <v>43476</v>
      </c>
      <c r="AE4660" s="96" cm="1">
        <f t="array" ref="AE4660">_xlfn.XLOOKUP(AD4659,SELICHistorico[Data],SELICHistorico[SELIC dia]/100,AE4659,0)</f>
        <v>0</v>
      </c>
      <c r="AF4660" s="80">
        <f t="shared" si="312"/>
        <v>1</v>
      </c>
      <c r="AG4660" s="123">
        <f t="shared" si="311"/>
        <v>1000</v>
      </c>
      <c r="AH4660" s="126" cm="1">
        <f t="array" ref="AH4660">_xlfn.XLOOKUP(AD4659,CDIHistorico_[Data],CDIHistorico_[CDI dia]/100,AH4659,0)</f>
        <v>0</v>
      </c>
      <c r="AI4660" s="2">
        <f t="shared" si="313"/>
        <v>1</v>
      </c>
    </row>
    <row r="4661" spans="26:35" hidden="1" x14ac:dyDescent="0.25">
      <c r="Z4661"/>
      <c r="AD4661" s="5">
        <f t="shared" si="314"/>
        <v>43479</v>
      </c>
      <c r="AE4661" s="96" cm="1">
        <f t="array" ref="AE4661">_xlfn.XLOOKUP(AD4660,SELICHistorico[Data],SELICHistorico[SELIC dia]/100,AE4660,0)</f>
        <v>0</v>
      </c>
      <c r="AF4661" s="80">
        <f t="shared" si="312"/>
        <v>1</v>
      </c>
      <c r="AG4661" s="123">
        <f t="shared" si="311"/>
        <v>1000</v>
      </c>
      <c r="AH4661" s="126" cm="1">
        <f t="array" ref="AH4661">_xlfn.XLOOKUP(AD4660,CDIHistorico_[Data],CDIHistorico_[CDI dia]/100,AH4660,0)</f>
        <v>0</v>
      </c>
      <c r="AI4661" s="2">
        <f t="shared" si="313"/>
        <v>1</v>
      </c>
    </row>
    <row r="4662" spans="26:35" hidden="1" x14ac:dyDescent="0.25">
      <c r="Z4662"/>
      <c r="AD4662" s="5">
        <f t="shared" si="314"/>
        <v>43480</v>
      </c>
      <c r="AE4662" s="96" cm="1">
        <f t="array" ref="AE4662">_xlfn.XLOOKUP(AD4661,SELICHistorico[Data],SELICHistorico[SELIC dia]/100,AE4661,0)</f>
        <v>0</v>
      </c>
      <c r="AF4662" s="80">
        <f t="shared" si="312"/>
        <v>1</v>
      </c>
      <c r="AG4662" s="123">
        <f t="shared" si="311"/>
        <v>1000</v>
      </c>
      <c r="AH4662" s="126" cm="1">
        <f t="array" ref="AH4662">_xlfn.XLOOKUP(AD4661,CDIHistorico_[Data],CDIHistorico_[CDI dia]/100,AH4661,0)</f>
        <v>0</v>
      </c>
      <c r="AI4662" s="2">
        <f t="shared" si="313"/>
        <v>1</v>
      </c>
    </row>
    <row r="4663" spans="26:35" hidden="1" x14ac:dyDescent="0.25">
      <c r="Z4663"/>
      <c r="AD4663" s="5">
        <f t="shared" si="314"/>
        <v>43481</v>
      </c>
      <c r="AE4663" s="96" cm="1">
        <f t="array" ref="AE4663">_xlfn.XLOOKUP(AD4662,SELICHistorico[Data],SELICHistorico[SELIC dia]/100,AE4662,0)</f>
        <v>0</v>
      </c>
      <c r="AF4663" s="80">
        <f t="shared" si="312"/>
        <v>1</v>
      </c>
      <c r="AG4663" s="123">
        <f t="shared" si="311"/>
        <v>1000</v>
      </c>
      <c r="AH4663" s="126" cm="1">
        <f t="array" ref="AH4663">_xlfn.XLOOKUP(AD4662,CDIHistorico_[Data],CDIHistorico_[CDI dia]/100,AH4662,0)</f>
        <v>0</v>
      </c>
      <c r="AI4663" s="2">
        <f t="shared" si="313"/>
        <v>1</v>
      </c>
    </row>
    <row r="4664" spans="26:35" hidden="1" x14ac:dyDescent="0.25">
      <c r="Z4664"/>
      <c r="AD4664" s="5">
        <f t="shared" si="314"/>
        <v>43482</v>
      </c>
      <c r="AE4664" s="96" cm="1">
        <f t="array" ref="AE4664">_xlfn.XLOOKUP(AD4663,SELICHistorico[Data],SELICHistorico[SELIC dia]/100,AE4663,0)</f>
        <v>0</v>
      </c>
      <c r="AF4664" s="80">
        <f t="shared" si="312"/>
        <v>1</v>
      </c>
      <c r="AG4664" s="123">
        <f t="shared" si="311"/>
        <v>1000</v>
      </c>
      <c r="AH4664" s="126" cm="1">
        <f t="array" ref="AH4664">_xlfn.XLOOKUP(AD4663,CDIHistorico_[Data],CDIHistorico_[CDI dia]/100,AH4663,0)</f>
        <v>0</v>
      </c>
      <c r="AI4664" s="2">
        <f t="shared" si="313"/>
        <v>1</v>
      </c>
    </row>
    <row r="4665" spans="26:35" hidden="1" x14ac:dyDescent="0.25">
      <c r="Z4665"/>
      <c r="AD4665" s="5">
        <f t="shared" si="314"/>
        <v>43483</v>
      </c>
      <c r="AE4665" s="96" cm="1">
        <f t="array" ref="AE4665">_xlfn.XLOOKUP(AD4664,SELICHistorico[Data],SELICHistorico[SELIC dia]/100,AE4664,0)</f>
        <v>0</v>
      </c>
      <c r="AF4665" s="80">
        <f t="shared" si="312"/>
        <v>1</v>
      </c>
      <c r="AG4665" s="123">
        <f t="shared" si="311"/>
        <v>1000</v>
      </c>
      <c r="AH4665" s="126" cm="1">
        <f t="array" ref="AH4665">_xlfn.XLOOKUP(AD4664,CDIHistorico_[Data],CDIHistorico_[CDI dia]/100,AH4664,0)</f>
        <v>0</v>
      </c>
      <c r="AI4665" s="2">
        <f t="shared" si="313"/>
        <v>1</v>
      </c>
    </row>
    <row r="4666" spans="26:35" hidden="1" x14ac:dyDescent="0.25">
      <c r="Z4666"/>
      <c r="AD4666" s="5">
        <f t="shared" si="314"/>
        <v>43486</v>
      </c>
      <c r="AE4666" s="96" cm="1">
        <f t="array" ref="AE4666">_xlfn.XLOOKUP(AD4665,SELICHistorico[Data],SELICHistorico[SELIC dia]/100,AE4665,0)</f>
        <v>0</v>
      </c>
      <c r="AF4666" s="80">
        <f t="shared" si="312"/>
        <v>1</v>
      </c>
      <c r="AG4666" s="123">
        <f t="shared" si="311"/>
        <v>1000</v>
      </c>
      <c r="AH4666" s="126" cm="1">
        <f t="array" ref="AH4666">_xlfn.XLOOKUP(AD4665,CDIHistorico_[Data],CDIHistorico_[CDI dia]/100,AH4665,0)</f>
        <v>0</v>
      </c>
      <c r="AI4666" s="2">
        <f t="shared" si="313"/>
        <v>1</v>
      </c>
    </row>
    <row r="4667" spans="26:35" hidden="1" x14ac:dyDescent="0.25">
      <c r="Z4667"/>
      <c r="AD4667" s="5">
        <f t="shared" si="314"/>
        <v>43487</v>
      </c>
      <c r="AE4667" s="96" cm="1">
        <f t="array" ref="AE4667">_xlfn.XLOOKUP(AD4666,SELICHistorico[Data],SELICHistorico[SELIC dia]/100,AE4666,0)</f>
        <v>0</v>
      </c>
      <c r="AF4667" s="80">
        <f t="shared" si="312"/>
        <v>1</v>
      </c>
      <c r="AG4667" s="123">
        <f t="shared" si="311"/>
        <v>1000</v>
      </c>
      <c r="AH4667" s="126" cm="1">
        <f t="array" ref="AH4667">_xlfn.XLOOKUP(AD4666,CDIHistorico_[Data],CDIHistorico_[CDI dia]/100,AH4666,0)</f>
        <v>0</v>
      </c>
      <c r="AI4667" s="2">
        <f t="shared" si="313"/>
        <v>1</v>
      </c>
    </row>
    <row r="4668" spans="26:35" hidden="1" x14ac:dyDescent="0.25">
      <c r="Z4668"/>
      <c r="AD4668" s="5">
        <f t="shared" si="314"/>
        <v>43488</v>
      </c>
      <c r="AE4668" s="96" cm="1">
        <f t="array" ref="AE4668">_xlfn.XLOOKUP(AD4667,SELICHistorico[Data],SELICHistorico[SELIC dia]/100,AE4667,0)</f>
        <v>0</v>
      </c>
      <c r="AF4668" s="80">
        <f t="shared" si="312"/>
        <v>1</v>
      </c>
      <c r="AG4668" s="123">
        <f t="shared" si="311"/>
        <v>1000</v>
      </c>
      <c r="AH4668" s="126" cm="1">
        <f t="array" ref="AH4668">_xlfn.XLOOKUP(AD4667,CDIHistorico_[Data],CDIHistorico_[CDI dia]/100,AH4667,0)</f>
        <v>0</v>
      </c>
      <c r="AI4668" s="2">
        <f t="shared" si="313"/>
        <v>1</v>
      </c>
    </row>
    <row r="4669" spans="26:35" hidden="1" x14ac:dyDescent="0.25">
      <c r="Z4669"/>
      <c r="AD4669" s="5">
        <f t="shared" si="314"/>
        <v>43489</v>
      </c>
      <c r="AE4669" s="96" cm="1">
        <f t="array" ref="AE4669">_xlfn.XLOOKUP(AD4668,SELICHistorico[Data],SELICHistorico[SELIC dia]/100,AE4668,0)</f>
        <v>0</v>
      </c>
      <c r="AF4669" s="80">
        <f t="shared" si="312"/>
        <v>1</v>
      </c>
      <c r="AG4669" s="123">
        <f t="shared" si="311"/>
        <v>1000</v>
      </c>
      <c r="AH4669" s="126" cm="1">
        <f t="array" ref="AH4669">_xlfn.XLOOKUP(AD4668,CDIHistorico_[Data],CDIHistorico_[CDI dia]/100,AH4668,0)</f>
        <v>0</v>
      </c>
      <c r="AI4669" s="2">
        <f t="shared" si="313"/>
        <v>1</v>
      </c>
    </row>
    <row r="4670" spans="26:35" hidden="1" x14ac:dyDescent="0.25">
      <c r="Z4670"/>
      <c r="AD4670" s="5">
        <f t="shared" si="314"/>
        <v>43490</v>
      </c>
      <c r="AE4670" s="96" cm="1">
        <f t="array" ref="AE4670">_xlfn.XLOOKUP(AD4669,SELICHistorico[Data],SELICHistorico[SELIC dia]/100,AE4669,0)</f>
        <v>0</v>
      </c>
      <c r="AF4670" s="80">
        <f t="shared" si="312"/>
        <v>1</v>
      </c>
      <c r="AG4670" s="123">
        <f t="shared" si="311"/>
        <v>1000</v>
      </c>
      <c r="AH4670" s="126" cm="1">
        <f t="array" ref="AH4670">_xlfn.XLOOKUP(AD4669,CDIHistorico_[Data],CDIHistorico_[CDI dia]/100,AH4669,0)</f>
        <v>0</v>
      </c>
      <c r="AI4670" s="2">
        <f t="shared" si="313"/>
        <v>1</v>
      </c>
    </row>
    <row r="4671" spans="26:35" hidden="1" x14ac:dyDescent="0.25">
      <c r="Z4671"/>
      <c r="AD4671" s="5">
        <f t="shared" si="314"/>
        <v>43493</v>
      </c>
      <c r="AE4671" s="96" cm="1">
        <f t="array" ref="AE4671">_xlfn.XLOOKUP(AD4670,SELICHistorico[Data],SELICHistorico[SELIC dia]/100,AE4670,0)</f>
        <v>0</v>
      </c>
      <c r="AF4671" s="80">
        <f t="shared" si="312"/>
        <v>1</v>
      </c>
      <c r="AG4671" s="123">
        <f t="shared" si="311"/>
        <v>1000</v>
      </c>
      <c r="AH4671" s="126" cm="1">
        <f t="array" ref="AH4671">_xlfn.XLOOKUP(AD4670,CDIHistorico_[Data],CDIHistorico_[CDI dia]/100,AH4670,0)</f>
        <v>0</v>
      </c>
      <c r="AI4671" s="2">
        <f t="shared" si="313"/>
        <v>1</v>
      </c>
    </row>
    <row r="4672" spans="26:35" hidden="1" x14ac:dyDescent="0.25">
      <c r="Z4672"/>
      <c r="AD4672" s="5">
        <f t="shared" si="314"/>
        <v>43494</v>
      </c>
      <c r="AE4672" s="96" cm="1">
        <f t="array" ref="AE4672">_xlfn.XLOOKUP(AD4671,SELICHistorico[Data],SELICHistorico[SELIC dia]/100,AE4671,0)</f>
        <v>0</v>
      </c>
      <c r="AF4672" s="80">
        <f t="shared" si="312"/>
        <v>1</v>
      </c>
      <c r="AG4672" s="123">
        <f t="shared" si="311"/>
        <v>1000</v>
      </c>
      <c r="AH4672" s="126" cm="1">
        <f t="array" ref="AH4672">_xlfn.XLOOKUP(AD4671,CDIHistorico_[Data],CDIHistorico_[CDI dia]/100,AH4671,0)</f>
        <v>0</v>
      </c>
      <c r="AI4672" s="2">
        <f t="shared" si="313"/>
        <v>1</v>
      </c>
    </row>
    <row r="4673" spans="26:35" hidden="1" x14ac:dyDescent="0.25">
      <c r="Z4673"/>
      <c r="AD4673" s="5">
        <f t="shared" si="314"/>
        <v>43495</v>
      </c>
      <c r="AE4673" s="96" cm="1">
        <f t="array" ref="AE4673">_xlfn.XLOOKUP(AD4672,SELICHistorico[Data],SELICHistorico[SELIC dia]/100,AE4672,0)</f>
        <v>0</v>
      </c>
      <c r="AF4673" s="80">
        <f t="shared" si="312"/>
        <v>1</v>
      </c>
      <c r="AG4673" s="123">
        <f t="shared" si="311"/>
        <v>1000</v>
      </c>
      <c r="AH4673" s="126" cm="1">
        <f t="array" ref="AH4673">_xlfn.XLOOKUP(AD4672,CDIHistorico_[Data],CDIHistorico_[CDI dia]/100,AH4672,0)</f>
        <v>0</v>
      </c>
      <c r="AI4673" s="2">
        <f t="shared" si="313"/>
        <v>1</v>
      </c>
    </row>
    <row r="4674" spans="26:35" hidden="1" x14ac:dyDescent="0.25">
      <c r="Z4674"/>
      <c r="AD4674" s="5">
        <f t="shared" si="314"/>
        <v>43496</v>
      </c>
      <c r="AE4674" s="96" cm="1">
        <f t="array" ref="AE4674">_xlfn.XLOOKUP(AD4673,SELICHistorico[Data],SELICHistorico[SELIC dia]/100,AE4673,0)</f>
        <v>0</v>
      </c>
      <c r="AF4674" s="80">
        <f t="shared" si="312"/>
        <v>1</v>
      </c>
      <c r="AG4674" s="123">
        <f t="shared" si="311"/>
        <v>1000</v>
      </c>
      <c r="AH4674" s="126" cm="1">
        <f t="array" ref="AH4674">_xlfn.XLOOKUP(AD4673,CDIHistorico_[Data],CDIHistorico_[CDI dia]/100,AH4673,0)</f>
        <v>0</v>
      </c>
      <c r="AI4674" s="2">
        <f t="shared" si="313"/>
        <v>1</v>
      </c>
    </row>
    <row r="4675" spans="26:35" hidden="1" x14ac:dyDescent="0.25">
      <c r="Z4675"/>
      <c r="AD4675" s="5">
        <f t="shared" si="314"/>
        <v>43497</v>
      </c>
      <c r="AE4675" s="96" cm="1">
        <f t="array" ref="AE4675">_xlfn.XLOOKUP(AD4674,SELICHistorico[Data],SELICHistorico[SELIC dia]/100,AE4674,0)</f>
        <v>0</v>
      </c>
      <c r="AF4675" s="80">
        <f t="shared" si="312"/>
        <v>1</v>
      </c>
      <c r="AG4675" s="123">
        <f t="shared" si="311"/>
        <v>1000</v>
      </c>
      <c r="AH4675" s="126" cm="1">
        <f t="array" ref="AH4675">_xlfn.XLOOKUP(AD4674,CDIHistorico_[Data],CDIHistorico_[CDI dia]/100,AH4674,0)</f>
        <v>0</v>
      </c>
      <c r="AI4675" s="2">
        <f t="shared" si="313"/>
        <v>1</v>
      </c>
    </row>
    <row r="4676" spans="26:35" hidden="1" x14ac:dyDescent="0.25">
      <c r="Z4676"/>
      <c r="AD4676" s="5">
        <f t="shared" si="314"/>
        <v>43500</v>
      </c>
      <c r="AE4676" s="96" cm="1">
        <f t="array" ref="AE4676">_xlfn.XLOOKUP(AD4675,SELICHistorico[Data],SELICHistorico[SELIC dia]/100,AE4675,0)</f>
        <v>0</v>
      </c>
      <c r="AF4676" s="80">
        <f t="shared" si="312"/>
        <v>1</v>
      </c>
      <c r="AG4676" s="123">
        <f t="shared" si="311"/>
        <v>1000</v>
      </c>
      <c r="AH4676" s="126" cm="1">
        <f t="array" ref="AH4676">_xlfn.XLOOKUP(AD4675,CDIHistorico_[Data],CDIHistorico_[CDI dia]/100,AH4675,0)</f>
        <v>0</v>
      </c>
      <c r="AI4676" s="2">
        <f t="shared" si="313"/>
        <v>1</v>
      </c>
    </row>
    <row r="4677" spans="26:35" hidden="1" x14ac:dyDescent="0.25">
      <c r="Z4677"/>
      <c r="AD4677" s="5">
        <f t="shared" si="314"/>
        <v>43501</v>
      </c>
      <c r="AE4677" s="96" cm="1">
        <f t="array" ref="AE4677">_xlfn.XLOOKUP(AD4676,SELICHistorico[Data],SELICHistorico[SELIC dia]/100,AE4676,0)</f>
        <v>0</v>
      </c>
      <c r="AF4677" s="80">
        <f t="shared" si="312"/>
        <v>1</v>
      </c>
      <c r="AG4677" s="123">
        <f t="shared" si="311"/>
        <v>1000</v>
      </c>
      <c r="AH4677" s="126" cm="1">
        <f t="array" ref="AH4677">_xlfn.XLOOKUP(AD4676,CDIHistorico_[Data],CDIHistorico_[CDI dia]/100,AH4676,0)</f>
        <v>0</v>
      </c>
      <c r="AI4677" s="2">
        <f t="shared" si="313"/>
        <v>1</v>
      </c>
    </row>
    <row r="4678" spans="26:35" hidden="1" x14ac:dyDescent="0.25">
      <c r="Z4678"/>
      <c r="AD4678" s="5">
        <f t="shared" si="314"/>
        <v>43502</v>
      </c>
      <c r="AE4678" s="96" cm="1">
        <f t="array" ref="AE4678">_xlfn.XLOOKUP(AD4677,SELICHistorico[Data],SELICHistorico[SELIC dia]/100,AE4677,0)</f>
        <v>0</v>
      </c>
      <c r="AF4678" s="80">
        <f t="shared" si="312"/>
        <v>1</v>
      </c>
      <c r="AG4678" s="123">
        <f t="shared" si="311"/>
        <v>1000</v>
      </c>
      <c r="AH4678" s="126" cm="1">
        <f t="array" ref="AH4678">_xlfn.XLOOKUP(AD4677,CDIHistorico_[Data],CDIHistorico_[CDI dia]/100,AH4677,0)</f>
        <v>0</v>
      </c>
      <c r="AI4678" s="2">
        <f t="shared" si="313"/>
        <v>1</v>
      </c>
    </row>
    <row r="4679" spans="26:35" hidden="1" x14ac:dyDescent="0.25">
      <c r="Z4679"/>
      <c r="AD4679" s="5">
        <f t="shared" si="314"/>
        <v>43503</v>
      </c>
      <c r="AE4679" s="96" cm="1">
        <f t="array" ref="AE4679">_xlfn.XLOOKUP(AD4678,SELICHistorico[Data],SELICHistorico[SELIC dia]/100,AE4678,0)</f>
        <v>0</v>
      </c>
      <c r="AF4679" s="80">
        <f t="shared" si="312"/>
        <v>1</v>
      </c>
      <c r="AG4679" s="123">
        <f t="shared" si="311"/>
        <v>1000</v>
      </c>
      <c r="AH4679" s="126" cm="1">
        <f t="array" ref="AH4679">_xlfn.XLOOKUP(AD4678,CDIHistorico_[Data],CDIHistorico_[CDI dia]/100,AH4678,0)</f>
        <v>0</v>
      </c>
      <c r="AI4679" s="2">
        <f t="shared" si="313"/>
        <v>1</v>
      </c>
    </row>
    <row r="4680" spans="26:35" hidden="1" x14ac:dyDescent="0.25">
      <c r="Z4680"/>
      <c r="AD4680" s="5">
        <f t="shared" si="314"/>
        <v>43504</v>
      </c>
      <c r="AE4680" s="96" cm="1">
        <f t="array" ref="AE4680">_xlfn.XLOOKUP(AD4679,SELICHistorico[Data],SELICHistorico[SELIC dia]/100,AE4679,0)</f>
        <v>0</v>
      </c>
      <c r="AF4680" s="80">
        <f t="shared" si="312"/>
        <v>1</v>
      </c>
      <c r="AG4680" s="123">
        <f t="shared" si="311"/>
        <v>1000</v>
      </c>
      <c r="AH4680" s="126" cm="1">
        <f t="array" ref="AH4680">_xlfn.XLOOKUP(AD4679,CDIHistorico_[Data],CDIHistorico_[CDI dia]/100,AH4679,0)</f>
        <v>0</v>
      </c>
      <c r="AI4680" s="2">
        <f t="shared" si="313"/>
        <v>1</v>
      </c>
    </row>
    <row r="4681" spans="26:35" hidden="1" x14ac:dyDescent="0.25">
      <c r="Z4681"/>
      <c r="AD4681" s="5">
        <f t="shared" si="314"/>
        <v>43507</v>
      </c>
      <c r="AE4681" s="96" cm="1">
        <f t="array" ref="AE4681">_xlfn.XLOOKUP(AD4680,SELICHistorico[Data],SELICHistorico[SELIC dia]/100,AE4680,0)</f>
        <v>0</v>
      </c>
      <c r="AF4681" s="80">
        <f t="shared" si="312"/>
        <v>1</v>
      </c>
      <c r="AG4681" s="123">
        <f t="shared" si="311"/>
        <v>1000</v>
      </c>
      <c r="AH4681" s="126" cm="1">
        <f t="array" ref="AH4681">_xlfn.XLOOKUP(AD4680,CDIHistorico_[Data],CDIHistorico_[CDI dia]/100,AH4680,0)</f>
        <v>0</v>
      </c>
      <c r="AI4681" s="2">
        <f t="shared" si="313"/>
        <v>1</v>
      </c>
    </row>
    <row r="4682" spans="26:35" hidden="1" x14ac:dyDescent="0.25">
      <c r="Z4682"/>
      <c r="AD4682" s="5">
        <f t="shared" si="314"/>
        <v>43508</v>
      </c>
      <c r="AE4682" s="96" cm="1">
        <f t="array" ref="AE4682">_xlfn.XLOOKUP(AD4681,SELICHistorico[Data],SELICHistorico[SELIC dia]/100,AE4681,0)</f>
        <v>0</v>
      </c>
      <c r="AF4682" s="80">
        <f t="shared" si="312"/>
        <v>1</v>
      </c>
      <c r="AG4682" s="123">
        <f t="shared" si="311"/>
        <v>1000</v>
      </c>
      <c r="AH4682" s="126" cm="1">
        <f t="array" ref="AH4682">_xlfn.XLOOKUP(AD4681,CDIHistorico_[Data],CDIHistorico_[CDI dia]/100,AH4681,0)</f>
        <v>0</v>
      </c>
      <c r="AI4682" s="2">
        <f t="shared" si="313"/>
        <v>1</v>
      </c>
    </row>
    <row r="4683" spans="26:35" hidden="1" x14ac:dyDescent="0.25">
      <c r="Z4683"/>
      <c r="AD4683" s="5">
        <f t="shared" si="314"/>
        <v>43509</v>
      </c>
      <c r="AE4683" s="96" cm="1">
        <f t="array" ref="AE4683">_xlfn.XLOOKUP(AD4682,SELICHistorico[Data],SELICHistorico[SELIC dia]/100,AE4682,0)</f>
        <v>0</v>
      </c>
      <c r="AF4683" s="80">
        <f t="shared" si="312"/>
        <v>1</v>
      </c>
      <c r="AG4683" s="123">
        <f t="shared" si="311"/>
        <v>1000</v>
      </c>
      <c r="AH4683" s="126" cm="1">
        <f t="array" ref="AH4683">_xlfn.XLOOKUP(AD4682,CDIHistorico_[Data],CDIHistorico_[CDI dia]/100,AH4682,0)</f>
        <v>0</v>
      </c>
      <c r="AI4683" s="2">
        <f t="shared" si="313"/>
        <v>1</v>
      </c>
    </row>
    <row r="4684" spans="26:35" hidden="1" x14ac:dyDescent="0.25">
      <c r="Z4684"/>
      <c r="AD4684" s="5">
        <f t="shared" si="314"/>
        <v>43510</v>
      </c>
      <c r="AE4684" s="96" cm="1">
        <f t="array" ref="AE4684">_xlfn.XLOOKUP(AD4683,SELICHistorico[Data],SELICHistorico[SELIC dia]/100,AE4683,0)</f>
        <v>0</v>
      </c>
      <c r="AF4684" s="80">
        <f t="shared" si="312"/>
        <v>1</v>
      </c>
      <c r="AG4684" s="123">
        <f t="shared" ref="AG4684:AG4747" si="315">TRUNC(1000*AF4684,6)</f>
        <v>1000</v>
      </c>
      <c r="AH4684" s="126" cm="1">
        <f t="array" ref="AH4684">_xlfn.XLOOKUP(AD4683,CDIHistorico_[Data],CDIHistorico_[CDI dia]/100,AH4683,0)</f>
        <v>0</v>
      </c>
      <c r="AI4684" s="2">
        <f t="shared" si="313"/>
        <v>1</v>
      </c>
    </row>
    <row r="4685" spans="26:35" hidden="1" x14ac:dyDescent="0.25">
      <c r="Z4685"/>
      <c r="AD4685" s="5">
        <f t="shared" si="314"/>
        <v>43511</v>
      </c>
      <c r="AE4685" s="96" cm="1">
        <f t="array" ref="AE4685">_xlfn.XLOOKUP(AD4684,SELICHistorico[Data],SELICHistorico[SELIC dia]/100,AE4684,0)</f>
        <v>0</v>
      </c>
      <c r="AF4685" s="80">
        <f t="shared" ref="AF4685:AF4748" si="316">AF4684*(1+AE4685)</f>
        <v>1</v>
      </c>
      <c r="AG4685" s="123">
        <f t="shared" si="315"/>
        <v>1000</v>
      </c>
      <c r="AH4685" s="126" cm="1">
        <f t="array" ref="AH4685">_xlfn.XLOOKUP(AD4684,CDIHistorico_[Data],CDIHistorico_[CDI dia]/100,AH4684,0)</f>
        <v>0</v>
      </c>
      <c r="AI4685" s="2">
        <f t="shared" ref="AI4685:AI4748" si="317">AI4684*(1+AH4685)</f>
        <v>1</v>
      </c>
    </row>
    <row r="4686" spans="26:35" hidden="1" x14ac:dyDescent="0.25">
      <c r="Z4686"/>
      <c r="AD4686" s="5">
        <f t="shared" si="314"/>
        <v>43514</v>
      </c>
      <c r="AE4686" s="96" cm="1">
        <f t="array" ref="AE4686">_xlfn.XLOOKUP(AD4685,SELICHistorico[Data],SELICHistorico[SELIC dia]/100,AE4685,0)</f>
        <v>0</v>
      </c>
      <c r="AF4686" s="80">
        <f t="shared" si="316"/>
        <v>1</v>
      </c>
      <c r="AG4686" s="123">
        <f t="shared" si="315"/>
        <v>1000</v>
      </c>
      <c r="AH4686" s="126" cm="1">
        <f t="array" ref="AH4686">_xlfn.XLOOKUP(AD4685,CDIHistorico_[Data],CDIHistorico_[CDI dia]/100,AH4685,0)</f>
        <v>0</v>
      </c>
      <c r="AI4686" s="2">
        <f t="shared" si="317"/>
        <v>1</v>
      </c>
    </row>
    <row r="4687" spans="26:35" hidden="1" x14ac:dyDescent="0.25">
      <c r="Z4687"/>
      <c r="AD4687" s="5">
        <f t="shared" si="314"/>
        <v>43515</v>
      </c>
      <c r="AE4687" s="96" cm="1">
        <f t="array" ref="AE4687">_xlfn.XLOOKUP(AD4686,SELICHistorico[Data],SELICHistorico[SELIC dia]/100,AE4686,0)</f>
        <v>0</v>
      </c>
      <c r="AF4687" s="80">
        <f t="shared" si="316"/>
        <v>1</v>
      </c>
      <c r="AG4687" s="123">
        <f t="shared" si="315"/>
        <v>1000</v>
      </c>
      <c r="AH4687" s="126" cm="1">
        <f t="array" ref="AH4687">_xlfn.XLOOKUP(AD4686,CDIHistorico_[Data],CDIHistorico_[CDI dia]/100,AH4686,0)</f>
        <v>0</v>
      </c>
      <c r="AI4687" s="2">
        <f t="shared" si="317"/>
        <v>1</v>
      </c>
    </row>
    <row r="4688" spans="26:35" hidden="1" x14ac:dyDescent="0.25">
      <c r="Z4688"/>
      <c r="AD4688" s="5">
        <f t="shared" si="314"/>
        <v>43516</v>
      </c>
      <c r="AE4688" s="96" cm="1">
        <f t="array" ref="AE4688">_xlfn.XLOOKUP(AD4687,SELICHistorico[Data],SELICHistorico[SELIC dia]/100,AE4687,0)</f>
        <v>0</v>
      </c>
      <c r="AF4688" s="80">
        <f t="shared" si="316"/>
        <v>1</v>
      </c>
      <c r="AG4688" s="123">
        <f t="shared" si="315"/>
        <v>1000</v>
      </c>
      <c r="AH4688" s="126" cm="1">
        <f t="array" ref="AH4688">_xlfn.XLOOKUP(AD4687,CDIHistorico_[Data],CDIHistorico_[CDI dia]/100,AH4687,0)</f>
        <v>0</v>
      </c>
      <c r="AI4688" s="2">
        <f t="shared" si="317"/>
        <v>1</v>
      </c>
    </row>
    <row r="4689" spans="26:35" hidden="1" x14ac:dyDescent="0.25">
      <c r="Z4689"/>
      <c r="AD4689" s="5">
        <f t="shared" si="314"/>
        <v>43517</v>
      </c>
      <c r="AE4689" s="96" cm="1">
        <f t="array" ref="AE4689">_xlfn.XLOOKUP(AD4688,SELICHistorico[Data],SELICHistorico[SELIC dia]/100,AE4688,0)</f>
        <v>0</v>
      </c>
      <c r="AF4689" s="80">
        <f t="shared" si="316"/>
        <v>1</v>
      </c>
      <c r="AG4689" s="123">
        <f t="shared" si="315"/>
        <v>1000</v>
      </c>
      <c r="AH4689" s="126" cm="1">
        <f t="array" ref="AH4689">_xlfn.XLOOKUP(AD4688,CDIHistorico_[Data],CDIHistorico_[CDI dia]/100,AH4688,0)</f>
        <v>0</v>
      </c>
      <c r="AI4689" s="2">
        <f t="shared" si="317"/>
        <v>1</v>
      </c>
    </row>
    <row r="4690" spans="26:35" hidden="1" x14ac:dyDescent="0.25">
      <c r="Z4690"/>
      <c r="AD4690" s="5">
        <f t="shared" si="314"/>
        <v>43518</v>
      </c>
      <c r="AE4690" s="96" cm="1">
        <f t="array" ref="AE4690">_xlfn.XLOOKUP(AD4689,SELICHistorico[Data],SELICHistorico[SELIC dia]/100,AE4689,0)</f>
        <v>0</v>
      </c>
      <c r="AF4690" s="80">
        <f t="shared" si="316"/>
        <v>1</v>
      </c>
      <c r="AG4690" s="123">
        <f t="shared" si="315"/>
        <v>1000</v>
      </c>
      <c r="AH4690" s="126" cm="1">
        <f t="array" ref="AH4690">_xlfn.XLOOKUP(AD4689,CDIHistorico_[Data],CDIHistorico_[CDI dia]/100,AH4689,0)</f>
        <v>0</v>
      </c>
      <c r="AI4690" s="2">
        <f t="shared" si="317"/>
        <v>1</v>
      </c>
    </row>
    <row r="4691" spans="26:35" hidden="1" x14ac:dyDescent="0.25">
      <c r="Z4691"/>
      <c r="AD4691" s="5">
        <f t="shared" si="314"/>
        <v>43521</v>
      </c>
      <c r="AE4691" s="96" cm="1">
        <f t="array" ref="AE4691">_xlfn.XLOOKUP(AD4690,SELICHistorico[Data],SELICHistorico[SELIC dia]/100,AE4690,0)</f>
        <v>0</v>
      </c>
      <c r="AF4691" s="80">
        <f t="shared" si="316"/>
        <v>1</v>
      </c>
      <c r="AG4691" s="123">
        <f t="shared" si="315"/>
        <v>1000</v>
      </c>
      <c r="AH4691" s="126" cm="1">
        <f t="array" ref="AH4691">_xlfn.XLOOKUP(AD4690,CDIHistorico_[Data],CDIHistorico_[CDI dia]/100,AH4690,0)</f>
        <v>0</v>
      </c>
      <c r="AI4691" s="2">
        <f t="shared" si="317"/>
        <v>1</v>
      </c>
    </row>
    <row r="4692" spans="26:35" hidden="1" x14ac:dyDescent="0.25">
      <c r="Z4692"/>
      <c r="AD4692" s="5">
        <f t="shared" ref="AD4692:AD4755" si="318">WORKDAY(AD4691,1,feriados)</f>
        <v>43522</v>
      </c>
      <c r="AE4692" s="96" cm="1">
        <f t="array" ref="AE4692">_xlfn.XLOOKUP(AD4691,SELICHistorico[Data],SELICHistorico[SELIC dia]/100,AE4691,0)</f>
        <v>0</v>
      </c>
      <c r="AF4692" s="80">
        <f t="shared" si="316"/>
        <v>1</v>
      </c>
      <c r="AG4692" s="123">
        <f t="shared" si="315"/>
        <v>1000</v>
      </c>
      <c r="AH4692" s="126" cm="1">
        <f t="array" ref="AH4692">_xlfn.XLOOKUP(AD4691,CDIHistorico_[Data],CDIHistorico_[CDI dia]/100,AH4691,0)</f>
        <v>0</v>
      </c>
      <c r="AI4692" s="2">
        <f t="shared" si="317"/>
        <v>1</v>
      </c>
    </row>
    <row r="4693" spans="26:35" hidden="1" x14ac:dyDescent="0.25">
      <c r="Z4693"/>
      <c r="AD4693" s="5">
        <f t="shared" si="318"/>
        <v>43523</v>
      </c>
      <c r="AE4693" s="96" cm="1">
        <f t="array" ref="AE4693">_xlfn.XLOOKUP(AD4692,SELICHistorico[Data],SELICHistorico[SELIC dia]/100,AE4692,0)</f>
        <v>0</v>
      </c>
      <c r="AF4693" s="80">
        <f t="shared" si="316"/>
        <v>1</v>
      </c>
      <c r="AG4693" s="123">
        <f t="shared" si="315"/>
        <v>1000</v>
      </c>
      <c r="AH4693" s="126" cm="1">
        <f t="array" ref="AH4693">_xlfn.XLOOKUP(AD4692,CDIHistorico_[Data],CDIHistorico_[CDI dia]/100,AH4692,0)</f>
        <v>0</v>
      </c>
      <c r="AI4693" s="2">
        <f t="shared" si="317"/>
        <v>1</v>
      </c>
    </row>
    <row r="4694" spans="26:35" hidden="1" x14ac:dyDescent="0.25">
      <c r="Z4694"/>
      <c r="AD4694" s="5">
        <f t="shared" si="318"/>
        <v>43524</v>
      </c>
      <c r="AE4694" s="96" cm="1">
        <f t="array" ref="AE4694">_xlfn.XLOOKUP(AD4693,SELICHistorico[Data],SELICHistorico[SELIC dia]/100,AE4693,0)</f>
        <v>0</v>
      </c>
      <c r="AF4694" s="80">
        <f t="shared" si="316"/>
        <v>1</v>
      </c>
      <c r="AG4694" s="123">
        <f t="shared" si="315"/>
        <v>1000</v>
      </c>
      <c r="AH4694" s="126" cm="1">
        <f t="array" ref="AH4694">_xlfn.XLOOKUP(AD4693,CDIHistorico_[Data],CDIHistorico_[CDI dia]/100,AH4693,0)</f>
        <v>0</v>
      </c>
      <c r="AI4694" s="2">
        <f t="shared" si="317"/>
        <v>1</v>
      </c>
    </row>
    <row r="4695" spans="26:35" hidden="1" x14ac:dyDescent="0.25">
      <c r="Z4695"/>
      <c r="AD4695" s="5">
        <f t="shared" si="318"/>
        <v>43525</v>
      </c>
      <c r="AE4695" s="96" cm="1">
        <f t="array" ref="AE4695">_xlfn.XLOOKUP(AD4694,SELICHistorico[Data],SELICHistorico[SELIC dia]/100,AE4694,0)</f>
        <v>0</v>
      </c>
      <c r="AF4695" s="80">
        <f t="shared" si="316"/>
        <v>1</v>
      </c>
      <c r="AG4695" s="123">
        <f t="shared" si="315"/>
        <v>1000</v>
      </c>
      <c r="AH4695" s="126" cm="1">
        <f t="array" ref="AH4695">_xlfn.XLOOKUP(AD4694,CDIHistorico_[Data],CDIHistorico_[CDI dia]/100,AH4694,0)</f>
        <v>0</v>
      </c>
      <c r="AI4695" s="2">
        <f t="shared" si="317"/>
        <v>1</v>
      </c>
    </row>
    <row r="4696" spans="26:35" hidden="1" x14ac:dyDescent="0.25">
      <c r="Z4696"/>
      <c r="AD4696" s="5">
        <f t="shared" si="318"/>
        <v>43530</v>
      </c>
      <c r="AE4696" s="96" cm="1">
        <f t="array" ref="AE4696">_xlfn.XLOOKUP(AD4695,SELICHistorico[Data],SELICHistorico[SELIC dia]/100,AE4695,0)</f>
        <v>0</v>
      </c>
      <c r="AF4696" s="80">
        <f t="shared" si="316"/>
        <v>1</v>
      </c>
      <c r="AG4696" s="123">
        <f t="shared" si="315"/>
        <v>1000</v>
      </c>
      <c r="AH4696" s="126" cm="1">
        <f t="array" ref="AH4696">_xlfn.XLOOKUP(AD4695,CDIHistorico_[Data],CDIHistorico_[CDI dia]/100,AH4695,0)</f>
        <v>0</v>
      </c>
      <c r="AI4696" s="2">
        <f t="shared" si="317"/>
        <v>1</v>
      </c>
    </row>
    <row r="4697" spans="26:35" hidden="1" x14ac:dyDescent="0.25">
      <c r="Z4697"/>
      <c r="AD4697" s="5">
        <f t="shared" si="318"/>
        <v>43531</v>
      </c>
      <c r="AE4697" s="96" cm="1">
        <f t="array" ref="AE4697">_xlfn.XLOOKUP(AD4696,SELICHistorico[Data],SELICHistorico[SELIC dia]/100,AE4696,0)</f>
        <v>0</v>
      </c>
      <c r="AF4697" s="80">
        <f t="shared" si="316"/>
        <v>1</v>
      </c>
      <c r="AG4697" s="123">
        <f t="shared" si="315"/>
        <v>1000</v>
      </c>
      <c r="AH4697" s="126" cm="1">
        <f t="array" ref="AH4697">_xlfn.XLOOKUP(AD4696,CDIHistorico_[Data],CDIHistorico_[CDI dia]/100,AH4696,0)</f>
        <v>0</v>
      </c>
      <c r="AI4697" s="2">
        <f t="shared" si="317"/>
        <v>1</v>
      </c>
    </row>
    <row r="4698" spans="26:35" hidden="1" x14ac:dyDescent="0.25">
      <c r="Z4698"/>
      <c r="AD4698" s="5">
        <f t="shared" si="318"/>
        <v>43532</v>
      </c>
      <c r="AE4698" s="96" cm="1">
        <f t="array" ref="AE4698">_xlfn.XLOOKUP(AD4697,SELICHistorico[Data],SELICHistorico[SELIC dia]/100,AE4697,0)</f>
        <v>0</v>
      </c>
      <c r="AF4698" s="80">
        <f t="shared" si="316"/>
        <v>1</v>
      </c>
      <c r="AG4698" s="123">
        <f t="shared" si="315"/>
        <v>1000</v>
      </c>
      <c r="AH4698" s="126" cm="1">
        <f t="array" ref="AH4698">_xlfn.XLOOKUP(AD4697,CDIHistorico_[Data],CDIHistorico_[CDI dia]/100,AH4697,0)</f>
        <v>0</v>
      </c>
      <c r="AI4698" s="2">
        <f t="shared" si="317"/>
        <v>1</v>
      </c>
    </row>
    <row r="4699" spans="26:35" hidden="1" x14ac:dyDescent="0.25">
      <c r="Z4699"/>
      <c r="AD4699" s="5">
        <f t="shared" si="318"/>
        <v>43535</v>
      </c>
      <c r="AE4699" s="96" cm="1">
        <f t="array" ref="AE4699">_xlfn.XLOOKUP(AD4698,SELICHistorico[Data],SELICHistorico[SELIC dia]/100,AE4698,0)</f>
        <v>0</v>
      </c>
      <c r="AF4699" s="80">
        <f t="shared" si="316"/>
        <v>1</v>
      </c>
      <c r="AG4699" s="123">
        <f t="shared" si="315"/>
        <v>1000</v>
      </c>
      <c r="AH4699" s="126" cm="1">
        <f t="array" ref="AH4699">_xlfn.XLOOKUP(AD4698,CDIHistorico_[Data],CDIHistorico_[CDI dia]/100,AH4698,0)</f>
        <v>0</v>
      </c>
      <c r="AI4699" s="2">
        <f t="shared" si="317"/>
        <v>1</v>
      </c>
    </row>
    <row r="4700" spans="26:35" hidden="1" x14ac:dyDescent="0.25">
      <c r="Z4700"/>
      <c r="AD4700" s="5">
        <f t="shared" si="318"/>
        <v>43536</v>
      </c>
      <c r="AE4700" s="96" cm="1">
        <f t="array" ref="AE4700">_xlfn.XLOOKUP(AD4699,SELICHistorico[Data],SELICHistorico[SELIC dia]/100,AE4699,0)</f>
        <v>0</v>
      </c>
      <c r="AF4700" s="80">
        <f t="shared" si="316"/>
        <v>1</v>
      </c>
      <c r="AG4700" s="123">
        <f t="shared" si="315"/>
        <v>1000</v>
      </c>
      <c r="AH4700" s="126" cm="1">
        <f t="array" ref="AH4700">_xlfn.XLOOKUP(AD4699,CDIHistorico_[Data],CDIHistorico_[CDI dia]/100,AH4699,0)</f>
        <v>0</v>
      </c>
      <c r="AI4700" s="2">
        <f t="shared" si="317"/>
        <v>1</v>
      </c>
    </row>
    <row r="4701" spans="26:35" hidden="1" x14ac:dyDescent="0.25">
      <c r="Z4701"/>
      <c r="AD4701" s="5">
        <f t="shared" si="318"/>
        <v>43537</v>
      </c>
      <c r="AE4701" s="96" cm="1">
        <f t="array" ref="AE4701">_xlfn.XLOOKUP(AD4700,SELICHistorico[Data],SELICHistorico[SELIC dia]/100,AE4700,0)</f>
        <v>0</v>
      </c>
      <c r="AF4701" s="80">
        <f t="shared" si="316"/>
        <v>1</v>
      </c>
      <c r="AG4701" s="123">
        <f t="shared" si="315"/>
        <v>1000</v>
      </c>
      <c r="AH4701" s="126" cm="1">
        <f t="array" ref="AH4701">_xlfn.XLOOKUP(AD4700,CDIHistorico_[Data],CDIHistorico_[CDI dia]/100,AH4700,0)</f>
        <v>0</v>
      </c>
      <c r="AI4701" s="2">
        <f t="shared" si="317"/>
        <v>1</v>
      </c>
    </row>
    <row r="4702" spans="26:35" hidden="1" x14ac:dyDescent="0.25">
      <c r="Z4702"/>
      <c r="AD4702" s="5">
        <f t="shared" si="318"/>
        <v>43538</v>
      </c>
      <c r="AE4702" s="96" cm="1">
        <f t="array" ref="AE4702">_xlfn.XLOOKUP(AD4701,SELICHistorico[Data],SELICHistorico[SELIC dia]/100,AE4701,0)</f>
        <v>0</v>
      </c>
      <c r="AF4702" s="80">
        <f t="shared" si="316"/>
        <v>1</v>
      </c>
      <c r="AG4702" s="123">
        <f t="shared" si="315"/>
        <v>1000</v>
      </c>
      <c r="AH4702" s="126" cm="1">
        <f t="array" ref="AH4702">_xlfn.XLOOKUP(AD4701,CDIHistorico_[Data],CDIHistorico_[CDI dia]/100,AH4701,0)</f>
        <v>0</v>
      </c>
      <c r="AI4702" s="2">
        <f t="shared" si="317"/>
        <v>1</v>
      </c>
    </row>
    <row r="4703" spans="26:35" hidden="1" x14ac:dyDescent="0.25">
      <c r="Z4703"/>
      <c r="AD4703" s="5">
        <f t="shared" si="318"/>
        <v>43539</v>
      </c>
      <c r="AE4703" s="96" cm="1">
        <f t="array" ref="AE4703">_xlfn.XLOOKUP(AD4702,SELICHistorico[Data],SELICHistorico[SELIC dia]/100,AE4702,0)</f>
        <v>0</v>
      </c>
      <c r="AF4703" s="80">
        <f t="shared" si="316"/>
        <v>1</v>
      </c>
      <c r="AG4703" s="123">
        <f t="shared" si="315"/>
        <v>1000</v>
      </c>
      <c r="AH4703" s="126" cm="1">
        <f t="array" ref="AH4703">_xlfn.XLOOKUP(AD4702,CDIHistorico_[Data],CDIHistorico_[CDI dia]/100,AH4702,0)</f>
        <v>0</v>
      </c>
      <c r="AI4703" s="2">
        <f t="shared" si="317"/>
        <v>1</v>
      </c>
    </row>
    <row r="4704" spans="26:35" hidden="1" x14ac:dyDescent="0.25">
      <c r="Z4704"/>
      <c r="AD4704" s="5">
        <f t="shared" si="318"/>
        <v>43542</v>
      </c>
      <c r="AE4704" s="96" cm="1">
        <f t="array" ref="AE4704">_xlfn.XLOOKUP(AD4703,SELICHistorico[Data],SELICHistorico[SELIC dia]/100,AE4703,0)</f>
        <v>0</v>
      </c>
      <c r="AF4704" s="80">
        <f t="shared" si="316"/>
        <v>1</v>
      </c>
      <c r="AG4704" s="123">
        <f t="shared" si="315"/>
        <v>1000</v>
      </c>
      <c r="AH4704" s="126" cm="1">
        <f t="array" ref="AH4704">_xlfn.XLOOKUP(AD4703,CDIHistorico_[Data],CDIHistorico_[CDI dia]/100,AH4703,0)</f>
        <v>0</v>
      </c>
      <c r="AI4704" s="2">
        <f t="shared" si="317"/>
        <v>1</v>
      </c>
    </row>
    <row r="4705" spans="26:35" hidden="1" x14ac:dyDescent="0.25">
      <c r="Z4705"/>
      <c r="AD4705" s="5">
        <f t="shared" si="318"/>
        <v>43543</v>
      </c>
      <c r="AE4705" s="96" cm="1">
        <f t="array" ref="AE4705">_xlfn.XLOOKUP(AD4704,SELICHistorico[Data],SELICHistorico[SELIC dia]/100,AE4704,0)</f>
        <v>0</v>
      </c>
      <c r="AF4705" s="80">
        <f t="shared" si="316"/>
        <v>1</v>
      </c>
      <c r="AG4705" s="123">
        <f t="shared" si="315"/>
        <v>1000</v>
      </c>
      <c r="AH4705" s="126" cm="1">
        <f t="array" ref="AH4705">_xlfn.XLOOKUP(AD4704,CDIHistorico_[Data],CDIHistorico_[CDI dia]/100,AH4704,0)</f>
        <v>0</v>
      </c>
      <c r="AI4705" s="2">
        <f t="shared" si="317"/>
        <v>1</v>
      </c>
    </row>
    <row r="4706" spans="26:35" hidden="1" x14ac:dyDescent="0.25">
      <c r="Z4706"/>
      <c r="AD4706" s="5">
        <f t="shared" si="318"/>
        <v>43544</v>
      </c>
      <c r="AE4706" s="96" cm="1">
        <f t="array" ref="AE4706">_xlfn.XLOOKUP(AD4705,SELICHistorico[Data],SELICHistorico[SELIC dia]/100,AE4705,0)</f>
        <v>0</v>
      </c>
      <c r="AF4706" s="80">
        <f t="shared" si="316"/>
        <v>1</v>
      </c>
      <c r="AG4706" s="123">
        <f t="shared" si="315"/>
        <v>1000</v>
      </c>
      <c r="AH4706" s="126" cm="1">
        <f t="array" ref="AH4706">_xlfn.XLOOKUP(AD4705,CDIHistorico_[Data],CDIHistorico_[CDI dia]/100,AH4705,0)</f>
        <v>0</v>
      </c>
      <c r="AI4706" s="2">
        <f t="shared" si="317"/>
        <v>1</v>
      </c>
    </row>
    <row r="4707" spans="26:35" hidden="1" x14ac:dyDescent="0.25">
      <c r="Z4707"/>
      <c r="AD4707" s="5">
        <f t="shared" si="318"/>
        <v>43545</v>
      </c>
      <c r="AE4707" s="96" cm="1">
        <f t="array" ref="AE4707">_xlfn.XLOOKUP(AD4706,SELICHistorico[Data],SELICHistorico[SELIC dia]/100,AE4706,0)</f>
        <v>0</v>
      </c>
      <c r="AF4707" s="80">
        <f t="shared" si="316"/>
        <v>1</v>
      </c>
      <c r="AG4707" s="123">
        <f t="shared" si="315"/>
        <v>1000</v>
      </c>
      <c r="AH4707" s="126" cm="1">
        <f t="array" ref="AH4707">_xlfn.XLOOKUP(AD4706,CDIHistorico_[Data],CDIHistorico_[CDI dia]/100,AH4706,0)</f>
        <v>0</v>
      </c>
      <c r="AI4707" s="2">
        <f t="shared" si="317"/>
        <v>1</v>
      </c>
    </row>
    <row r="4708" spans="26:35" hidden="1" x14ac:dyDescent="0.25">
      <c r="Z4708"/>
      <c r="AD4708" s="5">
        <f t="shared" si="318"/>
        <v>43546</v>
      </c>
      <c r="AE4708" s="96" cm="1">
        <f t="array" ref="AE4708">_xlfn.XLOOKUP(AD4707,SELICHistorico[Data],SELICHistorico[SELIC dia]/100,AE4707,0)</f>
        <v>0</v>
      </c>
      <c r="AF4708" s="80">
        <f t="shared" si="316"/>
        <v>1</v>
      </c>
      <c r="AG4708" s="123">
        <f t="shared" si="315"/>
        <v>1000</v>
      </c>
      <c r="AH4708" s="126" cm="1">
        <f t="array" ref="AH4708">_xlfn.XLOOKUP(AD4707,CDIHistorico_[Data],CDIHistorico_[CDI dia]/100,AH4707,0)</f>
        <v>0</v>
      </c>
      <c r="AI4708" s="2">
        <f t="shared" si="317"/>
        <v>1</v>
      </c>
    </row>
    <row r="4709" spans="26:35" hidden="1" x14ac:dyDescent="0.25">
      <c r="Z4709"/>
      <c r="AD4709" s="5">
        <f t="shared" si="318"/>
        <v>43549</v>
      </c>
      <c r="AE4709" s="96" cm="1">
        <f t="array" ref="AE4709">_xlfn.XLOOKUP(AD4708,SELICHistorico[Data],SELICHistorico[SELIC dia]/100,AE4708,0)</f>
        <v>0</v>
      </c>
      <c r="AF4709" s="80">
        <f t="shared" si="316"/>
        <v>1</v>
      </c>
      <c r="AG4709" s="123">
        <f t="shared" si="315"/>
        <v>1000</v>
      </c>
      <c r="AH4709" s="126" cm="1">
        <f t="array" ref="AH4709">_xlfn.XLOOKUP(AD4708,CDIHistorico_[Data],CDIHistorico_[CDI dia]/100,AH4708,0)</f>
        <v>0</v>
      </c>
      <c r="AI4709" s="2">
        <f t="shared" si="317"/>
        <v>1</v>
      </c>
    </row>
    <row r="4710" spans="26:35" hidden="1" x14ac:dyDescent="0.25">
      <c r="Z4710"/>
      <c r="AD4710" s="5">
        <f t="shared" si="318"/>
        <v>43550</v>
      </c>
      <c r="AE4710" s="96" cm="1">
        <f t="array" ref="AE4710">_xlfn.XLOOKUP(AD4709,SELICHistorico[Data],SELICHistorico[SELIC dia]/100,AE4709,0)</f>
        <v>0</v>
      </c>
      <c r="AF4710" s="80">
        <f t="shared" si="316"/>
        <v>1</v>
      </c>
      <c r="AG4710" s="123">
        <f t="shared" si="315"/>
        <v>1000</v>
      </c>
      <c r="AH4710" s="126" cm="1">
        <f t="array" ref="AH4710">_xlfn.XLOOKUP(AD4709,CDIHistorico_[Data],CDIHistorico_[CDI dia]/100,AH4709,0)</f>
        <v>0</v>
      </c>
      <c r="AI4710" s="2">
        <f t="shared" si="317"/>
        <v>1</v>
      </c>
    </row>
    <row r="4711" spans="26:35" hidden="1" x14ac:dyDescent="0.25">
      <c r="Z4711"/>
      <c r="AD4711" s="5">
        <f t="shared" si="318"/>
        <v>43551</v>
      </c>
      <c r="AE4711" s="96" cm="1">
        <f t="array" ref="AE4711">_xlfn.XLOOKUP(AD4710,SELICHistorico[Data],SELICHistorico[SELIC dia]/100,AE4710,0)</f>
        <v>0</v>
      </c>
      <c r="AF4711" s="80">
        <f t="shared" si="316"/>
        <v>1</v>
      </c>
      <c r="AG4711" s="123">
        <f t="shared" si="315"/>
        <v>1000</v>
      </c>
      <c r="AH4711" s="126" cm="1">
        <f t="array" ref="AH4711">_xlfn.XLOOKUP(AD4710,CDIHistorico_[Data],CDIHistorico_[CDI dia]/100,AH4710,0)</f>
        <v>0</v>
      </c>
      <c r="AI4711" s="2">
        <f t="shared" si="317"/>
        <v>1</v>
      </c>
    </row>
    <row r="4712" spans="26:35" hidden="1" x14ac:dyDescent="0.25">
      <c r="Z4712"/>
      <c r="AD4712" s="5">
        <f t="shared" si="318"/>
        <v>43552</v>
      </c>
      <c r="AE4712" s="96" cm="1">
        <f t="array" ref="AE4712">_xlfn.XLOOKUP(AD4711,SELICHistorico[Data],SELICHistorico[SELIC dia]/100,AE4711,0)</f>
        <v>0</v>
      </c>
      <c r="AF4712" s="80">
        <f t="shared" si="316"/>
        <v>1</v>
      </c>
      <c r="AG4712" s="123">
        <f t="shared" si="315"/>
        <v>1000</v>
      </c>
      <c r="AH4712" s="126" cm="1">
        <f t="array" ref="AH4712">_xlfn.XLOOKUP(AD4711,CDIHistorico_[Data],CDIHistorico_[CDI dia]/100,AH4711,0)</f>
        <v>0</v>
      </c>
      <c r="AI4712" s="2">
        <f t="shared" si="317"/>
        <v>1</v>
      </c>
    </row>
    <row r="4713" spans="26:35" hidden="1" x14ac:dyDescent="0.25">
      <c r="Z4713"/>
      <c r="AD4713" s="5">
        <f t="shared" si="318"/>
        <v>43553</v>
      </c>
      <c r="AE4713" s="96" cm="1">
        <f t="array" ref="AE4713">_xlfn.XLOOKUP(AD4712,SELICHistorico[Data],SELICHistorico[SELIC dia]/100,AE4712,0)</f>
        <v>0</v>
      </c>
      <c r="AF4713" s="80">
        <f t="shared" si="316"/>
        <v>1</v>
      </c>
      <c r="AG4713" s="123">
        <f t="shared" si="315"/>
        <v>1000</v>
      </c>
      <c r="AH4713" s="126" cm="1">
        <f t="array" ref="AH4713">_xlfn.XLOOKUP(AD4712,CDIHistorico_[Data],CDIHistorico_[CDI dia]/100,AH4712,0)</f>
        <v>0</v>
      </c>
      <c r="AI4713" s="2">
        <f t="shared" si="317"/>
        <v>1</v>
      </c>
    </row>
    <row r="4714" spans="26:35" hidden="1" x14ac:dyDescent="0.25">
      <c r="Z4714"/>
      <c r="AD4714" s="5">
        <f t="shared" si="318"/>
        <v>43556</v>
      </c>
      <c r="AE4714" s="96" cm="1">
        <f t="array" ref="AE4714">_xlfn.XLOOKUP(AD4713,SELICHistorico[Data],SELICHistorico[SELIC dia]/100,AE4713,0)</f>
        <v>0</v>
      </c>
      <c r="AF4714" s="80">
        <f t="shared" si="316"/>
        <v>1</v>
      </c>
      <c r="AG4714" s="123">
        <f t="shared" si="315"/>
        <v>1000</v>
      </c>
      <c r="AH4714" s="126" cm="1">
        <f t="array" ref="AH4714">_xlfn.XLOOKUP(AD4713,CDIHistorico_[Data],CDIHistorico_[CDI dia]/100,AH4713,0)</f>
        <v>0</v>
      </c>
      <c r="AI4714" s="2">
        <f t="shared" si="317"/>
        <v>1</v>
      </c>
    </row>
    <row r="4715" spans="26:35" hidden="1" x14ac:dyDescent="0.25">
      <c r="Z4715"/>
      <c r="AD4715" s="5">
        <f t="shared" si="318"/>
        <v>43557</v>
      </c>
      <c r="AE4715" s="96" cm="1">
        <f t="array" ref="AE4715">_xlfn.XLOOKUP(AD4714,SELICHistorico[Data],SELICHistorico[SELIC dia]/100,AE4714,0)</f>
        <v>0</v>
      </c>
      <c r="AF4715" s="80">
        <f t="shared" si="316"/>
        <v>1</v>
      </c>
      <c r="AG4715" s="123">
        <f t="shared" si="315"/>
        <v>1000</v>
      </c>
      <c r="AH4715" s="126" cm="1">
        <f t="array" ref="AH4715">_xlfn.XLOOKUP(AD4714,CDIHistorico_[Data],CDIHistorico_[CDI dia]/100,AH4714,0)</f>
        <v>0</v>
      </c>
      <c r="AI4715" s="2">
        <f t="shared" si="317"/>
        <v>1</v>
      </c>
    </row>
    <row r="4716" spans="26:35" hidden="1" x14ac:dyDescent="0.25">
      <c r="Z4716"/>
      <c r="AD4716" s="5">
        <f t="shared" si="318"/>
        <v>43558</v>
      </c>
      <c r="AE4716" s="96" cm="1">
        <f t="array" ref="AE4716">_xlfn.XLOOKUP(AD4715,SELICHistorico[Data],SELICHistorico[SELIC dia]/100,AE4715,0)</f>
        <v>0</v>
      </c>
      <c r="AF4716" s="80">
        <f t="shared" si="316"/>
        <v>1</v>
      </c>
      <c r="AG4716" s="123">
        <f t="shared" si="315"/>
        <v>1000</v>
      </c>
      <c r="AH4716" s="126" cm="1">
        <f t="array" ref="AH4716">_xlfn.XLOOKUP(AD4715,CDIHistorico_[Data],CDIHistorico_[CDI dia]/100,AH4715,0)</f>
        <v>0</v>
      </c>
      <c r="AI4716" s="2">
        <f t="shared" si="317"/>
        <v>1</v>
      </c>
    </row>
    <row r="4717" spans="26:35" hidden="1" x14ac:dyDescent="0.25">
      <c r="Z4717"/>
      <c r="AD4717" s="5">
        <f t="shared" si="318"/>
        <v>43559</v>
      </c>
      <c r="AE4717" s="96" cm="1">
        <f t="array" ref="AE4717">_xlfn.XLOOKUP(AD4716,SELICHistorico[Data],SELICHistorico[SELIC dia]/100,AE4716,0)</f>
        <v>0</v>
      </c>
      <c r="AF4717" s="80">
        <f t="shared" si="316"/>
        <v>1</v>
      </c>
      <c r="AG4717" s="123">
        <f t="shared" si="315"/>
        <v>1000</v>
      </c>
      <c r="AH4717" s="126" cm="1">
        <f t="array" ref="AH4717">_xlfn.XLOOKUP(AD4716,CDIHistorico_[Data],CDIHistorico_[CDI dia]/100,AH4716,0)</f>
        <v>0</v>
      </c>
      <c r="AI4717" s="2">
        <f t="shared" si="317"/>
        <v>1</v>
      </c>
    </row>
    <row r="4718" spans="26:35" hidden="1" x14ac:dyDescent="0.25">
      <c r="Z4718"/>
      <c r="AD4718" s="5">
        <f t="shared" si="318"/>
        <v>43560</v>
      </c>
      <c r="AE4718" s="96" cm="1">
        <f t="array" ref="AE4718">_xlfn.XLOOKUP(AD4717,SELICHistorico[Data],SELICHistorico[SELIC dia]/100,AE4717,0)</f>
        <v>0</v>
      </c>
      <c r="AF4718" s="80">
        <f t="shared" si="316"/>
        <v>1</v>
      </c>
      <c r="AG4718" s="123">
        <f t="shared" si="315"/>
        <v>1000</v>
      </c>
      <c r="AH4718" s="126" cm="1">
        <f t="array" ref="AH4718">_xlfn.XLOOKUP(AD4717,CDIHistorico_[Data],CDIHistorico_[CDI dia]/100,AH4717,0)</f>
        <v>0</v>
      </c>
      <c r="AI4718" s="2">
        <f t="shared" si="317"/>
        <v>1</v>
      </c>
    </row>
    <row r="4719" spans="26:35" hidden="1" x14ac:dyDescent="0.25">
      <c r="Z4719"/>
      <c r="AD4719" s="5">
        <f t="shared" si="318"/>
        <v>43563</v>
      </c>
      <c r="AE4719" s="96" cm="1">
        <f t="array" ref="AE4719">_xlfn.XLOOKUP(AD4718,SELICHistorico[Data],SELICHistorico[SELIC dia]/100,AE4718,0)</f>
        <v>0</v>
      </c>
      <c r="AF4719" s="80">
        <f t="shared" si="316"/>
        <v>1</v>
      </c>
      <c r="AG4719" s="123">
        <f t="shared" si="315"/>
        <v>1000</v>
      </c>
      <c r="AH4719" s="126" cm="1">
        <f t="array" ref="AH4719">_xlfn.XLOOKUP(AD4718,CDIHistorico_[Data],CDIHistorico_[CDI dia]/100,AH4718,0)</f>
        <v>0</v>
      </c>
      <c r="AI4719" s="2">
        <f t="shared" si="317"/>
        <v>1</v>
      </c>
    </row>
    <row r="4720" spans="26:35" hidden="1" x14ac:dyDescent="0.25">
      <c r="Z4720"/>
      <c r="AD4720" s="5">
        <f t="shared" si="318"/>
        <v>43564</v>
      </c>
      <c r="AE4720" s="96" cm="1">
        <f t="array" ref="AE4720">_xlfn.XLOOKUP(AD4719,SELICHistorico[Data],SELICHistorico[SELIC dia]/100,AE4719,0)</f>
        <v>0</v>
      </c>
      <c r="AF4720" s="80">
        <f t="shared" si="316"/>
        <v>1</v>
      </c>
      <c r="AG4720" s="123">
        <f t="shared" si="315"/>
        <v>1000</v>
      </c>
      <c r="AH4720" s="126" cm="1">
        <f t="array" ref="AH4720">_xlfn.XLOOKUP(AD4719,CDIHistorico_[Data],CDIHistorico_[CDI dia]/100,AH4719,0)</f>
        <v>0</v>
      </c>
      <c r="AI4720" s="2">
        <f t="shared" si="317"/>
        <v>1</v>
      </c>
    </row>
    <row r="4721" spans="26:35" hidden="1" x14ac:dyDescent="0.25">
      <c r="Z4721"/>
      <c r="AD4721" s="5">
        <f t="shared" si="318"/>
        <v>43565</v>
      </c>
      <c r="AE4721" s="96" cm="1">
        <f t="array" ref="AE4721">_xlfn.XLOOKUP(AD4720,SELICHistorico[Data],SELICHistorico[SELIC dia]/100,AE4720,0)</f>
        <v>0</v>
      </c>
      <c r="AF4721" s="80">
        <f t="shared" si="316"/>
        <v>1</v>
      </c>
      <c r="AG4721" s="123">
        <f t="shared" si="315"/>
        <v>1000</v>
      </c>
      <c r="AH4721" s="126" cm="1">
        <f t="array" ref="AH4721">_xlfn.XLOOKUP(AD4720,CDIHistorico_[Data],CDIHistorico_[CDI dia]/100,AH4720,0)</f>
        <v>0</v>
      </c>
      <c r="AI4721" s="2">
        <f t="shared" si="317"/>
        <v>1</v>
      </c>
    </row>
    <row r="4722" spans="26:35" hidden="1" x14ac:dyDescent="0.25">
      <c r="Z4722"/>
      <c r="AD4722" s="5">
        <f t="shared" si="318"/>
        <v>43566</v>
      </c>
      <c r="AE4722" s="96" cm="1">
        <f t="array" ref="AE4722">_xlfn.XLOOKUP(AD4721,SELICHistorico[Data],SELICHistorico[SELIC dia]/100,AE4721,0)</f>
        <v>0</v>
      </c>
      <c r="AF4722" s="80">
        <f t="shared" si="316"/>
        <v>1</v>
      </c>
      <c r="AG4722" s="123">
        <f t="shared" si="315"/>
        <v>1000</v>
      </c>
      <c r="AH4722" s="126" cm="1">
        <f t="array" ref="AH4722">_xlfn.XLOOKUP(AD4721,CDIHistorico_[Data],CDIHistorico_[CDI dia]/100,AH4721,0)</f>
        <v>0</v>
      </c>
      <c r="AI4722" s="2">
        <f t="shared" si="317"/>
        <v>1</v>
      </c>
    </row>
    <row r="4723" spans="26:35" hidden="1" x14ac:dyDescent="0.25">
      <c r="Z4723"/>
      <c r="AD4723" s="5">
        <f t="shared" si="318"/>
        <v>43567</v>
      </c>
      <c r="AE4723" s="96" cm="1">
        <f t="array" ref="AE4723">_xlfn.XLOOKUP(AD4722,SELICHistorico[Data],SELICHistorico[SELIC dia]/100,AE4722,0)</f>
        <v>0</v>
      </c>
      <c r="AF4723" s="80">
        <f t="shared" si="316"/>
        <v>1</v>
      </c>
      <c r="AG4723" s="123">
        <f t="shared" si="315"/>
        <v>1000</v>
      </c>
      <c r="AH4723" s="126" cm="1">
        <f t="array" ref="AH4723">_xlfn.XLOOKUP(AD4722,CDIHistorico_[Data],CDIHistorico_[CDI dia]/100,AH4722,0)</f>
        <v>0</v>
      </c>
      <c r="AI4723" s="2">
        <f t="shared" si="317"/>
        <v>1</v>
      </c>
    </row>
    <row r="4724" spans="26:35" hidden="1" x14ac:dyDescent="0.25">
      <c r="Z4724"/>
      <c r="AD4724" s="5">
        <f t="shared" si="318"/>
        <v>43570</v>
      </c>
      <c r="AE4724" s="96" cm="1">
        <f t="array" ref="AE4724">_xlfn.XLOOKUP(AD4723,SELICHistorico[Data],SELICHistorico[SELIC dia]/100,AE4723,0)</f>
        <v>0</v>
      </c>
      <c r="AF4724" s="80">
        <f t="shared" si="316"/>
        <v>1</v>
      </c>
      <c r="AG4724" s="123">
        <f t="shared" si="315"/>
        <v>1000</v>
      </c>
      <c r="AH4724" s="126" cm="1">
        <f t="array" ref="AH4724">_xlfn.XLOOKUP(AD4723,CDIHistorico_[Data],CDIHistorico_[CDI dia]/100,AH4723,0)</f>
        <v>0</v>
      </c>
      <c r="AI4724" s="2">
        <f t="shared" si="317"/>
        <v>1</v>
      </c>
    </row>
    <row r="4725" spans="26:35" hidden="1" x14ac:dyDescent="0.25">
      <c r="Z4725"/>
      <c r="AD4725" s="5">
        <f t="shared" si="318"/>
        <v>43571</v>
      </c>
      <c r="AE4725" s="96" cm="1">
        <f t="array" ref="AE4725">_xlfn.XLOOKUP(AD4724,SELICHistorico[Data],SELICHistorico[SELIC dia]/100,AE4724,0)</f>
        <v>0</v>
      </c>
      <c r="AF4725" s="80">
        <f t="shared" si="316"/>
        <v>1</v>
      </c>
      <c r="AG4725" s="123">
        <f t="shared" si="315"/>
        <v>1000</v>
      </c>
      <c r="AH4725" s="126" cm="1">
        <f t="array" ref="AH4725">_xlfn.XLOOKUP(AD4724,CDIHistorico_[Data],CDIHistorico_[CDI dia]/100,AH4724,0)</f>
        <v>0</v>
      </c>
      <c r="AI4725" s="2">
        <f t="shared" si="317"/>
        <v>1</v>
      </c>
    </row>
    <row r="4726" spans="26:35" hidden="1" x14ac:dyDescent="0.25">
      <c r="Z4726"/>
      <c r="AD4726" s="5">
        <f t="shared" si="318"/>
        <v>43572</v>
      </c>
      <c r="AE4726" s="96" cm="1">
        <f t="array" ref="AE4726">_xlfn.XLOOKUP(AD4725,SELICHistorico[Data],SELICHistorico[SELIC dia]/100,AE4725,0)</f>
        <v>0</v>
      </c>
      <c r="AF4726" s="80">
        <f t="shared" si="316"/>
        <v>1</v>
      </c>
      <c r="AG4726" s="123">
        <f t="shared" si="315"/>
        <v>1000</v>
      </c>
      <c r="AH4726" s="126" cm="1">
        <f t="array" ref="AH4726">_xlfn.XLOOKUP(AD4725,CDIHistorico_[Data],CDIHistorico_[CDI dia]/100,AH4725,0)</f>
        <v>0</v>
      </c>
      <c r="AI4726" s="2">
        <f t="shared" si="317"/>
        <v>1</v>
      </c>
    </row>
    <row r="4727" spans="26:35" hidden="1" x14ac:dyDescent="0.25">
      <c r="Z4727"/>
      <c r="AD4727" s="5">
        <f t="shared" si="318"/>
        <v>43573</v>
      </c>
      <c r="AE4727" s="96" cm="1">
        <f t="array" ref="AE4727">_xlfn.XLOOKUP(AD4726,SELICHistorico[Data],SELICHistorico[SELIC dia]/100,AE4726,0)</f>
        <v>0</v>
      </c>
      <c r="AF4727" s="80">
        <f t="shared" si="316"/>
        <v>1</v>
      </c>
      <c r="AG4727" s="123">
        <f t="shared" si="315"/>
        <v>1000</v>
      </c>
      <c r="AH4727" s="126" cm="1">
        <f t="array" ref="AH4727">_xlfn.XLOOKUP(AD4726,CDIHistorico_[Data],CDIHistorico_[CDI dia]/100,AH4726,0)</f>
        <v>0</v>
      </c>
      <c r="AI4727" s="2">
        <f t="shared" si="317"/>
        <v>1</v>
      </c>
    </row>
    <row r="4728" spans="26:35" hidden="1" x14ac:dyDescent="0.25">
      <c r="Z4728"/>
      <c r="AD4728" s="5">
        <f t="shared" si="318"/>
        <v>43577</v>
      </c>
      <c r="AE4728" s="96" cm="1">
        <f t="array" ref="AE4728">_xlfn.XLOOKUP(AD4727,SELICHistorico[Data],SELICHistorico[SELIC dia]/100,AE4727,0)</f>
        <v>0</v>
      </c>
      <c r="AF4728" s="80">
        <f t="shared" si="316"/>
        <v>1</v>
      </c>
      <c r="AG4728" s="123">
        <f t="shared" si="315"/>
        <v>1000</v>
      </c>
      <c r="AH4728" s="126" cm="1">
        <f t="array" ref="AH4728">_xlfn.XLOOKUP(AD4727,CDIHistorico_[Data],CDIHistorico_[CDI dia]/100,AH4727,0)</f>
        <v>0</v>
      </c>
      <c r="AI4728" s="2">
        <f t="shared" si="317"/>
        <v>1</v>
      </c>
    </row>
    <row r="4729" spans="26:35" hidden="1" x14ac:dyDescent="0.25">
      <c r="Z4729"/>
      <c r="AD4729" s="5">
        <f t="shared" si="318"/>
        <v>43578</v>
      </c>
      <c r="AE4729" s="96" cm="1">
        <f t="array" ref="AE4729">_xlfn.XLOOKUP(AD4728,SELICHistorico[Data],SELICHistorico[SELIC dia]/100,AE4728,0)</f>
        <v>0</v>
      </c>
      <c r="AF4729" s="80">
        <f t="shared" si="316"/>
        <v>1</v>
      </c>
      <c r="AG4729" s="123">
        <f t="shared" si="315"/>
        <v>1000</v>
      </c>
      <c r="AH4729" s="126" cm="1">
        <f t="array" ref="AH4729">_xlfn.XLOOKUP(AD4728,CDIHistorico_[Data],CDIHistorico_[CDI dia]/100,AH4728,0)</f>
        <v>0</v>
      </c>
      <c r="AI4729" s="2">
        <f t="shared" si="317"/>
        <v>1</v>
      </c>
    </row>
    <row r="4730" spans="26:35" hidden="1" x14ac:dyDescent="0.25">
      <c r="Z4730"/>
      <c r="AD4730" s="5">
        <f t="shared" si="318"/>
        <v>43579</v>
      </c>
      <c r="AE4730" s="96" cm="1">
        <f t="array" ref="AE4730">_xlfn.XLOOKUP(AD4729,SELICHistorico[Data],SELICHistorico[SELIC dia]/100,AE4729,0)</f>
        <v>0</v>
      </c>
      <c r="AF4730" s="80">
        <f t="shared" si="316"/>
        <v>1</v>
      </c>
      <c r="AG4730" s="123">
        <f t="shared" si="315"/>
        <v>1000</v>
      </c>
      <c r="AH4730" s="126" cm="1">
        <f t="array" ref="AH4730">_xlfn.XLOOKUP(AD4729,CDIHistorico_[Data],CDIHistorico_[CDI dia]/100,AH4729,0)</f>
        <v>0</v>
      </c>
      <c r="AI4730" s="2">
        <f t="shared" si="317"/>
        <v>1</v>
      </c>
    </row>
    <row r="4731" spans="26:35" hidden="1" x14ac:dyDescent="0.25">
      <c r="Z4731"/>
      <c r="AD4731" s="5">
        <f t="shared" si="318"/>
        <v>43580</v>
      </c>
      <c r="AE4731" s="96" cm="1">
        <f t="array" ref="AE4731">_xlfn.XLOOKUP(AD4730,SELICHistorico[Data],SELICHistorico[SELIC dia]/100,AE4730,0)</f>
        <v>0</v>
      </c>
      <c r="AF4731" s="80">
        <f t="shared" si="316"/>
        <v>1</v>
      </c>
      <c r="AG4731" s="123">
        <f t="shared" si="315"/>
        <v>1000</v>
      </c>
      <c r="AH4731" s="126" cm="1">
        <f t="array" ref="AH4731">_xlfn.XLOOKUP(AD4730,CDIHistorico_[Data],CDIHistorico_[CDI dia]/100,AH4730,0)</f>
        <v>0</v>
      </c>
      <c r="AI4731" s="2">
        <f t="shared" si="317"/>
        <v>1</v>
      </c>
    </row>
    <row r="4732" spans="26:35" hidden="1" x14ac:dyDescent="0.25">
      <c r="Z4732"/>
      <c r="AD4732" s="5">
        <f t="shared" si="318"/>
        <v>43581</v>
      </c>
      <c r="AE4732" s="96" cm="1">
        <f t="array" ref="AE4732">_xlfn.XLOOKUP(AD4731,SELICHistorico[Data],SELICHistorico[SELIC dia]/100,AE4731,0)</f>
        <v>0</v>
      </c>
      <c r="AF4732" s="80">
        <f t="shared" si="316"/>
        <v>1</v>
      </c>
      <c r="AG4732" s="123">
        <f t="shared" si="315"/>
        <v>1000</v>
      </c>
      <c r="AH4732" s="126" cm="1">
        <f t="array" ref="AH4732">_xlfn.XLOOKUP(AD4731,CDIHistorico_[Data],CDIHistorico_[CDI dia]/100,AH4731,0)</f>
        <v>0</v>
      </c>
      <c r="AI4732" s="2">
        <f t="shared" si="317"/>
        <v>1</v>
      </c>
    </row>
    <row r="4733" spans="26:35" hidden="1" x14ac:dyDescent="0.25">
      <c r="Z4733"/>
      <c r="AD4733" s="5">
        <f t="shared" si="318"/>
        <v>43584</v>
      </c>
      <c r="AE4733" s="96" cm="1">
        <f t="array" ref="AE4733">_xlfn.XLOOKUP(AD4732,SELICHistorico[Data],SELICHistorico[SELIC dia]/100,AE4732,0)</f>
        <v>0</v>
      </c>
      <c r="AF4733" s="80">
        <f t="shared" si="316"/>
        <v>1</v>
      </c>
      <c r="AG4733" s="123">
        <f t="shared" si="315"/>
        <v>1000</v>
      </c>
      <c r="AH4733" s="126" cm="1">
        <f t="array" ref="AH4733">_xlfn.XLOOKUP(AD4732,CDIHistorico_[Data],CDIHistorico_[CDI dia]/100,AH4732,0)</f>
        <v>0</v>
      </c>
      <c r="AI4733" s="2">
        <f t="shared" si="317"/>
        <v>1</v>
      </c>
    </row>
    <row r="4734" spans="26:35" hidden="1" x14ac:dyDescent="0.25">
      <c r="Z4734"/>
      <c r="AD4734" s="5">
        <f t="shared" si="318"/>
        <v>43585</v>
      </c>
      <c r="AE4734" s="96" cm="1">
        <f t="array" ref="AE4734">_xlfn.XLOOKUP(AD4733,SELICHistorico[Data],SELICHistorico[SELIC dia]/100,AE4733,0)</f>
        <v>0</v>
      </c>
      <c r="AF4734" s="80">
        <f t="shared" si="316"/>
        <v>1</v>
      </c>
      <c r="AG4734" s="123">
        <f t="shared" si="315"/>
        <v>1000</v>
      </c>
      <c r="AH4734" s="126" cm="1">
        <f t="array" ref="AH4734">_xlfn.XLOOKUP(AD4733,CDIHistorico_[Data],CDIHistorico_[CDI dia]/100,AH4733,0)</f>
        <v>0</v>
      </c>
      <c r="AI4734" s="2">
        <f t="shared" si="317"/>
        <v>1</v>
      </c>
    </row>
    <row r="4735" spans="26:35" hidden="1" x14ac:dyDescent="0.25">
      <c r="Z4735"/>
      <c r="AD4735" s="5">
        <f t="shared" si="318"/>
        <v>43587</v>
      </c>
      <c r="AE4735" s="96" cm="1">
        <f t="array" ref="AE4735">_xlfn.XLOOKUP(AD4734,SELICHistorico[Data],SELICHistorico[SELIC dia]/100,AE4734,0)</f>
        <v>0</v>
      </c>
      <c r="AF4735" s="80">
        <f t="shared" si="316"/>
        <v>1</v>
      </c>
      <c r="AG4735" s="123">
        <f t="shared" si="315"/>
        <v>1000</v>
      </c>
      <c r="AH4735" s="126" cm="1">
        <f t="array" ref="AH4735">_xlfn.XLOOKUP(AD4734,CDIHistorico_[Data],CDIHistorico_[CDI dia]/100,AH4734,0)</f>
        <v>0</v>
      </c>
      <c r="AI4735" s="2">
        <f t="shared" si="317"/>
        <v>1</v>
      </c>
    </row>
    <row r="4736" spans="26:35" hidden="1" x14ac:dyDescent="0.25">
      <c r="Z4736"/>
      <c r="AD4736" s="5">
        <f t="shared" si="318"/>
        <v>43588</v>
      </c>
      <c r="AE4736" s="96" cm="1">
        <f t="array" ref="AE4736">_xlfn.XLOOKUP(AD4735,SELICHistorico[Data],SELICHistorico[SELIC dia]/100,AE4735,0)</f>
        <v>0</v>
      </c>
      <c r="AF4736" s="80">
        <f t="shared" si="316"/>
        <v>1</v>
      </c>
      <c r="AG4736" s="123">
        <f t="shared" si="315"/>
        <v>1000</v>
      </c>
      <c r="AH4736" s="126" cm="1">
        <f t="array" ref="AH4736">_xlfn.XLOOKUP(AD4735,CDIHistorico_[Data],CDIHistorico_[CDI dia]/100,AH4735,0)</f>
        <v>0</v>
      </c>
      <c r="AI4736" s="2">
        <f t="shared" si="317"/>
        <v>1</v>
      </c>
    </row>
    <row r="4737" spans="26:35" hidden="1" x14ac:dyDescent="0.25">
      <c r="Z4737"/>
      <c r="AD4737" s="5">
        <f t="shared" si="318"/>
        <v>43591</v>
      </c>
      <c r="AE4737" s="96" cm="1">
        <f t="array" ref="AE4737">_xlfn.XLOOKUP(AD4736,SELICHistorico[Data],SELICHistorico[SELIC dia]/100,AE4736,0)</f>
        <v>0</v>
      </c>
      <c r="AF4737" s="80">
        <f t="shared" si="316"/>
        <v>1</v>
      </c>
      <c r="AG4737" s="123">
        <f t="shared" si="315"/>
        <v>1000</v>
      </c>
      <c r="AH4737" s="126" cm="1">
        <f t="array" ref="AH4737">_xlfn.XLOOKUP(AD4736,CDIHistorico_[Data],CDIHistorico_[CDI dia]/100,AH4736,0)</f>
        <v>0</v>
      </c>
      <c r="AI4737" s="2">
        <f t="shared" si="317"/>
        <v>1</v>
      </c>
    </row>
    <row r="4738" spans="26:35" hidden="1" x14ac:dyDescent="0.25">
      <c r="Z4738"/>
      <c r="AD4738" s="5">
        <f t="shared" si="318"/>
        <v>43592</v>
      </c>
      <c r="AE4738" s="96" cm="1">
        <f t="array" ref="AE4738">_xlfn.XLOOKUP(AD4737,SELICHistorico[Data],SELICHistorico[SELIC dia]/100,AE4737,0)</f>
        <v>0</v>
      </c>
      <c r="AF4738" s="80">
        <f t="shared" si="316"/>
        <v>1</v>
      </c>
      <c r="AG4738" s="123">
        <f t="shared" si="315"/>
        <v>1000</v>
      </c>
      <c r="AH4738" s="126" cm="1">
        <f t="array" ref="AH4738">_xlfn.XLOOKUP(AD4737,CDIHistorico_[Data],CDIHistorico_[CDI dia]/100,AH4737,0)</f>
        <v>0</v>
      </c>
      <c r="AI4738" s="2">
        <f t="shared" si="317"/>
        <v>1</v>
      </c>
    </row>
    <row r="4739" spans="26:35" hidden="1" x14ac:dyDescent="0.25">
      <c r="Z4739"/>
      <c r="AD4739" s="5">
        <f t="shared" si="318"/>
        <v>43593</v>
      </c>
      <c r="AE4739" s="96" cm="1">
        <f t="array" ref="AE4739">_xlfn.XLOOKUP(AD4738,SELICHistorico[Data],SELICHistorico[SELIC dia]/100,AE4738,0)</f>
        <v>0</v>
      </c>
      <c r="AF4739" s="80">
        <f t="shared" si="316"/>
        <v>1</v>
      </c>
      <c r="AG4739" s="123">
        <f t="shared" si="315"/>
        <v>1000</v>
      </c>
      <c r="AH4739" s="126" cm="1">
        <f t="array" ref="AH4739">_xlfn.XLOOKUP(AD4738,CDIHistorico_[Data],CDIHistorico_[CDI dia]/100,AH4738,0)</f>
        <v>0</v>
      </c>
      <c r="AI4739" s="2">
        <f t="shared" si="317"/>
        <v>1</v>
      </c>
    </row>
    <row r="4740" spans="26:35" hidden="1" x14ac:dyDescent="0.25">
      <c r="Z4740"/>
      <c r="AD4740" s="5">
        <f t="shared" si="318"/>
        <v>43594</v>
      </c>
      <c r="AE4740" s="96" cm="1">
        <f t="array" ref="AE4740">_xlfn.XLOOKUP(AD4739,SELICHistorico[Data],SELICHistorico[SELIC dia]/100,AE4739,0)</f>
        <v>0</v>
      </c>
      <c r="AF4740" s="80">
        <f t="shared" si="316"/>
        <v>1</v>
      </c>
      <c r="AG4740" s="123">
        <f t="shared" si="315"/>
        <v>1000</v>
      </c>
      <c r="AH4740" s="126" cm="1">
        <f t="array" ref="AH4740">_xlfn.XLOOKUP(AD4739,CDIHistorico_[Data],CDIHistorico_[CDI dia]/100,AH4739,0)</f>
        <v>0</v>
      </c>
      <c r="AI4740" s="2">
        <f t="shared" si="317"/>
        <v>1</v>
      </c>
    </row>
    <row r="4741" spans="26:35" hidden="1" x14ac:dyDescent="0.25">
      <c r="Z4741"/>
      <c r="AD4741" s="5">
        <f t="shared" si="318"/>
        <v>43595</v>
      </c>
      <c r="AE4741" s="96" cm="1">
        <f t="array" ref="AE4741">_xlfn.XLOOKUP(AD4740,SELICHistorico[Data],SELICHistorico[SELIC dia]/100,AE4740,0)</f>
        <v>0</v>
      </c>
      <c r="AF4741" s="80">
        <f t="shared" si="316"/>
        <v>1</v>
      </c>
      <c r="AG4741" s="123">
        <f t="shared" si="315"/>
        <v>1000</v>
      </c>
      <c r="AH4741" s="126" cm="1">
        <f t="array" ref="AH4741">_xlfn.XLOOKUP(AD4740,CDIHistorico_[Data],CDIHistorico_[CDI dia]/100,AH4740,0)</f>
        <v>0</v>
      </c>
      <c r="AI4741" s="2">
        <f t="shared" si="317"/>
        <v>1</v>
      </c>
    </row>
    <row r="4742" spans="26:35" hidden="1" x14ac:dyDescent="0.25">
      <c r="Z4742"/>
      <c r="AD4742" s="5">
        <f t="shared" si="318"/>
        <v>43598</v>
      </c>
      <c r="AE4742" s="96" cm="1">
        <f t="array" ref="AE4742">_xlfn.XLOOKUP(AD4741,SELICHistorico[Data],SELICHistorico[SELIC dia]/100,AE4741,0)</f>
        <v>0</v>
      </c>
      <c r="AF4742" s="80">
        <f t="shared" si="316"/>
        <v>1</v>
      </c>
      <c r="AG4742" s="123">
        <f t="shared" si="315"/>
        <v>1000</v>
      </c>
      <c r="AH4742" s="126" cm="1">
        <f t="array" ref="AH4742">_xlfn.XLOOKUP(AD4741,CDIHistorico_[Data],CDIHistorico_[CDI dia]/100,AH4741,0)</f>
        <v>0</v>
      </c>
      <c r="AI4742" s="2">
        <f t="shared" si="317"/>
        <v>1</v>
      </c>
    </row>
    <row r="4743" spans="26:35" hidden="1" x14ac:dyDescent="0.25">
      <c r="Z4743"/>
      <c r="AD4743" s="5">
        <f t="shared" si="318"/>
        <v>43599</v>
      </c>
      <c r="AE4743" s="96" cm="1">
        <f t="array" ref="AE4743">_xlfn.XLOOKUP(AD4742,SELICHistorico[Data],SELICHistorico[SELIC dia]/100,AE4742,0)</f>
        <v>0</v>
      </c>
      <c r="AF4743" s="80">
        <f t="shared" si="316"/>
        <v>1</v>
      </c>
      <c r="AG4743" s="123">
        <f t="shared" si="315"/>
        <v>1000</v>
      </c>
      <c r="AH4743" s="126" cm="1">
        <f t="array" ref="AH4743">_xlfn.XLOOKUP(AD4742,CDIHistorico_[Data],CDIHistorico_[CDI dia]/100,AH4742,0)</f>
        <v>0</v>
      </c>
      <c r="AI4743" s="2">
        <f t="shared" si="317"/>
        <v>1</v>
      </c>
    </row>
    <row r="4744" spans="26:35" hidden="1" x14ac:dyDescent="0.25">
      <c r="Z4744"/>
      <c r="AD4744" s="5">
        <f t="shared" si="318"/>
        <v>43600</v>
      </c>
      <c r="AE4744" s="96" cm="1">
        <f t="array" ref="AE4744">_xlfn.XLOOKUP(AD4743,SELICHistorico[Data],SELICHistorico[SELIC dia]/100,AE4743,0)</f>
        <v>0</v>
      </c>
      <c r="AF4744" s="80">
        <f t="shared" si="316"/>
        <v>1</v>
      </c>
      <c r="AG4744" s="123">
        <f t="shared" si="315"/>
        <v>1000</v>
      </c>
      <c r="AH4744" s="126" cm="1">
        <f t="array" ref="AH4744">_xlfn.XLOOKUP(AD4743,CDIHistorico_[Data],CDIHistorico_[CDI dia]/100,AH4743,0)</f>
        <v>0</v>
      </c>
      <c r="AI4744" s="2">
        <f t="shared" si="317"/>
        <v>1</v>
      </c>
    </row>
    <row r="4745" spans="26:35" hidden="1" x14ac:dyDescent="0.25">
      <c r="Z4745"/>
      <c r="AD4745" s="5">
        <f t="shared" si="318"/>
        <v>43601</v>
      </c>
      <c r="AE4745" s="96" cm="1">
        <f t="array" ref="AE4745">_xlfn.XLOOKUP(AD4744,SELICHistorico[Data],SELICHistorico[SELIC dia]/100,AE4744,0)</f>
        <v>0</v>
      </c>
      <c r="AF4745" s="80">
        <f t="shared" si="316"/>
        <v>1</v>
      </c>
      <c r="AG4745" s="123">
        <f t="shared" si="315"/>
        <v>1000</v>
      </c>
      <c r="AH4745" s="126" cm="1">
        <f t="array" ref="AH4745">_xlfn.XLOOKUP(AD4744,CDIHistorico_[Data],CDIHistorico_[CDI dia]/100,AH4744,0)</f>
        <v>0</v>
      </c>
      <c r="AI4745" s="2">
        <f t="shared" si="317"/>
        <v>1</v>
      </c>
    </row>
    <row r="4746" spans="26:35" hidden="1" x14ac:dyDescent="0.25">
      <c r="Z4746"/>
      <c r="AD4746" s="5">
        <f t="shared" si="318"/>
        <v>43602</v>
      </c>
      <c r="AE4746" s="96" cm="1">
        <f t="array" ref="AE4746">_xlfn.XLOOKUP(AD4745,SELICHistorico[Data],SELICHistorico[SELIC dia]/100,AE4745,0)</f>
        <v>0</v>
      </c>
      <c r="AF4746" s="80">
        <f t="shared" si="316"/>
        <v>1</v>
      </c>
      <c r="AG4746" s="123">
        <f t="shared" si="315"/>
        <v>1000</v>
      </c>
      <c r="AH4746" s="126" cm="1">
        <f t="array" ref="AH4746">_xlfn.XLOOKUP(AD4745,CDIHistorico_[Data],CDIHistorico_[CDI dia]/100,AH4745,0)</f>
        <v>0</v>
      </c>
      <c r="AI4746" s="2">
        <f t="shared" si="317"/>
        <v>1</v>
      </c>
    </row>
    <row r="4747" spans="26:35" hidden="1" x14ac:dyDescent="0.25">
      <c r="Z4747"/>
      <c r="AD4747" s="5">
        <f t="shared" si="318"/>
        <v>43605</v>
      </c>
      <c r="AE4747" s="96" cm="1">
        <f t="array" ref="AE4747">_xlfn.XLOOKUP(AD4746,SELICHistorico[Data],SELICHistorico[SELIC dia]/100,AE4746,0)</f>
        <v>0</v>
      </c>
      <c r="AF4747" s="80">
        <f t="shared" si="316"/>
        <v>1</v>
      </c>
      <c r="AG4747" s="123">
        <f t="shared" si="315"/>
        <v>1000</v>
      </c>
      <c r="AH4747" s="126" cm="1">
        <f t="array" ref="AH4747">_xlfn.XLOOKUP(AD4746,CDIHistorico_[Data],CDIHistorico_[CDI dia]/100,AH4746,0)</f>
        <v>0</v>
      </c>
      <c r="AI4747" s="2">
        <f t="shared" si="317"/>
        <v>1</v>
      </c>
    </row>
    <row r="4748" spans="26:35" hidden="1" x14ac:dyDescent="0.25">
      <c r="Z4748"/>
      <c r="AD4748" s="5">
        <f t="shared" si="318"/>
        <v>43606</v>
      </c>
      <c r="AE4748" s="96" cm="1">
        <f t="array" ref="AE4748">_xlfn.XLOOKUP(AD4747,SELICHistorico[Data],SELICHistorico[SELIC dia]/100,AE4747,0)</f>
        <v>0</v>
      </c>
      <c r="AF4748" s="80">
        <f t="shared" si="316"/>
        <v>1</v>
      </c>
      <c r="AG4748" s="123">
        <f t="shared" ref="AG4748:AG4811" si="319">TRUNC(1000*AF4748,6)</f>
        <v>1000</v>
      </c>
      <c r="AH4748" s="126" cm="1">
        <f t="array" ref="AH4748">_xlfn.XLOOKUP(AD4747,CDIHistorico_[Data],CDIHistorico_[CDI dia]/100,AH4747,0)</f>
        <v>0</v>
      </c>
      <c r="AI4748" s="2">
        <f t="shared" si="317"/>
        <v>1</v>
      </c>
    </row>
    <row r="4749" spans="26:35" hidden="1" x14ac:dyDescent="0.25">
      <c r="Z4749"/>
      <c r="AD4749" s="5">
        <f t="shared" si="318"/>
        <v>43607</v>
      </c>
      <c r="AE4749" s="96" cm="1">
        <f t="array" ref="AE4749">_xlfn.XLOOKUP(AD4748,SELICHistorico[Data],SELICHistorico[SELIC dia]/100,AE4748,0)</f>
        <v>0</v>
      </c>
      <c r="AF4749" s="80">
        <f t="shared" ref="AF4749:AF4812" si="320">AF4748*(1+AE4749)</f>
        <v>1</v>
      </c>
      <c r="AG4749" s="123">
        <f t="shared" si="319"/>
        <v>1000</v>
      </c>
      <c r="AH4749" s="126" cm="1">
        <f t="array" ref="AH4749">_xlfn.XLOOKUP(AD4748,CDIHistorico_[Data],CDIHistorico_[CDI dia]/100,AH4748,0)</f>
        <v>0</v>
      </c>
      <c r="AI4749" s="2">
        <f t="shared" ref="AI4749:AI4812" si="321">AI4748*(1+AH4749)</f>
        <v>1</v>
      </c>
    </row>
    <row r="4750" spans="26:35" hidden="1" x14ac:dyDescent="0.25">
      <c r="Z4750"/>
      <c r="AD4750" s="5">
        <f t="shared" si="318"/>
        <v>43608</v>
      </c>
      <c r="AE4750" s="96" cm="1">
        <f t="array" ref="AE4750">_xlfn.XLOOKUP(AD4749,SELICHistorico[Data],SELICHistorico[SELIC dia]/100,AE4749,0)</f>
        <v>0</v>
      </c>
      <c r="AF4750" s="80">
        <f t="shared" si="320"/>
        <v>1</v>
      </c>
      <c r="AG4750" s="123">
        <f t="shared" si="319"/>
        <v>1000</v>
      </c>
      <c r="AH4750" s="126" cm="1">
        <f t="array" ref="AH4750">_xlfn.XLOOKUP(AD4749,CDIHistorico_[Data],CDIHistorico_[CDI dia]/100,AH4749,0)</f>
        <v>0</v>
      </c>
      <c r="AI4750" s="2">
        <f t="shared" si="321"/>
        <v>1</v>
      </c>
    </row>
    <row r="4751" spans="26:35" hidden="1" x14ac:dyDescent="0.25">
      <c r="Z4751"/>
      <c r="AD4751" s="5">
        <f t="shared" si="318"/>
        <v>43609</v>
      </c>
      <c r="AE4751" s="96" cm="1">
        <f t="array" ref="AE4751">_xlfn.XLOOKUP(AD4750,SELICHistorico[Data],SELICHistorico[SELIC dia]/100,AE4750,0)</f>
        <v>0</v>
      </c>
      <c r="AF4751" s="80">
        <f t="shared" si="320"/>
        <v>1</v>
      </c>
      <c r="AG4751" s="123">
        <f t="shared" si="319"/>
        <v>1000</v>
      </c>
      <c r="AH4751" s="126" cm="1">
        <f t="array" ref="AH4751">_xlfn.XLOOKUP(AD4750,CDIHistorico_[Data],CDIHistorico_[CDI dia]/100,AH4750,0)</f>
        <v>0</v>
      </c>
      <c r="AI4751" s="2">
        <f t="shared" si="321"/>
        <v>1</v>
      </c>
    </row>
    <row r="4752" spans="26:35" hidden="1" x14ac:dyDescent="0.25">
      <c r="Z4752"/>
      <c r="AD4752" s="5">
        <f t="shared" si="318"/>
        <v>43612</v>
      </c>
      <c r="AE4752" s="96" cm="1">
        <f t="array" ref="AE4752">_xlfn.XLOOKUP(AD4751,SELICHistorico[Data],SELICHistorico[SELIC dia]/100,AE4751,0)</f>
        <v>0</v>
      </c>
      <c r="AF4752" s="80">
        <f t="shared" si="320"/>
        <v>1</v>
      </c>
      <c r="AG4752" s="123">
        <f t="shared" si="319"/>
        <v>1000</v>
      </c>
      <c r="AH4752" s="126" cm="1">
        <f t="array" ref="AH4752">_xlfn.XLOOKUP(AD4751,CDIHistorico_[Data],CDIHistorico_[CDI dia]/100,AH4751,0)</f>
        <v>0</v>
      </c>
      <c r="AI4752" s="2">
        <f t="shared" si="321"/>
        <v>1</v>
      </c>
    </row>
    <row r="4753" spans="26:35" hidden="1" x14ac:dyDescent="0.25">
      <c r="Z4753"/>
      <c r="AD4753" s="5">
        <f t="shared" si="318"/>
        <v>43613</v>
      </c>
      <c r="AE4753" s="96" cm="1">
        <f t="array" ref="AE4753">_xlfn.XLOOKUP(AD4752,SELICHistorico[Data],SELICHistorico[SELIC dia]/100,AE4752,0)</f>
        <v>0</v>
      </c>
      <c r="AF4753" s="80">
        <f t="shared" si="320"/>
        <v>1</v>
      </c>
      <c r="AG4753" s="123">
        <f t="shared" si="319"/>
        <v>1000</v>
      </c>
      <c r="AH4753" s="126" cm="1">
        <f t="array" ref="AH4753">_xlfn.XLOOKUP(AD4752,CDIHistorico_[Data],CDIHistorico_[CDI dia]/100,AH4752,0)</f>
        <v>0</v>
      </c>
      <c r="AI4753" s="2">
        <f t="shared" si="321"/>
        <v>1</v>
      </c>
    </row>
    <row r="4754" spans="26:35" hidden="1" x14ac:dyDescent="0.25">
      <c r="Z4754"/>
      <c r="AD4754" s="5">
        <f t="shared" si="318"/>
        <v>43614</v>
      </c>
      <c r="AE4754" s="96" cm="1">
        <f t="array" ref="AE4754">_xlfn.XLOOKUP(AD4753,SELICHistorico[Data],SELICHistorico[SELIC dia]/100,AE4753,0)</f>
        <v>0</v>
      </c>
      <c r="AF4754" s="80">
        <f t="shared" si="320"/>
        <v>1</v>
      </c>
      <c r="AG4754" s="123">
        <f t="shared" si="319"/>
        <v>1000</v>
      </c>
      <c r="AH4754" s="126" cm="1">
        <f t="array" ref="AH4754">_xlfn.XLOOKUP(AD4753,CDIHistorico_[Data],CDIHistorico_[CDI dia]/100,AH4753,0)</f>
        <v>0</v>
      </c>
      <c r="AI4754" s="2">
        <f t="shared" si="321"/>
        <v>1</v>
      </c>
    </row>
    <row r="4755" spans="26:35" hidden="1" x14ac:dyDescent="0.25">
      <c r="Z4755"/>
      <c r="AD4755" s="5">
        <f t="shared" si="318"/>
        <v>43615</v>
      </c>
      <c r="AE4755" s="96" cm="1">
        <f t="array" ref="AE4755">_xlfn.XLOOKUP(AD4754,SELICHistorico[Data],SELICHistorico[SELIC dia]/100,AE4754,0)</f>
        <v>0</v>
      </c>
      <c r="AF4755" s="80">
        <f t="shared" si="320"/>
        <v>1</v>
      </c>
      <c r="AG4755" s="123">
        <f t="shared" si="319"/>
        <v>1000</v>
      </c>
      <c r="AH4755" s="126" cm="1">
        <f t="array" ref="AH4755">_xlfn.XLOOKUP(AD4754,CDIHistorico_[Data],CDIHistorico_[CDI dia]/100,AH4754,0)</f>
        <v>0</v>
      </c>
      <c r="AI4755" s="2">
        <f t="shared" si="321"/>
        <v>1</v>
      </c>
    </row>
    <row r="4756" spans="26:35" hidden="1" x14ac:dyDescent="0.25">
      <c r="Z4756"/>
      <c r="AD4756" s="5">
        <f t="shared" ref="AD4756:AD4819" si="322">WORKDAY(AD4755,1,feriados)</f>
        <v>43616</v>
      </c>
      <c r="AE4756" s="96" cm="1">
        <f t="array" ref="AE4756">_xlfn.XLOOKUP(AD4755,SELICHistorico[Data],SELICHistorico[SELIC dia]/100,AE4755,0)</f>
        <v>0</v>
      </c>
      <c r="AF4756" s="80">
        <f t="shared" si="320"/>
        <v>1</v>
      </c>
      <c r="AG4756" s="123">
        <f t="shared" si="319"/>
        <v>1000</v>
      </c>
      <c r="AH4756" s="126" cm="1">
        <f t="array" ref="AH4756">_xlfn.XLOOKUP(AD4755,CDIHistorico_[Data],CDIHistorico_[CDI dia]/100,AH4755,0)</f>
        <v>0</v>
      </c>
      <c r="AI4756" s="2">
        <f t="shared" si="321"/>
        <v>1</v>
      </c>
    </row>
    <row r="4757" spans="26:35" hidden="1" x14ac:dyDescent="0.25">
      <c r="Z4757"/>
      <c r="AD4757" s="5">
        <f t="shared" si="322"/>
        <v>43619</v>
      </c>
      <c r="AE4757" s="96" cm="1">
        <f t="array" ref="AE4757">_xlfn.XLOOKUP(AD4756,SELICHistorico[Data],SELICHistorico[SELIC dia]/100,AE4756,0)</f>
        <v>0</v>
      </c>
      <c r="AF4757" s="80">
        <f t="shared" si="320"/>
        <v>1</v>
      </c>
      <c r="AG4757" s="123">
        <f t="shared" si="319"/>
        <v>1000</v>
      </c>
      <c r="AH4757" s="126" cm="1">
        <f t="array" ref="AH4757">_xlfn.XLOOKUP(AD4756,CDIHistorico_[Data],CDIHistorico_[CDI dia]/100,AH4756,0)</f>
        <v>0</v>
      </c>
      <c r="AI4757" s="2">
        <f t="shared" si="321"/>
        <v>1</v>
      </c>
    </row>
    <row r="4758" spans="26:35" hidden="1" x14ac:dyDescent="0.25">
      <c r="Z4758"/>
      <c r="AD4758" s="5">
        <f t="shared" si="322"/>
        <v>43620</v>
      </c>
      <c r="AE4758" s="96" cm="1">
        <f t="array" ref="AE4758">_xlfn.XLOOKUP(AD4757,SELICHistorico[Data],SELICHistorico[SELIC dia]/100,AE4757,0)</f>
        <v>0</v>
      </c>
      <c r="AF4758" s="80">
        <f t="shared" si="320"/>
        <v>1</v>
      </c>
      <c r="AG4758" s="123">
        <f t="shared" si="319"/>
        <v>1000</v>
      </c>
      <c r="AH4758" s="126" cm="1">
        <f t="array" ref="AH4758">_xlfn.XLOOKUP(AD4757,CDIHistorico_[Data],CDIHistorico_[CDI dia]/100,AH4757,0)</f>
        <v>0</v>
      </c>
      <c r="AI4758" s="2">
        <f t="shared" si="321"/>
        <v>1</v>
      </c>
    </row>
    <row r="4759" spans="26:35" hidden="1" x14ac:dyDescent="0.25">
      <c r="Z4759"/>
      <c r="AD4759" s="5">
        <f t="shared" si="322"/>
        <v>43621</v>
      </c>
      <c r="AE4759" s="96" cm="1">
        <f t="array" ref="AE4759">_xlfn.XLOOKUP(AD4758,SELICHistorico[Data],SELICHistorico[SELIC dia]/100,AE4758,0)</f>
        <v>0</v>
      </c>
      <c r="AF4759" s="80">
        <f t="shared" si="320"/>
        <v>1</v>
      </c>
      <c r="AG4759" s="123">
        <f t="shared" si="319"/>
        <v>1000</v>
      </c>
      <c r="AH4759" s="126" cm="1">
        <f t="array" ref="AH4759">_xlfn.XLOOKUP(AD4758,CDIHistorico_[Data],CDIHistorico_[CDI dia]/100,AH4758,0)</f>
        <v>0</v>
      </c>
      <c r="AI4759" s="2">
        <f t="shared" si="321"/>
        <v>1</v>
      </c>
    </row>
    <row r="4760" spans="26:35" hidden="1" x14ac:dyDescent="0.25">
      <c r="Z4760"/>
      <c r="AD4760" s="5">
        <f t="shared" si="322"/>
        <v>43622</v>
      </c>
      <c r="AE4760" s="96" cm="1">
        <f t="array" ref="AE4760">_xlfn.XLOOKUP(AD4759,SELICHistorico[Data],SELICHistorico[SELIC dia]/100,AE4759,0)</f>
        <v>0</v>
      </c>
      <c r="AF4760" s="80">
        <f t="shared" si="320"/>
        <v>1</v>
      </c>
      <c r="AG4760" s="123">
        <f t="shared" si="319"/>
        <v>1000</v>
      </c>
      <c r="AH4760" s="126" cm="1">
        <f t="array" ref="AH4760">_xlfn.XLOOKUP(AD4759,CDIHistorico_[Data],CDIHistorico_[CDI dia]/100,AH4759,0)</f>
        <v>0</v>
      </c>
      <c r="AI4760" s="2">
        <f t="shared" si="321"/>
        <v>1</v>
      </c>
    </row>
    <row r="4761" spans="26:35" hidden="1" x14ac:dyDescent="0.25">
      <c r="Z4761"/>
      <c r="AD4761" s="5">
        <f t="shared" si="322"/>
        <v>43623</v>
      </c>
      <c r="AE4761" s="96" cm="1">
        <f t="array" ref="AE4761">_xlfn.XLOOKUP(AD4760,SELICHistorico[Data],SELICHistorico[SELIC dia]/100,AE4760,0)</f>
        <v>0</v>
      </c>
      <c r="AF4761" s="80">
        <f t="shared" si="320"/>
        <v>1</v>
      </c>
      <c r="AG4761" s="123">
        <f t="shared" si="319"/>
        <v>1000</v>
      </c>
      <c r="AH4761" s="126" cm="1">
        <f t="array" ref="AH4761">_xlfn.XLOOKUP(AD4760,CDIHistorico_[Data],CDIHistorico_[CDI dia]/100,AH4760,0)</f>
        <v>0</v>
      </c>
      <c r="AI4761" s="2">
        <f t="shared" si="321"/>
        <v>1</v>
      </c>
    </row>
    <row r="4762" spans="26:35" hidden="1" x14ac:dyDescent="0.25">
      <c r="Z4762"/>
      <c r="AD4762" s="5">
        <f t="shared" si="322"/>
        <v>43626</v>
      </c>
      <c r="AE4762" s="96" cm="1">
        <f t="array" ref="AE4762">_xlfn.XLOOKUP(AD4761,SELICHistorico[Data],SELICHistorico[SELIC dia]/100,AE4761,0)</f>
        <v>0</v>
      </c>
      <c r="AF4762" s="80">
        <f t="shared" si="320"/>
        <v>1</v>
      </c>
      <c r="AG4762" s="123">
        <f t="shared" si="319"/>
        <v>1000</v>
      </c>
      <c r="AH4762" s="126" cm="1">
        <f t="array" ref="AH4762">_xlfn.XLOOKUP(AD4761,CDIHistorico_[Data],CDIHistorico_[CDI dia]/100,AH4761,0)</f>
        <v>0</v>
      </c>
      <c r="AI4762" s="2">
        <f t="shared" si="321"/>
        <v>1</v>
      </c>
    </row>
    <row r="4763" spans="26:35" hidden="1" x14ac:dyDescent="0.25">
      <c r="Z4763"/>
      <c r="AD4763" s="5">
        <f t="shared" si="322"/>
        <v>43627</v>
      </c>
      <c r="AE4763" s="96" cm="1">
        <f t="array" ref="AE4763">_xlfn.XLOOKUP(AD4762,SELICHistorico[Data],SELICHistorico[SELIC dia]/100,AE4762,0)</f>
        <v>0</v>
      </c>
      <c r="AF4763" s="80">
        <f t="shared" si="320"/>
        <v>1</v>
      </c>
      <c r="AG4763" s="123">
        <f t="shared" si="319"/>
        <v>1000</v>
      </c>
      <c r="AH4763" s="126" cm="1">
        <f t="array" ref="AH4763">_xlfn.XLOOKUP(AD4762,CDIHistorico_[Data],CDIHistorico_[CDI dia]/100,AH4762,0)</f>
        <v>0</v>
      </c>
      <c r="AI4763" s="2">
        <f t="shared" si="321"/>
        <v>1</v>
      </c>
    </row>
    <row r="4764" spans="26:35" hidden="1" x14ac:dyDescent="0.25">
      <c r="Z4764"/>
      <c r="AD4764" s="5">
        <f t="shared" si="322"/>
        <v>43628</v>
      </c>
      <c r="AE4764" s="96" cm="1">
        <f t="array" ref="AE4764">_xlfn.XLOOKUP(AD4763,SELICHistorico[Data],SELICHistorico[SELIC dia]/100,AE4763,0)</f>
        <v>0</v>
      </c>
      <c r="AF4764" s="80">
        <f t="shared" si="320"/>
        <v>1</v>
      </c>
      <c r="AG4764" s="123">
        <f t="shared" si="319"/>
        <v>1000</v>
      </c>
      <c r="AH4764" s="126" cm="1">
        <f t="array" ref="AH4764">_xlfn.XLOOKUP(AD4763,CDIHistorico_[Data],CDIHistorico_[CDI dia]/100,AH4763,0)</f>
        <v>0</v>
      </c>
      <c r="AI4764" s="2">
        <f t="shared" si="321"/>
        <v>1</v>
      </c>
    </row>
    <row r="4765" spans="26:35" hidden="1" x14ac:dyDescent="0.25">
      <c r="Z4765"/>
      <c r="AD4765" s="5">
        <f t="shared" si="322"/>
        <v>43629</v>
      </c>
      <c r="AE4765" s="96" cm="1">
        <f t="array" ref="AE4765">_xlfn.XLOOKUP(AD4764,SELICHistorico[Data],SELICHistorico[SELIC dia]/100,AE4764,0)</f>
        <v>0</v>
      </c>
      <c r="AF4765" s="80">
        <f t="shared" si="320"/>
        <v>1</v>
      </c>
      <c r="AG4765" s="123">
        <f t="shared" si="319"/>
        <v>1000</v>
      </c>
      <c r="AH4765" s="126" cm="1">
        <f t="array" ref="AH4765">_xlfn.XLOOKUP(AD4764,CDIHistorico_[Data],CDIHistorico_[CDI dia]/100,AH4764,0)</f>
        <v>0</v>
      </c>
      <c r="AI4765" s="2">
        <f t="shared" si="321"/>
        <v>1</v>
      </c>
    </row>
    <row r="4766" spans="26:35" hidden="1" x14ac:dyDescent="0.25">
      <c r="Z4766"/>
      <c r="AD4766" s="5">
        <f t="shared" si="322"/>
        <v>43630</v>
      </c>
      <c r="AE4766" s="96" cm="1">
        <f t="array" ref="AE4766">_xlfn.XLOOKUP(AD4765,SELICHistorico[Data],SELICHistorico[SELIC dia]/100,AE4765,0)</f>
        <v>0</v>
      </c>
      <c r="AF4766" s="80">
        <f t="shared" si="320"/>
        <v>1</v>
      </c>
      <c r="AG4766" s="123">
        <f t="shared" si="319"/>
        <v>1000</v>
      </c>
      <c r="AH4766" s="126" cm="1">
        <f t="array" ref="AH4766">_xlfn.XLOOKUP(AD4765,CDIHistorico_[Data],CDIHistorico_[CDI dia]/100,AH4765,0)</f>
        <v>0</v>
      </c>
      <c r="AI4766" s="2">
        <f t="shared" si="321"/>
        <v>1</v>
      </c>
    </row>
    <row r="4767" spans="26:35" hidden="1" x14ac:dyDescent="0.25">
      <c r="Z4767"/>
      <c r="AD4767" s="5">
        <f t="shared" si="322"/>
        <v>43633</v>
      </c>
      <c r="AE4767" s="96" cm="1">
        <f t="array" ref="AE4767">_xlfn.XLOOKUP(AD4766,SELICHistorico[Data],SELICHistorico[SELIC dia]/100,AE4766,0)</f>
        <v>0</v>
      </c>
      <c r="AF4767" s="80">
        <f t="shared" si="320"/>
        <v>1</v>
      </c>
      <c r="AG4767" s="123">
        <f t="shared" si="319"/>
        <v>1000</v>
      </c>
      <c r="AH4767" s="126" cm="1">
        <f t="array" ref="AH4767">_xlfn.XLOOKUP(AD4766,CDIHistorico_[Data],CDIHistorico_[CDI dia]/100,AH4766,0)</f>
        <v>0</v>
      </c>
      <c r="AI4767" s="2">
        <f t="shared" si="321"/>
        <v>1</v>
      </c>
    </row>
    <row r="4768" spans="26:35" hidden="1" x14ac:dyDescent="0.25">
      <c r="Z4768"/>
      <c r="AD4768" s="5">
        <f t="shared" si="322"/>
        <v>43634</v>
      </c>
      <c r="AE4768" s="96" cm="1">
        <f t="array" ref="AE4768">_xlfn.XLOOKUP(AD4767,SELICHistorico[Data],SELICHistorico[SELIC dia]/100,AE4767,0)</f>
        <v>0</v>
      </c>
      <c r="AF4768" s="80">
        <f t="shared" si="320"/>
        <v>1</v>
      </c>
      <c r="AG4768" s="123">
        <f t="shared" si="319"/>
        <v>1000</v>
      </c>
      <c r="AH4768" s="126" cm="1">
        <f t="array" ref="AH4768">_xlfn.XLOOKUP(AD4767,CDIHistorico_[Data],CDIHistorico_[CDI dia]/100,AH4767,0)</f>
        <v>0</v>
      </c>
      <c r="AI4768" s="2">
        <f t="shared" si="321"/>
        <v>1</v>
      </c>
    </row>
    <row r="4769" spans="26:35" hidden="1" x14ac:dyDescent="0.25">
      <c r="Z4769"/>
      <c r="AD4769" s="5">
        <f t="shared" si="322"/>
        <v>43635</v>
      </c>
      <c r="AE4769" s="96" cm="1">
        <f t="array" ref="AE4769">_xlfn.XLOOKUP(AD4768,SELICHistorico[Data],SELICHistorico[SELIC dia]/100,AE4768,0)</f>
        <v>0</v>
      </c>
      <c r="AF4769" s="80">
        <f t="shared" si="320"/>
        <v>1</v>
      </c>
      <c r="AG4769" s="123">
        <f t="shared" si="319"/>
        <v>1000</v>
      </c>
      <c r="AH4769" s="126" cm="1">
        <f t="array" ref="AH4769">_xlfn.XLOOKUP(AD4768,CDIHistorico_[Data],CDIHistorico_[CDI dia]/100,AH4768,0)</f>
        <v>0</v>
      </c>
      <c r="AI4769" s="2">
        <f t="shared" si="321"/>
        <v>1</v>
      </c>
    </row>
    <row r="4770" spans="26:35" hidden="1" x14ac:dyDescent="0.25">
      <c r="Z4770"/>
      <c r="AD4770" s="5">
        <f t="shared" si="322"/>
        <v>43637</v>
      </c>
      <c r="AE4770" s="96" cm="1">
        <f t="array" ref="AE4770">_xlfn.XLOOKUP(AD4769,SELICHistorico[Data],SELICHistorico[SELIC dia]/100,AE4769,0)</f>
        <v>0</v>
      </c>
      <c r="AF4770" s="80">
        <f t="shared" si="320"/>
        <v>1</v>
      </c>
      <c r="AG4770" s="123">
        <f t="shared" si="319"/>
        <v>1000</v>
      </c>
      <c r="AH4770" s="126" cm="1">
        <f t="array" ref="AH4770">_xlfn.XLOOKUP(AD4769,CDIHistorico_[Data],CDIHistorico_[CDI dia]/100,AH4769,0)</f>
        <v>0</v>
      </c>
      <c r="AI4770" s="2">
        <f t="shared" si="321"/>
        <v>1</v>
      </c>
    </row>
    <row r="4771" spans="26:35" hidden="1" x14ac:dyDescent="0.25">
      <c r="Z4771"/>
      <c r="AD4771" s="5">
        <f t="shared" si="322"/>
        <v>43640</v>
      </c>
      <c r="AE4771" s="96" cm="1">
        <f t="array" ref="AE4771">_xlfn.XLOOKUP(AD4770,SELICHistorico[Data],SELICHistorico[SELIC dia]/100,AE4770,0)</f>
        <v>0</v>
      </c>
      <c r="AF4771" s="80">
        <f t="shared" si="320"/>
        <v>1</v>
      </c>
      <c r="AG4771" s="123">
        <f t="shared" si="319"/>
        <v>1000</v>
      </c>
      <c r="AH4771" s="126" cm="1">
        <f t="array" ref="AH4771">_xlfn.XLOOKUP(AD4770,CDIHistorico_[Data],CDIHistorico_[CDI dia]/100,AH4770,0)</f>
        <v>0</v>
      </c>
      <c r="AI4771" s="2">
        <f t="shared" si="321"/>
        <v>1</v>
      </c>
    </row>
    <row r="4772" spans="26:35" hidden="1" x14ac:dyDescent="0.25">
      <c r="Z4772"/>
      <c r="AD4772" s="5">
        <f t="shared" si="322"/>
        <v>43641</v>
      </c>
      <c r="AE4772" s="96" cm="1">
        <f t="array" ref="AE4772">_xlfn.XLOOKUP(AD4771,SELICHistorico[Data],SELICHistorico[SELIC dia]/100,AE4771,0)</f>
        <v>0</v>
      </c>
      <c r="AF4772" s="80">
        <f t="shared" si="320"/>
        <v>1</v>
      </c>
      <c r="AG4772" s="123">
        <f t="shared" si="319"/>
        <v>1000</v>
      </c>
      <c r="AH4772" s="126" cm="1">
        <f t="array" ref="AH4772">_xlfn.XLOOKUP(AD4771,CDIHistorico_[Data],CDIHistorico_[CDI dia]/100,AH4771,0)</f>
        <v>0</v>
      </c>
      <c r="AI4772" s="2">
        <f t="shared" si="321"/>
        <v>1</v>
      </c>
    </row>
    <row r="4773" spans="26:35" hidden="1" x14ac:dyDescent="0.25">
      <c r="Z4773"/>
      <c r="AD4773" s="5">
        <f t="shared" si="322"/>
        <v>43642</v>
      </c>
      <c r="AE4773" s="96" cm="1">
        <f t="array" ref="AE4773">_xlfn.XLOOKUP(AD4772,SELICHistorico[Data],SELICHistorico[SELIC dia]/100,AE4772,0)</f>
        <v>0</v>
      </c>
      <c r="AF4773" s="80">
        <f t="shared" si="320"/>
        <v>1</v>
      </c>
      <c r="AG4773" s="123">
        <f t="shared" si="319"/>
        <v>1000</v>
      </c>
      <c r="AH4773" s="126" cm="1">
        <f t="array" ref="AH4773">_xlfn.XLOOKUP(AD4772,CDIHistorico_[Data],CDIHistorico_[CDI dia]/100,AH4772,0)</f>
        <v>0</v>
      </c>
      <c r="AI4773" s="2">
        <f t="shared" si="321"/>
        <v>1</v>
      </c>
    </row>
    <row r="4774" spans="26:35" hidden="1" x14ac:dyDescent="0.25">
      <c r="Z4774"/>
      <c r="AD4774" s="5">
        <f t="shared" si="322"/>
        <v>43643</v>
      </c>
      <c r="AE4774" s="96" cm="1">
        <f t="array" ref="AE4774">_xlfn.XLOOKUP(AD4773,SELICHistorico[Data],SELICHistorico[SELIC dia]/100,AE4773,0)</f>
        <v>0</v>
      </c>
      <c r="AF4774" s="80">
        <f t="shared" si="320"/>
        <v>1</v>
      </c>
      <c r="AG4774" s="123">
        <f t="shared" si="319"/>
        <v>1000</v>
      </c>
      <c r="AH4774" s="126" cm="1">
        <f t="array" ref="AH4774">_xlfn.XLOOKUP(AD4773,CDIHistorico_[Data],CDIHistorico_[CDI dia]/100,AH4773,0)</f>
        <v>0</v>
      </c>
      <c r="AI4774" s="2">
        <f t="shared" si="321"/>
        <v>1</v>
      </c>
    </row>
    <row r="4775" spans="26:35" hidden="1" x14ac:dyDescent="0.25">
      <c r="Z4775"/>
      <c r="AD4775" s="5">
        <f t="shared" si="322"/>
        <v>43644</v>
      </c>
      <c r="AE4775" s="96" cm="1">
        <f t="array" ref="AE4775">_xlfn.XLOOKUP(AD4774,SELICHistorico[Data],SELICHistorico[SELIC dia]/100,AE4774,0)</f>
        <v>0</v>
      </c>
      <c r="AF4775" s="80">
        <f t="shared" si="320"/>
        <v>1</v>
      </c>
      <c r="AG4775" s="123">
        <f t="shared" si="319"/>
        <v>1000</v>
      </c>
      <c r="AH4775" s="126" cm="1">
        <f t="array" ref="AH4775">_xlfn.XLOOKUP(AD4774,CDIHistorico_[Data],CDIHistorico_[CDI dia]/100,AH4774,0)</f>
        <v>0</v>
      </c>
      <c r="AI4775" s="2">
        <f t="shared" si="321"/>
        <v>1</v>
      </c>
    </row>
    <row r="4776" spans="26:35" hidden="1" x14ac:dyDescent="0.25">
      <c r="Z4776"/>
      <c r="AD4776" s="5">
        <f t="shared" si="322"/>
        <v>43647</v>
      </c>
      <c r="AE4776" s="96" cm="1">
        <f t="array" ref="AE4776">_xlfn.XLOOKUP(AD4775,SELICHistorico[Data],SELICHistorico[SELIC dia]/100,AE4775,0)</f>
        <v>0</v>
      </c>
      <c r="AF4776" s="80">
        <f t="shared" si="320"/>
        <v>1</v>
      </c>
      <c r="AG4776" s="123">
        <f t="shared" si="319"/>
        <v>1000</v>
      </c>
      <c r="AH4776" s="126" cm="1">
        <f t="array" ref="AH4776">_xlfn.XLOOKUP(AD4775,CDIHistorico_[Data],CDIHistorico_[CDI dia]/100,AH4775,0)</f>
        <v>0</v>
      </c>
      <c r="AI4776" s="2">
        <f t="shared" si="321"/>
        <v>1</v>
      </c>
    </row>
    <row r="4777" spans="26:35" hidden="1" x14ac:dyDescent="0.25">
      <c r="Z4777"/>
      <c r="AD4777" s="5">
        <f t="shared" si="322"/>
        <v>43648</v>
      </c>
      <c r="AE4777" s="96" cm="1">
        <f t="array" ref="AE4777">_xlfn.XLOOKUP(AD4776,SELICHistorico[Data],SELICHistorico[SELIC dia]/100,AE4776,0)</f>
        <v>0</v>
      </c>
      <c r="AF4777" s="80">
        <f t="shared" si="320"/>
        <v>1</v>
      </c>
      <c r="AG4777" s="123">
        <f t="shared" si="319"/>
        <v>1000</v>
      </c>
      <c r="AH4777" s="126" cm="1">
        <f t="array" ref="AH4777">_xlfn.XLOOKUP(AD4776,CDIHistorico_[Data],CDIHistorico_[CDI dia]/100,AH4776,0)</f>
        <v>0</v>
      </c>
      <c r="AI4777" s="2">
        <f t="shared" si="321"/>
        <v>1</v>
      </c>
    </row>
    <row r="4778" spans="26:35" hidden="1" x14ac:dyDescent="0.25">
      <c r="Z4778"/>
      <c r="AD4778" s="5">
        <f t="shared" si="322"/>
        <v>43649</v>
      </c>
      <c r="AE4778" s="96" cm="1">
        <f t="array" ref="AE4778">_xlfn.XLOOKUP(AD4777,SELICHistorico[Data],SELICHistorico[SELIC dia]/100,AE4777,0)</f>
        <v>0</v>
      </c>
      <c r="AF4778" s="80">
        <f t="shared" si="320"/>
        <v>1</v>
      </c>
      <c r="AG4778" s="123">
        <f t="shared" si="319"/>
        <v>1000</v>
      </c>
      <c r="AH4778" s="126" cm="1">
        <f t="array" ref="AH4778">_xlfn.XLOOKUP(AD4777,CDIHistorico_[Data],CDIHistorico_[CDI dia]/100,AH4777,0)</f>
        <v>0</v>
      </c>
      <c r="AI4778" s="2">
        <f t="shared" si="321"/>
        <v>1</v>
      </c>
    </row>
    <row r="4779" spans="26:35" hidden="1" x14ac:dyDescent="0.25">
      <c r="Z4779"/>
      <c r="AD4779" s="5">
        <f t="shared" si="322"/>
        <v>43650</v>
      </c>
      <c r="AE4779" s="96" cm="1">
        <f t="array" ref="AE4779">_xlfn.XLOOKUP(AD4778,SELICHistorico[Data],SELICHistorico[SELIC dia]/100,AE4778,0)</f>
        <v>0</v>
      </c>
      <c r="AF4779" s="80">
        <f t="shared" si="320"/>
        <v>1</v>
      </c>
      <c r="AG4779" s="123">
        <f t="shared" si="319"/>
        <v>1000</v>
      </c>
      <c r="AH4779" s="126" cm="1">
        <f t="array" ref="AH4779">_xlfn.XLOOKUP(AD4778,CDIHistorico_[Data],CDIHistorico_[CDI dia]/100,AH4778,0)</f>
        <v>0</v>
      </c>
      <c r="AI4779" s="2">
        <f t="shared" si="321"/>
        <v>1</v>
      </c>
    </row>
    <row r="4780" spans="26:35" hidden="1" x14ac:dyDescent="0.25">
      <c r="Z4780"/>
      <c r="AD4780" s="5">
        <f t="shared" si="322"/>
        <v>43651</v>
      </c>
      <c r="AE4780" s="96" cm="1">
        <f t="array" ref="AE4780">_xlfn.XLOOKUP(AD4779,SELICHistorico[Data],SELICHistorico[SELIC dia]/100,AE4779,0)</f>
        <v>0</v>
      </c>
      <c r="AF4780" s="80">
        <f t="shared" si="320"/>
        <v>1</v>
      </c>
      <c r="AG4780" s="123">
        <f t="shared" si="319"/>
        <v>1000</v>
      </c>
      <c r="AH4780" s="126" cm="1">
        <f t="array" ref="AH4780">_xlfn.XLOOKUP(AD4779,CDIHistorico_[Data],CDIHistorico_[CDI dia]/100,AH4779,0)</f>
        <v>0</v>
      </c>
      <c r="AI4780" s="2">
        <f t="shared" si="321"/>
        <v>1</v>
      </c>
    </row>
    <row r="4781" spans="26:35" hidden="1" x14ac:dyDescent="0.25">
      <c r="Z4781"/>
      <c r="AD4781" s="5">
        <f t="shared" si="322"/>
        <v>43654</v>
      </c>
      <c r="AE4781" s="96" cm="1">
        <f t="array" ref="AE4781">_xlfn.XLOOKUP(AD4780,SELICHistorico[Data],SELICHistorico[SELIC dia]/100,AE4780,0)</f>
        <v>0</v>
      </c>
      <c r="AF4781" s="80">
        <f t="shared" si="320"/>
        <v>1</v>
      </c>
      <c r="AG4781" s="123">
        <f t="shared" si="319"/>
        <v>1000</v>
      </c>
      <c r="AH4781" s="126" cm="1">
        <f t="array" ref="AH4781">_xlfn.XLOOKUP(AD4780,CDIHistorico_[Data],CDIHistorico_[CDI dia]/100,AH4780,0)</f>
        <v>0</v>
      </c>
      <c r="AI4781" s="2">
        <f t="shared" si="321"/>
        <v>1</v>
      </c>
    </row>
    <row r="4782" spans="26:35" hidden="1" x14ac:dyDescent="0.25">
      <c r="Z4782"/>
      <c r="AD4782" s="5">
        <f t="shared" si="322"/>
        <v>43655</v>
      </c>
      <c r="AE4782" s="96" cm="1">
        <f t="array" ref="AE4782">_xlfn.XLOOKUP(AD4781,SELICHistorico[Data],SELICHistorico[SELIC dia]/100,AE4781,0)</f>
        <v>0</v>
      </c>
      <c r="AF4782" s="80">
        <f t="shared" si="320"/>
        <v>1</v>
      </c>
      <c r="AG4782" s="123">
        <f t="shared" si="319"/>
        <v>1000</v>
      </c>
      <c r="AH4782" s="126" cm="1">
        <f t="array" ref="AH4782">_xlfn.XLOOKUP(AD4781,CDIHistorico_[Data],CDIHistorico_[CDI dia]/100,AH4781,0)</f>
        <v>0</v>
      </c>
      <c r="AI4782" s="2">
        <f t="shared" si="321"/>
        <v>1</v>
      </c>
    </row>
    <row r="4783" spans="26:35" hidden="1" x14ac:dyDescent="0.25">
      <c r="Z4783"/>
      <c r="AD4783" s="5">
        <f t="shared" si="322"/>
        <v>43656</v>
      </c>
      <c r="AE4783" s="96" cm="1">
        <f t="array" ref="AE4783">_xlfn.XLOOKUP(AD4782,SELICHistorico[Data],SELICHistorico[SELIC dia]/100,AE4782,0)</f>
        <v>0</v>
      </c>
      <c r="AF4783" s="80">
        <f t="shared" si="320"/>
        <v>1</v>
      </c>
      <c r="AG4783" s="123">
        <f t="shared" si="319"/>
        <v>1000</v>
      </c>
      <c r="AH4783" s="126" cm="1">
        <f t="array" ref="AH4783">_xlfn.XLOOKUP(AD4782,CDIHistorico_[Data],CDIHistorico_[CDI dia]/100,AH4782,0)</f>
        <v>0</v>
      </c>
      <c r="AI4783" s="2">
        <f t="shared" si="321"/>
        <v>1</v>
      </c>
    </row>
    <row r="4784" spans="26:35" hidden="1" x14ac:dyDescent="0.25">
      <c r="Z4784"/>
      <c r="AD4784" s="5">
        <f t="shared" si="322"/>
        <v>43657</v>
      </c>
      <c r="AE4784" s="96" cm="1">
        <f t="array" ref="AE4784">_xlfn.XLOOKUP(AD4783,SELICHistorico[Data],SELICHistorico[SELIC dia]/100,AE4783,0)</f>
        <v>0</v>
      </c>
      <c r="AF4784" s="80">
        <f t="shared" si="320"/>
        <v>1</v>
      </c>
      <c r="AG4784" s="123">
        <f t="shared" si="319"/>
        <v>1000</v>
      </c>
      <c r="AH4784" s="126" cm="1">
        <f t="array" ref="AH4784">_xlfn.XLOOKUP(AD4783,CDIHistorico_[Data],CDIHistorico_[CDI dia]/100,AH4783,0)</f>
        <v>0</v>
      </c>
      <c r="AI4784" s="2">
        <f t="shared" si="321"/>
        <v>1</v>
      </c>
    </row>
    <row r="4785" spans="26:35" hidden="1" x14ac:dyDescent="0.25">
      <c r="Z4785"/>
      <c r="AD4785" s="5">
        <f t="shared" si="322"/>
        <v>43658</v>
      </c>
      <c r="AE4785" s="96" cm="1">
        <f t="array" ref="AE4785">_xlfn.XLOOKUP(AD4784,SELICHistorico[Data],SELICHistorico[SELIC dia]/100,AE4784,0)</f>
        <v>0</v>
      </c>
      <c r="AF4785" s="80">
        <f t="shared" si="320"/>
        <v>1</v>
      </c>
      <c r="AG4785" s="123">
        <f t="shared" si="319"/>
        <v>1000</v>
      </c>
      <c r="AH4785" s="126" cm="1">
        <f t="array" ref="AH4785">_xlfn.XLOOKUP(AD4784,CDIHistorico_[Data],CDIHistorico_[CDI dia]/100,AH4784,0)</f>
        <v>0</v>
      </c>
      <c r="AI4785" s="2">
        <f t="shared" si="321"/>
        <v>1</v>
      </c>
    </row>
    <row r="4786" spans="26:35" hidden="1" x14ac:dyDescent="0.25">
      <c r="Z4786"/>
      <c r="AD4786" s="5">
        <f t="shared" si="322"/>
        <v>43661</v>
      </c>
      <c r="AE4786" s="96" cm="1">
        <f t="array" ref="AE4786">_xlfn.XLOOKUP(AD4785,SELICHistorico[Data],SELICHistorico[SELIC dia]/100,AE4785,0)</f>
        <v>0</v>
      </c>
      <c r="AF4786" s="80">
        <f t="shared" si="320"/>
        <v>1</v>
      </c>
      <c r="AG4786" s="123">
        <f t="shared" si="319"/>
        <v>1000</v>
      </c>
      <c r="AH4786" s="126" cm="1">
        <f t="array" ref="AH4786">_xlfn.XLOOKUP(AD4785,CDIHistorico_[Data],CDIHistorico_[CDI dia]/100,AH4785,0)</f>
        <v>0</v>
      </c>
      <c r="AI4786" s="2">
        <f t="shared" si="321"/>
        <v>1</v>
      </c>
    </row>
    <row r="4787" spans="26:35" hidden="1" x14ac:dyDescent="0.25">
      <c r="Z4787"/>
      <c r="AD4787" s="5">
        <f t="shared" si="322"/>
        <v>43662</v>
      </c>
      <c r="AE4787" s="96" cm="1">
        <f t="array" ref="AE4787">_xlfn.XLOOKUP(AD4786,SELICHistorico[Data],SELICHistorico[SELIC dia]/100,AE4786,0)</f>
        <v>0</v>
      </c>
      <c r="AF4787" s="80">
        <f t="shared" si="320"/>
        <v>1</v>
      </c>
      <c r="AG4787" s="123">
        <f t="shared" si="319"/>
        <v>1000</v>
      </c>
      <c r="AH4787" s="126" cm="1">
        <f t="array" ref="AH4787">_xlfn.XLOOKUP(AD4786,CDIHistorico_[Data],CDIHistorico_[CDI dia]/100,AH4786,0)</f>
        <v>0</v>
      </c>
      <c r="AI4787" s="2">
        <f t="shared" si="321"/>
        <v>1</v>
      </c>
    </row>
    <row r="4788" spans="26:35" hidden="1" x14ac:dyDescent="0.25">
      <c r="Z4788"/>
      <c r="AD4788" s="5">
        <f t="shared" si="322"/>
        <v>43663</v>
      </c>
      <c r="AE4788" s="96" cm="1">
        <f t="array" ref="AE4788">_xlfn.XLOOKUP(AD4787,SELICHistorico[Data],SELICHistorico[SELIC dia]/100,AE4787,0)</f>
        <v>0</v>
      </c>
      <c r="AF4788" s="80">
        <f t="shared" si="320"/>
        <v>1</v>
      </c>
      <c r="AG4788" s="123">
        <f t="shared" si="319"/>
        <v>1000</v>
      </c>
      <c r="AH4788" s="126" cm="1">
        <f t="array" ref="AH4788">_xlfn.XLOOKUP(AD4787,CDIHistorico_[Data],CDIHistorico_[CDI dia]/100,AH4787,0)</f>
        <v>0</v>
      </c>
      <c r="AI4788" s="2">
        <f t="shared" si="321"/>
        <v>1</v>
      </c>
    </row>
    <row r="4789" spans="26:35" hidden="1" x14ac:dyDescent="0.25">
      <c r="Z4789"/>
      <c r="AD4789" s="5">
        <f t="shared" si="322"/>
        <v>43664</v>
      </c>
      <c r="AE4789" s="96" cm="1">
        <f t="array" ref="AE4789">_xlfn.XLOOKUP(AD4788,SELICHistorico[Data],SELICHistorico[SELIC dia]/100,AE4788,0)</f>
        <v>0</v>
      </c>
      <c r="AF4789" s="80">
        <f t="shared" si="320"/>
        <v>1</v>
      </c>
      <c r="AG4789" s="123">
        <f t="shared" si="319"/>
        <v>1000</v>
      </c>
      <c r="AH4789" s="126" cm="1">
        <f t="array" ref="AH4789">_xlfn.XLOOKUP(AD4788,CDIHistorico_[Data],CDIHistorico_[CDI dia]/100,AH4788,0)</f>
        <v>0</v>
      </c>
      <c r="AI4789" s="2">
        <f t="shared" si="321"/>
        <v>1</v>
      </c>
    </row>
    <row r="4790" spans="26:35" hidden="1" x14ac:dyDescent="0.25">
      <c r="Z4790"/>
      <c r="AD4790" s="5">
        <f t="shared" si="322"/>
        <v>43665</v>
      </c>
      <c r="AE4790" s="96" cm="1">
        <f t="array" ref="AE4790">_xlfn.XLOOKUP(AD4789,SELICHistorico[Data],SELICHistorico[SELIC dia]/100,AE4789,0)</f>
        <v>0</v>
      </c>
      <c r="AF4790" s="80">
        <f t="shared" si="320"/>
        <v>1</v>
      </c>
      <c r="AG4790" s="123">
        <f t="shared" si="319"/>
        <v>1000</v>
      </c>
      <c r="AH4790" s="126" cm="1">
        <f t="array" ref="AH4790">_xlfn.XLOOKUP(AD4789,CDIHistorico_[Data],CDIHistorico_[CDI dia]/100,AH4789,0)</f>
        <v>0</v>
      </c>
      <c r="AI4790" s="2">
        <f t="shared" si="321"/>
        <v>1</v>
      </c>
    </row>
    <row r="4791" spans="26:35" hidden="1" x14ac:dyDescent="0.25">
      <c r="Z4791"/>
      <c r="AD4791" s="5">
        <f t="shared" si="322"/>
        <v>43668</v>
      </c>
      <c r="AE4791" s="96" cm="1">
        <f t="array" ref="AE4791">_xlfn.XLOOKUP(AD4790,SELICHistorico[Data],SELICHistorico[SELIC dia]/100,AE4790,0)</f>
        <v>0</v>
      </c>
      <c r="AF4791" s="80">
        <f t="shared" si="320"/>
        <v>1</v>
      </c>
      <c r="AG4791" s="123">
        <f t="shared" si="319"/>
        <v>1000</v>
      </c>
      <c r="AH4791" s="126" cm="1">
        <f t="array" ref="AH4791">_xlfn.XLOOKUP(AD4790,CDIHistorico_[Data],CDIHistorico_[CDI dia]/100,AH4790,0)</f>
        <v>0</v>
      </c>
      <c r="AI4791" s="2">
        <f t="shared" si="321"/>
        <v>1</v>
      </c>
    </row>
    <row r="4792" spans="26:35" hidden="1" x14ac:dyDescent="0.25">
      <c r="Z4792"/>
      <c r="AD4792" s="5">
        <f t="shared" si="322"/>
        <v>43669</v>
      </c>
      <c r="AE4792" s="96" cm="1">
        <f t="array" ref="AE4792">_xlfn.XLOOKUP(AD4791,SELICHistorico[Data],SELICHistorico[SELIC dia]/100,AE4791,0)</f>
        <v>0</v>
      </c>
      <c r="AF4792" s="80">
        <f t="shared" si="320"/>
        <v>1</v>
      </c>
      <c r="AG4792" s="123">
        <f t="shared" si="319"/>
        <v>1000</v>
      </c>
      <c r="AH4792" s="126" cm="1">
        <f t="array" ref="AH4792">_xlfn.XLOOKUP(AD4791,CDIHistorico_[Data],CDIHistorico_[CDI dia]/100,AH4791,0)</f>
        <v>0</v>
      </c>
      <c r="AI4792" s="2">
        <f t="shared" si="321"/>
        <v>1</v>
      </c>
    </row>
    <row r="4793" spans="26:35" hidden="1" x14ac:dyDescent="0.25">
      <c r="Z4793"/>
      <c r="AD4793" s="5">
        <f t="shared" si="322"/>
        <v>43670</v>
      </c>
      <c r="AE4793" s="96" cm="1">
        <f t="array" ref="AE4793">_xlfn.XLOOKUP(AD4792,SELICHistorico[Data],SELICHistorico[SELIC dia]/100,AE4792,0)</f>
        <v>0</v>
      </c>
      <c r="AF4793" s="80">
        <f t="shared" si="320"/>
        <v>1</v>
      </c>
      <c r="AG4793" s="123">
        <f t="shared" si="319"/>
        <v>1000</v>
      </c>
      <c r="AH4793" s="126" cm="1">
        <f t="array" ref="AH4793">_xlfn.XLOOKUP(AD4792,CDIHistorico_[Data],CDIHistorico_[CDI dia]/100,AH4792,0)</f>
        <v>0</v>
      </c>
      <c r="AI4793" s="2">
        <f t="shared" si="321"/>
        <v>1</v>
      </c>
    </row>
    <row r="4794" spans="26:35" hidden="1" x14ac:dyDescent="0.25">
      <c r="Z4794"/>
      <c r="AD4794" s="5">
        <f t="shared" si="322"/>
        <v>43671</v>
      </c>
      <c r="AE4794" s="96" cm="1">
        <f t="array" ref="AE4794">_xlfn.XLOOKUP(AD4793,SELICHistorico[Data],SELICHistorico[SELIC dia]/100,AE4793,0)</f>
        <v>0</v>
      </c>
      <c r="AF4794" s="80">
        <f t="shared" si="320"/>
        <v>1</v>
      </c>
      <c r="AG4794" s="123">
        <f t="shared" si="319"/>
        <v>1000</v>
      </c>
      <c r="AH4794" s="126" cm="1">
        <f t="array" ref="AH4794">_xlfn.XLOOKUP(AD4793,CDIHistorico_[Data],CDIHistorico_[CDI dia]/100,AH4793,0)</f>
        <v>0</v>
      </c>
      <c r="AI4794" s="2">
        <f t="shared" si="321"/>
        <v>1</v>
      </c>
    </row>
    <row r="4795" spans="26:35" hidden="1" x14ac:dyDescent="0.25">
      <c r="Z4795"/>
      <c r="AD4795" s="5">
        <f t="shared" si="322"/>
        <v>43672</v>
      </c>
      <c r="AE4795" s="96" cm="1">
        <f t="array" ref="AE4795">_xlfn.XLOOKUP(AD4794,SELICHistorico[Data],SELICHistorico[SELIC dia]/100,AE4794,0)</f>
        <v>0</v>
      </c>
      <c r="AF4795" s="80">
        <f t="shared" si="320"/>
        <v>1</v>
      </c>
      <c r="AG4795" s="123">
        <f t="shared" si="319"/>
        <v>1000</v>
      </c>
      <c r="AH4795" s="126" cm="1">
        <f t="array" ref="AH4795">_xlfn.XLOOKUP(AD4794,CDIHistorico_[Data],CDIHistorico_[CDI dia]/100,AH4794,0)</f>
        <v>0</v>
      </c>
      <c r="AI4795" s="2">
        <f t="shared" si="321"/>
        <v>1</v>
      </c>
    </row>
    <row r="4796" spans="26:35" hidden="1" x14ac:dyDescent="0.25">
      <c r="Z4796"/>
      <c r="AD4796" s="5">
        <f t="shared" si="322"/>
        <v>43675</v>
      </c>
      <c r="AE4796" s="96" cm="1">
        <f t="array" ref="AE4796">_xlfn.XLOOKUP(AD4795,SELICHistorico[Data],SELICHistorico[SELIC dia]/100,AE4795,0)</f>
        <v>0</v>
      </c>
      <c r="AF4796" s="80">
        <f t="shared" si="320"/>
        <v>1</v>
      </c>
      <c r="AG4796" s="123">
        <f t="shared" si="319"/>
        <v>1000</v>
      </c>
      <c r="AH4796" s="126" cm="1">
        <f t="array" ref="AH4796">_xlfn.XLOOKUP(AD4795,CDIHistorico_[Data],CDIHistorico_[CDI dia]/100,AH4795,0)</f>
        <v>0</v>
      </c>
      <c r="AI4796" s="2">
        <f t="shared" si="321"/>
        <v>1</v>
      </c>
    </row>
    <row r="4797" spans="26:35" hidden="1" x14ac:dyDescent="0.25">
      <c r="Z4797"/>
      <c r="AD4797" s="5">
        <f t="shared" si="322"/>
        <v>43676</v>
      </c>
      <c r="AE4797" s="96" cm="1">
        <f t="array" ref="AE4797">_xlfn.XLOOKUP(AD4796,SELICHistorico[Data],SELICHistorico[SELIC dia]/100,AE4796,0)</f>
        <v>0</v>
      </c>
      <c r="AF4797" s="80">
        <f t="shared" si="320"/>
        <v>1</v>
      </c>
      <c r="AG4797" s="123">
        <f t="shared" si="319"/>
        <v>1000</v>
      </c>
      <c r="AH4797" s="126" cm="1">
        <f t="array" ref="AH4797">_xlfn.XLOOKUP(AD4796,CDIHistorico_[Data],CDIHistorico_[CDI dia]/100,AH4796,0)</f>
        <v>0</v>
      </c>
      <c r="AI4797" s="2">
        <f t="shared" si="321"/>
        <v>1</v>
      </c>
    </row>
    <row r="4798" spans="26:35" hidden="1" x14ac:dyDescent="0.25">
      <c r="Z4798"/>
      <c r="AD4798" s="5">
        <f t="shared" si="322"/>
        <v>43677</v>
      </c>
      <c r="AE4798" s="96" cm="1">
        <f t="array" ref="AE4798">_xlfn.XLOOKUP(AD4797,SELICHistorico[Data],SELICHistorico[SELIC dia]/100,AE4797,0)</f>
        <v>0</v>
      </c>
      <c r="AF4798" s="80">
        <f t="shared" si="320"/>
        <v>1</v>
      </c>
      <c r="AG4798" s="123">
        <f t="shared" si="319"/>
        <v>1000</v>
      </c>
      <c r="AH4798" s="126" cm="1">
        <f t="array" ref="AH4798">_xlfn.XLOOKUP(AD4797,CDIHistorico_[Data],CDIHistorico_[CDI dia]/100,AH4797,0)</f>
        <v>0</v>
      </c>
      <c r="AI4798" s="2">
        <f t="shared" si="321"/>
        <v>1</v>
      </c>
    </row>
    <row r="4799" spans="26:35" hidden="1" x14ac:dyDescent="0.25">
      <c r="Z4799"/>
      <c r="AD4799" s="5">
        <f t="shared" si="322"/>
        <v>43678</v>
      </c>
      <c r="AE4799" s="96" cm="1">
        <f t="array" ref="AE4799">_xlfn.XLOOKUP(AD4798,SELICHistorico[Data],SELICHistorico[SELIC dia]/100,AE4798,0)</f>
        <v>0</v>
      </c>
      <c r="AF4799" s="80">
        <f t="shared" si="320"/>
        <v>1</v>
      </c>
      <c r="AG4799" s="123">
        <f t="shared" si="319"/>
        <v>1000</v>
      </c>
      <c r="AH4799" s="126" cm="1">
        <f t="array" ref="AH4799">_xlfn.XLOOKUP(AD4798,CDIHistorico_[Data],CDIHistorico_[CDI dia]/100,AH4798,0)</f>
        <v>0</v>
      </c>
      <c r="AI4799" s="2">
        <f t="shared" si="321"/>
        <v>1</v>
      </c>
    </row>
    <row r="4800" spans="26:35" hidden="1" x14ac:dyDescent="0.25">
      <c r="Z4800"/>
      <c r="AD4800" s="5">
        <f t="shared" si="322"/>
        <v>43679</v>
      </c>
      <c r="AE4800" s="96" cm="1">
        <f t="array" ref="AE4800">_xlfn.XLOOKUP(AD4799,SELICHistorico[Data],SELICHistorico[SELIC dia]/100,AE4799,0)</f>
        <v>0</v>
      </c>
      <c r="AF4800" s="80">
        <f t="shared" si="320"/>
        <v>1</v>
      </c>
      <c r="AG4800" s="123">
        <f t="shared" si="319"/>
        <v>1000</v>
      </c>
      <c r="AH4800" s="126" cm="1">
        <f t="array" ref="AH4800">_xlfn.XLOOKUP(AD4799,CDIHistorico_[Data],CDIHistorico_[CDI dia]/100,AH4799,0)</f>
        <v>0</v>
      </c>
      <c r="AI4800" s="2">
        <f t="shared" si="321"/>
        <v>1</v>
      </c>
    </row>
    <row r="4801" spans="26:35" hidden="1" x14ac:dyDescent="0.25">
      <c r="Z4801"/>
      <c r="AD4801" s="5">
        <f t="shared" si="322"/>
        <v>43682</v>
      </c>
      <c r="AE4801" s="96" cm="1">
        <f t="array" ref="AE4801">_xlfn.XLOOKUP(AD4800,SELICHistorico[Data],SELICHistorico[SELIC dia]/100,AE4800,0)</f>
        <v>0</v>
      </c>
      <c r="AF4801" s="80">
        <f t="shared" si="320"/>
        <v>1</v>
      </c>
      <c r="AG4801" s="123">
        <f t="shared" si="319"/>
        <v>1000</v>
      </c>
      <c r="AH4801" s="126" cm="1">
        <f t="array" ref="AH4801">_xlfn.XLOOKUP(AD4800,CDIHistorico_[Data],CDIHistorico_[CDI dia]/100,AH4800,0)</f>
        <v>0</v>
      </c>
      <c r="AI4801" s="2">
        <f t="shared" si="321"/>
        <v>1</v>
      </c>
    </row>
    <row r="4802" spans="26:35" hidden="1" x14ac:dyDescent="0.25">
      <c r="Z4802"/>
      <c r="AD4802" s="5">
        <f t="shared" si="322"/>
        <v>43683</v>
      </c>
      <c r="AE4802" s="96" cm="1">
        <f t="array" ref="AE4802">_xlfn.XLOOKUP(AD4801,SELICHistorico[Data],SELICHistorico[SELIC dia]/100,AE4801,0)</f>
        <v>0</v>
      </c>
      <c r="AF4802" s="80">
        <f t="shared" si="320"/>
        <v>1</v>
      </c>
      <c r="AG4802" s="123">
        <f t="shared" si="319"/>
        <v>1000</v>
      </c>
      <c r="AH4802" s="126" cm="1">
        <f t="array" ref="AH4802">_xlfn.XLOOKUP(AD4801,CDIHistorico_[Data],CDIHistorico_[CDI dia]/100,AH4801,0)</f>
        <v>0</v>
      </c>
      <c r="AI4802" s="2">
        <f t="shared" si="321"/>
        <v>1</v>
      </c>
    </row>
    <row r="4803" spans="26:35" hidden="1" x14ac:dyDescent="0.25">
      <c r="Z4803"/>
      <c r="AD4803" s="5">
        <f t="shared" si="322"/>
        <v>43684</v>
      </c>
      <c r="AE4803" s="96" cm="1">
        <f t="array" ref="AE4803">_xlfn.XLOOKUP(AD4802,SELICHistorico[Data],SELICHistorico[SELIC dia]/100,AE4802,0)</f>
        <v>0</v>
      </c>
      <c r="AF4803" s="80">
        <f t="shared" si="320"/>
        <v>1</v>
      </c>
      <c r="AG4803" s="123">
        <f t="shared" si="319"/>
        <v>1000</v>
      </c>
      <c r="AH4803" s="126" cm="1">
        <f t="array" ref="AH4803">_xlfn.XLOOKUP(AD4802,CDIHistorico_[Data],CDIHistorico_[CDI dia]/100,AH4802,0)</f>
        <v>0</v>
      </c>
      <c r="AI4803" s="2">
        <f t="shared" si="321"/>
        <v>1</v>
      </c>
    </row>
    <row r="4804" spans="26:35" hidden="1" x14ac:dyDescent="0.25">
      <c r="Z4804"/>
      <c r="AD4804" s="5">
        <f t="shared" si="322"/>
        <v>43685</v>
      </c>
      <c r="AE4804" s="96" cm="1">
        <f t="array" ref="AE4804">_xlfn.XLOOKUP(AD4803,SELICHistorico[Data],SELICHistorico[SELIC dia]/100,AE4803,0)</f>
        <v>0</v>
      </c>
      <c r="AF4804" s="80">
        <f t="shared" si="320"/>
        <v>1</v>
      </c>
      <c r="AG4804" s="123">
        <f t="shared" si="319"/>
        <v>1000</v>
      </c>
      <c r="AH4804" s="126" cm="1">
        <f t="array" ref="AH4804">_xlfn.XLOOKUP(AD4803,CDIHistorico_[Data],CDIHistorico_[CDI dia]/100,AH4803,0)</f>
        <v>0</v>
      </c>
      <c r="AI4804" s="2">
        <f t="shared" si="321"/>
        <v>1</v>
      </c>
    </row>
    <row r="4805" spans="26:35" hidden="1" x14ac:dyDescent="0.25">
      <c r="Z4805"/>
      <c r="AD4805" s="5">
        <f t="shared" si="322"/>
        <v>43686</v>
      </c>
      <c r="AE4805" s="96" cm="1">
        <f t="array" ref="AE4805">_xlfn.XLOOKUP(AD4804,SELICHistorico[Data],SELICHistorico[SELIC dia]/100,AE4804,0)</f>
        <v>0</v>
      </c>
      <c r="AF4805" s="80">
        <f t="shared" si="320"/>
        <v>1</v>
      </c>
      <c r="AG4805" s="123">
        <f t="shared" si="319"/>
        <v>1000</v>
      </c>
      <c r="AH4805" s="126" cm="1">
        <f t="array" ref="AH4805">_xlfn.XLOOKUP(AD4804,CDIHistorico_[Data],CDIHistorico_[CDI dia]/100,AH4804,0)</f>
        <v>0</v>
      </c>
      <c r="AI4805" s="2">
        <f t="shared" si="321"/>
        <v>1</v>
      </c>
    </row>
    <row r="4806" spans="26:35" hidden="1" x14ac:dyDescent="0.25">
      <c r="Z4806"/>
      <c r="AD4806" s="5">
        <f t="shared" si="322"/>
        <v>43689</v>
      </c>
      <c r="AE4806" s="96" cm="1">
        <f t="array" ref="AE4806">_xlfn.XLOOKUP(AD4805,SELICHistorico[Data],SELICHistorico[SELIC dia]/100,AE4805,0)</f>
        <v>0</v>
      </c>
      <c r="AF4806" s="80">
        <f t="shared" si="320"/>
        <v>1</v>
      </c>
      <c r="AG4806" s="123">
        <f t="shared" si="319"/>
        <v>1000</v>
      </c>
      <c r="AH4806" s="126" cm="1">
        <f t="array" ref="AH4806">_xlfn.XLOOKUP(AD4805,CDIHistorico_[Data],CDIHistorico_[CDI dia]/100,AH4805,0)</f>
        <v>0</v>
      </c>
      <c r="AI4806" s="2">
        <f t="shared" si="321"/>
        <v>1</v>
      </c>
    </row>
    <row r="4807" spans="26:35" hidden="1" x14ac:dyDescent="0.25">
      <c r="Z4807"/>
      <c r="AD4807" s="5">
        <f t="shared" si="322"/>
        <v>43690</v>
      </c>
      <c r="AE4807" s="96" cm="1">
        <f t="array" ref="AE4807">_xlfn.XLOOKUP(AD4806,SELICHistorico[Data],SELICHistorico[SELIC dia]/100,AE4806,0)</f>
        <v>0</v>
      </c>
      <c r="AF4807" s="80">
        <f t="shared" si="320"/>
        <v>1</v>
      </c>
      <c r="AG4807" s="123">
        <f t="shared" si="319"/>
        <v>1000</v>
      </c>
      <c r="AH4807" s="126" cm="1">
        <f t="array" ref="AH4807">_xlfn.XLOOKUP(AD4806,CDIHistorico_[Data],CDIHistorico_[CDI dia]/100,AH4806,0)</f>
        <v>0</v>
      </c>
      <c r="AI4807" s="2">
        <f t="shared" si="321"/>
        <v>1</v>
      </c>
    </row>
    <row r="4808" spans="26:35" hidden="1" x14ac:dyDescent="0.25">
      <c r="Z4808"/>
      <c r="AD4808" s="5">
        <f t="shared" si="322"/>
        <v>43691</v>
      </c>
      <c r="AE4808" s="96" cm="1">
        <f t="array" ref="AE4808">_xlfn.XLOOKUP(AD4807,SELICHistorico[Data],SELICHistorico[SELIC dia]/100,AE4807,0)</f>
        <v>0</v>
      </c>
      <c r="AF4808" s="80">
        <f t="shared" si="320"/>
        <v>1</v>
      </c>
      <c r="AG4808" s="123">
        <f t="shared" si="319"/>
        <v>1000</v>
      </c>
      <c r="AH4808" s="126" cm="1">
        <f t="array" ref="AH4808">_xlfn.XLOOKUP(AD4807,CDIHistorico_[Data],CDIHistorico_[CDI dia]/100,AH4807,0)</f>
        <v>0</v>
      </c>
      <c r="AI4808" s="2">
        <f t="shared" si="321"/>
        <v>1</v>
      </c>
    </row>
    <row r="4809" spans="26:35" hidden="1" x14ac:dyDescent="0.25">
      <c r="Z4809"/>
      <c r="AD4809" s="5">
        <f t="shared" si="322"/>
        <v>43692</v>
      </c>
      <c r="AE4809" s="96" cm="1">
        <f t="array" ref="AE4809">_xlfn.XLOOKUP(AD4808,SELICHistorico[Data],SELICHistorico[SELIC dia]/100,AE4808,0)</f>
        <v>0</v>
      </c>
      <c r="AF4809" s="80">
        <f t="shared" si="320"/>
        <v>1</v>
      </c>
      <c r="AG4809" s="123">
        <f t="shared" si="319"/>
        <v>1000</v>
      </c>
      <c r="AH4809" s="126" cm="1">
        <f t="array" ref="AH4809">_xlfn.XLOOKUP(AD4808,CDIHistorico_[Data],CDIHistorico_[CDI dia]/100,AH4808,0)</f>
        <v>0</v>
      </c>
      <c r="AI4809" s="2">
        <f t="shared" si="321"/>
        <v>1</v>
      </c>
    </row>
    <row r="4810" spans="26:35" hidden="1" x14ac:dyDescent="0.25">
      <c r="Z4810"/>
      <c r="AD4810" s="5">
        <f t="shared" si="322"/>
        <v>43693</v>
      </c>
      <c r="AE4810" s="96" cm="1">
        <f t="array" ref="AE4810">_xlfn.XLOOKUP(AD4809,SELICHistorico[Data],SELICHistorico[SELIC dia]/100,AE4809,0)</f>
        <v>0</v>
      </c>
      <c r="AF4810" s="80">
        <f t="shared" si="320"/>
        <v>1</v>
      </c>
      <c r="AG4810" s="123">
        <f t="shared" si="319"/>
        <v>1000</v>
      </c>
      <c r="AH4810" s="126" cm="1">
        <f t="array" ref="AH4810">_xlfn.XLOOKUP(AD4809,CDIHistorico_[Data],CDIHistorico_[CDI dia]/100,AH4809,0)</f>
        <v>0</v>
      </c>
      <c r="AI4810" s="2">
        <f t="shared" si="321"/>
        <v>1</v>
      </c>
    </row>
    <row r="4811" spans="26:35" hidden="1" x14ac:dyDescent="0.25">
      <c r="Z4811"/>
      <c r="AD4811" s="5">
        <f t="shared" si="322"/>
        <v>43696</v>
      </c>
      <c r="AE4811" s="96" cm="1">
        <f t="array" ref="AE4811">_xlfn.XLOOKUP(AD4810,SELICHistorico[Data],SELICHistorico[SELIC dia]/100,AE4810,0)</f>
        <v>0</v>
      </c>
      <c r="AF4811" s="80">
        <f t="shared" si="320"/>
        <v>1</v>
      </c>
      <c r="AG4811" s="123">
        <f t="shared" si="319"/>
        <v>1000</v>
      </c>
      <c r="AH4811" s="126" cm="1">
        <f t="array" ref="AH4811">_xlfn.XLOOKUP(AD4810,CDIHistorico_[Data],CDIHistorico_[CDI dia]/100,AH4810,0)</f>
        <v>0</v>
      </c>
      <c r="AI4811" s="2">
        <f t="shared" si="321"/>
        <v>1</v>
      </c>
    </row>
    <row r="4812" spans="26:35" hidden="1" x14ac:dyDescent="0.25">
      <c r="Z4812"/>
      <c r="AD4812" s="5">
        <f t="shared" si="322"/>
        <v>43697</v>
      </c>
      <c r="AE4812" s="96" cm="1">
        <f t="array" ref="AE4812">_xlfn.XLOOKUP(AD4811,SELICHistorico[Data],SELICHistorico[SELIC dia]/100,AE4811,0)</f>
        <v>0</v>
      </c>
      <c r="AF4812" s="80">
        <f t="shared" si="320"/>
        <v>1</v>
      </c>
      <c r="AG4812" s="123">
        <f t="shared" ref="AG4812:AG4875" si="323">TRUNC(1000*AF4812,6)</f>
        <v>1000</v>
      </c>
      <c r="AH4812" s="126" cm="1">
        <f t="array" ref="AH4812">_xlfn.XLOOKUP(AD4811,CDIHistorico_[Data],CDIHistorico_[CDI dia]/100,AH4811,0)</f>
        <v>0</v>
      </c>
      <c r="AI4812" s="2">
        <f t="shared" si="321"/>
        <v>1</v>
      </c>
    </row>
    <row r="4813" spans="26:35" hidden="1" x14ac:dyDescent="0.25">
      <c r="Z4813"/>
      <c r="AD4813" s="5">
        <f t="shared" si="322"/>
        <v>43698</v>
      </c>
      <c r="AE4813" s="96" cm="1">
        <f t="array" ref="AE4813">_xlfn.XLOOKUP(AD4812,SELICHistorico[Data],SELICHistorico[SELIC dia]/100,AE4812,0)</f>
        <v>0</v>
      </c>
      <c r="AF4813" s="80">
        <f t="shared" ref="AF4813:AF4876" si="324">AF4812*(1+AE4813)</f>
        <v>1</v>
      </c>
      <c r="AG4813" s="123">
        <f t="shared" si="323"/>
        <v>1000</v>
      </c>
      <c r="AH4813" s="126" cm="1">
        <f t="array" ref="AH4813">_xlfn.XLOOKUP(AD4812,CDIHistorico_[Data],CDIHistorico_[CDI dia]/100,AH4812,0)</f>
        <v>0</v>
      </c>
      <c r="AI4813" s="2">
        <f t="shared" ref="AI4813:AI4876" si="325">AI4812*(1+AH4813)</f>
        <v>1</v>
      </c>
    </row>
    <row r="4814" spans="26:35" hidden="1" x14ac:dyDescent="0.25">
      <c r="Z4814"/>
      <c r="AD4814" s="5">
        <f t="shared" si="322"/>
        <v>43699</v>
      </c>
      <c r="AE4814" s="96" cm="1">
        <f t="array" ref="AE4814">_xlfn.XLOOKUP(AD4813,SELICHistorico[Data],SELICHistorico[SELIC dia]/100,AE4813,0)</f>
        <v>0</v>
      </c>
      <c r="AF4814" s="80">
        <f t="shared" si="324"/>
        <v>1</v>
      </c>
      <c r="AG4814" s="123">
        <f t="shared" si="323"/>
        <v>1000</v>
      </c>
      <c r="AH4814" s="126" cm="1">
        <f t="array" ref="AH4814">_xlfn.XLOOKUP(AD4813,CDIHistorico_[Data],CDIHistorico_[CDI dia]/100,AH4813,0)</f>
        <v>0</v>
      </c>
      <c r="AI4814" s="2">
        <f t="shared" si="325"/>
        <v>1</v>
      </c>
    </row>
    <row r="4815" spans="26:35" hidden="1" x14ac:dyDescent="0.25">
      <c r="Z4815"/>
      <c r="AD4815" s="5">
        <f t="shared" si="322"/>
        <v>43700</v>
      </c>
      <c r="AE4815" s="96" cm="1">
        <f t="array" ref="AE4815">_xlfn.XLOOKUP(AD4814,SELICHistorico[Data],SELICHistorico[SELIC dia]/100,AE4814,0)</f>
        <v>0</v>
      </c>
      <c r="AF4815" s="80">
        <f t="shared" si="324"/>
        <v>1</v>
      </c>
      <c r="AG4815" s="123">
        <f t="shared" si="323"/>
        <v>1000</v>
      </c>
      <c r="AH4815" s="126" cm="1">
        <f t="array" ref="AH4815">_xlfn.XLOOKUP(AD4814,CDIHistorico_[Data],CDIHistorico_[CDI dia]/100,AH4814,0)</f>
        <v>0</v>
      </c>
      <c r="AI4815" s="2">
        <f t="shared" si="325"/>
        <v>1</v>
      </c>
    </row>
    <row r="4816" spans="26:35" hidden="1" x14ac:dyDescent="0.25">
      <c r="Z4816"/>
      <c r="AD4816" s="5">
        <f t="shared" si="322"/>
        <v>43703</v>
      </c>
      <c r="AE4816" s="96" cm="1">
        <f t="array" ref="AE4816">_xlfn.XLOOKUP(AD4815,SELICHistorico[Data],SELICHistorico[SELIC dia]/100,AE4815,0)</f>
        <v>0</v>
      </c>
      <c r="AF4816" s="80">
        <f t="shared" si="324"/>
        <v>1</v>
      </c>
      <c r="AG4816" s="123">
        <f t="shared" si="323"/>
        <v>1000</v>
      </c>
      <c r="AH4816" s="126" cm="1">
        <f t="array" ref="AH4816">_xlfn.XLOOKUP(AD4815,CDIHistorico_[Data],CDIHistorico_[CDI dia]/100,AH4815,0)</f>
        <v>0</v>
      </c>
      <c r="AI4816" s="2">
        <f t="shared" si="325"/>
        <v>1</v>
      </c>
    </row>
    <row r="4817" spans="26:35" hidden="1" x14ac:dyDescent="0.25">
      <c r="Z4817"/>
      <c r="AD4817" s="5">
        <f t="shared" si="322"/>
        <v>43704</v>
      </c>
      <c r="AE4817" s="96" cm="1">
        <f t="array" ref="AE4817">_xlfn.XLOOKUP(AD4816,SELICHistorico[Data],SELICHistorico[SELIC dia]/100,AE4816,0)</f>
        <v>0</v>
      </c>
      <c r="AF4817" s="80">
        <f t="shared" si="324"/>
        <v>1</v>
      </c>
      <c r="AG4817" s="123">
        <f t="shared" si="323"/>
        <v>1000</v>
      </c>
      <c r="AH4817" s="126" cm="1">
        <f t="array" ref="AH4817">_xlfn.XLOOKUP(AD4816,CDIHistorico_[Data],CDIHistorico_[CDI dia]/100,AH4816,0)</f>
        <v>0</v>
      </c>
      <c r="AI4817" s="2">
        <f t="shared" si="325"/>
        <v>1</v>
      </c>
    </row>
    <row r="4818" spans="26:35" hidden="1" x14ac:dyDescent="0.25">
      <c r="Z4818"/>
      <c r="AD4818" s="5">
        <f t="shared" si="322"/>
        <v>43705</v>
      </c>
      <c r="AE4818" s="96" cm="1">
        <f t="array" ref="AE4818">_xlfn.XLOOKUP(AD4817,SELICHistorico[Data],SELICHistorico[SELIC dia]/100,AE4817,0)</f>
        <v>0</v>
      </c>
      <c r="AF4818" s="80">
        <f t="shared" si="324"/>
        <v>1</v>
      </c>
      <c r="AG4818" s="123">
        <f t="shared" si="323"/>
        <v>1000</v>
      </c>
      <c r="AH4818" s="126" cm="1">
        <f t="array" ref="AH4818">_xlfn.XLOOKUP(AD4817,CDIHistorico_[Data],CDIHistorico_[CDI dia]/100,AH4817,0)</f>
        <v>0</v>
      </c>
      <c r="AI4818" s="2">
        <f t="shared" si="325"/>
        <v>1</v>
      </c>
    </row>
    <row r="4819" spans="26:35" hidden="1" x14ac:dyDescent="0.25">
      <c r="Z4819"/>
      <c r="AD4819" s="5">
        <f t="shared" si="322"/>
        <v>43706</v>
      </c>
      <c r="AE4819" s="96" cm="1">
        <f t="array" ref="AE4819">_xlfn.XLOOKUP(AD4818,SELICHistorico[Data],SELICHistorico[SELIC dia]/100,AE4818,0)</f>
        <v>0</v>
      </c>
      <c r="AF4819" s="80">
        <f t="shared" si="324"/>
        <v>1</v>
      </c>
      <c r="AG4819" s="123">
        <f t="shared" si="323"/>
        <v>1000</v>
      </c>
      <c r="AH4819" s="126" cm="1">
        <f t="array" ref="AH4819">_xlfn.XLOOKUP(AD4818,CDIHistorico_[Data],CDIHistorico_[CDI dia]/100,AH4818,0)</f>
        <v>0</v>
      </c>
      <c r="AI4819" s="2">
        <f t="shared" si="325"/>
        <v>1</v>
      </c>
    </row>
    <row r="4820" spans="26:35" hidden="1" x14ac:dyDescent="0.25">
      <c r="Z4820"/>
      <c r="AD4820" s="5">
        <f t="shared" ref="AD4820:AD4883" si="326">WORKDAY(AD4819,1,feriados)</f>
        <v>43707</v>
      </c>
      <c r="AE4820" s="96" cm="1">
        <f t="array" ref="AE4820">_xlfn.XLOOKUP(AD4819,SELICHistorico[Data],SELICHistorico[SELIC dia]/100,AE4819,0)</f>
        <v>0</v>
      </c>
      <c r="AF4820" s="80">
        <f t="shared" si="324"/>
        <v>1</v>
      </c>
      <c r="AG4820" s="123">
        <f t="shared" si="323"/>
        <v>1000</v>
      </c>
      <c r="AH4820" s="126" cm="1">
        <f t="array" ref="AH4820">_xlfn.XLOOKUP(AD4819,CDIHistorico_[Data],CDIHistorico_[CDI dia]/100,AH4819,0)</f>
        <v>0</v>
      </c>
      <c r="AI4820" s="2">
        <f t="shared" si="325"/>
        <v>1</v>
      </c>
    </row>
    <row r="4821" spans="26:35" hidden="1" x14ac:dyDescent="0.25">
      <c r="Z4821"/>
      <c r="AD4821" s="5">
        <f t="shared" si="326"/>
        <v>43710</v>
      </c>
      <c r="AE4821" s="96" cm="1">
        <f t="array" ref="AE4821">_xlfn.XLOOKUP(AD4820,SELICHistorico[Data],SELICHistorico[SELIC dia]/100,AE4820,0)</f>
        <v>0</v>
      </c>
      <c r="AF4821" s="80">
        <f t="shared" si="324"/>
        <v>1</v>
      </c>
      <c r="AG4821" s="123">
        <f t="shared" si="323"/>
        <v>1000</v>
      </c>
      <c r="AH4821" s="126" cm="1">
        <f t="array" ref="AH4821">_xlfn.XLOOKUP(AD4820,CDIHistorico_[Data],CDIHistorico_[CDI dia]/100,AH4820,0)</f>
        <v>0</v>
      </c>
      <c r="AI4821" s="2">
        <f t="shared" si="325"/>
        <v>1</v>
      </c>
    </row>
    <row r="4822" spans="26:35" hidden="1" x14ac:dyDescent="0.25">
      <c r="Z4822"/>
      <c r="AD4822" s="5">
        <f t="shared" si="326"/>
        <v>43711</v>
      </c>
      <c r="AE4822" s="96" cm="1">
        <f t="array" ref="AE4822">_xlfn.XLOOKUP(AD4821,SELICHistorico[Data],SELICHistorico[SELIC dia]/100,AE4821,0)</f>
        <v>0</v>
      </c>
      <c r="AF4822" s="80">
        <f t="shared" si="324"/>
        <v>1</v>
      </c>
      <c r="AG4822" s="123">
        <f t="shared" si="323"/>
        <v>1000</v>
      </c>
      <c r="AH4822" s="126" cm="1">
        <f t="array" ref="AH4822">_xlfn.XLOOKUP(AD4821,CDIHistorico_[Data],CDIHistorico_[CDI dia]/100,AH4821,0)</f>
        <v>0</v>
      </c>
      <c r="AI4822" s="2">
        <f t="shared" si="325"/>
        <v>1</v>
      </c>
    </row>
    <row r="4823" spans="26:35" hidden="1" x14ac:dyDescent="0.25">
      <c r="Z4823"/>
      <c r="AD4823" s="5">
        <f t="shared" si="326"/>
        <v>43712</v>
      </c>
      <c r="AE4823" s="96" cm="1">
        <f t="array" ref="AE4823">_xlfn.XLOOKUP(AD4822,SELICHistorico[Data],SELICHistorico[SELIC dia]/100,AE4822,0)</f>
        <v>0</v>
      </c>
      <c r="AF4823" s="80">
        <f t="shared" si="324"/>
        <v>1</v>
      </c>
      <c r="AG4823" s="123">
        <f t="shared" si="323"/>
        <v>1000</v>
      </c>
      <c r="AH4823" s="126" cm="1">
        <f t="array" ref="AH4823">_xlfn.XLOOKUP(AD4822,CDIHistorico_[Data],CDIHistorico_[CDI dia]/100,AH4822,0)</f>
        <v>0</v>
      </c>
      <c r="AI4823" s="2">
        <f t="shared" si="325"/>
        <v>1</v>
      </c>
    </row>
    <row r="4824" spans="26:35" hidden="1" x14ac:dyDescent="0.25">
      <c r="Z4824"/>
      <c r="AD4824" s="5">
        <f t="shared" si="326"/>
        <v>43713</v>
      </c>
      <c r="AE4824" s="96" cm="1">
        <f t="array" ref="AE4824">_xlfn.XLOOKUP(AD4823,SELICHistorico[Data],SELICHistorico[SELIC dia]/100,AE4823,0)</f>
        <v>0</v>
      </c>
      <c r="AF4824" s="80">
        <f t="shared" si="324"/>
        <v>1</v>
      </c>
      <c r="AG4824" s="123">
        <f t="shared" si="323"/>
        <v>1000</v>
      </c>
      <c r="AH4824" s="126" cm="1">
        <f t="array" ref="AH4824">_xlfn.XLOOKUP(AD4823,CDIHistorico_[Data],CDIHistorico_[CDI dia]/100,AH4823,0)</f>
        <v>0</v>
      </c>
      <c r="AI4824" s="2">
        <f t="shared" si="325"/>
        <v>1</v>
      </c>
    </row>
    <row r="4825" spans="26:35" hidden="1" x14ac:dyDescent="0.25">
      <c r="Z4825"/>
      <c r="AD4825" s="5">
        <f t="shared" si="326"/>
        <v>43714</v>
      </c>
      <c r="AE4825" s="96" cm="1">
        <f t="array" ref="AE4825">_xlfn.XLOOKUP(AD4824,SELICHistorico[Data],SELICHistorico[SELIC dia]/100,AE4824,0)</f>
        <v>0</v>
      </c>
      <c r="AF4825" s="80">
        <f t="shared" si="324"/>
        <v>1</v>
      </c>
      <c r="AG4825" s="123">
        <f t="shared" si="323"/>
        <v>1000</v>
      </c>
      <c r="AH4825" s="126" cm="1">
        <f t="array" ref="AH4825">_xlfn.XLOOKUP(AD4824,CDIHistorico_[Data],CDIHistorico_[CDI dia]/100,AH4824,0)</f>
        <v>0</v>
      </c>
      <c r="AI4825" s="2">
        <f t="shared" si="325"/>
        <v>1</v>
      </c>
    </row>
    <row r="4826" spans="26:35" hidden="1" x14ac:dyDescent="0.25">
      <c r="Z4826"/>
      <c r="AD4826" s="5">
        <f t="shared" si="326"/>
        <v>43717</v>
      </c>
      <c r="AE4826" s="96" cm="1">
        <f t="array" ref="AE4826">_xlfn.XLOOKUP(AD4825,SELICHistorico[Data],SELICHistorico[SELIC dia]/100,AE4825,0)</f>
        <v>0</v>
      </c>
      <c r="AF4826" s="80">
        <f t="shared" si="324"/>
        <v>1</v>
      </c>
      <c r="AG4826" s="123">
        <f t="shared" si="323"/>
        <v>1000</v>
      </c>
      <c r="AH4826" s="126" cm="1">
        <f t="array" ref="AH4826">_xlfn.XLOOKUP(AD4825,CDIHistorico_[Data],CDIHistorico_[CDI dia]/100,AH4825,0)</f>
        <v>0</v>
      </c>
      <c r="AI4826" s="2">
        <f t="shared" si="325"/>
        <v>1</v>
      </c>
    </row>
    <row r="4827" spans="26:35" hidden="1" x14ac:dyDescent="0.25">
      <c r="Z4827"/>
      <c r="AD4827" s="5">
        <f t="shared" si="326"/>
        <v>43718</v>
      </c>
      <c r="AE4827" s="96" cm="1">
        <f t="array" ref="AE4827">_xlfn.XLOOKUP(AD4826,SELICHistorico[Data],SELICHistorico[SELIC dia]/100,AE4826,0)</f>
        <v>0</v>
      </c>
      <c r="AF4827" s="80">
        <f t="shared" si="324"/>
        <v>1</v>
      </c>
      <c r="AG4827" s="123">
        <f t="shared" si="323"/>
        <v>1000</v>
      </c>
      <c r="AH4827" s="126" cm="1">
        <f t="array" ref="AH4827">_xlfn.XLOOKUP(AD4826,CDIHistorico_[Data],CDIHistorico_[CDI dia]/100,AH4826,0)</f>
        <v>0</v>
      </c>
      <c r="AI4827" s="2">
        <f t="shared" si="325"/>
        <v>1</v>
      </c>
    </row>
    <row r="4828" spans="26:35" hidden="1" x14ac:dyDescent="0.25">
      <c r="Z4828"/>
      <c r="AD4828" s="5">
        <f t="shared" si="326"/>
        <v>43719</v>
      </c>
      <c r="AE4828" s="96" cm="1">
        <f t="array" ref="AE4828">_xlfn.XLOOKUP(AD4827,SELICHistorico[Data],SELICHistorico[SELIC dia]/100,AE4827,0)</f>
        <v>0</v>
      </c>
      <c r="AF4828" s="80">
        <f t="shared" si="324"/>
        <v>1</v>
      </c>
      <c r="AG4828" s="123">
        <f t="shared" si="323"/>
        <v>1000</v>
      </c>
      <c r="AH4828" s="126" cm="1">
        <f t="array" ref="AH4828">_xlfn.XLOOKUP(AD4827,CDIHistorico_[Data],CDIHistorico_[CDI dia]/100,AH4827,0)</f>
        <v>0</v>
      </c>
      <c r="AI4828" s="2">
        <f t="shared" si="325"/>
        <v>1</v>
      </c>
    </row>
    <row r="4829" spans="26:35" hidden="1" x14ac:dyDescent="0.25">
      <c r="Z4829"/>
      <c r="AD4829" s="5">
        <f t="shared" si="326"/>
        <v>43720</v>
      </c>
      <c r="AE4829" s="96" cm="1">
        <f t="array" ref="AE4829">_xlfn.XLOOKUP(AD4828,SELICHistorico[Data],SELICHistorico[SELIC dia]/100,AE4828,0)</f>
        <v>0</v>
      </c>
      <c r="AF4829" s="80">
        <f t="shared" si="324"/>
        <v>1</v>
      </c>
      <c r="AG4829" s="123">
        <f t="shared" si="323"/>
        <v>1000</v>
      </c>
      <c r="AH4829" s="126" cm="1">
        <f t="array" ref="AH4829">_xlfn.XLOOKUP(AD4828,CDIHistorico_[Data],CDIHistorico_[CDI dia]/100,AH4828,0)</f>
        <v>0</v>
      </c>
      <c r="AI4829" s="2">
        <f t="shared" si="325"/>
        <v>1</v>
      </c>
    </row>
    <row r="4830" spans="26:35" hidden="1" x14ac:dyDescent="0.25">
      <c r="Z4830"/>
      <c r="AD4830" s="5">
        <f t="shared" si="326"/>
        <v>43721</v>
      </c>
      <c r="AE4830" s="96" cm="1">
        <f t="array" ref="AE4830">_xlfn.XLOOKUP(AD4829,SELICHistorico[Data],SELICHistorico[SELIC dia]/100,AE4829,0)</f>
        <v>0</v>
      </c>
      <c r="AF4830" s="80">
        <f t="shared" si="324"/>
        <v>1</v>
      </c>
      <c r="AG4830" s="123">
        <f t="shared" si="323"/>
        <v>1000</v>
      </c>
      <c r="AH4830" s="126" cm="1">
        <f t="array" ref="AH4830">_xlfn.XLOOKUP(AD4829,CDIHistorico_[Data],CDIHistorico_[CDI dia]/100,AH4829,0)</f>
        <v>0</v>
      </c>
      <c r="AI4830" s="2">
        <f t="shared" si="325"/>
        <v>1</v>
      </c>
    </row>
    <row r="4831" spans="26:35" hidden="1" x14ac:dyDescent="0.25">
      <c r="Z4831"/>
      <c r="AD4831" s="5">
        <f t="shared" si="326"/>
        <v>43724</v>
      </c>
      <c r="AE4831" s="96" cm="1">
        <f t="array" ref="AE4831">_xlfn.XLOOKUP(AD4830,SELICHistorico[Data],SELICHistorico[SELIC dia]/100,AE4830,0)</f>
        <v>0</v>
      </c>
      <c r="AF4831" s="80">
        <f t="shared" si="324"/>
        <v>1</v>
      </c>
      <c r="AG4831" s="123">
        <f t="shared" si="323"/>
        <v>1000</v>
      </c>
      <c r="AH4831" s="126" cm="1">
        <f t="array" ref="AH4831">_xlfn.XLOOKUP(AD4830,CDIHistorico_[Data],CDIHistorico_[CDI dia]/100,AH4830,0)</f>
        <v>0</v>
      </c>
      <c r="AI4831" s="2">
        <f t="shared" si="325"/>
        <v>1</v>
      </c>
    </row>
    <row r="4832" spans="26:35" hidden="1" x14ac:dyDescent="0.25">
      <c r="Z4832"/>
      <c r="AD4832" s="5">
        <f t="shared" si="326"/>
        <v>43725</v>
      </c>
      <c r="AE4832" s="96" cm="1">
        <f t="array" ref="AE4832">_xlfn.XLOOKUP(AD4831,SELICHistorico[Data],SELICHistorico[SELIC dia]/100,AE4831,0)</f>
        <v>0</v>
      </c>
      <c r="AF4832" s="80">
        <f t="shared" si="324"/>
        <v>1</v>
      </c>
      <c r="AG4832" s="123">
        <f t="shared" si="323"/>
        <v>1000</v>
      </c>
      <c r="AH4832" s="126" cm="1">
        <f t="array" ref="AH4832">_xlfn.XLOOKUP(AD4831,CDIHistorico_[Data],CDIHistorico_[CDI dia]/100,AH4831,0)</f>
        <v>0</v>
      </c>
      <c r="AI4832" s="2">
        <f t="shared" si="325"/>
        <v>1</v>
      </c>
    </row>
    <row r="4833" spans="26:35" hidden="1" x14ac:dyDescent="0.25">
      <c r="Z4833"/>
      <c r="AD4833" s="5">
        <f t="shared" si="326"/>
        <v>43726</v>
      </c>
      <c r="AE4833" s="96" cm="1">
        <f t="array" ref="AE4833">_xlfn.XLOOKUP(AD4832,SELICHistorico[Data],SELICHistorico[SELIC dia]/100,AE4832,0)</f>
        <v>0</v>
      </c>
      <c r="AF4833" s="80">
        <f t="shared" si="324"/>
        <v>1</v>
      </c>
      <c r="AG4833" s="123">
        <f t="shared" si="323"/>
        <v>1000</v>
      </c>
      <c r="AH4833" s="126" cm="1">
        <f t="array" ref="AH4833">_xlfn.XLOOKUP(AD4832,CDIHistorico_[Data],CDIHistorico_[CDI dia]/100,AH4832,0)</f>
        <v>0</v>
      </c>
      <c r="AI4833" s="2">
        <f t="shared" si="325"/>
        <v>1</v>
      </c>
    </row>
    <row r="4834" spans="26:35" hidden="1" x14ac:dyDescent="0.25">
      <c r="Z4834"/>
      <c r="AD4834" s="5">
        <f t="shared" si="326"/>
        <v>43727</v>
      </c>
      <c r="AE4834" s="96" cm="1">
        <f t="array" ref="AE4834">_xlfn.XLOOKUP(AD4833,SELICHistorico[Data],SELICHistorico[SELIC dia]/100,AE4833,0)</f>
        <v>0</v>
      </c>
      <c r="AF4834" s="80">
        <f t="shared" si="324"/>
        <v>1</v>
      </c>
      <c r="AG4834" s="123">
        <f t="shared" si="323"/>
        <v>1000</v>
      </c>
      <c r="AH4834" s="126" cm="1">
        <f t="array" ref="AH4834">_xlfn.XLOOKUP(AD4833,CDIHistorico_[Data],CDIHistorico_[CDI dia]/100,AH4833,0)</f>
        <v>0</v>
      </c>
      <c r="AI4834" s="2">
        <f t="shared" si="325"/>
        <v>1</v>
      </c>
    </row>
    <row r="4835" spans="26:35" hidden="1" x14ac:dyDescent="0.25">
      <c r="Z4835"/>
      <c r="AD4835" s="5">
        <f t="shared" si="326"/>
        <v>43728</v>
      </c>
      <c r="AE4835" s="96" cm="1">
        <f t="array" ref="AE4835">_xlfn.XLOOKUP(AD4834,SELICHistorico[Data],SELICHistorico[SELIC dia]/100,AE4834,0)</f>
        <v>0</v>
      </c>
      <c r="AF4835" s="80">
        <f t="shared" si="324"/>
        <v>1</v>
      </c>
      <c r="AG4835" s="123">
        <f t="shared" si="323"/>
        <v>1000</v>
      </c>
      <c r="AH4835" s="126" cm="1">
        <f t="array" ref="AH4835">_xlfn.XLOOKUP(AD4834,CDIHistorico_[Data],CDIHistorico_[CDI dia]/100,AH4834,0)</f>
        <v>0</v>
      </c>
      <c r="AI4835" s="2">
        <f t="shared" si="325"/>
        <v>1</v>
      </c>
    </row>
    <row r="4836" spans="26:35" hidden="1" x14ac:dyDescent="0.25">
      <c r="Z4836"/>
      <c r="AD4836" s="5">
        <f t="shared" si="326"/>
        <v>43731</v>
      </c>
      <c r="AE4836" s="96" cm="1">
        <f t="array" ref="AE4836">_xlfn.XLOOKUP(AD4835,SELICHistorico[Data],SELICHistorico[SELIC dia]/100,AE4835,0)</f>
        <v>0</v>
      </c>
      <c r="AF4836" s="80">
        <f t="shared" si="324"/>
        <v>1</v>
      </c>
      <c r="AG4836" s="123">
        <f t="shared" si="323"/>
        <v>1000</v>
      </c>
      <c r="AH4836" s="126" cm="1">
        <f t="array" ref="AH4836">_xlfn.XLOOKUP(AD4835,CDIHistorico_[Data],CDIHistorico_[CDI dia]/100,AH4835,0)</f>
        <v>0</v>
      </c>
      <c r="AI4836" s="2">
        <f t="shared" si="325"/>
        <v>1</v>
      </c>
    </row>
    <row r="4837" spans="26:35" hidden="1" x14ac:dyDescent="0.25">
      <c r="Z4837"/>
      <c r="AD4837" s="5">
        <f t="shared" si="326"/>
        <v>43732</v>
      </c>
      <c r="AE4837" s="96" cm="1">
        <f t="array" ref="AE4837">_xlfn.XLOOKUP(AD4836,SELICHistorico[Data],SELICHistorico[SELIC dia]/100,AE4836,0)</f>
        <v>0</v>
      </c>
      <c r="AF4837" s="80">
        <f t="shared" si="324"/>
        <v>1</v>
      </c>
      <c r="AG4837" s="123">
        <f t="shared" si="323"/>
        <v>1000</v>
      </c>
      <c r="AH4837" s="126" cm="1">
        <f t="array" ref="AH4837">_xlfn.XLOOKUP(AD4836,CDIHistorico_[Data],CDIHistorico_[CDI dia]/100,AH4836,0)</f>
        <v>0</v>
      </c>
      <c r="AI4837" s="2">
        <f t="shared" si="325"/>
        <v>1</v>
      </c>
    </row>
    <row r="4838" spans="26:35" hidden="1" x14ac:dyDescent="0.25">
      <c r="Z4838"/>
      <c r="AD4838" s="5">
        <f t="shared" si="326"/>
        <v>43733</v>
      </c>
      <c r="AE4838" s="96" cm="1">
        <f t="array" ref="AE4838">_xlfn.XLOOKUP(AD4837,SELICHistorico[Data],SELICHistorico[SELIC dia]/100,AE4837,0)</f>
        <v>0</v>
      </c>
      <c r="AF4838" s="80">
        <f t="shared" si="324"/>
        <v>1</v>
      </c>
      <c r="AG4838" s="123">
        <f t="shared" si="323"/>
        <v>1000</v>
      </c>
      <c r="AH4838" s="126" cm="1">
        <f t="array" ref="AH4838">_xlfn.XLOOKUP(AD4837,CDIHistorico_[Data],CDIHistorico_[CDI dia]/100,AH4837,0)</f>
        <v>0</v>
      </c>
      <c r="AI4838" s="2">
        <f t="shared" si="325"/>
        <v>1</v>
      </c>
    </row>
    <row r="4839" spans="26:35" hidden="1" x14ac:dyDescent="0.25">
      <c r="Z4839"/>
      <c r="AD4839" s="5">
        <f t="shared" si="326"/>
        <v>43734</v>
      </c>
      <c r="AE4839" s="96" cm="1">
        <f t="array" ref="AE4839">_xlfn.XLOOKUP(AD4838,SELICHistorico[Data],SELICHistorico[SELIC dia]/100,AE4838,0)</f>
        <v>0</v>
      </c>
      <c r="AF4839" s="80">
        <f t="shared" si="324"/>
        <v>1</v>
      </c>
      <c r="AG4839" s="123">
        <f t="shared" si="323"/>
        <v>1000</v>
      </c>
      <c r="AH4839" s="126" cm="1">
        <f t="array" ref="AH4839">_xlfn.XLOOKUP(AD4838,CDIHistorico_[Data],CDIHistorico_[CDI dia]/100,AH4838,0)</f>
        <v>0</v>
      </c>
      <c r="AI4839" s="2">
        <f t="shared" si="325"/>
        <v>1</v>
      </c>
    </row>
    <row r="4840" spans="26:35" hidden="1" x14ac:dyDescent="0.25">
      <c r="Z4840"/>
      <c r="AD4840" s="5">
        <f t="shared" si="326"/>
        <v>43735</v>
      </c>
      <c r="AE4840" s="96" cm="1">
        <f t="array" ref="AE4840">_xlfn.XLOOKUP(AD4839,SELICHistorico[Data],SELICHistorico[SELIC dia]/100,AE4839,0)</f>
        <v>0</v>
      </c>
      <c r="AF4840" s="80">
        <f t="shared" si="324"/>
        <v>1</v>
      </c>
      <c r="AG4840" s="123">
        <f t="shared" si="323"/>
        <v>1000</v>
      </c>
      <c r="AH4840" s="126" cm="1">
        <f t="array" ref="AH4840">_xlfn.XLOOKUP(AD4839,CDIHistorico_[Data],CDIHistorico_[CDI dia]/100,AH4839,0)</f>
        <v>0</v>
      </c>
      <c r="AI4840" s="2">
        <f t="shared" si="325"/>
        <v>1</v>
      </c>
    </row>
    <row r="4841" spans="26:35" hidden="1" x14ac:dyDescent="0.25">
      <c r="Z4841"/>
      <c r="AD4841" s="5">
        <f t="shared" si="326"/>
        <v>43738</v>
      </c>
      <c r="AE4841" s="96" cm="1">
        <f t="array" ref="AE4841">_xlfn.XLOOKUP(AD4840,SELICHistorico[Data],SELICHistorico[SELIC dia]/100,AE4840,0)</f>
        <v>0</v>
      </c>
      <c r="AF4841" s="80">
        <f t="shared" si="324"/>
        <v>1</v>
      </c>
      <c r="AG4841" s="123">
        <f t="shared" si="323"/>
        <v>1000</v>
      </c>
      <c r="AH4841" s="126" cm="1">
        <f t="array" ref="AH4841">_xlfn.XLOOKUP(AD4840,CDIHistorico_[Data],CDIHistorico_[CDI dia]/100,AH4840,0)</f>
        <v>0</v>
      </c>
      <c r="AI4841" s="2">
        <f t="shared" si="325"/>
        <v>1</v>
      </c>
    </row>
    <row r="4842" spans="26:35" hidden="1" x14ac:dyDescent="0.25">
      <c r="Z4842"/>
      <c r="AD4842" s="5">
        <f t="shared" si="326"/>
        <v>43739</v>
      </c>
      <c r="AE4842" s="96" cm="1">
        <f t="array" ref="AE4842">_xlfn.XLOOKUP(AD4841,SELICHistorico[Data],SELICHistorico[SELIC dia]/100,AE4841,0)</f>
        <v>0</v>
      </c>
      <c r="AF4842" s="80">
        <f t="shared" si="324"/>
        <v>1</v>
      </c>
      <c r="AG4842" s="123">
        <f t="shared" si="323"/>
        <v>1000</v>
      </c>
      <c r="AH4842" s="126" cm="1">
        <f t="array" ref="AH4842">_xlfn.XLOOKUP(AD4841,CDIHistorico_[Data],CDIHistorico_[CDI dia]/100,AH4841,0)</f>
        <v>0</v>
      </c>
      <c r="AI4842" s="2">
        <f t="shared" si="325"/>
        <v>1</v>
      </c>
    </row>
    <row r="4843" spans="26:35" hidden="1" x14ac:dyDescent="0.25">
      <c r="Z4843"/>
      <c r="AD4843" s="5">
        <f t="shared" si="326"/>
        <v>43740</v>
      </c>
      <c r="AE4843" s="96" cm="1">
        <f t="array" ref="AE4843">_xlfn.XLOOKUP(AD4842,SELICHistorico[Data],SELICHistorico[SELIC dia]/100,AE4842,0)</f>
        <v>0</v>
      </c>
      <c r="AF4843" s="80">
        <f t="shared" si="324"/>
        <v>1</v>
      </c>
      <c r="AG4843" s="123">
        <f t="shared" si="323"/>
        <v>1000</v>
      </c>
      <c r="AH4843" s="126" cm="1">
        <f t="array" ref="AH4843">_xlfn.XLOOKUP(AD4842,CDIHistorico_[Data],CDIHistorico_[CDI dia]/100,AH4842,0)</f>
        <v>0</v>
      </c>
      <c r="AI4843" s="2">
        <f t="shared" si="325"/>
        <v>1</v>
      </c>
    </row>
    <row r="4844" spans="26:35" hidden="1" x14ac:dyDescent="0.25">
      <c r="Z4844"/>
      <c r="AD4844" s="5">
        <f t="shared" si="326"/>
        <v>43741</v>
      </c>
      <c r="AE4844" s="96" cm="1">
        <f t="array" ref="AE4844">_xlfn.XLOOKUP(AD4843,SELICHistorico[Data],SELICHistorico[SELIC dia]/100,AE4843,0)</f>
        <v>0</v>
      </c>
      <c r="AF4844" s="80">
        <f t="shared" si="324"/>
        <v>1</v>
      </c>
      <c r="AG4844" s="123">
        <f t="shared" si="323"/>
        <v>1000</v>
      </c>
      <c r="AH4844" s="126" cm="1">
        <f t="array" ref="AH4844">_xlfn.XLOOKUP(AD4843,CDIHistorico_[Data],CDIHistorico_[CDI dia]/100,AH4843,0)</f>
        <v>0</v>
      </c>
      <c r="AI4844" s="2">
        <f t="shared" si="325"/>
        <v>1</v>
      </c>
    </row>
    <row r="4845" spans="26:35" hidden="1" x14ac:dyDescent="0.25">
      <c r="Z4845"/>
      <c r="AD4845" s="5">
        <f t="shared" si="326"/>
        <v>43742</v>
      </c>
      <c r="AE4845" s="96" cm="1">
        <f t="array" ref="AE4845">_xlfn.XLOOKUP(AD4844,SELICHistorico[Data],SELICHistorico[SELIC dia]/100,AE4844,0)</f>
        <v>0</v>
      </c>
      <c r="AF4845" s="80">
        <f t="shared" si="324"/>
        <v>1</v>
      </c>
      <c r="AG4845" s="123">
        <f t="shared" si="323"/>
        <v>1000</v>
      </c>
      <c r="AH4845" s="126" cm="1">
        <f t="array" ref="AH4845">_xlfn.XLOOKUP(AD4844,CDIHistorico_[Data],CDIHistorico_[CDI dia]/100,AH4844,0)</f>
        <v>0</v>
      </c>
      <c r="AI4845" s="2">
        <f t="shared" si="325"/>
        <v>1</v>
      </c>
    </row>
    <row r="4846" spans="26:35" hidden="1" x14ac:dyDescent="0.25">
      <c r="Z4846"/>
      <c r="AD4846" s="5">
        <f t="shared" si="326"/>
        <v>43745</v>
      </c>
      <c r="AE4846" s="96" cm="1">
        <f t="array" ref="AE4846">_xlfn.XLOOKUP(AD4845,SELICHistorico[Data],SELICHistorico[SELIC dia]/100,AE4845,0)</f>
        <v>0</v>
      </c>
      <c r="AF4846" s="80">
        <f t="shared" si="324"/>
        <v>1</v>
      </c>
      <c r="AG4846" s="123">
        <f t="shared" si="323"/>
        <v>1000</v>
      </c>
      <c r="AH4846" s="126" cm="1">
        <f t="array" ref="AH4846">_xlfn.XLOOKUP(AD4845,CDIHistorico_[Data],CDIHistorico_[CDI dia]/100,AH4845,0)</f>
        <v>0</v>
      </c>
      <c r="AI4846" s="2">
        <f t="shared" si="325"/>
        <v>1</v>
      </c>
    </row>
    <row r="4847" spans="26:35" hidden="1" x14ac:dyDescent="0.25">
      <c r="Z4847"/>
      <c r="AD4847" s="5">
        <f t="shared" si="326"/>
        <v>43746</v>
      </c>
      <c r="AE4847" s="96" cm="1">
        <f t="array" ref="AE4847">_xlfn.XLOOKUP(AD4846,SELICHistorico[Data],SELICHistorico[SELIC dia]/100,AE4846,0)</f>
        <v>0</v>
      </c>
      <c r="AF4847" s="80">
        <f t="shared" si="324"/>
        <v>1</v>
      </c>
      <c r="AG4847" s="123">
        <f t="shared" si="323"/>
        <v>1000</v>
      </c>
      <c r="AH4847" s="126" cm="1">
        <f t="array" ref="AH4847">_xlfn.XLOOKUP(AD4846,CDIHistorico_[Data],CDIHistorico_[CDI dia]/100,AH4846,0)</f>
        <v>0</v>
      </c>
      <c r="AI4847" s="2">
        <f t="shared" si="325"/>
        <v>1</v>
      </c>
    </row>
    <row r="4848" spans="26:35" hidden="1" x14ac:dyDescent="0.25">
      <c r="Z4848"/>
      <c r="AD4848" s="5">
        <f t="shared" si="326"/>
        <v>43747</v>
      </c>
      <c r="AE4848" s="96" cm="1">
        <f t="array" ref="AE4848">_xlfn.XLOOKUP(AD4847,SELICHistorico[Data],SELICHistorico[SELIC dia]/100,AE4847,0)</f>
        <v>0</v>
      </c>
      <c r="AF4848" s="80">
        <f t="shared" si="324"/>
        <v>1</v>
      </c>
      <c r="AG4848" s="123">
        <f t="shared" si="323"/>
        <v>1000</v>
      </c>
      <c r="AH4848" s="126" cm="1">
        <f t="array" ref="AH4848">_xlfn.XLOOKUP(AD4847,CDIHistorico_[Data],CDIHistorico_[CDI dia]/100,AH4847,0)</f>
        <v>0</v>
      </c>
      <c r="AI4848" s="2">
        <f t="shared" si="325"/>
        <v>1</v>
      </c>
    </row>
    <row r="4849" spans="26:35" hidden="1" x14ac:dyDescent="0.25">
      <c r="Z4849"/>
      <c r="AD4849" s="5">
        <f t="shared" si="326"/>
        <v>43748</v>
      </c>
      <c r="AE4849" s="96" cm="1">
        <f t="array" ref="AE4849">_xlfn.XLOOKUP(AD4848,SELICHistorico[Data],SELICHistorico[SELIC dia]/100,AE4848,0)</f>
        <v>0</v>
      </c>
      <c r="AF4849" s="80">
        <f t="shared" si="324"/>
        <v>1</v>
      </c>
      <c r="AG4849" s="123">
        <f t="shared" si="323"/>
        <v>1000</v>
      </c>
      <c r="AH4849" s="126" cm="1">
        <f t="array" ref="AH4849">_xlfn.XLOOKUP(AD4848,CDIHistorico_[Data],CDIHistorico_[CDI dia]/100,AH4848,0)</f>
        <v>0</v>
      </c>
      <c r="AI4849" s="2">
        <f t="shared" si="325"/>
        <v>1</v>
      </c>
    </row>
    <row r="4850" spans="26:35" hidden="1" x14ac:dyDescent="0.25">
      <c r="Z4850"/>
      <c r="AD4850" s="5">
        <f t="shared" si="326"/>
        <v>43749</v>
      </c>
      <c r="AE4850" s="96" cm="1">
        <f t="array" ref="AE4850">_xlfn.XLOOKUP(AD4849,SELICHistorico[Data],SELICHistorico[SELIC dia]/100,AE4849,0)</f>
        <v>0</v>
      </c>
      <c r="AF4850" s="80">
        <f t="shared" si="324"/>
        <v>1</v>
      </c>
      <c r="AG4850" s="123">
        <f t="shared" si="323"/>
        <v>1000</v>
      </c>
      <c r="AH4850" s="126" cm="1">
        <f t="array" ref="AH4850">_xlfn.XLOOKUP(AD4849,CDIHistorico_[Data],CDIHistorico_[CDI dia]/100,AH4849,0)</f>
        <v>0</v>
      </c>
      <c r="AI4850" s="2">
        <f t="shared" si="325"/>
        <v>1</v>
      </c>
    </row>
    <row r="4851" spans="26:35" hidden="1" x14ac:dyDescent="0.25">
      <c r="Z4851"/>
      <c r="AD4851" s="5">
        <f t="shared" si="326"/>
        <v>43752</v>
      </c>
      <c r="AE4851" s="96" cm="1">
        <f t="array" ref="AE4851">_xlfn.XLOOKUP(AD4850,SELICHistorico[Data],SELICHistorico[SELIC dia]/100,AE4850,0)</f>
        <v>0</v>
      </c>
      <c r="AF4851" s="80">
        <f t="shared" si="324"/>
        <v>1</v>
      </c>
      <c r="AG4851" s="123">
        <f t="shared" si="323"/>
        <v>1000</v>
      </c>
      <c r="AH4851" s="126" cm="1">
        <f t="array" ref="AH4851">_xlfn.XLOOKUP(AD4850,CDIHistorico_[Data],CDIHistorico_[CDI dia]/100,AH4850,0)</f>
        <v>0</v>
      </c>
      <c r="AI4851" s="2">
        <f t="shared" si="325"/>
        <v>1</v>
      </c>
    </row>
    <row r="4852" spans="26:35" hidden="1" x14ac:dyDescent="0.25">
      <c r="Z4852"/>
      <c r="AD4852" s="5">
        <f t="shared" si="326"/>
        <v>43753</v>
      </c>
      <c r="AE4852" s="96" cm="1">
        <f t="array" ref="AE4852">_xlfn.XLOOKUP(AD4851,SELICHistorico[Data],SELICHistorico[SELIC dia]/100,AE4851,0)</f>
        <v>0</v>
      </c>
      <c r="AF4852" s="80">
        <f t="shared" si="324"/>
        <v>1</v>
      </c>
      <c r="AG4852" s="123">
        <f t="shared" si="323"/>
        <v>1000</v>
      </c>
      <c r="AH4852" s="126" cm="1">
        <f t="array" ref="AH4852">_xlfn.XLOOKUP(AD4851,CDIHistorico_[Data],CDIHistorico_[CDI dia]/100,AH4851,0)</f>
        <v>0</v>
      </c>
      <c r="AI4852" s="2">
        <f t="shared" si="325"/>
        <v>1</v>
      </c>
    </row>
    <row r="4853" spans="26:35" hidden="1" x14ac:dyDescent="0.25">
      <c r="Z4853"/>
      <c r="AD4853" s="5">
        <f t="shared" si="326"/>
        <v>43754</v>
      </c>
      <c r="AE4853" s="96" cm="1">
        <f t="array" ref="AE4853">_xlfn.XLOOKUP(AD4852,SELICHistorico[Data],SELICHistorico[SELIC dia]/100,AE4852,0)</f>
        <v>0</v>
      </c>
      <c r="AF4853" s="80">
        <f t="shared" si="324"/>
        <v>1</v>
      </c>
      <c r="AG4853" s="123">
        <f t="shared" si="323"/>
        <v>1000</v>
      </c>
      <c r="AH4853" s="126" cm="1">
        <f t="array" ref="AH4853">_xlfn.XLOOKUP(AD4852,CDIHistorico_[Data],CDIHistorico_[CDI dia]/100,AH4852,0)</f>
        <v>0</v>
      </c>
      <c r="AI4853" s="2">
        <f t="shared" si="325"/>
        <v>1</v>
      </c>
    </row>
    <row r="4854" spans="26:35" hidden="1" x14ac:dyDescent="0.25">
      <c r="Z4854"/>
      <c r="AD4854" s="5">
        <f t="shared" si="326"/>
        <v>43755</v>
      </c>
      <c r="AE4854" s="96" cm="1">
        <f t="array" ref="AE4854">_xlfn.XLOOKUP(AD4853,SELICHistorico[Data],SELICHistorico[SELIC dia]/100,AE4853,0)</f>
        <v>0</v>
      </c>
      <c r="AF4854" s="80">
        <f t="shared" si="324"/>
        <v>1</v>
      </c>
      <c r="AG4854" s="123">
        <f t="shared" si="323"/>
        <v>1000</v>
      </c>
      <c r="AH4854" s="126" cm="1">
        <f t="array" ref="AH4854">_xlfn.XLOOKUP(AD4853,CDIHistorico_[Data],CDIHistorico_[CDI dia]/100,AH4853,0)</f>
        <v>0</v>
      </c>
      <c r="AI4854" s="2">
        <f t="shared" si="325"/>
        <v>1</v>
      </c>
    </row>
    <row r="4855" spans="26:35" hidden="1" x14ac:dyDescent="0.25">
      <c r="Z4855"/>
      <c r="AD4855" s="5">
        <f t="shared" si="326"/>
        <v>43756</v>
      </c>
      <c r="AE4855" s="96" cm="1">
        <f t="array" ref="AE4855">_xlfn.XLOOKUP(AD4854,SELICHistorico[Data],SELICHistorico[SELIC dia]/100,AE4854,0)</f>
        <v>0</v>
      </c>
      <c r="AF4855" s="80">
        <f t="shared" si="324"/>
        <v>1</v>
      </c>
      <c r="AG4855" s="123">
        <f t="shared" si="323"/>
        <v>1000</v>
      </c>
      <c r="AH4855" s="126" cm="1">
        <f t="array" ref="AH4855">_xlfn.XLOOKUP(AD4854,CDIHistorico_[Data],CDIHistorico_[CDI dia]/100,AH4854,0)</f>
        <v>0</v>
      </c>
      <c r="AI4855" s="2">
        <f t="shared" si="325"/>
        <v>1</v>
      </c>
    </row>
    <row r="4856" spans="26:35" hidden="1" x14ac:dyDescent="0.25">
      <c r="Z4856"/>
      <c r="AD4856" s="5">
        <f t="shared" si="326"/>
        <v>43759</v>
      </c>
      <c r="AE4856" s="96" cm="1">
        <f t="array" ref="AE4856">_xlfn.XLOOKUP(AD4855,SELICHistorico[Data],SELICHistorico[SELIC dia]/100,AE4855,0)</f>
        <v>0</v>
      </c>
      <c r="AF4856" s="80">
        <f t="shared" si="324"/>
        <v>1</v>
      </c>
      <c r="AG4856" s="123">
        <f t="shared" si="323"/>
        <v>1000</v>
      </c>
      <c r="AH4856" s="126" cm="1">
        <f t="array" ref="AH4856">_xlfn.XLOOKUP(AD4855,CDIHistorico_[Data],CDIHistorico_[CDI dia]/100,AH4855,0)</f>
        <v>0</v>
      </c>
      <c r="AI4856" s="2">
        <f t="shared" si="325"/>
        <v>1</v>
      </c>
    </row>
    <row r="4857" spans="26:35" hidden="1" x14ac:dyDescent="0.25">
      <c r="Z4857"/>
      <c r="AD4857" s="5">
        <f t="shared" si="326"/>
        <v>43760</v>
      </c>
      <c r="AE4857" s="96" cm="1">
        <f t="array" ref="AE4857">_xlfn.XLOOKUP(AD4856,SELICHistorico[Data],SELICHistorico[SELIC dia]/100,AE4856,0)</f>
        <v>0</v>
      </c>
      <c r="AF4857" s="80">
        <f t="shared" si="324"/>
        <v>1</v>
      </c>
      <c r="AG4857" s="123">
        <f t="shared" si="323"/>
        <v>1000</v>
      </c>
      <c r="AH4857" s="126" cm="1">
        <f t="array" ref="AH4857">_xlfn.XLOOKUP(AD4856,CDIHistorico_[Data],CDIHistorico_[CDI dia]/100,AH4856,0)</f>
        <v>0</v>
      </c>
      <c r="AI4857" s="2">
        <f t="shared" si="325"/>
        <v>1</v>
      </c>
    </row>
    <row r="4858" spans="26:35" hidden="1" x14ac:dyDescent="0.25">
      <c r="Z4858"/>
      <c r="AD4858" s="5">
        <f t="shared" si="326"/>
        <v>43761</v>
      </c>
      <c r="AE4858" s="96" cm="1">
        <f t="array" ref="AE4858">_xlfn.XLOOKUP(AD4857,SELICHistorico[Data],SELICHistorico[SELIC dia]/100,AE4857,0)</f>
        <v>0</v>
      </c>
      <c r="AF4858" s="80">
        <f t="shared" si="324"/>
        <v>1</v>
      </c>
      <c r="AG4858" s="123">
        <f t="shared" si="323"/>
        <v>1000</v>
      </c>
      <c r="AH4858" s="126" cm="1">
        <f t="array" ref="AH4858">_xlfn.XLOOKUP(AD4857,CDIHistorico_[Data],CDIHistorico_[CDI dia]/100,AH4857,0)</f>
        <v>0</v>
      </c>
      <c r="AI4858" s="2">
        <f t="shared" si="325"/>
        <v>1</v>
      </c>
    </row>
    <row r="4859" spans="26:35" hidden="1" x14ac:dyDescent="0.25">
      <c r="Z4859"/>
      <c r="AD4859" s="5">
        <f t="shared" si="326"/>
        <v>43762</v>
      </c>
      <c r="AE4859" s="96" cm="1">
        <f t="array" ref="AE4859">_xlfn.XLOOKUP(AD4858,SELICHistorico[Data],SELICHistorico[SELIC dia]/100,AE4858,0)</f>
        <v>0</v>
      </c>
      <c r="AF4859" s="80">
        <f t="shared" si="324"/>
        <v>1</v>
      </c>
      <c r="AG4859" s="123">
        <f t="shared" si="323"/>
        <v>1000</v>
      </c>
      <c r="AH4859" s="126" cm="1">
        <f t="array" ref="AH4859">_xlfn.XLOOKUP(AD4858,CDIHistorico_[Data],CDIHistorico_[CDI dia]/100,AH4858,0)</f>
        <v>0</v>
      </c>
      <c r="AI4859" s="2">
        <f t="shared" si="325"/>
        <v>1</v>
      </c>
    </row>
    <row r="4860" spans="26:35" hidden="1" x14ac:dyDescent="0.25">
      <c r="Z4860"/>
      <c r="AD4860" s="5">
        <f t="shared" si="326"/>
        <v>43763</v>
      </c>
      <c r="AE4860" s="96" cm="1">
        <f t="array" ref="AE4860">_xlfn.XLOOKUP(AD4859,SELICHistorico[Data],SELICHistorico[SELIC dia]/100,AE4859,0)</f>
        <v>0</v>
      </c>
      <c r="AF4860" s="80">
        <f t="shared" si="324"/>
        <v>1</v>
      </c>
      <c r="AG4860" s="123">
        <f t="shared" si="323"/>
        <v>1000</v>
      </c>
      <c r="AH4860" s="126" cm="1">
        <f t="array" ref="AH4860">_xlfn.XLOOKUP(AD4859,CDIHistorico_[Data],CDIHistorico_[CDI dia]/100,AH4859,0)</f>
        <v>0</v>
      </c>
      <c r="AI4860" s="2">
        <f t="shared" si="325"/>
        <v>1</v>
      </c>
    </row>
    <row r="4861" spans="26:35" hidden="1" x14ac:dyDescent="0.25">
      <c r="Z4861"/>
      <c r="AD4861" s="5">
        <f t="shared" si="326"/>
        <v>43766</v>
      </c>
      <c r="AE4861" s="96" cm="1">
        <f t="array" ref="AE4861">_xlfn.XLOOKUP(AD4860,SELICHistorico[Data],SELICHistorico[SELIC dia]/100,AE4860,0)</f>
        <v>0</v>
      </c>
      <c r="AF4861" s="80">
        <f t="shared" si="324"/>
        <v>1</v>
      </c>
      <c r="AG4861" s="123">
        <f t="shared" si="323"/>
        <v>1000</v>
      </c>
      <c r="AH4861" s="126" cm="1">
        <f t="array" ref="AH4861">_xlfn.XLOOKUP(AD4860,CDIHistorico_[Data],CDIHistorico_[CDI dia]/100,AH4860,0)</f>
        <v>0</v>
      </c>
      <c r="AI4861" s="2">
        <f t="shared" si="325"/>
        <v>1</v>
      </c>
    </row>
    <row r="4862" spans="26:35" hidden="1" x14ac:dyDescent="0.25">
      <c r="Z4862"/>
      <c r="AD4862" s="5">
        <f t="shared" si="326"/>
        <v>43767</v>
      </c>
      <c r="AE4862" s="96" cm="1">
        <f t="array" ref="AE4862">_xlfn.XLOOKUP(AD4861,SELICHistorico[Data],SELICHistorico[SELIC dia]/100,AE4861,0)</f>
        <v>0</v>
      </c>
      <c r="AF4862" s="80">
        <f t="shared" si="324"/>
        <v>1</v>
      </c>
      <c r="AG4862" s="123">
        <f t="shared" si="323"/>
        <v>1000</v>
      </c>
      <c r="AH4862" s="126" cm="1">
        <f t="array" ref="AH4862">_xlfn.XLOOKUP(AD4861,CDIHistorico_[Data],CDIHistorico_[CDI dia]/100,AH4861,0)</f>
        <v>0</v>
      </c>
      <c r="AI4862" s="2">
        <f t="shared" si="325"/>
        <v>1</v>
      </c>
    </row>
    <row r="4863" spans="26:35" hidden="1" x14ac:dyDescent="0.25">
      <c r="Z4863"/>
      <c r="AD4863" s="5">
        <f t="shared" si="326"/>
        <v>43768</v>
      </c>
      <c r="AE4863" s="96" cm="1">
        <f t="array" ref="AE4863">_xlfn.XLOOKUP(AD4862,SELICHistorico[Data],SELICHistorico[SELIC dia]/100,AE4862,0)</f>
        <v>0</v>
      </c>
      <c r="AF4863" s="80">
        <f t="shared" si="324"/>
        <v>1</v>
      </c>
      <c r="AG4863" s="123">
        <f t="shared" si="323"/>
        <v>1000</v>
      </c>
      <c r="AH4863" s="126" cm="1">
        <f t="array" ref="AH4863">_xlfn.XLOOKUP(AD4862,CDIHistorico_[Data],CDIHistorico_[CDI dia]/100,AH4862,0)</f>
        <v>0</v>
      </c>
      <c r="AI4863" s="2">
        <f t="shared" si="325"/>
        <v>1</v>
      </c>
    </row>
    <row r="4864" spans="26:35" hidden="1" x14ac:dyDescent="0.25">
      <c r="Z4864"/>
      <c r="AD4864" s="5">
        <f t="shared" si="326"/>
        <v>43769</v>
      </c>
      <c r="AE4864" s="96" cm="1">
        <f t="array" ref="AE4864">_xlfn.XLOOKUP(AD4863,SELICHistorico[Data],SELICHistorico[SELIC dia]/100,AE4863,0)</f>
        <v>0</v>
      </c>
      <c r="AF4864" s="80">
        <f t="shared" si="324"/>
        <v>1</v>
      </c>
      <c r="AG4864" s="123">
        <f t="shared" si="323"/>
        <v>1000</v>
      </c>
      <c r="AH4864" s="126" cm="1">
        <f t="array" ref="AH4864">_xlfn.XLOOKUP(AD4863,CDIHistorico_[Data],CDIHistorico_[CDI dia]/100,AH4863,0)</f>
        <v>0</v>
      </c>
      <c r="AI4864" s="2">
        <f t="shared" si="325"/>
        <v>1</v>
      </c>
    </row>
    <row r="4865" spans="26:35" hidden="1" x14ac:dyDescent="0.25">
      <c r="Z4865"/>
      <c r="AD4865" s="5">
        <f t="shared" si="326"/>
        <v>43770</v>
      </c>
      <c r="AE4865" s="96" cm="1">
        <f t="array" ref="AE4865">_xlfn.XLOOKUP(AD4864,SELICHistorico[Data],SELICHistorico[SELIC dia]/100,AE4864,0)</f>
        <v>0</v>
      </c>
      <c r="AF4865" s="80">
        <f t="shared" si="324"/>
        <v>1</v>
      </c>
      <c r="AG4865" s="123">
        <f t="shared" si="323"/>
        <v>1000</v>
      </c>
      <c r="AH4865" s="126" cm="1">
        <f t="array" ref="AH4865">_xlfn.XLOOKUP(AD4864,CDIHistorico_[Data],CDIHistorico_[CDI dia]/100,AH4864,0)</f>
        <v>0</v>
      </c>
      <c r="AI4865" s="2">
        <f t="shared" si="325"/>
        <v>1</v>
      </c>
    </row>
    <row r="4866" spans="26:35" hidden="1" x14ac:dyDescent="0.25">
      <c r="Z4866"/>
      <c r="AD4866" s="5">
        <f t="shared" si="326"/>
        <v>43773</v>
      </c>
      <c r="AE4866" s="96" cm="1">
        <f t="array" ref="AE4866">_xlfn.XLOOKUP(AD4865,SELICHistorico[Data],SELICHistorico[SELIC dia]/100,AE4865,0)</f>
        <v>0</v>
      </c>
      <c r="AF4866" s="80">
        <f t="shared" si="324"/>
        <v>1</v>
      </c>
      <c r="AG4866" s="123">
        <f t="shared" si="323"/>
        <v>1000</v>
      </c>
      <c r="AH4866" s="126" cm="1">
        <f t="array" ref="AH4866">_xlfn.XLOOKUP(AD4865,CDIHistorico_[Data],CDIHistorico_[CDI dia]/100,AH4865,0)</f>
        <v>0</v>
      </c>
      <c r="AI4866" s="2">
        <f t="shared" si="325"/>
        <v>1</v>
      </c>
    </row>
    <row r="4867" spans="26:35" hidden="1" x14ac:dyDescent="0.25">
      <c r="Z4867"/>
      <c r="AD4867" s="5">
        <f t="shared" si="326"/>
        <v>43774</v>
      </c>
      <c r="AE4867" s="96" cm="1">
        <f t="array" ref="AE4867">_xlfn.XLOOKUP(AD4866,SELICHistorico[Data],SELICHistorico[SELIC dia]/100,AE4866,0)</f>
        <v>0</v>
      </c>
      <c r="AF4867" s="80">
        <f t="shared" si="324"/>
        <v>1</v>
      </c>
      <c r="AG4867" s="123">
        <f t="shared" si="323"/>
        <v>1000</v>
      </c>
      <c r="AH4867" s="126" cm="1">
        <f t="array" ref="AH4867">_xlfn.XLOOKUP(AD4866,CDIHistorico_[Data],CDIHistorico_[CDI dia]/100,AH4866,0)</f>
        <v>0</v>
      </c>
      <c r="AI4867" s="2">
        <f t="shared" si="325"/>
        <v>1</v>
      </c>
    </row>
    <row r="4868" spans="26:35" hidden="1" x14ac:dyDescent="0.25">
      <c r="Z4868"/>
      <c r="AD4868" s="5">
        <f t="shared" si="326"/>
        <v>43775</v>
      </c>
      <c r="AE4868" s="96" cm="1">
        <f t="array" ref="AE4868">_xlfn.XLOOKUP(AD4867,SELICHistorico[Data],SELICHistorico[SELIC dia]/100,AE4867,0)</f>
        <v>0</v>
      </c>
      <c r="AF4868" s="80">
        <f t="shared" si="324"/>
        <v>1</v>
      </c>
      <c r="AG4868" s="123">
        <f t="shared" si="323"/>
        <v>1000</v>
      </c>
      <c r="AH4868" s="126" cm="1">
        <f t="array" ref="AH4868">_xlfn.XLOOKUP(AD4867,CDIHistorico_[Data],CDIHistorico_[CDI dia]/100,AH4867,0)</f>
        <v>0</v>
      </c>
      <c r="AI4868" s="2">
        <f t="shared" si="325"/>
        <v>1</v>
      </c>
    </row>
    <row r="4869" spans="26:35" hidden="1" x14ac:dyDescent="0.25">
      <c r="Z4869"/>
      <c r="AD4869" s="5">
        <f t="shared" si="326"/>
        <v>43776</v>
      </c>
      <c r="AE4869" s="96" cm="1">
        <f t="array" ref="AE4869">_xlfn.XLOOKUP(AD4868,SELICHistorico[Data],SELICHistorico[SELIC dia]/100,AE4868,0)</f>
        <v>0</v>
      </c>
      <c r="AF4869" s="80">
        <f t="shared" si="324"/>
        <v>1</v>
      </c>
      <c r="AG4869" s="123">
        <f t="shared" si="323"/>
        <v>1000</v>
      </c>
      <c r="AH4869" s="126" cm="1">
        <f t="array" ref="AH4869">_xlfn.XLOOKUP(AD4868,CDIHistorico_[Data],CDIHistorico_[CDI dia]/100,AH4868,0)</f>
        <v>0</v>
      </c>
      <c r="AI4869" s="2">
        <f t="shared" si="325"/>
        <v>1</v>
      </c>
    </row>
    <row r="4870" spans="26:35" hidden="1" x14ac:dyDescent="0.25">
      <c r="Z4870"/>
      <c r="AD4870" s="5">
        <f t="shared" si="326"/>
        <v>43777</v>
      </c>
      <c r="AE4870" s="96" cm="1">
        <f t="array" ref="AE4870">_xlfn.XLOOKUP(AD4869,SELICHistorico[Data],SELICHistorico[SELIC dia]/100,AE4869,0)</f>
        <v>0</v>
      </c>
      <c r="AF4870" s="80">
        <f t="shared" si="324"/>
        <v>1</v>
      </c>
      <c r="AG4870" s="123">
        <f t="shared" si="323"/>
        <v>1000</v>
      </c>
      <c r="AH4870" s="126" cm="1">
        <f t="array" ref="AH4870">_xlfn.XLOOKUP(AD4869,CDIHistorico_[Data],CDIHistorico_[CDI dia]/100,AH4869,0)</f>
        <v>0</v>
      </c>
      <c r="AI4870" s="2">
        <f t="shared" si="325"/>
        <v>1</v>
      </c>
    </row>
    <row r="4871" spans="26:35" hidden="1" x14ac:dyDescent="0.25">
      <c r="Z4871"/>
      <c r="AD4871" s="5">
        <f t="shared" si="326"/>
        <v>43780</v>
      </c>
      <c r="AE4871" s="96" cm="1">
        <f t="array" ref="AE4871">_xlfn.XLOOKUP(AD4870,SELICHistorico[Data],SELICHistorico[SELIC dia]/100,AE4870,0)</f>
        <v>0</v>
      </c>
      <c r="AF4871" s="80">
        <f t="shared" si="324"/>
        <v>1</v>
      </c>
      <c r="AG4871" s="123">
        <f t="shared" si="323"/>
        <v>1000</v>
      </c>
      <c r="AH4871" s="126" cm="1">
        <f t="array" ref="AH4871">_xlfn.XLOOKUP(AD4870,CDIHistorico_[Data],CDIHistorico_[CDI dia]/100,AH4870,0)</f>
        <v>0</v>
      </c>
      <c r="AI4871" s="2">
        <f t="shared" si="325"/>
        <v>1</v>
      </c>
    </row>
    <row r="4872" spans="26:35" hidden="1" x14ac:dyDescent="0.25">
      <c r="Z4872"/>
      <c r="AD4872" s="5">
        <f t="shared" si="326"/>
        <v>43781</v>
      </c>
      <c r="AE4872" s="96" cm="1">
        <f t="array" ref="AE4872">_xlfn.XLOOKUP(AD4871,SELICHistorico[Data],SELICHistorico[SELIC dia]/100,AE4871,0)</f>
        <v>0</v>
      </c>
      <c r="AF4872" s="80">
        <f t="shared" si="324"/>
        <v>1</v>
      </c>
      <c r="AG4872" s="123">
        <f t="shared" si="323"/>
        <v>1000</v>
      </c>
      <c r="AH4872" s="126" cm="1">
        <f t="array" ref="AH4872">_xlfn.XLOOKUP(AD4871,CDIHistorico_[Data],CDIHistorico_[CDI dia]/100,AH4871,0)</f>
        <v>0</v>
      </c>
      <c r="AI4872" s="2">
        <f t="shared" si="325"/>
        <v>1</v>
      </c>
    </row>
    <row r="4873" spans="26:35" hidden="1" x14ac:dyDescent="0.25">
      <c r="Z4873"/>
      <c r="AD4873" s="5">
        <f t="shared" si="326"/>
        <v>43782</v>
      </c>
      <c r="AE4873" s="96" cm="1">
        <f t="array" ref="AE4873">_xlfn.XLOOKUP(AD4872,SELICHistorico[Data],SELICHistorico[SELIC dia]/100,AE4872,0)</f>
        <v>0</v>
      </c>
      <c r="AF4873" s="80">
        <f t="shared" si="324"/>
        <v>1</v>
      </c>
      <c r="AG4873" s="123">
        <f t="shared" si="323"/>
        <v>1000</v>
      </c>
      <c r="AH4873" s="126" cm="1">
        <f t="array" ref="AH4873">_xlfn.XLOOKUP(AD4872,CDIHistorico_[Data],CDIHistorico_[CDI dia]/100,AH4872,0)</f>
        <v>0</v>
      </c>
      <c r="AI4873" s="2">
        <f t="shared" si="325"/>
        <v>1</v>
      </c>
    </row>
    <row r="4874" spans="26:35" hidden="1" x14ac:dyDescent="0.25">
      <c r="Z4874"/>
      <c r="AD4874" s="5">
        <f t="shared" si="326"/>
        <v>43783</v>
      </c>
      <c r="AE4874" s="96" cm="1">
        <f t="array" ref="AE4874">_xlfn.XLOOKUP(AD4873,SELICHistorico[Data],SELICHistorico[SELIC dia]/100,AE4873,0)</f>
        <v>0</v>
      </c>
      <c r="AF4874" s="80">
        <f t="shared" si="324"/>
        <v>1</v>
      </c>
      <c r="AG4874" s="123">
        <f t="shared" si="323"/>
        <v>1000</v>
      </c>
      <c r="AH4874" s="126" cm="1">
        <f t="array" ref="AH4874">_xlfn.XLOOKUP(AD4873,CDIHistorico_[Data],CDIHistorico_[CDI dia]/100,AH4873,0)</f>
        <v>0</v>
      </c>
      <c r="AI4874" s="2">
        <f t="shared" si="325"/>
        <v>1</v>
      </c>
    </row>
    <row r="4875" spans="26:35" hidden="1" x14ac:dyDescent="0.25">
      <c r="Z4875"/>
      <c r="AD4875" s="5">
        <f t="shared" si="326"/>
        <v>43787</v>
      </c>
      <c r="AE4875" s="96" cm="1">
        <f t="array" ref="AE4875">_xlfn.XLOOKUP(AD4874,SELICHistorico[Data],SELICHistorico[SELIC dia]/100,AE4874,0)</f>
        <v>0</v>
      </c>
      <c r="AF4875" s="80">
        <f t="shared" si="324"/>
        <v>1</v>
      </c>
      <c r="AG4875" s="123">
        <f t="shared" si="323"/>
        <v>1000</v>
      </c>
      <c r="AH4875" s="126" cm="1">
        <f t="array" ref="AH4875">_xlfn.XLOOKUP(AD4874,CDIHistorico_[Data],CDIHistorico_[CDI dia]/100,AH4874,0)</f>
        <v>0</v>
      </c>
      <c r="AI4875" s="2">
        <f t="shared" si="325"/>
        <v>1</v>
      </c>
    </row>
    <row r="4876" spans="26:35" hidden="1" x14ac:dyDescent="0.25">
      <c r="Z4876"/>
      <c r="AD4876" s="5">
        <f t="shared" si="326"/>
        <v>43788</v>
      </c>
      <c r="AE4876" s="96" cm="1">
        <f t="array" ref="AE4876">_xlfn.XLOOKUP(AD4875,SELICHistorico[Data],SELICHistorico[SELIC dia]/100,AE4875,0)</f>
        <v>0</v>
      </c>
      <c r="AF4876" s="80">
        <f t="shared" si="324"/>
        <v>1</v>
      </c>
      <c r="AG4876" s="123">
        <f t="shared" ref="AG4876:AG4939" si="327">TRUNC(1000*AF4876,6)</f>
        <v>1000</v>
      </c>
      <c r="AH4876" s="126" cm="1">
        <f t="array" ref="AH4876">_xlfn.XLOOKUP(AD4875,CDIHistorico_[Data],CDIHistorico_[CDI dia]/100,AH4875,0)</f>
        <v>0</v>
      </c>
      <c r="AI4876" s="2">
        <f t="shared" si="325"/>
        <v>1</v>
      </c>
    </row>
    <row r="4877" spans="26:35" hidden="1" x14ac:dyDescent="0.25">
      <c r="Z4877"/>
      <c r="AD4877" s="5">
        <f t="shared" si="326"/>
        <v>43789</v>
      </c>
      <c r="AE4877" s="96" cm="1">
        <f t="array" ref="AE4877">_xlfn.XLOOKUP(AD4876,SELICHistorico[Data],SELICHistorico[SELIC dia]/100,AE4876,0)</f>
        <v>0</v>
      </c>
      <c r="AF4877" s="80">
        <f t="shared" ref="AF4877:AF4940" si="328">AF4876*(1+AE4877)</f>
        <v>1</v>
      </c>
      <c r="AG4877" s="123">
        <f t="shared" si="327"/>
        <v>1000</v>
      </c>
      <c r="AH4877" s="126" cm="1">
        <f t="array" ref="AH4877">_xlfn.XLOOKUP(AD4876,CDIHistorico_[Data],CDIHistorico_[CDI dia]/100,AH4876,0)</f>
        <v>0</v>
      </c>
      <c r="AI4877" s="2">
        <f t="shared" ref="AI4877:AI4940" si="329">AI4876*(1+AH4877)</f>
        <v>1</v>
      </c>
    </row>
    <row r="4878" spans="26:35" hidden="1" x14ac:dyDescent="0.25">
      <c r="Z4878"/>
      <c r="AD4878" s="5">
        <f t="shared" si="326"/>
        <v>43790</v>
      </c>
      <c r="AE4878" s="96" cm="1">
        <f t="array" ref="AE4878">_xlfn.XLOOKUP(AD4877,SELICHistorico[Data],SELICHistorico[SELIC dia]/100,AE4877,0)</f>
        <v>0</v>
      </c>
      <c r="AF4878" s="80">
        <f t="shared" si="328"/>
        <v>1</v>
      </c>
      <c r="AG4878" s="123">
        <f t="shared" si="327"/>
        <v>1000</v>
      </c>
      <c r="AH4878" s="126" cm="1">
        <f t="array" ref="AH4878">_xlfn.XLOOKUP(AD4877,CDIHistorico_[Data],CDIHistorico_[CDI dia]/100,AH4877,0)</f>
        <v>0</v>
      </c>
      <c r="AI4878" s="2">
        <f t="shared" si="329"/>
        <v>1</v>
      </c>
    </row>
    <row r="4879" spans="26:35" hidden="1" x14ac:dyDescent="0.25">
      <c r="Z4879"/>
      <c r="AD4879" s="5">
        <f t="shared" si="326"/>
        <v>43791</v>
      </c>
      <c r="AE4879" s="96" cm="1">
        <f t="array" ref="AE4879">_xlfn.XLOOKUP(AD4878,SELICHistorico[Data],SELICHistorico[SELIC dia]/100,AE4878,0)</f>
        <v>0</v>
      </c>
      <c r="AF4879" s="80">
        <f t="shared" si="328"/>
        <v>1</v>
      </c>
      <c r="AG4879" s="123">
        <f t="shared" si="327"/>
        <v>1000</v>
      </c>
      <c r="AH4879" s="126" cm="1">
        <f t="array" ref="AH4879">_xlfn.XLOOKUP(AD4878,CDIHistorico_[Data],CDIHistorico_[CDI dia]/100,AH4878,0)</f>
        <v>0</v>
      </c>
      <c r="AI4879" s="2">
        <f t="shared" si="329"/>
        <v>1</v>
      </c>
    </row>
    <row r="4880" spans="26:35" hidden="1" x14ac:dyDescent="0.25">
      <c r="Z4880"/>
      <c r="AD4880" s="5">
        <f t="shared" si="326"/>
        <v>43794</v>
      </c>
      <c r="AE4880" s="96" cm="1">
        <f t="array" ref="AE4880">_xlfn.XLOOKUP(AD4879,SELICHistorico[Data],SELICHistorico[SELIC dia]/100,AE4879,0)</f>
        <v>0</v>
      </c>
      <c r="AF4880" s="80">
        <f t="shared" si="328"/>
        <v>1</v>
      </c>
      <c r="AG4880" s="123">
        <f t="shared" si="327"/>
        <v>1000</v>
      </c>
      <c r="AH4880" s="126" cm="1">
        <f t="array" ref="AH4880">_xlfn.XLOOKUP(AD4879,CDIHistorico_[Data],CDIHistorico_[CDI dia]/100,AH4879,0)</f>
        <v>0</v>
      </c>
      <c r="AI4880" s="2">
        <f t="shared" si="329"/>
        <v>1</v>
      </c>
    </row>
    <row r="4881" spans="26:35" hidden="1" x14ac:dyDescent="0.25">
      <c r="Z4881"/>
      <c r="AD4881" s="5">
        <f t="shared" si="326"/>
        <v>43795</v>
      </c>
      <c r="AE4881" s="96" cm="1">
        <f t="array" ref="AE4881">_xlfn.XLOOKUP(AD4880,SELICHistorico[Data],SELICHistorico[SELIC dia]/100,AE4880,0)</f>
        <v>0</v>
      </c>
      <c r="AF4881" s="80">
        <f t="shared" si="328"/>
        <v>1</v>
      </c>
      <c r="AG4881" s="123">
        <f t="shared" si="327"/>
        <v>1000</v>
      </c>
      <c r="AH4881" s="126" cm="1">
        <f t="array" ref="AH4881">_xlfn.XLOOKUP(AD4880,CDIHistorico_[Data],CDIHistorico_[CDI dia]/100,AH4880,0)</f>
        <v>0</v>
      </c>
      <c r="AI4881" s="2">
        <f t="shared" si="329"/>
        <v>1</v>
      </c>
    </row>
    <row r="4882" spans="26:35" hidden="1" x14ac:dyDescent="0.25">
      <c r="Z4882"/>
      <c r="AD4882" s="5">
        <f t="shared" si="326"/>
        <v>43796</v>
      </c>
      <c r="AE4882" s="96" cm="1">
        <f t="array" ref="AE4882">_xlfn.XLOOKUP(AD4881,SELICHistorico[Data],SELICHistorico[SELIC dia]/100,AE4881,0)</f>
        <v>0</v>
      </c>
      <c r="AF4882" s="80">
        <f t="shared" si="328"/>
        <v>1</v>
      </c>
      <c r="AG4882" s="123">
        <f t="shared" si="327"/>
        <v>1000</v>
      </c>
      <c r="AH4882" s="126" cm="1">
        <f t="array" ref="AH4882">_xlfn.XLOOKUP(AD4881,CDIHistorico_[Data],CDIHistorico_[CDI dia]/100,AH4881,0)</f>
        <v>0</v>
      </c>
      <c r="AI4882" s="2">
        <f t="shared" si="329"/>
        <v>1</v>
      </c>
    </row>
    <row r="4883" spans="26:35" hidden="1" x14ac:dyDescent="0.25">
      <c r="Z4883"/>
      <c r="AD4883" s="5">
        <f t="shared" si="326"/>
        <v>43797</v>
      </c>
      <c r="AE4883" s="96" cm="1">
        <f t="array" ref="AE4883">_xlfn.XLOOKUP(AD4882,SELICHistorico[Data],SELICHistorico[SELIC dia]/100,AE4882,0)</f>
        <v>0</v>
      </c>
      <c r="AF4883" s="80">
        <f t="shared" si="328"/>
        <v>1</v>
      </c>
      <c r="AG4883" s="123">
        <f t="shared" si="327"/>
        <v>1000</v>
      </c>
      <c r="AH4883" s="126" cm="1">
        <f t="array" ref="AH4883">_xlfn.XLOOKUP(AD4882,CDIHistorico_[Data],CDIHistorico_[CDI dia]/100,AH4882,0)</f>
        <v>0</v>
      </c>
      <c r="AI4883" s="2">
        <f t="shared" si="329"/>
        <v>1</v>
      </c>
    </row>
    <row r="4884" spans="26:35" hidden="1" x14ac:dyDescent="0.25">
      <c r="Z4884"/>
      <c r="AD4884" s="5">
        <f t="shared" ref="AD4884:AD4947" si="330">WORKDAY(AD4883,1,feriados)</f>
        <v>43798</v>
      </c>
      <c r="AE4884" s="96" cm="1">
        <f t="array" ref="AE4884">_xlfn.XLOOKUP(AD4883,SELICHistorico[Data],SELICHistorico[SELIC dia]/100,AE4883,0)</f>
        <v>0</v>
      </c>
      <c r="AF4884" s="80">
        <f t="shared" si="328"/>
        <v>1</v>
      </c>
      <c r="AG4884" s="123">
        <f t="shared" si="327"/>
        <v>1000</v>
      </c>
      <c r="AH4884" s="126" cm="1">
        <f t="array" ref="AH4884">_xlfn.XLOOKUP(AD4883,CDIHistorico_[Data],CDIHistorico_[CDI dia]/100,AH4883,0)</f>
        <v>0</v>
      </c>
      <c r="AI4884" s="2">
        <f t="shared" si="329"/>
        <v>1</v>
      </c>
    </row>
    <row r="4885" spans="26:35" hidden="1" x14ac:dyDescent="0.25">
      <c r="Z4885"/>
      <c r="AD4885" s="5">
        <f t="shared" si="330"/>
        <v>43801</v>
      </c>
      <c r="AE4885" s="96" cm="1">
        <f t="array" ref="AE4885">_xlfn.XLOOKUP(AD4884,SELICHistorico[Data],SELICHistorico[SELIC dia]/100,AE4884,0)</f>
        <v>0</v>
      </c>
      <c r="AF4885" s="80">
        <f t="shared" si="328"/>
        <v>1</v>
      </c>
      <c r="AG4885" s="123">
        <f t="shared" si="327"/>
        <v>1000</v>
      </c>
      <c r="AH4885" s="126" cm="1">
        <f t="array" ref="AH4885">_xlfn.XLOOKUP(AD4884,CDIHistorico_[Data],CDIHistorico_[CDI dia]/100,AH4884,0)</f>
        <v>0</v>
      </c>
      <c r="AI4885" s="2">
        <f t="shared" si="329"/>
        <v>1</v>
      </c>
    </row>
    <row r="4886" spans="26:35" hidden="1" x14ac:dyDescent="0.25">
      <c r="Z4886"/>
      <c r="AD4886" s="5">
        <f t="shared" si="330"/>
        <v>43802</v>
      </c>
      <c r="AE4886" s="96" cm="1">
        <f t="array" ref="AE4886">_xlfn.XLOOKUP(AD4885,SELICHistorico[Data],SELICHistorico[SELIC dia]/100,AE4885,0)</f>
        <v>0</v>
      </c>
      <c r="AF4886" s="80">
        <f t="shared" si="328"/>
        <v>1</v>
      </c>
      <c r="AG4886" s="123">
        <f t="shared" si="327"/>
        <v>1000</v>
      </c>
      <c r="AH4886" s="126" cm="1">
        <f t="array" ref="AH4886">_xlfn.XLOOKUP(AD4885,CDIHistorico_[Data],CDIHistorico_[CDI dia]/100,AH4885,0)</f>
        <v>0</v>
      </c>
      <c r="AI4886" s="2">
        <f t="shared" si="329"/>
        <v>1</v>
      </c>
    </row>
    <row r="4887" spans="26:35" hidden="1" x14ac:dyDescent="0.25">
      <c r="Z4887"/>
      <c r="AD4887" s="5">
        <f t="shared" si="330"/>
        <v>43803</v>
      </c>
      <c r="AE4887" s="96" cm="1">
        <f t="array" ref="AE4887">_xlfn.XLOOKUP(AD4886,SELICHistorico[Data],SELICHistorico[SELIC dia]/100,AE4886,0)</f>
        <v>0</v>
      </c>
      <c r="AF4887" s="80">
        <f t="shared" si="328"/>
        <v>1</v>
      </c>
      <c r="AG4887" s="123">
        <f t="shared" si="327"/>
        <v>1000</v>
      </c>
      <c r="AH4887" s="126" cm="1">
        <f t="array" ref="AH4887">_xlfn.XLOOKUP(AD4886,CDIHistorico_[Data],CDIHistorico_[CDI dia]/100,AH4886,0)</f>
        <v>0</v>
      </c>
      <c r="AI4887" s="2">
        <f t="shared" si="329"/>
        <v>1</v>
      </c>
    </row>
    <row r="4888" spans="26:35" hidden="1" x14ac:dyDescent="0.25">
      <c r="Z4888"/>
      <c r="AD4888" s="5">
        <f t="shared" si="330"/>
        <v>43804</v>
      </c>
      <c r="AE4888" s="96" cm="1">
        <f t="array" ref="AE4888">_xlfn.XLOOKUP(AD4887,SELICHistorico[Data],SELICHistorico[SELIC dia]/100,AE4887,0)</f>
        <v>0</v>
      </c>
      <c r="AF4888" s="80">
        <f t="shared" si="328"/>
        <v>1</v>
      </c>
      <c r="AG4888" s="123">
        <f t="shared" si="327"/>
        <v>1000</v>
      </c>
      <c r="AH4888" s="126" cm="1">
        <f t="array" ref="AH4888">_xlfn.XLOOKUP(AD4887,CDIHistorico_[Data],CDIHistorico_[CDI dia]/100,AH4887,0)</f>
        <v>0</v>
      </c>
      <c r="AI4888" s="2">
        <f t="shared" si="329"/>
        <v>1</v>
      </c>
    </row>
    <row r="4889" spans="26:35" hidden="1" x14ac:dyDescent="0.25">
      <c r="Z4889"/>
      <c r="AD4889" s="5">
        <f t="shared" si="330"/>
        <v>43805</v>
      </c>
      <c r="AE4889" s="96" cm="1">
        <f t="array" ref="AE4889">_xlfn.XLOOKUP(AD4888,SELICHistorico[Data],SELICHistorico[SELIC dia]/100,AE4888,0)</f>
        <v>0</v>
      </c>
      <c r="AF4889" s="80">
        <f t="shared" si="328"/>
        <v>1</v>
      </c>
      <c r="AG4889" s="123">
        <f t="shared" si="327"/>
        <v>1000</v>
      </c>
      <c r="AH4889" s="126" cm="1">
        <f t="array" ref="AH4889">_xlfn.XLOOKUP(AD4888,CDIHistorico_[Data],CDIHistorico_[CDI dia]/100,AH4888,0)</f>
        <v>0</v>
      </c>
      <c r="AI4889" s="2">
        <f t="shared" si="329"/>
        <v>1</v>
      </c>
    </row>
    <row r="4890" spans="26:35" hidden="1" x14ac:dyDescent="0.25">
      <c r="Z4890"/>
      <c r="AD4890" s="5">
        <f t="shared" si="330"/>
        <v>43808</v>
      </c>
      <c r="AE4890" s="96" cm="1">
        <f t="array" ref="AE4890">_xlfn.XLOOKUP(AD4889,SELICHistorico[Data],SELICHistorico[SELIC dia]/100,AE4889,0)</f>
        <v>0</v>
      </c>
      <c r="AF4890" s="80">
        <f t="shared" si="328"/>
        <v>1</v>
      </c>
      <c r="AG4890" s="123">
        <f t="shared" si="327"/>
        <v>1000</v>
      </c>
      <c r="AH4890" s="126" cm="1">
        <f t="array" ref="AH4890">_xlfn.XLOOKUP(AD4889,CDIHistorico_[Data],CDIHistorico_[CDI dia]/100,AH4889,0)</f>
        <v>0</v>
      </c>
      <c r="AI4890" s="2">
        <f t="shared" si="329"/>
        <v>1</v>
      </c>
    </row>
    <row r="4891" spans="26:35" hidden="1" x14ac:dyDescent="0.25">
      <c r="Z4891"/>
      <c r="AD4891" s="5">
        <f t="shared" si="330"/>
        <v>43809</v>
      </c>
      <c r="AE4891" s="96" cm="1">
        <f t="array" ref="AE4891">_xlfn.XLOOKUP(AD4890,SELICHistorico[Data],SELICHistorico[SELIC dia]/100,AE4890,0)</f>
        <v>0</v>
      </c>
      <c r="AF4891" s="80">
        <f t="shared" si="328"/>
        <v>1</v>
      </c>
      <c r="AG4891" s="123">
        <f t="shared" si="327"/>
        <v>1000</v>
      </c>
      <c r="AH4891" s="126" cm="1">
        <f t="array" ref="AH4891">_xlfn.XLOOKUP(AD4890,CDIHistorico_[Data],CDIHistorico_[CDI dia]/100,AH4890,0)</f>
        <v>0</v>
      </c>
      <c r="AI4891" s="2">
        <f t="shared" si="329"/>
        <v>1</v>
      </c>
    </row>
    <row r="4892" spans="26:35" hidden="1" x14ac:dyDescent="0.25">
      <c r="Z4892"/>
      <c r="AD4892" s="5">
        <f t="shared" si="330"/>
        <v>43810</v>
      </c>
      <c r="AE4892" s="96" cm="1">
        <f t="array" ref="AE4892">_xlfn.XLOOKUP(AD4891,SELICHistorico[Data],SELICHistorico[SELIC dia]/100,AE4891,0)</f>
        <v>0</v>
      </c>
      <c r="AF4892" s="80">
        <f t="shared" si="328"/>
        <v>1</v>
      </c>
      <c r="AG4892" s="123">
        <f t="shared" si="327"/>
        <v>1000</v>
      </c>
      <c r="AH4892" s="126" cm="1">
        <f t="array" ref="AH4892">_xlfn.XLOOKUP(AD4891,CDIHistorico_[Data],CDIHistorico_[CDI dia]/100,AH4891,0)</f>
        <v>0</v>
      </c>
      <c r="AI4892" s="2">
        <f t="shared" si="329"/>
        <v>1</v>
      </c>
    </row>
    <row r="4893" spans="26:35" hidden="1" x14ac:dyDescent="0.25">
      <c r="Z4893"/>
      <c r="AD4893" s="5">
        <f t="shared" si="330"/>
        <v>43811</v>
      </c>
      <c r="AE4893" s="96" cm="1">
        <f t="array" ref="AE4893">_xlfn.XLOOKUP(AD4892,SELICHistorico[Data],SELICHistorico[SELIC dia]/100,AE4892,0)</f>
        <v>0</v>
      </c>
      <c r="AF4893" s="80">
        <f t="shared" si="328"/>
        <v>1</v>
      </c>
      <c r="AG4893" s="123">
        <f t="shared" si="327"/>
        <v>1000</v>
      </c>
      <c r="AH4893" s="126" cm="1">
        <f t="array" ref="AH4893">_xlfn.XLOOKUP(AD4892,CDIHistorico_[Data],CDIHistorico_[CDI dia]/100,AH4892,0)</f>
        <v>0</v>
      </c>
      <c r="AI4893" s="2">
        <f t="shared" si="329"/>
        <v>1</v>
      </c>
    </row>
    <row r="4894" spans="26:35" hidden="1" x14ac:dyDescent="0.25">
      <c r="Z4894"/>
      <c r="AD4894" s="5">
        <f t="shared" si="330"/>
        <v>43812</v>
      </c>
      <c r="AE4894" s="96" cm="1">
        <f t="array" ref="AE4894">_xlfn.XLOOKUP(AD4893,SELICHistorico[Data],SELICHistorico[SELIC dia]/100,AE4893,0)</f>
        <v>0</v>
      </c>
      <c r="AF4894" s="80">
        <f t="shared" si="328"/>
        <v>1</v>
      </c>
      <c r="AG4894" s="123">
        <f t="shared" si="327"/>
        <v>1000</v>
      </c>
      <c r="AH4894" s="126" cm="1">
        <f t="array" ref="AH4894">_xlfn.XLOOKUP(AD4893,CDIHistorico_[Data],CDIHistorico_[CDI dia]/100,AH4893,0)</f>
        <v>0</v>
      </c>
      <c r="AI4894" s="2">
        <f t="shared" si="329"/>
        <v>1</v>
      </c>
    </row>
    <row r="4895" spans="26:35" hidden="1" x14ac:dyDescent="0.25">
      <c r="Z4895"/>
      <c r="AD4895" s="5">
        <f t="shared" si="330"/>
        <v>43815</v>
      </c>
      <c r="AE4895" s="96" cm="1">
        <f t="array" ref="AE4895">_xlfn.XLOOKUP(AD4894,SELICHistorico[Data],SELICHistorico[SELIC dia]/100,AE4894,0)</f>
        <v>0</v>
      </c>
      <c r="AF4895" s="80">
        <f t="shared" si="328"/>
        <v>1</v>
      </c>
      <c r="AG4895" s="123">
        <f t="shared" si="327"/>
        <v>1000</v>
      </c>
      <c r="AH4895" s="126" cm="1">
        <f t="array" ref="AH4895">_xlfn.XLOOKUP(AD4894,CDIHistorico_[Data],CDIHistorico_[CDI dia]/100,AH4894,0)</f>
        <v>0</v>
      </c>
      <c r="AI4895" s="2">
        <f t="shared" si="329"/>
        <v>1</v>
      </c>
    </row>
    <row r="4896" spans="26:35" hidden="1" x14ac:dyDescent="0.25">
      <c r="Z4896"/>
      <c r="AD4896" s="5">
        <f t="shared" si="330"/>
        <v>43816</v>
      </c>
      <c r="AE4896" s="96" cm="1">
        <f t="array" ref="AE4896">_xlfn.XLOOKUP(AD4895,SELICHistorico[Data],SELICHistorico[SELIC dia]/100,AE4895,0)</f>
        <v>0</v>
      </c>
      <c r="AF4896" s="80">
        <f t="shared" si="328"/>
        <v>1</v>
      </c>
      <c r="AG4896" s="123">
        <f t="shared" si="327"/>
        <v>1000</v>
      </c>
      <c r="AH4896" s="126" cm="1">
        <f t="array" ref="AH4896">_xlfn.XLOOKUP(AD4895,CDIHistorico_[Data],CDIHistorico_[CDI dia]/100,AH4895,0)</f>
        <v>0</v>
      </c>
      <c r="AI4896" s="2">
        <f t="shared" si="329"/>
        <v>1</v>
      </c>
    </row>
    <row r="4897" spans="26:35" hidden="1" x14ac:dyDescent="0.25">
      <c r="Z4897"/>
      <c r="AD4897" s="5">
        <f t="shared" si="330"/>
        <v>43817</v>
      </c>
      <c r="AE4897" s="96" cm="1">
        <f t="array" ref="AE4897">_xlfn.XLOOKUP(AD4896,SELICHistorico[Data],SELICHistorico[SELIC dia]/100,AE4896,0)</f>
        <v>0</v>
      </c>
      <c r="AF4897" s="80">
        <f t="shared" si="328"/>
        <v>1</v>
      </c>
      <c r="AG4897" s="123">
        <f t="shared" si="327"/>
        <v>1000</v>
      </c>
      <c r="AH4897" s="126" cm="1">
        <f t="array" ref="AH4897">_xlfn.XLOOKUP(AD4896,CDIHistorico_[Data],CDIHistorico_[CDI dia]/100,AH4896,0)</f>
        <v>0</v>
      </c>
      <c r="AI4897" s="2">
        <f t="shared" si="329"/>
        <v>1</v>
      </c>
    </row>
    <row r="4898" spans="26:35" hidden="1" x14ac:dyDescent="0.25">
      <c r="Z4898"/>
      <c r="AD4898" s="5">
        <f t="shared" si="330"/>
        <v>43818</v>
      </c>
      <c r="AE4898" s="96" cm="1">
        <f t="array" ref="AE4898">_xlfn.XLOOKUP(AD4897,SELICHistorico[Data],SELICHistorico[SELIC dia]/100,AE4897,0)</f>
        <v>0</v>
      </c>
      <c r="AF4898" s="80">
        <f t="shared" si="328"/>
        <v>1</v>
      </c>
      <c r="AG4898" s="123">
        <f t="shared" si="327"/>
        <v>1000</v>
      </c>
      <c r="AH4898" s="126" cm="1">
        <f t="array" ref="AH4898">_xlfn.XLOOKUP(AD4897,CDIHistorico_[Data],CDIHistorico_[CDI dia]/100,AH4897,0)</f>
        <v>0</v>
      </c>
      <c r="AI4898" s="2">
        <f t="shared" si="329"/>
        <v>1</v>
      </c>
    </row>
    <row r="4899" spans="26:35" hidden="1" x14ac:dyDescent="0.25">
      <c r="Z4899"/>
      <c r="AD4899" s="5">
        <f t="shared" si="330"/>
        <v>43819</v>
      </c>
      <c r="AE4899" s="96" cm="1">
        <f t="array" ref="AE4899">_xlfn.XLOOKUP(AD4898,SELICHistorico[Data],SELICHistorico[SELIC dia]/100,AE4898,0)</f>
        <v>0</v>
      </c>
      <c r="AF4899" s="80">
        <f t="shared" si="328"/>
        <v>1</v>
      </c>
      <c r="AG4899" s="123">
        <f t="shared" si="327"/>
        <v>1000</v>
      </c>
      <c r="AH4899" s="126" cm="1">
        <f t="array" ref="AH4899">_xlfn.XLOOKUP(AD4898,CDIHistorico_[Data],CDIHistorico_[CDI dia]/100,AH4898,0)</f>
        <v>0</v>
      </c>
      <c r="AI4899" s="2">
        <f t="shared" si="329"/>
        <v>1</v>
      </c>
    </row>
    <row r="4900" spans="26:35" hidden="1" x14ac:dyDescent="0.25">
      <c r="Z4900"/>
      <c r="AD4900" s="5">
        <f t="shared" si="330"/>
        <v>43822</v>
      </c>
      <c r="AE4900" s="96" cm="1">
        <f t="array" ref="AE4900">_xlfn.XLOOKUP(AD4899,SELICHistorico[Data],SELICHistorico[SELIC dia]/100,AE4899,0)</f>
        <v>0</v>
      </c>
      <c r="AF4900" s="80">
        <f t="shared" si="328"/>
        <v>1</v>
      </c>
      <c r="AG4900" s="123">
        <f t="shared" si="327"/>
        <v>1000</v>
      </c>
      <c r="AH4900" s="126" cm="1">
        <f t="array" ref="AH4900">_xlfn.XLOOKUP(AD4899,CDIHistorico_[Data],CDIHistorico_[CDI dia]/100,AH4899,0)</f>
        <v>0</v>
      </c>
      <c r="AI4900" s="2">
        <f t="shared" si="329"/>
        <v>1</v>
      </c>
    </row>
    <row r="4901" spans="26:35" hidden="1" x14ac:dyDescent="0.25">
      <c r="Z4901"/>
      <c r="AD4901" s="5">
        <f t="shared" si="330"/>
        <v>43823</v>
      </c>
      <c r="AE4901" s="96" cm="1">
        <f t="array" ref="AE4901">_xlfn.XLOOKUP(AD4900,SELICHistorico[Data],SELICHistorico[SELIC dia]/100,AE4900,0)</f>
        <v>0</v>
      </c>
      <c r="AF4901" s="80">
        <f t="shared" si="328"/>
        <v>1</v>
      </c>
      <c r="AG4901" s="123">
        <f t="shared" si="327"/>
        <v>1000</v>
      </c>
      <c r="AH4901" s="126" cm="1">
        <f t="array" ref="AH4901">_xlfn.XLOOKUP(AD4900,CDIHistorico_[Data],CDIHistorico_[CDI dia]/100,AH4900,0)</f>
        <v>0</v>
      </c>
      <c r="AI4901" s="2">
        <f t="shared" si="329"/>
        <v>1</v>
      </c>
    </row>
    <row r="4902" spans="26:35" hidden="1" x14ac:dyDescent="0.25">
      <c r="Z4902"/>
      <c r="AD4902" s="5">
        <f t="shared" si="330"/>
        <v>43825</v>
      </c>
      <c r="AE4902" s="96" cm="1">
        <f t="array" ref="AE4902">_xlfn.XLOOKUP(AD4901,SELICHistorico[Data],SELICHistorico[SELIC dia]/100,AE4901,0)</f>
        <v>0</v>
      </c>
      <c r="AF4902" s="80">
        <f t="shared" si="328"/>
        <v>1</v>
      </c>
      <c r="AG4902" s="123">
        <f t="shared" si="327"/>
        <v>1000</v>
      </c>
      <c r="AH4902" s="126" cm="1">
        <f t="array" ref="AH4902">_xlfn.XLOOKUP(AD4901,CDIHistorico_[Data],CDIHistorico_[CDI dia]/100,AH4901,0)</f>
        <v>0</v>
      </c>
      <c r="AI4902" s="2">
        <f t="shared" si="329"/>
        <v>1</v>
      </c>
    </row>
    <row r="4903" spans="26:35" hidden="1" x14ac:dyDescent="0.25">
      <c r="Z4903"/>
      <c r="AD4903" s="5">
        <f t="shared" si="330"/>
        <v>43826</v>
      </c>
      <c r="AE4903" s="96" cm="1">
        <f t="array" ref="AE4903">_xlfn.XLOOKUP(AD4902,SELICHistorico[Data],SELICHistorico[SELIC dia]/100,AE4902,0)</f>
        <v>0</v>
      </c>
      <c r="AF4903" s="80">
        <f t="shared" si="328"/>
        <v>1</v>
      </c>
      <c r="AG4903" s="123">
        <f t="shared" si="327"/>
        <v>1000</v>
      </c>
      <c r="AH4903" s="126" cm="1">
        <f t="array" ref="AH4903">_xlfn.XLOOKUP(AD4902,CDIHistorico_[Data],CDIHistorico_[CDI dia]/100,AH4902,0)</f>
        <v>0</v>
      </c>
      <c r="AI4903" s="2">
        <f t="shared" si="329"/>
        <v>1</v>
      </c>
    </row>
    <row r="4904" spans="26:35" hidden="1" x14ac:dyDescent="0.25">
      <c r="Z4904"/>
      <c r="AD4904" s="5">
        <f t="shared" si="330"/>
        <v>43829</v>
      </c>
      <c r="AE4904" s="96" cm="1">
        <f t="array" ref="AE4904">_xlfn.XLOOKUP(AD4903,SELICHistorico[Data],SELICHistorico[SELIC dia]/100,AE4903,0)</f>
        <v>0</v>
      </c>
      <c r="AF4904" s="80">
        <f t="shared" si="328"/>
        <v>1</v>
      </c>
      <c r="AG4904" s="123">
        <f t="shared" si="327"/>
        <v>1000</v>
      </c>
      <c r="AH4904" s="126" cm="1">
        <f t="array" ref="AH4904">_xlfn.XLOOKUP(AD4903,CDIHistorico_[Data],CDIHistorico_[CDI dia]/100,AH4903,0)</f>
        <v>0</v>
      </c>
      <c r="AI4904" s="2">
        <f t="shared" si="329"/>
        <v>1</v>
      </c>
    </row>
    <row r="4905" spans="26:35" hidden="1" x14ac:dyDescent="0.25">
      <c r="Z4905"/>
      <c r="AD4905" s="5">
        <f t="shared" si="330"/>
        <v>43830</v>
      </c>
      <c r="AE4905" s="96" cm="1">
        <f t="array" ref="AE4905">_xlfn.XLOOKUP(AD4904,SELICHistorico[Data],SELICHistorico[SELIC dia]/100,AE4904,0)</f>
        <v>0</v>
      </c>
      <c r="AF4905" s="80">
        <f t="shared" si="328"/>
        <v>1</v>
      </c>
      <c r="AG4905" s="123">
        <f t="shared" si="327"/>
        <v>1000</v>
      </c>
      <c r="AH4905" s="126" cm="1">
        <f t="array" ref="AH4905">_xlfn.XLOOKUP(AD4904,CDIHistorico_[Data],CDIHistorico_[CDI dia]/100,AH4904,0)</f>
        <v>0</v>
      </c>
      <c r="AI4905" s="2">
        <f t="shared" si="329"/>
        <v>1</v>
      </c>
    </row>
    <row r="4906" spans="26:35" hidden="1" x14ac:dyDescent="0.25">
      <c r="Z4906"/>
      <c r="AD4906" s="5">
        <f t="shared" si="330"/>
        <v>43832</v>
      </c>
      <c r="AE4906" s="96" cm="1">
        <f t="array" ref="AE4906">_xlfn.XLOOKUP(AD4905,SELICHistorico[Data],SELICHistorico[SELIC dia]/100,AE4905,0)</f>
        <v>0</v>
      </c>
      <c r="AF4906" s="80">
        <f t="shared" si="328"/>
        <v>1</v>
      </c>
      <c r="AG4906" s="123">
        <f t="shared" si="327"/>
        <v>1000</v>
      </c>
      <c r="AH4906" s="126" cm="1">
        <f t="array" ref="AH4906">_xlfn.XLOOKUP(AD4905,CDIHistorico_[Data],CDIHistorico_[CDI dia]/100,AH4905,0)</f>
        <v>0</v>
      </c>
      <c r="AI4906" s="2">
        <f t="shared" si="329"/>
        <v>1</v>
      </c>
    </row>
    <row r="4907" spans="26:35" hidden="1" x14ac:dyDescent="0.25">
      <c r="Z4907"/>
      <c r="AD4907" s="5">
        <f t="shared" si="330"/>
        <v>43833</v>
      </c>
      <c r="AE4907" s="96" cm="1">
        <f t="array" ref="AE4907">_xlfn.XLOOKUP(AD4906,SELICHistorico[Data],SELICHistorico[SELIC dia]/100,AE4906,0)</f>
        <v>0</v>
      </c>
      <c r="AF4907" s="80">
        <f t="shared" si="328"/>
        <v>1</v>
      </c>
      <c r="AG4907" s="123">
        <f t="shared" si="327"/>
        <v>1000</v>
      </c>
      <c r="AH4907" s="126" cm="1">
        <f t="array" ref="AH4907">_xlfn.XLOOKUP(AD4906,CDIHistorico_[Data],CDIHistorico_[CDI dia]/100,AH4906,0)</f>
        <v>0</v>
      </c>
      <c r="AI4907" s="2">
        <f t="shared" si="329"/>
        <v>1</v>
      </c>
    </row>
    <row r="4908" spans="26:35" hidden="1" x14ac:dyDescent="0.25">
      <c r="Z4908"/>
      <c r="AD4908" s="5">
        <f t="shared" si="330"/>
        <v>43836</v>
      </c>
      <c r="AE4908" s="96" cm="1">
        <f t="array" ref="AE4908">_xlfn.XLOOKUP(AD4907,SELICHistorico[Data],SELICHistorico[SELIC dia]/100,AE4907,0)</f>
        <v>0</v>
      </c>
      <c r="AF4908" s="80">
        <f t="shared" si="328"/>
        <v>1</v>
      </c>
      <c r="AG4908" s="123">
        <f t="shared" si="327"/>
        <v>1000</v>
      </c>
      <c r="AH4908" s="126" cm="1">
        <f t="array" ref="AH4908">_xlfn.XLOOKUP(AD4907,CDIHistorico_[Data],CDIHistorico_[CDI dia]/100,AH4907,0)</f>
        <v>0</v>
      </c>
      <c r="AI4908" s="2">
        <f t="shared" si="329"/>
        <v>1</v>
      </c>
    </row>
    <row r="4909" spans="26:35" hidden="1" x14ac:dyDescent="0.25">
      <c r="Z4909"/>
      <c r="AD4909" s="5">
        <f t="shared" si="330"/>
        <v>43837</v>
      </c>
      <c r="AE4909" s="96" cm="1">
        <f t="array" ref="AE4909">_xlfn.XLOOKUP(AD4908,SELICHistorico[Data],SELICHistorico[SELIC dia]/100,AE4908,0)</f>
        <v>0</v>
      </c>
      <c r="AF4909" s="80">
        <f t="shared" si="328"/>
        <v>1</v>
      </c>
      <c r="AG4909" s="123">
        <f t="shared" si="327"/>
        <v>1000</v>
      </c>
      <c r="AH4909" s="126" cm="1">
        <f t="array" ref="AH4909">_xlfn.XLOOKUP(AD4908,CDIHistorico_[Data],CDIHistorico_[CDI dia]/100,AH4908,0)</f>
        <v>0</v>
      </c>
      <c r="AI4909" s="2">
        <f t="shared" si="329"/>
        <v>1</v>
      </c>
    </row>
    <row r="4910" spans="26:35" hidden="1" x14ac:dyDescent="0.25">
      <c r="Z4910"/>
      <c r="AD4910" s="5">
        <f t="shared" si="330"/>
        <v>43838</v>
      </c>
      <c r="AE4910" s="96" cm="1">
        <f t="array" ref="AE4910">_xlfn.XLOOKUP(AD4909,SELICHistorico[Data],SELICHistorico[SELIC dia]/100,AE4909,0)</f>
        <v>0</v>
      </c>
      <c r="AF4910" s="80">
        <f t="shared" si="328"/>
        <v>1</v>
      </c>
      <c r="AG4910" s="123">
        <f t="shared" si="327"/>
        <v>1000</v>
      </c>
      <c r="AH4910" s="126" cm="1">
        <f t="array" ref="AH4910">_xlfn.XLOOKUP(AD4909,CDIHistorico_[Data],CDIHistorico_[CDI dia]/100,AH4909,0)</f>
        <v>0</v>
      </c>
      <c r="AI4910" s="2">
        <f t="shared" si="329"/>
        <v>1</v>
      </c>
    </row>
    <row r="4911" spans="26:35" hidden="1" x14ac:dyDescent="0.25">
      <c r="Z4911"/>
      <c r="AD4911" s="5">
        <f t="shared" si="330"/>
        <v>43839</v>
      </c>
      <c r="AE4911" s="96" cm="1">
        <f t="array" ref="AE4911">_xlfn.XLOOKUP(AD4910,SELICHistorico[Data],SELICHistorico[SELIC dia]/100,AE4910,0)</f>
        <v>0</v>
      </c>
      <c r="AF4911" s="80">
        <f t="shared" si="328"/>
        <v>1</v>
      </c>
      <c r="AG4911" s="123">
        <f t="shared" si="327"/>
        <v>1000</v>
      </c>
      <c r="AH4911" s="126" cm="1">
        <f t="array" ref="AH4911">_xlfn.XLOOKUP(AD4910,CDIHistorico_[Data],CDIHistorico_[CDI dia]/100,AH4910,0)</f>
        <v>0</v>
      </c>
      <c r="AI4911" s="2">
        <f t="shared" si="329"/>
        <v>1</v>
      </c>
    </row>
    <row r="4912" spans="26:35" hidden="1" x14ac:dyDescent="0.25">
      <c r="Z4912"/>
      <c r="AD4912" s="5">
        <f t="shared" si="330"/>
        <v>43840</v>
      </c>
      <c r="AE4912" s="96" cm="1">
        <f t="array" ref="AE4912">_xlfn.XLOOKUP(AD4911,SELICHistorico[Data],SELICHistorico[SELIC dia]/100,AE4911,0)</f>
        <v>0</v>
      </c>
      <c r="AF4912" s="80">
        <f t="shared" si="328"/>
        <v>1</v>
      </c>
      <c r="AG4912" s="123">
        <f t="shared" si="327"/>
        <v>1000</v>
      </c>
      <c r="AH4912" s="126" cm="1">
        <f t="array" ref="AH4912">_xlfn.XLOOKUP(AD4911,CDIHistorico_[Data],CDIHistorico_[CDI dia]/100,AH4911,0)</f>
        <v>0</v>
      </c>
      <c r="AI4912" s="2">
        <f t="shared" si="329"/>
        <v>1</v>
      </c>
    </row>
    <row r="4913" spans="26:35" hidden="1" x14ac:dyDescent="0.25">
      <c r="Z4913"/>
      <c r="AD4913" s="5">
        <f t="shared" si="330"/>
        <v>43843</v>
      </c>
      <c r="AE4913" s="96" cm="1">
        <f t="array" ref="AE4913">_xlfn.XLOOKUP(AD4912,SELICHistorico[Data],SELICHistorico[SELIC dia]/100,AE4912,0)</f>
        <v>0</v>
      </c>
      <c r="AF4913" s="80">
        <f t="shared" si="328"/>
        <v>1</v>
      </c>
      <c r="AG4913" s="123">
        <f t="shared" si="327"/>
        <v>1000</v>
      </c>
      <c r="AH4913" s="126" cm="1">
        <f t="array" ref="AH4913">_xlfn.XLOOKUP(AD4912,CDIHistorico_[Data],CDIHistorico_[CDI dia]/100,AH4912,0)</f>
        <v>0</v>
      </c>
      <c r="AI4913" s="2">
        <f t="shared" si="329"/>
        <v>1</v>
      </c>
    </row>
    <row r="4914" spans="26:35" hidden="1" x14ac:dyDescent="0.25">
      <c r="Z4914"/>
      <c r="AD4914" s="5">
        <f t="shared" si="330"/>
        <v>43844</v>
      </c>
      <c r="AE4914" s="96" cm="1">
        <f t="array" ref="AE4914">_xlfn.XLOOKUP(AD4913,SELICHistorico[Data],SELICHistorico[SELIC dia]/100,AE4913,0)</f>
        <v>0</v>
      </c>
      <c r="AF4914" s="80">
        <f t="shared" si="328"/>
        <v>1</v>
      </c>
      <c r="AG4914" s="123">
        <f t="shared" si="327"/>
        <v>1000</v>
      </c>
      <c r="AH4914" s="126" cm="1">
        <f t="array" ref="AH4914">_xlfn.XLOOKUP(AD4913,CDIHistorico_[Data],CDIHistorico_[CDI dia]/100,AH4913,0)</f>
        <v>0</v>
      </c>
      <c r="AI4914" s="2">
        <f t="shared" si="329"/>
        <v>1</v>
      </c>
    </row>
    <row r="4915" spans="26:35" hidden="1" x14ac:dyDescent="0.25">
      <c r="Z4915"/>
      <c r="AD4915" s="5">
        <f t="shared" si="330"/>
        <v>43845</v>
      </c>
      <c r="AE4915" s="96" cm="1">
        <f t="array" ref="AE4915">_xlfn.XLOOKUP(AD4914,SELICHistorico[Data],SELICHistorico[SELIC dia]/100,AE4914,0)</f>
        <v>0</v>
      </c>
      <c r="AF4915" s="80">
        <f t="shared" si="328"/>
        <v>1</v>
      </c>
      <c r="AG4915" s="123">
        <f t="shared" si="327"/>
        <v>1000</v>
      </c>
      <c r="AH4915" s="126" cm="1">
        <f t="array" ref="AH4915">_xlfn.XLOOKUP(AD4914,CDIHistorico_[Data],CDIHistorico_[CDI dia]/100,AH4914,0)</f>
        <v>0</v>
      </c>
      <c r="AI4915" s="2">
        <f t="shared" si="329"/>
        <v>1</v>
      </c>
    </row>
    <row r="4916" spans="26:35" hidden="1" x14ac:dyDescent="0.25">
      <c r="Z4916"/>
      <c r="AD4916" s="5">
        <f t="shared" si="330"/>
        <v>43846</v>
      </c>
      <c r="AE4916" s="96" cm="1">
        <f t="array" ref="AE4916">_xlfn.XLOOKUP(AD4915,SELICHistorico[Data],SELICHistorico[SELIC dia]/100,AE4915,0)</f>
        <v>0</v>
      </c>
      <c r="AF4916" s="80">
        <f t="shared" si="328"/>
        <v>1</v>
      </c>
      <c r="AG4916" s="123">
        <f t="shared" si="327"/>
        <v>1000</v>
      </c>
      <c r="AH4916" s="126" cm="1">
        <f t="array" ref="AH4916">_xlfn.XLOOKUP(AD4915,CDIHistorico_[Data],CDIHistorico_[CDI dia]/100,AH4915,0)</f>
        <v>0</v>
      </c>
      <c r="AI4916" s="2">
        <f t="shared" si="329"/>
        <v>1</v>
      </c>
    </row>
    <row r="4917" spans="26:35" hidden="1" x14ac:dyDescent="0.25">
      <c r="Z4917"/>
      <c r="AD4917" s="5">
        <f t="shared" si="330"/>
        <v>43847</v>
      </c>
      <c r="AE4917" s="96" cm="1">
        <f t="array" ref="AE4917">_xlfn.XLOOKUP(AD4916,SELICHistorico[Data],SELICHistorico[SELIC dia]/100,AE4916,0)</f>
        <v>0</v>
      </c>
      <c r="AF4917" s="80">
        <f t="shared" si="328"/>
        <v>1</v>
      </c>
      <c r="AG4917" s="123">
        <f t="shared" si="327"/>
        <v>1000</v>
      </c>
      <c r="AH4917" s="126" cm="1">
        <f t="array" ref="AH4917">_xlfn.XLOOKUP(AD4916,CDIHistorico_[Data],CDIHistorico_[CDI dia]/100,AH4916,0)</f>
        <v>0</v>
      </c>
      <c r="AI4917" s="2">
        <f t="shared" si="329"/>
        <v>1</v>
      </c>
    </row>
    <row r="4918" spans="26:35" hidden="1" x14ac:dyDescent="0.25">
      <c r="Z4918"/>
      <c r="AD4918" s="5">
        <f t="shared" si="330"/>
        <v>43850</v>
      </c>
      <c r="AE4918" s="96" cm="1">
        <f t="array" ref="AE4918">_xlfn.XLOOKUP(AD4917,SELICHistorico[Data],SELICHistorico[SELIC dia]/100,AE4917,0)</f>
        <v>0</v>
      </c>
      <c r="AF4918" s="80">
        <f t="shared" si="328"/>
        <v>1</v>
      </c>
      <c r="AG4918" s="123">
        <f t="shared" si="327"/>
        <v>1000</v>
      </c>
      <c r="AH4918" s="126" cm="1">
        <f t="array" ref="AH4918">_xlfn.XLOOKUP(AD4917,CDIHistorico_[Data],CDIHistorico_[CDI dia]/100,AH4917,0)</f>
        <v>0</v>
      </c>
      <c r="AI4918" s="2">
        <f t="shared" si="329"/>
        <v>1</v>
      </c>
    </row>
    <row r="4919" spans="26:35" hidden="1" x14ac:dyDescent="0.25">
      <c r="Z4919"/>
      <c r="AD4919" s="5">
        <f t="shared" si="330"/>
        <v>43851</v>
      </c>
      <c r="AE4919" s="96" cm="1">
        <f t="array" ref="AE4919">_xlfn.XLOOKUP(AD4918,SELICHistorico[Data],SELICHistorico[SELIC dia]/100,AE4918,0)</f>
        <v>0</v>
      </c>
      <c r="AF4919" s="80">
        <f t="shared" si="328"/>
        <v>1</v>
      </c>
      <c r="AG4919" s="123">
        <f t="shared" si="327"/>
        <v>1000</v>
      </c>
      <c r="AH4919" s="126" cm="1">
        <f t="array" ref="AH4919">_xlfn.XLOOKUP(AD4918,CDIHistorico_[Data],CDIHistorico_[CDI dia]/100,AH4918,0)</f>
        <v>0</v>
      </c>
      <c r="AI4919" s="2">
        <f t="shared" si="329"/>
        <v>1</v>
      </c>
    </row>
    <row r="4920" spans="26:35" hidden="1" x14ac:dyDescent="0.25">
      <c r="Z4920"/>
      <c r="AD4920" s="5">
        <f t="shared" si="330"/>
        <v>43852</v>
      </c>
      <c r="AE4920" s="96" cm="1">
        <f t="array" ref="AE4920">_xlfn.XLOOKUP(AD4919,SELICHistorico[Data],SELICHistorico[SELIC dia]/100,AE4919,0)</f>
        <v>0</v>
      </c>
      <c r="AF4920" s="80">
        <f t="shared" si="328"/>
        <v>1</v>
      </c>
      <c r="AG4920" s="123">
        <f t="shared" si="327"/>
        <v>1000</v>
      </c>
      <c r="AH4920" s="126" cm="1">
        <f t="array" ref="AH4920">_xlfn.XLOOKUP(AD4919,CDIHistorico_[Data],CDIHistorico_[CDI dia]/100,AH4919,0)</f>
        <v>0</v>
      </c>
      <c r="AI4920" s="2">
        <f t="shared" si="329"/>
        <v>1</v>
      </c>
    </row>
    <row r="4921" spans="26:35" hidden="1" x14ac:dyDescent="0.25">
      <c r="Z4921"/>
      <c r="AD4921" s="5">
        <f t="shared" si="330"/>
        <v>43853</v>
      </c>
      <c r="AE4921" s="96" cm="1">
        <f t="array" ref="AE4921">_xlfn.XLOOKUP(AD4920,SELICHistorico[Data],SELICHistorico[SELIC dia]/100,AE4920,0)</f>
        <v>0</v>
      </c>
      <c r="AF4921" s="80">
        <f t="shared" si="328"/>
        <v>1</v>
      </c>
      <c r="AG4921" s="123">
        <f t="shared" si="327"/>
        <v>1000</v>
      </c>
      <c r="AH4921" s="126" cm="1">
        <f t="array" ref="AH4921">_xlfn.XLOOKUP(AD4920,CDIHistorico_[Data],CDIHistorico_[CDI dia]/100,AH4920,0)</f>
        <v>0</v>
      </c>
      <c r="AI4921" s="2">
        <f t="shared" si="329"/>
        <v>1</v>
      </c>
    </row>
    <row r="4922" spans="26:35" hidden="1" x14ac:dyDescent="0.25">
      <c r="Z4922"/>
      <c r="AD4922" s="5">
        <f t="shared" si="330"/>
        <v>43854</v>
      </c>
      <c r="AE4922" s="96" cm="1">
        <f t="array" ref="AE4922">_xlfn.XLOOKUP(AD4921,SELICHistorico[Data],SELICHistorico[SELIC dia]/100,AE4921,0)</f>
        <v>0</v>
      </c>
      <c r="AF4922" s="80">
        <f t="shared" si="328"/>
        <v>1</v>
      </c>
      <c r="AG4922" s="123">
        <f t="shared" si="327"/>
        <v>1000</v>
      </c>
      <c r="AH4922" s="126" cm="1">
        <f t="array" ref="AH4922">_xlfn.XLOOKUP(AD4921,CDIHistorico_[Data],CDIHistorico_[CDI dia]/100,AH4921,0)</f>
        <v>0</v>
      </c>
      <c r="AI4922" s="2">
        <f t="shared" si="329"/>
        <v>1</v>
      </c>
    </row>
    <row r="4923" spans="26:35" hidden="1" x14ac:dyDescent="0.25">
      <c r="Z4923"/>
      <c r="AD4923" s="5">
        <f t="shared" si="330"/>
        <v>43857</v>
      </c>
      <c r="AE4923" s="96" cm="1">
        <f t="array" ref="AE4923">_xlfn.XLOOKUP(AD4922,SELICHistorico[Data],SELICHistorico[SELIC dia]/100,AE4922,0)</f>
        <v>0</v>
      </c>
      <c r="AF4923" s="80">
        <f t="shared" si="328"/>
        <v>1</v>
      </c>
      <c r="AG4923" s="123">
        <f t="shared" si="327"/>
        <v>1000</v>
      </c>
      <c r="AH4923" s="126" cm="1">
        <f t="array" ref="AH4923">_xlfn.XLOOKUP(AD4922,CDIHistorico_[Data],CDIHistorico_[CDI dia]/100,AH4922,0)</f>
        <v>0</v>
      </c>
      <c r="AI4923" s="2">
        <f t="shared" si="329"/>
        <v>1</v>
      </c>
    </row>
    <row r="4924" spans="26:35" hidden="1" x14ac:dyDescent="0.25">
      <c r="Z4924"/>
      <c r="AD4924" s="5">
        <f t="shared" si="330"/>
        <v>43858</v>
      </c>
      <c r="AE4924" s="96" cm="1">
        <f t="array" ref="AE4924">_xlfn.XLOOKUP(AD4923,SELICHistorico[Data],SELICHistorico[SELIC dia]/100,AE4923,0)</f>
        <v>0</v>
      </c>
      <c r="AF4924" s="80">
        <f t="shared" si="328"/>
        <v>1</v>
      </c>
      <c r="AG4924" s="123">
        <f t="shared" si="327"/>
        <v>1000</v>
      </c>
      <c r="AH4924" s="126" cm="1">
        <f t="array" ref="AH4924">_xlfn.XLOOKUP(AD4923,CDIHistorico_[Data],CDIHistorico_[CDI dia]/100,AH4923,0)</f>
        <v>0</v>
      </c>
      <c r="AI4924" s="2">
        <f t="shared" si="329"/>
        <v>1</v>
      </c>
    </row>
    <row r="4925" spans="26:35" hidden="1" x14ac:dyDescent="0.25">
      <c r="Z4925"/>
      <c r="AD4925" s="5">
        <f t="shared" si="330"/>
        <v>43859</v>
      </c>
      <c r="AE4925" s="96" cm="1">
        <f t="array" ref="AE4925">_xlfn.XLOOKUP(AD4924,SELICHistorico[Data],SELICHistorico[SELIC dia]/100,AE4924,0)</f>
        <v>0</v>
      </c>
      <c r="AF4925" s="80">
        <f t="shared" si="328"/>
        <v>1</v>
      </c>
      <c r="AG4925" s="123">
        <f t="shared" si="327"/>
        <v>1000</v>
      </c>
      <c r="AH4925" s="126" cm="1">
        <f t="array" ref="AH4925">_xlfn.XLOOKUP(AD4924,CDIHistorico_[Data],CDIHistorico_[CDI dia]/100,AH4924,0)</f>
        <v>0</v>
      </c>
      <c r="AI4925" s="2">
        <f t="shared" si="329"/>
        <v>1</v>
      </c>
    </row>
    <row r="4926" spans="26:35" hidden="1" x14ac:dyDescent="0.25">
      <c r="Z4926"/>
      <c r="AD4926" s="5">
        <f t="shared" si="330"/>
        <v>43860</v>
      </c>
      <c r="AE4926" s="96" cm="1">
        <f t="array" ref="AE4926">_xlfn.XLOOKUP(AD4925,SELICHistorico[Data],SELICHistorico[SELIC dia]/100,AE4925,0)</f>
        <v>0</v>
      </c>
      <c r="AF4926" s="80">
        <f t="shared" si="328"/>
        <v>1</v>
      </c>
      <c r="AG4926" s="123">
        <f t="shared" si="327"/>
        <v>1000</v>
      </c>
      <c r="AH4926" s="126" cm="1">
        <f t="array" ref="AH4926">_xlfn.XLOOKUP(AD4925,CDIHistorico_[Data],CDIHistorico_[CDI dia]/100,AH4925,0)</f>
        <v>0</v>
      </c>
      <c r="AI4926" s="2">
        <f t="shared" si="329"/>
        <v>1</v>
      </c>
    </row>
    <row r="4927" spans="26:35" hidden="1" x14ac:dyDescent="0.25">
      <c r="Z4927"/>
      <c r="AD4927" s="5">
        <f t="shared" si="330"/>
        <v>43861</v>
      </c>
      <c r="AE4927" s="96" cm="1">
        <f t="array" ref="AE4927">_xlfn.XLOOKUP(AD4926,SELICHistorico[Data],SELICHistorico[SELIC dia]/100,AE4926,0)</f>
        <v>0</v>
      </c>
      <c r="AF4927" s="80">
        <f t="shared" si="328"/>
        <v>1</v>
      </c>
      <c r="AG4927" s="123">
        <f t="shared" si="327"/>
        <v>1000</v>
      </c>
      <c r="AH4927" s="126" cm="1">
        <f t="array" ref="AH4927">_xlfn.XLOOKUP(AD4926,CDIHistorico_[Data],CDIHistorico_[CDI dia]/100,AH4926,0)</f>
        <v>0</v>
      </c>
      <c r="AI4927" s="2">
        <f t="shared" si="329"/>
        <v>1</v>
      </c>
    </row>
    <row r="4928" spans="26:35" hidden="1" x14ac:dyDescent="0.25">
      <c r="Z4928"/>
      <c r="AD4928" s="5">
        <f t="shared" si="330"/>
        <v>43864</v>
      </c>
      <c r="AE4928" s="96" cm="1">
        <f t="array" ref="AE4928">_xlfn.XLOOKUP(AD4927,SELICHistorico[Data],SELICHistorico[SELIC dia]/100,AE4927,0)</f>
        <v>0</v>
      </c>
      <c r="AF4928" s="80">
        <f t="shared" si="328"/>
        <v>1</v>
      </c>
      <c r="AG4928" s="123">
        <f t="shared" si="327"/>
        <v>1000</v>
      </c>
      <c r="AH4928" s="126" cm="1">
        <f t="array" ref="AH4928">_xlfn.XLOOKUP(AD4927,CDIHistorico_[Data],CDIHistorico_[CDI dia]/100,AH4927,0)</f>
        <v>0</v>
      </c>
      <c r="AI4928" s="2">
        <f t="shared" si="329"/>
        <v>1</v>
      </c>
    </row>
    <row r="4929" spans="26:35" hidden="1" x14ac:dyDescent="0.25">
      <c r="Z4929"/>
      <c r="AD4929" s="5">
        <f t="shared" si="330"/>
        <v>43865</v>
      </c>
      <c r="AE4929" s="96" cm="1">
        <f t="array" ref="AE4929">_xlfn.XLOOKUP(AD4928,SELICHistorico[Data],SELICHistorico[SELIC dia]/100,AE4928,0)</f>
        <v>0</v>
      </c>
      <c r="AF4929" s="80">
        <f t="shared" si="328"/>
        <v>1</v>
      </c>
      <c r="AG4929" s="123">
        <f t="shared" si="327"/>
        <v>1000</v>
      </c>
      <c r="AH4929" s="126" cm="1">
        <f t="array" ref="AH4929">_xlfn.XLOOKUP(AD4928,CDIHistorico_[Data],CDIHistorico_[CDI dia]/100,AH4928,0)</f>
        <v>0</v>
      </c>
      <c r="AI4929" s="2">
        <f t="shared" si="329"/>
        <v>1</v>
      </c>
    </row>
    <row r="4930" spans="26:35" hidden="1" x14ac:dyDescent="0.25">
      <c r="Z4930"/>
      <c r="AD4930" s="5">
        <f t="shared" si="330"/>
        <v>43866</v>
      </c>
      <c r="AE4930" s="96" cm="1">
        <f t="array" ref="AE4930">_xlfn.XLOOKUP(AD4929,SELICHistorico[Data],SELICHistorico[SELIC dia]/100,AE4929,0)</f>
        <v>0</v>
      </c>
      <c r="AF4930" s="80">
        <f t="shared" si="328"/>
        <v>1</v>
      </c>
      <c r="AG4930" s="123">
        <f t="shared" si="327"/>
        <v>1000</v>
      </c>
      <c r="AH4930" s="126" cm="1">
        <f t="array" ref="AH4930">_xlfn.XLOOKUP(AD4929,CDIHistorico_[Data],CDIHistorico_[CDI dia]/100,AH4929,0)</f>
        <v>0</v>
      </c>
      <c r="AI4930" s="2">
        <f t="shared" si="329"/>
        <v>1</v>
      </c>
    </row>
    <row r="4931" spans="26:35" hidden="1" x14ac:dyDescent="0.25">
      <c r="Z4931"/>
      <c r="AD4931" s="5">
        <f t="shared" si="330"/>
        <v>43867</v>
      </c>
      <c r="AE4931" s="96" cm="1">
        <f t="array" ref="AE4931">_xlfn.XLOOKUP(AD4930,SELICHistorico[Data],SELICHistorico[SELIC dia]/100,AE4930,0)</f>
        <v>0</v>
      </c>
      <c r="AF4931" s="80">
        <f t="shared" si="328"/>
        <v>1</v>
      </c>
      <c r="AG4931" s="123">
        <f t="shared" si="327"/>
        <v>1000</v>
      </c>
      <c r="AH4931" s="126" cm="1">
        <f t="array" ref="AH4931">_xlfn.XLOOKUP(AD4930,CDIHistorico_[Data],CDIHistorico_[CDI dia]/100,AH4930,0)</f>
        <v>0</v>
      </c>
      <c r="AI4931" s="2">
        <f t="shared" si="329"/>
        <v>1</v>
      </c>
    </row>
    <row r="4932" spans="26:35" hidden="1" x14ac:dyDescent="0.25">
      <c r="Z4932"/>
      <c r="AD4932" s="5">
        <f t="shared" si="330"/>
        <v>43868</v>
      </c>
      <c r="AE4932" s="96" cm="1">
        <f t="array" ref="AE4932">_xlfn.XLOOKUP(AD4931,SELICHistorico[Data],SELICHistorico[SELIC dia]/100,AE4931,0)</f>
        <v>0</v>
      </c>
      <c r="AF4932" s="80">
        <f t="shared" si="328"/>
        <v>1</v>
      </c>
      <c r="AG4932" s="123">
        <f t="shared" si="327"/>
        <v>1000</v>
      </c>
      <c r="AH4932" s="126" cm="1">
        <f t="array" ref="AH4932">_xlfn.XLOOKUP(AD4931,CDIHistorico_[Data],CDIHistorico_[CDI dia]/100,AH4931,0)</f>
        <v>0</v>
      </c>
      <c r="AI4932" s="2">
        <f t="shared" si="329"/>
        <v>1</v>
      </c>
    </row>
    <row r="4933" spans="26:35" hidden="1" x14ac:dyDescent="0.25">
      <c r="Z4933"/>
      <c r="AD4933" s="5">
        <f t="shared" si="330"/>
        <v>43871</v>
      </c>
      <c r="AE4933" s="96" cm="1">
        <f t="array" ref="AE4933">_xlfn.XLOOKUP(AD4932,SELICHistorico[Data],SELICHistorico[SELIC dia]/100,AE4932,0)</f>
        <v>0</v>
      </c>
      <c r="AF4933" s="80">
        <f t="shared" si="328"/>
        <v>1</v>
      </c>
      <c r="AG4933" s="123">
        <f t="shared" si="327"/>
        <v>1000</v>
      </c>
      <c r="AH4933" s="126" cm="1">
        <f t="array" ref="AH4933">_xlfn.XLOOKUP(AD4932,CDIHistorico_[Data],CDIHistorico_[CDI dia]/100,AH4932,0)</f>
        <v>0</v>
      </c>
      <c r="AI4933" s="2">
        <f t="shared" si="329"/>
        <v>1</v>
      </c>
    </row>
    <row r="4934" spans="26:35" hidden="1" x14ac:dyDescent="0.25">
      <c r="Z4934"/>
      <c r="AD4934" s="5">
        <f t="shared" si="330"/>
        <v>43872</v>
      </c>
      <c r="AE4934" s="96" cm="1">
        <f t="array" ref="AE4934">_xlfn.XLOOKUP(AD4933,SELICHistorico[Data],SELICHistorico[SELIC dia]/100,AE4933,0)</f>
        <v>0</v>
      </c>
      <c r="AF4934" s="80">
        <f t="shared" si="328"/>
        <v>1</v>
      </c>
      <c r="AG4934" s="123">
        <f t="shared" si="327"/>
        <v>1000</v>
      </c>
      <c r="AH4934" s="126" cm="1">
        <f t="array" ref="AH4934">_xlfn.XLOOKUP(AD4933,CDIHistorico_[Data],CDIHistorico_[CDI dia]/100,AH4933,0)</f>
        <v>0</v>
      </c>
      <c r="AI4934" s="2">
        <f t="shared" si="329"/>
        <v>1</v>
      </c>
    </row>
    <row r="4935" spans="26:35" hidden="1" x14ac:dyDescent="0.25">
      <c r="Z4935"/>
      <c r="AD4935" s="5">
        <f t="shared" si="330"/>
        <v>43873</v>
      </c>
      <c r="AE4935" s="96" cm="1">
        <f t="array" ref="AE4935">_xlfn.XLOOKUP(AD4934,SELICHistorico[Data],SELICHistorico[SELIC dia]/100,AE4934,0)</f>
        <v>0</v>
      </c>
      <c r="AF4935" s="80">
        <f t="shared" si="328"/>
        <v>1</v>
      </c>
      <c r="AG4935" s="123">
        <f t="shared" si="327"/>
        <v>1000</v>
      </c>
      <c r="AH4935" s="126" cm="1">
        <f t="array" ref="AH4935">_xlfn.XLOOKUP(AD4934,CDIHistorico_[Data],CDIHistorico_[CDI dia]/100,AH4934,0)</f>
        <v>0</v>
      </c>
      <c r="AI4935" s="2">
        <f t="shared" si="329"/>
        <v>1</v>
      </c>
    </row>
    <row r="4936" spans="26:35" hidden="1" x14ac:dyDescent="0.25">
      <c r="Z4936"/>
      <c r="AD4936" s="5">
        <f t="shared" si="330"/>
        <v>43874</v>
      </c>
      <c r="AE4936" s="96" cm="1">
        <f t="array" ref="AE4936">_xlfn.XLOOKUP(AD4935,SELICHistorico[Data],SELICHistorico[SELIC dia]/100,AE4935,0)</f>
        <v>0</v>
      </c>
      <c r="AF4936" s="80">
        <f t="shared" si="328"/>
        <v>1</v>
      </c>
      <c r="AG4936" s="123">
        <f t="shared" si="327"/>
        <v>1000</v>
      </c>
      <c r="AH4936" s="126" cm="1">
        <f t="array" ref="AH4936">_xlfn.XLOOKUP(AD4935,CDIHistorico_[Data],CDIHistorico_[CDI dia]/100,AH4935,0)</f>
        <v>0</v>
      </c>
      <c r="AI4936" s="2">
        <f t="shared" si="329"/>
        <v>1</v>
      </c>
    </row>
    <row r="4937" spans="26:35" hidden="1" x14ac:dyDescent="0.25">
      <c r="Z4937"/>
      <c r="AD4937" s="5">
        <f t="shared" si="330"/>
        <v>43875</v>
      </c>
      <c r="AE4937" s="96" cm="1">
        <f t="array" ref="AE4937">_xlfn.XLOOKUP(AD4936,SELICHistorico[Data],SELICHistorico[SELIC dia]/100,AE4936,0)</f>
        <v>0</v>
      </c>
      <c r="AF4937" s="80">
        <f t="shared" si="328"/>
        <v>1</v>
      </c>
      <c r="AG4937" s="123">
        <f t="shared" si="327"/>
        <v>1000</v>
      </c>
      <c r="AH4937" s="126" cm="1">
        <f t="array" ref="AH4937">_xlfn.XLOOKUP(AD4936,CDIHistorico_[Data],CDIHistorico_[CDI dia]/100,AH4936,0)</f>
        <v>0</v>
      </c>
      <c r="AI4937" s="2">
        <f t="shared" si="329"/>
        <v>1</v>
      </c>
    </row>
    <row r="4938" spans="26:35" hidden="1" x14ac:dyDescent="0.25">
      <c r="Z4938"/>
      <c r="AD4938" s="5">
        <f t="shared" si="330"/>
        <v>43878</v>
      </c>
      <c r="AE4938" s="96" cm="1">
        <f t="array" ref="AE4938">_xlfn.XLOOKUP(AD4937,SELICHistorico[Data],SELICHistorico[SELIC dia]/100,AE4937,0)</f>
        <v>0</v>
      </c>
      <c r="AF4938" s="80">
        <f t="shared" si="328"/>
        <v>1</v>
      </c>
      <c r="AG4938" s="123">
        <f t="shared" si="327"/>
        <v>1000</v>
      </c>
      <c r="AH4938" s="126" cm="1">
        <f t="array" ref="AH4938">_xlfn.XLOOKUP(AD4937,CDIHistorico_[Data],CDIHistorico_[CDI dia]/100,AH4937,0)</f>
        <v>0</v>
      </c>
      <c r="AI4938" s="2">
        <f t="shared" si="329"/>
        <v>1</v>
      </c>
    </row>
    <row r="4939" spans="26:35" hidden="1" x14ac:dyDescent="0.25">
      <c r="Z4939"/>
      <c r="AD4939" s="5">
        <f t="shared" si="330"/>
        <v>43879</v>
      </c>
      <c r="AE4939" s="96" cm="1">
        <f t="array" ref="AE4939">_xlfn.XLOOKUP(AD4938,SELICHistorico[Data],SELICHistorico[SELIC dia]/100,AE4938,0)</f>
        <v>0</v>
      </c>
      <c r="AF4939" s="80">
        <f t="shared" si="328"/>
        <v>1</v>
      </c>
      <c r="AG4939" s="123">
        <f t="shared" si="327"/>
        <v>1000</v>
      </c>
      <c r="AH4939" s="126" cm="1">
        <f t="array" ref="AH4939">_xlfn.XLOOKUP(AD4938,CDIHistorico_[Data],CDIHistorico_[CDI dia]/100,AH4938,0)</f>
        <v>0</v>
      </c>
      <c r="AI4939" s="2">
        <f t="shared" si="329"/>
        <v>1</v>
      </c>
    </row>
    <row r="4940" spans="26:35" hidden="1" x14ac:dyDescent="0.25">
      <c r="Z4940"/>
      <c r="AD4940" s="5">
        <f t="shared" si="330"/>
        <v>43880</v>
      </c>
      <c r="AE4940" s="96" cm="1">
        <f t="array" ref="AE4940">_xlfn.XLOOKUP(AD4939,SELICHistorico[Data],SELICHistorico[SELIC dia]/100,AE4939,0)</f>
        <v>0</v>
      </c>
      <c r="AF4940" s="80">
        <f t="shared" si="328"/>
        <v>1</v>
      </c>
      <c r="AG4940" s="123">
        <f t="shared" ref="AG4940:AG5003" si="331">TRUNC(1000*AF4940,6)</f>
        <v>1000</v>
      </c>
      <c r="AH4940" s="126" cm="1">
        <f t="array" ref="AH4940">_xlfn.XLOOKUP(AD4939,CDIHistorico_[Data],CDIHistorico_[CDI dia]/100,AH4939,0)</f>
        <v>0</v>
      </c>
      <c r="AI4940" s="2">
        <f t="shared" si="329"/>
        <v>1</v>
      </c>
    </row>
    <row r="4941" spans="26:35" hidden="1" x14ac:dyDescent="0.25">
      <c r="Z4941"/>
      <c r="AD4941" s="5">
        <f t="shared" si="330"/>
        <v>43881</v>
      </c>
      <c r="AE4941" s="96" cm="1">
        <f t="array" ref="AE4941">_xlfn.XLOOKUP(AD4940,SELICHistorico[Data],SELICHistorico[SELIC dia]/100,AE4940,0)</f>
        <v>0</v>
      </c>
      <c r="AF4941" s="80">
        <f t="shared" ref="AF4941:AF5004" si="332">AF4940*(1+AE4941)</f>
        <v>1</v>
      </c>
      <c r="AG4941" s="123">
        <f t="shared" si="331"/>
        <v>1000</v>
      </c>
      <c r="AH4941" s="126" cm="1">
        <f t="array" ref="AH4941">_xlfn.XLOOKUP(AD4940,CDIHistorico_[Data],CDIHistorico_[CDI dia]/100,AH4940,0)</f>
        <v>0</v>
      </c>
      <c r="AI4941" s="2">
        <f t="shared" ref="AI4941:AI5004" si="333">AI4940*(1+AH4941)</f>
        <v>1</v>
      </c>
    </row>
    <row r="4942" spans="26:35" hidden="1" x14ac:dyDescent="0.25">
      <c r="Z4942"/>
      <c r="AD4942" s="5">
        <f t="shared" si="330"/>
        <v>43882</v>
      </c>
      <c r="AE4942" s="96" cm="1">
        <f t="array" ref="AE4942">_xlfn.XLOOKUP(AD4941,SELICHistorico[Data],SELICHistorico[SELIC dia]/100,AE4941,0)</f>
        <v>0</v>
      </c>
      <c r="AF4942" s="80">
        <f t="shared" si="332"/>
        <v>1</v>
      </c>
      <c r="AG4942" s="123">
        <f t="shared" si="331"/>
        <v>1000</v>
      </c>
      <c r="AH4942" s="126" cm="1">
        <f t="array" ref="AH4942">_xlfn.XLOOKUP(AD4941,CDIHistorico_[Data],CDIHistorico_[CDI dia]/100,AH4941,0)</f>
        <v>0</v>
      </c>
      <c r="AI4942" s="2">
        <f t="shared" si="333"/>
        <v>1</v>
      </c>
    </row>
    <row r="4943" spans="26:35" hidden="1" x14ac:dyDescent="0.25">
      <c r="Z4943"/>
      <c r="AD4943" s="5">
        <f t="shared" si="330"/>
        <v>43887</v>
      </c>
      <c r="AE4943" s="96" cm="1">
        <f t="array" ref="AE4943">_xlfn.XLOOKUP(AD4942,SELICHistorico[Data],SELICHistorico[SELIC dia]/100,AE4942,0)</f>
        <v>0</v>
      </c>
      <c r="AF4943" s="80">
        <f t="shared" si="332"/>
        <v>1</v>
      </c>
      <c r="AG4943" s="123">
        <f t="shared" si="331"/>
        <v>1000</v>
      </c>
      <c r="AH4943" s="126" cm="1">
        <f t="array" ref="AH4943">_xlfn.XLOOKUP(AD4942,CDIHistorico_[Data],CDIHistorico_[CDI dia]/100,AH4942,0)</f>
        <v>0</v>
      </c>
      <c r="AI4943" s="2">
        <f t="shared" si="333"/>
        <v>1</v>
      </c>
    </row>
    <row r="4944" spans="26:35" hidden="1" x14ac:dyDescent="0.25">
      <c r="Z4944"/>
      <c r="AD4944" s="5">
        <f t="shared" si="330"/>
        <v>43888</v>
      </c>
      <c r="AE4944" s="96" cm="1">
        <f t="array" ref="AE4944">_xlfn.XLOOKUP(AD4943,SELICHistorico[Data],SELICHistorico[SELIC dia]/100,AE4943,0)</f>
        <v>0</v>
      </c>
      <c r="AF4944" s="80">
        <f t="shared" si="332"/>
        <v>1</v>
      </c>
      <c r="AG4944" s="123">
        <f t="shared" si="331"/>
        <v>1000</v>
      </c>
      <c r="AH4944" s="126" cm="1">
        <f t="array" ref="AH4944">_xlfn.XLOOKUP(AD4943,CDIHistorico_[Data],CDIHistorico_[CDI dia]/100,AH4943,0)</f>
        <v>0</v>
      </c>
      <c r="AI4944" s="2">
        <f t="shared" si="333"/>
        <v>1</v>
      </c>
    </row>
    <row r="4945" spans="26:35" hidden="1" x14ac:dyDescent="0.25">
      <c r="Z4945"/>
      <c r="AD4945" s="5">
        <f t="shared" si="330"/>
        <v>43889</v>
      </c>
      <c r="AE4945" s="96" cm="1">
        <f t="array" ref="AE4945">_xlfn.XLOOKUP(AD4944,SELICHistorico[Data],SELICHistorico[SELIC dia]/100,AE4944,0)</f>
        <v>0</v>
      </c>
      <c r="AF4945" s="80">
        <f t="shared" si="332"/>
        <v>1</v>
      </c>
      <c r="AG4945" s="123">
        <f t="shared" si="331"/>
        <v>1000</v>
      </c>
      <c r="AH4945" s="126" cm="1">
        <f t="array" ref="AH4945">_xlfn.XLOOKUP(AD4944,CDIHistorico_[Data],CDIHistorico_[CDI dia]/100,AH4944,0)</f>
        <v>0</v>
      </c>
      <c r="AI4945" s="2">
        <f t="shared" si="333"/>
        <v>1</v>
      </c>
    </row>
    <row r="4946" spans="26:35" hidden="1" x14ac:dyDescent="0.25">
      <c r="Z4946"/>
      <c r="AD4946" s="5">
        <f t="shared" si="330"/>
        <v>43892</v>
      </c>
      <c r="AE4946" s="96" cm="1">
        <f t="array" ref="AE4946">_xlfn.XLOOKUP(AD4945,SELICHistorico[Data],SELICHistorico[SELIC dia]/100,AE4945,0)</f>
        <v>0</v>
      </c>
      <c r="AF4946" s="80">
        <f t="shared" si="332"/>
        <v>1</v>
      </c>
      <c r="AG4946" s="123">
        <f t="shared" si="331"/>
        <v>1000</v>
      </c>
      <c r="AH4946" s="126" cm="1">
        <f t="array" ref="AH4946">_xlfn.XLOOKUP(AD4945,CDIHistorico_[Data],CDIHistorico_[CDI dia]/100,AH4945,0)</f>
        <v>0</v>
      </c>
      <c r="AI4946" s="2">
        <f t="shared" si="333"/>
        <v>1</v>
      </c>
    </row>
    <row r="4947" spans="26:35" hidden="1" x14ac:dyDescent="0.25">
      <c r="Z4947"/>
      <c r="AD4947" s="5">
        <f t="shared" si="330"/>
        <v>43893</v>
      </c>
      <c r="AE4947" s="96" cm="1">
        <f t="array" ref="AE4947">_xlfn.XLOOKUP(AD4946,SELICHistorico[Data],SELICHistorico[SELIC dia]/100,AE4946,0)</f>
        <v>0</v>
      </c>
      <c r="AF4947" s="80">
        <f t="shared" si="332"/>
        <v>1</v>
      </c>
      <c r="AG4947" s="123">
        <f t="shared" si="331"/>
        <v>1000</v>
      </c>
      <c r="AH4947" s="126" cm="1">
        <f t="array" ref="AH4947">_xlfn.XLOOKUP(AD4946,CDIHistorico_[Data],CDIHistorico_[CDI dia]/100,AH4946,0)</f>
        <v>0</v>
      </c>
      <c r="AI4947" s="2">
        <f t="shared" si="333"/>
        <v>1</v>
      </c>
    </row>
    <row r="4948" spans="26:35" hidden="1" x14ac:dyDescent="0.25">
      <c r="Z4948"/>
      <c r="AD4948" s="5">
        <f t="shared" ref="AD4948:AD5011" si="334">WORKDAY(AD4947,1,feriados)</f>
        <v>43894</v>
      </c>
      <c r="AE4948" s="96" cm="1">
        <f t="array" ref="AE4948">_xlfn.XLOOKUP(AD4947,SELICHistorico[Data],SELICHistorico[SELIC dia]/100,AE4947,0)</f>
        <v>0</v>
      </c>
      <c r="AF4948" s="80">
        <f t="shared" si="332"/>
        <v>1</v>
      </c>
      <c r="AG4948" s="123">
        <f t="shared" si="331"/>
        <v>1000</v>
      </c>
      <c r="AH4948" s="126" cm="1">
        <f t="array" ref="AH4948">_xlfn.XLOOKUP(AD4947,CDIHistorico_[Data],CDIHistorico_[CDI dia]/100,AH4947,0)</f>
        <v>0</v>
      </c>
      <c r="AI4948" s="2">
        <f t="shared" si="333"/>
        <v>1</v>
      </c>
    </row>
    <row r="4949" spans="26:35" hidden="1" x14ac:dyDescent="0.25">
      <c r="Z4949"/>
      <c r="AD4949" s="5">
        <f t="shared" si="334"/>
        <v>43895</v>
      </c>
      <c r="AE4949" s="96" cm="1">
        <f t="array" ref="AE4949">_xlfn.XLOOKUP(AD4948,SELICHistorico[Data],SELICHistorico[SELIC dia]/100,AE4948,0)</f>
        <v>0</v>
      </c>
      <c r="AF4949" s="80">
        <f t="shared" si="332"/>
        <v>1</v>
      </c>
      <c r="AG4949" s="123">
        <f t="shared" si="331"/>
        <v>1000</v>
      </c>
      <c r="AH4949" s="126" cm="1">
        <f t="array" ref="AH4949">_xlfn.XLOOKUP(AD4948,CDIHistorico_[Data],CDIHistorico_[CDI dia]/100,AH4948,0)</f>
        <v>0</v>
      </c>
      <c r="AI4949" s="2">
        <f t="shared" si="333"/>
        <v>1</v>
      </c>
    </row>
    <row r="4950" spans="26:35" hidden="1" x14ac:dyDescent="0.25">
      <c r="Z4950"/>
      <c r="AD4950" s="5">
        <f t="shared" si="334"/>
        <v>43896</v>
      </c>
      <c r="AE4950" s="96" cm="1">
        <f t="array" ref="AE4950">_xlfn.XLOOKUP(AD4949,SELICHistorico[Data],SELICHistorico[SELIC dia]/100,AE4949,0)</f>
        <v>0</v>
      </c>
      <c r="AF4950" s="80">
        <f t="shared" si="332"/>
        <v>1</v>
      </c>
      <c r="AG4950" s="123">
        <f t="shared" si="331"/>
        <v>1000</v>
      </c>
      <c r="AH4950" s="126" cm="1">
        <f t="array" ref="AH4950">_xlfn.XLOOKUP(AD4949,CDIHistorico_[Data],CDIHistorico_[CDI dia]/100,AH4949,0)</f>
        <v>0</v>
      </c>
      <c r="AI4950" s="2">
        <f t="shared" si="333"/>
        <v>1</v>
      </c>
    </row>
    <row r="4951" spans="26:35" hidden="1" x14ac:dyDescent="0.25">
      <c r="Z4951"/>
      <c r="AD4951" s="5">
        <f t="shared" si="334"/>
        <v>43899</v>
      </c>
      <c r="AE4951" s="96" cm="1">
        <f t="array" ref="AE4951">_xlfn.XLOOKUP(AD4950,SELICHistorico[Data],SELICHistorico[SELIC dia]/100,AE4950,0)</f>
        <v>0</v>
      </c>
      <c r="AF4951" s="80">
        <f t="shared" si="332"/>
        <v>1</v>
      </c>
      <c r="AG4951" s="123">
        <f t="shared" si="331"/>
        <v>1000</v>
      </c>
      <c r="AH4951" s="126" cm="1">
        <f t="array" ref="AH4951">_xlfn.XLOOKUP(AD4950,CDIHistorico_[Data],CDIHistorico_[CDI dia]/100,AH4950,0)</f>
        <v>0</v>
      </c>
      <c r="AI4951" s="2">
        <f t="shared" si="333"/>
        <v>1</v>
      </c>
    </row>
    <row r="4952" spans="26:35" hidden="1" x14ac:dyDescent="0.25">
      <c r="Z4952"/>
      <c r="AD4952" s="5">
        <f t="shared" si="334"/>
        <v>43900</v>
      </c>
      <c r="AE4952" s="96" cm="1">
        <f t="array" ref="AE4952">_xlfn.XLOOKUP(AD4951,SELICHistorico[Data],SELICHistorico[SELIC dia]/100,AE4951,0)</f>
        <v>0</v>
      </c>
      <c r="AF4952" s="80">
        <f t="shared" si="332"/>
        <v>1</v>
      </c>
      <c r="AG4952" s="123">
        <f t="shared" si="331"/>
        <v>1000</v>
      </c>
      <c r="AH4952" s="126" cm="1">
        <f t="array" ref="AH4952">_xlfn.XLOOKUP(AD4951,CDIHistorico_[Data],CDIHistorico_[CDI dia]/100,AH4951,0)</f>
        <v>0</v>
      </c>
      <c r="AI4952" s="2">
        <f t="shared" si="333"/>
        <v>1</v>
      </c>
    </row>
    <row r="4953" spans="26:35" hidden="1" x14ac:dyDescent="0.25">
      <c r="Z4953"/>
      <c r="AD4953" s="5">
        <f t="shared" si="334"/>
        <v>43901</v>
      </c>
      <c r="AE4953" s="96" cm="1">
        <f t="array" ref="AE4953">_xlfn.XLOOKUP(AD4952,SELICHistorico[Data],SELICHistorico[SELIC dia]/100,AE4952,0)</f>
        <v>0</v>
      </c>
      <c r="AF4953" s="80">
        <f t="shared" si="332"/>
        <v>1</v>
      </c>
      <c r="AG4953" s="123">
        <f t="shared" si="331"/>
        <v>1000</v>
      </c>
      <c r="AH4953" s="126" cm="1">
        <f t="array" ref="AH4953">_xlfn.XLOOKUP(AD4952,CDIHistorico_[Data],CDIHistorico_[CDI dia]/100,AH4952,0)</f>
        <v>0</v>
      </c>
      <c r="AI4953" s="2">
        <f t="shared" si="333"/>
        <v>1</v>
      </c>
    </row>
    <row r="4954" spans="26:35" hidden="1" x14ac:dyDescent="0.25">
      <c r="Z4954"/>
      <c r="AD4954" s="5">
        <f t="shared" si="334"/>
        <v>43902</v>
      </c>
      <c r="AE4954" s="96" cm="1">
        <f t="array" ref="AE4954">_xlfn.XLOOKUP(AD4953,SELICHistorico[Data],SELICHistorico[SELIC dia]/100,AE4953,0)</f>
        <v>0</v>
      </c>
      <c r="AF4954" s="80">
        <f t="shared" si="332"/>
        <v>1</v>
      </c>
      <c r="AG4954" s="123">
        <f t="shared" si="331"/>
        <v>1000</v>
      </c>
      <c r="AH4954" s="126" cm="1">
        <f t="array" ref="AH4954">_xlfn.XLOOKUP(AD4953,CDIHistorico_[Data],CDIHistorico_[CDI dia]/100,AH4953,0)</f>
        <v>0</v>
      </c>
      <c r="AI4954" s="2">
        <f t="shared" si="333"/>
        <v>1</v>
      </c>
    </row>
    <row r="4955" spans="26:35" hidden="1" x14ac:dyDescent="0.25">
      <c r="Z4955"/>
      <c r="AD4955" s="5">
        <f t="shared" si="334"/>
        <v>43903</v>
      </c>
      <c r="AE4955" s="96" cm="1">
        <f t="array" ref="AE4955">_xlfn.XLOOKUP(AD4954,SELICHistorico[Data],SELICHistorico[SELIC dia]/100,AE4954,0)</f>
        <v>0</v>
      </c>
      <c r="AF4955" s="80">
        <f t="shared" si="332"/>
        <v>1</v>
      </c>
      <c r="AG4955" s="123">
        <f t="shared" si="331"/>
        <v>1000</v>
      </c>
      <c r="AH4955" s="126" cm="1">
        <f t="array" ref="AH4955">_xlfn.XLOOKUP(AD4954,CDIHistorico_[Data],CDIHistorico_[CDI dia]/100,AH4954,0)</f>
        <v>0</v>
      </c>
      <c r="AI4955" s="2">
        <f t="shared" si="333"/>
        <v>1</v>
      </c>
    </row>
    <row r="4956" spans="26:35" hidden="1" x14ac:dyDescent="0.25">
      <c r="Z4956"/>
      <c r="AD4956" s="5">
        <f t="shared" si="334"/>
        <v>43906</v>
      </c>
      <c r="AE4956" s="96" cm="1">
        <f t="array" ref="AE4956">_xlfn.XLOOKUP(AD4955,SELICHistorico[Data],SELICHistorico[SELIC dia]/100,AE4955,0)</f>
        <v>0</v>
      </c>
      <c r="AF4956" s="80">
        <f t="shared" si="332"/>
        <v>1</v>
      </c>
      <c r="AG4956" s="123">
        <f t="shared" si="331"/>
        <v>1000</v>
      </c>
      <c r="AH4956" s="126" cm="1">
        <f t="array" ref="AH4956">_xlfn.XLOOKUP(AD4955,CDIHistorico_[Data],CDIHistorico_[CDI dia]/100,AH4955,0)</f>
        <v>0</v>
      </c>
      <c r="AI4956" s="2">
        <f t="shared" si="333"/>
        <v>1</v>
      </c>
    </row>
    <row r="4957" spans="26:35" hidden="1" x14ac:dyDescent="0.25">
      <c r="Z4957"/>
      <c r="AD4957" s="5">
        <f t="shared" si="334"/>
        <v>43907</v>
      </c>
      <c r="AE4957" s="96" cm="1">
        <f t="array" ref="AE4957">_xlfn.XLOOKUP(AD4956,SELICHistorico[Data],SELICHistorico[SELIC dia]/100,AE4956,0)</f>
        <v>0</v>
      </c>
      <c r="AF4957" s="80">
        <f t="shared" si="332"/>
        <v>1</v>
      </c>
      <c r="AG4957" s="123">
        <f t="shared" si="331"/>
        <v>1000</v>
      </c>
      <c r="AH4957" s="126" cm="1">
        <f t="array" ref="AH4957">_xlfn.XLOOKUP(AD4956,CDIHistorico_[Data],CDIHistorico_[CDI dia]/100,AH4956,0)</f>
        <v>0</v>
      </c>
      <c r="AI4957" s="2">
        <f t="shared" si="333"/>
        <v>1</v>
      </c>
    </row>
    <row r="4958" spans="26:35" hidden="1" x14ac:dyDescent="0.25">
      <c r="Z4958"/>
      <c r="AD4958" s="5">
        <f t="shared" si="334"/>
        <v>43908</v>
      </c>
      <c r="AE4958" s="96" cm="1">
        <f t="array" ref="AE4958">_xlfn.XLOOKUP(AD4957,SELICHistorico[Data],SELICHistorico[SELIC dia]/100,AE4957,0)</f>
        <v>0</v>
      </c>
      <c r="AF4958" s="80">
        <f t="shared" si="332"/>
        <v>1</v>
      </c>
      <c r="AG4958" s="123">
        <f t="shared" si="331"/>
        <v>1000</v>
      </c>
      <c r="AH4958" s="126" cm="1">
        <f t="array" ref="AH4958">_xlfn.XLOOKUP(AD4957,CDIHistorico_[Data],CDIHistorico_[CDI dia]/100,AH4957,0)</f>
        <v>0</v>
      </c>
      <c r="AI4958" s="2">
        <f t="shared" si="333"/>
        <v>1</v>
      </c>
    </row>
    <row r="4959" spans="26:35" hidden="1" x14ac:dyDescent="0.25">
      <c r="Z4959"/>
      <c r="AD4959" s="5">
        <f t="shared" si="334"/>
        <v>43909</v>
      </c>
      <c r="AE4959" s="96" cm="1">
        <f t="array" ref="AE4959">_xlfn.XLOOKUP(AD4958,SELICHistorico[Data],SELICHistorico[SELIC dia]/100,AE4958,0)</f>
        <v>0</v>
      </c>
      <c r="AF4959" s="80">
        <f t="shared" si="332"/>
        <v>1</v>
      </c>
      <c r="AG4959" s="123">
        <f t="shared" si="331"/>
        <v>1000</v>
      </c>
      <c r="AH4959" s="126" cm="1">
        <f t="array" ref="AH4959">_xlfn.XLOOKUP(AD4958,CDIHistorico_[Data],CDIHistorico_[CDI dia]/100,AH4958,0)</f>
        <v>0</v>
      </c>
      <c r="AI4959" s="2">
        <f t="shared" si="333"/>
        <v>1</v>
      </c>
    </row>
    <row r="4960" spans="26:35" hidden="1" x14ac:dyDescent="0.25">
      <c r="Z4960"/>
      <c r="AD4960" s="5">
        <f t="shared" si="334"/>
        <v>43910</v>
      </c>
      <c r="AE4960" s="96" cm="1">
        <f t="array" ref="AE4960">_xlfn.XLOOKUP(AD4959,SELICHistorico[Data],SELICHistorico[SELIC dia]/100,AE4959,0)</f>
        <v>0</v>
      </c>
      <c r="AF4960" s="80">
        <f t="shared" si="332"/>
        <v>1</v>
      </c>
      <c r="AG4960" s="123">
        <f t="shared" si="331"/>
        <v>1000</v>
      </c>
      <c r="AH4960" s="126" cm="1">
        <f t="array" ref="AH4960">_xlfn.XLOOKUP(AD4959,CDIHistorico_[Data],CDIHistorico_[CDI dia]/100,AH4959,0)</f>
        <v>0</v>
      </c>
      <c r="AI4960" s="2">
        <f t="shared" si="333"/>
        <v>1</v>
      </c>
    </row>
    <row r="4961" spans="26:35" hidden="1" x14ac:dyDescent="0.25">
      <c r="Z4961"/>
      <c r="AD4961" s="5">
        <f t="shared" si="334"/>
        <v>43913</v>
      </c>
      <c r="AE4961" s="96" cm="1">
        <f t="array" ref="AE4961">_xlfn.XLOOKUP(AD4960,SELICHistorico[Data],SELICHistorico[SELIC dia]/100,AE4960,0)</f>
        <v>0</v>
      </c>
      <c r="AF4961" s="80">
        <f t="shared" si="332"/>
        <v>1</v>
      </c>
      <c r="AG4961" s="123">
        <f t="shared" si="331"/>
        <v>1000</v>
      </c>
      <c r="AH4961" s="126" cm="1">
        <f t="array" ref="AH4961">_xlfn.XLOOKUP(AD4960,CDIHistorico_[Data],CDIHistorico_[CDI dia]/100,AH4960,0)</f>
        <v>0</v>
      </c>
      <c r="AI4961" s="2">
        <f t="shared" si="333"/>
        <v>1</v>
      </c>
    </row>
    <row r="4962" spans="26:35" hidden="1" x14ac:dyDescent="0.25">
      <c r="Z4962"/>
      <c r="AD4962" s="5">
        <f t="shared" si="334"/>
        <v>43914</v>
      </c>
      <c r="AE4962" s="96" cm="1">
        <f t="array" ref="AE4962">_xlfn.XLOOKUP(AD4961,SELICHistorico[Data],SELICHistorico[SELIC dia]/100,AE4961,0)</f>
        <v>0</v>
      </c>
      <c r="AF4962" s="80">
        <f t="shared" si="332"/>
        <v>1</v>
      </c>
      <c r="AG4962" s="123">
        <f t="shared" si="331"/>
        <v>1000</v>
      </c>
      <c r="AH4962" s="126" cm="1">
        <f t="array" ref="AH4962">_xlfn.XLOOKUP(AD4961,CDIHistorico_[Data],CDIHistorico_[CDI dia]/100,AH4961,0)</f>
        <v>0</v>
      </c>
      <c r="AI4962" s="2">
        <f t="shared" si="333"/>
        <v>1</v>
      </c>
    </row>
    <row r="4963" spans="26:35" hidden="1" x14ac:dyDescent="0.25">
      <c r="Z4963"/>
      <c r="AD4963" s="5">
        <f t="shared" si="334"/>
        <v>43915</v>
      </c>
      <c r="AE4963" s="96" cm="1">
        <f t="array" ref="AE4963">_xlfn.XLOOKUP(AD4962,SELICHistorico[Data],SELICHistorico[SELIC dia]/100,AE4962,0)</f>
        <v>0</v>
      </c>
      <c r="AF4963" s="80">
        <f t="shared" si="332"/>
        <v>1</v>
      </c>
      <c r="AG4963" s="123">
        <f t="shared" si="331"/>
        <v>1000</v>
      </c>
      <c r="AH4963" s="126" cm="1">
        <f t="array" ref="AH4963">_xlfn.XLOOKUP(AD4962,CDIHistorico_[Data],CDIHistorico_[CDI dia]/100,AH4962,0)</f>
        <v>0</v>
      </c>
      <c r="AI4963" s="2">
        <f t="shared" si="333"/>
        <v>1</v>
      </c>
    </row>
    <row r="4964" spans="26:35" hidden="1" x14ac:dyDescent="0.25">
      <c r="Z4964"/>
      <c r="AD4964" s="5">
        <f t="shared" si="334"/>
        <v>43916</v>
      </c>
      <c r="AE4964" s="96" cm="1">
        <f t="array" ref="AE4964">_xlfn.XLOOKUP(AD4963,SELICHistorico[Data],SELICHistorico[SELIC dia]/100,AE4963,0)</f>
        <v>0</v>
      </c>
      <c r="AF4964" s="80">
        <f t="shared" si="332"/>
        <v>1</v>
      </c>
      <c r="AG4964" s="123">
        <f t="shared" si="331"/>
        <v>1000</v>
      </c>
      <c r="AH4964" s="126" cm="1">
        <f t="array" ref="AH4964">_xlfn.XLOOKUP(AD4963,CDIHistorico_[Data],CDIHistorico_[CDI dia]/100,AH4963,0)</f>
        <v>0</v>
      </c>
      <c r="AI4964" s="2">
        <f t="shared" si="333"/>
        <v>1</v>
      </c>
    </row>
    <row r="4965" spans="26:35" hidden="1" x14ac:dyDescent="0.25">
      <c r="Z4965"/>
      <c r="AD4965" s="5">
        <f t="shared" si="334"/>
        <v>43917</v>
      </c>
      <c r="AE4965" s="96" cm="1">
        <f t="array" ref="AE4965">_xlfn.XLOOKUP(AD4964,SELICHistorico[Data],SELICHistorico[SELIC dia]/100,AE4964,0)</f>
        <v>0</v>
      </c>
      <c r="AF4965" s="80">
        <f t="shared" si="332"/>
        <v>1</v>
      </c>
      <c r="AG4965" s="123">
        <f t="shared" si="331"/>
        <v>1000</v>
      </c>
      <c r="AH4965" s="126" cm="1">
        <f t="array" ref="AH4965">_xlfn.XLOOKUP(AD4964,CDIHistorico_[Data],CDIHistorico_[CDI dia]/100,AH4964,0)</f>
        <v>0</v>
      </c>
      <c r="AI4965" s="2">
        <f t="shared" si="333"/>
        <v>1</v>
      </c>
    </row>
    <row r="4966" spans="26:35" hidden="1" x14ac:dyDescent="0.25">
      <c r="Z4966"/>
      <c r="AD4966" s="5">
        <f t="shared" si="334"/>
        <v>43920</v>
      </c>
      <c r="AE4966" s="96" cm="1">
        <f t="array" ref="AE4966">_xlfn.XLOOKUP(AD4965,SELICHistorico[Data],SELICHistorico[SELIC dia]/100,AE4965,0)</f>
        <v>0</v>
      </c>
      <c r="AF4966" s="80">
        <f t="shared" si="332"/>
        <v>1</v>
      </c>
      <c r="AG4966" s="123">
        <f t="shared" si="331"/>
        <v>1000</v>
      </c>
      <c r="AH4966" s="126" cm="1">
        <f t="array" ref="AH4966">_xlfn.XLOOKUP(AD4965,CDIHistorico_[Data],CDIHistorico_[CDI dia]/100,AH4965,0)</f>
        <v>0</v>
      </c>
      <c r="AI4966" s="2">
        <f t="shared" si="333"/>
        <v>1</v>
      </c>
    </row>
    <row r="4967" spans="26:35" hidden="1" x14ac:dyDescent="0.25">
      <c r="Z4967"/>
      <c r="AD4967" s="5">
        <f t="shared" si="334"/>
        <v>43921</v>
      </c>
      <c r="AE4967" s="96" cm="1">
        <f t="array" ref="AE4967">_xlfn.XLOOKUP(AD4966,SELICHistorico[Data],SELICHistorico[SELIC dia]/100,AE4966,0)</f>
        <v>0</v>
      </c>
      <c r="AF4967" s="80">
        <f t="shared" si="332"/>
        <v>1</v>
      </c>
      <c r="AG4967" s="123">
        <f t="shared" si="331"/>
        <v>1000</v>
      </c>
      <c r="AH4967" s="126" cm="1">
        <f t="array" ref="AH4967">_xlfn.XLOOKUP(AD4966,CDIHistorico_[Data],CDIHistorico_[CDI dia]/100,AH4966,0)</f>
        <v>0</v>
      </c>
      <c r="AI4967" s="2">
        <f t="shared" si="333"/>
        <v>1</v>
      </c>
    </row>
    <row r="4968" spans="26:35" hidden="1" x14ac:dyDescent="0.25">
      <c r="Z4968"/>
      <c r="AD4968" s="5">
        <f t="shared" si="334"/>
        <v>43922</v>
      </c>
      <c r="AE4968" s="96" cm="1">
        <f t="array" ref="AE4968">_xlfn.XLOOKUP(AD4967,SELICHistorico[Data],SELICHistorico[SELIC dia]/100,AE4967,0)</f>
        <v>0</v>
      </c>
      <c r="AF4968" s="80">
        <f t="shared" si="332"/>
        <v>1</v>
      </c>
      <c r="AG4968" s="123">
        <f t="shared" si="331"/>
        <v>1000</v>
      </c>
      <c r="AH4968" s="126" cm="1">
        <f t="array" ref="AH4968">_xlfn.XLOOKUP(AD4967,CDIHistorico_[Data],CDIHistorico_[CDI dia]/100,AH4967,0)</f>
        <v>0</v>
      </c>
      <c r="AI4968" s="2">
        <f t="shared" si="333"/>
        <v>1</v>
      </c>
    </row>
    <row r="4969" spans="26:35" hidden="1" x14ac:dyDescent="0.25">
      <c r="Z4969"/>
      <c r="AD4969" s="5">
        <f t="shared" si="334"/>
        <v>43923</v>
      </c>
      <c r="AE4969" s="96" cm="1">
        <f t="array" ref="AE4969">_xlfn.XLOOKUP(AD4968,SELICHistorico[Data],SELICHistorico[SELIC dia]/100,AE4968,0)</f>
        <v>0</v>
      </c>
      <c r="AF4969" s="80">
        <f t="shared" si="332"/>
        <v>1</v>
      </c>
      <c r="AG4969" s="123">
        <f t="shared" si="331"/>
        <v>1000</v>
      </c>
      <c r="AH4969" s="126" cm="1">
        <f t="array" ref="AH4969">_xlfn.XLOOKUP(AD4968,CDIHistorico_[Data],CDIHistorico_[CDI dia]/100,AH4968,0)</f>
        <v>0</v>
      </c>
      <c r="AI4969" s="2">
        <f t="shared" si="333"/>
        <v>1</v>
      </c>
    </row>
    <row r="4970" spans="26:35" hidden="1" x14ac:dyDescent="0.25">
      <c r="Z4970"/>
      <c r="AD4970" s="5">
        <f t="shared" si="334"/>
        <v>43924</v>
      </c>
      <c r="AE4970" s="96" cm="1">
        <f t="array" ref="AE4970">_xlfn.XLOOKUP(AD4969,SELICHistorico[Data],SELICHistorico[SELIC dia]/100,AE4969,0)</f>
        <v>0</v>
      </c>
      <c r="AF4970" s="80">
        <f t="shared" si="332"/>
        <v>1</v>
      </c>
      <c r="AG4970" s="123">
        <f t="shared" si="331"/>
        <v>1000</v>
      </c>
      <c r="AH4970" s="126" cm="1">
        <f t="array" ref="AH4970">_xlfn.XLOOKUP(AD4969,CDIHistorico_[Data],CDIHistorico_[CDI dia]/100,AH4969,0)</f>
        <v>0</v>
      </c>
      <c r="AI4970" s="2">
        <f t="shared" si="333"/>
        <v>1</v>
      </c>
    </row>
    <row r="4971" spans="26:35" hidden="1" x14ac:dyDescent="0.25">
      <c r="Z4971"/>
      <c r="AD4971" s="5">
        <f t="shared" si="334"/>
        <v>43927</v>
      </c>
      <c r="AE4971" s="96" cm="1">
        <f t="array" ref="AE4971">_xlfn.XLOOKUP(AD4970,SELICHistorico[Data],SELICHistorico[SELIC dia]/100,AE4970,0)</f>
        <v>0</v>
      </c>
      <c r="AF4971" s="80">
        <f t="shared" si="332"/>
        <v>1</v>
      </c>
      <c r="AG4971" s="123">
        <f t="shared" si="331"/>
        <v>1000</v>
      </c>
      <c r="AH4971" s="126" cm="1">
        <f t="array" ref="AH4971">_xlfn.XLOOKUP(AD4970,CDIHistorico_[Data],CDIHistorico_[CDI dia]/100,AH4970,0)</f>
        <v>0</v>
      </c>
      <c r="AI4971" s="2">
        <f t="shared" si="333"/>
        <v>1</v>
      </c>
    </row>
    <row r="4972" spans="26:35" hidden="1" x14ac:dyDescent="0.25">
      <c r="Z4972"/>
      <c r="AD4972" s="5">
        <f t="shared" si="334"/>
        <v>43928</v>
      </c>
      <c r="AE4972" s="96" cm="1">
        <f t="array" ref="AE4972">_xlfn.XLOOKUP(AD4971,SELICHistorico[Data],SELICHistorico[SELIC dia]/100,AE4971,0)</f>
        <v>0</v>
      </c>
      <c r="AF4972" s="80">
        <f t="shared" si="332"/>
        <v>1</v>
      </c>
      <c r="AG4972" s="123">
        <f t="shared" si="331"/>
        <v>1000</v>
      </c>
      <c r="AH4972" s="126" cm="1">
        <f t="array" ref="AH4972">_xlfn.XLOOKUP(AD4971,CDIHistorico_[Data],CDIHistorico_[CDI dia]/100,AH4971,0)</f>
        <v>0</v>
      </c>
      <c r="AI4972" s="2">
        <f t="shared" si="333"/>
        <v>1</v>
      </c>
    </row>
    <row r="4973" spans="26:35" hidden="1" x14ac:dyDescent="0.25">
      <c r="Z4973"/>
      <c r="AD4973" s="5">
        <f t="shared" si="334"/>
        <v>43929</v>
      </c>
      <c r="AE4973" s="96" cm="1">
        <f t="array" ref="AE4973">_xlfn.XLOOKUP(AD4972,SELICHistorico[Data],SELICHistorico[SELIC dia]/100,AE4972,0)</f>
        <v>0</v>
      </c>
      <c r="AF4973" s="80">
        <f t="shared" si="332"/>
        <v>1</v>
      </c>
      <c r="AG4973" s="123">
        <f t="shared" si="331"/>
        <v>1000</v>
      </c>
      <c r="AH4973" s="126" cm="1">
        <f t="array" ref="AH4973">_xlfn.XLOOKUP(AD4972,CDIHistorico_[Data],CDIHistorico_[CDI dia]/100,AH4972,0)</f>
        <v>0</v>
      </c>
      <c r="AI4973" s="2">
        <f t="shared" si="333"/>
        <v>1</v>
      </c>
    </row>
    <row r="4974" spans="26:35" hidden="1" x14ac:dyDescent="0.25">
      <c r="Z4974"/>
      <c r="AD4974" s="5">
        <f t="shared" si="334"/>
        <v>43930</v>
      </c>
      <c r="AE4974" s="96" cm="1">
        <f t="array" ref="AE4974">_xlfn.XLOOKUP(AD4973,SELICHistorico[Data],SELICHistorico[SELIC dia]/100,AE4973,0)</f>
        <v>0</v>
      </c>
      <c r="AF4974" s="80">
        <f t="shared" si="332"/>
        <v>1</v>
      </c>
      <c r="AG4974" s="123">
        <f t="shared" si="331"/>
        <v>1000</v>
      </c>
      <c r="AH4974" s="126" cm="1">
        <f t="array" ref="AH4974">_xlfn.XLOOKUP(AD4973,CDIHistorico_[Data],CDIHistorico_[CDI dia]/100,AH4973,0)</f>
        <v>0</v>
      </c>
      <c r="AI4974" s="2">
        <f t="shared" si="333"/>
        <v>1</v>
      </c>
    </row>
    <row r="4975" spans="26:35" hidden="1" x14ac:dyDescent="0.25">
      <c r="Z4975"/>
      <c r="AD4975" s="5">
        <f t="shared" si="334"/>
        <v>43934</v>
      </c>
      <c r="AE4975" s="96" cm="1">
        <f t="array" ref="AE4975">_xlfn.XLOOKUP(AD4974,SELICHistorico[Data],SELICHistorico[SELIC dia]/100,AE4974,0)</f>
        <v>0</v>
      </c>
      <c r="AF4975" s="80">
        <f t="shared" si="332"/>
        <v>1</v>
      </c>
      <c r="AG4975" s="123">
        <f t="shared" si="331"/>
        <v>1000</v>
      </c>
      <c r="AH4975" s="126" cm="1">
        <f t="array" ref="AH4975">_xlfn.XLOOKUP(AD4974,CDIHistorico_[Data],CDIHistorico_[CDI dia]/100,AH4974,0)</f>
        <v>0</v>
      </c>
      <c r="AI4975" s="2">
        <f t="shared" si="333"/>
        <v>1</v>
      </c>
    </row>
    <row r="4976" spans="26:35" hidden="1" x14ac:dyDescent="0.25">
      <c r="Z4976"/>
      <c r="AD4976" s="5">
        <f t="shared" si="334"/>
        <v>43935</v>
      </c>
      <c r="AE4976" s="96" cm="1">
        <f t="array" ref="AE4976">_xlfn.XLOOKUP(AD4975,SELICHistorico[Data],SELICHistorico[SELIC dia]/100,AE4975,0)</f>
        <v>0</v>
      </c>
      <c r="AF4976" s="80">
        <f t="shared" si="332"/>
        <v>1</v>
      </c>
      <c r="AG4976" s="123">
        <f t="shared" si="331"/>
        <v>1000</v>
      </c>
      <c r="AH4976" s="126" cm="1">
        <f t="array" ref="AH4976">_xlfn.XLOOKUP(AD4975,CDIHistorico_[Data],CDIHistorico_[CDI dia]/100,AH4975,0)</f>
        <v>0</v>
      </c>
      <c r="AI4976" s="2">
        <f t="shared" si="333"/>
        <v>1</v>
      </c>
    </row>
    <row r="4977" spans="26:35" hidden="1" x14ac:dyDescent="0.25">
      <c r="Z4977"/>
      <c r="AD4977" s="5">
        <f t="shared" si="334"/>
        <v>43936</v>
      </c>
      <c r="AE4977" s="96" cm="1">
        <f t="array" ref="AE4977">_xlfn.XLOOKUP(AD4976,SELICHistorico[Data],SELICHistorico[SELIC dia]/100,AE4976,0)</f>
        <v>0</v>
      </c>
      <c r="AF4977" s="80">
        <f t="shared" si="332"/>
        <v>1</v>
      </c>
      <c r="AG4977" s="123">
        <f t="shared" si="331"/>
        <v>1000</v>
      </c>
      <c r="AH4977" s="126" cm="1">
        <f t="array" ref="AH4977">_xlfn.XLOOKUP(AD4976,CDIHistorico_[Data],CDIHistorico_[CDI dia]/100,AH4976,0)</f>
        <v>0</v>
      </c>
      <c r="AI4977" s="2">
        <f t="shared" si="333"/>
        <v>1</v>
      </c>
    </row>
    <row r="4978" spans="26:35" hidden="1" x14ac:dyDescent="0.25">
      <c r="Z4978"/>
      <c r="AD4978" s="5">
        <f t="shared" si="334"/>
        <v>43937</v>
      </c>
      <c r="AE4978" s="96" cm="1">
        <f t="array" ref="AE4978">_xlfn.XLOOKUP(AD4977,SELICHistorico[Data],SELICHistorico[SELIC dia]/100,AE4977,0)</f>
        <v>0</v>
      </c>
      <c r="AF4978" s="80">
        <f t="shared" si="332"/>
        <v>1</v>
      </c>
      <c r="AG4978" s="123">
        <f t="shared" si="331"/>
        <v>1000</v>
      </c>
      <c r="AH4978" s="126" cm="1">
        <f t="array" ref="AH4978">_xlfn.XLOOKUP(AD4977,CDIHistorico_[Data],CDIHistorico_[CDI dia]/100,AH4977,0)</f>
        <v>0</v>
      </c>
      <c r="AI4978" s="2">
        <f t="shared" si="333"/>
        <v>1</v>
      </c>
    </row>
    <row r="4979" spans="26:35" hidden="1" x14ac:dyDescent="0.25">
      <c r="Z4979"/>
      <c r="AD4979" s="5">
        <f t="shared" si="334"/>
        <v>43938</v>
      </c>
      <c r="AE4979" s="96" cm="1">
        <f t="array" ref="AE4979">_xlfn.XLOOKUP(AD4978,SELICHistorico[Data],SELICHistorico[SELIC dia]/100,AE4978,0)</f>
        <v>0</v>
      </c>
      <c r="AF4979" s="80">
        <f t="shared" si="332"/>
        <v>1</v>
      </c>
      <c r="AG4979" s="123">
        <f t="shared" si="331"/>
        <v>1000</v>
      </c>
      <c r="AH4979" s="126" cm="1">
        <f t="array" ref="AH4979">_xlfn.XLOOKUP(AD4978,CDIHistorico_[Data],CDIHistorico_[CDI dia]/100,AH4978,0)</f>
        <v>0</v>
      </c>
      <c r="AI4979" s="2">
        <f t="shared" si="333"/>
        <v>1</v>
      </c>
    </row>
    <row r="4980" spans="26:35" hidden="1" x14ac:dyDescent="0.25">
      <c r="Z4980"/>
      <c r="AD4980" s="5">
        <f t="shared" si="334"/>
        <v>43941</v>
      </c>
      <c r="AE4980" s="96" cm="1">
        <f t="array" ref="AE4980">_xlfn.XLOOKUP(AD4979,SELICHistorico[Data],SELICHistorico[SELIC dia]/100,AE4979,0)</f>
        <v>0</v>
      </c>
      <c r="AF4980" s="80">
        <f t="shared" si="332"/>
        <v>1</v>
      </c>
      <c r="AG4980" s="123">
        <f t="shared" si="331"/>
        <v>1000</v>
      </c>
      <c r="AH4980" s="126" cm="1">
        <f t="array" ref="AH4980">_xlfn.XLOOKUP(AD4979,CDIHistorico_[Data],CDIHistorico_[CDI dia]/100,AH4979,0)</f>
        <v>0</v>
      </c>
      <c r="AI4980" s="2">
        <f t="shared" si="333"/>
        <v>1</v>
      </c>
    </row>
    <row r="4981" spans="26:35" hidden="1" x14ac:dyDescent="0.25">
      <c r="Z4981"/>
      <c r="AD4981" s="5">
        <f t="shared" si="334"/>
        <v>43943</v>
      </c>
      <c r="AE4981" s="96" cm="1">
        <f t="array" ref="AE4981">_xlfn.XLOOKUP(AD4980,SELICHistorico[Data],SELICHistorico[SELIC dia]/100,AE4980,0)</f>
        <v>0</v>
      </c>
      <c r="AF4981" s="80">
        <f t="shared" si="332"/>
        <v>1</v>
      </c>
      <c r="AG4981" s="123">
        <f t="shared" si="331"/>
        <v>1000</v>
      </c>
      <c r="AH4981" s="126" cm="1">
        <f t="array" ref="AH4981">_xlfn.XLOOKUP(AD4980,CDIHistorico_[Data],CDIHistorico_[CDI dia]/100,AH4980,0)</f>
        <v>0</v>
      </c>
      <c r="AI4981" s="2">
        <f t="shared" si="333"/>
        <v>1</v>
      </c>
    </row>
    <row r="4982" spans="26:35" hidden="1" x14ac:dyDescent="0.25">
      <c r="Z4982"/>
      <c r="AD4982" s="5">
        <f t="shared" si="334"/>
        <v>43944</v>
      </c>
      <c r="AE4982" s="96" cm="1">
        <f t="array" ref="AE4982">_xlfn.XLOOKUP(AD4981,SELICHistorico[Data],SELICHistorico[SELIC dia]/100,AE4981,0)</f>
        <v>0</v>
      </c>
      <c r="AF4982" s="80">
        <f t="shared" si="332"/>
        <v>1</v>
      </c>
      <c r="AG4982" s="123">
        <f t="shared" si="331"/>
        <v>1000</v>
      </c>
      <c r="AH4982" s="126" cm="1">
        <f t="array" ref="AH4982">_xlfn.XLOOKUP(AD4981,CDIHistorico_[Data],CDIHistorico_[CDI dia]/100,AH4981,0)</f>
        <v>0</v>
      </c>
      <c r="AI4982" s="2">
        <f t="shared" si="333"/>
        <v>1</v>
      </c>
    </row>
    <row r="4983" spans="26:35" hidden="1" x14ac:dyDescent="0.25">
      <c r="Z4983"/>
      <c r="AD4983" s="5">
        <f t="shared" si="334"/>
        <v>43945</v>
      </c>
      <c r="AE4983" s="96" cm="1">
        <f t="array" ref="AE4983">_xlfn.XLOOKUP(AD4982,SELICHistorico[Data],SELICHistorico[SELIC dia]/100,AE4982,0)</f>
        <v>0</v>
      </c>
      <c r="AF4983" s="80">
        <f t="shared" si="332"/>
        <v>1</v>
      </c>
      <c r="AG4983" s="123">
        <f t="shared" si="331"/>
        <v>1000</v>
      </c>
      <c r="AH4983" s="126" cm="1">
        <f t="array" ref="AH4983">_xlfn.XLOOKUP(AD4982,CDIHistorico_[Data],CDIHistorico_[CDI dia]/100,AH4982,0)</f>
        <v>0</v>
      </c>
      <c r="AI4983" s="2">
        <f t="shared" si="333"/>
        <v>1</v>
      </c>
    </row>
    <row r="4984" spans="26:35" hidden="1" x14ac:dyDescent="0.25">
      <c r="Z4984"/>
      <c r="AD4984" s="5">
        <f t="shared" si="334"/>
        <v>43948</v>
      </c>
      <c r="AE4984" s="96" cm="1">
        <f t="array" ref="AE4984">_xlfn.XLOOKUP(AD4983,SELICHistorico[Data],SELICHistorico[SELIC dia]/100,AE4983,0)</f>
        <v>0</v>
      </c>
      <c r="AF4984" s="80">
        <f t="shared" si="332"/>
        <v>1</v>
      </c>
      <c r="AG4984" s="123">
        <f t="shared" si="331"/>
        <v>1000</v>
      </c>
      <c r="AH4984" s="126" cm="1">
        <f t="array" ref="AH4984">_xlfn.XLOOKUP(AD4983,CDIHistorico_[Data],CDIHistorico_[CDI dia]/100,AH4983,0)</f>
        <v>0</v>
      </c>
      <c r="AI4984" s="2">
        <f t="shared" si="333"/>
        <v>1</v>
      </c>
    </row>
    <row r="4985" spans="26:35" hidden="1" x14ac:dyDescent="0.25">
      <c r="Z4985"/>
      <c r="AD4985" s="5">
        <f t="shared" si="334"/>
        <v>43949</v>
      </c>
      <c r="AE4985" s="96" cm="1">
        <f t="array" ref="AE4985">_xlfn.XLOOKUP(AD4984,SELICHistorico[Data],SELICHistorico[SELIC dia]/100,AE4984,0)</f>
        <v>0</v>
      </c>
      <c r="AF4985" s="80">
        <f t="shared" si="332"/>
        <v>1</v>
      </c>
      <c r="AG4985" s="123">
        <f t="shared" si="331"/>
        <v>1000</v>
      </c>
      <c r="AH4985" s="126" cm="1">
        <f t="array" ref="AH4985">_xlfn.XLOOKUP(AD4984,CDIHistorico_[Data],CDIHistorico_[CDI dia]/100,AH4984,0)</f>
        <v>0</v>
      </c>
      <c r="AI4985" s="2">
        <f t="shared" si="333"/>
        <v>1</v>
      </c>
    </row>
    <row r="4986" spans="26:35" hidden="1" x14ac:dyDescent="0.25">
      <c r="Z4986"/>
      <c r="AD4986" s="5">
        <f t="shared" si="334"/>
        <v>43950</v>
      </c>
      <c r="AE4986" s="96" cm="1">
        <f t="array" ref="AE4986">_xlfn.XLOOKUP(AD4985,SELICHistorico[Data],SELICHistorico[SELIC dia]/100,AE4985,0)</f>
        <v>0</v>
      </c>
      <c r="AF4986" s="80">
        <f t="shared" si="332"/>
        <v>1</v>
      </c>
      <c r="AG4986" s="123">
        <f t="shared" si="331"/>
        <v>1000</v>
      </c>
      <c r="AH4986" s="126" cm="1">
        <f t="array" ref="AH4986">_xlfn.XLOOKUP(AD4985,CDIHistorico_[Data],CDIHistorico_[CDI dia]/100,AH4985,0)</f>
        <v>0</v>
      </c>
      <c r="AI4986" s="2">
        <f t="shared" si="333"/>
        <v>1</v>
      </c>
    </row>
    <row r="4987" spans="26:35" hidden="1" x14ac:dyDescent="0.25">
      <c r="Z4987"/>
      <c r="AD4987" s="5">
        <f t="shared" si="334"/>
        <v>43951</v>
      </c>
      <c r="AE4987" s="96" cm="1">
        <f t="array" ref="AE4987">_xlfn.XLOOKUP(AD4986,SELICHistorico[Data],SELICHistorico[SELIC dia]/100,AE4986,0)</f>
        <v>0</v>
      </c>
      <c r="AF4987" s="80">
        <f t="shared" si="332"/>
        <v>1</v>
      </c>
      <c r="AG4987" s="123">
        <f t="shared" si="331"/>
        <v>1000</v>
      </c>
      <c r="AH4987" s="126" cm="1">
        <f t="array" ref="AH4987">_xlfn.XLOOKUP(AD4986,CDIHistorico_[Data],CDIHistorico_[CDI dia]/100,AH4986,0)</f>
        <v>0</v>
      </c>
      <c r="AI4987" s="2">
        <f t="shared" si="333"/>
        <v>1</v>
      </c>
    </row>
    <row r="4988" spans="26:35" hidden="1" x14ac:dyDescent="0.25">
      <c r="Z4988"/>
      <c r="AD4988" s="5">
        <f t="shared" si="334"/>
        <v>43955</v>
      </c>
      <c r="AE4988" s="96" cm="1">
        <f t="array" ref="AE4988">_xlfn.XLOOKUP(AD4987,SELICHistorico[Data],SELICHistorico[SELIC dia]/100,AE4987,0)</f>
        <v>0</v>
      </c>
      <c r="AF4988" s="80">
        <f t="shared" si="332"/>
        <v>1</v>
      </c>
      <c r="AG4988" s="123">
        <f t="shared" si="331"/>
        <v>1000</v>
      </c>
      <c r="AH4988" s="126" cm="1">
        <f t="array" ref="AH4988">_xlfn.XLOOKUP(AD4987,CDIHistorico_[Data],CDIHistorico_[CDI dia]/100,AH4987,0)</f>
        <v>0</v>
      </c>
      <c r="AI4988" s="2">
        <f t="shared" si="333"/>
        <v>1</v>
      </c>
    </row>
    <row r="4989" spans="26:35" hidden="1" x14ac:dyDescent="0.25">
      <c r="Z4989"/>
      <c r="AD4989" s="5">
        <f t="shared" si="334"/>
        <v>43956</v>
      </c>
      <c r="AE4989" s="96" cm="1">
        <f t="array" ref="AE4989">_xlfn.XLOOKUP(AD4988,SELICHistorico[Data],SELICHistorico[SELIC dia]/100,AE4988,0)</f>
        <v>0</v>
      </c>
      <c r="AF4989" s="80">
        <f t="shared" si="332"/>
        <v>1</v>
      </c>
      <c r="AG4989" s="123">
        <f t="shared" si="331"/>
        <v>1000</v>
      </c>
      <c r="AH4989" s="126" cm="1">
        <f t="array" ref="AH4989">_xlfn.XLOOKUP(AD4988,CDIHistorico_[Data],CDIHistorico_[CDI dia]/100,AH4988,0)</f>
        <v>0</v>
      </c>
      <c r="AI4989" s="2">
        <f t="shared" si="333"/>
        <v>1</v>
      </c>
    </row>
    <row r="4990" spans="26:35" hidden="1" x14ac:dyDescent="0.25">
      <c r="Z4990"/>
      <c r="AD4990" s="5">
        <f t="shared" si="334"/>
        <v>43957</v>
      </c>
      <c r="AE4990" s="96" cm="1">
        <f t="array" ref="AE4990">_xlfn.XLOOKUP(AD4989,SELICHistorico[Data],SELICHistorico[SELIC dia]/100,AE4989,0)</f>
        <v>0</v>
      </c>
      <c r="AF4990" s="80">
        <f t="shared" si="332"/>
        <v>1</v>
      </c>
      <c r="AG4990" s="123">
        <f t="shared" si="331"/>
        <v>1000</v>
      </c>
      <c r="AH4990" s="126" cm="1">
        <f t="array" ref="AH4990">_xlfn.XLOOKUP(AD4989,CDIHistorico_[Data],CDIHistorico_[CDI dia]/100,AH4989,0)</f>
        <v>0</v>
      </c>
      <c r="AI4990" s="2">
        <f t="shared" si="333"/>
        <v>1</v>
      </c>
    </row>
    <row r="4991" spans="26:35" hidden="1" x14ac:dyDescent="0.25">
      <c r="Z4991"/>
      <c r="AD4991" s="5">
        <f t="shared" si="334"/>
        <v>43958</v>
      </c>
      <c r="AE4991" s="96" cm="1">
        <f t="array" ref="AE4991">_xlfn.XLOOKUP(AD4990,SELICHistorico[Data],SELICHistorico[SELIC dia]/100,AE4990,0)</f>
        <v>0</v>
      </c>
      <c r="AF4991" s="80">
        <f t="shared" si="332"/>
        <v>1</v>
      </c>
      <c r="AG4991" s="123">
        <f t="shared" si="331"/>
        <v>1000</v>
      </c>
      <c r="AH4991" s="126" cm="1">
        <f t="array" ref="AH4991">_xlfn.XLOOKUP(AD4990,CDIHistorico_[Data],CDIHistorico_[CDI dia]/100,AH4990,0)</f>
        <v>0</v>
      </c>
      <c r="AI4991" s="2">
        <f t="shared" si="333"/>
        <v>1</v>
      </c>
    </row>
    <row r="4992" spans="26:35" hidden="1" x14ac:dyDescent="0.25">
      <c r="Z4992"/>
      <c r="AD4992" s="5">
        <f t="shared" si="334"/>
        <v>43959</v>
      </c>
      <c r="AE4992" s="96" cm="1">
        <f t="array" ref="AE4992">_xlfn.XLOOKUP(AD4991,SELICHistorico[Data],SELICHistorico[SELIC dia]/100,AE4991,0)</f>
        <v>0</v>
      </c>
      <c r="AF4992" s="80">
        <f t="shared" si="332"/>
        <v>1</v>
      </c>
      <c r="AG4992" s="123">
        <f t="shared" si="331"/>
        <v>1000</v>
      </c>
      <c r="AH4992" s="126" cm="1">
        <f t="array" ref="AH4992">_xlfn.XLOOKUP(AD4991,CDIHistorico_[Data],CDIHistorico_[CDI dia]/100,AH4991,0)</f>
        <v>0</v>
      </c>
      <c r="AI4992" s="2">
        <f t="shared" si="333"/>
        <v>1</v>
      </c>
    </row>
    <row r="4993" spans="26:35" hidden="1" x14ac:dyDescent="0.25">
      <c r="Z4993"/>
      <c r="AD4993" s="5">
        <f t="shared" si="334"/>
        <v>43962</v>
      </c>
      <c r="AE4993" s="96" cm="1">
        <f t="array" ref="AE4993">_xlfn.XLOOKUP(AD4992,SELICHistorico[Data],SELICHistorico[SELIC dia]/100,AE4992,0)</f>
        <v>0</v>
      </c>
      <c r="AF4993" s="80">
        <f t="shared" si="332"/>
        <v>1</v>
      </c>
      <c r="AG4993" s="123">
        <f t="shared" si="331"/>
        <v>1000</v>
      </c>
      <c r="AH4993" s="126" cm="1">
        <f t="array" ref="AH4993">_xlfn.XLOOKUP(AD4992,CDIHistorico_[Data],CDIHistorico_[CDI dia]/100,AH4992,0)</f>
        <v>0</v>
      </c>
      <c r="AI4993" s="2">
        <f t="shared" si="333"/>
        <v>1</v>
      </c>
    </row>
    <row r="4994" spans="26:35" hidden="1" x14ac:dyDescent="0.25">
      <c r="Z4994"/>
      <c r="AD4994" s="5">
        <f t="shared" si="334"/>
        <v>43963</v>
      </c>
      <c r="AE4994" s="96" cm="1">
        <f t="array" ref="AE4994">_xlfn.XLOOKUP(AD4993,SELICHistorico[Data],SELICHistorico[SELIC dia]/100,AE4993,0)</f>
        <v>0</v>
      </c>
      <c r="AF4994" s="80">
        <f t="shared" si="332"/>
        <v>1</v>
      </c>
      <c r="AG4994" s="123">
        <f t="shared" si="331"/>
        <v>1000</v>
      </c>
      <c r="AH4994" s="126" cm="1">
        <f t="array" ref="AH4994">_xlfn.XLOOKUP(AD4993,CDIHistorico_[Data],CDIHistorico_[CDI dia]/100,AH4993,0)</f>
        <v>0</v>
      </c>
      <c r="AI4994" s="2">
        <f t="shared" si="333"/>
        <v>1</v>
      </c>
    </row>
    <row r="4995" spans="26:35" hidden="1" x14ac:dyDescent="0.25">
      <c r="Z4995"/>
      <c r="AD4995" s="5">
        <f t="shared" si="334"/>
        <v>43964</v>
      </c>
      <c r="AE4995" s="96" cm="1">
        <f t="array" ref="AE4995">_xlfn.XLOOKUP(AD4994,SELICHistorico[Data],SELICHistorico[SELIC dia]/100,AE4994,0)</f>
        <v>0</v>
      </c>
      <c r="AF4995" s="80">
        <f t="shared" si="332"/>
        <v>1</v>
      </c>
      <c r="AG4995" s="123">
        <f t="shared" si="331"/>
        <v>1000</v>
      </c>
      <c r="AH4995" s="126" cm="1">
        <f t="array" ref="AH4995">_xlfn.XLOOKUP(AD4994,CDIHistorico_[Data],CDIHistorico_[CDI dia]/100,AH4994,0)</f>
        <v>0</v>
      </c>
      <c r="AI4995" s="2">
        <f t="shared" si="333"/>
        <v>1</v>
      </c>
    </row>
    <row r="4996" spans="26:35" hidden="1" x14ac:dyDescent="0.25">
      <c r="Z4996"/>
      <c r="AD4996" s="5">
        <f t="shared" si="334"/>
        <v>43965</v>
      </c>
      <c r="AE4996" s="96" cm="1">
        <f t="array" ref="AE4996">_xlfn.XLOOKUP(AD4995,SELICHistorico[Data],SELICHistorico[SELIC dia]/100,AE4995,0)</f>
        <v>0</v>
      </c>
      <c r="AF4996" s="80">
        <f t="shared" si="332"/>
        <v>1</v>
      </c>
      <c r="AG4996" s="123">
        <f t="shared" si="331"/>
        <v>1000</v>
      </c>
      <c r="AH4996" s="126" cm="1">
        <f t="array" ref="AH4996">_xlfn.XLOOKUP(AD4995,CDIHistorico_[Data],CDIHistorico_[CDI dia]/100,AH4995,0)</f>
        <v>0</v>
      </c>
      <c r="AI4996" s="2">
        <f t="shared" si="333"/>
        <v>1</v>
      </c>
    </row>
    <row r="4997" spans="26:35" hidden="1" x14ac:dyDescent="0.25">
      <c r="Z4997"/>
      <c r="AD4997" s="5">
        <f t="shared" si="334"/>
        <v>43966</v>
      </c>
      <c r="AE4997" s="96" cm="1">
        <f t="array" ref="AE4997">_xlfn.XLOOKUP(AD4996,SELICHistorico[Data],SELICHistorico[SELIC dia]/100,AE4996,0)</f>
        <v>0</v>
      </c>
      <c r="AF4997" s="80">
        <f t="shared" si="332"/>
        <v>1</v>
      </c>
      <c r="AG4997" s="123">
        <f t="shared" si="331"/>
        <v>1000</v>
      </c>
      <c r="AH4997" s="126" cm="1">
        <f t="array" ref="AH4997">_xlfn.XLOOKUP(AD4996,CDIHistorico_[Data],CDIHistorico_[CDI dia]/100,AH4996,0)</f>
        <v>0</v>
      </c>
      <c r="AI4997" s="2">
        <f t="shared" si="333"/>
        <v>1</v>
      </c>
    </row>
    <row r="4998" spans="26:35" hidden="1" x14ac:dyDescent="0.25">
      <c r="Z4998"/>
      <c r="AD4998" s="5">
        <f t="shared" si="334"/>
        <v>43969</v>
      </c>
      <c r="AE4998" s="96" cm="1">
        <f t="array" ref="AE4998">_xlfn.XLOOKUP(AD4997,SELICHistorico[Data],SELICHistorico[SELIC dia]/100,AE4997,0)</f>
        <v>0</v>
      </c>
      <c r="AF4998" s="80">
        <f t="shared" si="332"/>
        <v>1</v>
      </c>
      <c r="AG4998" s="123">
        <f t="shared" si="331"/>
        <v>1000</v>
      </c>
      <c r="AH4998" s="126" cm="1">
        <f t="array" ref="AH4998">_xlfn.XLOOKUP(AD4997,CDIHistorico_[Data],CDIHistorico_[CDI dia]/100,AH4997,0)</f>
        <v>0</v>
      </c>
      <c r="AI4998" s="2">
        <f t="shared" si="333"/>
        <v>1</v>
      </c>
    </row>
    <row r="4999" spans="26:35" hidden="1" x14ac:dyDescent="0.25">
      <c r="Z4999"/>
      <c r="AD4999" s="5">
        <f t="shared" si="334"/>
        <v>43970</v>
      </c>
      <c r="AE4999" s="96" cm="1">
        <f t="array" ref="AE4999">_xlfn.XLOOKUP(AD4998,SELICHistorico[Data],SELICHistorico[SELIC dia]/100,AE4998,0)</f>
        <v>0</v>
      </c>
      <c r="AF4999" s="80">
        <f t="shared" si="332"/>
        <v>1</v>
      </c>
      <c r="AG4999" s="123">
        <f t="shared" si="331"/>
        <v>1000</v>
      </c>
      <c r="AH4999" s="126" cm="1">
        <f t="array" ref="AH4999">_xlfn.XLOOKUP(AD4998,CDIHistorico_[Data],CDIHistorico_[CDI dia]/100,AH4998,0)</f>
        <v>0</v>
      </c>
      <c r="AI4999" s="2">
        <f t="shared" si="333"/>
        <v>1</v>
      </c>
    </row>
    <row r="5000" spans="26:35" hidden="1" x14ac:dyDescent="0.25">
      <c r="Z5000"/>
      <c r="AD5000" s="5">
        <f t="shared" si="334"/>
        <v>43971</v>
      </c>
      <c r="AE5000" s="96" cm="1">
        <f t="array" ref="AE5000">_xlfn.XLOOKUP(AD4999,SELICHistorico[Data],SELICHistorico[SELIC dia]/100,AE4999,0)</f>
        <v>0</v>
      </c>
      <c r="AF5000" s="80">
        <f t="shared" si="332"/>
        <v>1</v>
      </c>
      <c r="AG5000" s="123">
        <f t="shared" si="331"/>
        <v>1000</v>
      </c>
      <c r="AH5000" s="126" cm="1">
        <f t="array" ref="AH5000">_xlfn.XLOOKUP(AD4999,CDIHistorico_[Data],CDIHistorico_[CDI dia]/100,AH4999,0)</f>
        <v>0</v>
      </c>
      <c r="AI5000" s="2">
        <f t="shared" si="333"/>
        <v>1</v>
      </c>
    </row>
    <row r="5001" spans="26:35" hidden="1" x14ac:dyDescent="0.25">
      <c r="Z5001"/>
      <c r="AD5001" s="5">
        <f t="shared" si="334"/>
        <v>43972</v>
      </c>
      <c r="AE5001" s="96" cm="1">
        <f t="array" ref="AE5001">_xlfn.XLOOKUP(AD5000,SELICHistorico[Data],SELICHistorico[SELIC dia]/100,AE5000,0)</f>
        <v>0</v>
      </c>
      <c r="AF5001" s="80">
        <f t="shared" si="332"/>
        <v>1</v>
      </c>
      <c r="AG5001" s="123">
        <f t="shared" si="331"/>
        <v>1000</v>
      </c>
      <c r="AH5001" s="126" cm="1">
        <f t="array" ref="AH5001">_xlfn.XLOOKUP(AD5000,CDIHistorico_[Data],CDIHistorico_[CDI dia]/100,AH5000,0)</f>
        <v>0</v>
      </c>
      <c r="AI5001" s="2">
        <f t="shared" si="333"/>
        <v>1</v>
      </c>
    </row>
    <row r="5002" spans="26:35" hidden="1" x14ac:dyDescent="0.25">
      <c r="Z5002"/>
      <c r="AD5002" s="5">
        <f t="shared" si="334"/>
        <v>43973</v>
      </c>
      <c r="AE5002" s="96" cm="1">
        <f t="array" ref="AE5002">_xlfn.XLOOKUP(AD5001,SELICHistorico[Data],SELICHistorico[SELIC dia]/100,AE5001,0)</f>
        <v>0</v>
      </c>
      <c r="AF5002" s="80">
        <f t="shared" si="332"/>
        <v>1</v>
      </c>
      <c r="AG5002" s="123">
        <f t="shared" si="331"/>
        <v>1000</v>
      </c>
      <c r="AH5002" s="126" cm="1">
        <f t="array" ref="AH5002">_xlfn.XLOOKUP(AD5001,CDIHistorico_[Data],CDIHistorico_[CDI dia]/100,AH5001,0)</f>
        <v>0</v>
      </c>
      <c r="AI5002" s="2">
        <f t="shared" si="333"/>
        <v>1</v>
      </c>
    </row>
    <row r="5003" spans="26:35" hidden="1" x14ac:dyDescent="0.25">
      <c r="Z5003"/>
      <c r="AD5003" s="5">
        <f t="shared" si="334"/>
        <v>43976</v>
      </c>
      <c r="AE5003" s="96" cm="1">
        <f t="array" ref="AE5003">_xlfn.XLOOKUP(AD5002,SELICHistorico[Data],SELICHistorico[SELIC dia]/100,AE5002,0)</f>
        <v>0</v>
      </c>
      <c r="AF5003" s="80">
        <f t="shared" si="332"/>
        <v>1</v>
      </c>
      <c r="AG5003" s="123">
        <f t="shared" si="331"/>
        <v>1000</v>
      </c>
      <c r="AH5003" s="126" cm="1">
        <f t="array" ref="AH5003">_xlfn.XLOOKUP(AD5002,CDIHistorico_[Data],CDIHistorico_[CDI dia]/100,AH5002,0)</f>
        <v>0</v>
      </c>
      <c r="AI5003" s="2">
        <f t="shared" si="333"/>
        <v>1</v>
      </c>
    </row>
    <row r="5004" spans="26:35" hidden="1" x14ac:dyDescent="0.25">
      <c r="Z5004"/>
      <c r="AD5004" s="5">
        <f t="shared" si="334"/>
        <v>43977</v>
      </c>
      <c r="AE5004" s="96" cm="1">
        <f t="array" ref="AE5004">_xlfn.XLOOKUP(AD5003,SELICHistorico[Data],SELICHistorico[SELIC dia]/100,AE5003,0)</f>
        <v>0</v>
      </c>
      <c r="AF5004" s="80">
        <f t="shared" si="332"/>
        <v>1</v>
      </c>
      <c r="AG5004" s="123">
        <f t="shared" ref="AG5004:AG5067" si="335">TRUNC(1000*AF5004,6)</f>
        <v>1000</v>
      </c>
      <c r="AH5004" s="126" cm="1">
        <f t="array" ref="AH5004">_xlfn.XLOOKUP(AD5003,CDIHistorico_[Data],CDIHistorico_[CDI dia]/100,AH5003,0)</f>
        <v>0</v>
      </c>
      <c r="AI5004" s="2">
        <f t="shared" si="333"/>
        <v>1</v>
      </c>
    </row>
    <row r="5005" spans="26:35" hidden="1" x14ac:dyDescent="0.25">
      <c r="Z5005"/>
      <c r="AD5005" s="5">
        <f t="shared" si="334"/>
        <v>43978</v>
      </c>
      <c r="AE5005" s="96" cm="1">
        <f t="array" ref="AE5005">_xlfn.XLOOKUP(AD5004,SELICHistorico[Data],SELICHistorico[SELIC dia]/100,AE5004,0)</f>
        <v>0</v>
      </c>
      <c r="AF5005" s="80">
        <f t="shared" ref="AF5005:AF5068" si="336">AF5004*(1+AE5005)</f>
        <v>1</v>
      </c>
      <c r="AG5005" s="123">
        <f t="shared" si="335"/>
        <v>1000</v>
      </c>
      <c r="AH5005" s="126" cm="1">
        <f t="array" ref="AH5005">_xlfn.XLOOKUP(AD5004,CDIHistorico_[Data],CDIHistorico_[CDI dia]/100,AH5004,0)</f>
        <v>0</v>
      </c>
      <c r="AI5005" s="2">
        <f t="shared" ref="AI5005:AI5068" si="337">AI5004*(1+AH5005)</f>
        <v>1</v>
      </c>
    </row>
    <row r="5006" spans="26:35" hidden="1" x14ac:dyDescent="0.25">
      <c r="Z5006"/>
      <c r="AD5006" s="5">
        <f t="shared" si="334"/>
        <v>43979</v>
      </c>
      <c r="AE5006" s="96" cm="1">
        <f t="array" ref="AE5006">_xlfn.XLOOKUP(AD5005,SELICHistorico[Data],SELICHistorico[SELIC dia]/100,AE5005,0)</f>
        <v>0</v>
      </c>
      <c r="AF5006" s="80">
        <f t="shared" si="336"/>
        <v>1</v>
      </c>
      <c r="AG5006" s="123">
        <f t="shared" si="335"/>
        <v>1000</v>
      </c>
      <c r="AH5006" s="126" cm="1">
        <f t="array" ref="AH5006">_xlfn.XLOOKUP(AD5005,CDIHistorico_[Data],CDIHistorico_[CDI dia]/100,AH5005,0)</f>
        <v>0</v>
      </c>
      <c r="AI5006" s="2">
        <f t="shared" si="337"/>
        <v>1</v>
      </c>
    </row>
    <row r="5007" spans="26:35" hidden="1" x14ac:dyDescent="0.25">
      <c r="Z5007"/>
      <c r="AD5007" s="5">
        <f t="shared" si="334"/>
        <v>43980</v>
      </c>
      <c r="AE5007" s="96" cm="1">
        <f t="array" ref="AE5007">_xlfn.XLOOKUP(AD5006,SELICHistorico[Data],SELICHistorico[SELIC dia]/100,AE5006,0)</f>
        <v>0</v>
      </c>
      <c r="AF5007" s="80">
        <f t="shared" si="336"/>
        <v>1</v>
      </c>
      <c r="AG5007" s="123">
        <f t="shared" si="335"/>
        <v>1000</v>
      </c>
      <c r="AH5007" s="126" cm="1">
        <f t="array" ref="AH5007">_xlfn.XLOOKUP(AD5006,CDIHistorico_[Data],CDIHistorico_[CDI dia]/100,AH5006,0)</f>
        <v>0</v>
      </c>
      <c r="AI5007" s="2">
        <f t="shared" si="337"/>
        <v>1</v>
      </c>
    </row>
    <row r="5008" spans="26:35" hidden="1" x14ac:dyDescent="0.25">
      <c r="Z5008"/>
      <c r="AD5008" s="5">
        <f t="shared" si="334"/>
        <v>43983</v>
      </c>
      <c r="AE5008" s="96" cm="1">
        <f t="array" ref="AE5008">_xlfn.XLOOKUP(AD5007,SELICHistorico[Data],SELICHistorico[SELIC dia]/100,AE5007,0)</f>
        <v>0</v>
      </c>
      <c r="AF5008" s="80">
        <f t="shared" si="336"/>
        <v>1</v>
      </c>
      <c r="AG5008" s="123">
        <f t="shared" si="335"/>
        <v>1000</v>
      </c>
      <c r="AH5008" s="126" cm="1">
        <f t="array" ref="AH5008">_xlfn.XLOOKUP(AD5007,CDIHistorico_[Data],CDIHistorico_[CDI dia]/100,AH5007,0)</f>
        <v>0</v>
      </c>
      <c r="AI5008" s="2">
        <f t="shared" si="337"/>
        <v>1</v>
      </c>
    </row>
    <row r="5009" spans="26:35" hidden="1" x14ac:dyDescent="0.25">
      <c r="Z5009"/>
      <c r="AD5009" s="5">
        <f t="shared" si="334"/>
        <v>43984</v>
      </c>
      <c r="AE5009" s="96" cm="1">
        <f t="array" ref="AE5009">_xlfn.XLOOKUP(AD5008,SELICHistorico[Data],SELICHistorico[SELIC dia]/100,AE5008,0)</f>
        <v>0</v>
      </c>
      <c r="AF5009" s="80">
        <f t="shared" si="336"/>
        <v>1</v>
      </c>
      <c r="AG5009" s="123">
        <f t="shared" si="335"/>
        <v>1000</v>
      </c>
      <c r="AH5009" s="126" cm="1">
        <f t="array" ref="AH5009">_xlfn.XLOOKUP(AD5008,CDIHistorico_[Data],CDIHistorico_[CDI dia]/100,AH5008,0)</f>
        <v>0</v>
      </c>
      <c r="AI5009" s="2">
        <f t="shared" si="337"/>
        <v>1</v>
      </c>
    </row>
    <row r="5010" spans="26:35" hidden="1" x14ac:dyDescent="0.25">
      <c r="Z5010"/>
      <c r="AD5010" s="5">
        <f t="shared" si="334"/>
        <v>43985</v>
      </c>
      <c r="AE5010" s="96" cm="1">
        <f t="array" ref="AE5010">_xlfn.XLOOKUP(AD5009,SELICHistorico[Data],SELICHistorico[SELIC dia]/100,AE5009,0)</f>
        <v>0</v>
      </c>
      <c r="AF5010" s="80">
        <f t="shared" si="336"/>
        <v>1</v>
      </c>
      <c r="AG5010" s="123">
        <f t="shared" si="335"/>
        <v>1000</v>
      </c>
      <c r="AH5010" s="126" cm="1">
        <f t="array" ref="AH5010">_xlfn.XLOOKUP(AD5009,CDIHistorico_[Data],CDIHistorico_[CDI dia]/100,AH5009,0)</f>
        <v>0</v>
      </c>
      <c r="AI5010" s="2">
        <f t="shared" si="337"/>
        <v>1</v>
      </c>
    </row>
    <row r="5011" spans="26:35" hidden="1" x14ac:dyDescent="0.25">
      <c r="Z5011"/>
      <c r="AD5011" s="5">
        <f t="shared" si="334"/>
        <v>43986</v>
      </c>
      <c r="AE5011" s="96" cm="1">
        <f t="array" ref="AE5011">_xlfn.XLOOKUP(AD5010,SELICHistorico[Data],SELICHistorico[SELIC dia]/100,AE5010,0)</f>
        <v>0</v>
      </c>
      <c r="AF5011" s="80">
        <f t="shared" si="336"/>
        <v>1</v>
      </c>
      <c r="AG5011" s="123">
        <f t="shared" si="335"/>
        <v>1000</v>
      </c>
      <c r="AH5011" s="126" cm="1">
        <f t="array" ref="AH5011">_xlfn.XLOOKUP(AD5010,CDIHistorico_[Data],CDIHistorico_[CDI dia]/100,AH5010,0)</f>
        <v>0</v>
      </c>
      <c r="AI5011" s="2">
        <f t="shared" si="337"/>
        <v>1</v>
      </c>
    </row>
    <row r="5012" spans="26:35" hidden="1" x14ac:dyDescent="0.25">
      <c r="Z5012"/>
      <c r="AD5012" s="5">
        <f t="shared" ref="AD5012:AD5075" si="338">WORKDAY(AD5011,1,feriados)</f>
        <v>43987</v>
      </c>
      <c r="AE5012" s="96" cm="1">
        <f t="array" ref="AE5012">_xlfn.XLOOKUP(AD5011,SELICHistorico[Data],SELICHistorico[SELIC dia]/100,AE5011,0)</f>
        <v>0</v>
      </c>
      <c r="AF5012" s="80">
        <f t="shared" si="336"/>
        <v>1</v>
      </c>
      <c r="AG5012" s="123">
        <f t="shared" si="335"/>
        <v>1000</v>
      </c>
      <c r="AH5012" s="126" cm="1">
        <f t="array" ref="AH5012">_xlfn.XLOOKUP(AD5011,CDIHistorico_[Data],CDIHistorico_[CDI dia]/100,AH5011,0)</f>
        <v>0</v>
      </c>
      <c r="AI5012" s="2">
        <f t="shared" si="337"/>
        <v>1</v>
      </c>
    </row>
    <row r="5013" spans="26:35" hidden="1" x14ac:dyDescent="0.25">
      <c r="Z5013"/>
      <c r="AD5013" s="5">
        <f t="shared" si="338"/>
        <v>43990</v>
      </c>
      <c r="AE5013" s="96" cm="1">
        <f t="array" ref="AE5013">_xlfn.XLOOKUP(AD5012,SELICHistorico[Data],SELICHistorico[SELIC dia]/100,AE5012,0)</f>
        <v>0</v>
      </c>
      <c r="AF5013" s="80">
        <f t="shared" si="336"/>
        <v>1</v>
      </c>
      <c r="AG5013" s="123">
        <f t="shared" si="335"/>
        <v>1000</v>
      </c>
      <c r="AH5013" s="126" cm="1">
        <f t="array" ref="AH5013">_xlfn.XLOOKUP(AD5012,CDIHistorico_[Data],CDIHistorico_[CDI dia]/100,AH5012,0)</f>
        <v>0</v>
      </c>
      <c r="AI5013" s="2">
        <f t="shared" si="337"/>
        <v>1</v>
      </c>
    </row>
    <row r="5014" spans="26:35" hidden="1" x14ac:dyDescent="0.25">
      <c r="Z5014"/>
      <c r="AD5014" s="5">
        <f t="shared" si="338"/>
        <v>43991</v>
      </c>
      <c r="AE5014" s="96" cm="1">
        <f t="array" ref="AE5014">_xlfn.XLOOKUP(AD5013,SELICHistorico[Data],SELICHistorico[SELIC dia]/100,AE5013,0)</f>
        <v>0</v>
      </c>
      <c r="AF5014" s="80">
        <f t="shared" si="336"/>
        <v>1</v>
      </c>
      <c r="AG5014" s="123">
        <f t="shared" si="335"/>
        <v>1000</v>
      </c>
      <c r="AH5014" s="126" cm="1">
        <f t="array" ref="AH5014">_xlfn.XLOOKUP(AD5013,CDIHistorico_[Data],CDIHistorico_[CDI dia]/100,AH5013,0)</f>
        <v>0</v>
      </c>
      <c r="AI5014" s="2">
        <f t="shared" si="337"/>
        <v>1</v>
      </c>
    </row>
    <row r="5015" spans="26:35" hidden="1" x14ac:dyDescent="0.25">
      <c r="Z5015"/>
      <c r="AD5015" s="5">
        <f t="shared" si="338"/>
        <v>43992</v>
      </c>
      <c r="AE5015" s="96" cm="1">
        <f t="array" ref="AE5015">_xlfn.XLOOKUP(AD5014,SELICHistorico[Data],SELICHistorico[SELIC dia]/100,AE5014,0)</f>
        <v>0</v>
      </c>
      <c r="AF5015" s="80">
        <f t="shared" si="336"/>
        <v>1</v>
      </c>
      <c r="AG5015" s="123">
        <f t="shared" si="335"/>
        <v>1000</v>
      </c>
      <c r="AH5015" s="126" cm="1">
        <f t="array" ref="AH5015">_xlfn.XLOOKUP(AD5014,CDIHistorico_[Data],CDIHistorico_[CDI dia]/100,AH5014,0)</f>
        <v>0</v>
      </c>
      <c r="AI5015" s="2">
        <f t="shared" si="337"/>
        <v>1</v>
      </c>
    </row>
    <row r="5016" spans="26:35" hidden="1" x14ac:dyDescent="0.25">
      <c r="Z5016"/>
      <c r="AD5016" s="5">
        <f t="shared" si="338"/>
        <v>43994</v>
      </c>
      <c r="AE5016" s="96" cm="1">
        <f t="array" ref="AE5016">_xlfn.XLOOKUP(AD5015,SELICHistorico[Data],SELICHistorico[SELIC dia]/100,AE5015,0)</f>
        <v>0</v>
      </c>
      <c r="AF5016" s="80">
        <f t="shared" si="336"/>
        <v>1</v>
      </c>
      <c r="AG5016" s="123">
        <f t="shared" si="335"/>
        <v>1000</v>
      </c>
      <c r="AH5016" s="126" cm="1">
        <f t="array" ref="AH5016">_xlfn.XLOOKUP(AD5015,CDIHistorico_[Data],CDIHistorico_[CDI dia]/100,AH5015,0)</f>
        <v>0</v>
      </c>
      <c r="AI5016" s="2">
        <f t="shared" si="337"/>
        <v>1</v>
      </c>
    </row>
    <row r="5017" spans="26:35" hidden="1" x14ac:dyDescent="0.25">
      <c r="Z5017"/>
      <c r="AD5017" s="5">
        <f t="shared" si="338"/>
        <v>43997</v>
      </c>
      <c r="AE5017" s="96" cm="1">
        <f t="array" ref="AE5017">_xlfn.XLOOKUP(AD5016,SELICHistorico[Data],SELICHistorico[SELIC dia]/100,AE5016,0)</f>
        <v>0</v>
      </c>
      <c r="AF5017" s="80">
        <f t="shared" si="336"/>
        <v>1</v>
      </c>
      <c r="AG5017" s="123">
        <f t="shared" si="335"/>
        <v>1000</v>
      </c>
      <c r="AH5017" s="126" cm="1">
        <f t="array" ref="AH5017">_xlfn.XLOOKUP(AD5016,CDIHistorico_[Data],CDIHistorico_[CDI dia]/100,AH5016,0)</f>
        <v>0</v>
      </c>
      <c r="AI5017" s="2">
        <f t="shared" si="337"/>
        <v>1</v>
      </c>
    </row>
    <row r="5018" spans="26:35" hidden="1" x14ac:dyDescent="0.25">
      <c r="Z5018"/>
      <c r="AD5018" s="5">
        <f t="shared" si="338"/>
        <v>43998</v>
      </c>
      <c r="AE5018" s="96" cm="1">
        <f t="array" ref="AE5018">_xlfn.XLOOKUP(AD5017,SELICHistorico[Data],SELICHistorico[SELIC dia]/100,AE5017,0)</f>
        <v>0</v>
      </c>
      <c r="AF5018" s="80">
        <f t="shared" si="336"/>
        <v>1</v>
      </c>
      <c r="AG5018" s="123">
        <f t="shared" si="335"/>
        <v>1000</v>
      </c>
      <c r="AH5018" s="126" cm="1">
        <f t="array" ref="AH5018">_xlfn.XLOOKUP(AD5017,CDIHistorico_[Data],CDIHistorico_[CDI dia]/100,AH5017,0)</f>
        <v>0</v>
      </c>
      <c r="AI5018" s="2">
        <f t="shared" si="337"/>
        <v>1</v>
      </c>
    </row>
    <row r="5019" spans="26:35" hidden="1" x14ac:dyDescent="0.25">
      <c r="Z5019"/>
      <c r="AD5019" s="5">
        <f t="shared" si="338"/>
        <v>43999</v>
      </c>
      <c r="AE5019" s="96" cm="1">
        <f t="array" ref="AE5019">_xlfn.XLOOKUP(AD5018,SELICHistorico[Data],SELICHistorico[SELIC dia]/100,AE5018,0)</f>
        <v>0</v>
      </c>
      <c r="AF5019" s="80">
        <f t="shared" si="336"/>
        <v>1</v>
      </c>
      <c r="AG5019" s="123">
        <f t="shared" si="335"/>
        <v>1000</v>
      </c>
      <c r="AH5019" s="126" cm="1">
        <f t="array" ref="AH5019">_xlfn.XLOOKUP(AD5018,CDIHistorico_[Data],CDIHistorico_[CDI dia]/100,AH5018,0)</f>
        <v>0</v>
      </c>
      <c r="AI5019" s="2">
        <f t="shared" si="337"/>
        <v>1</v>
      </c>
    </row>
    <row r="5020" spans="26:35" hidden="1" x14ac:dyDescent="0.25">
      <c r="Z5020"/>
      <c r="AD5020" s="5">
        <f t="shared" si="338"/>
        <v>44000</v>
      </c>
      <c r="AE5020" s="96" cm="1">
        <f t="array" ref="AE5020">_xlfn.XLOOKUP(AD5019,SELICHistorico[Data],SELICHistorico[SELIC dia]/100,AE5019,0)</f>
        <v>0</v>
      </c>
      <c r="AF5020" s="80">
        <f t="shared" si="336"/>
        <v>1</v>
      </c>
      <c r="AG5020" s="123">
        <f t="shared" si="335"/>
        <v>1000</v>
      </c>
      <c r="AH5020" s="126" cm="1">
        <f t="array" ref="AH5020">_xlfn.XLOOKUP(AD5019,CDIHistorico_[Data],CDIHistorico_[CDI dia]/100,AH5019,0)</f>
        <v>0</v>
      </c>
      <c r="AI5020" s="2">
        <f t="shared" si="337"/>
        <v>1</v>
      </c>
    </row>
    <row r="5021" spans="26:35" hidden="1" x14ac:dyDescent="0.25">
      <c r="Z5021"/>
      <c r="AD5021" s="5">
        <f t="shared" si="338"/>
        <v>44001</v>
      </c>
      <c r="AE5021" s="96" cm="1">
        <f t="array" ref="AE5021">_xlfn.XLOOKUP(AD5020,SELICHistorico[Data],SELICHistorico[SELIC dia]/100,AE5020,0)</f>
        <v>0</v>
      </c>
      <c r="AF5021" s="80">
        <f t="shared" si="336"/>
        <v>1</v>
      </c>
      <c r="AG5021" s="123">
        <f t="shared" si="335"/>
        <v>1000</v>
      </c>
      <c r="AH5021" s="126" cm="1">
        <f t="array" ref="AH5021">_xlfn.XLOOKUP(AD5020,CDIHistorico_[Data],CDIHistorico_[CDI dia]/100,AH5020,0)</f>
        <v>0</v>
      </c>
      <c r="AI5021" s="2">
        <f t="shared" si="337"/>
        <v>1</v>
      </c>
    </row>
    <row r="5022" spans="26:35" hidden="1" x14ac:dyDescent="0.25">
      <c r="Z5022"/>
      <c r="AD5022" s="5">
        <f t="shared" si="338"/>
        <v>44004</v>
      </c>
      <c r="AE5022" s="96" cm="1">
        <f t="array" ref="AE5022">_xlfn.XLOOKUP(AD5021,SELICHistorico[Data],SELICHistorico[SELIC dia]/100,AE5021,0)</f>
        <v>0</v>
      </c>
      <c r="AF5022" s="80">
        <f t="shared" si="336"/>
        <v>1</v>
      </c>
      <c r="AG5022" s="123">
        <f t="shared" si="335"/>
        <v>1000</v>
      </c>
      <c r="AH5022" s="126" cm="1">
        <f t="array" ref="AH5022">_xlfn.XLOOKUP(AD5021,CDIHistorico_[Data],CDIHistorico_[CDI dia]/100,AH5021,0)</f>
        <v>0</v>
      </c>
      <c r="AI5022" s="2">
        <f t="shared" si="337"/>
        <v>1</v>
      </c>
    </row>
    <row r="5023" spans="26:35" hidden="1" x14ac:dyDescent="0.25">
      <c r="Z5023"/>
      <c r="AD5023" s="5">
        <f t="shared" si="338"/>
        <v>44005</v>
      </c>
      <c r="AE5023" s="96" cm="1">
        <f t="array" ref="AE5023">_xlfn.XLOOKUP(AD5022,SELICHistorico[Data],SELICHistorico[SELIC dia]/100,AE5022,0)</f>
        <v>0</v>
      </c>
      <c r="AF5023" s="80">
        <f t="shared" si="336"/>
        <v>1</v>
      </c>
      <c r="AG5023" s="123">
        <f t="shared" si="335"/>
        <v>1000</v>
      </c>
      <c r="AH5023" s="126" cm="1">
        <f t="array" ref="AH5023">_xlfn.XLOOKUP(AD5022,CDIHistorico_[Data],CDIHistorico_[CDI dia]/100,AH5022,0)</f>
        <v>0</v>
      </c>
      <c r="AI5023" s="2">
        <f t="shared" si="337"/>
        <v>1</v>
      </c>
    </row>
    <row r="5024" spans="26:35" hidden="1" x14ac:dyDescent="0.25">
      <c r="Z5024"/>
      <c r="AD5024" s="5">
        <f t="shared" si="338"/>
        <v>44006</v>
      </c>
      <c r="AE5024" s="96" cm="1">
        <f t="array" ref="AE5024">_xlfn.XLOOKUP(AD5023,SELICHistorico[Data],SELICHistorico[SELIC dia]/100,AE5023,0)</f>
        <v>0</v>
      </c>
      <c r="AF5024" s="80">
        <f t="shared" si="336"/>
        <v>1</v>
      </c>
      <c r="AG5024" s="123">
        <f t="shared" si="335"/>
        <v>1000</v>
      </c>
      <c r="AH5024" s="126" cm="1">
        <f t="array" ref="AH5024">_xlfn.XLOOKUP(AD5023,CDIHistorico_[Data],CDIHistorico_[CDI dia]/100,AH5023,0)</f>
        <v>0</v>
      </c>
      <c r="AI5024" s="2">
        <f t="shared" si="337"/>
        <v>1</v>
      </c>
    </row>
    <row r="5025" spans="26:35" hidden="1" x14ac:dyDescent="0.25">
      <c r="Z5025"/>
      <c r="AD5025" s="5">
        <f t="shared" si="338"/>
        <v>44007</v>
      </c>
      <c r="AE5025" s="96" cm="1">
        <f t="array" ref="AE5025">_xlfn.XLOOKUP(AD5024,SELICHistorico[Data],SELICHistorico[SELIC dia]/100,AE5024,0)</f>
        <v>0</v>
      </c>
      <c r="AF5025" s="80">
        <f t="shared" si="336"/>
        <v>1</v>
      </c>
      <c r="AG5025" s="123">
        <f t="shared" si="335"/>
        <v>1000</v>
      </c>
      <c r="AH5025" s="126" cm="1">
        <f t="array" ref="AH5025">_xlfn.XLOOKUP(AD5024,CDIHistorico_[Data],CDIHistorico_[CDI dia]/100,AH5024,0)</f>
        <v>0</v>
      </c>
      <c r="AI5025" s="2">
        <f t="shared" si="337"/>
        <v>1</v>
      </c>
    </row>
    <row r="5026" spans="26:35" hidden="1" x14ac:dyDescent="0.25">
      <c r="Z5026"/>
      <c r="AD5026" s="5">
        <f t="shared" si="338"/>
        <v>44008</v>
      </c>
      <c r="AE5026" s="96" cm="1">
        <f t="array" ref="AE5026">_xlfn.XLOOKUP(AD5025,SELICHistorico[Data],SELICHistorico[SELIC dia]/100,AE5025,0)</f>
        <v>0</v>
      </c>
      <c r="AF5026" s="80">
        <f t="shared" si="336"/>
        <v>1</v>
      </c>
      <c r="AG5026" s="123">
        <f t="shared" si="335"/>
        <v>1000</v>
      </c>
      <c r="AH5026" s="126" cm="1">
        <f t="array" ref="AH5026">_xlfn.XLOOKUP(AD5025,CDIHistorico_[Data],CDIHistorico_[CDI dia]/100,AH5025,0)</f>
        <v>0</v>
      </c>
      <c r="AI5026" s="2">
        <f t="shared" si="337"/>
        <v>1</v>
      </c>
    </row>
    <row r="5027" spans="26:35" hidden="1" x14ac:dyDescent="0.25">
      <c r="Z5027"/>
      <c r="AD5027" s="5">
        <f t="shared" si="338"/>
        <v>44011</v>
      </c>
      <c r="AE5027" s="96" cm="1">
        <f t="array" ref="AE5027">_xlfn.XLOOKUP(AD5026,SELICHistorico[Data],SELICHistorico[SELIC dia]/100,AE5026,0)</f>
        <v>0</v>
      </c>
      <c r="AF5027" s="80">
        <f t="shared" si="336"/>
        <v>1</v>
      </c>
      <c r="AG5027" s="123">
        <f t="shared" si="335"/>
        <v>1000</v>
      </c>
      <c r="AH5027" s="126" cm="1">
        <f t="array" ref="AH5027">_xlfn.XLOOKUP(AD5026,CDIHistorico_[Data],CDIHistorico_[CDI dia]/100,AH5026,0)</f>
        <v>0</v>
      </c>
      <c r="AI5027" s="2">
        <f t="shared" si="337"/>
        <v>1</v>
      </c>
    </row>
    <row r="5028" spans="26:35" hidden="1" x14ac:dyDescent="0.25">
      <c r="Z5028"/>
      <c r="AD5028" s="5">
        <f t="shared" si="338"/>
        <v>44012</v>
      </c>
      <c r="AE5028" s="96" cm="1">
        <f t="array" ref="AE5028">_xlfn.XLOOKUP(AD5027,SELICHistorico[Data],SELICHistorico[SELIC dia]/100,AE5027,0)</f>
        <v>0</v>
      </c>
      <c r="AF5028" s="80">
        <f t="shared" si="336"/>
        <v>1</v>
      </c>
      <c r="AG5028" s="123">
        <f t="shared" si="335"/>
        <v>1000</v>
      </c>
      <c r="AH5028" s="126" cm="1">
        <f t="array" ref="AH5028">_xlfn.XLOOKUP(AD5027,CDIHistorico_[Data],CDIHistorico_[CDI dia]/100,AH5027,0)</f>
        <v>0</v>
      </c>
      <c r="AI5028" s="2">
        <f t="shared" si="337"/>
        <v>1</v>
      </c>
    </row>
    <row r="5029" spans="26:35" hidden="1" x14ac:dyDescent="0.25">
      <c r="Z5029"/>
      <c r="AD5029" s="5">
        <f t="shared" si="338"/>
        <v>44013</v>
      </c>
      <c r="AE5029" s="96" cm="1">
        <f t="array" ref="AE5029">_xlfn.XLOOKUP(AD5028,SELICHistorico[Data],SELICHistorico[SELIC dia]/100,AE5028,0)</f>
        <v>0</v>
      </c>
      <c r="AF5029" s="80">
        <f t="shared" si="336"/>
        <v>1</v>
      </c>
      <c r="AG5029" s="123">
        <f t="shared" si="335"/>
        <v>1000</v>
      </c>
      <c r="AH5029" s="126" cm="1">
        <f t="array" ref="AH5029">_xlfn.XLOOKUP(AD5028,CDIHistorico_[Data],CDIHistorico_[CDI dia]/100,AH5028,0)</f>
        <v>0</v>
      </c>
      <c r="AI5029" s="2">
        <f t="shared" si="337"/>
        <v>1</v>
      </c>
    </row>
    <row r="5030" spans="26:35" hidden="1" x14ac:dyDescent="0.25">
      <c r="Z5030"/>
      <c r="AD5030" s="5">
        <f t="shared" si="338"/>
        <v>44014</v>
      </c>
      <c r="AE5030" s="96" cm="1">
        <f t="array" ref="AE5030">_xlfn.XLOOKUP(AD5029,SELICHistorico[Data],SELICHistorico[SELIC dia]/100,AE5029,0)</f>
        <v>0</v>
      </c>
      <c r="AF5030" s="80">
        <f t="shared" si="336"/>
        <v>1</v>
      </c>
      <c r="AG5030" s="123">
        <f t="shared" si="335"/>
        <v>1000</v>
      </c>
      <c r="AH5030" s="126" cm="1">
        <f t="array" ref="AH5030">_xlfn.XLOOKUP(AD5029,CDIHistorico_[Data],CDIHistorico_[CDI dia]/100,AH5029,0)</f>
        <v>0</v>
      </c>
      <c r="AI5030" s="2">
        <f t="shared" si="337"/>
        <v>1</v>
      </c>
    </row>
    <row r="5031" spans="26:35" hidden="1" x14ac:dyDescent="0.25">
      <c r="Z5031"/>
      <c r="AD5031" s="5">
        <f t="shared" si="338"/>
        <v>44015</v>
      </c>
      <c r="AE5031" s="96" cm="1">
        <f t="array" ref="AE5031">_xlfn.XLOOKUP(AD5030,SELICHistorico[Data],SELICHistorico[SELIC dia]/100,AE5030,0)</f>
        <v>0</v>
      </c>
      <c r="AF5031" s="80">
        <f t="shared" si="336"/>
        <v>1</v>
      </c>
      <c r="AG5031" s="123">
        <f t="shared" si="335"/>
        <v>1000</v>
      </c>
      <c r="AH5031" s="126" cm="1">
        <f t="array" ref="AH5031">_xlfn.XLOOKUP(AD5030,CDIHistorico_[Data],CDIHistorico_[CDI dia]/100,AH5030,0)</f>
        <v>0</v>
      </c>
      <c r="AI5031" s="2">
        <f t="shared" si="337"/>
        <v>1</v>
      </c>
    </row>
    <row r="5032" spans="26:35" hidden="1" x14ac:dyDescent="0.25">
      <c r="Z5032"/>
      <c r="AD5032" s="5">
        <f t="shared" si="338"/>
        <v>44018</v>
      </c>
      <c r="AE5032" s="96" cm="1">
        <f t="array" ref="AE5032">_xlfn.XLOOKUP(AD5031,SELICHistorico[Data],SELICHistorico[SELIC dia]/100,AE5031,0)</f>
        <v>0</v>
      </c>
      <c r="AF5032" s="80">
        <f t="shared" si="336"/>
        <v>1</v>
      </c>
      <c r="AG5032" s="123">
        <f t="shared" si="335"/>
        <v>1000</v>
      </c>
      <c r="AH5032" s="126" cm="1">
        <f t="array" ref="AH5032">_xlfn.XLOOKUP(AD5031,CDIHistorico_[Data],CDIHistorico_[CDI dia]/100,AH5031,0)</f>
        <v>0</v>
      </c>
      <c r="AI5032" s="2">
        <f t="shared" si="337"/>
        <v>1</v>
      </c>
    </row>
    <row r="5033" spans="26:35" hidden="1" x14ac:dyDescent="0.25">
      <c r="Z5033"/>
      <c r="AD5033" s="5">
        <f t="shared" si="338"/>
        <v>44019</v>
      </c>
      <c r="AE5033" s="96" cm="1">
        <f t="array" ref="AE5033">_xlfn.XLOOKUP(AD5032,SELICHistorico[Data],SELICHistorico[SELIC dia]/100,AE5032,0)</f>
        <v>0</v>
      </c>
      <c r="AF5033" s="80">
        <f t="shared" si="336"/>
        <v>1</v>
      </c>
      <c r="AG5033" s="123">
        <f t="shared" si="335"/>
        <v>1000</v>
      </c>
      <c r="AH5033" s="126" cm="1">
        <f t="array" ref="AH5033">_xlfn.XLOOKUP(AD5032,CDIHistorico_[Data],CDIHistorico_[CDI dia]/100,AH5032,0)</f>
        <v>0</v>
      </c>
      <c r="AI5033" s="2">
        <f t="shared" si="337"/>
        <v>1</v>
      </c>
    </row>
    <row r="5034" spans="26:35" hidden="1" x14ac:dyDescent="0.25">
      <c r="Z5034"/>
      <c r="AD5034" s="5">
        <f t="shared" si="338"/>
        <v>44020</v>
      </c>
      <c r="AE5034" s="96" cm="1">
        <f t="array" ref="AE5034">_xlfn.XLOOKUP(AD5033,SELICHistorico[Data],SELICHistorico[SELIC dia]/100,AE5033,0)</f>
        <v>0</v>
      </c>
      <c r="AF5034" s="80">
        <f t="shared" si="336"/>
        <v>1</v>
      </c>
      <c r="AG5034" s="123">
        <f t="shared" si="335"/>
        <v>1000</v>
      </c>
      <c r="AH5034" s="126" cm="1">
        <f t="array" ref="AH5034">_xlfn.XLOOKUP(AD5033,CDIHistorico_[Data],CDIHistorico_[CDI dia]/100,AH5033,0)</f>
        <v>0</v>
      </c>
      <c r="AI5034" s="2">
        <f t="shared" si="337"/>
        <v>1</v>
      </c>
    </row>
    <row r="5035" spans="26:35" hidden="1" x14ac:dyDescent="0.25">
      <c r="Z5035"/>
      <c r="AD5035" s="5">
        <f t="shared" si="338"/>
        <v>44021</v>
      </c>
      <c r="AE5035" s="96" cm="1">
        <f t="array" ref="AE5035">_xlfn.XLOOKUP(AD5034,SELICHistorico[Data],SELICHistorico[SELIC dia]/100,AE5034,0)</f>
        <v>0</v>
      </c>
      <c r="AF5035" s="80">
        <f t="shared" si="336"/>
        <v>1</v>
      </c>
      <c r="AG5035" s="123">
        <f t="shared" si="335"/>
        <v>1000</v>
      </c>
      <c r="AH5035" s="126" cm="1">
        <f t="array" ref="AH5035">_xlfn.XLOOKUP(AD5034,CDIHistorico_[Data],CDIHistorico_[CDI dia]/100,AH5034,0)</f>
        <v>0</v>
      </c>
      <c r="AI5035" s="2">
        <f t="shared" si="337"/>
        <v>1</v>
      </c>
    </row>
    <row r="5036" spans="26:35" hidden="1" x14ac:dyDescent="0.25">
      <c r="Z5036"/>
      <c r="AD5036" s="5">
        <f t="shared" si="338"/>
        <v>44022</v>
      </c>
      <c r="AE5036" s="96" cm="1">
        <f t="array" ref="AE5036">_xlfn.XLOOKUP(AD5035,SELICHistorico[Data],SELICHistorico[SELIC dia]/100,AE5035,0)</f>
        <v>0</v>
      </c>
      <c r="AF5036" s="80">
        <f t="shared" si="336"/>
        <v>1</v>
      </c>
      <c r="AG5036" s="123">
        <f t="shared" si="335"/>
        <v>1000</v>
      </c>
      <c r="AH5036" s="126" cm="1">
        <f t="array" ref="AH5036">_xlfn.XLOOKUP(AD5035,CDIHistorico_[Data],CDIHistorico_[CDI dia]/100,AH5035,0)</f>
        <v>0</v>
      </c>
      <c r="AI5036" s="2">
        <f t="shared" si="337"/>
        <v>1</v>
      </c>
    </row>
    <row r="5037" spans="26:35" hidden="1" x14ac:dyDescent="0.25">
      <c r="Z5037"/>
      <c r="AD5037" s="5">
        <f t="shared" si="338"/>
        <v>44025</v>
      </c>
      <c r="AE5037" s="96" cm="1">
        <f t="array" ref="AE5037">_xlfn.XLOOKUP(AD5036,SELICHistorico[Data],SELICHistorico[SELIC dia]/100,AE5036,0)</f>
        <v>0</v>
      </c>
      <c r="AF5037" s="80">
        <f t="shared" si="336"/>
        <v>1</v>
      </c>
      <c r="AG5037" s="123">
        <f t="shared" si="335"/>
        <v>1000</v>
      </c>
      <c r="AH5037" s="126" cm="1">
        <f t="array" ref="AH5037">_xlfn.XLOOKUP(AD5036,CDIHistorico_[Data],CDIHistorico_[CDI dia]/100,AH5036,0)</f>
        <v>0</v>
      </c>
      <c r="AI5037" s="2">
        <f t="shared" si="337"/>
        <v>1</v>
      </c>
    </row>
    <row r="5038" spans="26:35" hidden="1" x14ac:dyDescent="0.25">
      <c r="Z5038"/>
      <c r="AD5038" s="5">
        <f t="shared" si="338"/>
        <v>44026</v>
      </c>
      <c r="AE5038" s="96" cm="1">
        <f t="array" ref="AE5038">_xlfn.XLOOKUP(AD5037,SELICHistorico[Data],SELICHistorico[SELIC dia]/100,AE5037,0)</f>
        <v>0</v>
      </c>
      <c r="AF5038" s="80">
        <f t="shared" si="336"/>
        <v>1</v>
      </c>
      <c r="AG5038" s="123">
        <f t="shared" si="335"/>
        <v>1000</v>
      </c>
      <c r="AH5038" s="126" cm="1">
        <f t="array" ref="AH5038">_xlfn.XLOOKUP(AD5037,CDIHistorico_[Data],CDIHistorico_[CDI dia]/100,AH5037,0)</f>
        <v>0</v>
      </c>
      <c r="AI5038" s="2">
        <f t="shared" si="337"/>
        <v>1</v>
      </c>
    </row>
    <row r="5039" spans="26:35" hidden="1" x14ac:dyDescent="0.25">
      <c r="Z5039"/>
      <c r="AD5039" s="5">
        <f t="shared" si="338"/>
        <v>44027</v>
      </c>
      <c r="AE5039" s="96" cm="1">
        <f t="array" ref="AE5039">_xlfn.XLOOKUP(AD5038,SELICHistorico[Data],SELICHistorico[SELIC dia]/100,AE5038,0)</f>
        <v>0</v>
      </c>
      <c r="AF5039" s="80">
        <f t="shared" si="336"/>
        <v>1</v>
      </c>
      <c r="AG5039" s="123">
        <f t="shared" si="335"/>
        <v>1000</v>
      </c>
      <c r="AH5039" s="126" cm="1">
        <f t="array" ref="AH5039">_xlfn.XLOOKUP(AD5038,CDIHistorico_[Data],CDIHistorico_[CDI dia]/100,AH5038,0)</f>
        <v>0</v>
      </c>
      <c r="AI5039" s="2">
        <f t="shared" si="337"/>
        <v>1</v>
      </c>
    </row>
    <row r="5040" spans="26:35" hidden="1" x14ac:dyDescent="0.25">
      <c r="Z5040"/>
      <c r="AD5040" s="5">
        <f t="shared" si="338"/>
        <v>44028</v>
      </c>
      <c r="AE5040" s="96" cm="1">
        <f t="array" ref="AE5040">_xlfn.XLOOKUP(AD5039,SELICHistorico[Data],SELICHistorico[SELIC dia]/100,AE5039,0)</f>
        <v>0</v>
      </c>
      <c r="AF5040" s="80">
        <f t="shared" si="336"/>
        <v>1</v>
      </c>
      <c r="AG5040" s="123">
        <f t="shared" si="335"/>
        <v>1000</v>
      </c>
      <c r="AH5040" s="126" cm="1">
        <f t="array" ref="AH5040">_xlfn.XLOOKUP(AD5039,CDIHistorico_[Data],CDIHistorico_[CDI dia]/100,AH5039,0)</f>
        <v>0</v>
      </c>
      <c r="AI5040" s="2">
        <f t="shared" si="337"/>
        <v>1</v>
      </c>
    </row>
    <row r="5041" spans="26:35" hidden="1" x14ac:dyDescent="0.25">
      <c r="Z5041"/>
      <c r="AD5041" s="5">
        <f t="shared" si="338"/>
        <v>44029</v>
      </c>
      <c r="AE5041" s="96" cm="1">
        <f t="array" ref="AE5041">_xlfn.XLOOKUP(AD5040,SELICHistorico[Data],SELICHistorico[SELIC dia]/100,AE5040,0)</f>
        <v>0</v>
      </c>
      <c r="AF5041" s="80">
        <f t="shared" si="336"/>
        <v>1</v>
      </c>
      <c r="AG5041" s="123">
        <f t="shared" si="335"/>
        <v>1000</v>
      </c>
      <c r="AH5041" s="126" cm="1">
        <f t="array" ref="AH5041">_xlfn.XLOOKUP(AD5040,CDIHistorico_[Data],CDIHistorico_[CDI dia]/100,AH5040,0)</f>
        <v>0</v>
      </c>
      <c r="AI5041" s="2">
        <f t="shared" si="337"/>
        <v>1</v>
      </c>
    </row>
    <row r="5042" spans="26:35" hidden="1" x14ac:dyDescent="0.25">
      <c r="Z5042"/>
      <c r="AD5042" s="5">
        <f t="shared" si="338"/>
        <v>44032</v>
      </c>
      <c r="AE5042" s="96" cm="1">
        <f t="array" ref="AE5042">_xlfn.XLOOKUP(AD5041,SELICHistorico[Data],SELICHistorico[SELIC dia]/100,AE5041,0)</f>
        <v>0</v>
      </c>
      <c r="AF5042" s="80">
        <f t="shared" si="336"/>
        <v>1</v>
      </c>
      <c r="AG5042" s="123">
        <f t="shared" si="335"/>
        <v>1000</v>
      </c>
      <c r="AH5042" s="126" cm="1">
        <f t="array" ref="AH5042">_xlfn.XLOOKUP(AD5041,CDIHistorico_[Data],CDIHistorico_[CDI dia]/100,AH5041,0)</f>
        <v>0</v>
      </c>
      <c r="AI5042" s="2">
        <f t="shared" si="337"/>
        <v>1</v>
      </c>
    </row>
    <row r="5043" spans="26:35" hidden="1" x14ac:dyDescent="0.25">
      <c r="Z5043"/>
      <c r="AD5043" s="5">
        <f t="shared" si="338"/>
        <v>44033</v>
      </c>
      <c r="AE5043" s="96" cm="1">
        <f t="array" ref="AE5043">_xlfn.XLOOKUP(AD5042,SELICHistorico[Data],SELICHistorico[SELIC dia]/100,AE5042,0)</f>
        <v>0</v>
      </c>
      <c r="AF5043" s="80">
        <f t="shared" si="336"/>
        <v>1</v>
      </c>
      <c r="AG5043" s="123">
        <f t="shared" si="335"/>
        <v>1000</v>
      </c>
      <c r="AH5043" s="126" cm="1">
        <f t="array" ref="AH5043">_xlfn.XLOOKUP(AD5042,CDIHistorico_[Data],CDIHistorico_[CDI dia]/100,AH5042,0)</f>
        <v>0</v>
      </c>
      <c r="AI5043" s="2">
        <f t="shared" si="337"/>
        <v>1</v>
      </c>
    </row>
    <row r="5044" spans="26:35" hidden="1" x14ac:dyDescent="0.25">
      <c r="Z5044"/>
      <c r="AD5044" s="5">
        <f t="shared" si="338"/>
        <v>44034</v>
      </c>
      <c r="AE5044" s="96" cm="1">
        <f t="array" ref="AE5044">_xlfn.XLOOKUP(AD5043,SELICHistorico[Data],SELICHistorico[SELIC dia]/100,AE5043,0)</f>
        <v>0</v>
      </c>
      <c r="AF5044" s="80">
        <f t="shared" si="336"/>
        <v>1</v>
      </c>
      <c r="AG5044" s="123">
        <f t="shared" si="335"/>
        <v>1000</v>
      </c>
      <c r="AH5044" s="126" cm="1">
        <f t="array" ref="AH5044">_xlfn.XLOOKUP(AD5043,CDIHistorico_[Data],CDIHistorico_[CDI dia]/100,AH5043,0)</f>
        <v>0</v>
      </c>
      <c r="AI5044" s="2">
        <f t="shared" si="337"/>
        <v>1</v>
      </c>
    </row>
    <row r="5045" spans="26:35" hidden="1" x14ac:dyDescent="0.25">
      <c r="Z5045"/>
      <c r="AD5045" s="5">
        <f t="shared" si="338"/>
        <v>44035</v>
      </c>
      <c r="AE5045" s="96" cm="1">
        <f t="array" ref="AE5045">_xlfn.XLOOKUP(AD5044,SELICHistorico[Data],SELICHistorico[SELIC dia]/100,AE5044,0)</f>
        <v>0</v>
      </c>
      <c r="AF5045" s="80">
        <f t="shared" si="336"/>
        <v>1</v>
      </c>
      <c r="AG5045" s="123">
        <f t="shared" si="335"/>
        <v>1000</v>
      </c>
      <c r="AH5045" s="126" cm="1">
        <f t="array" ref="AH5045">_xlfn.XLOOKUP(AD5044,CDIHistorico_[Data],CDIHistorico_[CDI dia]/100,AH5044,0)</f>
        <v>0</v>
      </c>
      <c r="AI5045" s="2">
        <f t="shared" si="337"/>
        <v>1</v>
      </c>
    </row>
    <row r="5046" spans="26:35" hidden="1" x14ac:dyDescent="0.25">
      <c r="Z5046"/>
      <c r="AD5046" s="5">
        <f t="shared" si="338"/>
        <v>44036</v>
      </c>
      <c r="AE5046" s="96" cm="1">
        <f t="array" ref="AE5046">_xlfn.XLOOKUP(AD5045,SELICHistorico[Data],SELICHistorico[SELIC dia]/100,AE5045,0)</f>
        <v>0</v>
      </c>
      <c r="AF5046" s="80">
        <f t="shared" si="336"/>
        <v>1</v>
      </c>
      <c r="AG5046" s="123">
        <f t="shared" si="335"/>
        <v>1000</v>
      </c>
      <c r="AH5046" s="126" cm="1">
        <f t="array" ref="AH5046">_xlfn.XLOOKUP(AD5045,CDIHistorico_[Data],CDIHistorico_[CDI dia]/100,AH5045,0)</f>
        <v>0</v>
      </c>
      <c r="AI5046" s="2">
        <f t="shared" si="337"/>
        <v>1</v>
      </c>
    </row>
    <row r="5047" spans="26:35" hidden="1" x14ac:dyDescent="0.25">
      <c r="Z5047"/>
      <c r="AD5047" s="5">
        <f t="shared" si="338"/>
        <v>44039</v>
      </c>
      <c r="AE5047" s="96" cm="1">
        <f t="array" ref="AE5047">_xlfn.XLOOKUP(AD5046,SELICHistorico[Data],SELICHistorico[SELIC dia]/100,AE5046,0)</f>
        <v>0</v>
      </c>
      <c r="AF5047" s="80">
        <f t="shared" si="336"/>
        <v>1</v>
      </c>
      <c r="AG5047" s="123">
        <f t="shared" si="335"/>
        <v>1000</v>
      </c>
      <c r="AH5047" s="126" cm="1">
        <f t="array" ref="AH5047">_xlfn.XLOOKUP(AD5046,CDIHistorico_[Data],CDIHistorico_[CDI dia]/100,AH5046,0)</f>
        <v>0</v>
      </c>
      <c r="AI5047" s="2">
        <f t="shared" si="337"/>
        <v>1</v>
      </c>
    </row>
    <row r="5048" spans="26:35" hidden="1" x14ac:dyDescent="0.25">
      <c r="Z5048"/>
      <c r="AD5048" s="5">
        <f t="shared" si="338"/>
        <v>44040</v>
      </c>
      <c r="AE5048" s="96" cm="1">
        <f t="array" ref="AE5048">_xlfn.XLOOKUP(AD5047,SELICHistorico[Data],SELICHistorico[SELIC dia]/100,AE5047,0)</f>
        <v>0</v>
      </c>
      <c r="AF5048" s="80">
        <f t="shared" si="336"/>
        <v>1</v>
      </c>
      <c r="AG5048" s="123">
        <f t="shared" si="335"/>
        <v>1000</v>
      </c>
      <c r="AH5048" s="126" cm="1">
        <f t="array" ref="AH5048">_xlfn.XLOOKUP(AD5047,CDIHistorico_[Data],CDIHistorico_[CDI dia]/100,AH5047,0)</f>
        <v>0</v>
      </c>
      <c r="AI5048" s="2">
        <f t="shared" si="337"/>
        <v>1</v>
      </c>
    </row>
    <row r="5049" spans="26:35" hidden="1" x14ac:dyDescent="0.25">
      <c r="Z5049"/>
      <c r="AD5049" s="5">
        <f t="shared" si="338"/>
        <v>44041</v>
      </c>
      <c r="AE5049" s="96" cm="1">
        <f t="array" ref="AE5049">_xlfn.XLOOKUP(AD5048,SELICHistorico[Data],SELICHistorico[SELIC dia]/100,AE5048,0)</f>
        <v>0</v>
      </c>
      <c r="AF5049" s="80">
        <f t="shared" si="336"/>
        <v>1</v>
      </c>
      <c r="AG5049" s="123">
        <f t="shared" si="335"/>
        <v>1000</v>
      </c>
      <c r="AH5049" s="126" cm="1">
        <f t="array" ref="AH5049">_xlfn.XLOOKUP(AD5048,CDIHistorico_[Data],CDIHistorico_[CDI dia]/100,AH5048,0)</f>
        <v>0</v>
      </c>
      <c r="AI5049" s="2">
        <f t="shared" si="337"/>
        <v>1</v>
      </c>
    </row>
    <row r="5050" spans="26:35" hidden="1" x14ac:dyDescent="0.25">
      <c r="Z5050"/>
      <c r="AD5050" s="5">
        <f t="shared" si="338"/>
        <v>44042</v>
      </c>
      <c r="AE5050" s="96" cm="1">
        <f t="array" ref="AE5050">_xlfn.XLOOKUP(AD5049,SELICHistorico[Data],SELICHistorico[SELIC dia]/100,AE5049,0)</f>
        <v>0</v>
      </c>
      <c r="AF5050" s="80">
        <f t="shared" si="336"/>
        <v>1</v>
      </c>
      <c r="AG5050" s="123">
        <f t="shared" si="335"/>
        <v>1000</v>
      </c>
      <c r="AH5050" s="126" cm="1">
        <f t="array" ref="AH5050">_xlfn.XLOOKUP(AD5049,CDIHistorico_[Data],CDIHistorico_[CDI dia]/100,AH5049,0)</f>
        <v>0</v>
      </c>
      <c r="AI5050" s="2">
        <f t="shared" si="337"/>
        <v>1</v>
      </c>
    </row>
    <row r="5051" spans="26:35" hidden="1" x14ac:dyDescent="0.25">
      <c r="Z5051"/>
      <c r="AD5051" s="5">
        <f t="shared" si="338"/>
        <v>44043</v>
      </c>
      <c r="AE5051" s="96" cm="1">
        <f t="array" ref="AE5051">_xlfn.XLOOKUP(AD5050,SELICHistorico[Data],SELICHistorico[SELIC dia]/100,AE5050,0)</f>
        <v>0</v>
      </c>
      <c r="AF5051" s="80">
        <f t="shared" si="336"/>
        <v>1</v>
      </c>
      <c r="AG5051" s="123">
        <f t="shared" si="335"/>
        <v>1000</v>
      </c>
      <c r="AH5051" s="126" cm="1">
        <f t="array" ref="AH5051">_xlfn.XLOOKUP(AD5050,CDIHistorico_[Data],CDIHistorico_[CDI dia]/100,AH5050,0)</f>
        <v>0</v>
      </c>
      <c r="AI5051" s="2">
        <f t="shared" si="337"/>
        <v>1</v>
      </c>
    </row>
    <row r="5052" spans="26:35" hidden="1" x14ac:dyDescent="0.25">
      <c r="Z5052"/>
      <c r="AD5052" s="5">
        <f t="shared" si="338"/>
        <v>44046</v>
      </c>
      <c r="AE5052" s="96" cm="1">
        <f t="array" ref="AE5052">_xlfn.XLOOKUP(AD5051,SELICHistorico[Data],SELICHistorico[SELIC dia]/100,AE5051,0)</f>
        <v>0</v>
      </c>
      <c r="AF5052" s="80">
        <f t="shared" si="336"/>
        <v>1</v>
      </c>
      <c r="AG5052" s="123">
        <f t="shared" si="335"/>
        <v>1000</v>
      </c>
      <c r="AH5052" s="126" cm="1">
        <f t="array" ref="AH5052">_xlfn.XLOOKUP(AD5051,CDIHistorico_[Data],CDIHistorico_[CDI dia]/100,AH5051,0)</f>
        <v>0</v>
      </c>
      <c r="AI5052" s="2">
        <f t="shared" si="337"/>
        <v>1</v>
      </c>
    </row>
    <row r="5053" spans="26:35" hidden="1" x14ac:dyDescent="0.25">
      <c r="Z5053"/>
      <c r="AD5053" s="5">
        <f t="shared" si="338"/>
        <v>44047</v>
      </c>
      <c r="AE5053" s="96" cm="1">
        <f t="array" ref="AE5053">_xlfn.XLOOKUP(AD5052,SELICHistorico[Data],SELICHistorico[SELIC dia]/100,AE5052,0)</f>
        <v>0</v>
      </c>
      <c r="AF5053" s="80">
        <f t="shared" si="336"/>
        <v>1</v>
      </c>
      <c r="AG5053" s="123">
        <f t="shared" si="335"/>
        <v>1000</v>
      </c>
      <c r="AH5053" s="126" cm="1">
        <f t="array" ref="AH5053">_xlfn.XLOOKUP(AD5052,CDIHistorico_[Data],CDIHistorico_[CDI dia]/100,AH5052,0)</f>
        <v>0</v>
      </c>
      <c r="AI5053" s="2">
        <f t="shared" si="337"/>
        <v>1</v>
      </c>
    </row>
    <row r="5054" spans="26:35" hidden="1" x14ac:dyDescent="0.25">
      <c r="Z5054"/>
      <c r="AD5054" s="5">
        <f t="shared" si="338"/>
        <v>44048</v>
      </c>
      <c r="AE5054" s="96" cm="1">
        <f t="array" ref="AE5054">_xlfn.XLOOKUP(AD5053,SELICHistorico[Data],SELICHistorico[SELIC dia]/100,AE5053,0)</f>
        <v>0</v>
      </c>
      <c r="AF5054" s="80">
        <f t="shared" si="336"/>
        <v>1</v>
      </c>
      <c r="AG5054" s="123">
        <f t="shared" si="335"/>
        <v>1000</v>
      </c>
      <c r="AH5054" s="126" cm="1">
        <f t="array" ref="AH5054">_xlfn.XLOOKUP(AD5053,CDIHistorico_[Data],CDIHistorico_[CDI dia]/100,AH5053,0)</f>
        <v>0</v>
      </c>
      <c r="AI5054" s="2">
        <f t="shared" si="337"/>
        <v>1</v>
      </c>
    </row>
    <row r="5055" spans="26:35" hidden="1" x14ac:dyDescent="0.25">
      <c r="Z5055"/>
      <c r="AD5055" s="5">
        <f t="shared" si="338"/>
        <v>44049</v>
      </c>
      <c r="AE5055" s="96" cm="1">
        <f t="array" ref="AE5055">_xlfn.XLOOKUP(AD5054,SELICHistorico[Data],SELICHistorico[SELIC dia]/100,AE5054,0)</f>
        <v>0</v>
      </c>
      <c r="AF5055" s="80">
        <f t="shared" si="336"/>
        <v>1</v>
      </c>
      <c r="AG5055" s="123">
        <f t="shared" si="335"/>
        <v>1000</v>
      </c>
      <c r="AH5055" s="126" cm="1">
        <f t="array" ref="AH5055">_xlfn.XLOOKUP(AD5054,CDIHistorico_[Data],CDIHistorico_[CDI dia]/100,AH5054,0)</f>
        <v>0</v>
      </c>
      <c r="AI5055" s="2">
        <f t="shared" si="337"/>
        <v>1</v>
      </c>
    </row>
    <row r="5056" spans="26:35" hidden="1" x14ac:dyDescent="0.25">
      <c r="Z5056"/>
      <c r="AD5056" s="5">
        <f t="shared" si="338"/>
        <v>44050</v>
      </c>
      <c r="AE5056" s="96" cm="1">
        <f t="array" ref="AE5056">_xlfn.XLOOKUP(AD5055,SELICHistorico[Data],SELICHistorico[SELIC dia]/100,AE5055,0)</f>
        <v>0</v>
      </c>
      <c r="AF5056" s="80">
        <f t="shared" si="336"/>
        <v>1</v>
      </c>
      <c r="AG5056" s="123">
        <f t="shared" si="335"/>
        <v>1000</v>
      </c>
      <c r="AH5056" s="126" cm="1">
        <f t="array" ref="AH5056">_xlfn.XLOOKUP(AD5055,CDIHistorico_[Data],CDIHistorico_[CDI dia]/100,AH5055,0)</f>
        <v>0</v>
      </c>
      <c r="AI5056" s="2">
        <f t="shared" si="337"/>
        <v>1</v>
      </c>
    </row>
    <row r="5057" spans="26:35" hidden="1" x14ac:dyDescent="0.25">
      <c r="Z5057"/>
      <c r="AD5057" s="5">
        <f t="shared" si="338"/>
        <v>44053</v>
      </c>
      <c r="AE5057" s="96" cm="1">
        <f t="array" ref="AE5057">_xlfn.XLOOKUP(AD5056,SELICHistorico[Data],SELICHistorico[SELIC dia]/100,AE5056,0)</f>
        <v>0</v>
      </c>
      <c r="AF5057" s="80">
        <f t="shared" si="336"/>
        <v>1</v>
      </c>
      <c r="AG5057" s="123">
        <f t="shared" si="335"/>
        <v>1000</v>
      </c>
      <c r="AH5057" s="126" cm="1">
        <f t="array" ref="AH5057">_xlfn.XLOOKUP(AD5056,CDIHistorico_[Data],CDIHistorico_[CDI dia]/100,AH5056,0)</f>
        <v>0</v>
      </c>
      <c r="AI5057" s="2">
        <f t="shared" si="337"/>
        <v>1</v>
      </c>
    </row>
    <row r="5058" spans="26:35" hidden="1" x14ac:dyDescent="0.25">
      <c r="Z5058"/>
      <c r="AD5058" s="5">
        <f t="shared" si="338"/>
        <v>44054</v>
      </c>
      <c r="AE5058" s="96" cm="1">
        <f t="array" ref="AE5058">_xlfn.XLOOKUP(AD5057,SELICHistorico[Data],SELICHistorico[SELIC dia]/100,AE5057,0)</f>
        <v>0</v>
      </c>
      <c r="AF5058" s="80">
        <f t="shared" si="336"/>
        <v>1</v>
      </c>
      <c r="AG5058" s="123">
        <f t="shared" si="335"/>
        <v>1000</v>
      </c>
      <c r="AH5058" s="126" cm="1">
        <f t="array" ref="AH5058">_xlfn.XLOOKUP(AD5057,CDIHistorico_[Data],CDIHistorico_[CDI dia]/100,AH5057,0)</f>
        <v>0</v>
      </c>
      <c r="AI5058" s="2">
        <f t="shared" si="337"/>
        <v>1</v>
      </c>
    </row>
    <row r="5059" spans="26:35" hidden="1" x14ac:dyDescent="0.25">
      <c r="Z5059"/>
      <c r="AD5059" s="5">
        <f t="shared" si="338"/>
        <v>44055</v>
      </c>
      <c r="AE5059" s="96" cm="1">
        <f t="array" ref="AE5059">_xlfn.XLOOKUP(AD5058,SELICHistorico[Data],SELICHistorico[SELIC dia]/100,AE5058,0)</f>
        <v>0</v>
      </c>
      <c r="AF5059" s="80">
        <f t="shared" si="336"/>
        <v>1</v>
      </c>
      <c r="AG5059" s="123">
        <f t="shared" si="335"/>
        <v>1000</v>
      </c>
      <c r="AH5059" s="126" cm="1">
        <f t="array" ref="AH5059">_xlfn.XLOOKUP(AD5058,CDIHistorico_[Data],CDIHistorico_[CDI dia]/100,AH5058,0)</f>
        <v>0</v>
      </c>
      <c r="AI5059" s="2">
        <f t="shared" si="337"/>
        <v>1</v>
      </c>
    </row>
    <row r="5060" spans="26:35" hidden="1" x14ac:dyDescent="0.25">
      <c r="Z5060"/>
      <c r="AD5060" s="5">
        <f t="shared" si="338"/>
        <v>44056</v>
      </c>
      <c r="AE5060" s="96" cm="1">
        <f t="array" ref="AE5060">_xlfn.XLOOKUP(AD5059,SELICHistorico[Data],SELICHistorico[SELIC dia]/100,AE5059,0)</f>
        <v>0</v>
      </c>
      <c r="AF5060" s="80">
        <f t="shared" si="336"/>
        <v>1</v>
      </c>
      <c r="AG5060" s="123">
        <f t="shared" si="335"/>
        <v>1000</v>
      </c>
      <c r="AH5060" s="126" cm="1">
        <f t="array" ref="AH5060">_xlfn.XLOOKUP(AD5059,CDIHistorico_[Data],CDIHistorico_[CDI dia]/100,AH5059,0)</f>
        <v>0</v>
      </c>
      <c r="AI5060" s="2">
        <f t="shared" si="337"/>
        <v>1</v>
      </c>
    </row>
    <row r="5061" spans="26:35" hidden="1" x14ac:dyDescent="0.25">
      <c r="Z5061"/>
      <c r="AD5061" s="5">
        <f t="shared" si="338"/>
        <v>44057</v>
      </c>
      <c r="AE5061" s="96" cm="1">
        <f t="array" ref="AE5061">_xlfn.XLOOKUP(AD5060,SELICHistorico[Data],SELICHistorico[SELIC dia]/100,AE5060,0)</f>
        <v>0</v>
      </c>
      <c r="AF5061" s="80">
        <f t="shared" si="336"/>
        <v>1</v>
      </c>
      <c r="AG5061" s="123">
        <f t="shared" si="335"/>
        <v>1000</v>
      </c>
      <c r="AH5061" s="126" cm="1">
        <f t="array" ref="AH5061">_xlfn.XLOOKUP(AD5060,CDIHistorico_[Data],CDIHistorico_[CDI dia]/100,AH5060,0)</f>
        <v>0</v>
      </c>
      <c r="AI5061" s="2">
        <f t="shared" si="337"/>
        <v>1</v>
      </c>
    </row>
    <row r="5062" spans="26:35" hidden="1" x14ac:dyDescent="0.25">
      <c r="Z5062"/>
      <c r="AD5062" s="5">
        <f t="shared" si="338"/>
        <v>44060</v>
      </c>
      <c r="AE5062" s="96" cm="1">
        <f t="array" ref="AE5062">_xlfn.XLOOKUP(AD5061,SELICHistorico[Data],SELICHistorico[SELIC dia]/100,AE5061,0)</f>
        <v>0</v>
      </c>
      <c r="AF5062" s="80">
        <f t="shared" si="336"/>
        <v>1</v>
      </c>
      <c r="AG5062" s="123">
        <f t="shared" si="335"/>
        <v>1000</v>
      </c>
      <c r="AH5062" s="126" cm="1">
        <f t="array" ref="AH5062">_xlfn.XLOOKUP(AD5061,CDIHistorico_[Data],CDIHistorico_[CDI dia]/100,AH5061,0)</f>
        <v>0</v>
      </c>
      <c r="AI5062" s="2">
        <f t="shared" si="337"/>
        <v>1</v>
      </c>
    </row>
    <row r="5063" spans="26:35" hidden="1" x14ac:dyDescent="0.25">
      <c r="Z5063"/>
      <c r="AD5063" s="5">
        <f t="shared" si="338"/>
        <v>44061</v>
      </c>
      <c r="AE5063" s="96" cm="1">
        <f t="array" ref="AE5063">_xlfn.XLOOKUP(AD5062,SELICHistorico[Data],SELICHistorico[SELIC dia]/100,AE5062,0)</f>
        <v>0</v>
      </c>
      <c r="AF5063" s="80">
        <f t="shared" si="336"/>
        <v>1</v>
      </c>
      <c r="AG5063" s="123">
        <f t="shared" si="335"/>
        <v>1000</v>
      </c>
      <c r="AH5063" s="126" cm="1">
        <f t="array" ref="AH5063">_xlfn.XLOOKUP(AD5062,CDIHistorico_[Data],CDIHistorico_[CDI dia]/100,AH5062,0)</f>
        <v>0</v>
      </c>
      <c r="AI5063" s="2">
        <f t="shared" si="337"/>
        <v>1</v>
      </c>
    </row>
    <row r="5064" spans="26:35" hidden="1" x14ac:dyDescent="0.25">
      <c r="Z5064"/>
      <c r="AD5064" s="5">
        <f t="shared" si="338"/>
        <v>44062</v>
      </c>
      <c r="AE5064" s="96" cm="1">
        <f t="array" ref="AE5064">_xlfn.XLOOKUP(AD5063,SELICHistorico[Data],SELICHistorico[SELIC dia]/100,AE5063,0)</f>
        <v>0</v>
      </c>
      <c r="AF5064" s="80">
        <f t="shared" si="336"/>
        <v>1</v>
      </c>
      <c r="AG5064" s="123">
        <f t="shared" si="335"/>
        <v>1000</v>
      </c>
      <c r="AH5064" s="126" cm="1">
        <f t="array" ref="AH5064">_xlfn.XLOOKUP(AD5063,CDIHistorico_[Data],CDIHistorico_[CDI dia]/100,AH5063,0)</f>
        <v>0</v>
      </c>
      <c r="AI5064" s="2">
        <f t="shared" si="337"/>
        <v>1</v>
      </c>
    </row>
    <row r="5065" spans="26:35" hidden="1" x14ac:dyDescent="0.25">
      <c r="Z5065"/>
      <c r="AD5065" s="5">
        <f t="shared" si="338"/>
        <v>44063</v>
      </c>
      <c r="AE5065" s="96" cm="1">
        <f t="array" ref="AE5065">_xlfn.XLOOKUP(AD5064,SELICHistorico[Data],SELICHistorico[SELIC dia]/100,AE5064,0)</f>
        <v>0</v>
      </c>
      <c r="AF5065" s="80">
        <f t="shared" si="336"/>
        <v>1</v>
      </c>
      <c r="AG5065" s="123">
        <f t="shared" si="335"/>
        <v>1000</v>
      </c>
      <c r="AH5065" s="126" cm="1">
        <f t="array" ref="AH5065">_xlfn.XLOOKUP(AD5064,CDIHistorico_[Data],CDIHistorico_[CDI dia]/100,AH5064,0)</f>
        <v>0</v>
      </c>
      <c r="AI5065" s="2">
        <f t="shared" si="337"/>
        <v>1</v>
      </c>
    </row>
    <row r="5066" spans="26:35" hidden="1" x14ac:dyDescent="0.25">
      <c r="Z5066"/>
      <c r="AD5066" s="5">
        <f t="shared" si="338"/>
        <v>44064</v>
      </c>
      <c r="AE5066" s="96" cm="1">
        <f t="array" ref="AE5066">_xlfn.XLOOKUP(AD5065,SELICHistorico[Data],SELICHistorico[SELIC dia]/100,AE5065,0)</f>
        <v>0</v>
      </c>
      <c r="AF5066" s="80">
        <f t="shared" si="336"/>
        <v>1</v>
      </c>
      <c r="AG5066" s="123">
        <f t="shared" si="335"/>
        <v>1000</v>
      </c>
      <c r="AH5066" s="126" cm="1">
        <f t="array" ref="AH5066">_xlfn.XLOOKUP(AD5065,CDIHistorico_[Data],CDIHistorico_[CDI dia]/100,AH5065,0)</f>
        <v>0</v>
      </c>
      <c r="AI5066" s="2">
        <f t="shared" si="337"/>
        <v>1</v>
      </c>
    </row>
    <row r="5067" spans="26:35" hidden="1" x14ac:dyDescent="0.25">
      <c r="Z5067"/>
      <c r="AD5067" s="5">
        <f t="shared" si="338"/>
        <v>44067</v>
      </c>
      <c r="AE5067" s="96" cm="1">
        <f t="array" ref="AE5067">_xlfn.XLOOKUP(AD5066,SELICHistorico[Data],SELICHistorico[SELIC dia]/100,AE5066,0)</f>
        <v>0</v>
      </c>
      <c r="AF5067" s="80">
        <f t="shared" si="336"/>
        <v>1</v>
      </c>
      <c r="AG5067" s="123">
        <f t="shared" si="335"/>
        <v>1000</v>
      </c>
      <c r="AH5067" s="126" cm="1">
        <f t="array" ref="AH5067">_xlfn.XLOOKUP(AD5066,CDIHistorico_[Data],CDIHistorico_[CDI dia]/100,AH5066,0)</f>
        <v>0</v>
      </c>
      <c r="AI5067" s="2">
        <f t="shared" si="337"/>
        <v>1</v>
      </c>
    </row>
    <row r="5068" spans="26:35" hidden="1" x14ac:dyDescent="0.25">
      <c r="Z5068"/>
      <c r="AD5068" s="5">
        <f t="shared" si="338"/>
        <v>44068</v>
      </c>
      <c r="AE5068" s="96" cm="1">
        <f t="array" ref="AE5068">_xlfn.XLOOKUP(AD5067,SELICHistorico[Data],SELICHistorico[SELIC dia]/100,AE5067,0)</f>
        <v>0</v>
      </c>
      <c r="AF5068" s="80">
        <f t="shared" si="336"/>
        <v>1</v>
      </c>
      <c r="AG5068" s="123">
        <f t="shared" ref="AG5068:AG5131" si="339">TRUNC(1000*AF5068,6)</f>
        <v>1000</v>
      </c>
      <c r="AH5068" s="126" cm="1">
        <f t="array" ref="AH5068">_xlfn.XLOOKUP(AD5067,CDIHistorico_[Data],CDIHistorico_[CDI dia]/100,AH5067,0)</f>
        <v>0</v>
      </c>
      <c r="AI5068" s="2">
        <f t="shared" si="337"/>
        <v>1</v>
      </c>
    </row>
    <row r="5069" spans="26:35" hidden="1" x14ac:dyDescent="0.25">
      <c r="Z5069"/>
      <c r="AD5069" s="5">
        <f t="shared" si="338"/>
        <v>44069</v>
      </c>
      <c r="AE5069" s="96" cm="1">
        <f t="array" ref="AE5069">_xlfn.XLOOKUP(AD5068,SELICHistorico[Data],SELICHistorico[SELIC dia]/100,AE5068,0)</f>
        <v>0</v>
      </c>
      <c r="AF5069" s="80">
        <f t="shared" ref="AF5069:AF5132" si="340">AF5068*(1+AE5069)</f>
        <v>1</v>
      </c>
      <c r="AG5069" s="123">
        <f t="shared" si="339"/>
        <v>1000</v>
      </c>
      <c r="AH5069" s="126" cm="1">
        <f t="array" ref="AH5069">_xlfn.XLOOKUP(AD5068,CDIHistorico_[Data],CDIHistorico_[CDI dia]/100,AH5068,0)</f>
        <v>0</v>
      </c>
      <c r="AI5069" s="2">
        <f t="shared" ref="AI5069:AI5132" si="341">AI5068*(1+AH5069)</f>
        <v>1</v>
      </c>
    </row>
    <row r="5070" spans="26:35" hidden="1" x14ac:dyDescent="0.25">
      <c r="Z5070"/>
      <c r="AD5070" s="5">
        <f t="shared" si="338"/>
        <v>44070</v>
      </c>
      <c r="AE5070" s="96" cm="1">
        <f t="array" ref="AE5070">_xlfn.XLOOKUP(AD5069,SELICHistorico[Data],SELICHistorico[SELIC dia]/100,AE5069,0)</f>
        <v>0</v>
      </c>
      <c r="AF5070" s="80">
        <f t="shared" si="340"/>
        <v>1</v>
      </c>
      <c r="AG5070" s="123">
        <f t="shared" si="339"/>
        <v>1000</v>
      </c>
      <c r="AH5070" s="126" cm="1">
        <f t="array" ref="AH5070">_xlfn.XLOOKUP(AD5069,CDIHistorico_[Data],CDIHistorico_[CDI dia]/100,AH5069,0)</f>
        <v>0</v>
      </c>
      <c r="AI5070" s="2">
        <f t="shared" si="341"/>
        <v>1</v>
      </c>
    </row>
    <row r="5071" spans="26:35" hidden="1" x14ac:dyDescent="0.25">
      <c r="Z5071"/>
      <c r="AD5071" s="5">
        <f t="shared" si="338"/>
        <v>44071</v>
      </c>
      <c r="AE5071" s="96" cm="1">
        <f t="array" ref="AE5071">_xlfn.XLOOKUP(AD5070,SELICHistorico[Data],SELICHistorico[SELIC dia]/100,AE5070,0)</f>
        <v>0</v>
      </c>
      <c r="AF5071" s="80">
        <f t="shared" si="340"/>
        <v>1</v>
      </c>
      <c r="AG5071" s="123">
        <f t="shared" si="339"/>
        <v>1000</v>
      </c>
      <c r="AH5071" s="126" cm="1">
        <f t="array" ref="AH5071">_xlfn.XLOOKUP(AD5070,CDIHistorico_[Data],CDIHistorico_[CDI dia]/100,AH5070,0)</f>
        <v>0</v>
      </c>
      <c r="AI5071" s="2">
        <f t="shared" si="341"/>
        <v>1</v>
      </c>
    </row>
    <row r="5072" spans="26:35" hidden="1" x14ac:dyDescent="0.25">
      <c r="Z5072"/>
      <c r="AD5072" s="5">
        <f t="shared" si="338"/>
        <v>44074</v>
      </c>
      <c r="AE5072" s="96" cm="1">
        <f t="array" ref="AE5072">_xlfn.XLOOKUP(AD5071,SELICHistorico[Data],SELICHistorico[SELIC dia]/100,AE5071,0)</f>
        <v>0</v>
      </c>
      <c r="AF5072" s="80">
        <f t="shared" si="340"/>
        <v>1</v>
      </c>
      <c r="AG5072" s="123">
        <f t="shared" si="339"/>
        <v>1000</v>
      </c>
      <c r="AH5072" s="126" cm="1">
        <f t="array" ref="AH5072">_xlfn.XLOOKUP(AD5071,CDIHistorico_[Data],CDIHistorico_[CDI dia]/100,AH5071,0)</f>
        <v>0</v>
      </c>
      <c r="AI5072" s="2">
        <f t="shared" si="341"/>
        <v>1</v>
      </c>
    </row>
    <row r="5073" spans="26:35" hidden="1" x14ac:dyDescent="0.25">
      <c r="Z5073"/>
      <c r="AD5073" s="5">
        <f t="shared" si="338"/>
        <v>44075</v>
      </c>
      <c r="AE5073" s="96" cm="1">
        <f t="array" ref="AE5073">_xlfn.XLOOKUP(AD5072,SELICHistorico[Data],SELICHistorico[SELIC dia]/100,AE5072,0)</f>
        <v>0</v>
      </c>
      <c r="AF5073" s="80">
        <f t="shared" si="340"/>
        <v>1</v>
      </c>
      <c r="AG5073" s="123">
        <f t="shared" si="339"/>
        <v>1000</v>
      </c>
      <c r="AH5073" s="126" cm="1">
        <f t="array" ref="AH5073">_xlfn.XLOOKUP(AD5072,CDIHistorico_[Data],CDIHistorico_[CDI dia]/100,AH5072,0)</f>
        <v>0</v>
      </c>
      <c r="AI5073" s="2">
        <f t="shared" si="341"/>
        <v>1</v>
      </c>
    </row>
    <row r="5074" spans="26:35" hidden="1" x14ac:dyDescent="0.25">
      <c r="Z5074"/>
      <c r="AD5074" s="5">
        <f t="shared" si="338"/>
        <v>44076</v>
      </c>
      <c r="AE5074" s="96" cm="1">
        <f t="array" ref="AE5074">_xlfn.XLOOKUP(AD5073,SELICHistorico[Data],SELICHistorico[SELIC dia]/100,AE5073,0)</f>
        <v>0</v>
      </c>
      <c r="AF5074" s="80">
        <f t="shared" si="340"/>
        <v>1</v>
      </c>
      <c r="AG5074" s="123">
        <f t="shared" si="339"/>
        <v>1000</v>
      </c>
      <c r="AH5074" s="126" cm="1">
        <f t="array" ref="AH5074">_xlfn.XLOOKUP(AD5073,CDIHistorico_[Data],CDIHistorico_[CDI dia]/100,AH5073,0)</f>
        <v>0</v>
      </c>
      <c r="AI5074" s="2">
        <f t="shared" si="341"/>
        <v>1</v>
      </c>
    </row>
    <row r="5075" spans="26:35" hidden="1" x14ac:dyDescent="0.25">
      <c r="Z5075"/>
      <c r="AD5075" s="5">
        <f t="shared" si="338"/>
        <v>44077</v>
      </c>
      <c r="AE5075" s="96" cm="1">
        <f t="array" ref="AE5075">_xlfn.XLOOKUP(AD5074,SELICHistorico[Data],SELICHistorico[SELIC dia]/100,AE5074,0)</f>
        <v>0</v>
      </c>
      <c r="AF5075" s="80">
        <f t="shared" si="340"/>
        <v>1</v>
      </c>
      <c r="AG5075" s="123">
        <f t="shared" si="339"/>
        <v>1000</v>
      </c>
      <c r="AH5075" s="126" cm="1">
        <f t="array" ref="AH5075">_xlfn.XLOOKUP(AD5074,CDIHistorico_[Data],CDIHistorico_[CDI dia]/100,AH5074,0)</f>
        <v>0</v>
      </c>
      <c r="AI5075" s="2">
        <f t="shared" si="341"/>
        <v>1</v>
      </c>
    </row>
    <row r="5076" spans="26:35" hidden="1" x14ac:dyDescent="0.25">
      <c r="Z5076"/>
      <c r="AD5076" s="5">
        <f t="shared" ref="AD5076:AD5139" si="342">WORKDAY(AD5075,1,feriados)</f>
        <v>44078</v>
      </c>
      <c r="AE5076" s="96" cm="1">
        <f t="array" ref="AE5076">_xlfn.XLOOKUP(AD5075,SELICHistorico[Data],SELICHistorico[SELIC dia]/100,AE5075,0)</f>
        <v>0</v>
      </c>
      <c r="AF5076" s="80">
        <f t="shared" si="340"/>
        <v>1</v>
      </c>
      <c r="AG5076" s="123">
        <f t="shared" si="339"/>
        <v>1000</v>
      </c>
      <c r="AH5076" s="126" cm="1">
        <f t="array" ref="AH5076">_xlfn.XLOOKUP(AD5075,CDIHistorico_[Data],CDIHistorico_[CDI dia]/100,AH5075,0)</f>
        <v>0</v>
      </c>
      <c r="AI5076" s="2">
        <f t="shared" si="341"/>
        <v>1</v>
      </c>
    </row>
    <row r="5077" spans="26:35" hidden="1" x14ac:dyDescent="0.25">
      <c r="Z5077"/>
      <c r="AD5077" s="5">
        <f t="shared" si="342"/>
        <v>44082</v>
      </c>
      <c r="AE5077" s="96" cm="1">
        <f t="array" ref="AE5077">_xlfn.XLOOKUP(AD5076,SELICHistorico[Data],SELICHistorico[SELIC dia]/100,AE5076,0)</f>
        <v>0</v>
      </c>
      <c r="AF5077" s="80">
        <f t="shared" si="340"/>
        <v>1</v>
      </c>
      <c r="AG5077" s="123">
        <f t="shared" si="339"/>
        <v>1000</v>
      </c>
      <c r="AH5077" s="126" cm="1">
        <f t="array" ref="AH5077">_xlfn.XLOOKUP(AD5076,CDIHistorico_[Data],CDIHistorico_[CDI dia]/100,AH5076,0)</f>
        <v>0</v>
      </c>
      <c r="AI5077" s="2">
        <f t="shared" si="341"/>
        <v>1</v>
      </c>
    </row>
    <row r="5078" spans="26:35" hidden="1" x14ac:dyDescent="0.25">
      <c r="Z5078"/>
      <c r="AD5078" s="5">
        <f t="shared" si="342"/>
        <v>44083</v>
      </c>
      <c r="AE5078" s="96" cm="1">
        <f t="array" ref="AE5078">_xlfn.XLOOKUP(AD5077,SELICHistorico[Data],SELICHistorico[SELIC dia]/100,AE5077,0)</f>
        <v>0</v>
      </c>
      <c r="AF5078" s="80">
        <f t="shared" si="340"/>
        <v>1</v>
      </c>
      <c r="AG5078" s="123">
        <f t="shared" si="339"/>
        <v>1000</v>
      </c>
      <c r="AH5078" s="126" cm="1">
        <f t="array" ref="AH5078">_xlfn.XLOOKUP(AD5077,CDIHistorico_[Data],CDIHistorico_[CDI dia]/100,AH5077,0)</f>
        <v>0</v>
      </c>
      <c r="AI5078" s="2">
        <f t="shared" si="341"/>
        <v>1</v>
      </c>
    </row>
    <row r="5079" spans="26:35" hidden="1" x14ac:dyDescent="0.25">
      <c r="Z5079"/>
      <c r="AD5079" s="5">
        <f t="shared" si="342"/>
        <v>44084</v>
      </c>
      <c r="AE5079" s="96" cm="1">
        <f t="array" ref="AE5079">_xlfn.XLOOKUP(AD5078,SELICHistorico[Data],SELICHistorico[SELIC dia]/100,AE5078,0)</f>
        <v>0</v>
      </c>
      <c r="AF5079" s="80">
        <f t="shared" si="340"/>
        <v>1</v>
      </c>
      <c r="AG5079" s="123">
        <f t="shared" si="339"/>
        <v>1000</v>
      </c>
      <c r="AH5079" s="126" cm="1">
        <f t="array" ref="AH5079">_xlfn.XLOOKUP(AD5078,CDIHistorico_[Data],CDIHistorico_[CDI dia]/100,AH5078,0)</f>
        <v>0</v>
      </c>
      <c r="AI5079" s="2">
        <f t="shared" si="341"/>
        <v>1</v>
      </c>
    </row>
    <row r="5080" spans="26:35" hidden="1" x14ac:dyDescent="0.25">
      <c r="Z5080"/>
      <c r="AD5080" s="5">
        <f t="shared" si="342"/>
        <v>44085</v>
      </c>
      <c r="AE5080" s="96" cm="1">
        <f t="array" ref="AE5080">_xlfn.XLOOKUP(AD5079,SELICHistorico[Data],SELICHistorico[SELIC dia]/100,AE5079,0)</f>
        <v>0</v>
      </c>
      <c r="AF5080" s="80">
        <f t="shared" si="340"/>
        <v>1</v>
      </c>
      <c r="AG5080" s="123">
        <f t="shared" si="339"/>
        <v>1000</v>
      </c>
      <c r="AH5080" s="126" cm="1">
        <f t="array" ref="AH5080">_xlfn.XLOOKUP(AD5079,CDIHistorico_[Data],CDIHistorico_[CDI dia]/100,AH5079,0)</f>
        <v>0</v>
      </c>
      <c r="AI5080" s="2">
        <f t="shared" si="341"/>
        <v>1</v>
      </c>
    </row>
    <row r="5081" spans="26:35" hidden="1" x14ac:dyDescent="0.25">
      <c r="Z5081"/>
      <c r="AD5081" s="5">
        <f t="shared" si="342"/>
        <v>44088</v>
      </c>
      <c r="AE5081" s="96" cm="1">
        <f t="array" ref="AE5081">_xlfn.XLOOKUP(AD5080,SELICHistorico[Data],SELICHistorico[SELIC dia]/100,AE5080,0)</f>
        <v>0</v>
      </c>
      <c r="AF5081" s="80">
        <f t="shared" si="340"/>
        <v>1</v>
      </c>
      <c r="AG5081" s="123">
        <f t="shared" si="339"/>
        <v>1000</v>
      </c>
      <c r="AH5081" s="126" cm="1">
        <f t="array" ref="AH5081">_xlfn.XLOOKUP(AD5080,CDIHistorico_[Data],CDIHistorico_[CDI dia]/100,AH5080,0)</f>
        <v>0</v>
      </c>
      <c r="AI5081" s="2">
        <f t="shared" si="341"/>
        <v>1</v>
      </c>
    </row>
    <row r="5082" spans="26:35" hidden="1" x14ac:dyDescent="0.25">
      <c r="Z5082"/>
      <c r="AD5082" s="5">
        <f t="shared" si="342"/>
        <v>44089</v>
      </c>
      <c r="AE5082" s="96" cm="1">
        <f t="array" ref="AE5082">_xlfn.XLOOKUP(AD5081,SELICHistorico[Data],SELICHistorico[SELIC dia]/100,AE5081,0)</f>
        <v>0</v>
      </c>
      <c r="AF5082" s="80">
        <f t="shared" si="340"/>
        <v>1</v>
      </c>
      <c r="AG5082" s="123">
        <f t="shared" si="339"/>
        <v>1000</v>
      </c>
      <c r="AH5082" s="126" cm="1">
        <f t="array" ref="AH5082">_xlfn.XLOOKUP(AD5081,CDIHistorico_[Data],CDIHistorico_[CDI dia]/100,AH5081,0)</f>
        <v>0</v>
      </c>
      <c r="AI5082" s="2">
        <f t="shared" si="341"/>
        <v>1</v>
      </c>
    </row>
    <row r="5083" spans="26:35" hidden="1" x14ac:dyDescent="0.25">
      <c r="Z5083"/>
      <c r="AD5083" s="5">
        <f t="shared" si="342"/>
        <v>44090</v>
      </c>
      <c r="AE5083" s="96" cm="1">
        <f t="array" ref="AE5083">_xlfn.XLOOKUP(AD5082,SELICHistorico[Data],SELICHistorico[SELIC dia]/100,AE5082,0)</f>
        <v>0</v>
      </c>
      <c r="AF5083" s="80">
        <f t="shared" si="340"/>
        <v>1</v>
      </c>
      <c r="AG5083" s="123">
        <f t="shared" si="339"/>
        <v>1000</v>
      </c>
      <c r="AH5083" s="126" cm="1">
        <f t="array" ref="AH5083">_xlfn.XLOOKUP(AD5082,CDIHistorico_[Data],CDIHistorico_[CDI dia]/100,AH5082,0)</f>
        <v>0</v>
      </c>
      <c r="AI5083" s="2">
        <f t="shared" si="341"/>
        <v>1</v>
      </c>
    </row>
    <row r="5084" spans="26:35" hidden="1" x14ac:dyDescent="0.25">
      <c r="Z5084"/>
      <c r="AD5084" s="5">
        <f t="shared" si="342"/>
        <v>44091</v>
      </c>
      <c r="AE5084" s="96" cm="1">
        <f t="array" ref="AE5084">_xlfn.XLOOKUP(AD5083,SELICHistorico[Data],SELICHistorico[SELIC dia]/100,AE5083,0)</f>
        <v>0</v>
      </c>
      <c r="AF5084" s="80">
        <f t="shared" si="340"/>
        <v>1</v>
      </c>
      <c r="AG5084" s="123">
        <f t="shared" si="339"/>
        <v>1000</v>
      </c>
      <c r="AH5084" s="126" cm="1">
        <f t="array" ref="AH5084">_xlfn.XLOOKUP(AD5083,CDIHistorico_[Data],CDIHistorico_[CDI dia]/100,AH5083,0)</f>
        <v>0</v>
      </c>
      <c r="AI5084" s="2">
        <f t="shared" si="341"/>
        <v>1</v>
      </c>
    </row>
    <row r="5085" spans="26:35" hidden="1" x14ac:dyDescent="0.25">
      <c r="Z5085"/>
      <c r="AD5085" s="5">
        <f t="shared" si="342"/>
        <v>44092</v>
      </c>
      <c r="AE5085" s="96" cm="1">
        <f t="array" ref="AE5085">_xlfn.XLOOKUP(AD5084,SELICHistorico[Data],SELICHistorico[SELIC dia]/100,AE5084,0)</f>
        <v>0</v>
      </c>
      <c r="AF5085" s="80">
        <f t="shared" si="340"/>
        <v>1</v>
      </c>
      <c r="AG5085" s="123">
        <f t="shared" si="339"/>
        <v>1000</v>
      </c>
      <c r="AH5085" s="126" cm="1">
        <f t="array" ref="AH5085">_xlfn.XLOOKUP(AD5084,CDIHistorico_[Data],CDIHistorico_[CDI dia]/100,AH5084,0)</f>
        <v>0</v>
      </c>
      <c r="AI5085" s="2">
        <f t="shared" si="341"/>
        <v>1</v>
      </c>
    </row>
    <row r="5086" spans="26:35" hidden="1" x14ac:dyDescent="0.25">
      <c r="Z5086"/>
      <c r="AD5086" s="5">
        <f t="shared" si="342"/>
        <v>44095</v>
      </c>
      <c r="AE5086" s="96" cm="1">
        <f t="array" ref="AE5086">_xlfn.XLOOKUP(AD5085,SELICHistorico[Data],SELICHistorico[SELIC dia]/100,AE5085,0)</f>
        <v>0</v>
      </c>
      <c r="AF5086" s="80">
        <f t="shared" si="340"/>
        <v>1</v>
      </c>
      <c r="AG5086" s="123">
        <f t="shared" si="339"/>
        <v>1000</v>
      </c>
      <c r="AH5086" s="126" cm="1">
        <f t="array" ref="AH5086">_xlfn.XLOOKUP(AD5085,CDIHistorico_[Data],CDIHistorico_[CDI dia]/100,AH5085,0)</f>
        <v>0</v>
      </c>
      <c r="AI5086" s="2">
        <f t="shared" si="341"/>
        <v>1</v>
      </c>
    </row>
    <row r="5087" spans="26:35" hidden="1" x14ac:dyDescent="0.25">
      <c r="Z5087"/>
      <c r="AD5087" s="5">
        <f t="shared" si="342"/>
        <v>44096</v>
      </c>
      <c r="AE5087" s="96" cm="1">
        <f t="array" ref="AE5087">_xlfn.XLOOKUP(AD5086,SELICHistorico[Data],SELICHistorico[SELIC dia]/100,AE5086,0)</f>
        <v>0</v>
      </c>
      <c r="AF5087" s="80">
        <f t="shared" si="340"/>
        <v>1</v>
      </c>
      <c r="AG5087" s="123">
        <f t="shared" si="339"/>
        <v>1000</v>
      </c>
      <c r="AH5087" s="126" cm="1">
        <f t="array" ref="AH5087">_xlfn.XLOOKUP(AD5086,CDIHistorico_[Data],CDIHistorico_[CDI dia]/100,AH5086,0)</f>
        <v>0</v>
      </c>
      <c r="AI5087" s="2">
        <f t="shared" si="341"/>
        <v>1</v>
      </c>
    </row>
    <row r="5088" spans="26:35" hidden="1" x14ac:dyDescent="0.25">
      <c r="Z5088"/>
      <c r="AD5088" s="5">
        <f t="shared" si="342"/>
        <v>44097</v>
      </c>
      <c r="AE5088" s="96" cm="1">
        <f t="array" ref="AE5088">_xlfn.XLOOKUP(AD5087,SELICHistorico[Data],SELICHistorico[SELIC dia]/100,AE5087,0)</f>
        <v>0</v>
      </c>
      <c r="AF5088" s="80">
        <f t="shared" si="340"/>
        <v>1</v>
      </c>
      <c r="AG5088" s="123">
        <f t="shared" si="339"/>
        <v>1000</v>
      </c>
      <c r="AH5088" s="126" cm="1">
        <f t="array" ref="AH5088">_xlfn.XLOOKUP(AD5087,CDIHistorico_[Data],CDIHistorico_[CDI dia]/100,AH5087,0)</f>
        <v>0</v>
      </c>
      <c r="AI5088" s="2">
        <f t="shared" si="341"/>
        <v>1</v>
      </c>
    </row>
    <row r="5089" spans="26:35" hidden="1" x14ac:dyDescent="0.25">
      <c r="Z5089"/>
      <c r="AD5089" s="5">
        <f t="shared" si="342"/>
        <v>44098</v>
      </c>
      <c r="AE5089" s="96" cm="1">
        <f t="array" ref="AE5089">_xlfn.XLOOKUP(AD5088,SELICHistorico[Data],SELICHistorico[SELIC dia]/100,AE5088,0)</f>
        <v>0</v>
      </c>
      <c r="AF5089" s="80">
        <f t="shared" si="340"/>
        <v>1</v>
      </c>
      <c r="AG5089" s="123">
        <f t="shared" si="339"/>
        <v>1000</v>
      </c>
      <c r="AH5089" s="126" cm="1">
        <f t="array" ref="AH5089">_xlfn.XLOOKUP(AD5088,CDIHistorico_[Data],CDIHistorico_[CDI dia]/100,AH5088,0)</f>
        <v>0</v>
      </c>
      <c r="AI5089" s="2">
        <f t="shared" si="341"/>
        <v>1</v>
      </c>
    </row>
    <row r="5090" spans="26:35" hidden="1" x14ac:dyDescent="0.25">
      <c r="Z5090"/>
      <c r="AD5090" s="5">
        <f t="shared" si="342"/>
        <v>44099</v>
      </c>
      <c r="AE5090" s="96" cm="1">
        <f t="array" ref="AE5090">_xlfn.XLOOKUP(AD5089,SELICHistorico[Data],SELICHistorico[SELIC dia]/100,AE5089,0)</f>
        <v>0</v>
      </c>
      <c r="AF5090" s="80">
        <f t="shared" si="340"/>
        <v>1</v>
      </c>
      <c r="AG5090" s="123">
        <f t="shared" si="339"/>
        <v>1000</v>
      </c>
      <c r="AH5090" s="126" cm="1">
        <f t="array" ref="AH5090">_xlfn.XLOOKUP(AD5089,CDIHistorico_[Data],CDIHistorico_[CDI dia]/100,AH5089,0)</f>
        <v>0</v>
      </c>
      <c r="AI5090" s="2">
        <f t="shared" si="341"/>
        <v>1</v>
      </c>
    </row>
    <row r="5091" spans="26:35" hidden="1" x14ac:dyDescent="0.25">
      <c r="Z5091"/>
      <c r="AD5091" s="5">
        <f t="shared" si="342"/>
        <v>44102</v>
      </c>
      <c r="AE5091" s="96" cm="1">
        <f t="array" ref="AE5091">_xlfn.XLOOKUP(AD5090,SELICHistorico[Data],SELICHistorico[SELIC dia]/100,AE5090,0)</f>
        <v>0</v>
      </c>
      <c r="AF5091" s="80">
        <f t="shared" si="340"/>
        <v>1</v>
      </c>
      <c r="AG5091" s="123">
        <f t="shared" si="339"/>
        <v>1000</v>
      </c>
      <c r="AH5091" s="126" cm="1">
        <f t="array" ref="AH5091">_xlfn.XLOOKUP(AD5090,CDIHistorico_[Data],CDIHistorico_[CDI dia]/100,AH5090,0)</f>
        <v>0</v>
      </c>
      <c r="AI5091" s="2">
        <f t="shared" si="341"/>
        <v>1</v>
      </c>
    </row>
    <row r="5092" spans="26:35" hidden="1" x14ac:dyDescent="0.25">
      <c r="Z5092"/>
      <c r="AD5092" s="5">
        <f t="shared" si="342"/>
        <v>44103</v>
      </c>
      <c r="AE5092" s="96" cm="1">
        <f t="array" ref="AE5092">_xlfn.XLOOKUP(AD5091,SELICHistorico[Data],SELICHistorico[SELIC dia]/100,AE5091,0)</f>
        <v>0</v>
      </c>
      <c r="AF5092" s="80">
        <f t="shared" si="340"/>
        <v>1</v>
      </c>
      <c r="AG5092" s="123">
        <f t="shared" si="339"/>
        <v>1000</v>
      </c>
      <c r="AH5092" s="126" cm="1">
        <f t="array" ref="AH5092">_xlfn.XLOOKUP(AD5091,CDIHistorico_[Data],CDIHistorico_[CDI dia]/100,AH5091,0)</f>
        <v>0</v>
      </c>
      <c r="AI5092" s="2">
        <f t="shared" si="341"/>
        <v>1</v>
      </c>
    </row>
    <row r="5093" spans="26:35" hidden="1" x14ac:dyDescent="0.25">
      <c r="Z5093"/>
      <c r="AD5093" s="5">
        <f t="shared" si="342"/>
        <v>44104</v>
      </c>
      <c r="AE5093" s="96" cm="1">
        <f t="array" ref="AE5093">_xlfn.XLOOKUP(AD5092,SELICHistorico[Data],SELICHistorico[SELIC dia]/100,AE5092,0)</f>
        <v>0</v>
      </c>
      <c r="AF5093" s="80">
        <f t="shared" si="340"/>
        <v>1</v>
      </c>
      <c r="AG5093" s="123">
        <f t="shared" si="339"/>
        <v>1000</v>
      </c>
      <c r="AH5093" s="126" cm="1">
        <f t="array" ref="AH5093">_xlfn.XLOOKUP(AD5092,CDIHistorico_[Data],CDIHistorico_[CDI dia]/100,AH5092,0)</f>
        <v>0</v>
      </c>
      <c r="AI5093" s="2">
        <f t="shared" si="341"/>
        <v>1</v>
      </c>
    </row>
    <row r="5094" spans="26:35" hidden="1" x14ac:dyDescent="0.25">
      <c r="Z5094"/>
      <c r="AD5094" s="5">
        <f t="shared" si="342"/>
        <v>44105</v>
      </c>
      <c r="AE5094" s="96" cm="1">
        <f t="array" ref="AE5094">_xlfn.XLOOKUP(AD5093,SELICHistorico[Data],SELICHistorico[SELIC dia]/100,AE5093,0)</f>
        <v>0</v>
      </c>
      <c r="AF5094" s="80">
        <f t="shared" si="340"/>
        <v>1</v>
      </c>
      <c r="AG5094" s="123">
        <f t="shared" si="339"/>
        <v>1000</v>
      </c>
      <c r="AH5094" s="126" cm="1">
        <f t="array" ref="AH5094">_xlfn.XLOOKUP(AD5093,CDIHistorico_[Data],CDIHistorico_[CDI dia]/100,AH5093,0)</f>
        <v>0</v>
      </c>
      <c r="AI5094" s="2">
        <f t="shared" si="341"/>
        <v>1</v>
      </c>
    </row>
    <row r="5095" spans="26:35" hidden="1" x14ac:dyDescent="0.25">
      <c r="Z5095"/>
      <c r="AD5095" s="5">
        <f t="shared" si="342"/>
        <v>44106</v>
      </c>
      <c r="AE5095" s="96" cm="1">
        <f t="array" ref="AE5095">_xlfn.XLOOKUP(AD5094,SELICHistorico[Data],SELICHistorico[SELIC dia]/100,AE5094,0)</f>
        <v>0</v>
      </c>
      <c r="AF5095" s="80">
        <f t="shared" si="340"/>
        <v>1</v>
      </c>
      <c r="AG5095" s="123">
        <f t="shared" si="339"/>
        <v>1000</v>
      </c>
      <c r="AH5095" s="126" cm="1">
        <f t="array" ref="AH5095">_xlfn.XLOOKUP(AD5094,CDIHistorico_[Data],CDIHistorico_[CDI dia]/100,AH5094,0)</f>
        <v>0</v>
      </c>
      <c r="AI5095" s="2">
        <f t="shared" si="341"/>
        <v>1</v>
      </c>
    </row>
    <row r="5096" spans="26:35" hidden="1" x14ac:dyDescent="0.25">
      <c r="Z5096"/>
      <c r="AD5096" s="5">
        <f t="shared" si="342"/>
        <v>44109</v>
      </c>
      <c r="AE5096" s="96" cm="1">
        <f t="array" ref="AE5096">_xlfn.XLOOKUP(AD5095,SELICHistorico[Data],SELICHistorico[SELIC dia]/100,AE5095,0)</f>
        <v>0</v>
      </c>
      <c r="AF5096" s="80">
        <f t="shared" si="340"/>
        <v>1</v>
      </c>
      <c r="AG5096" s="123">
        <f t="shared" si="339"/>
        <v>1000</v>
      </c>
      <c r="AH5096" s="126" cm="1">
        <f t="array" ref="AH5096">_xlfn.XLOOKUP(AD5095,CDIHistorico_[Data],CDIHistorico_[CDI dia]/100,AH5095,0)</f>
        <v>0</v>
      </c>
      <c r="AI5096" s="2">
        <f t="shared" si="341"/>
        <v>1</v>
      </c>
    </row>
    <row r="5097" spans="26:35" hidden="1" x14ac:dyDescent="0.25">
      <c r="Z5097"/>
      <c r="AD5097" s="5">
        <f t="shared" si="342"/>
        <v>44110</v>
      </c>
      <c r="AE5097" s="96" cm="1">
        <f t="array" ref="AE5097">_xlfn.XLOOKUP(AD5096,SELICHistorico[Data],SELICHistorico[SELIC dia]/100,AE5096,0)</f>
        <v>0</v>
      </c>
      <c r="AF5097" s="80">
        <f t="shared" si="340"/>
        <v>1</v>
      </c>
      <c r="AG5097" s="123">
        <f t="shared" si="339"/>
        <v>1000</v>
      </c>
      <c r="AH5097" s="126" cm="1">
        <f t="array" ref="AH5097">_xlfn.XLOOKUP(AD5096,CDIHistorico_[Data],CDIHistorico_[CDI dia]/100,AH5096,0)</f>
        <v>0</v>
      </c>
      <c r="AI5097" s="2">
        <f t="shared" si="341"/>
        <v>1</v>
      </c>
    </row>
    <row r="5098" spans="26:35" hidden="1" x14ac:dyDescent="0.25">
      <c r="Z5098"/>
      <c r="AD5098" s="5">
        <f t="shared" si="342"/>
        <v>44111</v>
      </c>
      <c r="AE5098" s="96" cm="1">
        <f t="array" ref="AE5098">_xlfn.XLOOKUP(AD5097,SELICHistorico[Data],SELICHistorico[SELIC dia]/100,AE5097,0)</f>
        <v>0</v>
      </c>
      <c r="AF5098" s="80">
        <f t="shared" si="340"/>
        <v>1</v>
      </c>
      <c r="AG5098" s="123">
        <f t="shared" si="339"/>
        <v>1000</v>
      </c>
      <c r="AH5098" s="126" cm="1">
        <f t="array" ref="AH5098">_xlfn.XLOOKUP(AD5097,CDIHistorico_[Data],CDIHistorico_[CDI dia]/100,AH5097,0)</f>
        <v>0</v>
      </c>
      <c r="AI5098" s="2">
        <f t="shared" si="341"/>
        <v>1</v>
      </c>
    </row>
    <row r="5099" spans="26:35" hidden="1" x14ac:dyDescent="0.25">
      <c r="Z5099"/>
      <c r="AD5099" s="5">
        <f t="shared" si="342"/>
        <v>44112</v>
      </c>
      <c r="AE5099" s="96" cm="1">
        <f t="array" ref="AE5099">_xlfn.XLOOKUP(AD5098,SELICHistorico[Data],SELICHistorico[SELIC dia]/100,AE5098,0)</f>
        <v>0</v>
      </c>
      <c r="AF5099" s="80">
        <f t="shared" si="340"/>
        <v>1</v>
      </c>
      <c r="AG5099" s="123">
        <f t="shared" si="339"/>
        <v>1000</v>
      </c>
      <c r="AH5099" s="126" cm="1">
        <f t="array" ref="AH5099">_xlfn.XLOOKUP(AD5098,CDIHistorico_[Data],CDIHistorico_[CDI dia]/100,AH5098,0)</f>
        <v>0</v>
      </c>
      <c r="AI5099" s="2">
        <f t="shared" si="341"/>
        <v>1</v>
      </c>
    </row>
    <row r="5100" spans="26:35" hidden="1" x14ac:dyDescent="0.25">
      <c r="Z5100"/>
      <c r="AD5100" s="5">
        <f t="shared" si="342"/>
        <v>44113</v>
      </c>
      <c r="AE5100" s="96" cm="1">
        <f t="array" ref="AE5100">_xlfn.XLOOKUP(AD5099,SELICHistorico[Data],SELICHistorico[SELIC dia]/100,AE5099,0)</f>
        <v>0</v>
      </c>
      <c r="AF5100" s="80">
        <f t="shared" si="340"/>
        <v>1</v>
      </c>
      <c r="AG5100" s="123">
        <f t="shared" si="339"/>
        <v>1000</v>
      </c>
      <c r="AH5100" s="126" cm="1">
        <f t="array" ref="AH5100">_xlfn.XLOOKUP(AD5099,CDIHistorico_[Data],CDIHistorico_[CDI dia]/100,AH5099,0)</f>
        <v>0</v>
      </c>
      <c r="AI5100" s="2">
        <f t="shared" si="341"/>
        <v>1</v>
      </c>
    </row>
    <row r="5101" spans="26:35" hidden="1" x14ac:dyDescent="0.25">
      <c r="Z5101"/>
      <c r="AD5101" s="5">
        <f t="shared" si="342"/>
        <v>44117</v>
      </c>
      <c r="AE5101" s="96" cm="1">
        <f t="array" ref="AE5101">_xlfn.XLOOKUP(AD5100,SELICHistorico[Data],SELICHistorico[SELIC dia]/100,AE5100,0)</f>
        <v>0</v>
      </c>
      <c r="AF5101" s="80">
        <f t="shared" si="340"/>
        <v>1</v>
      </c>
      <c r="AG5101" s="123">
        <f t="shared" si="339"/>
        <v>1000</v>
      </c>
      <c r="AH5101" s="126" cm="1">
        <f t="array" ref="AH5101">_xlfn.XLOOKUP(AD5100,CDIHistorico_[Data],CDIHistorico_[CDI dia]/100,AH5100,0)</f>
        <v>0</v>
      </c>
      <c r="AI5101" s="2">
        <f t="shared" si="341"/>
        <v>1</v>
      </c>
    </row>
    <row r="5102" spans="26:35" hidden="1" x14ac:dyDescent="0.25">
      <c r="Z5102"/>
      <c r="AD5102" s="5">
        <f t="shared" si="342"/>
        <v>44118</v>
      </c>
      <c r="AE5102" s="96" cm="1">
        <f t="array" ref="AE5102">_xlfn.XLOOKUP(AD5101,SELICHistorico[Data],SELICHistorico[SELIC dia]/100,AE5101,0)</f>
        <v>0</v>
      </c>
      <c r="AF5102" s="80">
        <f t="shared" si="340"/>
        <v>1</v>
      </c>
      <c r="AG5102" s="123">
        <f t="shared" si="339"/>
        <v>1000</v>
      </c>
      <c r="AH5102" s="126" cm="1">
        <f t="array" ref="AH5102">_xlfn.XLOOKUP(AD5101,CDIHistorico_[Data],CDIHistorico_[CDI dia]/100,AH5101,0)</f>
        <v>0</v>
      </c>
      <c r="AI5102" s="2">
        <f t="shared" si="341"/>
        <v>1</v>
      </c>
    </row>
    <row r="5103" spans="26:35" hidden="1" x14ac:dyDescent="0.25">
      <c r="Z5103"/>
      <c r="AD5103" s="5">
        <f t="shared" si="342"/>
        <v>44119</v>
      </c>
      <c r="AE5103" s="96" cm="1">
        <f t="array" ref="AE5103">_xlfn.XLOOKUP(AD5102,SELICHistorico[Data],SELICHistorico[SELIC dia]/100,AE5102,0)</f>
        <v>0</v>
      </c>
      <c r="AF5103" s="80">
        <f t="shared" si="340"/>
        <v>1</v>
      </c>
      <c r="AG5103" s="123">
        <f t="shared" si="339"/>
        <v>1000</v>
      </c>
      <c r="AH5103" s="126" cm="1">
        <f t="array" ref="AH5103">_xlfn.XLOOKUP(AD5102,CDIHistorico_[Data],CDIHistorico_[CDI dia]/100,AH5102,0)</f>
        <v>0</v>
      </c>
      <c r="AI5103" s="2">
        <f t="shared" si="341"/>
        <v>1</v>
      </c>
    </row>
    <row r="5104" spans="26:35" hidden="1" x14ac:dyDescent="0.25">
      <c r="Z5104"/>
      <c r="AD5104" s="5">
        <f t="shared" si="342"/>
        <v>44120</v>
      </c>
      <c r="AE5104" s="96" cm="1">
        <f t="array" ref="AE5104">_xlfn.XLOOKUP(AD5103,SELICHistorico[Data],SELICHistorico[SELIC dia]/100,AE5103,0)</f>
        <v>0</v>
      </c>
      <c r="AF5104" s="80">
        <f t="shared" si="340"/>
        <v>1</v>
      </c>
      <c r="AG5104" s="123">
        <f t="shared" si="339"/>
        <v>1000</v>
      </c>
      <c r="AH5104" s="126" cm="1">
        <f t="array" ref="AH5104">_xlfn.XLOOKUP(AD5103,CDIHistorico_[Data],CDIHistorico_[CDI dia]/100,AH5103,0)</f>
        <v>0</v>
      </c>
      <c r="AI5104" s="2">
        <f t="shared" si="341"/>
        <v>1</v>
      </c>
    </row>
    <row r="5105" spans="26:35" hidden="1" x14ac:dyDescent="0.25">
      <c r="Z5105"/>
      <c r="AD5105" s="5">
        <f t="shared" si="342"/>
        <v>44123</v>
      </c>
      <c r="AE5105" s="96" cm="1">
        <f t="array" ref="AE5105">_xlfn.XLOOKUP(AD5104,SELICHistorico[Data],SELICHistorico[SELIC dia]/100,AE5104,0)</f>
        <v>0</v>
      </c>
      <c r="AF5105" s="80">
        <f t="shared" si="340"/>
        <v>1</v>
      </c>
      <c r="AG5105" s="123">
        <f t="shared" si="339"/>
        <v>1000</v>
      </c>
      <c r="AH5105" s="126" cm="1">
        <f t="array" ref="AH5105">_xlfn.XLOOKUP(AD5104,CDIHistorico_[Data],CDIHistorico_[CDI dia]/100,AH5104,0)</f>
        <v>0</v>
      </c>
      <c r="AI5105" s="2">
        <f t="shared" si="341"/>
        <v>1</v>
      </c>
    </row>
    <row r="5106" spans="26:35" hidden="1" x14ac:dyDescent="0.25">
      <c r="Z5106"/>
      <c r="AD5106" s="5">
        <f t="shared" si="342"/>
        <v>44124</v>
      </c>
      <c r="AE5106" s="96" cm="1">
        <f t="array" ref="AE5106">_xlfn.XLOOKUP(AD5105,SELICHistorico[Data],SELICHistorico[SELIC dia]/100,AE5105,0)</f>
        <v>0</v>
      </c>
      <c r="AF5106" s="80">
        <f t="shared" si="340"/>
        <v>1</v>
      </c>
      <c r="AG5106" s="123">
        <f t="shared" si="339"/>
        <v>1000</v>
      </c>
      <c r="AH5106" s="126" cm="1">
        <f t="array" ref="AH5106">_xlfn.XLOOKUP(AD5105,CDIHistorico_[Data],CDIHistorico_[CDI dia]/100,AH5105,0)</f>
        <v>0</v>
      </c>
      <c r="AI5106" s="2">
        <f t="shared" si="341"/>
        <v>1</v>
      </c>
    </row>
    <row r="5107" spans="26:35" hidden="1" x14ac:dyDescent="0.25">
      <c r="Z5107"/>
      <c r="AD5107" s="5">
        <f t="shared" si="342"/>
        <v>44125</v>
      </c>
      <c r="AE5107" s="96" cm="1">
        <f t="array" ref="AE5107">_xlfn.XLOOKUP(AD5106,SELICHistorico[Data],SELICHistorico[SELIC dia]/100,AE5106,0)</f>
        <v>0</v>
      </c>
      <c r="AF5107" s="80">
        <f t="shared" si="340"/>
        <v>1</v>
      </c>
      <c r="AG5107" s="123">
        <f t="shared" si="339"/>
        <v>1000</v>
      </c>
      <c r="AH5107" s="126" cm="1">
        <f t="array" ref="AH5107">_xlfn.XLOOKUP(AD5106,CDIHistorico_[Data],CDIHistorico_[CDI dia]/100,AH5106,0)</f>
        <v>0</v>
      </c>
      <c r="AI5107" s="2">
        <f t="shared" si="341"/>
        <v>1</v>
      </c>
    </row>
    <row r="5108" spans="26:35" hidden="1" x14ac:dyDescent="0.25">
      <c r="Z5108"/>
      <c r="AD5108" s="5">
        <f t="shared" si="342"/>
        <v>44126</v>
      </c>
      <c r="AE5108" s="96" cm="1">
        <f t="array" ref="AE5108">_xlfn.XLOOKUP(AD5107,SELICHistorico[Data],SELICHistorico[SELIC dia]/100,AE5107,0)</f>
        <v>0</v>
      </c>
      <c r="AF5108" s="80">
        <f t="shared" si="340"/>
        <v>1</v>
      </c>
      <c r="AG5108" s="123">
        <f t="shared" si="339"/>
        <v>1000</v>
      </c>
      <c r="AH5108" s="126" cm="1">
        <f t="array" ref="AH5108">_xlfn.XLOOKUP(AD5107,CDIHistorico_[Data],CDIHistorico_[CDI dia]/100,AH5107,0)</f>
        <v>0</v>
      </c>
      <c r="AI5108" s="2">
        <f t="shared" si="341"/>
        <v>1</v>
      </c>
    </row>
    <row r="5109" spans="26:35" hidden="1" x14ac:dyDescent="0.25">
      <c r="Z5109"/>
      <c r="AD5109" s="5">
        <f t="shared" si="342"/>
        <v>44127</v>
      </c>
      <c r="AE5109" s="96" cm="1">
        <f t="array" ref="AE5109">_xlfn.XLOOKUP(AD5108,SELICHistorico[Data],SELICHistorico[SELIC dia]/100,AE5108,0)</f>
        <v>0</v>
      </c>
      <c r="AF5109" s="80">
        <f t="shared" si="340"/>
        <v>1</v>
      </c>
      <c r="AG5109" s="123">
        <f t="shared" si="339"/>
        <v>1000</v>
      </c>
      <c r="AH5109" s="126" cm="1">
        <f t="array" ref="AH5109">_xlfn.XLOOKUP(AD5108,CDIHistorico_[Data],CDIHistorico_[CDI dia]/100,AH5108,0)</f>
        <v>0</v>
      </c>
      <c r="AI5109" s="2">
        <f t="shared" si="341"/>
        <v>1</v>
      </c>
    </row>
    <row r="5110" spans="26:35" hidden="1" x14ac:dyDescent="0.25">
      <c r="Z5110"/>
      <c r="AD5110" s="5">
        <f t="shared" si="342"/>
        <v>44130</v>
      </c>
      <c r="AE5110" s="96" cm="1">
        <f t="array" ref="AE5110">_xlfn.XLOOKUP(AD5109,SELICHistorico[Data],SELICHistorico[SELIC dia]/100,AE5109,0)</f>
        <v>0</v>
      </c>
      <c r="AF5110" s="80">
        <f t="shared" si="340"/>
        <v>1</v>
      </c>
      <c r="AG5110" s="123">
        <f t="shared" si="339"/>
        <v>1000</v>
      </c>
      <c r="AH5110" s="126" cm="1">
        <f t="array" ref="AH5110">_xlfn.XLOOKUP(AD5109,CDIHistorico_[Data],CDIHistorico_[CDI dia]/100,AH5109,0)</f>
        <v>0</v>
      </c>
      <c r="AI5110" s="2">
        <f t="shared" si="341"/>
        <v>1</v>
      </c>
    </row>
    <row r="5111" spans="26:35" hidden="1" x14ac:dyDescent="0.25">
      <c r="Z5111"/>
      <c r="AD5111" s="5">
        <f t="shared" si="342"/>
        <v>44131</v>
      </c>
      <c r="AE5111" s="96" cm="1">
        <f t="array" ref="AE5111">_xlfn.XLOOKUP(AD5110,SELICHistorico[Data],SELICHistorico[SELIC dia]/100,AE5110,0)</f>
        <v>0</v>
      </c>
      <c r="AF5111" s="80">
        <f t="shared" si="340"/>
        <v>1</v>
      </c>
      <c r="AG5111" s="123">
        <f t="shared" si="339"/>
        <v>1000</v>
      </c>
      <c r="AH5111" s="126" cm="1">
        <f t="array" ref="AH5111">_xlfn.XLOOKUP(AD5110,CDIHistorico_[Data],CDIHistorico_[CDI dia]/100,AH5110,0)</f>
        <v>0</v>
      </c>
      <c r="AI5111" s="2">
        <f t="shared" si="341"/>
        <v>1</v>
      </c>
    </row>
    <row r="5112" spans="26:35" hidden="1" x14ac:dyDescent="0.25">
      <c r="Z5112"/>
      <c r="AD5112" s="5">
        <f t="shared" si="342"/>
        <v>44132</v>
      </c>
      <c r="AE5112" s="96" cm="1">
        <f t="array" ref="AE5112">_xlfn.XLOOKUP(AD5111,SELICHistorico[Data],SELICHistorico[SELIC dia]/100,AE5111,0)</f>
        <v>0</v>
      </c>
      <c r="AF5112" s="80">
        <f t="shared" si="340"/>
        <v>1</v>
      </c>
      <c r="AG5112" s="123">
        <f t="shared" si="339"/>
        <v>1000</v>
      </c>
      <c r="AH5112" s="126" cm="1">
        <f t="array" ref="AH5112">_xlfn.XLOOKUP(AD5111,CDIHistorico_[Data],CDIHistorico_[CDI dia]/100,AH5111,0)</f>
        <v>0</v>
      </c>
      <c r="AI5112" s="2">
        <f t="shared" si="341"/>
        <v>1</v>
      </c>
    </row>
    <row r="5113" spans="26:35" hidden="1" x14ac:dyDescent="0.25">
      <c r="Z5113"/>
      <c r="AD5113" s="5">
        <f t="shared" si="342"/>
        <v>44133</v>
      </c>
      <c r="AE5113" s="96" cm="1">
        <f t="array" ref="AE5113">_xlfn.XLOOKUP(AD5112,SELICHistorico[Data],SELICHistorico[SELIC dia]/100,AE5112,0)</f>
        <v>0</v>
      </c>
      <c r="AF5113" s="80">
        <f t="shared" si="340"/>
        <v>1</v>
      </c>
      <c r="AG5113" s="123">
        <f t="shared" si="339"/>
        <v>1000</v>
      </c>
      <c r="AH5113" s="126" cm="1">
        <f t="array" ref="AH5113">_xlfn.XLOOKUP(AD5112,CDIHistorico_[Data],CDIHistorico_[CDI dia]/100,AH5112,0)</f>
        <v>0</v>
      </c>
      <c r="AI5113" s="2">
        <f t="shared" si="341"/>
        <v>1</v>
      </c>
    </row>
    <row r="5114" spans="26:35" hidden="1" x14ac:dyDescent="0.25">
      <c r="Z5114"/>
      <c r="AD5114" s="5">
        <f t="shared" si="342"/>
        <v>44134</v>
      </c>
      <c r="AE5114" s="96" cm="1">
        <f t="array" ref="AE5114">_xlfn.XLOOKUP(AD5113,SELICHistorico[Data],SELICHistorico[SELIC dia]/100,AE5113,0)</f>
        <v>0</v>
      </c>
      <c r="AF5114" s="80">
        <f t="shared" si="340"/>
        <v>1</v>
      </c>
      <c r="AG5114" s="123">
        <f t="shared" si="339"/>
        <v>1000</v>
      </c>
      <c r="AH5114" s="126" cm="1">
        <f t="array" ref="AH5114">_xlfn.XLOOKUP(AD5113,CDIHistorico_[Data],CDIHistorico_[CDI dia]/100,AH5113,0)</f>
        <v>0</v>
      </c>
      <c r="AI5114" s="2">
        <f t="shared" si="341"/>
        <v>1</v>
      </c>
    </row>
    <row r="5115" spans="26:35" hidden="1" x14ac:dyDescent="0.25">
      <c r="Z5115"/>
      <c r="AD5115" s="5">
        <f t="shared" si="342"/>
        <v>44138</v>
      </c>
      <c r="AE5115" s="96" cm="1">
        <f t="array" ref="AE5115">_xlfn.XLOOKUP(AD5114,SELICHistorico[Data],SELICHistorico[SELIC dia]/100,AE5114,0)</f>
        <v>0</v>
      </c>
      <c r="AF5115" s="80">
        <f t="shared" si="340"/>
        <v>1</v>
      </c>
      <c r="AG5115" s="123">
        <f t="shared" si="339"/>
        <v>1000</v>
      </c>
      <c r="AH5115" s="126" cm="1">
        <f t="array" ref="AH5115">_xlfn.XLOOKUP(AD5114,CDIHistorico_[Data],CDIHistorico_[CDI dia]/100,AH5114,0)</f>
        <v>0</v>
      </c>
      <c r="AI5115" s="2">
        <f t="shared" si="341"/>
        <v>1</v>
      </c>
    </row>
    <row r="5116" spans="26:35" hidden="1" x14ac:dyDescent="0.25">
      <c r="Z5116"/>
      <c r="AD5116" s="5">
        <f t="shared" si="342"/>
        <v>44139</v>
      </c>
      <c r="AE5116" s="96" cm="1">
        <f t="array" ref="AE5116">_xlfn.XLOOKUP(AD5115,SELICHistorico[Data],SELICHistorico[SELIC dia]/100,AE5115,0)</f>
        <v>0</v>
      </c>
      <c r="AF5116" s="80">
        <f t="shared" si="340"/>
        <v>1</v>
      </c>
      <c r="AG5116" s="123">
        <f t="shared" si="339"/>
        <v>1000</v>
      </c>
      <c r="AH5116" s="126" cm="1">
        <f t="array" ref="AH5116">_xlfn.XLOOKUP(AD5115,CDIHistorico_[Data],CDIHistorico_[CDI dia]/100,AH5115,0)</f>
        <v>0</v>
      </c>
      <c r="AI5116" s="2">
        <f t="shared" si="341"/>
        <v>1</v>
      </c>
    </row>
    <row r="5117" spans="26:35" hidden="1" x14ac:dyDescent="0.25">
      <c r="Z5117"/>
      <c r="AD5117" s="5">
        <f t="shared" si="342"/>
        <v>44140</v>
      </c>
      <c r="AE5117" s="96" cm="1">
        <f t="array" ref="AE5117">_xlfn.XLOOKUP(AD5116,SELICHistorico[Data],SELICHistorico[SELIC dia]/100,AE5116,0)</f>
        <v>0</v>
      </c>
      <c r="AF5117" s="80">
        <f t="shared" si="340"/>
        <v>1</v>
      </c>
      <c r="AG5117" s="123">
        <f t="shared" si="339"/>
        <v>1000</v>
      </c>
      <c r="AH5117" s="126" cm="1">
        <f t="array" ref="AH5117">_xlfn.XLOOKUP(AD5116,CDIHistorico_[Data],CDIHistorico_[CDI dia]/100,AH5116,0)</f>
        <v>0</v>
      </c>
      <c r="AI5117" s="2">
        <f t="shared" si="341"/>
        <v>1</v>
      </c>
    </row>
    <row r="5118" spans="26:35" hidden="1" x14ac:dyDescent="0.25">
      <c r="Z5118"/>
      <c r="AD5118" s="5">
        <f t="shared" si="342"/>
        <v>44141</v>
      </c>
      <c r="AE5118" s="96" cm="1">
        <f t="array" ref="AE5118">_xlfn.XLOOKUP(AD5117,SELICHistorico[Data],SELICHistorico[SELIC dia]/100,AE5117,0)</f>
        <v>0</v>
      </c>
      <c r="AF5118" s="80">
        <f t="shared" si="340"/>
        <v>1</v>
      </c>
      <c r="AG5118" s="123">
        <f t="shared" si="339"/>
        <v>1000</v>
      </c>
      <c r="AH5118" s="126" cm="1">
        <f t="array" ref="AH5118">_xlfn.XLOOKUP(AD5117,CDIHistorico_[Data],CDIHistorico_[CDI dia]/100,AH5117,0)</f>
        <v>0</v>
      </c>
      <c r="AI5118" s="2">
        <f t="shared" si="341"/>
        <v>1</v>
      </c>
    </row>
    <row r="5119" spans="26:35" hidden="1" x14ac:dyDescent="0.25">
      <c r="Z5119"/>
      <c r="AD5119" s="5">
        <f t="shared" si="342"/>
        <v>44144</v>
      </c>
      <c r="AE5119" s="96" cm="1">
        <f t="array" ref="AE5119">_xlfn.XLOOKUP(AD5118,SELICHistorico[Data],SELICHistorico[SELIC dia]/100,AE5118,0)</f>
        <v>0</v>
      </c>
      <c r="AF5119" s="80">
        <f t="shared" si="340"/>
        <v>1</v>
      </c>
      <c r="AG5119" s="123">
        <f t="shared" si="339"/>
        <v>1000</v>
      </c>
      <c r="AH5119" s="126" cm="1">
        <f t="array" ref="AH5119">_xlfn.XLOOKUP(AD5118,CDIHistorico_[Data],CDIHistorico_[CDI dia]/100,AH5118,0)</f>
        <v>0</v>
      </c>
      <c r="AI5119" s="2">
        <f t="shared" si="341"/>
        <v>1</v>
      </c>
    </row>
    <row r="5120" spans="26:35" hidden="1" x14ac:dyDescent="0.25">
      <c r="Z5120"/>
      <c r="AD5120" s="5">
        <f t="shared" si="342"/>
        <v>44145</v>
      </c>
      <c r="AE5120" s="96" cm="1">
        <f t="array" ref="AE5120">_xlfn.XLOOKUP(AD5119,SELICHistorico[Data],SELICHistorico[SELIC dia]/100,AE5119,0)</f>
        <v>0</v>
      </c>
      <c r="AF5120" s="80">
        <f t="shared" si="340"/>
        <v>1</v>
      </c>
      <c r="AG5120" s="123">
        <f t="shared" si="339"/>
        <v>1000</v>
      </c>
      <c r="AH5120" s="126" cm="1">
        <f t="array" ref="AH5120">_xlfn.XLOOKUP(AD5119,CDIHistorico_[Data],CDIHistorico_[CDI dia]/100,AH5119,0)</f>
        <v>0</v>
      </c>
      <c r="AI5120" s="2">
        <f t="shared" si="341"/>
        <v>1</v>
      </c>
    </row>
    <row r="5121" spans="26:35" hidden="1" x14ac:dyDescent="0.25">
      <c r="Z5121"/>
      <c r="AD5121" s="5">
        <f t="shared" si="342"/>
        <v>44146</v>
      </c>
      <c r="AE5121" s="96" cm="1">
        <f t="array" ref="AE5121">_xlfn.XLOOKUP(AD5120,SELICHistorico[Data],SELICHistorico[SELIC dia]/100,AE5120,0)</f>
        <v>0</v>
      </c>
      <c r="AF5121" s="80">
        <f t="shared" si="340"/>
        <v>1</v>
      </c>
      <c r="AG5121" s="123">
        <f t="shared" si="339"/>
        <v>1000</v>
      </c>
      <c r="AH5121" s="126" cm="1">
        <f t="array" ref="AH5121">_xlfn.XLOOKUP(AD5120,CDIHistorico_[Data],CDIHistorico_[CDI dia]/100,AH5120,0)</f>
        <v>0</v>
      </c>
      <c r="AI5121" s="2">
        <f t="shared" si="341"/>
        <v>1</v>
      </c>
    </row>
    <row r="5122" spans="26:35" hidden="1" x14ac:dyDescent="0.25">
      <c r="Z5122"/>
      <c r="AD5122" s="5">
        <f t="shared" si="342"/>
        <v>44147</v>
      </c>
      <c r="AE5122" s="96" cm="1">
        <f t="array" ref="AE5122">_xlfn.XLOOKUP(AD5121,SELICHistorico[Data],SELICHistorico[SELIC dia]/100,AE5121,0)</f>
        <v>0</v>
      </c>
      <c r="AF5122" s="80">
        <f t="shared" si="340"/>
        <v>1</v>
      </c>
      <c r="AG5122" s="123">
        <f t="shared" si="339"/>
        <v>1000</v>
      </c>
      <c r="AH5122" s="126" cm="1">
        <f t="array" ref="AH5122">_xlfn.XLOOKUP(AD5121,CDIHistorico_[Data],CDIHistorico_[CDI dia]/100,AH5121,0)</f>
        <v>0</v>
      </c>
      <c r="AI5122" s="2">
        <f t="shared" si="341"/>
        <v>1</v>
      </c>
    </row>
    <row r="5123" spans="26:35" hidden="1" x14ac:dyDescent="0.25">
      <c r="Z5123"/>
      <c r="AD5123" s="5">
        <f t="shared" si="342"/>
        <v>44148</v>
      </c>
      <c r="AE5123" s="96" cm="1">
        <f t="array" ref="AE5123">_xlfn.XLOOKUP(AD5122,SELICHistorico[Data],SELICHistorico[SELIC dia]/100,AE5122,0)</f>
        <v>0</v>
      </c>
      <c r="AF5123" s="80">
        <f t="shared" si="340"/>
        <v>1</v>
      </c>
      <c r="AG5123" s="123">
        <f t="shared" si="339"/>
        <v>1000</v>
      </c>
      <c r="AH5123" s="126" cm="1">
        <f t="array" ref="AH5123">_xlfn.XLOOKUP(AD5122,CDIHistorico_[Data],CDIHistorico_[CDI dia]/100,AH5122,0)</f>
        <v>0</v>
      </c>
      <c r="AI5123" s="2">
        <f t="shared" si="341"/>
        <v>1</v>
      </c>
    </row>
    <row r="5124" spans="26:35" hidden="1" x14ac:dyDescent="0.25">
      <c r="Z5124"/>
      <c r="AD5124" s="5">
        <f t="shared" si="342"/>
        <v>44151</v>
      </c>
      <c r="AE5124" s="96" cm="1">
        <f t="array" ref="AE5124">_xlfn.XLOOKUP(AD5123,SELICHistorico[Data],SELICHistorico[SELIC dia]/100,AE5123,0)</f>
        <v>0</v>
      </c>
      <c r="AF5124" s="80">
        <f t="shared" si="340"/>
        <v>1</v>
      </c>
      <c r="AG5124" s="123">
        <f t="shared" si="339"/>
        <v>1000</v>
      </c>
      <c r="AH5124" s="126" cm="1">
        <f t="array" ref="AH5124">_xlfn.XLOOKUP(AD5123,CDIHistorico_[Data],CDIHistorico_[CDI dia]/100,AH5123,0)</f>
        <v>0</v>
      </c>
      <c r="AI5124" s="2">
        <f t="shared" si="341"/>
        <v>1</v>
      </c>
    </row>
    <row r="5125" spans="26:35" hidden="1" x14ac:dyDescent="0.25">
      <c r="Z5125"/>
      <c r="AD5125" s="5">
        <f t="shared" si="342"/>
        <v>44152</v>
      </c>
      <c r="AE5125" s="96" cm="1">
        <f t="array" ref="AE5125">_xlfn.XLOOKUP(AD5124,SELICHistorico[Data],SELICHistorico[SELIC dia]/100,AE5124,0)</f>
        <v>0</v>
      </c>
      <c r="AF5125" s="80">
        <f t="shared" si="340"/>
        <v>1</v>
      </c>
      <c r="AG5125" s="123">
        <f t="shared" si="339"/>
        <v>1000</v>
      </c>
      <c r="AH5125" s="126" cm="1">
        <f t="array" ref="AH5125">_xlfn.XLOOKUP(AD5124,CDIHistorico_[Data],CDIHistorico_[CDI dia]/100,AH5124,0)</f>
        <v>0</v>
      </c>
      <c r="AI5125" s="2">
        <f t="shared" si="341"/>
        <v>1</v>
      </c>
    </row>
    <row r="5126" spans="26:35" hidden="1" x14ac:dyDescent="0.25">
      <c r="Z5126"/>
      <c r="AD5126" s="5">
        <f t="shared" si="342"/>
        <v>44153</v>
      </c>
      <c r="AE5126" s="96" cm="1">
        <f t="array" ref="AE5126">_xlfn.XLOOKUP(AD5125,SELICHistorico[Data],SELICHistorico[SELIC dia]/100,AE5125,0)</f>
        <v>0</v>
      </c>
      <c r="AF5126" s="80">
        <f t="shared" si="340"/>
        <v>1</v>
      </c>
      <c r="AG5126" s="123">
        <f t="shared" si="339"/>
        <v>1000</v>
      </c>
      <c r="AH5126" s="126" cm="1">
        <f t="array" ref="AH5126">_xlfn.XLOOKUP(AD5125,CDIHistorico_[Data],CDIHistorico_[CDI dia]/100,AH5125,0)</f>
        <v>0</v>
      </c>
      <c r="AI5126" s="2">
        <f t="shared" si="341"/>
        <v>1</v>
      </c>
    </row>
    <row r="5127" spans="26:35" hidden="1" x14ac:dyDescent="0.25">
      <c r="Z5127"/>
      <c r="AD5127" s="5">
        <f t="shared" si="342"/>
        <v>44154</v>
      </c>
      <c r="AE5127" s="96" cm="1">
        <f t="array" ref="AE5127">_xlfn.XLOOKUP(AD5126,SELICHistorico[Data],SELICHistorico[SELIC dia]/100,AE5126,0)</f>
        <v>0</v>
      </c>
      <c r="AF5127" s="80">
        <f t="shared" si="340"/>
        <v>1</v>
      </c>
      <c r="AG5127" s="123">
        <f t="shared" si="339"/>
        <v>1000</v>
      </c>
      <c r="AH5127" s="126" cm="1">
        <f t="array" ref="AH5127">_xlfn.XLOOKUP(AD5126,CDIHistorico_[Data],CDIHistorico_[CDI dia]/100,AH5126,0)</f>
        <v>0</v>
      </c>
      <c r="AI5127" s="2">
        <f t="shared" si="341"/>
        <v>1</v>
      </c>
    </row>
    <row r="5128" spans="26:35" hidden="1" x14ac:dyDescent="0.25">
      <c r="Z5128"/>
      <c r="AD5128" s="5">
        <f t="shared" si="342"/>
        <v>44155</v>
      </c>
      <c r="AE5128" s="96" cm="1">
        <f t="array" ref="AE5128">_xlfn.XLOOKUP(AD5127,SELICHistorico[Data],SELICHistorico[SELIC dia]/100,AE5127,0)</f>
        <v>0</v>
      </c>
      <c r="AF5128" s="80">
        <f t="shared" si="340"/>
        <v>1</v>
      </c>
      <c r="AG5128" s="123">
        <f t="shared" si="339"/>
        <v>1000</v>
      </c>
      <c r="AH5128" s="126" cm="1">
        <f t="array" ref="AH5128">_xlfn.XLOOKUP(AD5127,CDIHistorico_[Data],CDIHistorico_[CDI dia]/100,AH5127,0)</f>
        <v>0</v>
      </c>
      <c r="AI5128" s="2">
        <f t="shared" si="341"/>
        <v>1</v>
      </c>
    </row>
    <row r="5129" spans="26:35" hidden="1" x14ac:dyDescent="0.25">
      <c r="Z5129"/>
      <c r="AD5129" s="5">
        <f t="shared" si="342"/>
        <v>44158</v>
      </c>
      <c r="AE5129" s="96" cm="1">
        <f t="array" ref="AE5129">_xlfn.XLOOKUP(AD5128,SELICHistorico[Data],SELICHistorico[SELIC dia]/100,AE5128,0)</f>
        <v>0</v>
      </c>
      <c r="AF5129" s="80">
        <f t="shared" si="340"/>
        <v>1</v>
      </c>
      <c r="AG5129" s="123">
        <f t="shared" si="339"/>
        <v>1000</v>
      </c>
      <c r="AH5129" s="126" cm="1">
        <f t="array" ref="AH5129">_xlfn.XLOOKUP(AD5128,CDIHistorico_[Data],CDIHistorico_[CDI dia]/100,AH5128,0)</f>
        <v>0</v>
      </c>
      <c r="AI5129" s="2">
        <f t="shared" si="341"/>
        <v>1</v>
      </c>
    </row>
    <row r="5130" spans="26:35" hidden="1" x14ac:dyDescent="0.25">
      <c r="Z5130"/>
      <c r="AD5130" s="5">
        <f t="shared" si="342"/>
        <v>44159</v>
      </c>
      <c r="AE5130" s="96" cm="1">
        <f t="array" ref="AE5130">_xlfn.XLOOKUP(AD5129,SELICHistorico[Data],SELICHistorico[SELIC dia]/100,AE5129,0)</f>
        <v>0</v>
      </c>
      <c r="AF5130" s="80">
        <f t="shared" si="340"/>
        <v>1</v>
      </c>
      <c r="AG5130" s="123">
        <f t="shared" si="339"/>
        <v>1000</v>
      </c>
      <c r="AH5130" s="126" cm="1">
        <f t="array" ref="AH5130">_xlfn.XLOOKUP(AD5129,CDIHistorico_[Data],CDIHistorico_[CDI dia]/100,AH5129,0)</f>
        <v>0</v>
      </c>
      <c r="AI5130" s="2">
        <f t="shared" si="341"/>
        <v>1</v>
      </c>
    </row>
    <row r="5131" spans="26:35" hidden="1" x14ac:dyDescent="0.25">
      <c r="Z5131"/>
      <c r="AD5131" s="5">
        <f t="shared" si="342"/>
        <v>44160</v>
      </c>
      <c r="AE5131" s="96" cm="1">
        <f t="array" ref="AE5131">_xlfn.XLOOKUP(AD5130,SELICHistorico[Data],SELICHistorico[SELIC dia]/100,AE5130,0)</f>
        <v>0</v>
      </c>
      <c r="AF5131" s="80">
        <f t="shared" si="340"/>
        <v>1</v>
      </c>
      <c r="AG5131" s="123">
        <f t="shared" si="339"/>
        <v>1000</v>
      </c>
      <c r="AH5131" s="126" cm="1">
        <f t="array" ref="AH5131">_xlfn.XLOOKUP(AD5130,CDIHistorico_[Data],CDIHistorico_[CDI dia]/100,AH5130,0)</f>
        <v>0</v>
      </c>
      <c r="AI5131" s="2">
        <f t="shared" si="341"/>
        <v>1</v>
      </c>
    </row>
    <row r="5132" spans="26:35" hidden="1" x14ac:dyDescent="0.25">
      <c r="Z5132"/>
      <c r="AD5132" s="5">
        <f t="shared" si="342"/>
        <v>44161</v>
      </c>
      <c r="AE5132" s="96" cm="1">
        <f t="array" ref="AE5132">_xlfn.XLOOKUP(AD5131,SELICHistorico[Data],SELICHistorico[SELIC dia]/100,AE5131,0)</f>
        <v>0</v>
      </c>
      <c r="AF5132" s="80">
        <f t="shared" si="340"/>
        <v>1</v>
      </c>
      <c r="AG5132" s="123">
        <f t="shared" ref="AG5132:AG5195" si="343">TRUNC(1000*AF5132,6)</f>
        <v>1000</v>
      </c>
      <c r="AH5132" s="126" cm="1">
        <f t="array" ref="AH5132">_xlfn.XLOOKUP(AD5131,CDIHistorico_[Data],CDIHistorico_[CDI dia]/100,AH5131,0)</f>
        <v>0</v>
      </c>
      <c r="AI5132" s="2">
        <f t="shared" si="341"/>
        <v>1</v>
      </c>
    </row>
    <row r="5133" spans="26:35" hidden="1" x14ac:dyDescent="0.25">
      <c r="Z5133"/>
      <c r="AD5133" s="5">
        <f t="shared" si="342"/>
        <v>44162</v>
      </c>
      <c r="AE5133" s="96" cm="1">
        <f t="array" ref="AE5133">_xlfn.XLOOKUP(AD5132,SELICHistorico[Data],SELICHistorico[SELIC dia]/100,AE5132,0)</f>
        <v>0</v>
      </c>
      <c r="AF5133" s="80">
        <f t="shared" ref="AF5133:AF5196" si="344">AF5132*(1+AE5133)</f>
        <v>1</v>
      </c>
      <c r="AG5133" s="123">
        <f t="shared" si="343"/>
        <v>1000</v>
      </c>
      <c r="AH5133" s="126" cm="1">
        <f t="array" ref="AH5133">_xlfn.XLOOKUP(AD5132,CDIHistorico_[Data],CDIHistorico_[CDI dia]/100,AH5132,0)</f>
        <v>0</v>
      </c>
      <c r="AI5133" s="2">
        <f t="shared" ref="AI5133:AI5196" si="345">AI5132*(1+AH5133)</f>
        <v>1</v>
      </c>
    </row>
    <row r="5134" spans="26:35" hidden="1" x14ac:dyDescent="0.25">
      <c r="Z5134"/>
      <c r="AD5134" s="5">
        <f t="shared" si="342"/>
        <v>44165</v>
      </c>
      <c r="AE5134" s="96" cm="1">
        <f t="array" ref="AE5134">_xlfn.XLOOKUP(AD5133,SELICHistorico[Data],SELICHistorico[SELIC dia]/100,AE5133,0)</f>
        <v>0</v>
      </c>
      <c r="AF5134" s="80">
        <f t="shared" si="344"/>
        <v>1</v>
      </c>
      <c r="AG5134" s="123">
        <f t="shared" si="343"/>
        <v>1000</v>
      </c>
      <c r="AH5134" s="126" cm="1">
        <f t="array" ref="AH5134">_xlfn.XLOOKUP(AD5133,CDIHistorico_[Data],CDIHistorico_[CDI dia]/100,AH5133,0)</f>
        <v>0</v>
      </c>
      <c r="AI5134" s="2">
        <f t="shared" si="345"/>
        <v>1</v>
      </c>
    </row>
    <row r="5135" spans="26:35" hidden="1" x14ac:dyDescent="0.25">
      <c r="Z5135"/>
      <c r="AD5135" s="5">
        <f t="shared" si="342"/>
        <v>44166</v>
      </c>
      <c r="AE5135" s="96" cm="1">
        <f t="array" ref="AE5135">_xlfn.XLOOKUP(AD5134,SELICHistorico[Data],SELICHistorico[SELIC dia]/100,AE5134,0)</f>
        <v>0</v>
      </c>
      <c r="AF5135" s="80">
        <f t="shared" si="344"/>
        <v>1</v>
      </c>
      <c r="AG5135" s="123">
        <f t="shared" si="343"/>
        <v>1000</v>
      </c>
      <c r="AH5135" s="126" cm="1">
        <f t="array" ref="AH5135">_xlfn.XLOOKUP(AD5134,CDIHistorico_[Data],CDIHistorico_[CDI dia]/100,AH5134,0)</f>
        <v>0</v>
      </c>
      <c r="AI5135" s="2">
        <f t="shared" si="345"/>
        <v>1</v>
      </c>
    </row>
    <row r="5136" spans="26:35" hidden="1" x14ac:dyDescent="0.25">
      <c r="Z5136"/>
      <c r="AD5136" s="5">
        <f t="shared" si="342"/>
        <v>44167</v>
      </c>
      <c r="AE5136" s="96" cm="1">
        <f t="array" ref="AE5136">_xlfn.XLOOKUP(AD5135,SELICHistorico[Data],SELICHistorico[SELIC dia]/100,AE5135,0)</f>
        <v>0</v>
      </c>
      <c r="AF5136" s="80">
        <f t="shared" si="344"/>
        <v>1</v>
      </c>
      <c r="AG5136" s="123">
        <f t="shared" si="343"/>
        <v>1000</v>
      </c>
      <c r="AH5136" s="126" cm="1">
        <f t="array" ref="AH5136">_xlfn.XLOOKUP(AD5135,CDIHistorico_[Data],CDIHistorico_[CDI dia]/100,AH5135,0)</f>
        <v>0</v>
      </c>
      <c r="AI5136" s="2">
        <f t="shared" si="345"/>
        <v>1</v>
      </c>
    </row>
    <row r="5137" spans="26:35" hidden="1" x14ac:dyDescent="0.25">
      <c r="Z5137"/>
      <c r="AD5137" s="5">
        <f t="shared" si="342"/>
        <v>44168</v>
      </c>
      <c r="AE5137" s="96" cm="1">
        <f t="array" ref="AE5137">_xlfn.XLOOKUP(AD5136,SELICHistorico[Data],SELICHistorico[SELIC dia]/100,AE5136,0)</f>
        <v>0</v>
      </c>
      <c r="AF5137" s="80">
        <f t="shared" si="344"/>
        <v>1</v>
      </c>
      <c r="AG5137" s="123">
        <f t="shared" si="343"/>
        <v>1000</v>
      </c>
      <c r="AH5137" s="126" cm="1">
        <f t="array" ref="AH5137">_xlfn.XLOOKUP(AD5136,CDIHistorico_[Data],CDIHistorico_[CDI dia]/100,AH5136,0)</f>
        <v>0</v>
      </c>
      <c r="AI5137" s="2">
        <f t="shared" si="345"/>
        <v>1</v>
      </c>
    </row>
    <row r="5138" spans="26:35" hidden="1" x14ac:dyDescent="0.25">
      <c r="Z5138"/>
      <c r="AD5138" s="5">
        <f t="shared" si="342"/>
        <v>44169</v>
      </c>
      <c r="AE5138" s="96" cm="1">
        <f t="array" ref="AE5138">_xlfn.XLOOKUP(AD5137,SELICHistorico[Data],SELICHistorico[SELIC dia]/100,AE5137,0)</f>
        <v>0</v>
      </c>
      <c r="AF5138" s="80">
        <f t="shared" si="344"/>
        <v>1</v>
      </c>
      <c r="AG5138" s="123">
        <f t="shared" si="343"/>
        <v>1000</v>
      </c>
      <c r="AH5138" s="126" cm="1">
        <f t="array" ref="AH5138">_xlfn.XLOOKUP(AD5137,CDIHistorico_[Data],CDIHistorico_[CDI dia]/100,AH5137,0)</f>
        <v>0</v>
      </c>
      <c r="AI5138" s="2">
        <f t="shared" si="345"/>
        <v>1</v>
      </c>
    </row>
    <row r="5139" spans="26:35" hidden="1" x14ac:dyDescent="0.25">
      <c r="Z5139"/>
      <c r="AD5139" s="5">
        <f t="shared" si="342"/>
        <v>44172</v>
      </c>
      <c r="AE5139" s="96" cm="1">
        <f t="array" ref="AE5139">_xlfn.XLOOKUP(AD5138,SELICHistorico[Data],SELICHistorico[SELIC dia]/100,AE5138,0)</f>
        <v>0</v>
      </c>
      <c r="AF5139" s="80">
        <f t="shared" si="344"/>
        <v>1</v>
      </c>
      <c r="AG5139" s="123">
        <f t="shared" si="343"/>
        <v>1000</v>
      </c>
      <c r="AH5139" s="126" cm="1">
        <f t="array" ref="AH5139">_xlfn.XLOOKUP(AD5138,CDIHistorico_[Data],CDIHistorico_[CDI dia]/100,AH5138,0)</f>
        <v>0</v>
      </c>
      <c r="AI5139" s="2">
        <f t="shared" si="345"/>
        <v>1</v>
      </c>
    </row>
    <row r="5140" spans="26:35" hidden="1" x14ac:dyDescent="0.25">
      <c r="Z5140"/>
      <c r="AD5140" s="5">
        <f t="shared" ref="AD5140:AD5203" si="346">WORKDAY(AD5139,1,feriados)</f>
        <v>44173</v>
      </c>
      <c r="AE5140" s="96" cm="1">
        <f t="array" ref="AE5140">_xlfn.XLOOKUP(AD5139,SELICHistorico[Data],SELICHistorico[SELIC dia]/100,AE5139,0)</f>
        <v>0</v>
      </c>
      <c r="AF5140" s="80">
        <f t="shared" si="344"/>
        <v>1</v>
      </c>
      <c r="AG5140" s="123">
        <f t="shared" si="343"/>
        <v>1000</v>
      </c>
      <c r="AH5140" s="126" cm="1">
        <f t="array" ref="AH5140">_xlfn.XLOOKUP(AD5139,CDIHistorico_[Data],CDIHistorico_[CDI dia]/100,AH5139,0)</f>
        <v>0</v>
      </c>
      <c r="AI5140" s="2">
        <f t="shared" si="345"/>
        <v>1</v>
      </c>
    </row>
    <row r="5141" spans="26:35" hidden="1" x14ac:dyDescent="0.25">
      <c r="Z5141"/>
      <c r="AD5141" s="5">
        <f t="shared" si="346"/>
        <v>44174</v>
      </c>
      <c r="AE5141" s="96" cm="1">
        <f t="array" ref="AE5141">_xlfn.XLOOKUP(AD5140,SELICHistorico[Data],SELICHistorico[SELIC dia]/100,AE5140,0)</f>
        <v>0</v>
      </c>
      <c r="AF5141" s="80">
        <f t="shared" si="344"/>
        <v>1</v>
      </c>
      <c r="AG5141" s="123">
        <f t="shared" si="343"/>
        <v>1000</v>
      </c>
      <c r="AH5141" s="126" cm="1">
        <f t="array" ref="AH5141">_xlfn.XLOOKUP(AD5140,CDIHistorico_[Data],CDIHistorico_[CDI dia]/100,AH5140,0)</f>
        <v>0</v>
      </c>
      <c r="AI5141" s="2">
        <f t="shared" si="345"/>
        <v>1</v>
      </c>
    </row>
    <row r="5142" spans="26:35" hidden="1" x14ac:dyDescent="0.25">
      <c r="Z5142"/>
      <c r="AD5142" s="5">
        <f t="shared" si="346"/>
        <v>44175</v>
      </c>
      <c r="AE5142" s="96" cm="1">
        <f t="array" ref="AE5142">_xlfn.XLOOKUP(AD5141,SELICHistorico[Data],SELICHistorico[SELIC dia]/100,AE5141,0)</f>
        <v>0</v>
      </c>
      <c r="AF5142" s="80">
        <f t="shared" si="344"/>
        <v>1</v>
      </c>
      <c r="AG5142" s="123">
        <f t="shared" si="343"/>
        <v>1000</v>
      </c>
      <c r="AH5142" s="126" cm="1">
        <f t="array" ref="AH5142">_xlfn.XLOOKUP(AD5141,CDIHistorico_[Data],CDIHistorico_[CDI dia]/100,AH5141,0)</f>
        <v>0</v>
      </c>
      <c r="AI5142" s="2">
        <f t="shared" si="345"/>
        <v>1</v>
      </c>
    </row>
    <row r="5143" spans="26:35" hidden="1" x14ac:dyDescent="0.25">
      <c r="Z5143"/>
      <c r="AD5143" s="5">
        <f t="shared" si="346"/>
        <v>44176</v>
      </c>
      <c r="AE5143" s="96" cm="1">
        <f t="array" ref="AE5143">_xlfn.XLOOKUP(AD5142,SELICHistorico[Data],SELICHistorico[SELIC dia]/100,AE5142,0)</f>
        <v>0</v>
      </c>
      <c r="AF5143" s="80">
        <f t="shared" si="344"/>
        <v>1</v>
      </c>
      <c r="AG5143" s="123">
        <f t="shared" si="343"/>
        <v>1000</v>
      </c>
      <c r="AH5143" s="126" cm="1">
        <f t="array" ref="AH5143">_xlfn.XLOOKUP(AD5142,CDIHistorico_[Data],CDIHistorico_[CDI dia]/100,AH5142,0)</f>
        <v>0</v>
      </c>
      <c r="AI5143" s="2">
        <f t="shared" si="345"/>
        <v>1</v>
      </c>
    </row>
    <row r="5144" spans="26:35" hidden="1" x14ac:dyDescent="0.25">
      <c r="Z5144"/>
      <c r="AD5144" s="5">
        <f t="shared" si="346"/>
        <v>44179</v>
      </c>
      <c r="AE5144" s="96" cm="1">
        <f t="array" ref="AE5144">_xlfn.XLOOKUP(AD5143,SELICHistorico[Data],SELICHistorico[SELIC dia]/100,AE5143,0)</f>
        <v>0</v>
      </c>
      <c r="AF5144" s="80">
        <f t="shared" si="344"/>
        <v>1</v>
      </c>
      <c r="AG5144" s="123">
        <f t="shared" si="343"/>
        <v>1000</v>
      </c>
      <c r="AH5144" s="126" cm="1">
        <f t="array" ref="AH5144">_xlfn.XLOOKUP(AD5143,CDIHistorico_[Data],CDIHistorico_[CDI dia]/100,AH5143,0)</f>
        <v>0</v>
      </c>
      <c r="AI5144" s="2">
        <f t="shared" si="345"/>
        <v>1</v>
      </c>
    </row>
    <row r="5145" spans="26:35" hidden="1" x14ac:dyDescent="0.25">
      <c r="Z5145"/>
      <c r="AD5145" s="5">
        <f t="shared" si="346"/>
        <v>44180</v>
      </c>
      <c r="AE5145" s="96" cm="1">
        <f t="array" ref="AE5145">_xlfn.XLOOKUP(AD5144,SELICHistorico[Data],SELICHistorico[SELIC dia]/100,AE5144,0)</f>
        <v>0</v>
      </c>
      <c r="AF5145" s="80">
        <f t="shared" si="344"/>
        <v>1</v>
      </c>
      <c r="AG5145" s="123">
        <f t="shared" si="343"/>
        <v>1000</v>
      </c>
      <c r="AH5145" s="126" cm="1">
        <f t="array" ref="AH5145">_xlfn.XLOOKUP(AD5144,CDIHistorico_[Data],CDIHistorico_[CDI dia]/100,AH5144,0)</f>
        <v>0</v>
      </c>
      <c r="AI5145" s="2">
        <f t="shared" si="345"/>
        <v>1</v>
      </c>
    </row>
    <row r="5146" spans="26:35" hidden="1" x14ac:dyDescent="0.25">
      <c r="Z5146"/>
      <c r="AD5146" s="5">
        <f t="shared" si="346"/>
        <v>44181</v>
      </c>
      <c r="AE5146" s="96" cm="1">
        <f t="array" ref="AE5146">_xlfn.XLOOKUP(AD5145,SELICHistorico[Data],SELICHistorico[SELIC dia]/100,AE5145,0)</f>
        <v>0</v>
      </c>
      <c r="AF5146" s="80">
        <f t="shared" si="344"/>
        <v>1</v>
      </c>
      <c r="AG5146" s="123">
        <f t="shared" si="343"/>
        <v>1000</v>
      </c>
      <c r="AH5146" s="126" cm="1">
        <f t="array" ref="AH5146">_xlfn.XLOOKUP(AD5145,CDIHistorico_[Data],CDIHistorico_[CDI dia]/100,AH5145,0)</f>
        <v>0</v>
      </c>
      <c r="AI5146" s="2">
        <f t="shared" si="345"/>
        <v>1</v>
      </c>
    </row>
    <row r="5147" spans="26:35" hidden="1" x14ac:dyDescent="0.25">
      <c r="Z5147"/>
      <c r="AD5147" s="5">
        <f t="shared" si="346"/>
        <v>44182</v>
      </c>
      <c r="AE5147" s="96" cm="1">
        <f t="array" ref="AE5147">_xlfn.XLOOKUP(AD5146,SELICHistorico[Data],SELICHistorico[SELIC dia]/100,AE5146,0)</f>
        <v>0</v>
      </c>
      <c r="AF5147" s="80">
        <f t="shared" si="344"/>
        <v>1</v>
      </c>
      <c r="AG5147" s="123">
        <f t="shared" si="343"/>
        <v>1000</v>
      </c>
      <c r="AH5147" s="126" cm="1">
        <f t="array" ref="AH5147">_xlfn.XLOOKUP(AD5146,CDIHistorico_[Data],CDIHistorico_[CDI dia]/100,AH5146,0)</f>
        <v>0</v>
      </c>
      <c r="AI5147" s="2">
        <f t="shared" si="345"/>
        <v>1</v>
      </c>
    </row>
    <row r="5148" spans="26:35" hidden="1" x14ac:dyDescent="0.25">
      <c r="Z5148"/>
      <c r="AD5148" s="5">
        <f t="shared" si="346"/>
        <v>44183</v>
      </c>
      <c r="AE5148" s="96" cm="1">
        <f t="array" ref="AE5148">_xlfn.XLOOKUP(AD5147,SELICHistorico[Data],SELICHistorico[SELIC dia]/100,AE5147,0)</f>
        <v>0</v>
      </c>
      <c r="AF5148" s="80">
        <f t="shared" si="344"/>
        <v>1</v>
      </c>
      <c r="AG5148" s="123">
        <f t="shared" si="343"/>
        <v>1000</v>
      </c>
      <c r="AH5148" s="126" cm="1">
        <f t="array" ref="AH5148">_xlfn.XLOOKUP(AD5147,CDIHistorico_[Data],CDIHistorico_[CDI dia]/100,AH5147,0)</f>
        <v>0</v>
      </c>
      <c r="AI5148" s="2">
        <f t="shared" si="345"/>
        <v>1</v>
      </c>
    </row>
    <row r="5149" spans="26:35" hidden="1" x14ac:dyDescent="0.25">
      <c r="Z5149"/>
      <c r="AD5149" s="5">
        <f t="shared" si="346"/>
        <v>44186</v>
      </c>
      <c r="AE5149" s="96" cm="1">
        <f t="array" ref="AE5149">_xlfn.XLOOKUP(AD5148,SELICHistorico[Data],SELICHistorico[SELIC dia]/100,AE5148,0)</f>
        <v>0</v>
      </c>
      <c r="AF5149" s="80">
        <f t="shared" si="344"/>
        <v>1</v>
      </c>
      <c r="AG5149" s="123">
        <f t="shared" si="343"/>
        <v>1000</v>
      </c>
      <c r="AH5149" s="126" cm="1">
        <f t="array" ref="AH5149">_xlfn.XLOOKUP(AD5148,CDIHistorico_[Data],CDIHistorico_[CDI dia]/100,AH5148,0)</f>
        <v>0</v>
      </c>
      <c r="AI5149" s="2">
        <f t="shared" si="345"/>
        <v>1</v>
      </c>
    </row>
    <row r="5150" spans="26:35" hidden="1" x14ac:dyDescent="0.25">
      <c r="Z5150"/>
      <c r="AD5150" s="5">
        <f t="shared" si="346"/>
        <v>44187</v>
      </c>
      <c r="AE5150" s="96" cm="1">
        <f t="array" ref="AE5150">_xlfn.XLOOKUP(AD5149,SELICHistorico[Data],SELICHistorico[SELIC dia]/100,AE5149,0)</f>
        <v>0</v>
      </c>
      <c r="AF5150" s="80">
        <f t="shared" si="344"/>
        <v>1</v>
      </c>
      <c r="AG5150" s="123">
        <f t="shared" si="343"/>
        <v>1000</v>
      </c>
      <c r="AH5150" s="126" cm="1">
        <f t="array" ref="AH5150">_xlfn.XLOOKUP(AD5149,CDIHistorico_[Data],CDIHistorico_[CDI dia]/100,AH5149,0)</f>
        <v>0</v>
      </c>
      <c r="AI5150" s="2">
        <f t="shared" si="345"/>
        <v>1</v>
      </c>
    </row>
    <row r="5151" spans="26:35" hidden="1" x14ac:dyDescent="0.25">
      <c r="Z5151"/>
      <c r="AD5151" s="5">
        <f t="shared" si="346"/>
        <v>44188</v>
      </c>
      <c r="AE5151" s="96" cm="1">
        <f t="array" ref="AE5151">_xlfn.XLOOKUP(AD5150,SELICHistorico[Data],SELICHistorico[SELIC dia]/100,AE5150,0)</f>
        <v>0</v>
      </c>
      <c r="AF5151" s="80">
        <f t="shared" si="344"/>
        <v>1</v>
      </c>
      <c r="AG5151" s="123">
        <f t="shared" si="343"/>
        <v>1000</v>
      </c>
      <c r="AH5151" s="126" cm="1">
        <f t="array" ref="AH5151">_xlfn.XLOOKUP(AD5150,CDIHistorico_[Data],CDIHistorico_[CDI dia]/100,AH5150,0)</f>
        <v>0</v>
      </c>
      <c r="AI5151" s="2">
        <f t="shared" si="345"/>
        <v>1</v>
      </c>
    </row>
    <row r="5152" spans="26:35" hidden="1" x14ac:dyDescent="0.25">
      <c r="Z5152"/>
      <c r="AD5152" s="5">
        <f t="shared" si="346"/>
        <v>44189</v>
      </c>
      <c r="AE5152" s="96" cm="1">
        <f t="array" ref="AE5152">_xlfn.XLOOKUP(AD5151,SELICHistorico[Data],SELICHistorico[SELIC dia]/100,AE5151,0)</f>
        <v>0</v>
      </c>
      <c r="AF5152" s="80">
        <f t="shared" si="344"/>
        <v>1</v>
      </c>
      <c r="AG5152" s="123">
        <f t="shared" si="343"/>
        <v>1000</v>
      </c>
      <c r="AH5152" s="126" cm="1">
        <f t="array" ref="AH5152">_xlfn.XLOOKUP(AD5151,CDIHistorico_[Data],CDIHistorico_[CDI dia]/100,AH5151,0)</f>
        <v>0</v>
      </c>
      <c r="AI5152" s="2">
        <f t="shared" si="345"/>
        <v>1</v>
      </c>
    </row>
    <row r="5153" spans="26:35" hidden="1" x14ac:dyDescent="0.25">
      <c r="Z5153"/>
      <c r="AD5153" s="5">
        <f t="shared" si="346"/>
        <v>44193</v>
      </c>
      <c r="AE5153" s="96" cm="1">
        <f t="array" ref="AE5153">_xlfn.XLOOKUP(AD5152,SELICHistorico[Data],SELICHistorico[SELIC dia]/100,AE5152,0)</f>
        <v>0</v>
      </c>
      <c r="AF5153" s="80">
        <f t="shared" si="344"/>
        <v>1</v>
      </c>
      <c r="AG5153" s="123">
        <f t="shared" si="343"/>
        <v>1000</v>
      </c>
      <c r="AH5153" s="126" cm="1">
        <f t="array" ref="AH5153">_xlfn.XLOOKUP(AD5152,CDIHistorico_[Data],CDIHistorico_[CDI dia]/100,AH5152,0)</f>
        <v>0</v>
      </c>
      <c r="AI5153" s="2">
        <f t="shared" si="345"/>
        <v>1</v>
      </c>
    </row>
    <row r="5154" spans="26:35" hidden="1" x14ac:dyDescent="0.25">
      <c r="Z5154"/>
      <c r="AD5154" s="5">
        <f t="shared" si="346"/>
        <v>44194</v>
      </c>
      <c r="AE5154" s="96" cm="1">
        <f t="array" ref="AE5154">_xlfn.XLOOKUP(AD5153,SELICHistorico[Data],SELICHistorico[SELIC dia]/100,AE5153,0)</f>
        <v>0</v>
      </c>
      <c r="AF5154" s="80">
        <f t="shared" si="344"/>
        <v>1</v>
      </c>
      <c r="AG5154" s="123">
        <f t="shared" si="343"/>
        <v>1000</v>
      </c>
      <c r="AH5154" s="126" cm="1">
        <f t="array" ref="AH5154">_xlfn.XLOOKUP(AD5153,CDIHistorico_[Data],CDIHistorico_[CDI dia]/100,AH5153,0)</f>
        <v>0</v>
      </c>
      <c r="AI5154" s="2">
        <f t="shared" si="345"/>
        <v>1</v>
      </c>
    </row>
    <row r="5155" spans="26:35" hidden="1" x14ac:dyDescent="0.25">
      <c r="Z5155"/>
      <c r="AD5155" s="5">
        <f t="shared" si="346"/>
        <v>44195</v>
      </c>
      <c r="AE5155" s="96" cm="1">
        <f t="array" ref="AE5155">_xlfn.XLOOKUP(AD5154,SELICHistorico[Data],SELICHistorico[SELIC dia]/100,AE5154,0)</f>
        <v>0</v>
      </c>
      <c r="AF5155" s="80">
        <f t="shared" si="344"/>
        <v>1</v>
      </c>
      <c r="AG5155" s="123">
        <f t="shared" si="343"/>
        <v>1000</v>
      </c>
      <c r="AH5155" s="126" cm="1">
        <f t="array" ref="AH5155">_xlfn.XLOOKUP(AD5154,CDIHistorico_[Data],CDIHistorico_[CDI dia]/100,AH5154,0)</f>
        <v>0</v>
      </c>
      <c r="AI5155" s="2">
        <f t="shared" si="345"/>
        <v>1</v>
      </c>
    </row>
    <row r="5156" spans="26:35" hidden="1" x14ac:dyDescent="0.25">
      <c r="Z5156"/>
      <c r="AD5156" s="5">
        <f t="shared" si="346"/>
        <v>44196</v>
      </c>
      <c r="AE5156" s="96" cm="1">
        <f t="array" ref="AE5156">_xlfn.XLOOKUP(AD5155,SELICHistorico[Data],SELICHistorico[SELIC dia]/100,AE5155,0)</f>
        <v>0</v>
      </c>
      <c r="AF5156" s="80">
        <f t="shared" si="344"/>
        <v>1</v>
      </c>
      <c r="AG5156" s="123">
        <f t="shared" si="343"/>
        <v>1000</v>
      </c>
      <c r="AH5156" s="126" cm="1">
        <f t="array" ref="AH5156">_xlfn.XLOOKUP(AD5155,CDIHistorico_[Data],CDIHistorico_[CDI dia]/100,AH5155,0)</f>
        <v>0</v>
      </c>
      <c r="AI5156" s="2">
        <f t="shared" si="345"/>
        <v>1</v>
      </c>
    </row>
    <row r="5157" spans="26:35" hidden="1" x14ac:dyDescent="0.25">
      <c r="Z5157"/>
      <c r="AD5157" s="5">
        <f t="shared" si="346"/>
        <v>44200</v>
      </c>
      <c r="AE5157" s="96" cm="1">
        <f t="array" ref="AE5157">_xlfn.XLOOKUP(AD5156,SELICHistorico[Data],SELICHistorico[SELIC dia]/100,AE5156,0)</f>
        <v>0</v>
      </c>
      <c r="AF5157" s="80">
        <f t="shared" si="344"/>
        <v>1</v>
      </c>
      <c r="AG5157" s="123">
        <f t="shared" si="343"/>
        <v>1000</v>
      </c>
      <c r="AH5157" s="126" cm="1">
        <f t="array" ref="AH5157">_xlfn.XLOOKUP(AD5156,CDIHistorico_[Data],CDIHistorico_[CDI dia]/100,AH5156,0)</f>
        <v>0</v>
      </c>
      <c r="AI5157" s="2">
        <f t="shared" si="345"/>
        <v>1</v>
      </c>
    </row>
    <row r="5158" spans="26:35" hidden="1" x14ac:dyDescent="0.25">
      <c r="Z5158"/>
      <c r="AD5158" s="5">
        <f t="shared" si="346"/>
        <v>44201</v>
      </c>
      <c r="AE5158" s="96" cm="1">
        <f t="array" ref="AE5158">_xlfn.XLOOKUP(AD5157,SELICHistorico[Data],SELICHistorico[SELIC dia]/100,AE5157,0)</f>
        <v>0</v>
      </c>
      <c r="AF5158" s="80">
        <f t="shared" si="344"/>
        <v>1</v>
      </c>
      <c r="AG5158" s="123">
        <f t="shared" si="343"/>
        <v>1000</v>
      </c>
      <c r="AH5158" s="126" cm="1">
        <f t="array" ref="AH5158">_xlfn.XLOOKUP(AD5157,CDIHistorico_[Data],CDIHistorico_[CDI dia]/100,AH5157,0)</f>
        <v>0</v>
      </c>
      <c r="AI5158" s="2">
        <f t="shared" si="345"/>
        <v>1</v>
      </c>
    </row>
    <row r="5159" spans="26:35" hidden="1" x14ac:dyDescent="0.25">
      <c r="Z5159"/>
      <c r="AD5159" s="5">
        <f t="shared" si="346"/>
        <v>44202</v>
      </c>
      <c r="AE5159" s="96" cm="1">
        <f t="array" ref="AE5159">_xlfn.XLOOKUP(AD5158,SELICHistorico[Data],SELICHistorico[SELIC dia]/100,AE5158,0)</f>
        <v>0</v>
      </c>
      <c r="AF5159" s="80">
        <f t="shared" si="344"/>
        <v>1</v>
      </c>
      <c r="AG5159" s="123">
        <f t="shared" si="343"/>
        <v>1000</v>
      </c>
      <c r="AH5159" s="126" cm="1">
        <f t="array" ref="AH5159">_xlfn.XLOOKUP(AD5158,CDIHistorico_[Data],CDIHistorico_[CDI dia]/100,AH5158,0)</f>
        <v>0</v>
      </c>
      <c r="AI5159" s="2">
        <f t="shared" si="345"/>
        <v>1</v>
      </c>
    </row>
    <row r="5160" spans="26:35" hidden="1" x14ac:dyDescent="0.25">
      <c r="Z5160"/>
      <c r="AD5160" s="5">
        <f t="shared" si="346"/>
        <v>44203</v>
      </c>
      <c r="AE5160" s="96" cm="1">
        <f t="array" ref="AE5160">_xlfn.XLOOKUP(AD5159,SELICHistorico[Data],SELICHistorico[SELIC dia]/100,AE5159,0)</f>
        <v>0</v>
      </c>
      <c r="AF5160" s="80">
        <f t="shared" si="344"/>
        <v>1</v>
      </c>
      <c r="AG5160" s="123">
        <f t="shared" si="343"/>
        <v>1000</v>
      </c>
      <c r="AH5160" s="126" cm="1">
        <f t="array" ref="AH5160">_xlfn.XLOOKUP(AD5159,CDIHistorico_[Data],CDIHistorico_[CDI dia]/100,AH5159,0)</f>
        <v>0</v>
      </c>
      <c r="AI5160" s="2">
        <f t="shared" si="345"/>
        <v>1</v>
      </c>
    </row>
    <row r="5161" spans="26:35" hidden="1" x14ac:dyDescent="0.25">
      <c r="Z5161"/>
      <c r="AD5161" s="5">
        <f t="shared" si="346"/>
        <v>44204</v>
      </c>
      <c r="AE5161" s="96" cm="1">
        <f t="array" ref="AE5161">_xlfn.XLOOKUP(AD5160,SELICHistorico[Data],SELICHistorico[SELIC dia]/100,AE5160,0)</f>
        <v>0</v>
      </c>
      <c r="AF5161" s="80">
        <f t="shared" si="344"/>
        <v>1</v>
      </c>
      <c r="AG5161" s="123">
        <f t="shared" si="343"/>
        <v>1000</v>
      </c>
      <c r="AH5161" s="126" cm="1">
        <f t="array" ref="AH5161">_xlfn.XLOOKUP(AD5160,CDIHistorico_[Data],CDIHistorico_[CDI dia]/100,AH5160,0)</f>
        <v>0</v>
      </c>
      <c r="AI5161" s="2">
        <f t="shared" si="345"/>
        <v>1</v>
      </c>
    </row>
    <row r="5162" spans="26:35" hidden="1" x14ac:dyDescent="0.25">
      <c r="Z5162"/>
      <c r="AD5162" s="5">
        <f t="shared" si="346"/>
        <v>44207</v>
      </c>
      <c r="AE5162" s="96" cm="1">
        <f t="array" ref="AE5162">_xlfn.XLOOKUP(AD5161,SELICHistorico[Data],SELICHistorico[SELIC dia]/100,AE5161,0)</f>
        <v>0</v>
      </c>
      <c r="AF5162" s="80">
        <f t="shared" si="344"/>
        <v>1</v>
      </c>
      <c r="AG5162" s="123">
        <f t="shared" si="343"/>
        <v>1000</v>
      </c>
      <c r="AH5162" s="126" cm="1">
        <f t="array" ref="AH5162">_xlfn.XLOOKUP(AD5161,CDIHistorico_[Data],CDIHistorico_[CDI dia]/100,AH5161,0)</f>
        <v>0</v>
      </c>
      <c r="AI5162" s="2">
        <f t="shared" si="345"/>
        <v>1</v>
      </c>
    </row>
    <row r="5163" spans="26:35" hidden="1" x14ac:dyDescent="0.25">
      <c r="Z5163"/>
      <c r="AD5163" s="5">
        <f t="shared" si="346"/>
        <v>44208</v>
      </c>
      <c r="AE5163" s="96" cm="1">
        <f t="array" ref="AE5163">_xlfn.XLOOKUP(AD5162,SELICHistorico[Data],SELICHistorico[SELIC dia]/100,AE5162,0)</f>
        <v>0</v>
      </c>
      <c r="AF5163" s="80">
        <f t="shared" si="344"/>
        <v>1</v>
      </c>
      <c r="AG5163" s="123">
        <f t="shared" si="343"/>
        <v>1000</v>
      </c>
      <c r="AH5163" s="126" cm="1">
        <f t="array" ref="AH5163">_xlfn.XLOOKUP(AD5162,CDIHistorico_[Data],CDIHistorico_[CDI dia]/100,AH5162,0)</f>
        <v>0</v>
      </c>
      <c r="AI5163" s="2">
        <f t="shared" si="345"/>
        <v>1</v>
      </c>
    </row>
    <row r="5164" spans="26:35" hidden="1" x14ac:dyDescent="0.25">
      <c r="Z5164"/>
      <c r="AD5164" s="5">
        <f t="shared" si="346"/>
        <v>44209</v>
      </c>
      <c r="AE5164" s="96" cm="1">
        <f t="array" ref="AE5164">_xlfn.XLOOKUP(AD5163,SELICHistorico[Data],SELICHistorico[SELIC dia]/100,AE5163,0)</f>
        <v>0</v>
      </c>
      <c r="AF5164" s="80">
        <f t="shared" si="344"/>
        <v>1</v>
      </c>
      <c r="AG5164" s="123">
        <f t="shared" si="343"/>
        <v>1000</v>
      </c>
      <c r="AH5164" s="126" cm="1">
        <f t="array" ref="AH5164">_xlfn.XLOOKUP(AD5163,CDIHistorico_[Data],CDIHistorico_[CDI dia]/100,AH5163,0)</f>
        <v>0</v>
      </c>
      <c r="AI5164" s="2">
        <f t="shared" si="345"/>
        <v>1</v>
      </c>
    </row>
    <row r="5165" spans="26:35" hidden="1" x14ac:dyDescent="0.25">
      <c r="Z5165"/>
      <c r="AD5165" s="5">
        <f t="shared" si="346"/>
        <v>44210</v>
      </c>
      <c r="AE5165" s="96" cm="1">
        <f t="array" ref="AE5165">_xlfn.XLOOKUP(AD5164,SELICHistorico[Data],SELICHistorico[SELIC dia]/100,AE5164,0)</f>
        <v>0</v>
      </c>
      <c r="AF5165" s="80">
        <f t="shared" si="344"/>
        <v>1</v>
      </c>
      <c r="AG5165" s="123">
        <f t="shared" si="343"/>
        <v>1000</v>
      </c>
      <c r="AH5165" s="126" cm="1">
        <f t="array" ref="AH5165">_xlfn.XLOOKUP(AD5164,CDIHistorico_[Data],CDIHistorico_[CDI dia]/100,AH5164,0)</f>
        <v>0</v>
      </c>
      <c r="AI5165" s="2">
        <f t="shared" si="345"/>
        <v>1</v>
      </c>
    </row>
    <row r="5166" spans="26:35" hidden="1" x14ac:dyDescent="0.25">
      <c r="Z5166"/>
      <c r="AD5166" s="5">
        <f t="shared" si="346"/>
        <v>44211</v>
      </c>
      <c r="AE5166" s="96" cm="1">
        <f t="array" ref="AE5166">_xlfn.XLOOKUP(AD5165,SELICHistorico[Data],SELICHistorico[SELIC dia]/100,AE5165,0)</f>
        <v>0</v>
      </c>
      <c r="AF5166" s="80">
        <f t="shared" si="344"/>
        <v>1</v>
      </c>
      <c r="AG5166" s="123">
        <f t="shared" si="343"/>
        <v>1000</v>
      </c>
      <c r="AH5166" s="126" cm="1">
        <f t="array" ref="AH5166">_xlfn.XLOOKUP(AD5165,CDIHistorico_[Data],CDIHistorico_[CDI dia]/100,AH5165,0)</f>
        <v>0</v>
      </c>
      <c r="AI5166" s="2">
        <f t="shared" si="345"/>
        <v>1</v>
      </c>
    </row>
    <row r="5167" spans="26:35" hidden="1" x14ac:dyDescent="0.25">
      <c r="Z5167"/>
      <c r="AD5167" s="5">
        <f t="shared" si="346"/>
        <v>44214</v>
      </c>
      <c r="AE5167" s="96" cm="1">
        <f t="array" ref="AE5167">_xlfn.XLOOKUP(AD5166,SELICHistorico[Data],SELICHistorico[SELIC dia]/100,AE5166,0)</f>
        <v>0</v>
      </c>
      <c r="AF5167" s="80">
        <f t="shared" si="344"/>
        <v>1</v>
      </c>
      <c r="AG5167" s="123">
        <f t="shared" si="343"/>
        <v>1000</v>
      </c>
      <c r="AH5167" s="126" cm="1">
        <f t="array" ref="AH5167">_xlfn.XLOOKUP(AD5166,CDIHistorico_[Data],CDIHistorico_[CDI dia]/100,AH5166,0)</f>
        <v>0</v>
      </c>
      <c r="AI5167" s="2">
        <f t="shared" si="345"/>
        <v>1</v>
      </c>
    </row>
    <row r="5168" spans="26:35" hidden="1" x14ac:dyDescent="0.25">
      <c r="Z5168"/>
      <c r="AD5168" s="5">
        <f t="shared" si="346"/>
        <v>44215</v>
      </c>
      <c r="AE5168" s="96" cm="1">
        <f t="array" ref="AE5168">_xlfn.XLOOKUP(AD5167,SELICHistorico[Data],SELICHistorico[SELIC dia]/100,AE5167,0)</f>
        <v>0</v>
      </c>
      <c r="AF5168" s="80">
        <f t="shared" si="344"/>
        <v>1</v>
      </c>
      <c r="AG5168" s="123">
        <f t="shared" si="343"/>
        <v>1000</v>
      </c>
      <c r="AH5168" s="126" cm="1">
        <f t="array" ref="AH5168">_xlfn.XLOOKUP(AD5167,CDIHistorico_[Data],CDIHistorico_[CDI dia]/100,AH5167,0)</f>
        <v>0</v>
      </c>
      <c r="AI5168" s="2">
        <f t="shared" si="345"/>
        <v>1</v>
      </c>
    </row>
    <row r="5169" spans="26:35" hidden="1" x14ac:dyDescent="0.25">
      <c r="Z5169"/>
      <c r="AD5169" s="5">
        <f t="shared" si="346"/>
        <v>44216</v>
      </c>
      <c r="AE5169" s="96" cm="1">
        <f t="array" ref="AE5169">_xlfn.XLOOKUP(AD5168,SELICHistorico[Data],SELICHistorico[SELIC dia]/100,AE5168,0)</f>
        <v>0</v>
      </c>
      <c r="AF5169" s="80">
        <f t="shared" si="344"/>
        <v>1</v>
      </c>
      <c r="AG5169" s="123">
        <f t="shared" si="343"/>
        <v>1000</v>
      </c>
      <c r="AH5169" s="126" cm="1">
        <f t="array" ref="AH5169">_xlfn.XLOOKUP(AD5168,CDIHistorico_[Data],CDIHistorico_[CDI dia]/100,AH5168,0)</f>
        <v>0</v>
      </c>
      <c r="AI5169" s="2">
        <f t="shared" si="345"/>
        <v>1</v>
      </c>
    </row>
    <row r="5170" spans="26:35" hidden="1" x14ac:dyDescent="0.25">
      <c r="Z5170"/>
      <c r="AD5170" s="5">
        <f t="shared" si="346"/>
        <v>44217</v>
      </c>
      <c r="AE5170" s="96" cm="1">
        <f t="array" ref="AE5170">_xlfn.XLOOKUP(AD5169,SELICHistorico[Data],SELICHistorico[SELIC dia]/100,AE5169,0)</f>
        <v>0</v>
      </c>
      <c r="AF5170" s="80">
        <f t="shared" si="344"/>
        <v>1</v>
      </c>
      <c r="AG5170" s="123">
        <f t="shared" si="343"/>
        <v>1000</v>
      </c>
      <c r="AH5170" s="126" cm="1">
        <f t="array" ref="AH5170">_xlfn.XLOOKUP(AD5169,CDIHistorico_[Data],CDIHistorico_[CDI dia]/100,AH5169,0)</f>
        <v>0</v>
      </c>
      <c r="AI5170" s="2">
        <f t="shared" si="345"/>
        <v>1</v>
      </c>
    </row>
    <row r="5171" spans="26:35" hidden="1" x14ac:dyDescent="0.25">
      <c r="Z5171"/>
      <c r="AD5171" s="5">
        <f t="shared" si="346"/>
        <v>44218</v>
      </c>
      <c r="AE5171" s="96" cm="1">
        <f t="array" ref="AE5171">_xlfn.XLOOKUP(AD5170,SELICHistorico[Data],SELICHistorico[SELIC dia]/100,AE5170,0)</f>
        <v>0</v>
      </c>
      <c r="AF5171" s="80">
        <f t="shared" si="344"/>
        <v>1</v>
      </c>
      <c r="AG5171" s="123">
        <f t="shared" si="343"/>
        <v>1000</v>
      </c>
      <c r="AH5171" s="126" cm="1">
        <f t="array" ref="AH5171">_xlfn.XLOOKUP(AD5170,CDIHistorico_[Data],CDIHistorico_[CDI dia]/100,AH5170,0)</f>
        <v>0</v>
      </c>
      <c r="AI5171" s="2">
        <f t="shared" si="345"/>
        <v>1</v>
      </c>
    </row>
    <row r="5172" spans="26:35" hidden="1" x14ac:dyDescent="0.25">
      <c r="Z5172"/>
      <c r="AD5172" s="5">
        <f t="shared" si="346"/>
        <v>44221</v>
      </c>
      <c r="AE5172" s="96" cm="1">
        <f t="array" ref="AE5172">_xlfn.XLOOKUP(AD5171,SELICHistorico[Data],SELICHistorico[SELIC dia]/100,AE5171,0)</f>
        <v>0</v>
      </c>
      <c r="AF5172" s="80">
        <f t="shared" si="344"/>
        <v>1</v>
      </c>
      <c r="AG5172" s="123">
        <f t="shared" si="343"/>
        <v>1000</v>
      </c>
      <c r="AH5172" s="126" cm="1">
        <f t="array" ref="AH5172">_xlfn.XLOOKUP(AD5171,CDIHistorico_[Data],CDIHistorico_[CDI dia]/100,AH5171,0)</f>
        <v>0</v>
      </c>
      <c r="AI5172" s="2">
        <f t="shared" si="345"/>
        <v>1</v>
      </c>
    </row>
    <row r="5173" spans="26:35" hidden="1" x14ac:dyDescent="0.25">
      <c r="Z5173"/>
      <c r="AD5173" s="5">
        <f t="shared" si="346"/>
        <v>44222</v>
      </c>
      <c r="AE5173" s="96" cm="1">
        <f t="array" ref="AE5173">_xlfn.XLOOKUP(AD5172,SELICHistorico[Data],SELICHistorico[SELIC dia]/100,AE5172,0)</f>
        <v>0</v>
      </c>
      <c r="AF5173" s="80">
        <f t="shared" si="344"/>
        <v>1</v>
      </c>
      <c r="AG5173" s="123">
        <f t="shared" si="343"/>
        <v>1000</v>
      </c>
      <c r="AH5173" s="126" cm="1">
        <f t="array" ref="AH5173">_xlfn.XLOOKUP(AD5172,CDIHistorico_[Data],CDIHistorico_[CDI dia]/100,AH5172,0)</f>
        <v>0</v>
      </c>
      <c r="AI5173" s="2">
        <f t="shared" si="345"/>
        <v>1</v>
      </c>
    </row>
    <row r="5174" spans="26:35" hidden="1" x14ac:dyDescent="0.25">
      <c r="Z5174"/>
      <c r="AD5174" s="5">
        <f t="shared" si="346"/>
        <v>44223</v>
      </c>
      <c r="AE5174" s="96" cm="1">
        <f t="array" ref="AE5174">_xlfn.XLOOKUP(AD5173,SELICHistorico[Data],SELICHistorico[SELIC dia]/100,AE5173,0)</f>
        <v>0</v>
      </c>
      <c r="AF5174" s="80">
        <f t="shared" si="344"/>
        <v>1</v>
      </c>
      <c r="AG5174" s="123">
        <f t="shared" si="343"/>
        <v>1000</v>
      </c>
      <c r="AH5174" s="126" cm="1">
        <f t="array" ref="AH5174">_xlfn.XLOOKUP(AD5173,CDIHistorico_[Data],CDIHistorico_[CDI dia]/100,AH5173,0)</f>
        <v>0</v>
      </c>
      <c r="AI5174" s="2">
        <f t="shared" si="345"/>
        <v>1</v>
      </c>
    </row>
    <row r="5175" spans="26:35" hidden="1" x14ac:dyDescent="0.25">
      <c r="Z5175"/>
      <c r="AD5175" s="5">
        <f t="shared" si="346"/>
        <v>44224</v>
      </c>
      <c r="AE5175" s="96" cm="1">
        <f t="array" ref="AE5175">_xlfn.XLOOKUP(AD5174,SELICHistorico[Data],SELICHistorico[SELIC dia]/100,AE5174,0)</f>
        <v>0</v>
      </c>
      <c r="AF5175" s="80">
        <f t="shared" si="344"/>
        <v>1</v>
      </c>
      <c r="AG5175" s="123">
        <f t="shared" si="343"/>
        <v>1000</v>
      </c>
      <c r="AH5175" s="126" cm="1">
        <f t="array" ref="AH5175">_xlfn.XLOOKUP(AD5174,CDIHistorico_[Data],CDIHistorico_[CDI dia]/100,AH5174,0)</f>
        <v>0</v>
      </c>
      <c r="AI5175" s="2">
        <f t="shared" si="345"/>
        <v>1</v>
      </c>
    </row>
    <row r="5176" spans="26:35" hidden="1" x14ac:dyDescent="0.25">
      <c r="Z5176"/>
      <c r="AD5176" s="5">
        <f t="shared" si="346"/>
        <v>44225</v>
      </c>
      <c r="AE5176" s="96" cm="1">
        <f t="array" ref="AE5176">_xlfn.XLOOKUP(AD5175,SELICHistorico[Data],SELICHistorico[SELIC dia]/100,AE5175,0)</f>
        <v>0</v>
      </c>
      <c r="AF5176" s="80">
        <f t="shared" si="344"/>
        <v>1</v>
      </c>
      <c r="AG5176" s="123">
        <f t="shared" si="343"/>
        <v>1000</v>
      </c>
      <c r="AH5176" s="126" cm="1">
        <f t="array" ref="AH5176">_xlfn.XLOOKUP(AD5175,CDIHistorico_[Data],CDIHistorico_[CDI dia]/100,AH5175,0)</f>
        <v>0</v>
      </c>
      <c r="AI5176" s="2">
        <f t="shared" si="345"/>
        <v>1</v>
      </c>
    </row>
    <row r="5177" spans="26:35" hidden="1" x14ac:dyDescent="0.25">
      <c r="Z5177"/>
      <c r="AD5177" s="5">
        <f t="shared" si="346"/>
        <v>44228</v>
      </c>
      <c r="AE5177" s="96" cm="1">
        <f t="array" ref="AE5177">_xlfn.XLOOKUP(AD5176,SELICHistorico[Data],SELICHistorico[SELIC dia]/100,AE5176,0)</f>
        <v>0</v>
      </c>
      <c r="AF5177" s="80">
        <f t="shared" si="344"/>
        <v>1</v>
      </c>
      <c r="AG5177" s="123">
        <f t="shared" si="343"/>
        <v>1000</v>
      </c>
      <c r="AH5177" s="126" cm="1">
        <f t="array" ref="AH5177">_xlfn.XLOOKUP(AD5176,CDIHistorico_[Data],CDIHistorico_[CDI dia]/100,AH5176,0)</f>
        <v>0</v>
      </c>
      <c r="AI5177" s="2">
        <f t="shared" si="345"/>
        <v>1</v>
      </c>
    </row>
    <row r="5178" spans="26:35" hidden="1" x14ac:dyDescent="0.25">
      <c r="Z5178"/>
      <c r="AD5178" s="5">
        <f t="shared" si="346"/>
        <v>44229</v>
      </c>
      <c r="AE5178" s="96" cm="1">
        <f t="array" ref="AE5178">_xlfn.XLOOKUP(AD5177,SELICHistorico[Data],SELICHistorico[SELIC dia]/100,AE5177,0)</f>
        <v>0</v>
      </c>
      <c r="AF5178" s="80">
        <f t="shared" si="344"/>
        <v>1</v>
      </c>
      <c r="AG5178" s="123">
        <f t="shared" si="343"/>
        <v>1000</v>
      </c>
      <c r="AH5178" s="126" cm="1">
        <f t="array" ref="AH5178">_xlfn.XLOOKUP(AD5177,CDIHistorico_[Data],CDIHistorico_[CDI dia]/100,AH5177,0)</f>
        <v>0</v>
      </c>
      <c r="AI5178" s="2">
        <f t="shared" si="345"/>
        <v>1</v>
      </c>
    </row>
    <row r="5179" spans="26:35" hidden="1" x14ac:dyDescent="0.25">
      <c r="Z5179"/>
      <c r="AD5179" s="5">
        <f t="shared" si="346"/>
        <v>44230</v>
      </c>
      <c r="AE5179" s="96" cm="1">
        <f t="array" ref="AE5179">_xlfn.XLOOKUP(AD5178,SELICHistorico[Data],SELICHistorico[SELIC dia]/100,AE5178,0)</f>
        <v>0</v>
      </c>
      <c r="AF5179" s="80">
        <f t="shared" si="344"/>
        <v>1</v>
      </c>
      <c r="AG5179" s="123">
        <f t="shared" si="343"/>
        <v>1000</v>
      </c>
      <c r="AH5179" s="126" cm="1">
        <f t="array" ref="AH5179">_xlfn.XLOOKUP(AD5178,CDIHistorico_[Data],CDIHistorico_[CDI dia]/100,AH5178,0)</f>
        <v>0</v>
      </c>
      <c r="AI5179" s="2">
        <f t="shared" si="345"/>
        <v>1</v>
      </c>
    </row>
    <row r="5180" spans="26:35" hidden="1" x14ac:dyDescent="0.25">
      <c r="Z5180"/>
      <c r="AD5180" s="5">
        <f t="shared" si="346"/>
        <v>44231</v>
      </c>
      <c r="AE5180" s="96" cm="1">
        <f t="array" ref="AE5180">_xlfn.XLOOKUP(AD5179,SELICHistorico[Data],SELICHistorico[SELIC dia]/100,AE5179,0)</f>
        <v>0</v>
      </c>
      <c r="AF5180" s="80">
        <f t="shared" si="344"/>
        <v>1</v>
      </c>
      <c r="AG5180" s="123">
        <f t="shared" si="343"/>
        <v>1000</v>
      </c>
      <c r="AH5180" s="126" cm="1">
        <f t="array" ref="AH5180">_xlfn.XLOOKUP(AD5179,CDIHistorico_[Data],CDIHistorico_[CDI dia]/100,AH5179,0)</f>
        <v>0</v>
      </c>
      <c r="AI5180" s="2">
        <f t="shared" si="345"/>
        <v>1</v>
      </c>
    </row>
    <row r="5181" spans="26:35" hidden="1" x14ac:dyDescent="0.25">
      <c r="Z5181"/>
      <c r="AD5181" s="5">
        <f t="shared" si="346"/>
        <v>44232</v>
      </c>
      <c r="AE5181" s="96" cm="1">
        <f t="array" ref="AE5181">_xlfn.XLOOKUP(AD5180,SELICHistorico[Data],SELICHistorico[SELIC dia]/100,AE5180,0)</f>
        <v>0</v>
      </c>
      <c r="AF5181" s="80">
        <f t="shared" si="344"/>
        <v>1</v>
      </c>
      <c r="AG5181" s="123">
        <f t="shared" si="343"/>
        <v>1000</v>
      </c>
      <c r="AH5181" s="126" cm="1">
        <f t="array" ref="AH5181">_xlfn.XLOOKUP(AD5180,CDIHistorico_[Data],CDIHistorico_[CDI dia]/100,AH5180,0)</f>
        <v>0</v>
      </c>
      <c r="AI5181" s="2">
        <f t="shared" si="345"/>
        <v>1</v>
      </c>
    </row>
    <row r="5182" spans="26:35" hidden="1" x14ac:dyDescent="0.25">
      <c r="Z5182"/>
      <c r="AD5182" s="5">
        <f t="shared" si="346"/>
        <v>44235</v>
      </c>
      <c r="AE5182" s="96" cm="1">
        <f t="array" ref="AE5182">_xlfn.XLOOKUP(AD5181,SELICHistorico[Data],SELICHistorico[SELIC dia]/100,AE5181,0)</f>
        <v>0</v>
      </c>
      <c r="AF5182" s="80">
        <f t="shared" si="344"/>
        <v>1</v>
      </c>
      <c r="AG5182" s="123">
        <f t="shared" si="343"/>
        <v>1000</v>
      </c>
      <c r="AH5182" s="126" cm="1">
        <f t="array" ref="AH5182">_xlfn.XLOOKUP(AD5181,CDIHistorico_[Data],CDIHistorico_[CDI dia]/100,AH5181,0)</f>
        <v>0</v>
      </c>
      <c r="AI5182" s="2">
        <f t="shared" si="345"/>
        <v>1</v>
      </c>
    </row>
    <row r="5183" spans="26:35" hidden="1" x14ac:dyDescent="0.25">
      <c r="Z5183"/>
      <c r="AD5183" s="5">
        <f t="shared" si="346"/>
        <v>44236</v>
      </c>
      <c r="AE5183" s="96" cm="1">
        <f t="array" ref="AE5183">_xlfn.XLOOKUP(AD5182,SELICHistorico[Data],SELICHistorico[SELIC dia]/100,AE5182,0)</f>
        <v>0</v>
      </c>
      <c r="AF5183" s="80">
        <f t="shared" si="344"/>
        <v>1</v>
      </c>
      <c r="AG5183" s="123">
        <f t="shared" si="343"/>
        <v>1000</v>
      </c>
      <c r="AH5183" s="126" cm="1">
        <f t="array" ref="AH5183">_xlfn.XLOOKUP(AD5182,CDIHistorico_[Data],CDIHistorico_[CDI dia]/100,AH5182,0)</f>
        <v>0</v>
      </c>
      <c r="AI5183" s="2">
        <f t="shared" si="345"/>
        <v>1</v>
      </c>
    </row>
    <row r="5184" spans="26:35" hidden="1" x14ac:dyDescent="0.25">
      <c r="Z5184"/>
      <c r="AD5184" s="5">
        <f t="shared" si="346"/>
        <v>44237</v>
      </c>
      <c r="AE5184" s="96" cm="1">
        <f t="array" ref="AE5184">_xlfn.XLOOKUP(AD5183,SELICHistorico[Data],SELICHistorico[SELIC dia]/100,AE5183,0)</f>
        <v>0</v>
      </c>
      <c r="AF5184" s="80">
        <f t="shared" si="344"/>
        <v>1</v>
      </c>
      <c r="AG5184" s="123">
        <f t="shared" si="343"/>
        <v>1000</v>
      </c>
      <c r="AH5184" s="126" cm="1">
        <f t="array" ref="AH5184">_xlfn.XLOOKUP(AD5183,CDIHistorico_[Data],CDIHistorico_[CDI dia]/100,AH5183,0)</f>
        <v>0</v>
      </c>
      <c r="AI5184" s="2">
        <f t="shared" si="345"/>
        <v>1</v>
      </c>
    </row>
    <row r="5185" spans="26:35" hidden="1" x14ac:dyDescent="0.25">
      <c r="Z5185"/>
      <c r="AD5185" s="5">
        <f t="shared" si="346"/>
        <v>44238</v>
      </c>
      <c r="AE5185" s="96" cm="1">
        <f t="array" ref="AE5185">_xlfn.XLOOKUP(AD5184,SELICHistorico[Data],SELICHistorico[SELIC dia]/100,AE5184,0)</f>
        <v>0</v>
      </c>
      <c r="AF5185" s="80">
        <f t="shared" si="344"/>
        <v>1</v>
      </c>
      <c r="AG5185" s="123">
        <f t="shared" si="343"/>
        <v>1000</v>
      </c>
      <c r="AH5185" s="126" cm="1">
        <f t="array" ref="AH5185">_xlfn.XLOOKUP(AD5184,CDIHistorico_[Data],CDIHistorico_[CDI dia]/100,AH5184,0)</f>
        <v>0</v>
      </c>
      <c r="AI5185" s="2">
        <f t="shared" si="345"/>
        <v>1</v>
      </c>
    </row>
    <row r="5186" spans="26:35" hidden="1" x14ac:dyDescent="0.25">
      <c r="Z5186"/>
      <c r="AD5186" s="5">
        <f t="shared" si="346"/>
        <v>44239</v>
      </c>
      <c r="AE5186" s="96" cm="1">
        <f t="array" ref="AE5186">_xlfn.XLOOKUP(AD5185,SELICHistorico[Data],SELICHistorico[SELIC dia]/100,AE5185,0)</f>
        <v>0</v>
      </c>
      <c r="AF5186" s="80">
        <f t="shared" si="344"/>
        <v>1</v>
      </c>
      <c r="AG5186" s="123">
        <f t="shared" si="343"/>
        <v>1000</v>
      </c>
      <c r="AH5186" s="126" cm="1">
        <f t="array" ref="AH5186">_xlfn.XLOOKUP(AD5185,CDIHistorico_[Data],CDIHistorico_[CDI dia]/100,AH5185,0)</f>
        <v>0</v>
      </c>
      <c r="AI5186" s="2">
        <f t="shared" si="345"/>
        <v>1</v>
      </c>
    </row>
    <row r="5187" spans="26:35" hidden="1" x14ac:dyDescent="0.25">
      <c r="Z5187"/>
      <c r="AD5187" s="5">
        <f t="shared" si="346"/>
        <v>44244</v>
      </c>
      <c r="AE5187" s="96" cm="1">
        <f t="array" ref="AE5187">_xlfn.XLOOKUP(AD5186,SELICHistorico[Data],SELICHistorico[SELIC dia]/100,AE5186,0)</f>
        <v>0</v>
      </c>
      <c r="AF5187" s="80">
        <f t="shared" si="344"/>
        <v>1</v>
      </c>
      <c r="AG5187" s="123">
        <f t="shared" si="343"/>
        <v>1000</v>
      </c>
      <c r="AH5187" s="126" cm="1">
        <f t="array" ref="AH5187">_xlfn.XLOOKUP(AD5186,CDIHistorico_[Data],CDIHistorico_[CDI dia]/100,AH5186,0)</f>
        <v>0</v>
      </c>
      <c r="AI5187" s="2">
        <f t="shared" si="345"/>
        <v>1</v>
      </c>
    </row>
    <row r="5188" spans="26:35" hidden="1" x14ac:dyDescent="0.25">
      <c r="Z5188"/>
      <c r="AD5188" s="5">
        <f t="shared" si="346"/>
        <v>44245</v>
      </c>
      <c r="AE5188" s="96" cm="1">
        <f t="array" ref="AE5188">_xlfn.XLOOKUP(AD5187,SELICHistorico[Data],SELICHistorico[SELIC dia]/100,AE5187,0)</f>
        <v>0</v>
      </c>
      <c r="AF5188" s="80">
        <f t="shared" si="344"/>
        <v>1</v>
      </c>
      <c r="AG5188" s="123">
        <f t="shared" si="343"/>
        <v>1000</v>
      </c>
      <c r="AH5188" s="126" cm="1">
        <f t="array" ref="AH5188">_xlfn.XLOOKUP(AD5187,CDIHistorico_[Data],CDIHistorico_[CDI dia]/100,AH5187,0)</f>
        <v>0</v>
      </c>
      <c r="AI5188" s="2">
        <f t="shared" si="345"/>
        <v>1</v>
      </c>
    </row>
    <row r="5189" spans="26:35" hidden="1" x14ac:dyDescent="0.25">
      <c r="Z5189"/>
      <c r="AD5189" s="5">
        <f t="shared" si="346"/>
        <v>44246</v>
      </c>
      <c r="AE5189" s="96" cm="1">
        <f t="array" ref="AE5189">_xlfn.XLOOKUP(AD5188,SELICHistorico[Data],SELICHistorico[SELIC dia]/100,AE5188,0)</f>
        <v>0</v>
      </c>
      <c r="AF5189" s="80">
        <f t="shared" si="344"/>
        <v>1</v>
      </c>
      <c r="AG5189" s="123">
        <f t="shared" si="343"/>
        <v>1000</v>
      </c>
      <c r="AH5189" s="126" cm="1">
        <f t="array" ref="AH5189">_xlfn.XLOOKUP(AD5188,CDIHistorico_[Data],CDIHistorico_[CDI dia]/100,AH5188,0)</f>
        <v>0</v>
      </c>
      <c r="AI5189" s="2">
        <f t="shared" si="345"/>
        <v>1</v>
      </c>
    </row>
    <row r="5190" spans="26:35" hidden="1" x14ac:dyDescent="0.25">
      <c r="Z5190"/>
      <c r="AD5190" s="5">
        <f t="shared" si="346"/>
        <v>44249</v>
      </c>
      <c r="AE5190" s="96" cm="1">
        <f t="array" ref="AE5190">_xlfn.XLOOKUP(AD5189,SELICHistorico[Data],SELICHistorico[SELIC dia]/100,AE5189,0)</f>
        <v>0</v>
      </c>
      <c r="AF5190" s="80">
        <f t="shared" si="344"/>
        <v>1</v>
      </c>
      <c r="AG5190" s="123">
        <f t="shared" si="343"/>
        <v>1000</v>
      </c>
      <c r="AH5190" s="126" cm="1">
        <f t="array" ref="AH5190">_xlfn.XLOOKUP(AD5189,CDIHistorico_[Data],CDIHistorico_[CDI dia]/100,AH5189,0)</f>
        <v>0</v>
      </c>
      <c r="AI5190" s="2">
        <f t="shared" si="345"/>
        <v>1</v>
      </c>
    </row>
    <row r="5191" spans="26:35" hidden="1" x14ac:dyDescent="0.25">
      <c r="Z5191"/>
      <c r="AD5191" s="5">
        <f t="shared" si="346"/>
        <v>44250</v>
      </c>
      <c r="AE5191" s="96" cm="1">
        <f t="array" ref="AE5191">_xlfn.XLOOKUP(AD5190,SELICHistorico[Data],SELICHistorico[SELIC dia]/100,AE5190,0)</f>
        <v>0</v>
      </c>
      <c r="AF5191" s="80">
        <f t="shared" si="344"/>
        <v>1</v>
      </c>
      <c r="AG5191" s="123">
        <f t="shared" si="343"/>
        <v>1000</v>
      </c>
      <c r="AH5191" s="126" cm="1">
        <f t="array" ref="AH5191">_xlfn.XLOOKUP(AD5190,CDIHistorico_[Data],CDIHistorico_[CDI dia]/100,AH5190,0)</f>
        <v>0</v>
      </c>
      <c r="AI5191" s="2">
        <f t="shared" si="345"/>
        <v>1</v>
      </c>
    </row>
    <row r="5192" spans="26:35" hidden="1" x14ac:dyDescent="0.25">
      <c r="Z5192"/>
      <c r="AD5192" s="5">
        <f t="shared" si="346"/>
        <v>44251</v>
      </c>
      <c r="AE5192" s="96" cm="1">
        <f t="array" ref="AE5192">_xlfn.XLOOKUP(AD5191,SELICHistorico[Data],SELICHistorico[SELIC dia]/100,AE5191,0)</f>
        <v>0</v>
      </c>
      <c r="AF5192" s="80">
        <f t="shared" si="344"/>
        <v>1</v>
      </c>
      <c r="AG5192" s="123">
        <f t="shared" si="343"/>
        <v>1000</v>
      </c>
      <c r="AH5192" s="126" cm="1">
        <f t="array" ref="AH5192">_xlfn.XLOOKUP(AD5191,CDIHistorico_[Data],CDIHistorico_[CDI dia]/100,AH5191,0)</f>
        <v>0</v>
      </c>
      <c r="AI5192" s="2">
        <f t="shared" si="345"/>
        <v>1</v>
      </c>
    </row>
    <row r="5193" spans="26:35" hidden="1" x14ac:dyDescent="0.25">
      <c r="Z5193"/>
      <c r="AD5193" s="5">
        <f t="shared" si="346"/>
        <v>44252</v>
      </c>
      <c r="AE5193" s="96" cm="1">
        <f t="array" ref="AE5193">_xlfn.XLOOKUP(AD5192,SELICHistorico[Data],SELICHistorico[SELIC dia]/100,AE5192,0)</f>
        <v>0</v>
      </c>
      <c r="AF5193" s="80">
        <f t="shared" si="344"/>
        <v>1</v>
      </c>
      <c r="AG5193" s="123">
        <f t="shared" si="343"/>
        <v>1000</v>
      </c>
      <c r="AH5193" s="126" cm="1">
        <f t="array" ref="AH5193">_xlfn.XLOOKUP(AD5192,CDIHistorico_[Data],CDIHistorico_[CDI dia]/100,AH5192,0)</f>
        <v>0</v>
      </c>
      <c r="AI5193" s="2">
        <f t="shared" si="345"/>
        <v>1</v>
      </c>
    </row>
    <row r="5194" spans="26:35" hidden="1" x14ac:dyDescent="0.25">
      <c r="Z5194"/>
      <c r="AD5194" s="5">
        <f t="shared" si="346"/>
        <v>44253</v>
      </c>
      <c r="AE5194" s="96" cm="1">
        <f t="array" ref="AE5194">_xlfn.XLOOKUP(AD5193,SELICHistorico[Data],SELICHistorico[SELIC dia]/100,AE5193,0)</f>
        <v>0</v>
      </c>
      <c r="AF5194" s="80">
        <f t="shared" si="344"/>
        <v>1</v>
      </c>
      <c r="AG5194" s="123">
        <f t="shared" si="343"/>
        <v>1000</v>
      </c>
      <c r="AH5194" s="126" cm="1">
        <f t="array" ref="AH5194">_xlfn.XLOOKUP(AD5193,CDIHistorico_[Data],CDIHistorico_[CDI dia]/100,AH5193,0)</f>
        <v>0</v>
      </c>
      <c r="AI5194" s="2">
        <f t="shared" si="345"/>
        <v>1</v>
      </c>
    </row>
    <row r="5195" spans="26:35" hidden="1" x14ac:dyDescent="0.25">
      <c r="Z5195"/>
      <c r="AD5195" s="5">
        <f t="shared" si="346"/>
        <v>44256</v>
      </c>
      <c r="AE5195" s="96" cm="1">
        <f t="array" ref="AE5195">_xlfn.XLOOKUP(AD5194,SELICHistorico[Data],SELICHistorico[SELIC dia]/100,AE5194,0)</f>
        <v>0</v>
      </c>
      <c r="AF5195" s="80">
        <f t="shared" si="344"/>
        <v>1</v>
      </c>
      <c r="AG5195" s="123">
        <f t="shared" si="343"/>
        <v>1000</v>
      </c>
      <c r="AH5195" s="126" cm="1">
        <f t="array" ref="AH5195">_xlfn.XLOOKUP(AD5194,CDIHistorico_[Data],CDIHistorico_[CDI dia]/100,AH5194,0)</f>
        <v>0</v>
      </c>
      <c r="AI5195" s="2">
        <f t="shared" si="345"/>
        <v>1</v>
      </c>
    </row>
    <row r="5196" spans="26:35" hidden="1" x14ac:dyDescent="0.25">
      <c r="Z5196"/>
      <c r="AD5196" s="5">
        <f t="shared" si="346"/>
        <v>44257</v>
      </c>
      <c r="AE5196" s="96" cm="1">
        <f t="array" ref="AE5196">_xlfn.XLOOKUP(AD5195,SELICHistorico[Data],SELICHistorico[SELIC dia]/100,AE5195,0)</f>
        <v>0</v>
      </c>
      <c r="AF5196" s="80">
        <f t="shared" si="344"/>
        <v>1</v>
      </c>
      <c r="AG5196" s="123">
        <f t="shared" ref="AG5196:AG5259" si="347">TRUNC(1000*AF5196,6)</f>
        <v>1000</v>
      </c>
      <c r="AH5196" s="126" cm="1">
        <f t="array" ref="AH5196">_xlfn.XLOOKUP(AD5195,CDIHistorico_[Data],CDIHistorico_[CDI dia]/100,AH5195,0)</f>
        <v>0</v>
      </c>
      <c r="AI5196" s="2">
        <f t="shared" si="345"/>
        <v>1</v>
      </c>
    </row>
    <row r="5197" spans="26:35" hidden="1" x14ac:dyDescent="0.25">
      <c r="Z5197"/>
      <c r="AD5197" s="5">
        <f t="shared" si="346"/>
        <v>44258</v>
      </c>
      <c r="AE5197" s="96" cm="1">
        <f t="array" ref="AE5197">_xlfn.XLOOKUP(AD5196,SELICHistorico[Data],SELICHistorico[SELIC dia]/100,AE5196,0)</f>
        <v>0</v>
      </c>
      <c r="AF5197" s="80">
        <f t="shared" ref="AF5197:AF5260" si="348">AF5196*(1+AE5197)</f>
        <v>1</v>
      </c>
      <c r="AG5197" s="123">
        <f t="shared" si="347"/>
        <v>1000</v>
      </c>
      <c r="AH5197" s="126" cm="1">
        <f t="array" ref="AH5197">_xlfn.XLOOKUP(AD5196,CDIHistorico_[Data],CDIHistorico_[CDI dia]/100,AH5196,0)</f>
        <v>0</v>
      </c>
      <c r="AI5197" s="2">
        <f t="shared" ref="AI5197:AI5260" si="349">AI5196*(1+AH5197)</f>
        <v>1</v>
      </c>
    </row>
    <row r="5198" spans="26:35" hidden="1" x14ac:dyDescent="0.25">
      <c r="Z5198"/>
      <c r="AD5198" s="5">
        <f t="shared" si="346"/>
        <v>44259</v>
      </c>
      <c r="AE5198" s="96" cm="1">
        <f t="array" ref="AE5198">_xlfn.XLOOKUP(AD5197,SELICHistorico[Data],SELICHistorico[SELIC dia]/100,AE5197,0)</f>
        <v>0</v>
      </c>
      <c r="AF5198" s="80">
        <f t="shared" si="348"/>
        <v>1</v>
      </c>
      <c r="AG5198" s="123">
        <f t="shared" si="347"/>
        <v>1000</v>
      </c>
      <c r="AH5198" s="126" cm="1">
        <f t="array" ref="AH5198">_xlfn.XLOOKUP(AD5197,CDIHistorico_[Data],CDIHistorico_[CDI dia]/100,AH5197,0)</f>
        <v>0</v>
      </c>
      <c r="AI5198" s="2">
        <f t="shared" si="349"/>
        <v>1</v>
      </c>
    </row>
    <row r="5199" spans="26:35" hidden="1" x14ac:dyDescent="0.25">
      <c r="Z5199"/>
      <c r="AD5199" s="5">
        <f t="shared" si="346"/>
        <v>44260</v>
      </c>
      <c r="AE5199" s="96" cm="1">
        <f t="array" ref="AE5199">_xlfn.XLOOKUP(AD5198,SELICHistorico[Data],SELICHistorico[SELIC dia]/100,AE5198,0)</f>
        <v>0</v>
      </c>
      <c r="AF5199" s="80">
        <f t="shared" si="348"/>
        <v>1</v>
      </c>
      <c r="AG5199" s="123">
        <f t="shared" si="347"/>
        <v>1000</v>
      </c>
      <c r="AH5199" s="126" cm="1">
        <f t="array" ref="AH5199">_xlfn.XLOOKUP(AD5198,CDIHistorico_[Data],CDIHistorico_[CDI dia]/100,AH5198,0)</f>
        <v>0</v>
      </c>
      <c r="AI5199" s="2">
        <f t="shared" si="349"/>
        <v>1</v>
      </c>
    </row>
    <row r="5200" spans="26:35" hidden="1" x14ac:dyDescent="0.25">
      <c r="Z5200"/>
      <c r="AD5200" s="5">
        <f t="shared" si="346"/>
        <v>44263</v>
      </c>
      <c r="AE5200" s="96" cm="1">
        <f t="array" ref="AE5200">_xlfn.XLOOKUP(AD5199,SELICHistorico[Data],SELICHistorico[SELIC dia]/100,AE5199,0)</f>
        <v>0</v>
      </c>
      <c r="AF5200" s="80">
        <f t="shared" si="348"/>
        <v>1</v>
      </c>
      <c r="AG5200" s="123">
        <f t="shared" si="347"/>
        <v>1000</v>
      </c>
      <c r="AH5200" s="126" cm="1">
        <f t="array" ref="AH5200">_xlfn.XLOOKUP(AD5199,CDIHistorico_[Data],CDIHistorico_[CDI dia]/100,AH5199,0)</f>
        <v>0</v>
      </c>
      <c r="AI5200" s="2">
        <f t="shared" si="349"/>
        <v>1</v>
      </c>
    </row>
    <row r="5201" spans="26:35" hidden="1" x14ac:dyDescent="0.25">
      <c r="Z5201"/>
      <c r="AD5201" s="5">
        <f t="shared" si="346"/>
        <v>44264</v>
      </c>
      <c r="AE5201" s="96" cm="1">
        <f t="array" ref="AE5201">_xlfn.XLOOKUP(AD5200,SELICHistorico[Data],SELICHistorico[SELIC dia]/100,AE5200,0)</f>
        <v>0</v>
      </c>
      <c r="AF5201" s="80">
        <f t="shared" si="348"/>
        <v>1</v>
      </c>
      <c r="AG5201" s="123">
        <f t="shared" si="347"/>
        <v>1000</v>
      </c>
      <c r="AH5201" s="126" cm="1">
        <f t="array" ref="AH5201">_xlfn.XLOOKUP(AD5200,CDIHistorico_[Data],CDIHistorico_[CDI dia]/100,AH5200,0)</f>
        <v>0</v>
      </c>
      <c r="AI5201" s="2">
        <f t="shared" si="349"/>
        <v>1</v>
      </c>
    </row>
    <row r="5202" spans="26:35" hidden="1" x14ac:dyDescent="0.25">
      <c r="Z5202"/>
      <c r="AD5202" s="5">
        <f t="shared" si="346"/>
        <v>44265</v>
      </c>
      <c r="AE5202" s="96" cm="1">
        <f t="array" ref="AE5202">_xlfn.XLOOKUP(AD5201,SELICHistorico[Data],SELICHistorico[SELIC dia]/100,AE5201,0)</f>
        <v>0</v>
      </c>
      <c r="AF5202" s="80">
        <f t="shared" si="348"/>
        <v>1</v>
      </c>
      <c r="AG5202" s="123">
        <f t="shared" si="347"/>
        <v>1000</v>
      </c>
      <c r="AH5202" s="126" cm="1">
        <f t="array" ref="AH5202">_xlfn.XLOOKUP(AD5201,CDIHistorico_[Data],CDIHistorico_[CDI dia]/100,AH5201,0)</f>
        <v>0</v>
      </c>
      <c r="AI5202" s="2">
        <f t="shared" si="349"/>
        <v>1</v>
      </c>
    </row>
    <row r="5203" spans="26:35" hidden="1" x14ac:dyDescent="0.25">
      <c r="Z5203"/>
      <c r="AD5203" s="5">
        <f t="shared" si="346"/>
        <v>44266</v>
      </c>
      <c r="AE5203" s="96" cm="1">
        <f t="array" ref="AE5203">_xlfn.XLOOKUP(AD5202,SELICHistorico[Data],SELICHistorico[SELIC dia]/100,AE5202,0)</f>
        <v>0</v>
      </c>
      <c r="AF5203" s="80">
        <f t="shared" si="348"/>
        <v>1</v>
      </c>
      <c r="AG5203" s="123">
        <f t="shared" si="347"/>
        <v>1000</v>
      </c>
      <c r="AH5203" s="126" cm="1">
        <f t="array" ref="AH5203">_xlfn.XLOOKUP(AD5202,CDIHistorico_[Data],CDIHistorico_[CDI dia]/100,AH5202,0)</f>
        <v>0</v>
      </c>
      <c r="AI5203" s="2">
        <f t="shared" si="349"/>
        <v>1</v>
      </c>
    </row>
    <row r="5204" spans="26:35" hidden="1" x14ac:dyDescent="0.25">
      <c r="Z5204"/>
      <c r="AD5204" s="5">
        <f t="shared" ref="AD5204:AD5267" si="350">WORKDAY(AD5203,1,feriados)</f>
        <v>44267</v>
      </c>
      <c r="AE5204" s="96" cm="1">
        <f t="array" ref="AE5204">_xlfn.XLOOKUP(AD5203,SELICHistorico[Data],SELICHistorico[SELIC dia]/100,AE5203,0)</f>
        <v>0</v>
      </c>
      <c r="AF5204" s="80">
        <f t="shared" si="348"/>
        <v>1</v>
      </c>
      <c r="AG5204" s="123">
        <f t="shared" si="347"/>
        <v>1000</v>
      </c>
      <c r="AH5204" s="126" cm="1">
        <f t="array" ref="AH5204">_xlfn.XLOOKUP(AD5203,CDIHistorico_[Data],CDIHistorico_[CDI dia]/100,AH5203,0)</f>
        <v>0</v>
      </c>
      <c r="AI5204" s="2">
        <f t="shared" si="349"/>
        <v>1</v>
      </c>
    </row>
    <row r="5205" spans="26:35" hidden="1" x14ac:dyDescent="0.25">
      <c r="Z5205"/>
      <c r="AD5205" s="5">
        <f t="shared" si="350"/>
        <v>44270</v>
      </c>
      <c r="AE5205" s="96" cm="1">
        <f t="array" ref="AE5205">_xlfn.XLOOKUP(AD5204,SELICHistorico[Data],SELICHistorico[SELIC dia]/100,AE5204,0)</f>
        <v>0</v>
      </c>
      <c r="AF5205" s="80">
        <f t="shared" si="348"/>
        <v>1</v>
      </c>
      <c r="AG5205" s="123">
        <f t="shared" si="347"/>
        <v>1000</v>
      </c>
      <c r="AH5205" s="126" cm="1">
        <f t="array" ref="AH5205">_xlfn.XLOOKUP(AD5204,CDIHistorico_[Data],CDIHistorico_[CDI dia]/100,AH5204,0)</f>
        <v>0</v>
      </c>
      <c r="AI5205" s="2">
        <f t="shared" si="349"/>
        <v>1</v>
      </c>
    </row>
    <row r="5206" spans="26:35" hidden="1" x14ac:dyDescent="0.25">
      <c r="Z5206"/>
      <c r="AD5206" s="5">
        <f t="shared" si="350"/>
        <v>44271</v>
      </c>
      <c r="AE5206" s="96" cm="1">
        <f t="array" ref="AE5206">_xlfn.XLOOKUP(AD5205,SELICHistorico[Data],SELICHistorico[SELIC dia]/100,AE5205,0)</f>
        <v>0</v>
      </c>
      <c r="AF5206" s="80">
        <f t="shared" si="348"/>
        <v>1</v>
      </c>
      <c r="AG5206" s="123">
        <f t="shared" si="347"/>
        <v>1000</v>
      </c>
      <c r="AH5206" s="126" cm="1">
        <f t="array" ref="AH5206">_xlfn.XLOOKUP(AD5205,CDIHistorico_[Data],CDIHistorico_[CDI dia]/100,AH5205,0)</f>
        <v>0</v>
      </c>
      <c r="AI5206" s="2">
        <f t="shared" si="349"/>
        <v>1</v>
      </c>
    </row>
    <row r="5207" spans="26:35" hidden="1" x14ac:dyDescent="0.25">
      <c r="Z5207"/>
      <c r="AD5207" s="5">
        <f t="shared" si="350"/>
        <v>44272</v>
      </c>
      <c r="AE5207" s="96" cm="1">
        <f t="array" ref="AE5207">_xlfn.XLOOKUP(AD5206,SELICHistorico[Data],SELICHistorico[SELIC dia]/100,AE5206,0)</f>
        <v>0</v>
      </c>
      <c r="AF5207" s="80">
        <f t="shared" si="348"/>
        <v>1</v>
      </c>
      <c r="AG5207" s="123">
        <f t="shared" si="347"/>
        <v>1000</v>
      </c>
      <c r="AH5207" s="126" cm="1">
        <f t="array" ref="AH5207">_xlfn.XLOOKUP(AD5206,CDIHistorico_[Data],CDIHistorico_[CDI dia]/100,AH5206,0)</f>
        <v>0</v>
      </c>
      <c r="AI5207" s="2">
        <f t="shared" si="349"/>
        <v>1</v>
      </c>
    </row>
    <row r="5208" spans="26:35" hidden="1" x14ac:dyDescent="0.25">
      <c r="Z5208"/>
      <c r="AD5208" s="5">
        <f t="shared" si="350"/>
        <v>44273</v>
      </c>
      <c r="AE5208" s="96" cm="1">
        <f t="array" ref="AE5208">_xlfn.XLOOKUP(AD5207,SELICHistorico[Data],SELICHistorico[SELIC dia]/100,AE5207,0)</f>
        <v>0</v>
      </c>
      <c r="AF5208" s="80">
        <f t="shared" si="348"/>
        <v>1</v>
      </c>
      <c r="AG5208" s="123">
        <f t="shared" si="347"/>
        <v>1000</v>
      </c>
      <c r="AH5208" s="126" cm="1">
        <f t="array" ref="AH5208">_xlfn.XLOOKUP(AD5207,CDIHistorico_[Data],CDIHistorico_[CDI dia]/100,AH5207,0)</f>
        <v>0</v>
      </c>
      <c r="AI5208" s="2">
        <f t="shared" si="349"/>
        <v>1</v>
      </c>
    </row>
    <row r="5209" spans="26:35" hidden="1" x14ac:dyDescent="0.25">
      <c r="Z5209"/>
      <c r="AD5209" s="5">
        <f t="shared" si="350"/>
        <v>44274</v>
      </c>
      <c r="AE5209" s="96" cm="1">
        <f t="array" ref="AE5209">_xlfn.XLOOKUP(AD5208,SELICHistorico[Data],SELICHistorico[SELIC dia]/100,AE5208,0)</f>
        <v>0</v>
      </c>
      <c r="AF5209" s="80">
        <f t="shared" si="348"/>
        <v>1</v>
      </c>
      <c r="AG5209" s="123">
        <f t="shared" si="347"/>
        <v>1000</v>
      </c>
      <c r="AH5209" s="126" cm="1">
        <f t="array" ref="AH5209">_xlfn.XLOOKUP(AD5208,CDIHistorico_[Data],CDIHistorico_[CDI dia]/100,AH5208,0)</f>
        <v>0</v>
      </c>
      <c r="AI5209" s="2">
        <f t="shared" si="349"/>
        <v>1</v>
      </c>
    </row>
    <row r="5210" spans="26:35" hidden="1" x14ac:dyDescent="0.25">
      <c r="Z5210"/>
      <c r="AD5210" s="5">
        <f t="shared" si="350"/>
        <v>44277</v>
      </c>
      <c r="AE5210" s="96" cm="1">
        <f t="array" ref="AE5210">_xlfn.XLOOKUP(AD5209,SELICHistorico[Data],SELICHistorico[SELIC dia]/100,AE5209,0)</f>
        <v>0</v>
      </c>
      <c r="AF5210" s="80">
        <f t="shared" si="348"/>
        <v>1</v>
      </c>
      <c r="AG5210" s="123">
        <f t="shared" si="347"/>
        <v>1000</v>
      </c>
      <c r="AH5210" s="126" cm="1">
        <f t="array" ref="AH5210">_xlfn.XLOOKUP(AD5209,CDIHistorico_[Data],CDIHistorico_[CDI dia]/100,AH5209,0)</f>
        <v>0</v>
      </c>
      <c r="AI5210" s="2">
        <f t="shared" si="349"/>
        <v>1</v>
      </c>
    </row>
    <row r="5211" spans="26:35" hidden="1" x14ac:dyDescent="0.25">
      <c r="Z5211"/>
      <c r="AD5211" s="5">
        <f t="shared" si="350"/>
        <v>44278</v>
      </c>
      <c r="AE5211" s="96" cm="1">
        <f t="array" ref="AE5211">_xlfn.XLOOKUP(AD5210,SELICHistorico[Data],SELICHistorico[SELIC dia]/100,AE5210,0)</f>
        <v>0</v>
      </c>
      <c r="AF5211" s="80">
        <f t="shared" si="348"/>
        <v>1</v>
      </c>
      <c r="AG5211" s="123">
        <f t="shared" si="347"/>
        <v>1000</v>
      </c>
      <c r="AH5211" s="126" cm="1">
        <f t="array" ref="AH5211">_xlfn.XLOOKUP(AD5210,CDIHistorico_[Data],CDIHistorico_[CDI dia]/100,AH5210,0)</f>
        <v>0</v>
      </c>
      <c r="AI5211" s="2">
        <f t="shared" si="349"/>
        <v>1</v>
      </c>
    </row>
    <row r="5212" spans="26:35" hidden="1" x14ac:dyDescent="0.25">
      <c r="Z5212"/>
      <c r="AD5212" s="5">
        <f t="shared" si="350"/>
        <v>44279</v>
      </c>
      <c r="AE5212" s="96" cm="1">
        <f t="array" ref="AE5212">_xlfn.XLOOKUP(AD5211,SELICHistorico[Data],SELICHistorico[SELIC dia]/100,AE5211,0)</f>
        <v>0</v>
      </c>
      <c r="AF5212" s="80">
        <f t="shared" si="348"/>
        <v>1</v>
      </c>
      <c r="AG5212" s="123">
        <f t="shared" si="347"/>
        <v>1000</v>
      </c>
      <c r="AH5212" s="126" cm="1">
        <f t="array" ref="AH5212">_xlfn.XLOOKUP(AD5211,CDIHistorico_[Data],CDIHistorico_[CDI dia]/100,AH5211,0)</f>
        <v>0</v>
      </c>
      <c r="AI5212" s="2">
        <f t="shared" si="349"/>
        <v>1</v>
      </c>
    </row>
    <row r="5213" spans="26:35" hidden="1" x14ac:dyDescent="0.25">
      <c r="Z5213"/>
      <c r="AD5213" s="5">
        <f t="shared" si="350"/>
        <v>44280</v>
      </c>
      <c r="AE5213" s="96" cm="1">
        <f t="array" ref="AE5213">_xlfn.XLOOKUP(AD5212,SELICHistorico[Data],SELICHistorico[SELIC dia]/100,AE5212,0)</f>
        <v>0</v>
      </c>
      <c r="AF5213" s="80">
        <f t="shared" si="348"/>
        <v>1</v>
      </c>
      <c r="AG5213" s="123">
        <f t="shared" si="347"/>
        <v>1000</v>
      </c>
      <c r="AH5213" s="126" cm="1">
        <f t="array" ref="AH5213">_xlfn.XLOOKUP(AD5212,CDIHistorico_[Data],CDIHistorico_[CDI dia]/100,AH5212,0)</f>
        <v>0</v>
      </c>
      <c r="AI5213" s="2">
        <f t="shared" si="349"/>
        <v>1</v>
      </c>
    </row>
    <row r="5214" spans="26:35" hidden="1" x14ac:dyDescent="0.25">
      <c r="Z5214"/>
      <c r="AD5214" s="5">
        <f t="shared" si="350"/>
        <v>44281</v>
      </c>
      <c r="AE5214" s="96" cm="1">
        <f t="array" ref="AE5214">_xlfn.XLOOKUP(AD5213,SELICHistorico[Data],SELICHistorico[SELIC dia]/100,AE5213,0)</f>
        <v>0</v>
      </c>
      <c r="AF5214" s="80">
        <f t="shared" si="348"/>
        <v>1</v>
      </c>
      <c r="AG5214" s="123">
        <f t="shared" si="347"/>
        <v>1000</v>
      </c>
      <c r="AH5214" s="126" cm="1">
        <f t="array" ref="AH5214">_xlfn.XLOOKUP(AD5213,CDIHistorico_[Data],CDIHistorico_[CDI dia]/100,AH5213,0)</f>
        <v>0</v>
      </c>
      <c r="AI5214" s="2">
        <f t="shared" si="349"/>
        <v>1</v>
      </c>
    </row>
    <row r="5215" spans="26:35" hidden="1" x14ac:dyDescent="0.25">
      <c r="Z5215"/>
      <c r="AD5215" s="5">
        <f t="shared" si="350"/>
        <v>44284</v>
      </c>
      <c r="AE5215" s="96" cm="1">
        <f t="array" ref="AE5215">_xlfn.XLOOKUP(AD5214,SELICHistorico[Data],SELICHistorico[SELIC dia]/100,AE5214,0)</f>
        <v>0</v>
      </c>
      <c r="AF5215" s="80">
        <f t="shared" si="348"/>
        <v>1</v>
      </c>
      <c r="AG5215" s="123">
        <f t="shared" si="347"/>
        <v>1000</v>
      </c>
      <c r="AH5215" s="126" cm="1">
        <f t="array" ref="AH5215">_xlfn.XLOOKUP(AD5214,CDIHistorico_[Data],CDIHistorico_[CDI dia]/100,AH5214,0)</f>
        <v>0</v>
      </c>
      <c r="AI5215" s="2">
        <f t="shared" si="349"/>
        <v>1</v>
      </c>
    </row>
    <row r="5216" spans="26:35" hidden="1" x14ac:dyDescent="0.25">
      <c r="Z5216"/>
      <c r="AD5216" s="5">
        <f t="shared" si="350"/>
        <v>44285</v>
      </c>
      <c r="AE5216" s="96" cm="1">
        <f t="array" ref="AE5216">_xlfn.XLOOKUP(AD5215,SELICHistorico[Data],SELICHistorico[SELIC dia]/100,AE5215,0)</f>
        <v>0</v>
      </c>
      <c r="AF5216" s="80">
        <f t="shared" si="348"/>
        <v>1</v>
      </c>
      <c r="AG5216" s="123">
        <f t="shared" si="347"/>
        <v>1000</v>
      </c>
      <c r="AH5216" s="126" cm="1">
        <f t="array" ref="AH5216">_xlfn.XLOOKUP(AD5215,CDIHistorico_[Data],CDIHistorico_[CDI dia]/100,AH5215,0)</f>
        <v>0</v>
      </c>
      <c r="AI5216" s="2">
        <f t="shared" si="349"/>
        <v>1</v>
      </c>
    </row>
    <row r="5217" spans="26:35" hidden="1" x14ac:dyDescent="0.25">
      <c r="Z5217"/>
      <c r="AD5217" s="5">
        <f t="shared" si="350"/>
        <v>44286</v>
      </c>
      <c r="AE5217" s="96" cm="1">
        <f t="array" ref="AE5217">_xlfn.XLOOKUP(AD5216,SELICHistorico[Data],SELICHistorico[SELIC dia]/100,AE5216,0)</f>
        <v>0</v>
      </c>
      <c r="AF5217" s="80">
        <f t="shared" si="348"/>
        <v>1</v>
      </c>
      <c r="AG5217" s="123">
        <f t="shared" si="347"/>
        <v>1000</v>
      </c>
      <c r="AH5217" s="126" cm="1">
        <f t="array" ref="AH5217">_xlfn.XLOOKUP(AD5216,CDIHistorico_[Data],CDIHistorico_[CDI dia]/100,AH5216,0)</f>
        <v>0</v>
      </c>
      <c r="AI5217" s="2">
        <f t="shared" si="349"/>
        <v>1</v>
      </c>
    </row>
    <row r="5218" spans="26:35" hidden="1" x14ac:dyDescent="0.25">
      <c r="Z5218"/>
      <c r="AD5218" s="5">
        <f t="shared" si="350"/>
        <v>44287</v>
      </c>
      <c r="AE5218" s="96" cm="1">
        <f t="array" ref="AE5218">_xlfn.XLOOKUP(AD5217,SELICHistorico[Data],SELICHistorico[SELIC dia]/100,AE5217,0)</f>
        <v>0</v>
      </c>
      <c r="AF5218" s="80">
        <f t="shared" si="348"/>
        <v>1</v>
      </c>
      <c r="AG5218" s="123">
        <f t="shared" si="347"/>
        <v>1000</v>
      </c>
      <c r="AH5218" s="126" cm="1">
        <f t="array" ref="AH5218">_xlfn.XLOOKUP(AD5217,CDIHistorico_[Data],CDIHistorico_[CDI dia]/100,AH5217,0)</f>
        <v>0</v>
      </c>
      <c r="AI5218" s="2">
        <f t="shared" si="349"/>
        <v>1</v>
      </c>
    </row>
    <row r="5219" spans="26:35" hidden="1" x14ac:dyDescent="0.25">
      <c r="Z5219"/>
      <c r="AD5219" s="5">
        <f t="shared" si="350"/>
        <v>44291</v>
      </c>
      <c r="AE5219" s="96" cm="1">
        <f t="array" ref="AE5219">_xlfn.XLOOKUP(AD5218,SELICHistorico[Data],SELICHistorico[SELIC dia]/100,AE5218,0)</f>
        <v>0</v>
      </c>
      <c r="AF5219" s="80">
        <f t="shared" si="348"/>
        <v>1</v>
      </c>
      <c r="AG5219" s="123">
        <f t="shared" si="347"/>
        <v>1000</v>
      </c>
      <c r="AH5219" s="126" cm="1">
        <f t="array" ref="AH5219">_xlfn.XLOOKUP(AD5218,CDIHistorico_[Data],CDIHistorico_[CDI dia]/100,AH5218,0)</f>
        <v>0</v>
      </c>
      <c r="AI5219" s="2">
        <f t="shared" si="349"/>
        <v>1</v>
      </c>
    </row>
    <row r="5220" spans="26:35" hidden="1" x14ac:dyDescent="0.25">
      <c r="Z5220"/>
      <c r="AD5220" s="5">
        <f t="shared" si="350"/>
        <v>44292</v>
      </c>
      <c r="AE5220" s="96" cm="1">
        <f t="array" ref="AE5220">_xlfn.XLOOKUP(AD5219,SELICHistorico[Data],SELICHistorico[SELIC dia]/100,AE5219,0)</f>
        <v>0</v>
      </c>
      <c r="AF5220" s="80">
        <f t="shared" si="348"/>
        <v>1</v>
      </c>
      <c r="AG5220" s="123">
        <f t="shared" si="347"/>
        <v>1000</v>
      </c>
      <c r="AH5220" s="126" cm="1">
        <f t="array" ref="AH5220">_xlfn.XLOOKUP(AD5219,CDIHistorico_[Data],CDIHistorico_[CDI dia]/100,AH5219,0)</f>
        <v>0</v>
      </c>
      <c r="AI5220" s="2">
        <f t="shared" si="349"/>
        <v>1</v>
      </c>
    </row>
    <row r="5221" spans="26:35" hidden="1" x14ac:dyDescent="0.25">
      <c r="Z5221"/>
      <c r="AD5221" s="5">
        <f t="shared" si="350"/>
        <v>44293</v>
      </c>
      <c r="AE5221" s="96" cm="1">
        <f t="array" ref="AE5221">_xlfn.XLOOKUP(AD5220,SELICHistorico[Data],SELICHistorico[SELIC dia]/100,AE5220,0)</f>
        <v>0</v>
      </c>
      <c r="AF5221" s="80">
        <f t="shared" si="348"/>
        <v>1</v>
      </c>
      <c r="AG5221" s="123">
        <f t="shared" si="347"/>
        <v>1000</v>
      </c>
      <c r="AH5221" s="126" cm="1">
        <f t="array" ref="AH5221">_xlfn.XLOOKUP(AD5220,CDIHistorico_[Data],CDIHistorico_[CDI dia]/100,AH5220,0)</f>
        <v>0</v>
      </c>
      <c r="AI5221" s="2">
        <f t="shared" si="349"/>
        <v>1</v>
      </c>
    </row>
    <row r="5222" spans="26:35" hidden="1" x14ac:dyDescent="0.25">
      <c r="Z5222"/>
      <c r="AD5222" s="5">
        <f t="shared" si="350"/>
        <v>44294</v>
      </c>
      <c r="AE5222" s="96" cm="1">
        <f t="array" ref="AE5222">_xlfn.XLOOKUP(AD5221,SELICHistorico[Data],SELICHistorico[SELIC dia]/100,AE5221,0)</f>
        <v>0</v>
      </c>
      <c r="AF5222" s="80">
        <f t="shared" si="348"/>
        <v>1</v>
      </c>
      <c r="AG5222" s="123">
        <f t="shared" si="347"/>
        <v>1000</v>
      </c>
      <c r="AH5222" s="126" cm="1">
        <f t="array" ref="AH5222">_xlfn.XLOOKUP(AD5221,CDIHistorico_[Data],CDIHistorico_[CDI dia]/100,AH5221,0)</f>
        <v>0</v>
      </c>
      <c r="AI5222" s="2">
        <f t="shared" si="349"/>
        <v>1</v>
      </c>
    </row>
    <row r="5223" spans="26:35" hidden="1" x14ac:dyDescent="0.25">
      <c r="Z5223"/>
      <c r="AD5223" s="5">
        <f t="shared" si="350"/>
        <v>44295</v>
      </c>
      <c r="AE5223" s="96" cm="1">
        <f t="array" ref="AE5223">_xlfn.XLOOKUP(AD5222,SELICHistorico[Data],SELICHistorico[SELIC dia]/100,AE5222,0)</f>
        <v>0</v>
      </c>
      <c r="AF5223" s="80">
        <f t="shared" si="348"/>
        <v>1</v>
      </c>
      <c r="AG5223" s="123">
        <f t="shared" si="347"/>
        <v>1000</v>
      </c>
      <c r="AH5223" s="126" cm="1">
        <f t="array" ref="AH5223">_xlfn.XLOOKUP(AD5222,CDIHistorico_[Data],CDIHistorico_[CDI dia]/100,AH5222,0)</f>
        <v>0</v>
      </c>
      <c r="AI5223" s="2">
        <f t="shared" si="349"/>
        <v>1</v>
      </c>
    </row>
    <row r="5224" spans="26:35" hidden="1" x14ac:dyDescent="0.25">
      <c r="Z5224"/>
      <c r="AD5224" s="5">
        <f t="shared" si="350"/>
        <v>44298</v>
      </c>
      <c r="AE5224" s="96" cm="1">
        <f t="array" ref="AE5224">_xlfn.XLOOKUP(AD5223,SELICHistorico[Data],SELICHistorico[SELIC dia]/100,AE5223,0)</f>
        <v>0</v>
      </c>
      <c r="AF5224" s="80">
        <f t="shared" si="348"/>
        <v>1</v>
      </c>
      <c r="AG5224" s="123">
        <f t="shared" si="347"/>
        <v>1000</v>
      </c>
      <c r="AH5224" s="126" cm="1">
        <f t="array" ref="AH5224">_xlfn.XLOOKUP(AD5223,CDIHistorico_[Data],CDIHistorico_[CDI dia]/100,AH5223,0)</f>
        <v>0</v>
      </c>
      <c r="AI5224" s="2">
        <f t="shared" si="349"/>
        <v>1</v>
      </c>
    </row>
    <row r="5225" spans="26:35" hidden="1" x14ac:dyDescent="0.25">
      <c r="Z5225"/>
      <c r="AD5225" s="5">
        <f t="shared" si="350"/>
        <v>44299</v>
      </c>
      <c r="AE5225" s="96" cm="1">
        <f t="array" ref="AE5225">_xlfn.XLOOKUP(AD5224,SELICHistorico[Data],SELICHistorico[SELIC dia]/100,AE5224,0)</f>
        <v>0</v>
      </c>
      <c r="AF5225" s="80">
        <f t="shared" si="348"/>
        <v>1</v>
      </c>
      <c r="AG5225" s="123">
        <f t="shared" si="347"/>
        <v>1000</v>
      </c>
      <c r="AH5225" s="126" cm="1">
        <f t="array" ref="AH5225">_xlfn.XLOOKUP(AD5224,CDIHistorico_[Data],CDIHistorico_[CDI dia]/100,AH5224,0)</f>
        <v>0</v>
      </c>
      <c r="AI5225" s="2">
        <f t="shared" si="349"/>
        <v>1</v>
      </c>
    </row>
    <row r="5226" spans="26:35" hidden="1" x14ac:dyDescent="0.25">
      <c r="Z5226"/>
      <c r="AD5226" s="5">
        <f t="shared" si="350"/>
        <v>44300</v>
      </c>
      <c r="AE5226" s="96" cm="1">
        <f t="array" ref="AE5226">_xlfn.XLOOKUP(AD5225,SELICHistorico[Data],SELICHistorico[SELIC dia]/100,AE5225,0)</f>
        <v>0</v>
      </c>
      <c r="AF5226" s="80">
        <f t="shared" si="348"/>
        <v>1</v>
      </c>
      <c r="AG5226" s="123">
        <f t="shared" si="347"/>
        <v>1000</v>
      </c>
      <c r="AH5226" s="126" cm="1">
        <f t="array" ref="AH5226">_xlfn.XLOOKUP(AD5225,CDIHistorico_[Data],CDIHistorico_[CDI dia]/100,AH5225,0)</f>
        <v>0</v>
      </c>
      <c r="AI5226" s="2">
        <f t="shared" si="349"/>
        <v>1</v>
      </c>
    </row>
    <row r="5227" spans="26:35" hidden="1" x14ac:dyDescent="0.25">
      <c r="Z5227"/>
      <c r="AD5227" s="5">
        <f t="shared" si="350"/>
        <v>44301</v>
      </c>
      <c r="AE5227" s="96" cm="1">
        <f t="array" ref="AE5227">_xlfn.XLOOKUP(AD5226,SELICHistorico[Data],SELICHistorico[SELIC dia]/100,AE5226,0)</f>
        <v>0</v>
      </c>
      <c r="AF5227" s="80">
        <f t="shared" si="348"/>
        <v>1</v>
      </c>
      <c r="AG5227" s="123">
        <f t="shared" si="347"/>
        <v>1000</v>
      </c>
      <c r="AH5227" s="126" cm="1">
        <f t="array" ref="AH5227">_xlfn.XLOOKUP(AD5226,CDIHistorico_[Data],CDIHistorico_[CDI dia]/100,AH5226,0)</f>
        <v>0</v>
      </c>
      <c r="AI5227" s="2">
        <f t="shared" si="349"/>
        <v>1</v>
      </c>
    </row>
    <row r="5228" spans="26:35" hidden="1" x14ac:dyDescent="0.25">
      <c r="Z5228"/>
      <c r="AD5228" s="5">
        <f t="shared" si="350"/>
        <v>44302</v>
      </c>
      <c r="AE5228" s="96" cm="1">
        <f t="array" ref="AE5228">_xlfn.XLOOKUP(AD5227,SELICHistorico[Data],SELICHistorico[SELIC dia]/100,AE5227,0)</f>
        <v>0</v>
      </c>
      <c r="AF5228" s="80">
        <f t="shared" si="348"/>
        <v>1</v>
      </c>
      <c r="AG5228" s="123">
        <f t="shared" si="347"/>
        <v>1000</v>
      </c>
      <c r="AH5228" s="126" cm="1">
        <f t="array" ref="AH5228">_xlfn.XLOOKUP(AD5227,CDIHistorico_[Data],CDIHistorico_[CDI dia]/100,AH5227,0)</f>
        <v>0</v>
      </c>
      <c r="AI5228" s="2">
        <f t="shared" si="349"/>
        <v>1</v>
      </c>
    </row>
    <row r="5229" spans="26:35" hidden="1" x14ac:dyDescent="0.25">
      <c r="Z5229"/>
      <c r="AD5229" s="5">
        <f t="shared" si="350"/>
        <v>44305</v>
      </c>
      <c r="AE5229" s="96" cm="1">
        <f t="array" ref="AE5229">_xlfn.XLOOKUP(AD5228,SELICHistorico[Data],SELICHistorico[SELIC dia]/100,AE5228,0)</f>
        <v>0</v>
      </c>
      <c r="AF5229" s="80">
        <f t="shared" si="348"/>
        <v>1</v>
      </c>
      <c r="AG5229" s="123">
        <f t="shared" si="347"/>
        <v>1000</v>
      </c>
      <c r="AH5229" s="126" cm="1">
        <f t="array" ref="AH5229">_xlfn.XLOOKUP(AD5228,CDIHistorico_[Data],CDIHistorico_[CDI dia]/100,AH5228,0)</f>
        <v>0</v>
      </c>
      <c r="AI5229" s="2">
        <f t="shared" si="349"/>
        <v>1</v>
      </c>
    </row>
    <row r="5230" spans="26:35" hidden="1" x14ac:dyDescent="0.25">
      <c r="Z5230"/>
      <c r="AD5230" s="5">
        <f t="shared" si="350"/>
        <v>44306</v>
      </c>
      <c r="AE5230" s="96" cm="1">
        <f t="array" ref="AE5230">_xlfn.XLOOKUP(AD5229,SELICHistorico[Data],SELICHistorico[SELIC dia]/100,AE5229,0)</f>
        <v>0</v>
      </c>
      <c r="AF5230" s="80">
        <f t="shared" si="348"/>
        <v>1</v>
      </c>
      <c r="AG5230" s="123">
        <f t="shared" si="347"/>
        <v>1000</v>
      </c>
      <c r="AH5230" s="126" cm="1">
        <f t="array" ref="AH5230">_xlfn.XLOOKUP(AD5229,CDIHistorico_[Data],CDIHistorico_[CDI dia]/100,AH5229,0)</f>
        <v>0</v>
      </c>
      <c r="AI5230" s="2">
        <f t="shared" si="349"/>
        <v>1</v>
      </c>
    </row>
    <row r="5231" spans="26:35" hidden="1" x14ac:dyDescent="0.25">
      <c r="Z5231"/>
      <c r="AD5231" s="5">
        <f t="shared" si="350"/>
        <v>44308</v>
      </c>
      <c r="AE5231" s="96" cm="1">
        <f t="array" ref="AE5231">_xlfn.XLOOKUP(AD5230,SELICHistorico[Data],SELICHistorico[SELIC dia]/100,AE5230,0)</f>
        <v>0</v>
      </c>
      <c r="AF5231" s="80">
        <f t="shared" si="348"/>
        <v>1</v>
      </c>
      <c r="AG5231" s="123">
        <f t="shared" si="347"/>
        <v>1000</v>
      </c>
      <c r="AH5231" s="126" cm="1">
        <f t="array" ref="AH5231">_xlfn.XLOOKUP(AD5230,CDIHistorico_[Data],CDIHistorico_[CDI dia]/100,AH5230,0)</f>
        <v>0</v>
      </c>
      <c r="AI5231" s="2">
        <f t="shared" si="349"/>
        <v>1</v>
      </c>
    </row>
    <row r="5232" spans="26:35" hidden="1" x14ac:dyDescent="0.25">
      <c r="Z5232"/>
      <c r="AD5232" s="5">
        <f t="shared" si="350"/>
        <v>44309</v>
      </c>
      <c r="AE5232" s="96" cm="1">
        <f t="array" ref="AE5232">_xlfn.XLOOKUP(AD5231,SELICHistorico[Data],SELICHistorico[SELIC dia]/100,AE5231,0)</f>
        <v>0</v>
      </c>
      <c r="AF5232" s="80">
        <f t="shared" si="348"/>
        <v>1</v>
      </c>
      <c r="AG5232" s="123">
        <f t="shared" si="347"/>
        <v>1000</v>
      </c>
      <c r="AH5232" s="126" cm="1">
        <f t="array" ref="AH5232">_xlfn.XLOOKUP(AD5231,CDIHistorico_[Data],CDIHistorico_[CDI dia]/100,AH5231,0)</f>
        <v>0</v>
      </c>
      <c r="AI5232" s="2">
        <f t="shared" si="349"/>
        <v>1</v>
      </c>
    </row>
    <row r="5233" spans="26:35" hidden="1" x14ac:dyDescent="0.25">
      <c r="Z5233"/>
      <c r="AD5233" s="5">
        <f t="shared" si="350"/>
        <v>44312</v>
      </c>
      <c r="AE5233" s="96" cm="1">
        <f t="array" ref="AE5233">_xlfn.XLOOKUP(AD5232,SELICHistorico[Data],SELICHistorico[SELIC dia]/100,AE5232,0)</f>
        <v>0</v>
      </c>
      <c r="AF5233" s="80">
        <f t="shared" si="348"/>
        <v>1</v>
      </c>
      <c r="AG5233" s="123">
        <f t="shared" si="347"/>
        <v>1000</v>
      </c>
      <c r="AH5233" s="126" cm="1">
        <f t="array" ref="AH5233">_xlfn.XLOOKUP(AD5232,CDIHistorico_[Data],CDIHistorico_[CDI dia]/100,AH5232,0)</f>
        <v>0</v>
      </c>
      <c r="AI5233" s="2">
        <f t="shared" si="349"/>
        <v>1</v>
      </c>
    </row>
    <row r="5234" spans="26:35" hidden="1" x14ac:dyDescent="0.25">
      <c r="Z5234"/>
      <c r="AD5234" s="5">
        <f t="shared" si="350"/>
        <v>44313</v>
      </c>
      <c r="AE5234" s="96" cm="1">
        <f t="array" ref="AE5234">_xlfn.XLOOKUP(AD5233,SELICHistorico[Data],SELICHistorico[SELIC dia]/100,AE5233,0)</f>
        <v>0</v>
      </c>
      <c r="AF5234" s="80">
        <f t="shared" si="348"/>
        <v>1</v>
      </c>
      <c r="AG5234" s="123">
        <f t="shared" si="347"/>
        <v>1000</v>
      </c>
      <c r="AH5234" s="126" cm="1">
        <f t="array" ref="AH5234">_xlfn.XLOOKUP(AD5233,CDIHistorico_[Data],CDIHistorico_[CDI dia]/100,AH5233,0)</f>
        <v>0</v>
      </c>
      <c r="AI5234" s="2">
        <f t="shared" si="349"/>
        <v>1</v>
      </c>
    </row>
    <row r="5235" spans="26:35" hidden="1" x14ac:dyDescent="0.25">
      <c r="Z5235"/>
      <c r="AD5235" s="5">
        <f t="shared" si="350"/>
        <v>44314</v>
      </c>
      <c r="AE5235" s="96" cm="1">
        <f t="array" ref="AE5235">_xlfn.XLOOKUP(AD5234,SELICHistorico[Data],SELICHistorico[SELIC dia]/100,AE5234,0)</f>
        <v>0</v>
      </c>
      <c r="AF5235" s="80">
        <f t="shared" si="348"/>
        <v>1</v>
      </c>
      <c r="AG5235" s="123">
        <f t="shared" si="347"/>
        <v>1000</v>
      </c>
      <c r="AH5235" s="126" cm="1">
        <f t="array" ref="AH5235">_xlfn.XLOOKUP(AD5234,CDIHistorico_[Data],CDIHistorico_[CDI dia]/100,AH5234,0)</f>
        <v>0</v>
      </c>
      <c r="AI5235" s="2">
        <f t="shared" si="349"/>
        <v>1</v>
      </c>
    </row>
    <row r="5236" spans="26:35" hidden="1" x14ac:dyDescent="0.25">
      <c r="Z5236"/>
      <c r="AD5236" s="5">
        <f t="shared" si="350"/>
        <v>44315</v>
      </c>
      <c r="AE5236" s="96" cm="1">
        <f t="array" ref="AE5236">_xlfn.XLOOKUP(AD5235,SELICHistorico[Data],SELICHistorico[SELIC dia]/100,AE5235,0)</f>
        <v>0</v>
      </c>
      <c r="AF5236" s="80">
        <f t="shared" si="348"/>
        <v>1</v>
      </c>
      <c r="AG5236" s="123">
        <f t="shared" si="347"/>
        <v>1000</v>
      </c>
      <c r="AH5236" s="126" cm="1">
        <f t="array" ref="AH5236">_xlfn.XLOOKUP(AD5235,CDIHistorico_[Data],CDIHistorico_[CDI dia]/100,AH5235,0)</f>
        <v>0</v>
      </c>
      <c r="AI5236" s="2">
        <f t="shared" si="349"/>
        <v>1</v>
      </c>
    </row>
    <row r="5237" spans="26:35" hidden="1" x14ac:dyDescent="0.25">
      <c r="Z5237"/>
      <c r="AD5237" s="5">
        <f t="shared" si="350"/>
        <v>44316</v>
      </c>
      <c r="AE5237" s="96" cm="1">
        <f t="array" ref="AE5237">_xlfn.XLOOKUP(AD5236,SELICHistorico[Data],SELICHistorico[SELIC dia]/100,AE5236,0)</f>
        <v>0</v>
      </c>
      <c r="AF5237" s="80">
        <f t="shared" si="348"/>
        <v>1</v>
      </c>
      <c r="AG5237" s="123">
        <f t="shared" si="347"/>
        <v>1000</v>
      </c>
      <c r="AH5237" s="126" cm="1">
        <f t="array" ref="AH5237">_xlfn.XLOOKUP(AD5236,CDIHistorico_[Data],CDIHistorico_[CDI dia]/100,AH5236,0)</f>
        <v>0</v>
      </c>
      <c r="AI5237" s="2">
        <f t="shared" si="349"/>
        <v>1</v>
      </c>
    </row>
    <row r="5238" spans="26:35" hidden="1" x14ac:dyDescent="0.25">
      <c r="Z5238"/>
      <c r="AD5238" s="5">
        <f t="shared" si="350"/>
        <v>44319</v>
      </c>
      <c r="AE5238" s="96" cm="1">
        <f t="array" ref="AE5238">_xlfn.XLOOKUP(AD5237,SELICHistorico[Data],SELICHistorico[SELIC dia]/100,AE5237,0)</f>
        <v>0</v>
      </c>
      <c r="AF5238" s="80">
        <f t="shared" si="348"/>
        <v>1</v>
      </c>
      <c r="AG5238" s="123">
        <f t="shared" si="347"/>
        <v>1000</v>
      </c>
      <c r="AH5238" s="126" cm="1">
        <f t="array" ref="AH5238">_xlfn.XLOOKUP(AD5237,CDIHistorico_[Data],CDIHistorico_[CDI dia]/100,AH5237,0)</f>
        <v>0</v>
      </c>
      <c r="AI5238" s="2">
        <f t="shared" si="349"/>
        <v>1</v>
      </c>
    </row>
    <row r="5239" spans="26:35" hidden="1" x14ac:dyDescent="0.25">
      <c r="Z5239"/>
      <c r="AD5239" s="5">
        <f t="shared" si="350"/>
        <v>44320</v>
      </c>
      <c r="AE5239" s="96" cm="1">
        <f t="array" ref="AE5239">_xlfn.XLOOKUP(AD5238,SELICHistorico[Data],SELICHistorico[SELIC dia]/100,AE5238,0)</f>
        <v>0</v>
      </c>
      <c r="AF5239" s="80">
        <f t="shared" si="348"/>
        <v>1</v>
      </c>
      <c r="AG5239" s="123">
        <f t="shared" si="347"/>
        <v>1000</v>
      </c>
      <c r="AH5239" s="126" cm="1">
        <f t="array" ref="AH5239">_xlfn.XLOOKUP(AD5238,CDIHistorico_[Data],CDIHistorico_[CDI dia]/100,AH5238,0)</f>
        <v>0</v>
      </c>
      <c r="AI5239" s="2">
        <f t="shared" si="349"/>
        <v>1</v>
      </c>
    </row>
    <row r="5240" spans="26:35" hidden="1" x14ac:dyDescent="0.25">
      <c r="Z5240"/>
      <c r="AD5240" s="5">
        <f t="shared" si="350"/>
        <v>44321</v>
      </c>
      <c r="AE5240" s="96" cm="1">
        <f t="array" ref="AE5240">_xlfn.XLOOKUP(AD5239,SELICHistorico[Data],SELICHistorico[SELIC dia]/100,AE5239,0)</f>
        <v>0</v>
      </c>
      <c r="AF5240" s="80">
        <f t="shared" si="348"/>
        <v>1</v>
      </c>
      <c r="AG5240" s="123">
        <f t="shared" si="347"/>
        <v>1000</v>
      </c>
      <c r="AH5240" s="126" cm="1">
        <f t="array" ref="AH5240">_xlfn.XLOOKUP(AD5239,CDIHistorico_[Data],CDIHistorico_[CDI dia]/100,AH5239,0)</f>
        <v>0</v>
      </c>
      <c r="AI5240" s="2">
        <f t="shared" si="349"/>
        <v>1</v>
      </c>
    </row>
    <row r="5241" spans="26:35" hidden="1" x14ac:dyDescent="0.25">
      <c r="Z5241"/>
      <c r="AD5241" s="5">
        <f t="shared" si="350"/>
        <v>44322</v>
      </c>
      <c r="AE5241" s="96" cm="1">
        <f t="array" ref="AE5241">_xlfn.XLOOKUP(AD5240,SELICHistorico[Data],SELICHistorico[SELIC dia]/100,AE5240,0)</f>
        <v>0</v>
      </c>
      <c r="AF5241" s="80">
        <f t="shared" si="348"/>
        <v>1</v>
      </c>
      <c r="AG5241" s="123">
        <f t="shared" si="347"/>
        <v>1000</v>
      </c>
      <c r="AH5241" s="126" cm="1">
        <f t="array" ref="AH5241">_xlfn.XLOOKUP(AD5240,CDIHistorico_[Data],CDIHistorico_[CDI dia]/100,AH5240,0)</f>
        <v>0</v>
      </c>
      <c r="AI5241" s="2">
        <f t="shared" si="349"/>
        <v>1</v>
      </c>
    </row>
    <row r="5242" spans="26:35" hidden="1" x14ac:dyDescent="0.25">
      <c r="Z5242"/>
      <c r="AD5242" s="5">
        <f t="shared" si="350"/>
        <v>44323</v>
      </c>
      <c r="AE5242" s="96" cm="1">
        <f t="array" ref="AE5242">_xlfn.XLOOKUP(AD5241,SELICHistorico[Data],SELICHistorico[SELIC dia]/100,AE5241,0)</f>
        <v>0</v>
      </c>
      <c r="AF5242" s="80">
        <f t="shared" si="348"/>
        <v>1</v>
      </c>
      <c r="AG5242" s="123">
        <f t="shared" si="347"/>
        <v>1000</v>
      </c>
      <c r="AH5242" s="126" cm="1">
        <f t="array" ref="AH5242">_xlfn.XLOOKUP(AD5241,CDIHistorico_[Data],CDIHistorico_[CDI dia]/100,AH5241,0)</f>
        <v>0</v>
      </c>
      <c r="AI5242" s="2">
        <f t="shared" si="349"/>
        <v>1</v>
      </c>
    </row>
    <row r="5243" spans="26:35" hidden="1" x14ac:dyDescent="0.25">
      <c r="Z5243"/>
      <c r="AD5243" s="5">
        <f t="shared" si="350"/>
        <v>44326</v>
      </c>
      <c r="AE5243" s="96" cm="1">
        <f t="array" ref="AE5243">_xlfn.XLOOKUP(AD5242,SELICHistorico[Data],SELICHistorico[SELIC dia]/100,AE5242,0)</f>
        <v>0</v>
      </c>
      <c r="AF5243" s="80">
        <f t="shared" si="348"/>
        <v>1</v>
      </c>
      <c r="AG5243" s="123">
        <f t="shared" si="347"/>
        <v>1000</v>
      </c>
      <c r="AH5243" s="126" cm="1">
        <f t="array" ref="AH5243">_xlfn.XLOOKUP(AD5242,CDIHistorico_[Data],CDIHistorico_[CDI dia]/100,AH5242,0)</f>
        <v>0</v>
      </c>
      <c r="AI5243" s="2">
        <f t="shared" si="349"/>
        <v>1</v>
      </c>
    </row>
    <row r="5244" spans="26:35" hidden="1" x14ac:dyDescent="0.25">
      <c r="Z5244"/>
      <c r="AD5244" s="5">
        <f t="shared" si="350"/>
        <v>44327</v>
      </c>
      <c r="AE5244" s="96" cm="1">
        <f t="array" ref="AE5244">_xlfn.XLOOKUP(AD5243,SELICHistorico[Data],SELICHistorico[SELIC dia]/100,AE5243,0)</f>
        <v>0</v>
      </c>
      <c r="AF5244" s="80">
        <f t="shared" si="348"/>
        <v>1</v>
      </c>
      <c r="AG5244" s="123">
        <f t="shared" si="347"/>
        <v>1000</v>
      </c>
      <c r="AH5244" s="126" cm="1">
        <f t="array" ref="AH5244">_xlfn.XLOOKUP(AD5243,CDIHistorico_[Data],CDIHistorico_[CDI dia]/100,AH5243,0)</f>
        <v>0</v>
      </c>
      <c r="AI5244" s="2">
        <f t="shared" si="349"/>
        <v>1</v>
      </c>
    </row>
    <row r="5245" spans="26:35" hidden="1" x14ac:dyDescent="0.25">
      <c r="Z5245"/>
      <c r="AD5245" s="5">
        <f t="shared" si="350"/>
        <v>44328</v>
      </c>
      <c r="AE5245" s="96" cm="1">
        <f t="array" ref="AE5245">_xlfn.XLOOKUP(AD5244,SELICHistorico[Data],SELICHistorico[SELIC dia]/100,AE5244,0)</f>
        <v>0</v>
      </c>
      <c r="AF5245" s="80">
        <f t="shared" si="348"/>
        <v>1</v>
      </c>
      <c r="AG5245" s="123">
        <f t="shared" si="347"/>
        <v>1000</v>
      </c>
      <c r="AH5245" s="126" cm="1">
        <f t="array" ref="AH5245">_xlfn.XLOOKUP(AD5244,CDIHistorico_[Data],CDIHistorico_[CDI dia]/100,AH5244,0)</f>
        <v>0</v>
      </c>
      <c r="AI5245" s="2">
        <f t="shared" si="349"/>
        <v>1</v>
      </c>
    </row>
    <row r="5246" spans="26:35" hidden="1" x14ac:dyDescent="0.25">
      <c r="Z5246"/>
      <c r="AD5246" s="5">
        <f t="shared" si="350"/>
        <v>44329</v>
      </c>
      <c r="AE5246" s="96" cm="1">
        <f t="array" ref="AE5246">_xlfn.XLOOKUP(AD5245,SELICHistorico[Data],SELICHistorico[SELIC dia]/100,AE5245,0)</f>
        <v>0</v>
      </c>
      <c r="AF5246" s="80">
        <f t="shared" si="348"/>
        <v>1</v>
      </c>
      <c r="AG5246" s="123">
        <f t="shared" si="347"/>
        <v>1000</v>
      </c>
      <c r="AH5246" s="126" cm="1">
        <f t="array" ref="AH5246">_xlfn.XLOOKUP(AD5245,CDIHistorico_[Data],CDIHistorico_[CDI dia]/100,AH5245,0)</f>
        <v>0</v>
      </c>
      <c r="AI5246" s="2">
        <f t="shared" si="349"/>
        <v>1</v>
      </c>
    </row>
    <row r="5247" spans="26:35" hidden="1" x14ac:dyDescent="0.25">
      <c r="Z5247"/>
      <c r="AD5247" s="5">
        <f t="shared" si="350"/>
        <v>44330</v>
      </c>
      <c r="AE5247" s="96" cm="1">
        <f t="array" ref="AE5247">_xlfn.XLOOKUP(AD5246,SELICHistorico[Data],SELICHistorico[SELIC dia]/100,AE5246,0)</f>
        <v>0</v>
      </c>
      <c r="AF5247" s="80">
        <f t="shared" si="348"/>
        <v>1</v>
      </c>
      <c r="AG5247" s="123">
        <f t="shared" si="347"/>
        <v>1000</v>
      </c>
      <c r="AH5247" s="126" cm="1">
        <f t="array" ref="AH5247">_xlfn.XLOOKUP(AD5246,CDIHistorico_[Data],CDIHistorico_[CDI dia]/100,AH5246,0)</f>
        <v>0</v>
      </c>
      <c r="AI5247" s="2">
        <f t="shared" si="349"/>
        <v>1</v>
      </c>
    </row>
    <row r="5248" spans="26:35" hidden="1" x14ac:dyDescent="0.25">
      <c r="Z5248"/>
      <c r="AD5248" s="5">
        <f t="shared" si="350"/>
        <v>44333</v>
      </c>
      <c r="AE5248" s="96" cm="1">
        <f t="array" ref="AE5248">_xlfn.XLOOKUP(AD5247,SELICHistorico[Data],SELICHistorico[SELIC dia]/100,AE5247,0)</f>
        <v>0</v>
      </c>
      <c r="AF5248" s="80">
        <f t="shared" si="348"/>
        <v>1</v>
      </c>
      <c r="AG5248" s="123">
        <f t="shared" si="347"/>
        <v>1000</v>
      </c>
      <c r="AH5248" s="126" cm="1">
        <f t="array" ref="AH5248">_xlfn.XLOOKUP(AD5247,CDIHistorico_[Data],CDIHistorico_[CDI dia]/100,AH5247,0)</f>
        <v>0</v>
      </c>
      <c r="AI5248" s="2">
        <f t="shared" si="349"/>
        <v>1</v>
      </c>
    </row>
    <row r="5249" spans="26:35" hidden="1" x14ac:dyDescent="0.25">
      <c r="Z5249"/>
      <c r="AD5249" s="5">
        <f t="shared" si="350"/>
        <v>44334</v>
      </c>
      <c r="AE5249" s="96" cm="1">
        <f t="array" ref="AE5249">_xlfn.XLOOKUP(AD5248,SELICHistorico[Data],SELICHistorico[SELIC dia]/100,AE5248,0)</f>
        <v>0</v>
      </c>
      <c r="AF5249" s="80">
        <f t="shared" si="348"/>
        <v>1</v>
      </c>
      <c r="AG5249" s="123">
        <f t="shared" si="347"/>
        <v>1000</v>
      </c>
      <c r="AH5249" s="126" cm="1">
        <f t="array" ref="AH5249">_xlfn.XLOOKUP(AD5248,CDIHistorico_[Data],CDIHistorico_[CDI dia]/100,AH5248,0)</f>
        <v>0</v>
      </c>
      <c r="AI5249" s="2">
        <f t="shared" si="349"/>
        <v>1</v>
      </c>
    </row>
    <row r="5250" spans="26:35" hidden="1" x14ac:dyDescent="0.25">
      <c r="Z5250"/>
      <c r="AD5250" s="5">
        <f t="shared" si="350"/>
        <v>44335</v>
      </c>
      <c r="AE5250" s="96" cm="1">
        <f t="array" ref="AE5250">_xlfn.XLOOKUP(AD5249,SELICHistorico[Data],SELICHistorico[SELIC dia]/100,AE5249,0)</f>
        <v>0</v>
      </c>
      <c r="AF5250" s="80">
        <f t="shared" si="348"/>
        <v>1</v>
      </c>
      <c r="AG5250" s="123">
        <f t="shared" si="347"/>
        <v>1000</v>
      </c>
      <c r="AH5250" s="126" cm="1">
        <f t="array" ref="AH5250">_xlfn.XLOOKUP(AD5249,CDIHistorico_[Data],CDIHistorico_[CDI dia]/100,AH5249,0)</f>
        <v>0</v>
      </c>
      <c r="AI5250" s="2">
        <f t="shared" si="349"/>
        <v>1</v>
      </c>
    </row>
    <row r="5251" spans="26:35" hidden="1" x14ac:dyDescent="0.25">
      <c r="Z5251"/>
      <c r="AD5251" s="5">
        <f t="shared" si="350"/>
        <v>44336</v>
      </c>
      <c r="AE5251" s="96" cm="1">
        <f t="array" ref="AE5251">_xlfn.XLOOKUP(AD5250,SELICHistorico[Data],SELICHistorico[SELIC dia]/100,AE5250,0)</f>
        <v>0</v>
      </c>
      <c r="AF5251" s="80">
        <f t="shared" si="348"/>
        <v>1</v>
      </c>
      <c r="AG5251" s="123">
        <f t="shared" si="347"/>
        <v>1000</v>
      </c>
      <c r="AH5251" s="126" cm="1">
        <f t="array" ref="AH5251">_xlfn.XLOOKUP(AD5250,CDIHistorico_[Data],CDIHistorico_[CDI dia]/100,AH5250,0)</f>
        <v>0</v>
      </c>
      <c r="AI5251" s="2">
        <f t="shared" si="349"/>
        <v>1</v>
      </c>
    </row>
    <row r="5252" spans="26:35" hidden="1" x14ac:dyDescent="0.25">
      <c r="Z5252"/>
      <c r="AD5252" s="5">
        <f t="shared" si="350"/>
        <v>44337</v>
      </c>
      <c r="AE5252" s="96" cm="1">
        <f t="array" ref="AE5252">_xlfn.XLOOKUP(AD5251,SELICHistorico[Data],SELICHistorico[SELIC dia]/100,AE5251,0)</f>
        <v>0</v>
      </c>
      <c r="AF5252" s="80">
        <f t="shared" si="348"/>
        <v>1</v>
      </c>
      <c r="AG5252" s="123">
        <f t="shared" si="347"/>
        <v>1000</v>
      </c>
      <c r="AH5252" s="126" cm="1">
        <f t="array" ref="AH5252">_xlfn.XLOOKUP(AD5251,CDIHistorico_[Data],CDIHistorico_[CDI dia]/100,AH5251,0)</f>
        <v>0</v>
      </c>
      <c r="AI5252" s="2">
        <f t="shared" si="349"/>
        <v>1</v>
      </c>
    </row>
    <row r="5253" spans="26:35" hidden="1" x14ac:dyDescent="0.25">
      <c r="Z5253"/>
      <c r="AD5253" s="5">
        <f t="shared" si="350"/>
        <v>44340</v>
      </c>
      <c r="AE5253" s="96" cm="1">
        <f t="array" ref="AE5253">_xlfn.XLOOKUP(AD5252,SELICHistorico[Data],SELICHistorico[SELIC dia]/100,AE5252,0)</f>
        <v>0</v>
      </c>
      <c r="AF5253" s="80">
        <f t="shared" si="348"/>
        <v>1</v>
      </c>
      <c r="AG5253" s="123">
        <f t="shared" si="347"/>
        <v>1000</v>
      </c>
      <c r="AH5253" s="126" cm="1">
        <f t="array" ref="AH5253">_xlfn.XLOOKUP(AD5252,CDIHistorico_[Data],CDIHistorico_[CDI dia]/100,AH5252,0)</f>
        <v>0</v>
      </c>
      <c r="AI5253" s="2">
        <f t="shared" si="349"/>
        <v>1</v>
      </c>
    </row>
    <row r="5254" spans="26:35" hidden="1" x14ac:dyDescent="0.25">
      <c r="Z5254"/>
      <c r="AD5254" s="5">
        <f t="shared" si="350"/>
        <v>44341</v>
      </c>
      <c r="AE5254" s="96" cm="1">
        <f t="array" ref="AE5254">_xlfn.XLOOKUP(AD5253,SELICHistorico[Data],SELICHistorico[SELIC dia]/100,AE5253,0)</f>
        <v>0</v>
      </c>
      <c r="AF5254" s="80">
        <f t="shared" si="348"/>
        <v>1</v>
      </c>
      <c r="AG5254" s="123">
        <f t="shared" si="347"/>
        <v>1000</v>
      </c>
      <c r="AH5254" s="126" cm="1">
        <f t="array" ref="AH5254">_xlfn.XLOOKUP(AD5253,CDIHistorico_[Data],CDIHistorico_[CDI dia]/100,AH5253,0)</f>
        <v>0</v>
      </c>
      <c r="AI5254" s="2">
        <f t="shared" si="349"/>
        <v>1</v>
      </c>
    </row>
    <row r="5255" spans="26:35" hidden="1" x14ac:dyDescent="0.25">
      <c r="Z5255"/>
      <c r="AD5255" s="5">
        <f t="shared" si="350"/>
        <v>44342</v>
      </c>
      <c r="AE5255" s="96" cm="1">
        <f t="array" ref="AE5255">_xlfn.XLOOKUP(AD5254,SELICHistorico[Data],SELICHistorico[SELIC dia]/100,AE5254,0)</f>
        <v>0</v>
      </c>
      <c r="AF5255" s="80">
        <f t="shared" si="348"/>
        <v>1</v>
      </c>
      <c r="AG5255" s="123">
        <f t="shared" si="347"/>
        <v>1000</v>
      </c>
      <c r="AH5255" s="126" cm="1">
        <f t="array" ref="AH5255">_xlfn.XLOOKUP(AD5254,CDIHistorico_[Data],CDIHistorico_[CDI dia]/100,AH5254,0)</f>
        <v>0</v>
      </c>
      <c r="AI5255" s="2">
        <f t="shared" si="349"/>
        <v>1</v>
      </c>
    </row>
    <row r="5256" spans="26:35" hidden="1" x14ac:dyDescent="0.25">
      <c r="Z5256"/>
      <c r="AD5256" s="5">
        <f t="shared" si="350"/>
        <v>44343</v>
      </c>
      <c r="AE5256" s="96" cm="1">
        <f t="array" ref="AE5256">_xlfn.XLOOKUP(AD5255,SELICHistorico[Data],SELICHistorico[SELIC dia]/100,AE5255,0)</f>
        <v>0</v>
      </c>
      <c r="AF5256" s="80">
        <f t="shared" si="348"/>
        <v>1</v>
      </c>
      <c r="AG5256" s="123">
        <f t="shared" si="347"/>
        <v>1000</v>
      </c>
      <c r="AH5256" s="126" cm="1">
        <f t="array" ref="AH5256">_xlfn.XLOOKUP(AD5255,CDIHistorico_[Data],CDIHistorico_[CDI dia]/100,AH5255,0)</f>
        <v>0</v>
      </c>
      <c r="AI5256" s="2">
        <f t="shared" si="349"/>
        <v>1</v>
      </c>
    </row>
    <row r="5257" spans="26:35" hidden="1" x14ac:dyDescent="0.25">
      <c r="Z5257"/>
      <c r="AD5257" s="5">
        <f t="shared" si="350"/>
        <v>44344</v>
      </c>
      <c r="AE5257" s="96" cm="1">
        <f t="array" ref="AE5257">_xlfn.XLOOKUP(AD5256,SELICHistorico[Data],SELICHistorico[SELIC dia]/100,AE5256,0)</f>
        <v>0</v>
      </c>
      <c r="AF5257" s="80">
        <f t="shared" si="348"/>
        <v>1</v>
      </c>
      <c r="AG5257" s="123">
        <f t="shared" si="347"/>
        <v>1000</v>
      </c>
      <c r="AH5257" s="126" cm="1">
        <f t="array" ref="AH5257">_xlfn.XLOOKUP(AD5256,CDIHistorico_[Data],CDIHistorico_[CDI dia]/100,AH5256,0)</f>
        <v>0</v>
      </c>
      <c r="AI5257" s="2">
        <f t="shared" si="349"/>
        <v>1</v>
      </c>
    </row>
    <row r="5258" spans="26:35" hidden="1" x14ac:dyDescent="0.25">
      <c r="Z5258"/>
      <c r="AD5258" s="5">
        <f t="shared" si="350"/>
        <v>44347</v>
      </c>
      <c r="AE5258" s="96" cm="1">
        <f t="array" ref="AE5258">_xlfn.XLOOKUP(AD5257,SELICHistorico[Data],SELICHistorico[SELIC dia]/100,AE5257,0)</f>
        <v>0</v>
      </c>
      <c r="AF5258" s="80">
        <f t="shared" si="348"/>
        <v>1</v>
      </c>
      <c r="AG5258" s="123">
        <f t="shared" si="347"/>
        <v>1000</v>
      </c>
      <c r="AH5258" s="126" cm="1">
        <f t="array" ref="AH5258">_xlfn.XLOOKUP(AD5257,CDIHistorico_[Data],CDIHistorico_[CDI dia]/100,AH5257,0)</f>
        <v>0</v>
      </c>
      <c r="AI5258" s="2">
        <f t="shared" si="349"/>
        <v>1</v>
      </c>
    </row>
    <row r="5259" spans="26:35" hidden="1" x14ac:dyDescent="0.25">
      <c r="Z5259"/>
      <c r="AD5259" s="5">
        <f t="shared" si="350"/>
        <v>44348</v>
      </c>
      <c r="AE5259" s="96" cm="1">
        <f t="array" ref="AE5259">_xlfn.XLOOKUP(AD5258,SELICHistorico[Data],SELICHistorico[SELIC dia]/100,AE5258,0)</f>
        <v>0</v>
      </c>
      <c r="AF5259" s="80">
        <f t="shared" si="348"/>
        <v>1</v>
      </c>
      <c r="AG5259" s="123">
        <f t="shared" si="347"/>
        <v>1000</v>
      </c>
      <c r="AH5259" s="126" cm="1">
        <f t="array" ref="AH5259">_xlfn.XLOOKUP(AD5258,CDIHistorico_[Data],CDIHistorico_[CDI dia]/100,AH5258,0)</f>
        <v>0</v>
      </c>
      <c r="AI5259" s="2">
        <f t="shared" si="349"/>
        <v>1</v>
      </c>
    </row>
    <row r="5260" spans="26:35" hidden="1" x14ac:dyDescent="0.25">
      <c r="Z5260"/>
      <c r="AD5260" s="5">
        <f t="shared" si="350"/>
        <v>44349</v>
      </c>
      <c r="AE5260" s="96" cm="1">
        <f t="array" ref="AE5260">_xlfn.XLOOKUP(AD5259,SELICHistorico[Data],SELICHistorico[SELIC dia]/100,AE5259,0)</f>
        <v>0</v>
      </c>
      <c r="AF5260" s="80">
        <f t="shared" si="348"/>
        <v>1</v>
      </c>
      <c r="AG5260" s="123">
        <f t="shared" ref="AG5260:AG5323" si="351">TRUNC(1000*AF5260,6)</f>
        <v>1000</v>
      </c>
      <c r="AH5260" s="126" cm="1">
        <f t="array" ref="AH5260">_xlfn.XLOOKUP(AD5259,CDIHistorico_[Data],CDIHistorico_[CDI dia]/100,AH5259,0)</f>
        <v>0</v>
      </c>
      <c r="AI5260" s="2">
        <f t="shared" si="349"/>
        <v>1</v>
      </c>
    </row>
    <row r="5261" spans="26:35" hidden="1" x14ac:dyDescent="0.25">
      <c r="Z5261"/>
      <c r="AD5261" s="5">
        <f t="shared" si="350"/>
        <v>44351</v>
      </c>
      <c r="AE5261" s="96" cm="1">
        <f t="array" ref="AE5261">_xlfn.XLOOKUP(AD5260,SELICHistorico[Data],SELICHistorico[SELIC dia]/100,AE5260,0)</f>
        <v>0</v>
      </c>
      <c r="AF5261" s="80">
        <f t="shared" ref="AF5261:AF5324" si="352">AF5260*(1+AE5261)</f>
        <v>1</v>
      </c>
      <c r="AG5261" s="123">
        <f t="shared" si="351"/>
        <v>1000</v>
      </c>
      <c r="AH5261" s="126" cm="1">
        <f t="array" ref="AH5261">_xlfn.XLOOKUP(AD5260,CDIHistorico_[Data],CDIHistorico_[CDI dia]/100,AH5260,0)</f>
        <v>0</v>
      </c>
      <c r="AI5261" s="2">
        <f t="shared" ref="AI5261:AI5324" si="353">AI5260*(1+AH5261)</f>
        <v>1</v>
      </c>
    </row>
    <row r="5262" spans="26:35" hidden="1" x14ac:dyDescent="0.25">
      <c r="Z5262"/>
      <c r="AD5262" s="5">
        <f t="shared" si="350"/>
        <v>44354</v>
      </c>
      <c r="AE5262" s="96" cm="1">
        <f t="array" ref="AE5262">_xlfn.XLOOKUP(AD5261,SELICHistorico[Data],SELICHistorico[SELIC dia]/100,AE5261,0)</f>
        <v>0</v>
      </c>
      <c r="AF5262" s="80">
        <f t="shared" si="352"/>
        <v>1</v>
      </c>
      <c r="AG5262" s="123">
        <f t="shared" si="351"/>
        <v>1000</v>
      </c>
      <c r="AH5262" s="126" cm="1">
        <f t="array" ref="AH5262">_xlfn.XLOOKUP(AD5261,CDIHistorico_[Data],CDIHistorico_[CDI dia]/100,AH5261,0)</f>
        <v>0</v>
      </c>
      <c r="AI5262" s="2">
        <f t="shared" si="353"/>
        <v>1</v>
      </c>
    </row>
    <row r="5263" spans="26:35" hidden="1" x14ac:dyDescent="0.25">
      <c r="Z5263"/>
      <c r="AD5263" s="5">
        <f t="shared" si="350"/>
        <v>44355</v>
      </c>
      <c r="AE5263" s="96" cm="1">
        <f t="array" ref="AE5263">_xlfn.XLOOKUP(AD5262,SELICHistorico[Data],SELICHistorico[SELIC dia]/100,AE5262,0)</f>
        <v>0</v>
      </c>
      <c r="AF5263" s="80">
        <f t="shared" si="352"/>
        <v>1</v>
      </c>
      <c r="AG5263" s="123">
        <f t="shared" si="351"/>
        <v>1000</v>
      </c>
      <c r="AH5263" s="126" cm="1">
        <f t="array" ref="AH5263">_xlfn.XLOOKUP(AD5262,CDIHistorico_[Data],CDIHistorico_[CDI dia]/100,AH5262,0)</f>
        <v>0</v>
      </c>
      <c r="AI5263" s="2">
        <f t="shared" si="353"/>
        <v>1</v>
      </c>
    </row>
    <row r="5264" spans="26:35" hidden="1" x14ac:dyDescent="0.25">
      <c r="Z5264"/>
      <c r="AD5264" s="5">
        <f t="shared" si="350"/>
        <v>44356</v>
      </c>
      <c r="AE5264" s="96" cm="1">
        <f t="array" ref="AE5264">_xlfn.XLOOKUP(AD5263,SELICHistorico[Data],SELICHistorico[SELIC dia]/100,AE5263,0)</f>
        <v>0</v>
      </c>
      <c r="AF5264" s="80">
        <f t="shared" si="352"/>
        <v>1</v>
      </c>
      <c r="AG5264" s="123">
        <f t="shared" si="351"/>
        <v>1000</v>
      </c>
      <c r="AH5264" s="126" cm="1">
        <f t="array" ref="AH5264">_xlfn.XLOOKUP(AD5263,CDIHistorico_[Data],CDIHistorico_[CDI dia]/100,AH5263,0)</f>
        <v>0</v>
      </c>
      <c r="AI5264" s="2">
        <f t="shared" si="353"/>
        <v>1</v>
      </c>
    </row>
    <row r="5265" spans="26:35" hidden="1" x14ac:dyDescent="0.25">
      <c r="Z5265"/>
      <c r="AD5265" s="5">
        <f t="shared" si="350"/>
        <v>44357</v>
      </c>
      <c r="AE5265" s="96" cm="1">
        <f t="array" ref="AE5265">_xlfn.XLOOKUP(AD5264,SELICHistorico[Data],SELICHistorico[SELIC dia]/100,AE5264,0)</f>
        <v>0</v>
      </c>
      <c r="AF5265" s="80">
        <f t="shared" si="352"/>
        <v>1</v>
      </c>
      <c r="AG5265" s="123">
        <f t="shared" si="351"/>
        <v>1000</v>
      </c>
      <c r="AH5265" s="126" cm="1">
        <f t="array" ref="AH5265">_xlfn.XLOOKUP(AD5264,CDIHistorico_[Data],CDIHistorico_[CDI dia]/100,AH5264,0)</f>
        <v>0</v>
      </c>
      <c r="AI5265" s="2">
        <f t="shared" si="353"/>
        <v>1</v>
      </c>
    </row>
    <row r="5266" spans="26:35" hidden="1" x14ac:dyDescent="0.25">
      <c r="Z5266"/>
      <c r="AD5266" s="5">
        <f t="shared" si="350"/>
        <v>44358</v>
      </c>
      <c r="AE5266" s="96" cm="1">
        <f t="array" ref="AE5266">_xlfn.XLOOKUP(AD5265,SELICHistorico[Data],SELICHistorico[SELIC dia]/100,AE5265,0)</f>
        <v>0</v>
      </c>
      <c r="AF5266" s="80">
        <f t="shared" si="352"/>
        <v>1</v>
      </c>
      <c r="AG5266" s="123">
        <f t="shared" si="351"/>
        <v>1000</v>
      </c>
      <c r="AH5266" s="126" cm="1">
        <f t="array" ref="AH5266">_xlfn.XLOOKUP(AD5265,CDIHistorico_[Data],CDIHistorico_[CDI dia]/100,AH5265,0)</f>
        <v>0</v>
      </c>
      <c r="AI5266" s="2">
        <f t="shared" si="353"/>
        <v>1</v>
      </c>
    </row>
    <row r="5267" spans="26:35" hidden="1" x14ac:dyDescent="0.25">
      <c r="Z5267"/>
      <c r="AD5267" s="5">
        <f t="shared" si="350"/>
        <v>44361</v>
      </c>
      <c r="AE5267" s="96" cm="1">
        <f t="array" ref="AE5267">_xlfn.XLOOKUP(AD5266,SELICHistorico[Data],SELICHistorico[SELIC dia]/100,AE5266,0)</f>
        <v>0</v>
      </c>
      <c r="AF5267" s="80">
        <f t="shared" si="352"/>
        <v>1</v>
      </c>
      <c r="AG5267" s="123">
        <f t="shared" si="351"/>
        <v>1000</v>
      </c>
      <c r="AH5267" s="126" cm="1">
        <f t="array" ref="AH5267">_xlfn.XLOOKUP(AD5266,CDIHistorico_[Data],CDIHistorico_[CDI dia]/100,AH5266,0)</f>
        <v>0</v>
      </c>
      <c r="AI5267" s="2">
        <f t="shared" si="353"/>
        <v>1</v>
      </c>
    </row>
    <row r="5268" spans="26:35" hidden="1" x14ac:dyDescent="0.25">
      <c r="Z5268"/>
      <c r="AD5268" s="5">
        <f t="shared" ref="AD5268:AD5331" si="354">WORKDAY(AD5267,1,feriados)</f>
        <v>44362</v>
      </c>
      <c r="AE5268" s="96" cm="1">
        <f t="array" ref="AE5268">_xlfn.XLOOKUP(AD5267,SELICHistorico[Data],SELICHistorico[SELIC dia]/100,AE5267,0)</f>
        <v>0</v>
      </c>
      <c r="AF5268" s="80">
        <f t="shared" si="352"/>
        <v>1</v>
      </c>
      <c r="AG5268" s="123">
        <f t="shared" si="351"/>
        <v>1000</v>
      </c>
      <c r="AH5268" s="126" cm="1">
        <f t="array" ref="AH5268">_xlfn.XLOOKUP(AD5267,CDIHistorico_[Data],CDIHistorico_[CDI dia]/100,AH5267,0)</f>
        <v>0</v>
      </c>
      <c r="AI5268" s="2">
        <f t="shared" si="353"/>
        <v>1</v>
      </c>
    </row>
    <row r="5269" spans="26:35" hidden="1" x14ac:dyDescent="0.25">
      <c r="Z5269"/>
      <c r="AD5269" s="5">
        <f t="shared" si="354"/>
        <v>44363</v>
      </c>
      <c r="AE5269" s="96" cm="1">
        <f t="array" ref="AE5269">_xlfn.XLOOKUP(AD5268,SELICHistorico[Data],SELICHistorico[SELIC dia]/100,AE5268,0)</f>
        <v>0</v>
      </c>
      <c r="AF5269" s="80">
        <f t="shared" si="352"/>
        <v>1</v>
      </c>
      <c r="AG5269" s="123">
        <f t="shared" si="351"/>
        <v>1000</v>
      </c>
      <c r="AH5269" s="126" cm="1">
        <f t="array" ref="AH5269">_xlfn.XLOOKUP(AD5268,CDIHistorico_[Data],CDIHistorico_[CDI dia]/100,AH5268,0)</f>
        <v>0</v>
      </c>
      <c r="AI5269" s="2">
        <f t="shared" si="353"/>
        <v>1</v>
      </c>
    </row>
    <row r="5270" spans="26:35" hidden="1" x14ac:dyDescent="0.25">
      <c r="Z5270"/>
      <c r="AD5270" s="5">
        <f t="shared" si="354"/>
        <v>44364</v>
      </c>
      <c r="AE5270" s="96" cm="1">
        <f t="array" ref="AE5270">_xlfn.XLOOKUP(AD5269,SELICHistorico[Data],SELICHistorico[SELIC dia]/100,AE5269,0)</f>
        <v>0</v>
      </c>
      <c r="AF5270" s="80">
        <f t="shared" si="352"/>
        <v>1</v>
      </c>
      <c r="AG5270" s="123">
        <f t="shared" si="351"/>
        <v>1000</v>
      </c>
      <c r="AH5270" s="126" cm="1">
        <f t="array" ref="AH5270">_xlfn.XLOOKUP(AD5269,CDIHistorico_[Data],CDIHistorico_[CDI dia]/100,AH5269,0)</f>
        <v>0</v>
      </c>
      <c r="AI5270" s="2">
        <f t="shared" si="353"/>
        <v>1</v>
      </c>
    </row>
    <row r="5271" spans="26:35" hidden="1" x14ac:dyDescent="0.25">
      <c r="Z5271"/>
      <c r="AD5271" s="5">
        <f t="shared" si="354"/>
        <v>44365</v>
      </c>
      <c r="AE5271" s="96" cm="1">
        <f t="array" ref="AE5271">_xlfn.XLOOKUP(AD5270,SELICHistorico[Data],SELICHistorico[SELIC dia]/100,AE5270,0)</f>
        <v>0</v>
      </c>
      <c r="AF5271" s="80">
        <f t="shared" si="352"/>
        <v>1</v>
      </c>
      <c r="AG5271" s="123">
        <f t="shared" si="351"/>
        <v>1000</v>
      </c>
      <c r="AH5271" s="126" cm="1">
        <f t="array" ref="AH5271">_xlfn.XLOOKUP(AD5270,CDIHistorico_[Data],CDIHistorico_[CDI dia]/100,AH5270,0)</f>
        <v>0</v>
      </c>
      <c r="AI5271" s="2">
        <f t="shared" si="353"/>
        <v>1</v>
      </c>
    </row>
    <row r="5272" spans="26:35" hidden="1" x14ac:dyDescent="0.25">
      <c r="Z5272"/>
      <c r="AD5272" s="5">
        <f t="shared" si="354"/>
        <v>44368</v>
      </c>
      <c r="AE5272" s="96" cm="1">
        <f t="array" ref="AE5272">_xlfn.XLOOKUP(AD5271,SELICHistorico[Data],SELICHistorico[SELIC dia]/100,AE5271,0)</f>
        <v>0</v>
      </c>
      <c r="AF5272" s="80">
        <f t="shared" si="352"/>
        <v>1</v>
      </c>
      <c r="AG5272" s="123">
        <f t="shared" si="351"/>
        <v>1000</v>
      </c>
      <c r="AH5272" s="126" cm="1">
        <f t="array" ref="AH5272">_xlfn.XLOOKUP(AD5271,CDIHistorico_[Data],CDIHistorico_[CDI dia]/100,AH5271,0)</f>
        <v>0</v>
      </c>
      <c r="AI5272" s="2">
        <f t="shared" si="353"/>
        <v>1</v>
      </c>
    </row>
    <row r="5273" spans="26:35" hidden="1" x14ac:dyDescent="0.25">
      <c r="Z5273"/>
      <c r="AD5273" s="5">
        <f t="shared" si="354"/>
        <v>44369</v>
      </c>
      <c r="AE5273" s="96" cm="1">
        <f t="array" ref="AE5273">_xlfn.XLOOKUP(AD5272,SELICHistorico[Data],SELICHistorico[SELIC dia]/100,AE5272,0)</f>
        <v>0</v>
      </c>
      <c r="AF5273" s="80">
        <f t="shared" si="352"/>
        <v>1</v>
      </c>
      <c r="AG5273" s="123">
        <f t="shared" si="351"/>
        <v>1000</v>
      </c>
      <c r="AH5273" s="126" cm="1">
        <f t="array" ref="AH5273">_xlfn.XLOOKUP(AD5272,CDIHistorico_[Data],CDIHistorico_[CDI dia]/100,AH5272,0)</f>
        <v>0</v>
      </c>
      <c r="AI5273" s="2">
        <f t="shared" si="353"/>
        <v>1</v>
      </c>
    </row>
    <row r="5274" spans="26:35" hidden="1" x14ac:dyDescent="0.25">
      <c r="Z5274"/>
      <c r="AD5274" s="5">
        <f t="shared" si="354"/>
        <v>44370</v>
      </c>
      <c r="AE5274" s="96" cm="1">
        <f t="array" ref="AE5274">_xlfn.XLOOKUP(AD5273,SELICHistorico[Data],SELICHistorico[SELIC dia]/100,AE5273,0)</f>
        <v>0</v>
      </c>
      <c r="AF5274" s="80">
        <f t="shared" si="352"/>
        <v>1</v>
      </c>
      <c r="AG5274" s="123">
        <f t="shared" si="351"/>
        <v>1000</v>
      </c>
      <c r="AH5274" s="126" cm="1">
        <f t="array" ref="AH5274">_xlfn.XLOOKUP(AD5273,CDIHistorico_[Data],CDIHistorico_[CDI dia]/100,AH5273,0)</f>
        <v>0</v>
      </c>
      <c r="AI5274" s="2">
        <f t="shared" si="353"/>
        <v>1</v>
      </c>
    </row>
    <row r="5275" spans="26:35" hidden="1" x14ac:dyDescent="0.25">
      <c r="Z5275"/>
      <c r="AD5275" s="5">
        <f t="shared" si="354"/>
        <v>44371</v>
      </c>
      <c r="AE5275" s="96" cm="1">
        <f t="array" ref="AE5275">_xlfn.XLOOKUP(AD5274,SELICHistorico[Data],SELICHistorico[SELIC dia]/100,AE5274,0)</f>
        <v>0</v>
      </c>
      <c r="AF5275" s="80">
        <f t="shared" si="352"/>
        <v>1</v>
      </c>
      <c r="AG5275" s="123">
        <f t="shared" si="351"/>
        <v>1000</v>
      </c>
      <c r="AH5275" s="126" cm="1">
        <f t="array" ref="AH5275">_xlfn.XLOOKUP(AD5274,CDIHistorico_[Data],CDIHistorico_[CDI dia]/100,AH5274,0)</f>
        <v>0</v>
      </c>
      <c r="AI5275" s="2">
        <f t="shared" si="353"/>
        <v>1</v>
      </c>
    </row>
    <row r="5276" spans="26:35" hidden="1" x14ac:dyDescent="0.25">
      <c r="Z5276"/>
      <c r="AD5276" s="5">
        <f t="shared" si="354"/>
        <v>44372</v>
      </c>
      <c r="AE5276" s="96" cm="1">
        <f t="array" ref="AE5276">_xlfn.XLOOKUP(AD5275,SELICHistorico[Data],SELICHistorico[SELIC dia]/100,AE5275,0)</f>
        <v>0</v>
      </c>
      <c r="AF5276" s="80">
        <f t="shared" si="352"/>
        <v>1</v>
      </c>
      <c r="AG5276" s="123">
        <f t="shared" si="351"/>
        <v>1000</v>
      </c>
      <c r="AH5276" s="126" cm="1">
        <f t="array" ref="AH5276">_xlfn.XLOOKUP(AD5275,CDIHistorico_[Data],CDIHistorico_[CDI dia]/100,AH5275,0)</f>
        <v>0</v>
      </c>
      <c r="AI5276" s="2">
        <f t="shared" si="353"/>
        <v>1</v>
      </c>
    </row>
    <row r="5277" spans="26:35" hidden="1" x14ac:dyDescent="0.25">
      <c r="Z5277"/>
      <c r="AD5277" s="5">
        <f t="shared" si="354"/>
        <v>44375</v>
      </c>
      <c r="AE5277" s="96" cm="1">
        <f t="array" ref="AE5277">_xlfn.XLOOKUP(AD5276,SELICHistorico[Data],SELICHistorico[SELIC dia]/100,AE5276,0)</f>
        <v>0</v>
      </c>
      <c r="AF5277" s="80">
        <f t="shared" si="352"/>
        <v>1</v>
      </c>
      <c r="AG5277" s="123">
        <f t="shared" si="351"/>
        <v>1000</v>
      </c>
      <c r="AH5277" s="126" cm="1">
        <f t="array" ref="AH5277">_xlfn.XLOOKUP(AD5276,CDIHistorico_[Data],CDIHistorico_[CDI dia]/100,AH5276,0)</f>
        <v>0</v>
      </c>
      <c r="AI5277" s="2">
        <f t="shared" si="353"/>
        <v>1</v>
      </c>
    </row>
    <row r="5278" spans="26:35" hidden="1" x14ac:dyDescent="0.25">
      <c r="Z5278"/>
      <c r="AD5278" s="5">
        <f t="shared" si="354"/>
        <v>44376</v>
      </c>
      <c r="AE5278" s="96" cm="1">
        <f t="array" ref="AE5278">_xlfn.XLOOKUP(AD5277,SELICHistorico[Data],SELICHistorico[SELIC dia]/100,AE5277,0)</f>
        <v>0</v>
      </c>
      <c r="AF5278" s="80">
        <f t="shared" si="352"/>
        <v>1</v>
      </c>
      <c r="AG5278" s="123">
        <f t="shared" si="351"/>
        <v>1000</v>
      </c>
      <c r="AH5278" s="126" cm="1">
        <f t="array" ref="AH5278">_xlfn.XLOOKUP(AD5277,CDIHistorico_[Data],CDIHistorico_[CDI dia]/100,AH5277,0)</f>
        <v>0</v>
      </c>
      <c r="AI5278" s="2">
        <f t="shared" si="353"/>
        <v>1</v>
      </c>
    </row>
    <row r="5279" spans="26:35" hidden="1" x14ac:dyDescent="0.25">
      <c r="Z5279"/>
      <c r="AD5279" s="5">
        <f t="shared" si="354"/>
        <v>44377</v>
      </c>
      <c r="AE5279" s="96" cm="1">
        <f t="array" ref="AE5279">_xlfn.XLOOKUP(AD5278,SELICHistorico[Data],SELICHistorico[SELIC dia]/100,AE5278,0)</f>
        <v>0</v>
      </c>
      <c r="AF5279" s="80">
        <f t="shared" si="352"/>
        <v>1</v>
      </c>
      <c r="AG5279" s="123">
        <f t="shared" si="351"/>
        <v>1000</v>
      </c>
      <c r="AH5279" s="126" cm="1">
        <f t="array" ref="AH5279">_xlfn.XLOOKUP(AD5278,CDIHistorico_[Data],CDIHistorico_[CDI dia]/100,AH5278,0)</f>
        <v>0</v>
      </c>
      <c r="AI5279" s="2">
        <f t="shared" si="353"/>
        <v>1</v>
      </c>
    </row>
    <row r="5280" spans="26:35" hidden="1" x14ac:dyDescent="0.25">
      <c r="Z5280"/>
      <c r="AD5280" s="5">
        <f t="shared" si="354"/>
        <v>44378</v>
      </c>
      <c r="AE5280" s="96" cm="1">
        <f t="array" ref="AE5280">_xlfn.XLOOKUP(AD5279,SELICHistorico[Data],SELICHistorico[SELIC dia]/100,AE5279,0)</f>
        <v>0</v>
      </c>
      <c r="AF5280" s="80">
        <f t="shared" si="352"/>
        <v>1</v>
      </c>
      <c r="AG5280" s="123">
        <f t="shared" si="351"/>
        <v>1000</v>
      </c>
      <c r="AH5280" s="126" cm="1">
        <f t="array" ref="AH5280">_xlfn.XLOOKUP(AD5279,CDIHistorico_[Data],CDIHistorico_[CDI dia]/100,AH5279,0)</f>
        <v>0</v>
      </c>
      <c r="AI5280" s="2">
        <f t="shared" si="353"/>
        <v>1</v>
      </c>
    </row>
    <row r="5281" spans="26:35" hidden="1" x14ac:dyDescent="0.25">
      <c r="Z5281"/>
      <c r="AD5281" s="5">
        <f t="shared" si="354"/>
        <v>44379</v>
      </c>
      <c r="AE5281" s="96" cm="1">
        <f t="array" ref="AE5281">_xlfn.XLOOKUP(AD5280,SELICHistorico[Data],SELICHistorico[SELIC dia]/100,AE5280,0)</f>
        <v>0</v>
      </c>
      <c r="AF5281" s="80">
        <f t="shared" si="352"/>
        <v>1</v>
      </c>
      <c r="AG5281" s="123">
        <f t="shared" si="351"/>
        <v>1000</v>
      </c>
      <c r="AH5281" s="126" cm="1">
        <f t="array" ref="AH5281">_xlfn.XLOOKUP(AD5280,CDIHistorico_[Data],CDIHistorico_[CDI dia]/100,AH5280,0)</f>
        <v>0</v>
      </c>
      <c r="AI5281" s="2">
        <f t="shared" si="353"/>
        <v>1</v>
      </c>
    </row>
    <row r="5282" spans="26:35" hidden="1" x14ac:dyDescent="0.25">
      <c r="Z5282"/>
      <c r="AD5282" s="5">
        <f t="shared" si="354"/>
        <v>44382</v>
      </c>
      <c r="AE5282" s="96" cm="1">
        <f t="array" ref="AE5282">_xlfn.XLOOKUP(AD5281,SELICHistorico[Data],SELICHistorico[SELIC dia]/100,AE5281,0)</f>
        <v>0</v>
      </c>
      <c r="AF5282" s="80">
        <f t="shared" si="352"/>
        <v>1</v>
      </c>
      <c r="AG5282" s="123">
        <f t="shared" si="351"/>
        <v>1000</v>
      </c>
      <c r="AH5282" s="126" cm="1">
        <f t="array" ref="AH5282">_xlfn.XLOOKUP(AD5281,CDIHistorico_[Data],CDIHistorico_[CDI dia]/100,AH5281,0)</f>
        <v>0</v>
      </c>
      <c r="AI5282" s="2">
        <f t="shared" si="353"/>
        <v>1</v>
      </c>
    </row>
    <row r="5283" spans="26:35" hidden="1" x14ac:dyDescent="0.25">
      <c r="Z5283"/>
      <c r="AD5283" s="5">
        <f t="shared" si="354"/>
        <v>44383</v>
      </c>
      <c r="AE5283" s="96" cm="1">
        <f t="array" ref="AE5283">_xlfn.XLOOKUP(AD5282,SELICHistorico[Data],SELICHistorico[SELIC dia]/100,AE5282,0)</f>
        <v>0</v>
      </c>
      <c r="AF5283" s="80">
        <f t="shared" si="352"/>
        <v>1</v>
      </c>
      <c r="AG5283" s="123">
        <f t="shared" si="351"/>
        <v>1000</v>
      </c>
      <c r="AH5283" s="126" cm="1">
        <f t="array" ref="AH5283">_xlfn.XLOOKUP(AD5282,CDIHistorico_[Data],CDIHistorico_[CDI dia]/100,AH5282,0)</f>
        <v>0</v>
      </c>
      <c r="AI5283" s="2">
        <f t="shared" si="353"/>
        <v>1</v>
      </c>
    </row>
    <row r="5284" spans="26:35" hidden="1" x14ac:dyDescent="0.25">
      <c r="Z5284"/>
      <c r="AD5284" s="5">
        <f t="shared" si="354"/>
        <v>44384</v>
      </c>
      <c r="AE5284" s="96" cm="1">
        <f t="array" ref="AE5284">_xlfn.XLOOKUP(AD5283,SELICHistorico[Data],SELICHistorico[SELIC dia]/100,AE5283,0)</f>
        <v>0</v>
      </c>
      <c r="AF5284" s="80">
        <f t="shared" si="352"/>
        <v>1</v>
      </c>
      <c r="AG5284" s="123">
        <f t="shared" si="351"/>
        <v>1000</v>
      </c>
      <c r="AH5284" s="126" cm="1">
        <f t="array" ref="AH5284">_xlfn.XLOOKUP(AD5283,CDIHistorico_[Data],CDIHistorico_[CDI dia]/100,AH5283,0)</f>
        <v>0</v>
      </c>
      <c r="AI5284" s="2">
        <f t="shared" si="353"/>
        <v>1</v>
      </c>
    </row>
    <row r="5285" spans="26:35" hidden="1" x14ac:dyDescent="0.25">
      <c r="Z5285"/>
      <c r="AD5285" s="5">
        <f t="shared" si="354"/>
        <v>44385</v>
      </c>
      <c r="AE5285" s="96" cm="1">
        <f t="array" ref="AE5285">_xlfn.XLOOKUP(AD5284,SELICHistorico[Data],SELICHistorico[SELIC dia]/100,AE5284,0)</f>
        <v>0</v>
      </c>
      <c r="AF5285" s="80">
        <f t="shared" si="352"/>
        <v>1</v>
      </c>
      <c r="AG5285" s="123">
        <f t="shared" si="351"/>
        <v>1000</v>
      </c>
      <c r="AH5285" s="126" cm="1">
        <f t="array" ref="AH5285">_xlfn.XLOOKUP(AD5284,CDIHistorico_[Data],CDIHistorico_[CDI dia]/100,AH5284,0)</f>
        <v>0</v>
      </c>
      <c r="AI5285" s="2">
        <f t="shared" si="353"/>
        <v>1</v>
      </c>
    </row>
    <row r="5286" spans="26:35" hidden="1" x14ac:dyDescent="0.25">
      <c r="Z5286"/>
      <c r="AD5286" s="5">
        <f t="shared" si="354"/>
        <v>44386</v>
      </c>
      <c r="AE5286" s="96" cm="1">
        <f t="array" ref="AE5286">_xlfn.XLOOKUP(AD5285,SELICHistorico[Data],SELICHistorico[SELIC dia]/100,AE5285,0)</f>
        <v>0</v>
      </c>
      <c r="AF5286" s="80">
        <f t="shared" si="352"/>
        <v>1</v>
      </c>
      <c r="AG5286" s="123">
        <f t="shared" si="351"/>
        <v>1000</v>
      </c>
      <c r="AH5286" s="126" cm="1">
        <f t="array" ref="AH5286">_xlfn.XLOOKUP(AD5285,CDIHistorico_[Data],CDIHistorico_[CDI dia]/100,AH5285,0)</f>
        <v>0</v>
      </c>
      <c r="AI5286" s="2">
        <f t="shared" si="353"/>
        <v>1</v>
      </c>
    </row>
    <row r="5287" spans="26:35" hidden="1" x14ac:dyDescent="0.25">
      <c r="Z5287"/>
      <c r="AD5287" s="5">
        <f t="shared" si="354"/>
        <v>44389</v>
      </c>
      <c r="AE5287" s="96" cm="1">
        <f t="array" ref="AE5287">_xlfn.XLOOKUP(AD5286,SELICHistorico[Data],SELICHistorico[SELIC dia]/100,AE5286,0)</f>
        <v>0</v>
      </c>
      <c r="AF5287" s="80">
        <f t="shared" si="352"/>
        <v>1</v>
      </c>
      <c r="AG5287" s="123">
        <f t="shared" si="351"/>
        <v>1000</v>
      </c>
      <c r="AH5287" s="126" cm="1">
        <f t="array" ref="AH5287">_xlfn.XLOOKUP(AD5286,CDIHistorico_[Data],CDIHistorico_[CDI dia]/100,AH5286,0)</f>
        <v>0</v>
      </c>
      <c r="AI5287" s="2">
        <f t="shared" si="353"/>
        <v>1</v>
      </c>
    </row>
    <row r="5288" spans="26:35" hidden="1" x14ac:dyDescent="0.25">
      <c r="Z5288"/>
      <c r="AD5288" s="5">
        <f t="shared" si="354"/>
        <v>44390</v>
      </c>
      <c r="AE5288" s="96" cm="1">
        <f t="array" ref="AE5288">_xlfn.XLOOKUP(AD5287,SELICHistorico[Data],SELICHistorico[SELIC dia]/100,AE5287,0)</f>
        <v>0</v>
      </c>
      <c r="AF5288" s="80">
        <f t="shared" si="352"/>
        <v>1</v>
      </c>
      <c r="AG5288" s="123">
        <f t="shared" si="351"/>
        <v>1000</v>
      </c>
      <c r="AH5288" s="126" cm="1">
        <f t="array" ref="AH5288">_xlfn.XLOOKUP(AD5287,CDIHistorico_[Data],CDIHistorico_[CDI dia]/100,AH5287,0)</f>
        <v>0</v>
      </c>
      <c r="AI5288" s="2">
        <f t="shared" si="353"/>
        <v>1</v>
      </c>
    </row>
    <row r="5289" spans="26:35" hidden="1" x14ac:dyDescent="0.25">
      <c r="Z5289"/>
      <c r="AD5289" s="5">
        <f t="shared" si="354"/>
        <v>44391</v>
      </c>
      <c r="AE5289" s="96" cm="1">
        <f t="array" ref="AE5289">_xlfn.XLOOKUP(AD5288,SELICHistorico[Data],SELICHistorico[SELIC dia]/100,AE5288,0)</f>
        <v>0</v>
      </c>
      <c r="AF5289" s="80">
        <f t="shared" si="352"/>
        <v>1</v>
      </c>
      <c r="AG5289" s="123">
        <f t="shared" si="351"/>
        <v>1000</v>
      </c>
      <c r="AH5289" s="126" cm="1">
        <f t="array" ref="AH5289">_xlfn.XLOOKUP(AD5288,CDIHistorico_[Data],CDIHistorico_[CDI dia]/100,AH5288,0)</f>
        <v>0</v>
      </c>
      <c r="AI5289" s="2">
        <f t="shared" si="353"/>
        <v>1</v>
      </c>
    </row>
    <row r="5290" spans="26:35" hidden="1" x14ac:dyDescent="0.25">
      <c r="Z5290"/>
      <c r="AD5290" s="5">
        <f t="shared" si="354"/>
        <v>44392</v>
      </c>
      <c r="AE5290" s="96" cm="1">
        <f t="array" ref="AE5290">_xlfn.XLOOKUP(AD5289,SELICHistorico[Data],SELICHistorico[SELIC dia]/100,AE5289,0)</f>
        <v>0</v>
      </c>
      <c r="AF5290" s="80">
        <f t="shared" si="352"/>
        <v>1</v>
      </c>
      <c r="AG5290" s="123">
        <f t="shared" si="351"/>
        <v>1000</v>
      </c>
      <c r="AH5290" s="126" cm="1">
        <f t="array" ref="AH5290">_xlfn.XLOOKUP(AD5289,CDIHistorico_[Data],CDIHistorico_[CDI dia]/100,AH5289,0)</f>
        <v>0</v>
      </c>
      <c r="AI5290" s="2">
        <f t="shared" si="353"/>
        <v>1</v>
      </c>
    </row>
    <row r="5291" spans="26:35" hidden="1" x14ac:dyDescent="0.25">
      <c r="Z5291"/>
      <c r="AD5291" s="5">
        <f t="shared" si="354"/>
        <v>44393</v>
      </c>
      <c r="AE5291" s="96" cm="1">
        <f t="array" ref="AE5291">_xlfn.XLOOKUP(AD5290,SELICHistorico[Data],SELICHistorico[SELIC dia]/100,AE5290,0)</f>
        <v>0</v>
      </c>
      <c r="AF5291" s="80">
        <f t="shared" si="352"/>
        <v>1</v>
      </c>
      <c r="AG5291" s="123">
        <f t="shared" si="351"/>
        <v>1000</v>
      </c>
      <c r="AH5291" s="126" cm="1">
        <f t="array" ref="AH5291">_xlfn.XLOOKUP(AD5290,CDIHistorico_[Data],CDIHistorico_[CDI dia]/100,AH5290,0)</f>
        <v>0</v>
      </c>
      <c r="AI5291" s="2">
        <f t="shared" si="353"/>
        <v>1</v>
      </c>
    </row>
    <row r="5292" spans="26:35" hidden="1" x14ac:dyDescent="0.25">
      <c r="Z5292"/>
      <c r="AD5292" s="5">
        <f t="shared" si="354"/>
        <v>44396</v>
      </c>
      <c r="AE5292" s="96" cm="1">
        <f t="array" ref="AE5292">_xlfn.XLOOKUP(AD5291,SELICHistorico[Data],SELICHistorico[SELIC dia]/100,AE5291,0)</f>
        <v>0</v>
      </c>
      <c r="AF5292" s="80">
        <f t="shared" si="352"/>
        <v>1</v>
      </c>
      <c r="AG5292" s="123">
        <f t="shared" si="351"/>
        <v>1000</v>
      </c>
      <c r="AH5292" s="126" cm="1">
        <f t="array" ref="AH5292">_xlfn.XLOOKUP(AD5291,CDIHistorico_[Data],CDIHistorico_[CDI dia]/100,AH5291,0)</f>
        <v>0</v>
      </c>
      <c r="AI5292" s="2">
        <f t="shared" si="353"/>
        <v>1</v>
      </c>
    </row>
    <row r="5293" spans="26:35" hidden="1" x14ac:dyDescent="0.25">
      <c r="Z5293"/>
      <c r="AD5293" s="5">
        <f t="shared" si="354"/>
        <v>44397</v>
      </c>
      <c r="AE5293" s="96" cm="1">
        <f t="array" ref="AE5293">_xlfn.XLOOKUP(AD5292,SELICHistorico[Data],SELICHistorico[SELIC dia]/100,AE5292,0)</f>
        <v>0</v>
      </c>
      <c r="AF5293" s="80">
        <f t="shared" si="352"/>
        <v>1</v>
      </c>
      <c r="AG5293" s="123">
        <f t="shared" si="351"/>
        <v>1000</v>
      </c>
      <c r="AH5293" s="126" cm="1">
        <f t="array" ref="AH5293">_xlfn.XLOOKUP(AD5292,CDIHistorico_[Data],CDIHistorico_[CDI dia]/100,AH5292,0)</f>
        <v>0</v>
      </c>
      <c r="AI5293" s="2">
        <f t="shared" si="353"/>
        <v>1</v>
      </c>
    </row>
    <row r="5294" spans="26:35" hidden="1" x14ac:dyDescent="0.25">
      <c r="Z5294"/>
      <c r="AD5294" s="5">
        <f t="shared" si="354"/>
        <v>44398</v>
      </c>
      <c r="AE5294" s="96" cm="1">
        <f t="array" ref="AE5294">_xlfn.XLOOKUP(AD5293,SELICHistorico[Data],SELICHistorico[SELIC dia]/100,AE5293,0)</f>
        <v>0</v>
      </c>
      <c r="AF5294" s="80">
        <f t="shared" si="352"/>
        <v>1</v>
      </c>
      <c r="AG5294" s="123">
        <f t="shared" si="351"/>
        <v>1000</v>
      </c>
      <c r="AH5294" s="126" cm="1">
        <f t="array" ref="AH5294">_xlfn.XLOOKUP(AD5293,CDIHistorico_[Data],CDIHistorico_[CDI dia]/100,AH5293,0)</f>
        <v>0</v>
      </c>
      <c r="AI5294" s="2">
        <f t="shared" si="353"/>
        <v>1</v>
      </c>
    </row>
    <row r="5295" spans="26:35" hidden="1" x14ac:dyDescent="0.25">
      <c r="Z5295"/>
      <c r="AD5295" s="5">
        <f t="shared" si="354"/>
        <v>44399</v>
      </c>
      <c r="AE5295" s="96" cm="1">
        <f t="array" ref="AE5295">_xlfn.XLOOKUP(AD5294,SELICHistorico[Data],SELICHistorico[SELIC dia]/100,AE5294,0)</f>
        <v>0</v>
      </c>
      <c r="AF5295" s="80">
        <f t="shared" si="352"/>
        <v>1</v>
      </c>
      <c r="AG5295" s="123">
        <f t="shared" si="351"/>
        <v>1000</v>
      </c>
      <c r="AH5295" s="126" cm="1">
        <f t="array" ref="AH5295">_xlfn.XLOOKUP(AD5294,CDIHistorico_[Data],CDIHistorico_[CDI dia]/100,AH5294,0)</f>
        <v>0</v>
      </c>
      <c r="AI5295" s="2">
        <f t="shared" si="353"/>
        <v>1</v>
      </c>
    </row>
    <row r="5296" spans="26:35" hidden="1" x14ac:dyDescent="0.25">
      <c r="Z5296"/>
      <c r="AD5296" s="5">
        <f t="shared" si="354"/>
        <v>44400</v>
      </c>
      <c r="AE5296" s="96" cm="1">
        <f t="array" ref="AE5296">_xlfn.XLOOKUP(AD5295,SELICHistorico[Data],SELICHistorico[SELIC dia]/100,AE5295,0)</f>
        <v>0</v>
      </c>
      <c r="AF5296" s="80">
        <f t="shared" si="352"/>
        <v>1</v>
      </c>
      <c r="AG5296" s="123">
        <f t="shared" si="351"/>
        <v>1000</v>
      </c>
      <c r="AH5296" s="126" cm="1">
        <f t="array" ref="AH5296">_xlfn.XLOOKUP(AD5295,CDIHistorico_[Data],CDIHistorico_[CDI dia]/100,AH5295,0)</f>
        <v>0</v>
      </c>
      <c r="AI5296" s="2">
        <f t="shared" si="353"/>
        <v>1</v>
      </c>
    </row>
    <row r="5297" spans="26:35" hidden="1" x14ac:dyDescent="0.25">
      <c r="Z5297"/>
      <c r="AD5297" s="5">
        <f t="shared" si="354"/>
        <v>44403</v>
      </c>
      <c r="AE5297" s="96" cm="1">
        <f t="array" ref="AE5297">_xlfn.XLOOKUP(AD5296,SELICHistorico[Data],SELICHistorico[SELIC dia]/100,AE5296,0)</f>
        <v>0</v>
      </c>
      <c r="AF5297" s="80">
        <f t="shared" si="352"/>
        <v>1</v>
      </c>
      <c r="AG5297" s="123">
        <f t="shared" si="351"/>
        <v>1000</v>
      </c>
      <c r="AH5297" s="126" cm="1">
        <f t="array" ref="AH5297">_xlfn.XLOOKUP(AD5296,CDIHistorico_[Data],CDIHistorico_[CDI dia]/100,AH5296,0)</f>
        <v>0</v>
      </c>
      <c r="AI5297" s="2">
        <f t="shared" si="353"/>
        <v>1</v>
      </c>
    </row>
    <row r="5298" spans="26:35" hidden="1" x14ac:dyDescent="0.25">
      <c r="Z5298"/>
      <c r="AD5298" s="5">
        <f t="shared" si="354"/>
        <v>44404</v>
      </c>
      <c r="AE5298" s="96" cm="1">
        <f t="array" ref="AE5298">_xlfn.XLOOKUP(AD5297,SELICHistorico[Data],SELICHistorico[SELIC dia]/100,AE5297,0)</f>
        <v>0</v>
      </c>
      <c r="AF5298" s="80">
        <f t="shared" si="352"/>
        <v>1</v>
      </c>
      <c r="AG5298" s="123">
        <f t="shared" si="351"/>
        <v>1000</v>
      </c>
      <c r="AH5298" s="126" cm="1">
        <f t="array" ref="AH5298">_xlfn.XLOOKUP(AD5297,CDIHistorico_[Data],CDIHistorico_[CDI dia]/100,AH5297,0)</f>
        <v>0</v>
      </c>
      <c r="AI5298" s="2">
        <f t="shared" si="353"/>
        <v>1</v>
      </c>
    </row>
    <row r="5299" spans="26:35" hidden="1" x14ac:dyDescent="0.25">
      <c r="Z5299"/>
      <c r="AD5299" s="5">
        <f t="shared" si="354"/>
        <v>44405</v>
      </c>
      <c r="AE5299" s="96" cm="1">
        <f t="array" ref="AE5299">_xlfn.XLOOKUP(AD5298,SELICHistorico[Data],SELICHistorico[SELIC dia]/100,AE5298,0)</f>
        <v>0</v>
      </c>
      <c r="AF5299" s="80">
        <f t="shared" si="352"/>
        <v>1</v>
      </c>
      <c r="AG5299" s="123">
        <f t="shared" si="351"/>
        <v>1000</v>
      </c>
      <c r="AH5299" s="126" cm="1">
        <f t="array" ref="AH5299">_xlfn.XLOOKUP(AD5298,CDIHistorico_[Data],CDIHistorico_[CDI dia]/100,AH5298,0)</f>
        <v>0</v>
      </c>
      <c r="AI5299" s="2">
        <f t="shared" si="353"/>
        <v>1</v>
      </c>
    </row>
    <row r="5300" spans="26:35" hidden="1" x14ac:dyDescent="0.25">
      <c r="Z5300"/>
      <c r="AD5300" s="5">
        <f t="shared" si="354"/>
        <v>44406</v>
      </c>
      <c r="AE5300" s="96" cm="1">
        <f t="array" ref="AE5300">_xlfn.XLOOKUP(AD5299,SELICHistorico[Data],SELICHistorico[SELIC dia]/100,AE5299,0)</f>
        <v>0</v>
      </c>
      <c r="AF5300" s="80">
        <f t="shared" si="352"/>
        <v>1</v>
      </c>
      <c r="AG5300" s="123">
        <f t="shared" si="351"/>
        <v>1000</v>
      </c>
      <c r="AH5300" s="126" cm="1">
        <f t="array" ref="AH5300">_xlfn.XLOOKUP(AD5299,CDIHistorico_[Data],CDIHistorico_[CDI dia]/100,AH5299,0)</f>
        <v>0</v>
      </c>
      <c r="AI5300" s="2">
        <f t="shared" si="353"/>
        <v>1</v>
      </c>
    </row>
    <row r="5301" spans="26:35" hidden="1" x14ac:dyDescent="0.25">
      <c r="Z5301"/>
      <c r="AD5301" s="5">
        <f t="shared" si="354"/>
        <v>44407</v>
      </c>
      <c r="AE5301" s="96" cm="1">
        <f t="array" ref="AE5301">_xlfn.XLOOKUP(AD5300,SELICHistorico[Data],SELICHistorico[SELIC dia]/100,AE5300,0)</f>
        <v>0</v>
      </c>
      <c r="AF5301" s="80">
        <f t="shared" si="352"/>
        <v>1</v>
      </c>
      <c r="AG5301" s="123">
        <f t="shared" si="351"/>
        <v>1000</v>
      </c>
      <c r="AH5301" s="126" cm="1">
        <f t="array" ref="AH5301">_xlfn.XLOOKUP(AD5300,CDIHistorico_[Data],CDIHistorico_[CDI dia]/100,AH5300,0)</f>
        <v>0</v>
      </c>
      <c r="AI5301" s="2">
        <f t="shared" si="353"/>
        <v>1</v>
      </c>
    </row>
    <row r="5302" spans="26:35" hidden="1" x14ac:dyDescent="0.25">
      <c r="Z5302"/>
      <c r="AD5302" s="5">
        <f t="shared" si="354"/>
        <v>44410</v>
      </c>
      <c r="AE5302" s="96" cm="1">
        <f t="array" ref="AE5302">_xlfn.XLOOKUP(AD5301,SELICHistorico[Data],SELICHistorico[SELIC dia]/100,AE5301,0)</f>
        <v>0</v>
      </c>
      <c r="AF5302" s="80">
        <f t="shared" si="352"/>
        <v>1</v>
      </c>
      <c r="AG5302" s="123">
        <f t="shared" si="351"/>
        <v>1000</v>
      </c>
      <c r="AH5302" s="126" cm="1">
        <f t="array" ref="AH5302">_xlfn.XLOOKUP(AD5301,CDIHistorico_[Data],CDIHistorico_[CDI dia]/100,AH5301,0)</f>
        <v>0</v>
      </c>
      <c r="AI5302" s="2">
        <f t="shared" si="353"/>
        <v>1</v>
      </c>
    </row>
    <row r="5303" spans="26:35" hidden="1" x14ac:dyDescent="0.25">
      <c r="Z5303"/>
      <c r="AD5303" s="5">
        <f t="shared" si="354"/>
        <v>44411</v>
      </c>
      <c r="AE5303" s="96" cm="1">
        <f t="array" ref="AE5303">_xlfn.XLOOKUP(AD5302,SELICHistorico[Data],SELICHistorico[SELIC dia]/100,AE5302,0)</f>
        <v>0</v>
      </c>
      <c r="AF5303" s="80">
        <f t="shared" si="352"/>
        <v>1</v>
      </c>
      <c r="AG5303" s="123">
        <f t="shared" si="351"/>
        <v>1000</v>
      </c>
      <c r="AH5303" s="126" cm="1">
        <f t="array" ref="AH5303">_xlfn.XLOOKUP(AD5302,CDIHistorico_[Data],CDIHistorico_[CDI dia]/100,AH5302,0)</f>
        <v>0</v>
      </c>
      <c r="AI5303" s="2">
        <f t="shared" si="353"/>
        <v>1</v>
      </c>
    </row>
    <row r="5304" spans="26:35" hidden="1" x14ac:dyDescent="0.25">
      <c r="Z5304"/>
      <c r="AD5304" s="5">
        <f t="shared" si="354"/>
        <v>44412</v>
      </c>
      <c r="AE5304" s="96" cm="1">
        <f t="array" ref="AE5304">_xlfn.XLOOKUP(AD5303,SELICHistorico[Data],SELICHistorico[SELIC dia]/100,AE5303,0)</f>
        <v>0</v>
      </c>
      <c r="AF5304" s="80">
        <f t="shared" si="352"/>
        <v>1</v>
      </c>
      <c r="AG5304" s="123">
        <f t="shared" si="351"/>
        <v>1000</v>
      </c>
      <c r="AH5304" s="126" cm="1">
        <f t="array" ref="AH5304">_xlfn.XLOOKUP(AD5303,CDIHistorico_[Data],CDIHistorico_[CDI dia]/100,AH5303,0)</f>
        <v>0</v>
      </c>
      <c r="AI5304" s="2">
        <f t="shared" si="353"/>
        <v>1</v>
      </c>
    </row>
    <row r="5305" spans="26:35" hidden="1" x14ac:dyDescent="0.25">
      <c r="Z5305"/>
      <c r="AD5305" s="5">
        <f t="shared" si="354"/>
        <v>44413</v>
      </c>
      <c r="AE5305" s="96" cm="1">
        <f t="array" ref="AE5305">_xlfn.XLOOKUP(AD5304,SELICHistorico[Data],SELICHistorico[SELIC dia]/100,AE5304,0)</f>
        <v>0</v>
      </c>
      <c r="AF5305" s="80">
        <f t="shared" si="352"/>
        <v>1</v>
      </c>
      <c r="AG5305" s="123">
        <f t="shared" si="351"/>
        <v>1000</v>
      </c>
      <c r="AH5305" s="126" cm="1">
        <f t="array" ref="AH5305">_xlfn.XLOOKUP(AD5304,CDIHistorico_[Data],CDIHistorico_[CDI dia]/100,AH5304,0)</f>
        <v>0</v>
      </c>
      <c r="AI5305" s="2">
        <f t="shared" si="353"/>
        <v>1</v>
      </c>
    </row>
    <row r="5306" spans="26:35" hidden="1" x14ac:dyDescent="0.25">
      <c r="Z5306"/>
      <c r="AD5306" s="5">
        <f t="shared" si="354"/>
        <v>44414</v>
      </c>
      <c r="AE5306" s="96" cm="1">
        <f t="array" ref="AE5306">_xlfn.XLOOKUP(AD5305,SELICHistorico[Data],SELICHistorico[SELIC dia]/100,AE5305,0)</f>
        <v>0</v>
      </c>
      <c r="AF5306" s="80">
        <f t="shared" si="352"/>
        <v>1</v>
      </c>
      <c r="AG5306" s="123">
        <f t="shared" si="351"/>
        <v>1000</v>
      </c>
      <c r="AH5306" s="126" cm="1">
        <f t="array" ref="AH5306">_xlfn.XLOOKUP(AD5305,CDIHistorico_[Data],CDIHistorico_[CDI dia]/100,AH5305,0)</f>
        <v>0</v>
      </c>
      <c r="AI5306" s="2">
        <f t="shared" si="353"/>
        <v>1</v>
      </c>
    </row>
    <row r="5307" spans="26:35" hidden="1" x14ac:dyDescent="0.25">
      <c r="Z5307"/>
      <c r="AD5307" s="5">
        <f t="shared" si="354"/>
        <v>44417</v>
      </c>
      <c r="AE5307" s="96" cm="1">
        <f t="array" ref="AE5307">_xlfn.XLOOKUP(AD5306,SELICHistorico[Data],SELICHistorico[SELIC dia]/100,AE5306,0)</f>
        <v>0</v>
      </c>
      <c r="AF5307" s="80">
        <f t="shared" si="352"/>
        <v>1</v>
      </c>
      <c r="AG5307" s="123">
        <f t="shared" si="351"/>
        <v>1000</v>
      </c>
      <c r="AH5307" s="126" cm="1">
        <f t="array" ref="AH5307">_xlfn.XLOOKUP(AD5306,CDIHistorico_[Data],CDIHistorico_[CDI dia]/100,AH5306,0)</f>
        <v>0</v>
      </c>
      <c r="AI5307" s="2">
        <f t="shared" si="353"/>
        <v>1</v>
      </c>
    </row>
    <row r="5308" spans="26:35" hidden="1" x14ac:dyDescent="0.25">
      <c r="Z5308"/>
      <c r="AD5308" s="5">
        <f t="shared" si="354"/>
        <v>44418</v>
      </c>
      <c r="AE5308" s="96" cm="1">
        <f t="array" ref="AE5308">_xlfn.XLOOKUP(AD5307,SELICHistorico[Data],SELICHistorico[SELIC dia]/100,AE5307,0)</f>
        <v>0</v>
      </c>
      <c r="AF5308" s="80">
        <f t="shared" si="352"/>
        <v>1</v>
      </c>
      <c r="AG5308" s="123">
        <f t="shared" si="351"/>
        <v>1000</v>
      </c>
      <c r="AH5308" s="126" cm="1">
        <f t="array" ref="AH5308">_xlfn.XLOOKUP(AD5307,CDIHistorico_[Data],CDIHistorico_[CDI dia]/100,AH5307,0)</f>
        <v>0</v>
      </c>
      <c r="AI5308" s="2">
        <f t="shared" si="353"/>
        <v>1</v>
      </c>
    </row>
    <row r="5309" spans="26:35" hidden="1" x14ac:dyDescent="0.25">
      <c r="Z5309"/>
      <c r="AD5309" s="5">
        <f t="shared" si="354"/>
        <v>44419</v>
      </c>
      <c r="AE5309" s="96" cm="1">
        <f t="array" ref="AE5309">_xlfn.XLOOKUP(AD5308,SELICHistorico[Data],SELICHistorico[SELIC dia]/100,AE5308,0)</f>
        <v>0</v>
      </c>
      <c r="AF5309" s="80">
        <f t="shared" si="352"/>
        <v>1</v>
      </c>
      <c r="AG5309" s="123">
        <f t="shared" si="351"/>
        <v>1000</v>
      </c>
      <c r="AH5309" s="126" cm="1">
        <f t="array" ref="AH5309">_xlfn.XLOOKUP(AD5308,CDIHistorico_[Data],CDIHistorico_[CDI dia]/100,AH5308,0)</f>
        <v>0</v>
      </c>
      <c r="AI5309" s="2">
        <f t="shared" si="353"/>
        <v>1</v>
      </c>
    </row>
    <row r="5310" spans="26:35" hidden="1" x14ac:dyDescent="0.25">
      <c r="Z5310"/>
      <c r="AD5310" s="5">
        <f t="shared" si="354"/>
        <v>44420</v>
      </c>
      <c r="AE5310" s="96" cm="1">
        <f t="array" ref="AE5310">_xlfn.XLOOKUP(AD5309,SELICHistorico[Data],SELICHistorico[SELIC dia]/100,AE5309,0)</f>
        <v>0</v>
      </c>
      <c r="AF5310" s="80">
        <f t="shared" si="352"/>
        <v>1</v>
      </c>
      <c r="AG5310" s="123">
        <f t="shared" si="351"/>
        <v>1000</v>
      </c>
      <c r="AH5310" s="126" cm="1">
        <f t="array" ref="AH5310">_xlfn.XLOOKUP(AD5309,CDIHistorico_[Data],CDIHistorico_[CDI dia]/100,AH5309,0)</f>
        <v>0</v>
      </c>
      <c r="AI5310" s="2">
        <f t="shared" si="353"/>
        <v>1</v>
      </c>
    </row>
    <row r="5311" spans="26:35" hidden="1" x14ac:dyDescent="0.25">
      <c r="Z5311"/>
      <c r="AD5311" s="5">
        <f t="shared" si="354"/>
        <v>44421</v>
      </c>
      <c r="AE5311" s="96" cm="1">
        <f t="array" ref="AE5311">_xlfn.XLOOKUP(AD5310,SELICHistorico[Data],SELICHistorico[SELIC dia]/100,AE5310,0)</f>
        <v>0</v>
      </c>
      <c r="AF5311" s="80">
        <f t="shared" si="352"/>
        <v>1</v>
      </c>
      <c r="AG5311" s="123">
        <f t="shared" si="351"/>
        <v>1000</v>
      </c>
      <c r="AH5311" s="126" cm="1">
        <f t="array" ref="AH5311">_xlfn.XLOOKUP(AD5310,CDIHistorico_[Data],CDIHistorico_[CDI dia]/100,AH5310,0)</f>
        <v>0</v>
      </c>
      <c r="AI5311" s="2">
        <f t="shared" si="353"/>
        <v>1</v>
      </c>
    </row>
    <row r="5312" spans="26:35" hidden="1" x14ac:dyDescent="0.25">
      <c r="Z5312"/>
      <c r="AD5312" s="5">
        <f t="shared" si="354"/>
        <v>44424</v>
      </c>
      <c r="AE5312" s="96" cm="1">
        <f t="array" ref="AE5312">_xlfn.XLOOKUP(AD5311,SELICHistorico[Data],SELICHistorico[SELIC dia]/100,AE5311,0)</f>
        <v>0</v>
      </c>
      <c r="AF5312" s="80">
        <f t="shared" si="352"/>
        <v>1</v>
      </c>
      <c r="AG5312" s="123">
        <f t="shared" si="351"/>
        <v>1000</v>
      </c>
      <c r="AH5312" s="126" cm="1">
        <f t="array" ref="AH5312">_xlfn.XLOOKUP(AD5311,CDIHistorico_[Data],CDIHistorico_[CDI dia]/100,AH5311,0)</f>
        <v>0</v>
      </c>
      <c r="AI5312" s="2">
        <f t="shared" si="353"/>
        <v>1</v>
      </c>
    </row>
    <row r="5313" spans="26:35" hidden="1" x14ac:dyDescent="0.25">
      <c r="Z5313"/>
      <c r="AD5313" s="5">
        <f t="shared" si="354"/>
        <v>44425</v>
      </c>
      <c r="AE5313" s="96" cm="1">
        <f t="array" ref="AE5313">_xlfn.XLOOKUP(AD5312,SELICHistorico[Data],SELICHistorico[SELIC dia]/100,AE5312,0)</f>
        <v>0</v>
      </c>
      <c r="AF5313" s="80">
        <f t="shared" si="352"/>
        <v>1</v>
      </c>
      <c r="AG5313" s="123">
        <f t="shared" si="351"/>
        <v>1000</v>
      </c>
      <c r="AH5313" s="126" cm="1">
        <f t="array" ref="AH5313">_xlfn.XLOOKUP(AD5312,CDIHistorico_[Data],CDIHistorico_[CDI dia]/100,AH5312,0)</f>
        <v>0</v>
      </c>
      <c r="AI5313" s="2">
        <f t="shared" si="353"/>
        <v>1</v>
      </c>
    </row>
    <row r="5314" spans="26:35" hidden="1" x14ac:dyDescent="0.25">
      <c r="Z5314"/>
      <c r="AD5314" s="5">
        <f t="shared" si="354"/>
        <v>44426</v>
      </c>
      <c r="AE5314" s="96" cm="1">
        <f t="array" ref="AE5314">_xlfn.XLOOKUP(AD5313,SELICHistorico[Data],SELICHistorico[SELIC dia]/100,AE5313,0)</f>
        <v>0</v>
      </c>
      <c r="AF5314" s="80">
        <f t="shared" si="352"/>
        <v>1</v>
      </c>
      <c r="AG5314" s="123">
        <f t="shared" si="351"/>
        <v>1000</v>
      </c>
      <c r="AH5314" s="126" cm="1">
        <f t="array" ref="AH5314">_xlfn.XLOOKUP(AD5313,CDIHistorico_[Data],CDIHistorico_[CDI dia]/100,AH5313,0)</f>
        <v>0</v>
      </c>
      <c r="AI5314" s="2">
        <f t="shared" si="353"/>
        <v>1</v>
      </c>
    </row>
    <row r="5315" spans="26:35" hidden="1" x14ac:dyDescent="0.25">
      <c r="Z5315"/>
      <c r="AD5315" s="5">
        <f t="shared" si="354"/>
        <v>44427</v>
      </c>
      <c r="AE5315" s="96" cm="1">
        <f t="array" ref="AE5315">_xlfn.XLOOKUP(AD5314,SELICHistorico[Data],SELICHistorico[SELIC dia]/100,AE5314,0)</f>
        <v>0</v>
      </c>
      <c r="AF5315" s="80">
        <f t="shared" si="352"/>
        <v>1</v>
      </c>
      <c r="AG5315" s="123">
        <f t="shared" si="351"/>
        <v>1000</v>
      </c>
      <c r="AH5315" s="126" cm="1">
        <f t="array" ref="AH5315">_xlfn.XLOOKUP(AD5314,CDIHistorico_[Data],CDIHistorico_[CDI dia]/100,AH5314,0)</f>
        <v>0</v>
      </c>
      <c r="AI5315" s="2">
        <f t="shared" si="353"/>
        <v>1</v>
      </c>
    </row>
    <row r="5316" spans="26:35" hidden="1" x14ac:dyDescent="0.25">
      <c r="Z5316"/>
      <c r="AD5316" s="5">
        <f t="shared" si="354"/>
        <v>44428</v>
      </c>
      <c r="AE5316" s="96" cm="1">
        <f t="array" ref="AE5316">_xlfn.XLOOKUP(AD5315,SELICHistorico[Data],SELICHistorico[SELIC dia]/100,AE5315,0)</f>
        <v>0</v>
      </c>
      <c r="AF5316" s="80">
        <f t="shared" si="352"/>
        <v>1</v>
      </c>
      <c r="AG5316" s="123">
        <f t="shared" si="351"/>
        <v>1000</v>
      </c>
      <c r="AH5316" s="126" cm="1">
        <f t="array" ref="AH5316">_xlfn.XLOOKUP(AD5315,CDIHistorico_[Data],CDIHistorico_[CDI dia]/100,AH5315,0)</f>
        <v>0</v>
      </c>
      <c r="AI5316" s="2">
        <f t="shared" si="353"/>
        <v>1</v>
      </c>
    </row>
    <row r="5317" spans="26:35" hidden="1" x14ac:dyDescent="0.25">
      <c r="Z5317"/>
      <c r="AD5317" s="5">
        <f t="shared" si="354"/>
        <v>44431</v>
      </c>
      <c r="AE5317" s="96" cm="1">
        <f t="array" ref="AE5317">_xlfn.XLOOKUP(AD5316,SELICHistorico[Data],SELICHistorico[SELIC dia]/100,AE5316,0)</f>
        <v>0</v>
      </c>
      <c r="AF5317" s="80">
        <f t="shared" si="352"/>
        <v>1</v>
      </c>
      <c r="AG5317" s="123">
        <f t="shared" si="351"/>
        <v>1000</v>
      </c>
      <c r="AH5317" s="126" cm="1">
        <f t="array" ref="AH5317">_xlfn.XLOOKUP(AD5316,CDIHistorico_[Data],CDIHistorico_[CDI dia]/100,AH5316,0)</f>
        <v>0</v>
      </c>
      <c r="AI5317" s="2">
        <f t="shared" si="353"/>
        <v>1</v>
      </c>
    </row>
    <row r="5318" spans="26:35" hidden="1" x14ac:dyDescent="0.25">
      <c r="Z5318"/>
      <c r="AD5318" s="5">
        <f t="shared" si="354"/>
        <v>44432</v>
      </c>
      <c r="AE5318" s="96" cm="1">
        <f t="array" ref="AE5318">_xlfn.XLOOKUP(AD5317,SELICHistorico[Data],SELICHistorico[SELIC dia]/100,AE5317,0)</f>
        <v>0</v>
      </c>
      <c r="AF5318" s="80">
        <f t="shared" si="352"/>
        <v>1</v>
      </c>
      <c r="AG5318" s="123">
        <f t="shared" si="351"/>
        <v>1000</v>
      </c>
      <c r="AH5318" s="126" cm="1">
        <f t="array" ref="AH5318">_xlfn.XLOOKUP(AD5317,CDIHistorico_[Data],CDIHistorico_[CDI dia]/100,AH5317,0)</f>
        <v>0</v>
      </c>
      <c r="AI5318" s="2">
        <f t="shared" si="353"/>
        <v>1</v>
      </c>
    </row>
    <row r="5319" spans="26:35" hidden="1" x14ac:dyDescent="0.25">
      <c r="Z5319"/>
      <c r="AD5319" s="5">
        <f t="shared" si="354"/>
        <v>44433</v>
      </c>
      <c r="AE5319" s="96" cm="1">
        <f t="array" ref="AE5319">_xlfn.XLOOKUP(AD5318,SELICHistorico[Data],SELICHistorico[SELIC dia]/100,AE5318,0)</f>
        <v>0</v>
      </c>
      <c r="AF5319" s="80">
        <f t="shared" si="352"/>
        <v>1</v>
      </c>
      <c r="AG5319" s="123">
        <f t="shared" si="351"/>
        <v>1000</v>
      </c>
      <c r="AH5319" s="126" cm="1">
        <f t="array" ref="AH5319">_xlfn.XLOOKUP(AD5318,CDIHistorico_[Data],CDIHistorico_[CDI dia]/100,AH5318,0)</f>
        <v>0</v>
      </c>
      <c r="AI5319" s="2">
        <f t="shared" si="353"/>
        <v>1</v>
      </c>
    </row>
    <row r="5320" spans="26:35" hidden="1" x14ac:dyDescent="0.25">
      <c r="Z5320"/>
      <c r="AD5320" s="5">
        <f t="shared" si="354"/>
        <v>44434</v>
      </c>
      <c r="AE5320" s="96" cm="1">
        <f t="array" ref="AE5320">_xlfn.XLOOKUP(AD5319,SELICHistorico[Data],SELICHistorico[SELIC dia]/100,AE5319,0)</f>
        <v>0</v>
      </c>
      <c r="AF5320" s="80">
        <f t="shared" si="352"/>
        <v>1</v>
      </c>
      <c r="AG5320" s="123">
        <f t="shared" si="351"/>
        <v>1000</v>
      </c>
      <c r="AH5320" s="126" cm="1">
        <f t="array" ref="AH5320">_xlfn.XLOOKUP(AD5319,CDIHistorico_[Data],CDIHistorico_[CDI dia]/100,AH5319,0)</f>
        <v>0</v>
      </c>
      <c r="AI5320" s="2">
        <f t="shared" si="353"/>
        <v>1</v>
      </c>
    </row>
    <row r="5321" spans="26:35" hidden="1" x14ac:dyDescent="0.25">
      <c r="Z5321"/>
      <c r="AD5321" s="5">
        <f t="shared" si="354"/>
        <v>44435</v>
      </c>
      <c r="AE5321" s="96" cm="1">
        <f t="array" ref="AE5321">_xlfn.XLOOKUP(AD5320,SELICHistorico[Data],SELICHistorico[SELIC dia]/100,AE5320,0)</f>
        <v>0</v>
      </c>
      <c r="AF5321" s="80">
        <f t="shared" si="352"/>
        <v>1</v>
      </c>
      <c r="AG5321" s="123">
        <f t="shared" si="351"/>
        <v>1000</v>
      </c>
      <c r="AH5321" s="126" cm="1">
        <f t="array" ref="AH5321">_xlfn.XLOOKUP(AD5320,CDIHistorico_[Data],CDIHistorico_[CDI dia]/100,AH5320,0)</f>
        <v>0</v>
      </c>
      <c r="AI5321" s="2">
        <f t="shared" si="353"/>
        <v>1</v>
      </c>
    </row>
    <row r="5322" spans="26:35" hidden="1" x14ac:dyDescent="0.25">
      <c r="Z5322"/>
      <c r="AD5322" s="5">
        <f t="shared" si="354"/>
        <v>44438</v>
      </c>
      <c r="AE5322" s="96" cm="1">
        <f t="array" ref="AE5322">_xlfn.XLOOKUP(AD5321,SELICHistorico[Data],SELICHistorico[SELIC dia]/100,AE5321,0)</f>
        <v>0</v>
      </c>
      <c r="AF5322" s="80">
        <f t="shared" si="352"/>
        <v>1</v>
      </c>
      <c r="AG5322" s="123">
        <f t="shared" si="351"/>
        <v>1000</v>
      </c>
      <c r="AH5322" s="126" cm="1">
        <f t="array" ref="AH5322">_xlfn.XLOOKUP(AD5321,CDIHistorico_[Data],CDIHistorico_[CDI dia]/100,AH5321,0)</f>
        <v>0</v>
      </c>
      <c r="AI5322" s="2">
        <f t="shared" si="353"/>
        <v>1</v>
      </c>
    </row>
    <row r="5323" spans="26:35" hidden="1" x14ac:dyDescent="0.25">
      <c r="Z5323"/>
      <c r="AD5323" s="5">
        <f t="shared" si="354"/>
        <v>44439</v>
      </c>
      <c r="AE5323" s="96" cm="1">
        <f t="array" ref="AE5323">_xlfn.XLOOKUP(AD5322,SELICHistorico[Data],SELICHistorico[SELIC dia]/100,AE5322,0)</f>
        <v>0</v>
      </c>
      <c r="AF5323" s="80">
        <f t="shared" si="352"/>
        <v>1</v>
      </c>
      <c r="AG5323" s="123">
        <f t="shared" si="351"/>
        <v>1000</v>
      </c>
      <c r="AH5323" s="126" cm="1">
        <f t="array" ref="AH5323">_xlfn.XLOOKUP(AD5322,CDIHistorico_[Data],CDIHistorico_[CDI dia]/100,AH5322,0)</f>
        <v>0</v>
      </c>
      <c r="AI5323" s="2">
        <f t="shared" si="353"/>
        <v>1</v>
      </c>
    </row>
    <row r="5324" spans="26:35" hidden="1" x14ac:dyDescent="0.25">
      <c r="Z5324"/>
      <c r="AD5324" s="5">
        <f t="shared" si="354"/>
        <v>44440</v>
      </c>
      <c r="AE5324" s="96" cm="1">
        <f t="array" ref="AE5324">_xlfn.XLOOKUP(AD5323,SELICHistorico[Data],SELICHistorico[SELIC dia]/100,AE5323,0)</f>
        <v>0</v>
      </c>
      <c r="AF5324" s="80">
        <f t="shared" si="352"/>
        <v>1</v>
      </c>
      <c r="AG5324" s="123">
        <f t="shared" ref="AG5324:AG5387" si="355">TRUNC(1000*AF5324,6)</f>
        <v>1000</v>
      </c>
      <c r="AH5324" s="126" cm="1">
        <f t="array" ref="AH5324">_xlfn.XLOOKUP(AD5323,CDIHistorico_[Data],CDIHistorico_[CDI dia]/100,AH5323,0)</f>
        <v>0</v>
      </c>
      <c r="AI5324" s="2">
        <f t="shared" si="353"/>
        <v>1</v>
      </c>
    </row>
    <row r="5325" spans="26:35" hidden="1" x14ac:dyDescent="0.25">
      <c r="Z5325"/>
      <c r="AD5325" s="5">
        <f t="shared" si="354"/>
        <v>44441</v>
      </c>
      <c r="AE5325" s="96" cm="1">
        <f t="array" ref="AE5325">_xlfn.XLOOKUP(AD5324,SELICHistorico[Data],SELICHistorico[SELIC dia]/100,AE5324,0)</f>
        <v>0</v>
      </c>
      <c r="AF5325" s="80">
        <f t="shared" ref="AF5325:AF5388" si="356">AF5324*(1+AE5325)</f>
        <v>1</v>
      </c>
      <c r="AG5325" s="123">
        <f t="shared" si="355"/>
        <v>1000</v>
      </c>
      <c r="AH5325" s="126" cm="1">
        <f t="array" ref="AH5325">_xlfn.XLOOKUP(AD5324,CDIHistorico_[Data],CDIHistorico_[CDI dia]/100,AH5324,0)</f>
        <v>0</v>
      </c>
      <c r="AI5325" s="2">
        <f t="shared" ref="AI5325:AI5388" si="357">AI5324*(1+AH5325)</f>
        <v>1</v>
      </c>
    </row>
    <row r="5326" spans="26:35" hidden="1" x14ac:dyDescent="0.25">
      <c r="Z5326"/>
      <c r="AD5326" s="5">
        <f t="shared" si="354"/>
        <v>44442</v>
      </c>
      <c r="AE5326" s="96" cm="1">
        <f t="array" ref="AE5326">_xlfn.XLOOKUP(AD5325,SELICHistorico[Data],SELICHistorico[SELIC dia]/100,AE5325,0)</f>
        <v>0</v>
      </c>
      <c r="AF5326" s="80">
        <f t="shared" si="356"/>
        <v>1</v>
      </c>
      <c r="AG5326" s="123">
        <f t="shared" si="355"/>
        <v>1000</v>
      </c>
      <c r="AH5326" s="126" cm="1">
        <f t="array" ref="AH5326">_xlfn.XLOOKUP(AD5325,CDIHistorico_[Data],CDIHistorico_[CDI dia]/100,AH5325,0)</f>
        <v>0</v>
      </c>
      <c r="AI5326" s="2">
        <f t="shared" si="357"/>
        <v>1</v>
      </c>
    </row>
    <row r="5327" spans="26:35" hidden="1" x14ac:dyDescent="0.25">
      <c r="Z5327"/>
      <c r="AD5327" s="5">
        <f t="shared" si="354"/>
        <v>44445</v>
      </c>
      <c r="AE5327" s="96" cm="1">
        <f t="array" ref="AE5327">_xlfn.XLOOKUP(AD5326,SELICHistorico[Data],SELICHistorico[SELIC dia]/100,AE5326,0)</f>
        <v>0</v>
      </c>
      <c r="AF5327" s="80">
        <f t="shared" si="356"/>
        <v>1</v>
      </c>
      <c r="AG5327" s="123">
        <f t="shared" si="355"/>
        <v>1000</v>
      </c>
      <c r="AH5327" s="126" cm="1">
        <f t="array" ref="AH5327">_xlfn.XLOOKUP(AD5326,CDIHistorico_[Data],CDIHistorico_[CDI dia]/100,AH5326,0)</f>
        <v>0</v>
      </c>
      <c r="AI5327" s="2">
        <f t="shared" si="357"/>
        <v>1</v>
      </c>
    </row>
    <row r="5328" spans="26:35" hidden="1" x14ac:dyDescent="0.25">
      <c r="Z5328"/>
      <c r="AD5328" s="5">
        <f t="shared" si="354"/>
        <v>44447</v>
      </c>
      <c r="AE5328" s="96" cm="1">
        <f t="array" ref="AE5328">_xlfn.XLOOKUP(AD5327,SELICHistorico[Data],SELICHistorico[SELIC dia]/100,AE5327,0)</f>
        <v>0</v>
      </c>
      <c r="AF5328" s="80">
        <f t="shared" si="356"/>
        <v>1</v>
      </c>
      <c r="AG5328" s="123">
        <f t="shared" si="355"/>
        <v>1000</v>
      </c>
      <c r="AH5328" s="126" cm="1">
        <f t="array" ref="AH5328">_xlfn.XLOOKUP(AD5327,CDIHistorico_[Data],CDIHistorico_[CDI dia]/100,AH5327,0)</f>
        <v>0</v>
      </c>
      <c r="AI5328" s="2">
        <f t="shared" si="357"/>
        <v>1</v>
      </c>
    </row>
    <row r="5329" spans="26:35" hidden="1" x14ac:dyDescent="0.25">
      <c r="Z5329"/>
      <c r="AD5329" s="5">
        <f t="shared" si="354"/>
        <v>44448</v>
      </c>
      <c r="AE5329" s="96" cm="1">
        <f t="array" ref="AE5329">_xlfn.XLOOKUP(AD5328,SELICHistorico[Data],SELICHistorico[SELIC dia]/100,AE5328,0)</f>
        <v>0</v>
      </c>
      <c r="AF5329" s="80">
        <f t="shared" si="356"/>
        <v>1</v>
      </c>
      <c r="AG5329" s="123">
        <f t="shared" si="355"/>
        <v>1000</v>
      </c>
      <c r="AH5329" s="126" cm="1">
        <f t="array" ref="AH5329">_xlfn.XLOOKUP(AD5328,CDIHistorico_[Data],CDIHistorico_[CDI dia]/100,AH5328,0)</f>
        <v>0</v>
      </c>
      <c r="AI5329" s="2">
        <f t="shared" si="357"/>
        <v>1</v>
      </c>
    </row>
    <row r="5330" spans="26:35" hidden="1" x14ac:dyDescent="0.25">
      <c r="Z5330"/>
      <c r="AD5330" s="5">
        <f t="shared" si="354"/>
        <v>44449</v>
      </c>
      <c r="AE5330" s="96" cm="1">
        <f t="array" ref="AE5330">_xlfn.XLOOKUP(AD5329,SELICHistorico[Data],SELICHistorico[SELIC dia]/100,AE5329,0)</f>
        <v>0</v>
      </c>
      <c r="AF5330" s="80">
        <f t="shared" si="356"/>
        <v>1</v>
      </c>
      <c r="AG5330" s="123">
        <f t="shared" si="355"/>
        <v>1000</v>
      </c>
      <c r="AH5330" s="126" cm="1">
        <f t="array" ref="AH5330">_xlfn.XLOOKUP(AD5329,CDIHistorico_[Data],CDIHistorico_[CDI dia]/100,AH5329,0)</f>
        <v>0</v>
      </c>
      <c r="AI5330" s="2">
        <f t="shared" si="357"/>
        <v>1</v>
      </c>
    </row>
    <row r="5331" spans="26:35" hidden="1" x14ac:dyDescent="0.25">
      <c r="Z5331"/>
      <c r="AD5331" s="5">
        <f t="shared" si="354"/>
        <v>44452</v>
      </c>
      <c r="AE5331" s="96" cm="1">
        <f t="array" ref="AE5331">_xlfn.XLOOKUP(AD5330,SELICHistorico[Data],SELICHistorico[SELIC dia]/100,AE5330,0)</f>
        <v>0</v>
      </c>
      <c r="AF5331" s="80">
        <f t="shared" si="356"/>
        <v>1</v>
      </c>
      <c r="AG5331" s="123">
        <f t="shared" si="355"/>
        <v>1000</v>
      </c>
      <c r="AH5331" s="126" cm="1">
        <f t="array" ref="AH5331">_xlfn.XLOOKUP(AD5330,CDIHistorico_[Data],CDIHistorico_[CDI dia]/100,AH5330,0)</f>
        <v>0</v>
      </c>
      <c r="AI5331" s="2">
        <f t="shared" si="357"/>
        <v>1</v>
      </c>
    </row>
    <row r="5332" spans="26:35" hidden="1" x14ac:dyDescent="0.25">
      <c r="Z5332"/>
      <c r="AD5332" s="5">
        <f t="shared" ref="AD5332:AD5395" si="358">WORKDAY(AD5331,1,feriados)</f>
        <v>44453</v>
      </c>
      <c r="AE5332" s="96" cm="1">
        <f t="array" ref="AE5332">_xlfn.XLOOKUP(AD5331,SELICHistorico[Data],SELICHistorico[SELIC dia]/100,AE5331,0)</f>
        <v>0</v>
      </c>
      <c r="AF5332" s="80">
        <f t="shared" si="356"/>
        <v>1</v>
      </c>
      <c r="AG5332" s="123">
        <f t="shared" si="355"/>
        <v>1000</v>
      </c>
      <c r="AH5332" s="126" cm="1">
        <f t="array" ref="AH5332">_xlfn.XLOOKUP(AD5331,CDIHistorico_[Data],CDIHistorico_[CDI dia]/100,AH5331,0)</f>
        <v>0</v>
      </c>
      <c r="AI5332" s="2">
        <f t="shared" si="357"/>
        <v>1</v>
      </c>
    </row>
    <row r="5333" spans="26:35" hidden="1" x14ac:dyDescent="0.25">
      <c r="Z5333"/>
      <c r="AD5333" s="5">
        <f t="shared" si="358"/>
        <v>44454</v>
      </c>
      <c r="AE5333" s="96" cm="1">
        <f t="array" ref="AE5333">_xlfn.XLOOKUP(AD5332,SELICHistorico[Data],SELICHistorico[SELIC dia]/100,AE5332,0)</f>
        <v>0</v>
      </c>
      <c r="AF5333" s="80">
        <f t="shared" si="356"/>
        <v>1</v>
      </c>
      <c r="AG5333" s="123">
        <f t="shared" si="355"/>
        <v>1000</v>
      </c>
      <c r="AH5333" s="126" cm="1">
        <f t="array" ref="AH5333">_xlfn.XLOOKUP(AD5332,CDIHistorico_[Data],CDIHistorico_[CDI dia]/100,AH5332,0)</f>
        <v>0</v>
      </c>
      <c r="AI5333" s="2">
        <f t="shared" si="357"/>
        <v>1</v>
      </c>
    </row>
    <row r="5334" spans="26:35" hidden="1" x14ac:dyDescent="0.25">
      <c r="Z5334"/>
      <c r="AD5334" s="5">
        <f t="shared" si="358"/>
        <v>44455</v>
      </c>
      <c r="AE5334" s="96" cm="1">
        <f t="array" ref="AE5334">_xlfn.XLOOKUP(AD5333,SELICHistorico[Data],SELICHistorico[SELIC dia]/100,AE5333,0)</f>
        <v>0</v>
      </c>
      <c r="AF5334" s="80">
        <f t="shared" si="356"/>
        <v>1</v>
      </c>
      <c r="AG5334" s="123">
        <f t="shared" si="355"/>
        <v>1000</v>
      </c>
      <c r="AH5334" s="126" cm="1">
        <f t="array" ref="AH5334">_xlfn.XLOOKUP(AD5333,CDIHistorico_[Data],CDIHistorico_[CDI dia]/100,AH5333,0)</f>
        <v>0</v>
      </c>
      <c r="AI5334" s="2">
        <f t="shared" si="357"/>
        <v>1</v>
      </c>
    </row>
    <row r="5335" spans="26:35" hidden="1" x14ac:dyDescent="0.25">
      <c r="Z5335"/>
      <c r="AD5335" s="5">
        <f t="shared" si="358"/>
        <v>44456</v>
      </c>
      <c r="AE5335" s="96" cm="1">
        <f t="array" ref="AE5335">_xlfn.XLOOKUP(AD5334,SELICHistorico[Data],SELICHistorico[SELIC dia]/100,AE5334,0)</f>
        <v>0</v>
      </c>
      <c r="AF5335" s="80">
        <f t="shared" si="356"/>
        <v>1</v>
      </c>
      <c r="AG5335" s="123">
        <f t="shared" si="355"/>
        <v>1000</v>
      </c>
      <c r="AH5335" s="126" cm="1">
        <f t="array" ref="AH5335">_xlfn.XLOOKUP(AD5334,CDIHistorico_[Data],CDIHistorico_[CDI dia]/100,AH5334,0)</f>
        <v>0</v>
      </c>
      <c r="AI5335" s="2">
        <f t="shared" si="357"/>
        <v>1</v>
      </c>
    </row>
    <row r="5336" spans="26:35" hidden="1" x14ac:dyDescent="0.25">
      <c r="Z5336"/>
      <c r="AD5336" s="5">
        <f t="shared" si="358"/>
        <v>44459</v>
      </c>
      <c r="AE5336" s="96" cm="1">
        <f t="array" ref="AE5336">_xlfn.XLOOKUP(AD5335,SELICHistorico[Data],SELICHistorico[SELIC dia]/100,AE5335,0)</f>
        <v>0</v>
      </c>
      <c r="AF5336" s="80">
        <f t="shared" si="356"/>
        <v>1</v>
      </c>
      <c r="AG5336" s="123">
        <f t="shared" si="355"/>
        <v>1000</v>
      </c>
      <c r="AH5336" s="126" cm="1">
        <f t="array" ref="AH5336">_xlfn.XLOOKUP(AD5335,CDIHistorico_[Data],CDIHistorico_[CDI dia]/100,AH5335,0)</f>
        <v>0</v>
      </c>
      <c r="AI5336" s="2">
        <f t="shared" si="357"/>
        <v>1</v>
      </c>
    </row>
    <row r="5337" spans="26:35" hidden="1" x14ac:dyDescent="0.25">
      <c r="Z5337"/>
      <c r="AD5337" s="5">
        <f t="shared" si="358"/>
        <v>44460</v>
      </c>
      <c r="AE5337" s="96" cm="1">
        <f t="array" ref="AE5337">_xlfn.XLOOKUP(AD5336,SELICHistorico[Data],SELICHistorico[SELIC dia]/100,AE5336,0)</f>
        <v>0</v>
      </c>
      <c r="AF5337" s="80">
        <f t="shared" si="356"/>
        <v>1</v>
      </c>
      <c r="AG5337" s="123">
        <f t="shared" si="355"/>
        <v>1000</v>
      </c>
      <c r="AH5337" s="126" cm="1">
        <f t="array" ref="AH5337">_xlfn.XLOOKUP(AD5336,CDIHistorico_[Data],CDIHistorico_[CDI dia]/100,AH5336,0)</f>
        <v>0</v>
      </c>
      <c r="AI5337" s="2">
        <f t="shared" si="357"/>
        <v>1</v>
      </c>
    </row>
    <row r="5338" spans="26:35" hidden="1" x14ac:dyDescent="0.25">
      <c r="Z5338"/>
      <c r="AD5338" s="5">
        <f t="shared" si="358"/>
        <v>44461</v>
      </c>
      <c r="AE5338" s="96" cm="1">
        <f t="array" ref="AE5338">_xlfn.XLOOKUP(AD5337,SELICHistorico[Data],SELICHistorico[SELIC dia]/100,AE5337,0)</f>
        <v>0</v>
      </c>
      <c r="AF5338" s="80">
        <f t="shared" si="356"/>
        <v>1</v>
      </c>
      <c r="AG5338" s="123">
        <f t="shared" si="355"/>
        <v>1000</v>
      </c>
      <c r="AH5338" s="126" cm="1">
        <f t="array" ref="AH5338">_xlfn.XLOOKUP(AD5337,CDIHistorico_[Data],CDIHistorico_[CDI dia]/100,AH5337,0)</f>
        <v>0</v>
      </c>
      <c r="AI5338" s="2">
        <f t="shared" si="357"/>
        <v>1</v>
      </c>
    </row>
    <row r="5339" spans="26:35" hidden="1" x14ac:dyDescent="0.25">
      <c r="Z5339"/>
      <c r="AD5339" s="5">
        <f t="shared" si="358"/>
        <v>44462</v>
      </c>
      <c r="AE5339" s="96" cm="1">
        <f t="array" ref="AE5339">_xlfn.XLOOKUP(AD5338,SELICHistorico[Data],SELICHistorico[SELIC dia]/100,AE5338,0)</f>
        <v>0</v>
      </c>
      <c r="AF5339" s="80">
        <f t="shared" si="356"/>
        <v>1</v>
      </c>
      <c r="AG5339" s="123">
        <f t="shared" si="355"/>
        <v>1000</v>
      </c>
      <c r="AH5339" s="126" cm="1">
        <f t="array" ref="AH5339">_xlfn.XLOOKUP(AD5338,CDIHistorico_[Data],CDIHistorico_[CDI dia]/100,AH5338,0)</f>
        <v>0</v>
      </c>
      <c r="AI5339" s="2">
        <f t="shared" si="357"/>
        <v>1</v>
      </c>
    </row>
    <row r="5340" spans="26:35" hidden="1" x14ac:dyDescent="0.25">
      <c r="Z5340"/>
      <c r="AD5340" s="5">
        <f t="shared" si="358"/>
        <v>44463</v>
      </c>
      <c r="AE5340" s="96" cm="1">
        <f t="array" ref="AE5340">_xlfn.XLOOKUP(AD5339,SELICHistorico[Data],SELICHistorico[SELIC dia]/100,AE5339,0)</f>
        <v>0</v>
      </c>
      <c r="AF5340" s="80">
        <f t="shared" si="356"/>
        <v>1</v>
      </c>
      <c r="AG5340" s="123">
        <f t="shared" si="355"/>
        <v>1000</v>
      </c>
      <c r="AH5340" s="126" cm="1">
        <f t="array" ref="AH5340">_xlfn.XLOOKUP(AD5339,CDIHistorico_[Data],CDIHistorico_[CDI dia]/100,AH5339,0)</f>
        <v>0</v>
      </c>
      <c r="AI5340" s="2">
        <f t="shared" si="357"/>
        <v>1</v>
      </c>
    </row>
    <row r="5341" spans="26:35" hidden="1" x14ac:dyDescent="0.25">
      <c r="Z5341"/>
      <c r="AD5341" s="5">
        <f t="shared" si="358"/>
        <v>44466</v>
      </c>
      <c r="AE5341" s="96" cm="1">
        <f t="array" ref="AE5341">_xlfn.XLOOKUP(AD5340,SELICHistorico[Data],SELICHistorico[SELIC dia]/100,AE5340,0)</f>
        <v>0</v>
      </c>
      <c r="AF5341" s="80">
        <f t="shared" si="356"/>
        <v>1</v>
      </c>
      <c r="AG5341" s="123">
        <f t="shared" si="355"/>
        <v>1000</v>
      </c>
      <c r="AH5341" s="126" cm="1">
        <f t="array" ref="AH5341">_xlfn.XLOOKUP(AD5340,CDIHistorico_[Data],CDIHistorico_[CDI dia]/100,AH5340,0)</f>
        <v>0</v>
      </c>
      <c r="AI5341" s="2">
        <f t="shared" si="357"/>
        <v>1</v>
      </c>
    </row>
    <row r="5342" spans="26:35" hidden="1" x14ac:dyDescent="0.25">
      <c r="Z5342"/>
      <c r="AD5342" s="5">
        <f t="shared" si="358"/>
        <v>44467</v>
      </c>
      <c r="AE5342" s="96" cm="1">
        <f t="array" ref="AE5342">_xlfn.XLOOKUP(AD5341,SELICHistorico[Data],SELICHistorico[SELIC dia]/100,AE5341,0)</f>
        <v>0</v>
      </c>
      <c r="AF5342" s="80">
        <f t="shared" si="356"/>
        <v>1</v>
      </c>
      <c r="AG5342" s="123">
        <f t="shared" si="355"/>
        <v>1000</v>
      </c>
      <c r="AH5342" s="126" cm="1">
        <f t="array" ref="AH5342">_xlfn.XLOOKUP(AD5341,CDIHistorico_[Data],CDIHistorico_[CDI dia]/100,AH5341,0)</f>
        <v>0</v>
      </c>
      <c r="AI5342" s="2">
        <f t="shared" si="357"/>
        <v>1</v>
      </c>
    </row>
    <row r="5343" spans="26:35" hidden="1" x14ac:dyDescent="0.25">
      <c r="Z5343"/>
      <c r="AD5343" s="5">
        <f t="shared" si="358"/>
        <v>44468</v>
      </c>
      <c r="AE5343" s="96" cm="1">
        <f t="array" ref="AE5343">_xlfn.XLOOKUP(AD5342,SELICHistorico[Data],SELICHistorico[SELIC dia]/100,AE5342,0)</f>
        <v>0</v>
      </c>
      <c r="AF5343" s="80">
        <f t="shared" si="356"/>
        <v>1</v>
      </c>
      <c r="AG5343" s="123">
        <f t="shared" si="355"/>
        <v>1000</v>
      </c>
      <c r="AH5343" s="126" cm="1">
        <f t="array" ref="AH5343">_xlfn.XLOOKUP(AD5342,CDIHistorico_[Data],CDIHistorico_[CDI dia]/100,AH5342,0)</f>
        <v>0</v>
      </c>
      <c r="AI5343" s="2">
        <f t="shared" si="357"/>
        <v>1</v>
      </c>
    </row>
    <row r="5344" spans="26:35" hidden="1" x14ac:dyDescent="0.25">
      <c r="Z5344"/>
      <c r="AD5344" s="5">
        <f t="shared" si="358"/>
        <v>44469</v>
      </c>
      <c r="AE5344" s="96" cm="1">
        <f t="array" ref="AE5344">_xlfn.XLOOKUP(AD5343,SELICHistorico[Data],SELICHistorico[SELIC dia]/100,AE5343,0)</f>
        <v>0</v>
      </c>
      <c r="AF5344" s="80">
        <f t="shared" si="356"/>
        <v>1</v>
      </c>
      <c r="AG5344" s="123">
        <f t="shared" si="355"/>
        <v>1000</v>
      </c>
      <c r="AH5344" s="126" cm="1">
        <f t="array" ref="AH5344">_xlfn.XLOOKUP(AD5343,CDIHistorico_[Data],CDIHistorico_[CDI dia]/100,AH5343,0)</f>
        <v>0</v>
      </c>
      <c r="AI5344" s="2">
        <f t="shared" si="357"/>
        <v>1</v>
      </c>
    </row>
    <row r="5345" spans="26:35" hidden="1" x14ac:dyDescent="0.25">
      <c r="Z5345"/>
      <c r="AD5345" s="5">
        <f t="shared" si="358"/>
        <v>44470</v>
      </c>
      <c r="AE5345" s="96" cm="1">
        <f t="array" ref="AE5345">_xlfn.XLOOKUP(AD5344,SELICHistorico[Data],SELICHistorico[SELIC dia]/100,AE5344,0)</f>
        <v>0</v>
      </c>
      <c r="AF5345" s="80">
        <f t="shared" si="356"/>
        <v>1</v>
      </c>
      <c r="AG5345" s="123">
        <f t="shared" si="355"/>
        <v>1000</v>
      </c>
      <c r="AH5345" s="126" cm="1">
        <f t="array" ref="AH5345">_xlfn.XLOOKUP(AD5344,CDIHistorico_[Data],CDIHistorico_[CDI dia]/100,AH5344,0)</f>
        <v>0</v>
      </c>
      <c r="AI5345" s="2">
        <f t="shared" si="357"/>
        <v>1</v>
      </c>
    </row>
    <row r="5346" spans="26:35" hidden="1" x14ac:dyDescent="0.25">
      <c r="Z5346"/>
      <c r="AD5346" s="5">
        <f t="shared" si="358"/>
        <v>44473</v>
      </c>
      <c r="AE5346" s="96" cm="1">
        <f t="array" ref="AE5346">_xlfn.XLOOKUP(AD5345,SELICHistorico[Data],SELICHistorico[SELIC dia]/100,AE5345,0)</f>
        <v>0</v>
      </c>
      <c r="AF5346" s="80">
        <f t="shared" si="356"/>
        <v>1</v>
      </c>
      <c r="AG5346" s="123">
        <f t="shared" si="355"/>
        <v>1000</v>
      </c>
      <c r="AH5346" s="126" cm="1">
        <f t="array" ref="AH5346">_xlfn.XLOOKUP(AD5345,CDIHistorico_[Data],CDIHistorico_[CDI dia]/100,AH5345,0)</f>
        <v>0</v>
      </c>
      <c r="AI5346" s="2">
        <f t="shared" si="357"/>
        <v>1</v>
      </c>
    </row>
    <row r="5347" spans="26:35" hidden="1" x14ac:dyDescent="0.25">
      <c r="Z5347"/>
      <c r="AD5347" s="5">
        <f t="shared" si="358"/>
        <v>44474</v>
      </c>
      <c r="AE5347" s="96" cm="1">
        <f t="array" ref="AE5347">_xlfn.XLOOKUP(AD5346,SELICHistorico[Data],SELICHistorico[SELIC dia]/100,AE5346,0)</f>
        <v>0</v>
      </c>
      <c r="AF5347" s="80">
        <f t="shared" si="356"/>
        <v>1</v>
      </c>
      <c r="AG5347" s="123">
        <f t="shared" si="355"/>
        <v>1000</v>
      </c>
      <c r="AH5347" s="126" cm="1">
        <f t="array" ref="AH5347">_xlfn.XLOOKUP(AD5346,CDIHistorico_[Data],CDIHistorico_[CDI dia]/100,AH5346,0)</f>
        <v>0</v>
      </c>
      <c r="AI5347" s="2">
        <f t="shared" si="357"/>
        <v>1</v>
      </c>
    </row>
    <row r="5348" spans="26:35" hidden="1" x14ac:dyDescent="0.25">
      <c r="Z5348"/>
      <c r="AD5348" s="5">
        <f t="shared" si="358"/>
        <v>44475</v>
      </c>
      <c r="AE5348" s="96" cm="1">
        <f t="array" ref="AE5348">_xlfn.XLOOKUP(AD5347,SELICHistorico[Data],SELICHistorico[SELIC dia]/100,AE5347,0)</f>
        <v>0</v>
      </c>
      <c r="AF5348" s="80">
        <f t="shared" si="356"/>
        <v>1</v>
      </c>
      <c r="AG5348" s="123">
        <f t="shared" si="355"/>
        <v>1000</v>
      </c>
      <c r="AH5348" s="126" cm="1">
        <f t="array" ref="AH5348">_xlfn.XLOOKUP(AD5347,CDIHistorico_[Data],CDIHistorico_[CDI dia]/100,AH5347,0)</f>
        <v>0</v>
      </c>
      <c r="AI5348" s="2">
        <f t="shared" si="357"/>
        <v>1</v>
      </c>
    </row>
    <row r="5349" spans="26:35" hidden="1" x14ac:dyDescent="0.25">
      <c r="Z5349"/>
      <c r="AD5349" s="5">
        <f t="shared" si="358"/>
        <v>44476</v>
      </c>
      <c r="AE5349" s="96" cm="1">
        <f t="array" ref="AE5349">_xlfn.XLOOKUP(AD5348,SELICHistorico[Data],SELICHistorico[SELIC dia]/100,AE5348,0)</f>
        <v>0</v>
      </c>
      <c r="AF5349" s="80">
        <f t="shared" si="356"/>
        <v>1</v>
      </c>
      <c r="AG5349" s="123">
        <f t="shared" si="355"/>
        <v>1000</v>
      </c>
      <c r="AH5349" s="126" cm="1">
        <f t="array" ref="AH5349">_xlfn.XLOOKUP(AD5348,CDIHistorico_[Data],CDIHistorico_[CDI dia]/100,AH5348,0)</f>
        <v>0</v>
      </c>
      <c r="AI5349" s="2">
        <f t="shared" si="357"/>
        <v>1</v>
      </c>
    </row>
    <row r="5350" spans="26:35" hidden="1" x14ac:dyDescent="0.25">
      <c r="Z5350"/>
      <c r="AD5350" s="5">
        <f t="shared" si="358"/>
        <v>44477</v>
      </c>
      <c r="AE5350" s="96" cm="1">
        <f t="array" ref="AE5350">_xlfn.XLOOKUP(AD5349,SELICHistorico[Data],SELICHistorico[SELIC dia]/100,AE5349,0)</f>
        <v>0</v>
      </c>
      <c r="AF5350" s="80">
        <f t="shared" si="356"/>
        <v>1</v>
      </c>
      <c r="AG5350" s="123">
        <f t="shared" si="355"/>
        <v>1000</v>
      </c>
      <c r="AH5350" s="126" cm="1">
        <f t="array" ref="AH5350">_xlfn.XLOOKUP(AD5349,CDIHistorico_[Data],CDIHistorico_[CDI dia]/100,AH5349,0)</f>
        <v>0</v>
      </c>
      <c r="AI5350" s="2">
        <f t="shared" si="357"/>
        <v>1</v>
      </c>
    </row>
    <row r="5351" spans="26:35" hidden="1" x14ac:dyDescent="0.25">
      <c r="Z5351"/>
      <c r="AD5351" s="5">
        <f t="shared" si="358"/>
        <v>44480</v>
      </c>
      <c r="AE5351" s="96" cm="1">
        <f t="array" ref="AE5351">_xlfn.XLOOKUP(AD5350,SELICHistorico[Data],SELICHistorico[SELIC dia]/100,AE5350,0)</f>
        <v>0</v>
      </c>
      <c r="AF5351" s="80">
        <f t="shared" si="356"/>
        <v>1</v>
      </c>
      <c r="AG5351" s="123">
        <f t="shared" si="355"/>
        <v>1000</v>
      </c>
      <c r="AH5351" s="126" cm="1">
        <f t="array" ref="AH5351">_xlfn.XLOOKUP(AD5350,CDIHistorico_[Data],CDIHistorico_[CDI dia]/100,AH5350,0)</f>
        <v>0</v>
      </c>
      <c r="AI5351" s="2">
        <f t="shared" si="357"/>
        <v>1</v>
      </c>
    </row>
    <row r="5352" spans="26:35" hidden="1" x14ac:dyDescent="0.25">
      <c r="Z5352"/>
      <c r="AD5352" s="5">
        <f t="shared" si="358"/>
        <v>44482</v>
      </c>
      <c r="AE5352" s="96" cm="1">
        <f t="array" ref="AE5352">_xlfn.XLOOKUP(AD5351,SELICHistorico[Data],SELICHistorico[SELIC dia]/100,AE5351,0)</f>
        <v>0</v>
      </c>
      <c r="AF5352" s="80">
        <f t="shared" si="356"/>
        <v>1</v>
      </c>
      <c r="AG5352" s="123">
        <f t="shared" si="355"/>
        <v>1000</v>
      </c>
      <c r="AH5352" s="126" cm="1">
        <f t="array" ref="AH5352">_xlfn.XLOOKUP(AD5351,CDIHistorico_[Data],CDIHistorico_[CDI dia]/100,AH5351,0)</f>
        <v>0</v>
      </c>
      <c r="AI5352" s="2">
        <f t="shared" si="357"/>
        <v>1</v>
      </c>
    </row>
    <row r="5353" spans="26:35" hidden="1" x14ac:dyDescent="0.25">
      <c r="Z5353"/>
      <c r="AD5353" s="5">
        <f t="shared" si="358"/>
        <v>44483</v>
      </c>
      <c r="AE5353" s="96" cm="1">
        <f t="array" ref="AE5353">_xlfn.XLOOKUP(AD5352,SELICHistorico[Data],SELICHistorico[SELIC dia]/100,AE5352,0)</f>
        <v>0</v>
      </c>
      <c r="AF5353" s="80">
        <f t="shared" si="356"/>
        <v>1</v>
      </c>
      <c r="AG5353" s="123">
        <f t="shared" si="355"/>
        <v>1000</v>
      </c>
      <c r="AH5353" s="126" cm="1">
        <f t="array" ref="AH5353">_xlfn.XLOOKUP(AD5352,CDIHistorico_[Data],CDIHistorico_[CDI dia]/100,AH5352,0)</f>
        <v>0</v>
      </c>
      <c r="AI5353" s="2">
        <f t="shared" si="357"/>
        <v>1</v>
      </c>
    </row>
    <row r="5354" spans="26:35" hidden="1" x14ac:dyDescent="0.25">
      <c r="Z5354"/>
      <c r="AD5354" s="5">
        <f t="shared" si="358"/>
        <v>44484</v>
      </c>
      <c r="AE5354" s="96" cm="1">
        <f t="array" ref="AE5354">_xlfn.XLOOKUP(AD5353,SELICHistorico[Data],SELICHistorico[SELIC dia]/100,AE5353,0)</f>
        <v>0</v>
      </c>
      <c r="AF5354" s="80">
        <f t="shared" si="356"/>
        <v>1</v>
      </c>
      <c r="AG5354" s="123">
        <f t="shared" si="355"/>
        <v>1000</v>
      </c>
      <c r="AH5354" s="126" cm="1">
        <f t="array" ref="AH5354">_xlfn.XLOOKUP(AD5353,CDIHistorico_[Data],CDIHistorico_[CDI dia]/100,AH5353,0)</f>
        <v>0</v>
      </c>
      <c r="AI5354" s="2">
        <f t="shared" si="357"/>
        <v>1</v>
      </c>
    </row>
    <row r="5355" spans="26:35" hidden="1" x14ac:dyDescent="0.25">
      <c r="Z5355"/>
      <c r="AD5355" s="5">
        <f t="shared" si="358"/>
        <v>44487</v>
      </c>
      <c r="AE5355" s="96" cm="1">
        <f t="array" ref="AE5355">_xlfn.XLOOKUP(AD5354,SELICHistorico[Data],SELICHistorico[SELIC dia]/100,AE5354,0)</f>
        <v>0</v>
      </c>
      <c r="AF5355" s="80">
        <f t="shared" si="356"/>
        <v>1</v>
      </c>
      <c r="AG5355" s="123">
        <f t="shared" si="355"/>
        <v>1000</v>
      </c>
      <c r="AH5355" s="126" cm="1">
        <f t="array" ref="AH5355">_xlfn.XLOOKUP(AD5354,CDIHistorico_[Data],CDIHistorico_[CDI dia]/100,AH5354,0)</f>
        <v>0</v>
      </c>
      <c r="AI5355" s="2">
        <f t="shared" si="357"/>
        <v>1</v>
      </c>
    </row>
    <row r="5356" spans="26:35" hidden="1" x14ac:dyDescent="0.25">
      <c r="Z5356"/>
      <c r="AD5356" s="5">
        <f t="shared" si="358"/>
        <v>44488</v>
      </c>
      <c r="AE5356" s="96" cm="1">
        <f t="array" ref="AE5356">_xlfn.XLOOKUP(AD5355,SELICHistorico[Data],SELICHistorico[SELIC dia]/100,AE5355,0)</f>
        <v>0</v>
      </c>
      <c r="AF5356" s="80">
        <f t="shared" si="356"/>
        <v>1</v>
      </c>
      <c r="AG5356" s="123">
        <f t="shared" si="355"/>
        <v>1000</v>
      </c>
      <c r="AH5356" s="126" cm="1">
        <f t="array" ref="AH5356">_xlfn.XLOOKUP(AD5355,CDIHistorico_[Data],CDIHistorico_[CDI dia]/100,AH5355,0)</f>
        <v>0</v>
      </c>
      <c r="AI5356" s="2">
        <f t="shared" si="357"/>
        <v>1</v>
      </c>
    </row>
    <row r="5357" spans="26:35" hidden="1" x14ac:dyDescent="0.25">
      <c r="Z5357"/>
      <c r="AD5357" s="5">
        <f t="shared" si="358"/>
        <v>44489</v>
      </c>
      <c r="AE5357" s="96" cm="1">
        <f t="array" ref="AE5357">_xlfn.XLOOKUP(AD5356,SELICHistorico[Data],SELICHistorico[SELIC dia]/100,AE5356,0)</f>
        <v>0</v>
      </c>
      <c r="AF5357" s="80">
        <f t="shared" si="356"/>
        <v>1</v>
      </c>
      <c r="AG5357" s="123">
        <f t="shared" si="355"/>
        <v>1000</v>
      </c>
      <c r="AH5357" s="126" cm="1">
        <f t="array" ref="AH5357">_xlfn.XLOOKUP(AD5356,CDIHistorico_[Data],CDIHistorico_[CDI dia]/100,AH5356,0)</f>
        <v>0</v>
      </c>
      <c r="AI5357" s="2">
        <f t="shared" si="357"/>
        <v>1</v>
      </c>
    </row>
    <row r="5358" spans="26:35" hidden="1" x14ac:dyDescent="0.25">
      <c r="Z5358"/>
      <c r="AD5358" s="5">
        <f t="shared" si="358"/>
        <v>44490</v>
      </c>
      <c r="AE5358" s="96" cm="1">
        <f t="array" ref="AE5358">_xlfn.XLOOKUP(AD5357,SELICHistorico[Data],SELICHistorico[SELIC dia]/100,AE5357,0)</f>
        <v>0</v>
      </c>
      <c r="AF5358" s="80">
        <f t="shared" si="356"/>
        <v>1</v>
      </c>
      <c r="AG5358" s="123">
        <f t="shared" si="355"/>
        <v>1000</v>
      </c>
      <c r="AH5358" s="126" cm="1">
        <f t="array" ref="AH5358">_xlfn.XLOOKUP(AD5357,CDIHistorico_[Data],CDIHistorico_[CDI dia]/100,AH5357,0)</f>
        <v>0</v>
      </c>
      <c r="AI5358" s="2">
        <f t="shared" si="357"/>
        <v>1</v>
      </c>
    </row>
    <row r="5359" spans="26:35" hidden="1" x14ac:dyDescent="0.25">
      <c r="Z5359"/>
      <c r="AD5359" s="5">
        <f t="shared" si="358"/>
        <v>44491</v>
      </c>
      <c r="AE5359" s="96" cm="1">
        <f t="array" ref="AE5359">_xlfn.XLOOKUP(AD5358,SELICHistorico[Data],SELICHistorico[SELIC dia]/100,AE5358,0)</f>
        <v>0</v>
      </c>
      <c r="AF5359" s="80">
        <f t="shared" si="356"/>
        <v>1</v>
      </c>
      <c r="AG5359" s="123">
        <f t="shared" si="355"/>
        <v>1000</v>
      </c>
      <c r="AH5359" s="126" cm="1">
        <f t="array" ref="AH5359">_xlfn.XLOOKUP(AD5358,CDIHistorico_[Data],CDIHistorico_[CDI dia]/100,AH5358,0)</f>
        <v>0</v>
      </c>
      <c r="AI5359" s="2">
        <f t="shared" si="357"/>
        <v>1</v>
      </c>
    </row>
    <row r="5360" spans="26:35" hidden="1" x14ac:dyDescent="0.25">
      <c r="Z5360"/>
      <c r="AD5360" s="5">
        <f t="shared" si="358"/>
        <v>44494</v>
      </c>
      <c r="AE5360" s="96" cm="1">
        <f t="array" ref="AE5360">_xlfn.XLOOKUP(AD5359,SELICHistorico[Data],SELICHistorico[SELIC dia]/100,AE5359,0)</f>
        <v>0</v>
      </c>
      <c r="AF5360" s="80">
        <f t="shared" si="356"/>
        <v>1</v>
      </c>
      <c r="AG5360" s="123">
        <f t="shared" si="355"/>
        <v>1000</v>
      </c>
      <c r="AH5360" s="126" cm="1">
        <f t="array" ref="AH5360">_xlfn.XLOOKUP(AD5359,CDIHistorico_[Data],CDIHistorico_[CDI dia]/100,AH5359,0)</f>
        <v>0</v>
      </c>
      <c r="AI5360" s="2">
        <f t="shared" si="357"/>
        <v>1</v>
      </c>
    </row>
    <row r="5361" spans="26:35" hidden="1" x14ac:dyDescent="0.25">
      <c r="Z5361"/>
      <c r="AD5361" s="5">
        <f t="shared" si="358"/>
        <v>44495</v>
      </c>
      <c r="AE5361" s="96" cm="1">
        <f t="array" ref="AE5361">_xlfn.XLOOKUP(AD5360,SELICHistorico[Data],SELICHistorico[SELIC dia]/100,AE5360,0)</f>
        <v>0</v>
      </c>
      <c r="AF5361" s="80">
        <f t="shared" si="356"/>
        <v>1</v>
      </c>
      <c r="AG5361" s="123">
        <f t="shared" si="355"/>
        <v>1000</v>
      </c>
      <c r="AH5361" s="126" cm="1">
        <f t="array" ref="AH5361">_xlfn.XLOOKUP(AD5360,CDIHistorico_[Data],CDIHistorico_[CDI dia]/100,AH5360,0)</f>
        <v>0</v>
      </c>
      <c r="AI5361" s="2">
        <f t="shared" si="357"/>
        <v>1</v>
      </c>
    </row>
    <row r="5362" spans="26:35" hidden="1" x14ac:dyDescent="0.25">
      <c r="Z5362"/>
      <c r="AD5362" s="5">
        <f t="shared" si="358"/>
        <v>44496</v>
      </c>
      <c r="AE5362" s="96" cm="1">
        <f t="array" ref="AE5362">_xlfn.XLOOKUP(AD5361,SELICHistorico[Data],SELICHistorico[SELIC dia]/100,AE5361,0)</f>
        <v>0</v>
      </c>
      <c r="AF5362" s="80">
        <f t="shared" si="356"/>
        <v>1</v>
      </c>
      <c r="AG5362" s="123">
        <f t="shared" si="355"/>
        <v>1000</v>
      </c>
      <c r="AH5362" s="126" cm="1">
        <f t="array" ref="AH5362">_xlfn.XLOOKUP(AD5361,CDIHistorico_[Data],CDIHistorico_[CDI dia]/100,AH5361,0)</f>
        <v>0</v>
      </c>
      <c r="AI5362" s="2">
        <f t="shared" si="357"/>
        <v>1</v>
      </c>
    </row>
    <row r="5363" spans="26:35" hidden="1" x14ac:dyDescent="0.25">
      <c r="Z5363"/>
      <c r="AD5363" s="5">
        <f t="shared" si="358"/>
        <v>44497</v>
      </c>
      <c r="AE5363" s="96" cm="1">
        <f t="array" ref="AE5363">_xlfn.XLOOKUP(AD5362,SELICHistorico[Data],SELICHistorico[SELIC dia]/100,AE5362,0)</f>
        <v>0</v>
      </c>
      <c r="AF5363" s="80">
        <f t="shared" si="356"/>
        <v>1</v>
      </c>
      <c r="AG5363" s="123">
        <f t="shared" si="355"/>
        <v>1000</v>
      </c>
      <c r="AH5363" s="126" cm="1">
        <f t="array" ref="AH5363">_xlfn.XLOOKUP(AD5362,CDIHistorico_[Data],CDIHistorico_[CDI dia]/100,AH5362,0)</f>
        <v>0</v>
      </c>
      <c r="AI5363" s="2">
        <f t="shared" si="357"/>
        <v>1</v>
      </c>
    </row>
    <row r="5364" spans="26:35" hidden="1" x14ac:dyDescent="0.25">
      <c r="Z5364"/>
      <c r="AD5364" s="5">
        <f t="shared" si="358"/>
        <v>44498</v>
      </c>
      <c r="AE5364" s="96" cm="1">
        <f t="array" ref="AE5364">_xlfn.XLOOKUP(AD5363,SELICHistorico[Data],SELICHistorico[SELIC dia]/100,AE5363,0)</f>
        <v>0</v>
      </c>
      <c r="AF5364" s="80">
        <f t="shared" si="356"/>
        <v>1</v>
      </c>
      <c r="AG5364" s="123">
        <f t="shared" si="355"/>
        <v>1000</v>
      </c>
      <c r="AH5364" s="126" cm="1">
        <f t="array" ref="AH5364">_xlfn.XLOOKUP(AD5363,CDIHistorico_[Data],CDIHistorico_[CDI dia]/100,AH5363,0)</f>
        <v>0</v>
      </c>
      <c r="AI5364" s="2">
        <f t="shared" si="357"/>
        <v>1</v>
      </c>
    </row>
    <row r="5365" spans="26:35" hidden="1" x14ac:dyDescent="0.25">
      <c r="Z5365"/>
      <c r="AD5365" s="5">
        <f t="shared" si="358"/>
        <v>44501</v>
      </c>
      <c r="AE5365" s="96" cm="1">
        <f t="array" ref="AE5365">_xlfn.XLOOKUP(AD5364,SELICHistorico[Data],SELICHistorico[SELIC dia]/100,AE5364,0)</f>
        <v>0</v>
      </c>
      <c r="AF5365" s="80">
        <f t="shared" si="356"/>
        <v>1</v>
      </c>
      <c r="AG5365" s="123">
        <f t="shared" si="355"/>
        <v>1000</v>
      </c>
      <c r="AH5365" s="126" cm="1">
        <f t="array" ref="AH5365">_xlfn.XLOOKUP(AD5364,CDIHistorico_[Data],CDIHistorico_[CDI dia]/100,AH5364,0)</f>
        <v>0</v>
      </c>
      <c r="AI5365" s="2">
        <f t="shared" si="357"/>
        <v>1</v>
      </c>
    </row>
    <row r="5366" spans="26:35" hidden="1" x14ac:dyDescent="0.25">
      <c r="Z5366"/>
      <c r="AD5366" s="5">
        <f t="shared" si="358"/>
        <v>44503</v>
      </c>
      <c r="AE5366" s="96" cm="1">
        <f t="array" ref="AE5366">_xlfn.XLOOKUP(AD5365,SELICHistorico[Data],SELICHistorico[SELIC dia]/100,AE5365,0)</f>
        <v>0</v>
      </c>
      <c r="AF5366" s="80">
        <f t="shared" si="356"/>
        <v>1</v>
      </c>
      <c r="AG5366" s="123">
        <f t="shared" si="355"/>
        <v>1000</v>
      </c>
      <c r="AH5366" s="126" cm="1">
        <f t="array" ref="AH5366">_xlfn.XLOOKUP(AD5365,CDIHistorico_[Data],CDIHistorico_[CDI dia]/100,AH5365,0)</f>
        <v>0</v>
      </c>
      <c r="AI5366" s="2">
        <f t="shared" si="357"/>
        <v>1</v>
      </c>
    </row>
    <row r="5367" spans="26:35" hidden="1" x14ac:dyDescent="0.25">
      <c r="Z5367"/>
      <c r="AD5367" s="5">
        <f t="shared" si="358"/>
        <v>44504</v>
      </c>
      <c r="AE5367" s="96" cm="1">
        <f t="array" ref="AE5367">_xlfn.XLOOKUP(AD5366,SELICHistorico[Data],SELICHistorico[SELIC dia]/100,AE5366,0)</f>
        <v>0</v>
      </c>
      <c r="AF5367" s="80">
        <f t="shared" si="356"/>
        <v>1</v>
      </c>
      <c r="AG5367" s="123">
        <f t="shared" si="355"/>
        <v>1000</v>
      </c>
      <c r="AH5367" s="126" cm="1">
        <f t="array" ref="AH5367">_xlfn.XLOOKUP(AD5366,CDIHistorico_[Data],CDIHistorico_[CDI dia]/100,AH5366,0)</f>
        <v>0</v>
      </c>
      <c r="AI5367" s="2">
        <f t="shared" si="357"/>
        <v>1</v>
      </c>
    </row>
    <row r="5368" spans="26:35" hidden="1" x14ac:dyDescent="0.25">
      <c r="Z5368"/>
      <c r="AD5368" s="5">
        <f t="shared" si="358"/>
        <v>44505</v>
      </c>
      <c r="AE5368" s="96" cm="1">
        <f t="array" ref="AE5368">_xlfn.XLOOKUP(AD5367,SELICHistorico[Data],SELICHistorico[SELIC dia]/100,AE5367,0)</f>
        <v>0</v>
      </c>
      <c r="AF5368" s="80">
        <f t="shared" si="356"/>
        <v>1</v>
      </c>
      <c r="AG5368" s="123">
        <f t="shared" si="355"/>
        <v>1000</v>
      </c>
      <c r="AH5368" s="126" cm="1">
        <f t="array" ref="AH5368">_xlfn.XLOOKUP(AD5367,CDIHistorico_[Data],CDIHistorico_[CDI dia]/100,AH5367,0)</f>
        <v>0</v>
      </c>
      <c r="AI5368" s="2">
        <f t="shared" si="357"/>
        <v>1</v>
      </c>
    </row>
    <row r="5369" spans="26:35" hidden="1" x14ac:dyDescent="0.25">
      <c r="Z5369"/>
      <c r="AD5369" s="5">
        <f t="shared" si="358"/>
        <v>44508</v>
      </c>
      <c r="AE5369" s="96" cm="1">
        <f t="array" ref="AE5369">_xlfn.XLOOKUP(AD5368,SELICHistorico[Data],SELICHistorico[SELIC dia]/100,AE5368,0)</f>
        <v>0</v>
      </c>
      <c r="AF5369" s="80">
        <f t="shared" si="356"/>
        <v>1</v>
      </c>
      <c r="AG5369" s="123">
        <f t="shared" si="355"/>
        <v>1000</v>
      </c>
      <c r="AH5369" s="126" cm="1">
        <f t="array" ref="AH5369">_xlfn.XLOOKUP(AD5368,CDIHistorico_[Data],CDIHistorico_[CDI dia]/100,AH5368,0)</f>
        <v>0</v>
      </c>
      <c r="AI5369" s="2">
        <f t="shared" si="357"/>
        <v>1</v>
      </c>
    </row>
    <row r="5370" spans="26:35" hidden="1" x14ac:dyDescent="0.25">
      <c r="Z5370"/>
      <c r="AD5370" s="5">
        <f t="shared" si="358"/>
        <v>44509</v>
      </c>
      <c r="AE5370" s="96" cm="1">
        <f t="array" ref="AE5370">_xlfn.XLOOKUP(AD5369,SELICHistorico[Data],SELICHistorico[SELIC dia]/100,AE5369,0)</f>
        <v>0</v>
      </c>
      <c r="AF5370" s="80">
        <f t="shared" si="356"/>
        <v>1</v>
      </c>
      <c r="AG5370" s="123">
        <f t="shared" si="355"/>
        <v>1000</v>
      </c>
      <c r="AH5370" s="126" cm="1">
        <f t="array" ref="AH5370">_xlfn.XLOOKUP(AD5369,CDIHistorico_[Data],CDIHistorico_[CDI dia]/100,AH5369,0)</f>
        <v>0</v>
      </c>
      <c r="AI5370" s="2">
        <f t="shared" si="357"/>
        <v>1</v>
      </c>
    </row>
    <row r="5371" spans="26:35" hidden="1" x14ac:dyDescent="0.25">
      <c r="Z5371"/>
      <c r="AD5371" s="5">
        <f t="shared" si="358"/>
        <v>44510</v>
      </c>
      <c r="AE5371" s="96" cm="1">
        <f t="array" ref="AE5371">_xlfn.XLOOKUP(AD5370,SELICHistorico[Data],SELICHistorico[SELIC dia]/100,AE5370,0)</f>
        <v>0</v>
      </c>
      <c r="AF5371" s="80">
        <f t="shared" si="356"/>
        <v>1</v>
      </c>
      <c r="AG5371" s="123">
        <f t="shared" si="355"/>
        <v>1000</v>
      </c>
      <c r="AH5371" s="126" cm="1">
        <f t="array" ref="AH5371">_xlfn.XLOOKUP(AD5370,CDIHistorico_[Data],CDIHistorico_[CDI dia]/100,AH5370,0)</f>
        <v>0</v>
      </c>
      <c r="AI5371" s="2">
        <f t="shared" si="357"/>
        <v>1</v>
      </c>
    </row>
    <row r="5372" spans="26:35" hidden="1" x14ac:dyDescent="0.25">
      <c r="Z5372"/>
      <c r="AD5372" s="5">
        <f t="shared" si="358"/>
        <v>44511</v>
      </c>
      <c r="AE5372" s="96" cm="1">
        <f t="array" ref="AE5372">_xlfn.XLOOKUP(AD5371,SELICHistorico[Data],SELICHistorico[SELIC dia]/100,AE5371,0)</f>
        <v>0</v>
      </c>
      <c r="AF5372" s="80">
        <f t="shared" si="356"/>
        <v>1</v>
      </c>
      <c r="AG5372" s="123">
        <f t="shared" si="355"/>
        <v>1000</v>
      </c>
      <c r="AH5372" s="126" cm="1">
        <f t="array" ref="AH5372">_xlfn.XLOOKUP(AD5371,CDIHistorico_[Data],CDIHistorico_[CDI dia]/100,AH5371,0)</f>
        <v>0</v>
      </c>
      <c r="AI5372" s="2">
        <f t="shared" si="357"/>
        <v>1</v>
      </c>
    </row>
    <row r="5373" spans="26:35" hidden="1" x14ac:dyDescent="0.25">
      <c r="Z5373"/>
      <c r="AD5373" s="5">
        <f t="shared" si="358"/>
        <v>44512</v>
      </c>
      <c r="AE5373" s="96" cm="1">
        <f t="array" ref="AE5373">_xlfn.XLOOKUP(AD5372,SELICHistorico[Data],SELICHistorico[SELIC dia]/100,AE5372,0)</f>
        <v>0</v>
      </c>
      <c r="AF5373" s="80">
        <f t="shared" si="356"/>
        <v>1</v>
      </c>
      <c r="AG5373" s="123">
        <f t="shared" si="355"/>
        <v>1000</v>
      </c>
      <c r="AH5373" s="126" cm="1">
        <f t="array" ref="AH5373">_xlfn.XLOOKUP(AD5372,CDIHistorico_[Data],CDIHistorico_[CDI dia]/100,AH5372,0)</f>
        <v>0</v>
      </c>
      <c r="AI5373" s="2">
        <f t="shared" si="357"/>
        <v>1</v>
      </c>
    </row>
    <row r="5374" spans="26:35" hidden="1" x14ac:dyDescent="0.25">
      <c r="Z5374"/>
      <c r="AD5374" s="5">
        <f t="shared" si="358"/>
        <v>44516</v>
      </c>
      <c r="AE5374" s="96" cm="1">
        <f t="array" ref="AE5374">_xlfn.XLOOKUP(AD5373,SELICHistorico[Data],SELICHistorico[SELIC dia]/100,AE5373,0)</f>
        <v>0</v>
      </c>
      <c r="AF5374" s="80">
        <f t="shared" si="356"/>
        <v>1</v>
      </c>
      <c r="AG5374" s="123">
        <f t="shared" si="355"/>
        <v>1000</v>
      </c>
      <c r="AH5374" s="126" cm="1">
        <f t="array" ref="AH5374">_xlfn.XLOOKUP(AD5373,CDIHistorico_[Data],CDIHistorico_[CDI dia]/100,AH5373,0)</f>
        <v>0</v>
      </c>
      <c r="AI5374" s="2">
        <f t="shared" si="357"/>
        <v>1</v>
      </c>
    </row>
    <row r="5375" spans="26:35" hidden="1" x14ac:dyDescent="0.25">
      <c r="Z5375"/>
      <c r="AD5375" s="5">
        <f t="shared" si="358"/>
        <v>44517</v>
      </c>
      <c r="AE5375" s="96" cm="1">
        <f t="array" ref="AE5375">_xlfn.XLOOKUP(AD5374,SELICHistorico[Data],SELICHistorico[SELIC dia]/100,AE5374,0)</f>
        <v>0</v>
      </c>
      <c r="AF5375" s="80">
        <f t="shared" si="356"/>
        <v>1</v>
      </c>
      <c r="AG5375" s="123">
        <f t="shared" si="355"/>
        <v>1000</v>
      </c>
      <c r="AH5375" s="126" cm="1">
        <f t="array" ref="AH5375">_xlfn.XLOOKUP(AD5374,CDIHistorico_[Data],CDIHistorico_[CDI dia]/100,AH5374,0)</f>
        <v>0</v>
      </c>
      <c r="AI5375" s="2">
        <f t="shared" si="357"/>
        <v>1</v>
      </c>
    </row>
    <row r="5376" spans="26:35" hidden="1" x14ac:dyDescent="0.25">
      <c r="Z5376"/>
      <c r="AD5376" s="5">
        <f t="shared" si="358"/>
        <v>44518</v>
      </c>
      <c r="AE5376" s="96" cm="1">
        <f t="array" ref="AE5376">_xlfn.XLOOKUP(AD5375,SELICHistorico[Data],SELICHistorico[SELIC dia]/100,AE5375,0)</f>
        <v>0</v>
      </c>
      <c r="AF5376" s="80">
        <f t="shared" si="356"/>
        <v>1</v>
      </c>
      <c r="AG5376" s="123">
        <f t="shared" si="355"/>
        <v>1000</v>
      </c>
      <c r="AH5376" s="126" cm="1">
        <f t="array" ref="AH5376">_xlfn.XLOOKUP(AD5375,CDIHistorico_[Data],CDIHistorico_[CDI dia]/100,AH5375,0)</f>
        <v>0</v>
      </c>
      <c r="AI5376" s="2">
        <f t="shared" si="357"/>
        <v>1</v>
      </c>
    </row>
    <row r="5377" spans="26:35" hidden="1" x14ac:dyDescent="0.25">
      <c r="Z5377"/>
      <c r="AD5377" s="5">
        <f t="shared" si="358"/>
        <v>44519</v>
      </c>
      <c r="AE5377" s="96" cm="1">
        <f t="array" ref="AE5377">_xlfn.XLOOKUP(AD5376,SELICHistorico[Data],SELICHistorico[SELIC dia]/100,AE5376,0)</f>
        <v>0</v>
      </c>
      <c r="AF5377" s="80">
        <f t="shared" si="356"/>
        <v>1</v>
      </c>
      <c r="AG5377" s="123">
        <f t="shared" si="355"/>
        <v>1000</v>
      </c>
      <c r="AH5377" s="126" cm="1">
        <f t="array" ref="AH5377">_xlfn.XLOOKUP(AD5376,CDIHistorico_[Data],CDIHistorico_[CDI dia]/100,AH5376,0)</f>
        <v>0</v>
      </c>
      <c r="AI5377" s="2">
        <f t="shared" si="357"/>
        <v>1</v>
      </c>
    </row>
    <row r="5378" spans="26:35" hidden="1" x14ac:dyDescent="0.25">
      <c r="Z5378"/>
      <c r="AD5378" s="5">
        <f t="shared" si="358"/>
        <v>44522</v>
      </c>
      <c r="AE5378" s="96" cm="1">
        <f t="array" ref="AE5378">_xlfn.XLOOKUP(AD5377,SELICHistorico[Data],SELICHistorico[SELIC dia]/100,AE5377,0)</f>
        <v>0</v>
      </c>
      <c r="AF5378" s="80">
        <f t="shared" si="356"/>
        <v>1</v>
      </c>
      <c r="AG5378" s="123">
        <f t="shared" si="355"/>
        <v>1000</v>
      </c>
      <c r="AH5378" s="126" cm="1">
        <f t="array" ref="AH5378">_xlfn.XLOOKUP(AD5377,CDIHistorico_[Data],CDIHistorico_[CDI dia]/100,AH5377,0)</f>
        <v>0</v>
      </c>
      <c r="AI5378" s="2">
        <f t="shared" si="357"/>
        <v>1</v>
      </c>
    </row>
    <row r="5379" spans="26:35" hidden="1" x14ac:dyDescent="0.25">
      <c r="Z5379"/>
      <c r="AD5379" s="5">
        <f t="shared" si="358"/>
        <v>44523</v>
      </c>
      <c r="AE5379" s="96" cm="1">
        <f t="array" ref="AE5379">_xlfn.XLOOKUP(AD5378,SELICHistorico[Data],SELICHistorico[SELIC dia]/100,AE5378,0)</f>
        <v>0</v>
      </c>
      <c r="AF5379" s="80">
        <f t="shared" si="356"/>
        <v>1</v>
      </c>
      <c r="AG5379" s="123">
        <f t="shared" si="355"/>
        <v>1000</v>
      </c>
      <c r="AH5379" s="126" cm="1">
        <f t="array" ref="AH5379">_xlfn.XLOOKUP(AD5378,CDIHistorico_[Data],CDIHistorico_[CDI dia]/100,AH5378,0)</f>
        <v>0</v>
      </c>
      <c r="AI5379" s="2">
        <f t="shared" si="357"/>
        <v>1</v>
      </c>
    </row>
    <row r="5380" spans="26:35" hidden="1" x14ac:dyDescent="0.25">
      <c r="Z5380"/>
      <c r="AD5380" s="5">
        <f t="shared" si="358"/>
        <v>44524</v>
      </c>
      <c r="AE5380" s="96" cm="1">
        <f t="array" ref="AE5380">_xlfn.XLOOKUP(AD5379,SELICHistorico[Data],SELICHistorico[SELIC dia]/100,AE5379,0)</f>
        <v>0</v>
      </c>
      <c r="AF5380" s="80">
        <f t="shared" si="356"/>
        <v>1</v>
      </c>
      <c r="AG5380" s="123">
        <f t="shared" si="355"/>
        <v>1000</v>
      </c>
      <c r="AH5380" s="126" cm="1">
        <f t="array" ref="AH5380">_xlfn.XLOOKUP(AD5379,CDIHistorico_[Data],CDIHistorico_[CDI dia]/100,AH5379,0)</f>
        <v>0</v>
      </c>
      <c r="AI5380" s="2">
        <f t="shared" si="357"/>
        <v>1</v>
      </c>
    </row>
    <row r="5381" spans="26:35" hidden="1" x14ac:dyDescent="0.25">
      <c r="Z5381"/>
      <c r="AD5381" s="5">
        <f t="shared" si="358"/>
        <v>44525</v>
      </c>
      <c r="AE5381" s="96" cm="1">
        <f t="array" ref="AE5381">_xlfn.XLOOKUP(AD5380,SELICHistorico[Data],SELICHistorico[SELIC dia]/100,AE5380,0)</f>
        <v>0</v>
      </c>
      <c r="AF5381" s="80">
        <f t="shared" si="356"/>
        <v>1</v>
      </c>
      <c r="AG5381" s="123">
        <f t="shared" si="355"/>
        <v>1000</v>
      </c>
      <c r="AH5381" s="126" cm="1">
        <f t="array" ref="AH5381">_xlfn.XLOOKUP(AD5380,CDIHistorico_[Data],CDIHistorico_[CDI dia]/100,AH5380,0)</f>
        <v>0</v>
      </c>
      <c r="AI5381" s="2">
        <f t="shared" si="357"/>
        <v>1</v>
      </c>
    </row>
    <row r="5382" spans="26:35" hidden="1" x14ac:dyDescent="0.25">
      <c r="Z5382"/>
      <c r="AD5382" s="5">
        <f t="shared" si="358"/>
        <v>44526</v>
      </c>
      <c r="AE5382" s="96" cm="1">
        <f t="array" ref="AE5382">_xlfn.XLOOKUP(AD5381,SELICHistorico[Data],SELICHistorico[SELIC dia]/100,AE5381,0)</f>
        <v>0</v>
      </c>
      <c r="AF5382" s="80">
        <f t="shared" si="356"/>
        <v>1</v>
      </c>
      <c r="AG5382" s="123">
        <f t="shared" si="355"/>
        <v>1000</v>
      </c>
      <c r="AH5382" s="126" cm="1">
        <f t="array" ref="AH5382">_xlfn.XLOOKUP(AD5381,CDIHistorico_[Data],CDIHistorico_[CDI dia]/100,AH5381,0)</f>
        <v>0</v>
      </c>
      <c r="AI5382" s="2">
        <f t="shared" si="357"/>
        <v>1</v>
      </c>
    </row>
    <row r="5383" spans="26:35" hidden="1" x14ac:dyDescent="0.25">
      <c r="Z5383"/>
      <c r="AD5383" s="5">
        <f t="shared" si="358"/>
        <v>44529</v>
      </c>
      <c r="AE5383" s="96" cm="1">
        <f t="array" ref="AE5383">_xlfn.XLOOKUP(AD5382,SELICHistorico[Data],SELICHistorico[SELIC dia]/100,AE5382,0)</f>
        <v>0</v>
      </c>
      <c r="AF5383" s="80">
        <f t="shared" si="356"/>
        <v>1</v>
      </c>
      <c r="AG5383" s="123">
        <f t="shared" si="355"/>
        <v>1000</v>
      </c>
      <c r="AH5383" s="126" cm="1">
        <f t="array" ref="AH5383">_xlfn.XLOOKUP(AD5382,CDIHistorico_[Data],CDIHistorico_[CDI dia]/100,AH5382,0)</f>
        <v>0</v>
      </c>
      <c r="AI5383" s="2">
        <f t="shared" si="357"/>
        <v>1</v>
      </c>
    </row>
    <row r="5384" spans="26:35" hidden="1" x14ac:dyDescent="0.25">
      <c r="Z5384"/>
      <c r="AD5384" s="5">
        <f t="shared" si="358"/>
        <v>44530</v>
      </c>
      <c r="AE5384" s="96" cm="1">
        <f t="array" ref="AE5384">_xlfn.XLOOKUP(AD5383,SELICHistorico[Data],SELICHistorico[SELIC dia]/100,AE5383,0)</f>
        <v>0</v>
      </c>
      <c r="AF5384" s="80">
        <f t="shared" si="356"/>
        <v>1</v>
      </c>
      <c r="AG5384" s="123">
        <f t="shared" si="355"/>
        <v>1000</v>
      </c>
      <c r="AH5384" s="126" cm="1">
        <f t="array" ref="AH5384">_xlfn.XLOOKUP(AD5383,CDIHistorico_[Data],CDIHistorico_[CDI dia]/100,AH5383,0)</f>
        <v>0</v>
      </c>
      <c r="AI5384" s="2">
        <f t="shared" si="357"/>
        <v>1</v>
      </c>
    </row>
    <row r="5385" spans="26:35" hidden="1" x14ac:dyDescent="0.25">
      <c r="Z5385"/>
      <c r="AD5385" s="5">
        <f t="shared" si="358"/>
        <v>44531</v>
      </c>
      <c r="AE5385" s="96" cm="1">
        <f t="array" ref="AE5385">_xlfn.XLOOKUP(AD5384,SELICHistorico[Data],SELICHistorico[SELIC dia]/100,AE5384,0)</f>
        <v>0</v>
      </c>
      <c r="AF5385" s="80">
        <f t="shared" si="356"/>
        <v>1</v>
      </c>
      <c r="AG5385" s="123">
        <f t="shared" si="355"/>
        <v>1000</v>
      </c>
      <c r="AH5385" s="126" cm="1">
        <f t="array" ref="AH5385">_xlfn.XLOOKUP(AD5384,CDIHistorico_[Data],CDIHistorico_[CDI dia]/100,AH5384,0)</f>
        <v>0</v>
      </c>
      <c r="AI5385" s="2">
        <f t="shared" si="357"/>
        <v>1</v>
      </c>
    </row>
    <row r="5386" spans="26:35" hidden="1" x14ac:dyDescent="0.25">
      <c r="Z5386"/>
      <c r="AD5386" s="5">
        <f t="shared" si="358"/>
        <v>44532</v>
      </c>
      <c r="AE5386" s="96" cm="1">
        <f t="array" ref="AE5386">_xlfn.XLOOKUP(AD5385,SELICHistorico[Data],SELICHistorico[SELIC dia]/100,AE5385,0)</f>
        <v>0</v>
      </c>
      <c r="AF5386" s="80">
        <f t="shared" si="356"/>
        <v>1</v>
      </c>
      <c r="AG5386" s="123">
        <f t="shared" si="355"/>
        <v>1000</v>
      </c>
      <c r="AH5386" s="126" cm="1">
        <f t="array" ref="AH5386">_xlfn.XLOOKUP(AD5385,CDIHistorico_[Data],CDIHistorico_[CDI dia]/100,AH5385,0)</f>
        <v>0</v>
      </c>
      <c r="AI5386" s="2">
        <f t="shared" si="357"/>
        <v>1</v>
      </c>
    </row>
    <row r="5387" spans="26:35" hidden="1" x14ac:dyDescent="0.25">
      <c r="Z5387"/>
      <c r="AD5387" s="5">
        <f t="shared" si="358"/>
        <v>44533</v>
      </c>
      <c r="AE5387" s="96" cm="1">
        <f t="array" ref="AE5387">_xlfn.XLOOKUP(AD5386,SELICHistorico[Data],SELICHistorico[SELIC dia]/100,AE5386,0)</f>
        <v>0</v>
      </c>
      <c r="AF5387" s="80">
        <f t="shared" si="356"/>
        <v>1</v>
      </c>
      <c r="AG5387" s="123">
        <f t="shared" si="355"/>
        <v>1000</v>
      </c>
      <c r="AH5387" s="126" cm="1">
        <f t="array" ref="AH5387">_xlfn.XLOOKUP(AD5386,CDIHistorico_[Data],CDIHistorico_[CDI dia]/100,AH5386,0)</f>
        <v>0</v>
      </c>
      <c r="AI5387" s="2">
        <f t="shared" si="357"/>
        <v>1</v>
      </c>
    </row>
    <row r="5388" spans="26:35" hidden="1" x14ac:dyDescent="0.25">
      <c r="Z5388"/>
      <c r="AD5388" s="5">
        <f t="shared" si="358"/>
        <v>44536</v>
      </c>
      <c r="AE5388" s="96" cm="1">
        <f t="array" ref="AE5388">_xlfn.XLOOKUP(AD5387,SELICHistorico[Data],SELICHistorico[SELIC dia]/100,AE5387,0)</f>
        <v>0</v>
      </c>
      <c r="AF5388" s="80">
        <f t="shared" si="356"/>
        <v>1</v>
      </c>
      <c r="AG5388" s="123">
        <f t="shared" ref="AG5388:AG5451" si="359">TRUNC(1000*AF5388,6)</f>
        <v>1000</v>
      </c>
      <c r="AH5388" s="126" cm="1">
        <f t="array" ref="AH5388">_xlfn.XLOOKUP(AD5387,CDIHistorico_[Data],CDIHistorico_[CDI dia]/100,AH5387,0)</f>
        <v>0</v>
      </c>
      <c r="AI5388" s="2">
        <f t="shared" si="357"/>
        <v>1</v>
      </c>
    </row>
    <row r="5389" spans="26:35" hidden="1" x14ac:dyDescent="0.25">
      <c r="Z5389"/>
      <c r="AD5389" s="5">
        <f t="shared" si="358"/>
        <v>44537</v>
      </c>
      <c r="AE5389" s="96" cm="1">
        <f t="array" ref="AE5389">_xlfn.XLOOKUP(AD5388,SELICHistorico[Data],SELICHistorico[SELIC dia]/100,AE5388,0)</f>
        <v>0</v>
      </c>
      <c r="AF5389" s="80">
        <f t="shared" ref="AF5389:AF5452" si="360">AF5388*(1+AE5389)</f>
        <v>1</v>
      </c>
      <c r="AG5389" s="123">
        <f t="shared" si="359"/>
        <v>1000</v>
      </c>
      <c r="AH5389" s="126" cm="1">
        <f t="array" ref="AH5389">_xlfn.XLOOKUP(AD5388,CDIHistorico_[Data],CDIHistorico_[CDI dia]/100,AH5388,0)</f>
        <v>0</v>
      </c>
      <c r="AI5389" s="2">
        <f t="shared" ref="AI5389:AI5452" si="361">AI5388*(1+AH5389)</f>
        <v>1</v>
      </c>
    </row>
    <row r="5390" spans="26:35" hidden="1" x14ac:dyDescent="0.25">
      <c r="Z5390"/>
      <c r="AD5390" s="5">
        <f t="shared" si="358"/>
        <v>44538</v>
      </c>
      <c r="AE5390" s="96" cm="1">
        <f t="array" ref="AE5390">_xlfn.XLOOKUP(AD5389,SELICHistorico[Data],SELICHistorico[SELIC dia]/100,AE5389,0)</f>
        <v>0</v>
      </c>
      <c r="AF5390" s="80">
        <f t="shared" si="360"/>
        <v>1</v>
      </c>
      <c r="AG5390" s="123">
        <f t="shared" si="359"/>
        <v>1000</v>
      </c>
      <c r="AH5390" s="126" cm="1">
        <f t="array" ref="AH5390">_xlfn.XLOOKUP(AD5389,CDIHistorico_[Data],CDIHistorico_[CDI dia]/100,AH5389,0)</f>
        <v>0</v>
      </c>
      <c r="AI5390" s="2">
        <f t="shared" si="361"/>
        <v>1</v>
      </c>
    </row>
    <row r="5391" spans="26:35" hidden="1" x14ac:dyDescent="0.25">
      <c r="Z5391"/>
      <c r="AD5391" s="5">
        <f t="shared" si="358"/>
        <v>44539</v>
      </c>
      <c r="AE5391" s="96" cm="1">
        <f t="array" ref="AE5391">_xlfn.XLOOKUP(AD5390,SELICHistorico[Data],SELICHistorico[SELIC dia]/100,AE5390,0)</f>
        <v>0</v>
      </c>
      <c r="AF5391" s="80">
        <f t="shared" si="360"/>
        <v>1</v>
      </c>
      <c r="AG5391" s="123">
        <f t="shared" si="359"/>
        <v>1000</v>
      </c>
      <c r="AH5391" s="126" cm="1">
        <f t="array" ref="AH5391">_xlfn.XLOOKUP(AD5390,CDIHistorico_[Data],CDIHistorico_[CDI dia]/100,AH5390,0)</f>
        <v>0</v>
      </c>
      <c r="AI5391" s="2">
        <f t="shared" si="361"/>
        <v>1</v>
      </c>
    </row>
    <row r="5392" spans="26:35" hidden="1" x14ac:dyDescent="0.25">
      <c r="Z5392"/>
      <c r="AD5392" s="5">
        <f t="shared" si="358"/>
        <v>44540</v>
      </c>
      <c r="AE5392" s="96" cm="1">
        <f t="array" ref="AE5392">_xlfn.XLOOKUP(AD5391,SELICHistorico[Data],SELICHistorico[SELIC dia]/100,AE5391,0)</f>
        <v>0</v>
      </c>
      <c r="AF5392" s="80">
        <f t="shared" si="360"/>
        <v>1</v>
      </c>
      <c r="AG5392" s="123">
        <f t="shared" si="359"/>
        <v>1000</v>
      </c>
      <c r="AH5392" s="126" cm="1">
        <f t="array" ref="AH5392">_xlfn.XLOOKUP(AD5391,CDIHistorico_[Data],CDIHistorico_[CDI dia]/100,AH5391,0)</f>
        <v>0</v>
      </c>
      <c r="AI5392" s="2">
        <f t="shared" si="361"/>
        <v>1</v>
      </c>
    </row>
    <row r="5393" spans="26:35" hidden="1" x14ac:dyDescent="0.25">
      <c r="Z5393"/>
      <c r="AD5393" s="5">
        <f t="shared" si="358"/>
        <v>44543</v>
      </c>
      <c r="AE5393" s="96" cm="1">
        <f t="array" ref="AE5393">_xlfn.XLOOKUP(AD5392,SELICHistorico[Data],SELICHistorico[SELIC dia]/100,AE5392,0)</f>
        <v>0</v>
      </c>
      <c r="AF5393" s="80">
        <f t="shared" si="360"/>
        <v>1</v>
      </c>
      <c r="AG5393" s="123">
        <f t="shared" si="359"/>
        <v>1000</v>
      </c>
      <c r="AH5393" s="126" cm="1">
        <f t="array" ref="AH5393">_xlfn.XLOOKUP(AD5392,CDIHistorico_[Data],CDIHistorico_[CDI dia]/100,AH5392,0)</f>
        <v>0</v>
      </c>
      <c r="AI5393" s="2">
        <f t="shared" si="361"/>
        <v>1</v>
      </c>
    </row>
    <row r="5394" spans="26:35" hidden="1" x14ac:dyDescent="0.25">
      <c r="Z5394"/>
      <c r="AD5394" s="5">
        <f t="shared" si="358"/>
        <v>44544</v>
      </c>
      <c r="AE5394" s="96" cm="1">
        <f t="array" ref="AE5394">_xlfn.XLOOKUP(AD5393,SELICHistorico[Data],SELICHistorico[SELIC dia]/100,AE5393,0)</f>
        <v>0</v>
      </c>
      <c r="AF5394" s="80">
        <f t="shared" si="360"/>
        <v>1</v>
      </c>
      <c r="AG5394" s="123">
        <f t="shared" si="359"/>
        <v>1000</v>
      </c>
      <c r="AH5394" s="126" cm="1">
        <f t="array" ref="AH5394">_xlfn.XLOOKUP(AD5393,CDIHistorico_[Data],CDIHistorico_[CDI dia]/100,AH5393,0)</f>
        <v>0</v>
      </c>
      <c r="AI5394" s="2">
        <f t="shared" si="361"/>
        <v>1</v>
      </c>
    </row>
    <row r="5395" spans="26:35" hidden="1" x14ac:dyDescent="0.25">
      <c r="Z5395"/>
      <c r="AD5395" s="5">
        <f t="shared" si="358"/>
        <v>44545</v>
      </c>
      <c r="AE5395" s="96" cm="1">
        <f t="array" ref="AE5395">_xlfn.XLOOKUP(AD5394,SELICHistorico[Data],SELICHistorico[SELIC dia]/100,AE5394,0)</f>
        <v>0</v>
      </c>
      <c r="AF5395" s="80">
        <f t="shared" si="360"/>
        <v>1</v>
      </c>
      <c r="AG5395" s="123">
        <f t="shared" si="359"/>
        <v>1000</v>
      </c>
      <c r="AH5395" s="126" cm="1">
        <f t="array" ref="AH5395">_xlfn.XLOOKUP(AD5394,CDIHistorico_[Data],CDIHistorico_[CDI dia]/100,AH5394,0)</f>
        <v>0</v>
      </c>
      <c r="AI5395" s="2">
        <f t="shared" si="361"/>
        <v>1</v>
      </c>
    </row>
    <row r="5396" spans="26:35" hidden="1" x14ac:dyDescent="0.25">
      <c r="Z5396"/>
      <c r="AD5396" s="5">
        <f t="shared" ref="AD5396:AD5459" si="362">WORKDAY(AD5395,1,feriados)</f>
        <v>44546</v>
      </c>
      <c r="AE5396" s="96" cm="1">
        <f t="array" ref="AE5396">_xlfn.XLOOKUP(AD5395,SELICHistorico[Data],SELICHistorico[SELIC dia]/100,AE5395,0)</f>
        <v>0</v>
      </c>
      <c r="AF5396" s="80">
        <f t="shared" si="360"/>
        <v>1</v>
      </c>
      <c r="AG5396" s="123">
        <f t="shared" si="359"/>
        <v>1000</v>
      </c>
      <c r="AH5396" s="126" cm="1">
        <f t="array" ref="AH5396">_xlfn.XLOOKUP(AD5395,CDIHistorico_[Data],CDIHistorico_[CDI dia]/100,AH5395,0)</f>
        <v>0</v>
      </c>
      <c r="AI5396" s="2">
        <f t="shared" si="361"/>
        <v>1</v>
      </c>
    </row>
    <row r="5397" spans="26:35" hidden="1" x14ac:dyDescent="0.25">
      <c r="Z5397"/>
      <c r="AD5397" s="5">
        <f t="shared" si="362"/>
        <v>44547</v>
      </c>
      <c r="AE5397" s="96" cm="1">
        <f t="array" ref="AE5397">_xlfn.XLOOKUP(AD5396,SELICHistorico[Data],SELICHistorico[SELIC dia]/100,AE5396,0)</f>
        <v>0</v>
      </c>
      <c r="AF5397" s="80">
        <f t="shared" si="360"/>
        <v>1</v>
      </c>
      <c r="AG5397" s="123">
        <f t="shared" si="359"/>
        <v>1000</v>
      </c>
      <c r="AH5397" s="126" cm="1">
        <f t="array" ref="AH5397">_xlfn.XLOOKUP(AD5396,CDIHistorico_[Data],CDIHistorico_[CDI dia]/100,AH5396,0)</f>
        <v>0</v>
      </c>
      <c r="AI5397" s="2">
        <f t="shared" si="361"/>
        <v>1</v>
      </c>
    </row>
    <row r="5398" spans="26:35" hidden="1" x14ac:dyDescent="0.25">
      <c r="Z5398"/>
      <c r="AD5398" s="5">
        <f t="shared" si="362"/>
        <v>44550</v>
      </c>
      <c r="AE5398" s="96" cm="1">
        <f t="array" ref="AE5398">_xlfn.XLOOKUP(AD5397,SELICHistorico[Data],SELICHistorico[SELIC dia]/100,AE5397,0)</f>
        <v>0</v>
      </c>
      <c r="AF5398" s="80">
        <f t="shared" si="360"/>
        <v>1</v>
      </c>
      <c r="AG5398" s="123">
        <f t="shared" si="359"/>
        <v>1000</v>
      </c>
      <c r="AH5398" s="126" cm="1">
        <f t="array" ref="AH5398">_xlfn.XLOOKUP(AD5397,CDIHistorico_[Data],CDIHistorico_[CDI dia]/100,AH5397,0)</f>
        <v>0</v>
      </c>
      <c r="AI5398" s="2">
        <f t="shared" si="361"/>
        <v>1</v>
      </c>
    </row>
    <row r="5399" spans="26:35" hidden="1" x14ac:dyDescent="0.25">
      <c r="Z5399"/>
      <c r="AD5399" s="5">
        <f t="shared" si="362"/>
        <v>44551</v>
      </c>
      <c r="AE5399" s="96" cm="1">
        <f t="array" ref="AE5399">_xlfn.XLOOKUP(AD5398,SELICHistorico[Data],SELICHistorico[SELIC dia]/100,AE5398,0)</f>
        <v>0</v>
      </c>
      <c r="AF5399" s="80">
        <f t="shared" si="360"/>
        <v>1</v>
      </c>
      <c r="AG5399" s="123">
        <f t="shared" si="359"/>
        <v>1000</v>
      </c>
      <c r="AH5399" s="126" cm="1">
        <f t="array" ref="AH5399">_xlfn.XLOOKUP(AD5398,CDIHistorico_[Data],CDIHistorico_[CDI dia]/100,AH5398,0)</f>
        <v>0</v>
      </c>
      <c r="AI5399" s="2">
        <f t="shared" si="361"/>
        <v>1</v>
      </c>
    </row>
    <row r="5400" spans="26:35" hidden="1" x14ac:dyDescent="0.25">
      <c r="Z5400"/>
      <c r="AD5400" s="5">
        <f t="shared" si="362"/>
        <v>44552</v>
      </c>
      <c r="AE5400" s="96" cm="1">
        <f t="array" ref="AE5400">_xlfn.XLOOKUP(AD5399,SELICHistorico[Data],SELICHistorico[SELIC dia]/100,AE5399,0)</f>
        <v>0</v>
      </c>
      <c r="AF5400" s="80">
        <f t="shared" si="360"/>
        <v>1</v>
      </c>
      <c r="AG5400" s="123">
        <f t="shared" si="359"/>
        <v>1000</v>
      </c>
      <c r="AH5400" s="126" cm="1">
        <f t="array" ref="AH5400">_xlfn.XLOOKUP(AD5399,CDIHistorico_[Data],CDIHistorico_[CDI dia]/100,AH5399,0)</f>
        <v>0</v>
      </c>
      <c r="AI5400" s="2">
        <f t="shared" si="361"/>
        <v>1</v>
      </c>
    </row>
    <row r="5401" spans="26:35" hidden="1" x14ac:dyDescent="0.25">
      <c r="Z5401"/>
      <c r="AD5401" s="5">
        <f t="shared" si="362"/>
        <v>44553</v>
      </c>
      <c r="AE5401" s="96" cm="1">
        <f t="array" ref="AE5401">_xlfn.XLOOKUP(AD5400,SELICHistorico[Data],SELICHistorico[SELIC dia]/100,AE5400,0)</f>
        <v>0</v>
      </c>
      <c r="AF5401" s="80">
        <f t="shared" si="360"/>
        <v>1</v>
      </c>
      <c r="AG5401" s="123">
        <f t="shared" si="359"/>
        <v>1000</v>
      </c>
      <c r="AH5401" s="126" cm="1">
        <f t="array" ref="AH5401">_xlfn.XLOOKUP(AD5400,CDIHistorico_[Data],CDIHistorico_[CDI dia]/100,AH5400,0)</f>
        <v>0</v>
      </c>
      <c r="AI5401" s="2">
        <f t="shared" si="361"/>
        <v>1</v>
      </c>
    </row>
    <row r="5402" spans="26:35" hidden="1" x14ac:dyDescent="0.25">
      <c r="Z5402"/>
      <c r="AD5402" s="5">
        <f t="shared" si="362"/>
        <v>44554</v>
      </c>
      <c r="AE5402" s="96" cm="1">
        <f t="array" ref="AE5402">_xlfn.XLOOKUP(AD5401,SELICHistorico[Data],SELICHistorico[SELIC dia]/100,AE5401,0)</f>
        <v>0</v>
      </c>
      <c r="AF5402" s="80">
        <f t="shared" si="360"/>
        <v>1</v>
      </c>
      <c r="AG5402" s="123">
        <f t="shared" si="359"/>
        <v>1000</v>
      </c>
      <c r="AH5402" s="126" cm="1">
        <f t="array" ref="AH5402">_xlfn.XLOOKUP(AD5401,CDIHistorico_[Data],CDIHistorico_[CDI dia]/100,AH5401,0)</f>
        <v>0</v>
      </c>
      <c r="AI5402" s="2">
        <f t="shared" si="361"/>
        <v>1</v>
      </c>
    </row>
    <row r="5403" spans="26:35" hidden="1" x14ac:dyDescent="0.25">
      <c r="Z5403"/>
      <c r="AD5403" s="5">
        <f t="shared" si="362"/>
        <v>44557</v>
      </c>
      <c r="AE5403" s="96" cm="1">
        <f t="array" ref="AE5403">_xlfn.XLOOKUP(AD5402,SELICHistorico[Data],SELICHistorico[SELIC dia]/100,AE5402,0)</f>
        <v>0</v>
      </c>
      <c r="AF5403" s="80">
        <f t="shared" si="360"/>
        <v>1</v>
      </c>
      <c r="AG5403" s="123">
        <f t="shared" si="359"/>
        <v>1000</v>
      </c>
      <c r="AH5403" s="126" cm="1">
        <f t="array" ref="AH5403">_xlfn.XLOOKUP(AD5402,CDIHistorico_[Data],CDIHistorico_[CDI dia]/100,AH5402,0)</f>
        <v>0</v>
      </c>
      <c r="AI5403" s="2">
        <f t="shared" si="361"/>
        <v>1</v>
      </c>
    </row>
    <row r="5404" spans="26:35" hidden="1" x14ac:dyDescent="0.25">
      <c r="Z5404"/>
      <c r="AD5404" s="5">
        <f t="shared" si="362"/>
        <v>44558</v>
      </c>
      <c r="AE5404" s="96" cm="1">
        <f t="array" ref="AE5404">_xlfn.XLOOKUP(AD5403,SELICHistorico[Data],SELICHistorico[SELIC dia]/100,AE5403,0)</f>
        <v>0</v>
      </c>
      <c r="AF5404" s="80">
        <f t="shared" si="360"/>
        <v>1</v>
      </c>
      <c r="AG5404" s="123">
        <f t="shared" si="359"/>
        <v>1000</v>
      </c>
      <c r="AH5404" s="126" cm="1">
        <f t="array" ref="AH5404">_xlfn.XLOOKUP(AD5403,CDIHistorico_[Data],CDIHistorico_[CDI dia]/100,AH5403,0)</f>
        <v>0</v>
      </c>
      <c r="AI5404" s="2">
        <f t="shared" si="361"/>
        <v>1</v>
      </c>
    </row>
    <row r="5405" spans="26:35" hidden="1" x14ac:dyDescent="0.25">
      <c r="Z5405"/>
      <c r="AD5405" s="5">
        <f t="shared" si="362"/>
        <v>44559</v>
      </c>
      <c r="AE5405" s="96" cm="1">
        <f t="array" ref="AE5405">_xlfn.XLOOKUP(AD5404,SELICHistorico[Data],SELICHistorico[SELIC dia]/100,AE5404,0)</f>
        <v>0</v>
      </c>
      <c r="AF5405" s="80">
        <f t="shared" si="360"/>
        <v>1</v>
      </c>
      <c r="AG5405" s="123">
        <f t="shared" si="359"/>
        <v>1000</v>
      </c>
      <c r="AH5405" s="126" cm="1">
        <f t="array" ref="AH5405">_xlfn.XLOOKUP(AD5404,CDIHistorico_[Data],CDIHistorico_[CDI dia]/100,AH5404,0)</f>
        <v>0</v>
      </c>
      <c r="AI5405" s="2">
        <f t="shared" si="361"/>
        <v>1</v>
      </c>
    </row>
    <row r="5406" spans="26:35" hidden="1" x14ac:dyDescent="0.25">
      <c r="Z5406"/>
      <c r="AD5406" s="5">
        <f t="shared" si="362"/>
        <v>44560</v>
      </c>
      <c r="AE5406" s="96" cm="1">
        <f t="array" ref="AE5406">_xlfn.XLOOKUP(AD5405,SELICHistorico[Data],SELICHistorico[SELIC dia]/100,AE5405,0)</f>
        <v>0</v>
      </c>
      <c r="AF5406" s="80">
        <f t="shared" si="360"/>
        <v>1</v>
      </c>
      <c r="AG5406" s="123">
        <f t="shared" si="359"/>
        <v>1000</v>
      </c>
      <c r="AH5406" s="126" cm="1">
        <f t="array" ref="AH5406">_xlfn.XLOOKUP(AD5405,CDIHistorico_[Data],CDIHistorico_[CDI dia]/100,AH5405,0)</f>
        <v>0</v>
      </c>
      <c r="AI5406" s="2">
        <f t="shared" si="361"/>
        <v>1</v>
      </c>
    </row>
    <row r="5407" spans="26:35" hidden="1" x14ac:dyDescent="0.25">
      <c r="Z5407"/>
      <c r="AD5407" s="5">
        <f t="shared" si="362"/>
        <v>44561</v>
      </c>
      <c r="AE5407" s="96" cm="1">
        <f t="array" ref="AE5407">_xlfn.XLOOKUP(AD5406,SELICHistorico[Data],SELICHistorico[SELIC dia]/100,AE5406,0)</f>
        <v>0</v>
      </c>
      <c r="AF5407" s="80">
        <f t="shared" si="360"/>
        <v>1</v>
      </c>
      <c r="AG5407" s="123">
        <f t="shared" si="359"/>
        <v>1000</v>
      </c>
      <c r="AH5407" s="126" cm="1">
        <f t="array" ref="AH5407">_xlfn.XLOOKUP(AD5406,CDIHistorico_[Data],CDIHistorico_[CDI dia]/100,AH5406,0)</f>
        <v>0</v>
      </c>
      <c r="AI5407" s="2">
        <f t="shared" si="361"/>
        <v>1</v>
      </c>
    </row>
    <row r="5408" spans="26:35" hidden="1" x14ac:dyDescent="0.25">
      <c r="Z5408"/>
      <c r="AD5408" s="5">
        <f t="shared" si="362"/>
        <v>44564</v>
      </c>
      <c r="AE5408" s="96" cm="1">
        <f t="array" ref="AE5408">_xlfn.XLOOKUP(AD5407,SELICHistorico[Data],SELICHistorico[SELIC dia]/100,AE5407,0)</f>
        <v>0</v>
      </c>
      <c r="AF5408" s="80">
        <f t="shared" si="360"/>
        <v>1</v>
      </c>
      <c r="AG5408" s="123">
        <f t="shared" si="359"/>
        <v>1000</v>
      </c>
      <c r="AH5408" s="126" cm="1">
        <f t="array" ref="AH5408">_xlfn.XLOOKUP(AD5407,CDIHistorico_[Data],CDIHistorico_[CDI dia]/100,AH5407,0)</f>
        <v>0</v>
      </c>
      <c r="AI5408" s="2">
        <f t="shared" si="361"/>
        <v>1</v>
      </c>
    </row>
    <row r="5409" spans="26:35" hidden="1" x14ac:dyDescent="0.25">
      <c r="Z5409"/>
      <c r="AD5409" s="5">
        <f t="shared" si="362"/>
        <v>44565</v>
      </c>
      <c r="AE5409" s="96" cm="1">
        <f t="array" ref="AE5409">_xlfn.XLOOKUP(AD5408,SELICHistorico[Data],SELICHistorico[SELIC dia]/100,AE5408,0)</f>
        <v>0</v>
      </c>
      <c r="AF5409" s="80">
        <f t="shared" si="360"/>
        <v>1</v>
      </c>
      <c r="AG5409" s="123">
        <f t="shared" si="359"/>
        <v>1000</v>
      </c>
      <c r="AH5409" s="126" cm="1">
        <f t="array" ref="AH5409">_xlfn.XLOOKUP(AD5408,CDIHistorico_[Data],CDIHistorico_[CDI dia]/100,AH5408,0)</f>
        <v>0</v>
      </c>
      <c r="AI5409" s="2">
        <f t="shared" si="361"/>
        <v>1</v>
      </c>
    </row>
    <row r="5410" spans="26:35" hidden="1" x14ac:dyDescent="0.25">
      <c r="Z5410"/>
      <c r="AD5410" s="5">
        <f t="shared" si="362"/>
        <v>44566</v>
      </c>
      <c r="AE5410" s="96" cm="1">
        <f t="array" ref="AE5410">_xlfn.XLOOKUP(AD5409,SELICHistorico[Data],SELICHistorico[SELIC dia]/100,AE5409,0)</f>
        <v>0</v>
      </c>
      <c r="AF5410" s="80">
        <f t="shared" si="360"/>
        <v>1</v>
      </c>
      <c r="AG5410" s="123">
        <f t="shared" si="359"/>
        <v>1000</v>
      </c>
      <c r="AH5410" s="126" cm="1">
        <f t="array" ref="AH5410">_xlfn.XLOOKUP(AD5409,CDIHistorico_[Data],CDIHistorico_[CDI dia]/100,AH5409,0)</f>
        <v>0</v>
      </c>
      <c r="AI5410" s="2">
        <f t="shared" si="361"/>
        <v>1</v>
      </c>
    </row>
    <row r="5411" spans="26:35" hidden="1" x14ac:dyDescent="0.25">
      <c r="Z5411"/>
      <c r="AD5411" s="5">
        <f t="shared" si="362"/>
        <v>44567</v>
      </c>
      <c r="AE5411" s="96" cm="1">
        <f t="array" ref="AE5411">_xlfn.XLOOKUP(AD5410,SELICHistorico[Data],SELICHistorico[SELIC dia]/100,AE5410,0)</f>
        <v>0</v>
      </c>
      <c r="AF5411" s="80">
        <f t="shared" si="360"/>
        <v>1</v>
      </c>
      <c r="AG5411" s="123">
        <f t="shared" si="359"/>
        <v>1000</v>
      </c>
      <c r="AH5411" s="126" cm="1">
        <f t="array" ref="AH5411">_xlfn.XLOOKUP(AD5410,CDIHistorico_[Data],CDIHistorico_[CDI dia]/100,AH5410,0)</f>
        <v>0</v>
      </c>
      <c r="AI5411" s="2">
        <f t="shared" si="361"/>
        <v>1</v>
      </c>
    </row>
    <row r="5412" spans="26:35" hidden="1" x14ac:dyDescent="0.25">
      <c r="Z5412"/>
      <c r="AD5412" s="5">
        <f t="shared" si="362"/>
        <v>44568</v>
      </c>
      <c r="AE5412" s="96" cm="1">
        <f t="array" ref="AE5412">_xlfn.XLOOKUP(AD5411,SELICHistorico[Data],SELICHistorico[SELIC dia]/100,AE5411,0)</f>
        <v>0</v>
      </c>
      <c r="AF5412" s="80">
        <f t="shared" si="360"/>
        <v>1</v>
      </c>
      <c r="AG5412" s="123">
        <f t="shared" si="359"/>
        <v>1000</v>
      </c>
      <c r="AH5412" s="126" cm="1">
        <f t="array" ref="AH5412">_xlfn.XLOOKUP(AD5411,CDIHistorico_[Data],CDIHistorico_[CDI dia]/100,AH5411,0)</f>
        <v>0</v>
      </c>
      <c r="AI5412" s="2">
        <f t="shared" si="361"/>
        <v>1</v>
      </c>
    </row>
    <row r="5413" spans="26:35" hidden="1" x14ac:dyDescent="0.25">
      <c r="Z5413"/>
      <c r="AD5413" s="5">
        <f t="shared" si="362"/>
        <v>44571</v>
      </c>
      <c r="AE5413" s="96" cm="1">
        <f t="array" ref="AE5413">_xlfn.XLOOKUP(AD5412,SELICHistorico[Data],SELICHistorico[SELIC dia]/100,AE5412,0)</f>
        <v>0</v>
      </c>
      <c r="AF5413" s="80">
        <f t="shared" si="360"/>
        <v>1</v>
      </c>
      <c r="AG5413" s="123">
        <f t="shared" si="359"/>
        <v>1000</v>
      </c>
      <c r="AH5413" s="126" cm="1">
        <f t="array" ref="AH5413">_xlfn.XLOOKUP(AD5412,CDIHistorico_[Data],CDIHistorico_[CDI dia]/100,AH5412,0)</f>
        <v>0</v>
      </c>
      <c r="AI5413" s="2">
        <f t="shared" si="361"/>
        <v>1</v>
      </c>
    </row>
    <row r="5414" spans="26:35" hidden="1" x14ac:dyDescent="0.25">
      <c r="Z5414"/>
      <c r="AD5414" s="5">
        <f t="shared" si="362"/>
        <v>44572</v>
      </c>
      <c r="AE5414" s="96" cm="1">
        <f t="array" ref="AE5414">_xlfn.XLOOKUP(AD5413,SELICHistorico[Data],SELICHistorico[SELIC dia]/100,AE5413,0)</f>
        <v>0</v>
      </c>
      <c r="AF5414" s="80">
        <f t="shared" si="360"/>
        <v>1</v>
      </c>
      <c r="AG5414" s="123">
        <f t="shared" si="359"/>
        <v>1000</v>
      </c>
      <c r="AH5414" s="126" cm="1">
        <f t="array" ref="AH5414">_xlfn.XLOOKUP(AD5413,CDIHistorico_[Data],CDIHistorico_[CDI dia]/100,AH5413,0)</f>
        <v>0</v>
      </c>
      <c r="AI5414" s="2">
        <f t="shared" si="361"/>
        <v>1</v>
      </c>
    </row>
    <row r="5415" spans="26:35" hidden="1" x14ac:dyDescent="0.25">
      <c r="Z5415"/>
      <c r="AD5415" s="5">
        <f t="shared" si="362"/>
        <v>44573</v>
      </c>
      <c r="AE5415" s="96" cm="1">
        <f t="array" ref="AE5415">_xlfn.XLOOKUP(AD5414,SELICHistorico[Data],SELICHistorico[SELIC dia]/100,AE5414,0)</f>
        <v>0</v>
      </c>
      <c r="AF5415" s="80">
        <f t="shared" si="360"/>
        <v>1</v>
      </c>
      <c r="AG5415" s="123">
        <f t="shared" si="359"/>
        <v>1000</v>
      </c>
      <c r="AH5415" s="126" cm="1">
        <f t="array" ref="AH5415">_xlfn.XLOOKUP(AD5414,CDIHistorico_[Data],CDIHistorico_[CDI dia]/100,AH5414,0)</f>
        <v>0</v>
      </c>
      <c r="AI5415" s="2">
        <f t="shared" si="361"/>
        <v>1</v>
      </c>
    </row>
    <row r="5416" spans="26:35" hidden="1" x14ac:dyDescent="0.25">
      <c r="Z5416"/>
      <c r="AD5416" s="5">
        <f t="shared" si="362"/>
        <v>44574</v>
      </c>
      <c r="AE5416" s="96" cm="1">
        <f t="array" ref="AE5416">_xlfn.XLOOKUP(AD5415,SELICHistorico[Data],SELICHistorico[SELIC dia]/100,AE5415,0)</f>
        <v>0</v>
      </c>
      <c r="AF5416" s="80">
        <f t="shared" si="360"/>
        <v>1</v>
      </c>
      <c r="AG5416" s="123">
        <f t="shared" si="359"/>
        <v>1000</v>
      </c>
      <c r="AH5416" s="126" cm="1">
        <f t="array" ref="AH5416">_xlfn.XLOOKUP(AD5415,CDIHistorico_[Data],CDIHistorico_[CDI dia]/100,AH5415,0)</f>
        <v>0</v>
      </c>
      <c r="AI5416" s="2">
        <f t="shared" si="361"/>
        <v>1</v>
      </c>
    </row>
    <row r="5417" spans="26:35" hidden="1" x14ac:dyDescent="0.25">
      <c r="Z5417"/>
      <c r="AD5417" s="5">
        <f t="shared" si="362"/>
        <v>44575</v>
      </c>
      <c r="AE5417" s="96" cm="1">
        <f t="array" ref="AE5417">_xlfn.XLOOKUP(AD5416,SELICHistorico[Data],SELICHistorico[SELIC dia]/100,AE5416,0)</f>
        <v>0</v>
      </c>
      <c r="AF5417" s="80">
        <f t="shared" si="360"/>
        <v>1</v>
      </c>
      <c r="AG5417" s="123">
        <f t="shared" si="359"/>
        <v>1000</v>
      </c>
      <c r="AH5417" s="126" cm="1">
        <f t="array" ref="AH5417">_xlfn.XLOOKUP(AD5416,CDIHistorico_[Data],CDIHistorico_[CDI dia]/100,AH5416,0)</f>
        <v>0</v>
      </c>
      <c r="AI5417" s="2">
        <f t="shared" si="361"/>
        <v>1</v>
      </c>
    </row>
    <row r="5418" spans="26:35" hidden="1" x14ac:dyDescent="0.25">
      <c r="Z5418"/>
      <c r="AD5418" s="5">
        <f t="shared" si="362"/>
        <v>44578</v>
      </c>
      <c r="AE5418" s="96" cm="1">
        <f t="array" ref="AE5418">_xlfn.XLOOKUP(AD5417,SELICHistorico[Data],SELICHistorico[SELIC dia]/100,AE5417,0)</f>
        <v>0</v>
      </c>
      <c r="AF5418" s="80">
        <f t="shared" si="360"/>
        <v>1</v>
      </c>
      <c r="AG5418" s="123">
        <f t="shared" si="359"/>
        <v>1000</v>
      </c>
      <c r="AH5418" s="126" cm="1">
        <f t="array" ref="AH5418">_xlfn.XLOOKUP(AD5417,CDIHistorico_[Data],CDIHistorico_[CDI dia]/100,AH5417,0)</f>
        <v>0</v>
      </c>
      <c r="AI5418" s="2">
        <f t="shared" si="361"/>
        <v>1</v>
      </c>
    </row>
    <row r="5419" spans="26:35" hidden="1" x14ac:dyDescent="0.25">
      <c r="Z5419"/>
      <c r="AD5419" s="5">
        <f t="shared" si="362"/>
        <v>44579</v>
      </c>
      <c r="AE5419" s="96" cm="1">
        <f t="array" ref="AE5419">_xlfn.XLOOKUP(AD5418,SELICHistorico[Data],SELICHistorico[SELIC dia]/100,AE5418,0)</f>
        <v>0</v>
      </c>
      <c r="AF5419" s="80">
        <f t="shared" si="360"/>
        <v>1</v>
      </c>
      <c r="AG5419" s="123">
        <f t="shared" si="359"/>
        <v>1000</v>
      </c>
      <c r="AH5419" s="126" cm="1">
        <f t="array" ref="AH5419">_xlfn.XLOOKUP(AD5418,CDIHistorico_[Data],CDIHistorico_[CDI dia]/100,AH5418,0)</f>
        <v>0</v>
      </c>
      <c r="AI5419" s="2">
        <f t="shared" si="361"/>
        <v>1</v>
      </c>
    </row>
    <row r="5420" spans="26:35" hidden="1" x14ac:dyDescent="0.25">
      <c r="Z5420"/>
      <c r="AD5420" s="5">
        <f t="shared" si="362"/>
        <v>44580</v>
      </c>
      <c r="AE5420" s="96" cm="1">
        <f t="array" ref="AE5420">_xlfn.XLOOKUP(AD5419,SELICHistorico[Data],SELICHistorico[SELIC dia]/100,AE5419,0)</f>
        <v>0</v>
      </c>
      <c r="AF5420" s="80">
        <f t="shared" si="360"/>
        <v>1</v>
      </c>
      <c r="AG5420" s="123">
        <f t="shared" si="359"/>
        <v>1000</v>
      </c>
      <c r="AH5420" s="126" cm="1">
        <f t="array" ref="AH5420">_xlfn.XLOOKUP(AD5419,CDIHistorico_[Data],CDIHistorico_[CDI dia]/100,AH5419,0)</f>
        <v>0</v>
      </c>
      <c r="AI5420" s="2">
        <f t="shared" si="361"/>
        <v>1</v>
      </c>
    </row>
    <row r="5421" spans="26:35" hidden="1" x14ac:dyDescent="0.25">
      <c r="Z5421"/>
      <c r="AD5421" s="5">
        <f t="shared" si="362"/>
        <v>44581</v>
      </c>
      <c r="AE5421" s="96" cm="1">
        <f t="array" ref="AE5421">_xlfn.XLOOKUP(AD5420,SELICHistorico[Data],SELICHistorico[SELIC dia]/100,AE5420,0)</f>
        <v>0</v>
      </c>
      <c r="AF5421" s="80">
        <f t="shared" si="360"/>
        <v>1</v>
      </c>
      <c r="AG5421" s="123">
        <f t="shared" si="359"/>
        <v>1000</v>
      </c>
      <c r="AH5421" s="126" cm="1">
        <f t="array" ref="AH5421">_xlfn.XLOOKUP(AD5420,CDIHistorico_[Data],CDIHistorico_[CDI dia]/100,AH5420,0)</f>
        <v>0</v>
      </c>
      <c r="AI5421" s="2">
        <f t="shared" si="361"/>
        <v>1</v>
      </c>
    </row>
    <row r="5422" spans="26:35" hidden="1" x14ac:dyDescent="0.25">
      <c r="Z5422"/>
      <c r="AD5422" s="5">
        <f t="shared" si="362"/>
        <v>44582</v>
      </c>
      <c r="AE5422" s="96" cm="1">
        <f t="array" ref="AE5422">_xlfn.XLOOKUP(AD5421,SELICHistorico[Data],SELICHistorico[SELIC dia]/100,AE5421,0)</f>
        <v>0</v>
      </c>
      <c r="AF5422" s="80">
        <f t="shared" si="360"/>
        <v>1</v>
      </c>
      <c r="AG5422" s="123">
        <f t="shared" si="359"/>
        <v>1000</v>
      </c>
      <c r="AH5422" s="126" cm="1">
        <f t="array" ref="AH5422">_xlfn.XLOOKUP(AD5421,CDIHistorico_[Data],CDIHistorico_[CDI dia]/100,AH5421,0)</f>
        <v>0</v>
      </c>
      <c r="AI5422" s="2">
        <f t="shared" si="361"/>
        <v>1</v>
      </c>
    </row>
    <row r="5423" spans="26:35" hidden="1" x14ac:dyDescent="0.25">
      <c r="Z5423"/>
      <c r="AD5423" s="5">
        <f t="shared" si="362"/>
        <v>44585</v>
      </c>
      <c r="AE5423" s="96" cm="1">
        <f t="array" ref="AE5423">_xlfn.XLOOKUP(AD5422,SELICHistorico[Data],SELICHistorico[SELIC dia]/100,AE5422,0)</f>
        <v>0</v>
      </c>
      <c r="AF5423" s="80">
        <f t="shared" si="360"/>
        <v>1</v>
      </c>
      <c r="AG5423" s="123">
        <f t="shared" si="359"/>
        <v>1000</v>
      </c>
      <c r="AH5423" s="126" cm="1">
        <f t="array" ref="AH5423">_xlfn.XLOOKUP(AD5422,CDIHistorico_[Data],CDIHistorico_[CDI dia]/100,AH5422,0)</f>
        <v>0</v>
      </c>
      <c r="AI5423" s="2">
        <f t="shared" si="361"/>
        <v>1</v>
      </c>
    </row>
    <row r="5424" spans="26:35" hidden="1" x14ac:dyDescent="0.25">
      <c r="Z5424"/>
      <c r="AD5424" s="5">
        <f t="shared" si="362"/>
        <v>44586</v>
      </c>
      <c r="AE5424" s="96" cm="1">
        <f t="array" ref="AE5424">_xlfn.XLOOKUP(AD5423,SELICHistorico[Data],SELICHistorico[SELIC dia]/100,AE5423,0)</f>
        <v>0</v>
      </c>
      <c r="AF5424" s="80">
        <f t="shared" si="360"/>
        <v>1</v>
      </c>
      <c r="AG5424" s="123">
        <f t="shared" si="359"/>
        <v>1000</v>
      </c>
      <c r="AH5424" s="126" cm="1">
        <f t="array" ref="AH5424">_xlfn.XLOOKUP(AD5423,CDIHistorico_[Data],CDIHistorico_[CDI dia]/100,AH5423,0)</f>
        <v>0</v>
      </c>
      <c r="AI5424" s="2">
        <f t="shared" si="361"/>
        <v>1</v>
      </c>
    </row>
    <row r="5425" spans="26:35" hidden="1" x14ac:dyDescent="0.25">
      <c r="Z5425"/>
      <c r="AD5425" s="5">
        <f t="shared" si="362"/>
        <v>44587</v>
      </c>
      <c r="AE5425" s="96" cm="1">
        <f t="array" ref="AE5425">_xlfn.XLOOKUP(AD5424,SELICHistorico[Data],SELICHistorico[SELIC dia]/100,AE5424,0)</f>
        <v>0</v>
      </c>
      <c r="AF5425" s="80">
        <f t="shared" si="360"/>
        <v>1</v>
      </c>
      <c r="AG5425" s="123">
        <f t="shared" si="359"/>
        <v>1000</v>
      </c>
      <c r="AH5425" s="126" cm="1">
        <f t="array" ref="AH5425">_xlfn.XLOOKUP(AD5424,CDIHistorico_[Data],CDIHistorico_[CDI dia]/100,AH5424,0)</f>
        <v>0</v>
      </c>
      <c r="AI5425" s="2">
        <f t="shared" si="361"/>
        <v>1</v>
      </c>
    </row>
    <row r="5426" spans="26:35" hidden="1" x14ac:dyDescent="0.25">
      <c r="Z5426"/>
      <c r="AD5426" s="5">
        <f t="shared" si="362"/>
        <v>44588</v>
      </c>
      <c r="AE5426" s="96" cm="1">
        <f t="array" ref="AE5426">_xlfn.XLOOKUP(AD5425,SELICHistorico[Data],SELICHistorico[SELIC dia]/100,AE5425,0)</f>
        <v>0</v>
      </c>
      <c r="AF5426" s="80">
        <f t="shared" si="360"/>
        <v>1</v>
      </c>
      <c r="AG5426" s="123">
        <f t="shared" si="359"/>
        <v>1000</v>
      </c>
      <c r="AH5426" s="126" cm="1">
        <f t="array" ref="AH5426">_xlfn.XLOOKUP(AD5425,CDIHistorico_[Data],CDIHistorico_[CDI dia]/100,AH5425,0)</f>
        <v>0</v>
      </c>
      <c r="AI5426" s="2">
        <f t="shared" si="361"/>
        <v>1</v>
      </c>
    </row>
    <row r="5427" spans="26:35" hidden="1" x14ac:dyDescent="0.25">
      <c r="Z5427"/>
      <c r="AD5427" s="5">
        <f t="shared" si="362"/>
        <v>44589</v>
      </c>
      <c r="AE5427" s="96" cm="1">
        <f t="array" ref="AE5427">_xlfn.XLOOKUP(AD5426,SELICHistorico[Data],SELICHistorico[SELIC dia]/100,AE5426,0)</f>
        <v>0</v>
      </c>
      <c r="AF5427" s="80">
        <f t="shared" si="360"/>
        <v>1</v>
      </c>
      <c r="AG5427" s="123">
        <f t="shared" si="359"/>
        <v>1000</v>
      </c>
      <c r="AH5427" s="126" cm="1">
        <f t="array" ref="AH5427">_xlfn.XLOOKUP(AD5426,CDIHistorico_[Data],CDIHistorico_[CDI dia]/100,AH5426,0)</f>
        <v>0</v>
      </c>
      <c r="AI5427" s="2">
        <f t="shared" si="361"/>
        <v>1</v>
      </c>
    </row>
    <row r="5428" spans="26:35" hidden="1" x14ac:dyDescent="0.25">
      <c r="Z5428"/>
      <c r="AD5428" s="5">
        <f t="shared" si="362"/>
        <v>44592</v>
      </c>
      <c r="AE5428" s="96" cm="1">
        <f t="array" ref="AE5428">_xlfn.XLOOKUP(AD5427,SELICHistorico[Data],SELICHistorico[SELIC dia]/100,AE5427,0)</f>
        <v>0</v>
      </c>
      <c r="AF5428" s="80">
        <f t="shared" si="360"/>
        <v>1</v>
      </c>
      <c r="AG5428" s="123">
        <f t="shared" si="359"/>
        <v>1000</v>
      </c>
      <c r="AH5428" s="126" cm="1">
        <f t="array" ref="AH5428">_xlfn.XLOOKUP(AD5427,CDIHistorico_[Data],CDIHistorico_[CDI dia]/100,AH5427,0)</f>
        <v>0</v>
      </c>
      <c r="AI5428" s="2">
        <f t="shared" si="361"/>
        <v>1</v>
      </c>
    </row>
    <row r="5429" spans="26:35" hidden="1" x14ac:dyDescent="0.25">
      <c r="Z5429"/>
      <c r="AD5429" s="5">
        <f t="shared" si="362"/>
        <v>44593</v>
      </c>
      <c r="AE5429" s="96" cm="1">
        <f t="array" ref="AE5429">_xlfn.XLOOKUP(AD5428,SELICHistorico[Data],SELICHistorico[SELIC dia]/100,AE5428,0)</f>
        <v>0</v>
      </c>
      <c r="AF5429" s="80">
        <f t="shared" si="360"/>
        <v>1</v>
      </c>
      <c r="AG5429" s="123">
        <f t="shared" si="359"/>
        <v>1000</v>
      </c>
      <c r="AH5429" s="126" cm="1">
        <f t="array" ref="AH5429">_xlfn.XLOOKUP(AD5428,CDIHistorico_[Data],CDIHistorico_[CDI dia]/100,AH5428,0)</f>
        <v>0</v>
      </c>
      <c r="AI5429" s="2">
        <f t="shared" si="361"/>
        <v>1</v>
      </c>
    </row>
    <row r="5430" spans="26:35" hidden="1" x14ac:dyDescent="0.25">
      <c r="Z5430"/>
      <c r="AD5430" s="5">
        <f t="shared" si="362"/>
        <v>44594</v>
      </c>
      <c r="AE5430" s="96" cm="1">
        <f t="array" ref="AE5430">_xlfn.XLOOKUP(AD5429,SELICHistorico[Data],SELICHistorico[SELIC dia]/100,AE5429,0)</f>
        <v>0</v>
      </c>
      <c r="AF5430" s="80">
        <f t="shared" si="360"/>
        <v>1</v>
      </c>
      <c r="AG5430" s="123">
        <f t="shared" si="359"/>
        <v>1000</v>
      </c>
      <c r="AH5430" s="126" cm="1">
        <f t="array" ref="AH5430">_xlfn.XLOOKUP(AD5429,CDIHistorico_[Data],CDIHistorico_[CDI dia]/100,AH5429,0)</f>
        <v>0</v>
      </c>
      <c r="AI5430" s="2">
        <f t="shared" si="361"/>
        <v>1</v>
      </c>
    </row>
    <row r="5431" spans="26:35" hidden="1" x14ac:dyDescent="0.25">
      <c r="Z5431"/>
      <c r="AD5431" s="5">
        <f t="shared" si="362"/>
        <v>44595</v>
      </c>
      <c r="AE5431" s="96" cm="1">
        <f t="array" ref="AE5431">_xlfn.XLOOKUP(AD5430,SELICHistorico[Data],SELICHistorico[SELIC dia]/100,AE5430,0)</f>
        <v>0</v>
      </c>
      <c r="AF5431" s="80">
        <f t="shared" si="360"/>
        <v>1</v>
      </c>
      <c r="AG5431" s="123">
        <f t="shared" si="359"/>
        <v>1000</v>
      </c>
      <c r="AH5431" s="126" cm="1">
        <f t="array" ref="AH5431">_xlfn.XLOOKUP(AD5430,CDIHistorico_[Data],CDIHistorico_[CDI dia]/100,AH5430,0)</f>
        <v>0</v>
      </c>
      <c r="AI5431" s="2">
        <f t="shared" si="361"/>
        <v>1</v>
      </c>
    </row>
    <row r="5432" spans="26:35" hidden="1" x14ac:dyDescent="0.25">
      <c r="Z5432"/>
      <c r="AD5432" s="5">
        <f t="shared" si="362"/>
        <v>44596</v>
      </c>
      <c r="AE5432" s="96" cm="1">
        <f t="array" ref="AE5432">_xlfn.XLOOKUP(AD5431,SELICHistorico[Data],SELICHistorico[SELIC dia]/100,AE5431,0)</f>
        <v>0</v>
      </c>
      <c r="AF5432" s="80">
        <f t="shared" si="360"/>
        <v>1</v>
      </c>
      <c r="AG5432" s="123">
        <f t="shared" si="359"/>
        <v>1000</v>
      </c>
      <c r="AH5432" s="126" cm="1">
        <f t="array" ref="AH5432">_xlfn.XLOOKUP(AD5431,CDIHistorico_[Data],CDIHistorico_[CDI dia]/100,AH5431,0)</f>
        <v>0</v>
      </c>
      <c r="AI5432" s="2">
        <f t="shared" si="361"/>
        <v>1</v>
      </c>
    </row>
    <row r="5433" spans="26:35" hidden="1" x14ac:dyDescent="0.25">
      <c r="Z5433"/>
      <c r="AD5433" s="5">
        <f t="shared" si="362"/>
        <v>44599</v>
      </c>
      <c r="AE5433" s="96" cm="1">
        <f t="array" ref="AE5433">_xlfn.XLOOKUP(AD5432,SELICHistorico[Data],SELICHistorico[SELIC dia]/100,AE5432,0)</f>
        <v>0</v>
      </c>
      <c r="AF5433" s="80">
        <f t="shared" si="360"/>
        <v>1</v>
      </c>
      <c r="AG5433" s="123">
        <f t="shared" si="359"/>
        <v>1000</v>
      </c>
      <c r="AH5433" s="126" cm="1">
        <f t="array" ref="AH5433">_xlfn.XLOOKUP(AD5432,CDIHistorico_[Data],CDIHistorico_[CDI dia]/100,AH5432,0)</f>
        <v>0</v>
      </c>
      <c r="AI5433" s="2">
        <f t="shared" si="361"/>
        <v>1</v>
      </c>
    </row>
    <row r="5434" spans="26:35" hidden="1" x14ac:dyDescent="0.25">
      <c r="Z5434"/>
      <c r="AD5434" s="5">
        <f t="shared" si="362"/>
        <v>44600</v>
      </c>
      <c r="AE5434" s="96" cm="1">
        <f t="array" ref="AE5434">_xlfn.XLOOKUP(AD5433,SELICHistorico[Data],SELICHistorico[SELIC dia]/100,AE5433,0)</f>
        <v>0</v>
      </c>
      <c r="AF5434" s="80">
        <f t="shared" si="360"/>
        <v>1</v>
      </c>
      <c r="AG5434" s="123">
        <f t="shared" si="359"/>
        <v>1000</v>
      </c>
      <c r="AH5434" s="126" cm="1">
        <f t="array" ref="AH5434">_xlfn.XLOOKUP(AD5433,CDIHistorico_[Data],CDIHistorico_[CDI dia]/100,AH5433,0)</f>
        <v>0</v>
      </c>
      <c r="AI5434" s="2">
        <f t="shared" si="361"/>
        <v>1</v>
      </c>
    </row>
    <row r="5435" spans="26:35" hidden="1" x14ac:dyDescent="0.25">
      <c r="Z5435"/>
      <c r="AD5435" s="5">
        <f t="shared" si="362"/>
        <v>44601</v>
      </c>
      <c r="AE5435" s="96" cm="1">
        <f t="array" ref="AE5435">_xlfn.XLOOKUP(AD5434,SELICHistorico[Data],SELICHistorico[SELIC dia]/100,AE5434,0)</f>
        <v>0</v>
      </c>
      <c r="AF5435" s="80">
        <f t="shared" si="360"/>
        <v>1</v>
      </c>
      <c r="AG5435" s="123">
        <f t="shared" si="359"/>
        <v>1000</v>
      </c>
      <c r="AH5435" s="126" cm="1">
        <f t="array" ref="AH5435">_xlfn.XLOOKUP(AD5434,CDIHistorico_[Data],CDIHistorico_[CDI dia]/100,AH5434,0)</f>
        <v>0</v>
      </c>
      <c r="AI5435" s="2">
        <f t="shared" si="361"/>
        <v>1</v>
      </c>
    </row>
    <row r="5436" spans="26:35" hidden="1" x14ac:dyDescent="0.25">
      <c r="Z5436"/>
      <c r="AD5436" s="5">
        <f t="shared" si="362"/>
        <v>44602</v>
      </c>
      <c r="AE5436" s="96" cm="1">
        <f t="array" ref="AE5436">_xlfn.XLOOKUP(AD5435,SELICHistorico[Data],SELICHistorico[SELIC dia]/100,AE5435,0)</f>
        <v>0</v>
      </c>
      <c r="AF5436" s="80">
        <f t="shared" si="360"/>
        <v>1</v>
      </c>
      <c r="AG5436" s="123">
        <f t="shared" si="359"/>
        <v>1000</v>
      </c>
      <c r="AH5436" s="126" cm="1">
        <f t="array" ref="AH5436">_xlfn.XLOOKUP(AD5435,CDIHistorico_[Data],CDIHistorico_[CDI dia]/100,AH5435,0)</f>
        <v>0</v>
      </c>
      <c r="AI5436" s="2">
        <f t="shared" si="361"/>
        <v>1</v>
      </c>
    </row>
    <row r="5437" spans="26:35" hidden="1" x14ac:dyDescent="0.25">
      <c r="Z5437"/>
      <c r="AD5437" s="5">
        <f t="shared" si="362"/>
        <v>44603</v>
      </c>
      <c r="AE5437" s="96" cm="1">
        <f t="array" ref="AE5437">_xlfn.XLOOKUP(AD5436,SELICHistorico[Data],SELICHistorico[SELIC dia]/100,AE5436,0)</f>
        <v>0</v>
      </c>
      <c r="AF5437" s="80">
        <f t="shared" si="360"/>
        <v>1</v>
      </c>
      <c r="AG5437" s="123">
        <f t="shared" si="359"/>
        <v>1000</v>
      </c>
      <c r="AH5437" s="126" cm="1">
        <f t="array" ref="AH5437">_xlfn.XLOOKUP(AD5436,CDIHistorico_[Data],CDIHistorico_[CDI dia]/100,AH5436,0)</f>
        <v>0</v>
      </c>
      <c r="AI5437" s="2">
        <f t="shared" si="361"/>
        <v>1</v>
      </c>
    </row>
    <row r="5438" spans="26:35" hidden="1" x14ac:dyDescent="0.25">
      <c r="Z5438"/>
      <c r="AD5438" s="5">
        <f t="shared" si="362"/>
        <v>44606</v>
      </c>
      <c r="AE5438" s="96" cm="1">
        <f t="array" ref="AE5438">_xlfn.XLOOKUP(AD5437,SELICHistorico[Data],SELICHistorico[SELIC dia]/100,AE5437,0)</f>
        <v>0</v>
      </c>
      <c r="AF5438" s="80">
        <f t="shared" si="360"/>
        <v>1</v>
      </c>
      <c r="AG5438" s="123">
        <f t="shared" si="359"/>
        <v>1000</v>
      </c>
      <c r="AH5438" s="126" cm="1">
        <f t="array" ref="AH5438">_xlfn.XLOOKUP(AD5437,CDIHistorico_[Data],CDIHistorico_[CDI dia]/100,AH5437,0)</f>
        <v>0</v>
      </c>
      <c r="AI5438" s="2">
        <f t="shared" si="361"/>
        <v>1</v>
      </c>
    </row>
    <row r="5439" spans="26:35" hidden="1" x14ac:dyDescent="0.25">
      <c r="Z5439"/>
      <c r="AD5439" s="5">
        <f t="shared" si="362"/>
        <v>44607</v>
      </c>
      <c r="AE5439" s="96" cm="1">
        <f t="array" ref="AE5439">_xlfn.XLOOKUP(AD5438,SELICHistorico[Data],SELICHistorico[SELIC dia]/100,AE5438,0)</f>
        <v>0</v>
      </c>
      <c r="AF5439" s="80">
        <f t="shared" si="360"/>
        <v>1</v>
      </c>
      <c r="AG5439" s="123">
        <f t="shared" si="359"/>
        <v>1000</v>
      </c>
      <c r="AH5439" s="126" cm="1">
        <f t="array" ref="AH5439">_xlfn.XLOOKUP(AD5438,CDIHistorico_[Data],CDIHistorico_[CDI dia]/100,AH5438,0)</f>
        <v>0</v>
      </c>
      <c r="AI5439" s="2">
        <f t="shared" si="361"/>
        <v>1</v>
      </c>
    </row>
    <row r="5440" spans="26:35" hidden="1" x14ac:dyDescent="0.25">
      <c r="Z5440"/>
      <c r="AD5440" s="5">
        <f t="shared" si="362"/>
        <v>44608</v>
      </c>
      <c r="AE5440" s="96" cm="1">
        <f t="array" ref="AE5440">_xlfn.XLOOKUP(AD5439,SELICHistorico[Data],SELICHistorico[SELIC dia]/100,AE5439,0)</f>
        <v>0</v>
      </c>
      <c r="AF5440" s="80">
        <f t="shared" si="360"/>
        <v>1</v>
      </c>
      <c r="AG5440" s="123">
        <f t="shared" si="359"/>
        <v>1000</v>
      </c>
      <c r="AH5440" s="126" cm="1">
        <f t="array" ref="AH5440">_xlfn.XLOOKUP(AD5439,CDIHistorico_[Data],CDIHistorico_[CDI dia]/100,AH5439,0)</f>
        <v>0</v>
      </c>
      <c r="AI5440" s="2">
        <f t="shared" si="361"/>
        <v>1</v>
      </c>
    </row>
    <row r="5441" spans="26:35" hidden="1" x14ac:dyDescent="0.25">
      <c r="Z5441"/>
      <c r="AD5441" s="5">
        <f t="shared" si="362"/>
        <v>44609</v>
      </c>
      <c r="AE5441" s="96" cm="1">
        <f t="array" ref="AE5441">_xlfn.XLOOKUP(AD5440,SELICHistorico[Data],SELICHistorico[SELIC dia]/100,AE5440,0)</f>
        <v>0</v>
      </c>
      <c r="AF5441" s="80">
        <f t="shared" si="360"/>
        <v>1</v>
      </c>
      <c r="AG5441" s="123">
        <f t="shared" si="359"/>
        <v>1000</v>
      </c>
      <c r="AH5441" s="126" cm="1">
        <f t="array" ref="AH5441">_xlfn.XLOOKUP(AD5440,CDIHistorico_[Data],CDIHistorico_[CDI dia]/100,AH5440,0)</f>
        <v>0</v>
      </c>
      <c r="AI5441" s="2">
        <f t="shared" si="361"/>
        <v>1</v>
      </c>
    </row>
    <row r="5442" spans="26:35" hidden="1" x14ac:dyDescent="0.25">
      <c r="Z5442"/>
      <c r="AD5442" s="5">
        <f t="shared" si="362"/>
        <v>44610</v>
      </c>
      <c r="AE5442" s="96" cm="1">
        <f t="array" ref="AE5442">_xlfn.XLOOKUP(AD5441,SELICHistorico[Data],SELICHistorico[SELIC dia]/100,AE5441,0)</f>
        <v>0</v>
      </c>
      <c r="AF5442" s="80">
        <f t="shared" si="360"/>
        <v>1</v>
      </c>
      <c r="AG5442" s="123">
        <f t="shared" si="359"/>
        <v>1000</v>
      </c>
      <c r="AH5442" s="126" cm="1">
        <f t="array" ref="AH5442">_xlfn.XLOOKUP(AD5441,CDIHistorico_[Data],CDIHistorico_[CDI dia]/100,AH5441,0)</f>
        <v>0</v>
      </c>
      <c r="AI5442" s="2">
        <f t="shared" si="361"/>
        <v>1</v>
      </c>
    </row>
    <row r="5443" spans="26:35" hidden="1" x14ac:dyDescent="0.25">
      <c r="Z5443"/>
      <c r="AD5443" s="5">
        <f t="shared" si="362"/>
        <v>44613</v>
      </c>
      <c r="AE5443" s="96" cm="1">
        <f t="array" ref="AE5443">_xlfn.XLOOKUP(AD5442,SELICHistorico[Data],SELICHistorico[SELIC dia]/100,AE5442,0)</f>
        <v>0</v>
      </c>
      <c r="AF5443" s="80">
        <f t="shared" si="360"/>
        <v>1</v>
      </c>
      <c r="AG5443" s="123">
        <f t="shared" si="359"/>
        <v>1000</v>
      </c>
      <c r="AH5443" s="126" cm="1">
        <f t="array" ref="AH5443">_xlfn.XLOOKUP(AD5442,CDIHistorico_[Data],CDIHistorico_[CDI dia]/100,AH5442,0)</f>
        <v>0</v>
      </c>
      <c r="AI5443" s="2">
        <f t="shared" si="361"/>
        <v>1</v>
      </c>
    </row>
    <row r="5444" spans="26:35" hidden="1" x14ac:dyDescent="0.25">
      <c r="Z5444"/>
      <c r="AD5444" s="5">
        <f t="shared" si="362"/>
        <v>44614</v>
      </c>
      <c r="AE5444" s="96" cm="1">
        <f t="array" ref="AE5444">_xlfn.XLOOKUP(AD5443,SELICHistorico[Data],SELICHistorico[SELIC dia]/100,AE5443,0)</f>
        <v>0</v>
      </c>
      <c r="AF5444" s="80">
        <f t="shared" si="360"/>
        <v>1</v>
      </c>
      <c r="AG5444" s="123">
        <f t="shared" si="359"/>
        <v>1000</v>
      </c>
      <c r="AH5444" s="126" cm="1">
        <f t="array" ref="AH5444">_xlfn.XLOOKUP(AD5443,CDIHistorico_[Data],CDIHistorico_[CDI dia]/100,AH5443,0)</f>
        <v>0</v>
      </c>
      <c r="AI5444" s="2">
        <f t="shared" si="361"/>
        <v>1</v>
      </c>
    </row>
    <row r="5445" spans="26:35" hidden="1" x14ac:dyDescent="0.25">
      <c r="Z5445"/>
      <c r="AD5445" s="5">
        <f t="shared" si="362"/>
        <v>44615</v>
      </c>
      <c r="AE5445" s="96" cm="1">
        <f t="array" ref="AE5445">_xlfn.XLOOKUP(AD5444,SELICHistorico[Data],SELICHistorico[SELIC dia]/100,AE5444,0)</f>
        <v>0</v>
      </c>
      <c r="AF5445" s="80">
        <f t="shared" si="360"/>
        <v>1</v>
      </c>
      <c r="AG5445" s="123">
        <f t="shared" si="359"/>
        <v>1000</v>
      </c>
      <c r="AH5445" s="126" cm="1">
        <f t="array" ref="AH5445">_xlfn.XLOOKUP(AD5444,CDIHistorico_[Data],CDIHistorico_[CDI dia]/100,AH5444,0)</f>
        <v>0</v>
      </c>
      <c r="AI5445" s="2">
        <f t="shared" si="361"/>
        <v>1</v>
      </c>
    </row>
    <row r="5446" spans="26:35" hidden="1" x14ac:dyDescent="0.25">
      <c r="Z5446"/>
      <c r="AD5446" s="5">
        <f t="shared" si="362"/>
        <v>44616</v>
      </c>
      <c r="AE5446" s="96" cm="1">
        <f t="array" ref="AE5446">_xlfn.XLOOKUP(AD5445,SELICHistorico[Data],SELICHistorico[SELIC dia]/100,AE5445,0)</f>
        <v>0</v>
      </c>
      <c r="AF5446" s="80">
        <f t="shared" si="360"/>
        <v>1</v>
      </c>
      <c r="AG5446" s="123">
        <f t="shared" si="359"/>
        <v>1000</v>
      </c>
      <c r="AH5446" s="126" cm="1">
        <f t="array" ref="AH5446">_xlfn.XLOOKUP(AD5445,CDIHistorico_[Data],CDIHistorico_[CDI dia]/100,AH5445,0)</f>
        <v>0</v>
      </c>
      <c r="AI5446" s="2">
        <f t="shared" si="361"/>
        <v>1</v>
      </c>
    </row>
    <row r="5447" spans="26:35" hidden="1" x14ac:dyDescent="0.25">
      <c r="Z5447"/>
      <c r="AD5447" s="5">
        <f t="shared" si="362"/>
        <v>44617</v>
      </c>
      <c r="AE5447" s="96" cm="1">
        <f t="array" ref="AE5447">_xlfn.XLOOKUP(AD5446,SELICHistorico[Data],SELICHistorico[SELIC dia]/100,AE5446,0)</f>
        <v>0</v>
      </c>
      <c r="AF5447" s="80">
        <f t="shared" si="360"/>
        <v>1</v>
      </c>
      <c r="AG5447" s="123">
        <f t="shared" si="359"/>
        <v>1000</v>
      </c>
      <c r="AH5447" s="126" cm="1">
        <f t="array" ref="AH5447">_xlfn.XLOOKUP(AD5446,CDIHistorico_[Data],CDIHistorico_[CDI dia]/100,AH5446,0)</f>
        <v>0</v>
      </c>
      <c r="AI5447" s="2">
        <f t="shared" si="361"/>
        <v>1</v>
      </c>
    </row>
    <row r="5448" spans="26:35" hidden="1" x14ac:dyDescent="0.25">
      <c r="Z5448"/>
      <c r="AD5448" s="5">
        <f t="shared" si="362"/>
        <v>44622</v>
      </c>
      <c r="AE5448" s="96" cm="1">
        <f t="array" ref="AE5448">_xlfn.XLOOKUP(AD5447,SELICHistorico[Data],SELICHistorico[SELIC dia]/100,AE5447,0)</f>
        <v>0</v>
      </c>
      <c r="AF5448" s="80">
        <f t="shared" si="360"/>
        <v>1</v>
      </c>
      <c r="AG5448" s="123">
        <f t="shared" si="359"/>
        <v>1000</v>
      </c>
      <c r="AH5448" s="126" cm="1">
        <f t="array" ref="AH5448">_xlfn.XLOOKUP(AD5447,CDIHistorico_[Data],CDIHistorico_[CDI dia]/100,AH5447,0)</f>
        <v>0</v>
      </c>
      <c r="AI5448" s="2">
        <f t="shared" si="361"/>
        <v>1</v>
      </c>
    </row>
    <row r="5449" spans="26:35" hidden="1" x14ac:dyDescent="0.25">
      <c r="Z5449"/>
      <c r="AD5449" s="5">
        <f t="shared" si="362"/>
        <v>44623</v>
      </c>
      <c r="AE5449" s="96" cm="1">
        <f t="array" ref="AE5449">_xlfn.XLOOKUP(AD5448,SELICHistorico[Data],SELICHistorico[SELIC dia]/100,AE5448,0)</f>
        <v>0</v>
      </c>
      <c r="AF5449" s="80">
        <f t="shared" si="360"/>
        <v>1</v>
      </c>
      <c r="AG5449" s="123">
        <f t="shared" si="359"/>
        <v>1000</v>
      </c>
      <c r="AH5449" s="126" cm="1">
        <f t="array" ref="AH5449">_xlfn.XLOOKUP(AD5448,CDIHistorico_[Data],CDIHistorico_[CDI dia]/100,AH5448,0)</f>
        <v>0</v>
      </c>
      <c r="AI5449" s="2">
        <f t="shared" si="361"/>
        <v>1</v>
      </c>
    </row>
    <row r="5450" spans="26:35" hidden="1" x14ac:dyDescent="0.25">
      <c r="Z5450"/>
      <c r="AD5450" s="5">
        <f t="shared" si="362"/>
        <v>44624</v>
      </c>
      <c r="AE5450" s="96" cm="1">
        <f t="array" ref="AE5450">_xlfn.XLOOKUP(AD5449,SELICHistorico[Data],SELICHistorico[SELIC dia]/100,AE5449,0)</f>
        <v>0</v>
      </c>
      <c r="AF5450" s="80">
        <f t="shared" si="360"/>
        <v>1</v>
      </c>
      <c r="AG5450" s="123">
        <f t="shared" si="359"/>
        <v>1000</v>
      </c>
      <c r="AH5450" s="126" cm="1">
        <f t="array" ref="AH5450">_xlfn.XLOOKUP(AD5449,CDIHistorico_[Data],CDIHistorico_[CDI dia]/100,AH5449,0)</f>
        <v>0</v>
      </c>
      <c r="AI5450" s="2">
        <f t="shared" si="361"/>
        <v>1</v>
      </c>
    </row>
    <row r="5451" spans="26:35" hidden="1" x14ac:dyDescent="0.25">
      <c r="Z5451"/>
      <c r="AD5451" s="5">
        <f t="shared" si="362"/>
        <v>44627</v>
      </c>
      <c r="AE5451" s="96" cm="1">
        <f t="array" ref="AE5451">_xlfn.XLOOKUP(AD5450,SELICHistorico[Data],SELICHistorico[SELIC dia]/100,AE5450,0)</f>
        <v>0</v>
      </c>
      <c r="AF5451" s="80">
        <f t="shared" si="360"/>
        <v>1</v>
      </c>
      <c r="AG5451" s="123">
        <f t="shared" si="359"/>
        <v>1000</v>
      </c>
      <c r="AH5451" s="126" cm="1">
        <f t="array" ref="AH5451">_xlfn.XLOOKUP(AD5450,CDIHistorico_[Data],CDIHistorico_[CDI dia]/100,AH5450,0)</f>
        <v>0</v>
      </c>
      <c r="AI5451" s="2">
        <f t="shared" si="361"/>
        <v>1</v>
      </c>
    </row>
    <row r="5452" spans="26:35" hidden="1" x14ac:dyDescent="0.25">
      <c r="Z5452"/>
      <c r="AD5452" s="5">
        <f t="shared" si="362"/>
        <v>44628</v>
      </c>
      <c r="AE5452" s="96" cm="1">
        <f t="array" ref="AE5452">_xlfn.XLOOKUP(AD5451,SELICHistorico[Data],SELICHistorico[SELIC dia]/100,AE5451,0)</f>
        <v>0</v>
      </c>
      <c r="AF5452" s="80">
        <f t="shared" si="360"/>
        <v>1</v>
      </c>
      <c r="AG5452" s="123">
        <f t="shared" ref="AG5452:AG5515" si="363">TRUNC(1000*AF5452,6)</f>
        <v>1000</v>
      </c>
      <c r="AH5452" s="126" cm="1">
        <f t="array" ref="AH5452">_xlfn.XLOOKUP(AD5451,CDIHistorico_[Data],CDIHistorico_[CDI dia]/100,AH5451,0)</f>
        <v>0</v>
      </c>
      <c r="AI5452" s="2">
        <f t="shared" si="361"/>
        <v>1</v>
      </c>
    </row>
    <row r="5453" spans="26:35" hidden="1" x14ac:dyDescent="0.25">
      <c r="Z5453"/>
      <c r="AD5453" s="5">
        <f t="shared" si="362"/>
        <v>44629</v>
      </c>
      <c r="AE5453" s="96" cm="1">
        <f t="array" ref="AE5453">_xlfn.XLOOKUP(AD5452,SELICHistorico[Data],SELICHistorico[SELIC dia]/100,AE5452,0)</f>
        <v>0</v>
      </c>
      <c r="AF5453" s="80">
        <f t="shared" ref="AF5453:AF5516" si="364">AF5452*(1+AE5453)</f>
        <v>1</v>
      </c>
      <c r="AG5453" s="123">
        <f t="shared" si="363"/>
        <v>1000</v>
      </c>
      <c r="AH5453" s="126" cm="1">
        <f t="array" ref="AH5453">_xlfn.XLOOKUP(AD5452,CDIHistorico_[Data],CDIHistorico_[CDI dia]/100,AH5452,0)</f>
        <v>0</v>
      </c>
      <c r="AI5453" s="2">
        <f t="shared" ref="AI5453:AI5516" si="365">AI5452*(1+AH5453)</f>
        <v>1</v>
      </c>
    </row>
    <row r="5454" spans="26:35" hidden="1" x14ac:dyDescent="0.25">
      <c r="Z5454"/>
      <c r="AD5454" s="5">
        <f t="shared" si="362"/>
        <v>44630</v>
      </c>
      <c r="AE5454" s="96" cm="1">
        <f t="array" ref="AE5454">_xlfn.XLOOKUP(AD5453,SELICHistorico[Data],SELICHistorico[SELIC dia]/100,AE5453,0)</f>
        <v>0</v>
      </c>
      <c r="AF5454" s="80">
        <f t="shared" si="364"/>
        <v>1</v>
      </c>
      <c r="AG5454" s="123">
        <f t="shared" si="363"/>
        <v>1000</v>
      </c>
      <c r="AH5454" s="126" cm="1">
        <f t="array" ref="AH5454">_xlfn.XLOOKUP(AD5453,CDIHistorico_[Data],CDIHistorico_[CDI dia]/100,AH5453,0)</f>
        <v>0</v>
      </c>
      <c r="AI5454" s="2">
        <f t="shared" si="365"/>
        <v>1</v>
      </c>
    </row>
    <row r="5455" spans="26:35" hidden="1" x14ac:dyDescent="0.25">
      <c r="Z5455"/>
      <c r="AD5455" s="5">
        <f t="shared" si="362"/>
        <v>44631</v>
      </c>
      <c r="AE5455" s="96" cm="1">
        <f t="array" ref="AE5455">_xlfn.XLOOKUP(AD5454,SELICHistorico[Data],SELICHistorico[SELIC dia]/100,AE5454,0)</f>
        <v>0</v>
      </c>
      <c r="AF5455" s="80">
        <f t="shared" si="364"/>
        <v>1</v>
      </c>
      <c r="AG5455" s="123">
        <f t="shared" si="363"/>
        <v>1000</v>
      </c>
      <c r="AH5455" s="126" cm="1">
        <f t="array" ref="AH5455">_xlfn.XLOOKUP(AD5454,CDIHistorico_[Data],CDIHistorico_[CDI dia]/100,AH5454,0)</f>
        <v>0</v>
      </c>
      <c r="AI5455" s="2">
        <f t="shared" si="365"/>
        <v>1</v>
      </c>
    </row>
    <row r="5456" spans="26:35" hidden="1" x14ac:dyDescent="0.25">
      <c r="Z5456"/>
      <c r="AD5456" s="5">
        <f t="shared" si="362"/>
        <v>44634</v>
      </c>
      <c r="AE5456" s="96" cm="1">
        <f t="array" ref="AE5456">_xlfn.XLOOKUP(AD5455,SELICHistorico[Data],SELICHistorico[SELIC dia]/100,AE5455,0)</f>
        <v>0</v>
      </c>
      <c r="AF5456" s="80">
        <f t="shared" si="364"/>
        <v>1</v>
      </c>
      <c r="AG5456" s="123">
        <f t="shared" si="363"/>
        <v>1000</v>
      </c>
      <c r="AH5456" s="126" cm="1">
        <f t="array" ref="AH5456">_xlfn.XLOOKUP(AD5455,CDIHistorico_[Data],CDIHistorico_[CDI dia]/100,AH5455,0)</f>
        <v>0</v>
      </c>
      <c r="AI5456" s="2">
        <f t="shared" si="365"/>
        <v>1</v>
      </c>
    </row>
    <row r="5457" spans="26:35" hidden="1" x14ac:dyDescent="0.25">
      <c r="Z5457"/>
      <c r="AD5457" s="5">
        <f t="shared" si="362"/>
        <v>44635</v>
      </c>
      <c r="AE5457" s="96" cm="1">
        <f t="array" ref="AE5457">_xlfn.XLOOKUP(AD5456,SELICHistorico[Data],SELICHistorico[SELIC dia]/100,AE5456,0)</f>
        <v>0</v>
      </c>
      <c r="AF5457" s="80">
        <f t="shared" si="364"/>
        <v>1</v>
      </c>
      <c r="AG5457" s="123">
        <f t="shared" si="363"/>
        <v>1000</v>
      </c>
      <c r="AH5457" s="126" cm="1">
        <f t="array" ref="AH5457">_xlfn.XLOOKUP(AD5456,CDIHistorico_[Data],CDIHistorico_[CDI dia]/100,AH5456,0)</f>
        <v>0</v>
      </c>
      <c r="AI5457" s="2">
        <f t="shared" si="365"/>
        <v>1</v>
      </c>
    </row>
    <row r="5458" spans="26:35" hidden="1" x14ac:dyDescent="0.25">
      <c r="Z5458"/>
      <c r="AD5458" s="5">
        <f t="shared" si="362"/>
        <v>44636</v>
      </c>
      <c r="AE5458" s="96" cm="1">
        <f t="array" ref="AE5458">_xlfn.XLOOKUP(AD5457,SELICHistorico[Data],SELICHistorico[SELIC dia]/100,AE5457,0)</f>
        <v>0</v>
      </c>
      <c r="AF5458" s="80">
        <f t="shared" si="364"/>
        <v>1</v>
      </c>
      <c r="AG5458" s="123">
        <f t="shared" si="363"/>
        <v>1000</v>
      </c>
      <c r="AH5458" s="126" cm="1">
        <f t="array" ref="AH5458">_xlfn.XLOOKUP(AD5457,CDIHistorico_[Data],CDIHistorico_[CDI dia]/100,AH5457,0)</f>
        <v>0</v>
      </c>
      <c r="AI5458" s="2">
        <f t="shared" si="365"/>
        <v>1</v>
      </c>
    </row>
    <row r="5459" spans="26:35" hidden="1" x14ac:dyDescent="0.25">
      <c r="Z5459"/>
      <c r="AD5459" s="5">
        <f t="shared" si="362"/>
        <v>44637</v>
      </c>
      <c r="AE5459" s="96" cm="1">
        <f t="array" ref="AE5459">_xlfn.XLOOKUP(AD5458,SELICHistorico[Data],SELICHistorico[SELIC dia]/100,AE5458,0)</f>
        <v>0</v>
      </c>
      <c r="AF5459" s="80">
        <f t="shared" si="364"/>
        <v>1</v>
      </c>
      <c r="AG5459" s="123">
        <f t="shared" si="363"/>
        <v>1000</v>
      </c>
      <c r="AH5459" s="126" cm="1">
        <f t="array" ref="AH5459">_xlfn.XLOOKUP(AD5458,CDIHistorico_[Data],CDIHistorico_[CDI dia]/100,AH5458,0)</f>
        <v>0</v>
      </c>
      <c r="AI5459" s="2">
        <f t="shared" si="365"/>
        <v>1</v>
      </c>
    </row>
    <row r="5460" spans="26:35" hidden="1" x14ac:dyDescent="0.25">
      <c r="Z5460"/>
      <c r="AD5460" s="5">
        <f t="shared" ref="AD5460:AD5523" si="366">WORKDAY(AD5459,1,feriados)</f>
        <v>44638</v>
      </c>
      <c r="AE5460" s="96" cm="1">
        <f t="array" ref="AE5460">_xlfn.XLOOKUP(AD5459,SELICHistorico[Data],SELICHistorico[SELIC dia]/100,AE5459,0)</f>
        <v>0</v>
      </c>
      <c r="AF5460" s="80">
        <f t="shared" si="364"/>
        <v>1</v>
      </c>
      <c r="AG5460" s="123">
        <f t="shared" si="363"/>
        <v>1000</v>
      </c>
      <c r="AH5460" s="126" cm="1">
        <f t="array" ref="AH5460">_xlfn.XLOOKUP(AD5459,CDIHistorico_[Data],CDIHistorico_[CDI dia]/100,AH5459,0)</f>
        <v>0</v>
      </c>
      <c r="AI5460" s="2">
        <f t="shared" si="365"/>
        <v>1</v>
      </c>
    </row>
    <row r="5461" spans="26:35" hidden="1" x14ac:dyDescent="0.25">
      <c r="Z5461"/>
      <c r="AD5461" s="5">
        <f t="shared" si="366"/>
        <v>44641</v>
      </c>
      <c r="AE5461" s="96" cm="1">
        <f t="array" ref="AE5461">_xlfn.XLOOKUP(AD5460,SELICHistorico[Data],SELICHistorico[SELIC dia]/100,AE5460,0)</f>
        <v>0</v>
      </c>
      <c r="AF5461" s="80">
        <f t="shared" si="364"/>
        <v>1</v>
      </c>
      <c r="AG5461" s="123">
        <f t="shared" si="363"/>
        <v>1000</v>
      </c>
      <c r="AH5461" s="126" cm="1">
        <f t="array" ref="AH5461">_xlfn.XLOOKUP(AD5460,CDIHistorico_[Data],CDIHistorico_[CDI dia]/100,AH5460,0)</f>
        <v>0</v>
      </c>
      <c r="AI5461" s="2">
        <f t="shared" si="365"/>
        <v>1</v>
      </c>
    </row>
    <row r="5462" spans="26:35" hidden="1" x14ac:dyDescent="0.25">
      <c r="Z5462"/>
      <c r="AD5462" s="5">
        <f t="shared" si="366"/>
        <v>44642</v>
      </c>
      <c r="AE5462" s="96" cm="1">
        <f t="array" ref="AE5462">_xlfn.XLOOKUP(AD5461,SELICHistorico[Data],SELICHistorico[SELIC dia]/100,AE5461,0)</f>
        <v>0</v>
      </c>
      <c r="AF5462" s="80">
        <f t="shared" si="364"/>
        <v>1</v>
      </c>
      <c r="AG5462" s="123">
        <f t="shared" si="363"/>
        <v>1000</v>
      </c>
      <c r="AH5462" s="126" cm="1">
        <f t="array" ref="AH5462">_xlfn.XLOOKUP(AD5461,CDIHistorico_[Data],CDIHistorico_[CDI dia]/100,AH5461,0)</f>
        <v>0</v>
      </c>
      <c r="AI5462" s="2">
        <f t="shared" si="365"/>
        <v>1</v>
      </c>
    </row>
    <row r="5463" spans="26:35" hidden="1" x14ac:dyDescent="0.25">
      <c r="Z5463"/>
      <c r="AD5463" s="5">
        <f t="shared" si="366"/>
        <v>44643</v>
      </c>
      <c r="AE5463" s="96" cm="1">
        <f t="array" ref="AE5463">_xlfn.XLOOKUP(AD5462,SELICHistorico[Data],SELICHistorico[SELIC dia]/100,AE5462,0)</f>
        <v>0</v>
      </c>
      <c r="AF5463" s="80">
        <f t="shared" si="364"/>
        <v>1</v>
      </c>
      <c r="AG5463" s="123">
        <f t="shared" si="363"/>
        <v>1000</v>
      </c>
      <c r="AH5463" s="126" cm="1">
        <f t="array" ref="AH5463">_xlfn.XLOOKUP(AD5462,CDIHistorico_[Data],CDIHistorico_[CDI dia]/100,AH5462,0)</f>
        <v>0</v>
      </c>
      <c r="AI5463" s="2">
        <f t="shared" si="365"/>
        <v>1</v>
      </c>
    </row>
    <row r="5464" spans="26:35" hidden="1" x14ac:dyDescent="0.25">
      <c r="Z5464"/>
      <c r="AD5464" s="5">
        <f t="shared" si="366"/>
        <v>44644</v>
      </c>
      <c r="AE5464" s="96" cm="1">
        <f t="array" ref="AE5464">_xlfn.XLOOKUP(AD5463,SELICHistorico[Data],SELICHistorico[SELIC dia]/100,AE5463,0)</f>
        <v>0</v>
      </c>
      <c r="AF5464" s="80">
        <f t="shared" si="364"/>
        <v>1</v>
      </c>
      <c r="AG5464" s="123">
        <f t="shared" si="363"/>
        <v>1000</v>
      </c>
      <c r="AH5464" s="126" cm="1">
        <f t="array" ref="AH5464">_xlfn.XLOOKUP(AD5463,CDIHistorico_[Data],CDIHistorico_[CDI dia]/100,AH5463,0)</f>
        <v>0</v>
      </c>
      <c r="AI5464" s="2">
        <f t="shared" si="365"/>
        <v>1</v>
      </c>
    </row>
    <row r="5465" spans="26:35" hidden="1" x14ac:dyDescent="0.25">
      <c r="Z5465"/>
      <c r="AD5465" s="5">
        <f t="shared" si="366"/>
        <v>44645</v>
      </c>
      <c r="AE5465" s="96" cm="1">
        <f t="array" ref="AE5465">_xlfn.XLOOKUP(AD5464,SELICHistorico[Data],SELICHistorico[SELIC dia]/100,AE5464,0)</f>
        <v>0</v>
      </c>
      <c r="AF5465" s="80">
        <f t="shared" si="364"/>
        <v>1</v>
      </c>
      <c r="AG5465" s="123">
        <f t="shared" si="363"/>
        <v>1000</v>
      </c>
      <c r="AH5465" s="126" cm="1">
        <f t="array" ref="AH5465">_xlfn.XLOOKUP(AD5464,CDIHistorico_[Data],CDIHistorico_[CDI dia]/100,AH5464,0)</f>
        <v>0</v>
      </c>
      <c r="AI5465" s="2">
        <f t="shared" si="365"/>
        <v>1</v>
      </c>
    </row>
    <row r="5466" spans="26:35" hidden="1" x14ac:dyDescent="0.25">
      <c r="Z5466"/>
      <c r="AD5466" s="5">
        <f t="shared" si="366"/>
        <v>44648</v>
      </c>
      <c r="AE5466" s="96" cm="1">
        <f t="array" ref="AE5466">_xlfn.XLOOKUP(AD5465,SELICHistorico[Data],SELICHistorico[SELIC dia]/100,AE5465,0)</f>
        <v>0</v>
      </c>
      <c r="AF5466" s="80">
        <f t="shared" si="364"/>
        <v>1</v>
      </c>
      <c r="AG5466" s="123">
        <f t="shared" si="363"/>
        <v>1000</v>
      </c>
      <c r="AH5466" s="126" cm="1">
        <f t="array" ref="AH5466">_xlfn.XLOOKUP(AD5465,CDIHistorico_[Data],CDIHistorico_[CDI dia]/100,AH5465,0)</f>
        <v>0</v>
      </c>
      <c r="AI5466" s="2">
        <f t="shared" si="365"/>
        <v>1</v>
      </c>
    </row>
    <row r="5467" spans="26:35" hidden="1" x14ac:dyDescent="0.25">
      <c r="Z5467"/>
      <c r="AD5467" s="5">
        <f t="shared" si="366"/>
        <v>44649</v>
      </c>
      <c r="AE5467" s="96" cm="1">
        <f t="array" ref="AE5467">_xlfn.XLOOKUP(AD5466,SELICHistorico[Data],SELICHistorico[SELIC dia]/100,AE5466,0)</f>
        <v>0</v>
      </c>
      <c r="AF5467" s="80">
        <f t="shared" si="364"/>
        <v>1</v>
      </c>
      <c r="AG5467" s="123">
        <f t="shared" si="363"/>
        <v>1000</v>
      </c>
      <c r="AH5467" s="126" cm="1">
        <f t="array" ref="AH5467">_xlfn.XLOOKUP(AD5466,CDIHistorico_[Data],CDIHistorico_[CDI dia]/100,AH5466,0)</f>
        <v>0</v>
      </c>
      <c r="AI5467" s="2">
        <f t="shared" si="365"/>
        <v>1</v>
      </c>
    </row>
    <row r="5468" spans="26:35" hidden="1" x14ac:dyDescent="0.25">
      <c r="Z5468"/>
      <c r="AD5468" s="5">
        <f t="shared" si="366"/>
        <v>44650</v>
      </c>
      <c r="AE5468" s="96" cm="1">
        <f t="array" ref="AE5468">_xlfn.XLOOKUP(AD5467,SELICHistorico[Data],SELICHistorico[SELIC dia]/100,AE5467,0)</f>
        <v>0</v>
      </c>
      <c r="AF5468" s="80">
        <f t="shared" si="364"/>
        <v>1</v>
      </c>
      <c r="AG5468" s="123">
        <f t="shared" si="363"/>
        <v>1000</v>
      </c>
      <c r="AH5468" s="126" cm="1">
        <f t="array" ref="AH5468">_xlfn.XLOOKUP(AD5467,CDIHistorico_[Data],CDIHistorico_[CDI dia]/100,AH5467,0)</f>
        <v>0</v>
      </c>
      <c r="AI5468" s="2">
        <f t="shared" si="365"/>
        <v>1</v>
      </c>
    </row>
    <row r="5469" spans="26:35" hidden="1" x14ac:dyDescent="0.25">
      <c r="Z5469"/>
      <c r="AD5469" s="5">
        <f t="shared" si="366"/>
        <v>44651</v>
      </c>
      <c r="AE5469" s="96" cm="1">
        <f t="array" ref="AE5469">_xlfn.XLOOKUP(AD5468,SELICHistorico[Data],SELICHistorico[SELIC dia]/100,AE5468,0)</f>
        <v>0</v>
      </c>
      <c r="AF5469" s="80">
        <f t="shared" si="364"/>
        <v>1</v>
      </c>
      <c r="AG5469" s="123">
        <f t="shared" si="363"/>
        <v>1000</v>
      </c>
      <c r="AH5469" s="126" cm="1">
        <f t="array" ref="AH5469">_xlfn.XLOOKUP(AD5468,CDIHistorico_[Data],CDIHistorico_[CDI dia]/100,AH5468,0)</f>
        <v>0</v>
      </c>
      <c r="AI5469" s="2">
        <f t="shared" si="365"/>
        <v>1</v>
      </c>
    </row>
    <row r="5470" spans="26:35" hidden="1" x14ac:dyDescent="0.25">
      <c r="Z5470"/>
      <c r="AD5470" s="5">
        <f t="shared" si="366"/>
        <v>44652</v>
      </c>
      <c r="AE5470" s="96" cm="1">
        <f t="array" ref="AE5470">_xlfn.XLOOKUP(AD5469,SELICHistorico[Data],SELICHistorico[SELIC dia]/100,AE5469,0)</f>
        <v>0</v>
      </c>
      <c r="AF5470" s="80">
        <f t="shared" si="364"/>
        <v>1</v>
      </c>
      <c r="AG5470" s="123">
        <f t="shared" si="363"/>
        <v>1000</v>
      </c>
      <c r="AH5470" s="126" cm="1">
        <f t="array" ref="AH5470">_xlfn.XLOOKUP(AD5469,CDIHistorico_[Data],CDIHistorico_[CDI dia]/100,AH5469,0)</f>
        <v>0</v>
      </c>
      <c r="AI5470" s="2">
        <f t="shared" si="365"/>
        <v>1</v>
      </c>
    </row>
    <row r="5471" spans="26:35" hidden="1" x14ac:dyDescent="0.25">
      <c r="Z5471"/>
      <c r="AD5471" s="5">
        <f t="shared" si="366"/>
        <v>44655</v>
      </c>
      <c r="AE5471" s="96" cm="1">
        <f t="array" ref="AE5471">_xlfn.XLOOKUP(AD5470,SELICHistorico[Data],SELICHistorico[SELIC dia]/100,AE5470,0)</f>
        <v>0</v>
      </c>
      <c r="AF5471" s="80">
        <f t="shared" si="364"/>
        <v>1</v>
      </c>
      <c r="AG5471" s="123">
        <f t="shared" si="363"/>
        <v>1000</v>
      </c>
      <c r="AH5471" s="126" cm="1">
        <f t="array" ref="AH5471">_xlfn.XLOOKUP(AD5470,CDIHistorico_[Data],CDIHistorico_[CDI dia]/100,AH5470,0)</f>
        <v>0</v>
      </c>
      <c r="AI5471" s="2">
        <f t="shared" si="365"/>
        <v>1</v>
      </c>
    </row>
    <row r="5472" spans="26:35" hidden="1" x14ac:dyDescent="0.25">
      <c r="Z5472"/>
      <c r="AD5472" s="5">
        <f t="shared" si="366"/>
        <v>44656</v>
      </c>
      <c r="AE5472" s="96" cm="1">
        <f t="array" ref="AE5472">_xlfn.XLOOKUP(AD5471,SELICHistorico[Data],SELICHistorico[SELIC dia]/100,AE5471,0)</f>
        <v>0</v>
      </c>
      <c r="AF5472" s="80">
        <f t="shared" si="364"/>
        <v>1</v>
      </c>
      <c r="AG5472" s="123">
        <f t="shared" si="363"/>
        <v>1000</v>
      </c>
      <c r="AH5472" s="126" cm="1">
        <f t="array" ref="AH5472">_xlfn.XLOOKUP(AD5471,CDIHistorico_[Data],CDIHistorico_[CDI dia]/100,AH5471,0)</f>
        <v>0</v>
      </c>
      <c r="AI5472" s="2">
        <f t="shared" si="365"/>
        <v>1</v>
      </c>
    </row>
    <row r="5473" spans="26:35" hidden="1" x14ac:dyDescent="0.25">
      <c r="Z5473"/>
      <c r="AD5473" s="5">
        <f t="shared" si="366"/>
        <v>44657</v>
      </c>
      <c r="AE5473" s="96" cm="1">
        <f t="array" ref="AE5473">_xlfn.XLOOKUP(AD5472,SELICHistorico[Data],SELICHistorico[SELIC dia]/100,AE5472,0)</f>
        <v>0</v>
      </c>
      <c r="AF5473" s="80">
        <f t="shared" si="364"/>
        <v>1</v>
      </c>
      <c r="AG5473" s="123">
        <f t="shared" si="363"/>
        <v>1000</v>
      </c>
      <c r="AH5473" s="126" cm="1">
        <f t="array" ref="AH5473">_xlfn.XLOOKUP(AD5472,CDIHistorico_[Data],CDIHistorico_[CDI dia]/100,AH5472,0)</f>
        <v>0</v>
      </c>
      <c r="AI5473" s="2">
        <f t="shared" si="365"/>
        <v>1</v>
      </c>
    </row>
    <row r="5474" spans="26:35" hidden="1" x14ac:dyDescent="0.25">
      <c r="Z5474"/>
      <c r="AD5474" s="5">
        <f t="shared" si="366"/>
        <v>44658</v>
      </c>
      <c r="AE5474" s="96" cm="1">
        <f t="array" ref="AE5474">_xlfn.XLOOKUP(AD5473,SELICHistorico[Data],SELICHistorico[SELIC dia]/100,AE5473,0)</f>
        <v>0</v>
      </c>
      <c r="AF5474" s="80">
        <f t="shared" si="364"/>
        <v>1</v>
      </c>
      <c r="AG5474" s="123">
        <f t="shared" si="363"/>
        <v>1000</v>
      </c>
      <c r="AH5474" s="126" cm="1">
        <f t="array" ref="AH5474">_xlfn.XLOOKUP(AD5473,CDIHistorico_[Data],CDIHistorico_[CDI dia]/100,AH5473,0)</f>
        <v>0</v>
      </c>
      <c r="AI5474" s="2">
        <f t="shared" si="365"/>
        <v>1</v>
      </c>
    </row>
    <row r="5475" spans="26:35" hidden="1" x14ac:dyDescent="0.25">
      <c r="Z5475"/>
      <c r="AD5475" s="5">
        <f t="shared" si="366"/>
        <v>44659</v>
      </c>
      <c r="AE5475" s="96" cm="1">
        <f t="array" ref="AE5475">_xlfn.XLOOKUP(AD5474,SELICHistorico[Data],SELICHistorico[SELIC dia]/100,AE5474,0)</f>
        <v>0</v>
      </c>
      <c r="AF5475" s="80">
        <f t="shared" si="364"/>
        <v>1</v>
      </c>
      <c r="AG5475" s="123">
        <f t="shared" si="363"/>
        <v>1000</v>
      </c>
      <c r="AH5475" s="126" cm="1">
        <f t="array" ref="AH5475">_xlfn.XLOOKUP(AD5474,CDIHistorico_[Data],CDIHistorico_[CDI dia]/100,AH5474,0)</f>
        <v>0</v>
      </c>
      <c r="AI5475" s="2">
        <f t="shared" si="365"/>
        <v>1</v>
      </c>
    </row>
    <row r="5476" spans="26:35" hidden="1" x14ac:dyDescent="0.25">
      <c r="Z5476"/>
      <c r="AD5476" s="5">
        <f t="shared" si="366"/>
        <v>44662</v>
      </c>
      <c r="AE5476" s="96" cm="1">
        <f t="array" ref="AE5476">_xlfn.XLOOKUP(AD5475,SELICHistorico[Data],SELICHistorico[SELIC dia]/100,AE5475,0)</f>
        <v>0</v>
      </c>
      <c r="AF5476" s="80">
        <f t="shared" si="364"/>
        <v>1</v>
      </c>
      <c r="AG5476" s="123">
        <f t="shared" si="363"/>
        <v>1000</v>
      </c>
      <c r="AH5476" s="126" cm="1">
        <f t="array" ref="AH5476">_xlfn.XLOOKUP(AD5475,CDIHistorico_[Data],CDIHistorico_[CDI dia]/100,AH5475,0)</f>
        <v>0</v>
      </c>
      <c r="AI5476" s="2">
        <f t="shared" si="365"/>
        <v>1</v>
      </c>
    </row>
    <row r="5477" spans="26:35" hidden="1" x14ac:dyDescent="0.25">
      <c r="Z5477"/>
      <c r="AD5477" s="5">
        <f t="shared" si="366"/>
        <v>44663</v>
      </c>
      <c r="AE5477" s="96" cm="1">
        <f t="array" ref="AE5477">_xlfn.XLOOKUP(AD5476,SELICHistorico[Data],SELICHistorico[SELIC dia]/100,AE5476,0)</f>
        <v>0</v>
      </c>
      <c r="AF5477" s="80">
        <f t="shared" si="364"/>
        <v>1</v>
      </c>
      <c r="AG5477" s="123">
        <f t="shared" si="363"/>
        <v>1000</v>
      </c>
      <c r="AH5477" s="126" cm="1">
        <f t="array" ref="AH5477">_xlfn.XLOOKUP(AD5476,CDIHistorico_[Data],CDIHistorico_[CDI dia]/100,AH5476,0)</f>
        <v>0</v>
      </c>
      <c r="AI5477" s="2">
        <f t="shared" si="365"/>
        <v>1</v>
      </c>
    </row>
    <row r="5478" spans="26:35" hidden="1" x14ac:dyDescent="0.25">
      <c r="Z5478"/>
      <c r="AD5478" s="5">
        <f t="shared" si="366"/>
        <v>44664</v>
      </c>
      <c r="AE5478" s="96" cm="1">
        <f t="array" ref="AE5478">_xlfn.XLOOKUP(AD5477,SELICHistorico[Data],SELICHistorico[SELIC dia]/100,AE5477,0)</f>
        <v>0</v>
      </c>
      <c r="AF5478" s="80">
        <f t="shared" si="364"/>
        <v>1</v>
      </c>
      <c r="AG5478" s="123">
        <f t="shared" si="363"/>
        <v>1000</v>
      </c>
      <c r="AH5478" s="126" cm="1">
        <f t="array" ref="AH5478">_xlfn.XLOOKUP(AD5477,CDIHistorico_[Data],CDIHistorico_[CDI dia]/100,AH5477,0)</f>
        <v>0</v>
      </c>
      <c r="AI5478" s="2">
        <f t="shared" si="365"/>
        <v>1</v>
      </c>
    </row>
    <row r="5479" spans="26:35" hidden="1" x14ac:dyDescent="0.25">
      <c r="Z5479"/>
      <c r="AD5479" s="5">
        <f t="shared" si="366"/>
        <v>44665</v>
      </c>
      <c r="AE5479" s="96" cm="1">
        <f t="array" ref="AE5479">_xlfn.XLOOKUP(AD5478,SELICHistorico[Data],SELICHistorico[SELIC dia]/100,AE5478,0)</f>
        <v>0</v>
      </c>
      <c r="AF5479" s="80">
        <f t="shared" si="364"/>
        <v>1</v>
      </c>
      <c r="AG5479" s="123">
        <f t="shared" si="363"/>
        <v>1000</v>
      </c>
      <c r="AH5479" s="126" cm="1">
        <f t="array" ref="AH5479">_xlfn.XLOOKUP(AD5478,CDIHistorico_[Data],CDIHistorico_[CDI dia]/100,AH5478,0)</f>
        <v>0</v>
      </c>
      <c r="AI5479" s="2">
        <f t="shared" si="365"/>
        <v>1</v>
      </c>
    </row>
    <row r="5480" spans="26:35" hidden="1" x14ac:dyDescent="0.25">
      <c r="Z5480"/>
      <c r="AD5480" s="5">
        <f t="shared" si="366"/>
        <v>44669</v>
      </c>
      <c r="AE5480" s="96" cm="1">
        <f t="array" ref="AE5480">_xlfn.XLOOKUP(AD5479,SELICHistorico[Data],SELICHistorico[SELIC dia]/100,AE5479,0)</f>
        <v>0</v>
      </c>
      <c r="AF5480" s="80">
        <f t="shared" si="364"/>
        <v>1</v>
      </c>
      <c r="AG5480" s="123">
        <f t="shared" si="363"/>
        <v>1000</v>
      </c>
      <c r="AH5480" s="126" cm="1">
        <f t="array" ref="AH5480">_xlfn.XLOOKUP(AD5479,CDIHistorico_[Data],CDIHistorico_[CDI dia]/100,AH5479,0)</f>
        <v>0</v>
      </c>
      <c r="AI5480" s="2">
        <f t="shared" si="365"/>
        <v>1</v>
      </c>
    </row>
    <row r="5481" spans="26:35" hidden="1" x14ac:dyDescent="0.25">
      <c r="Z5481"/>
      <c r="AD5481" s="5">
        <f t="shared" si="366"/>
        <v>44670</v>
      </c>
      <c r="AE5481" s="96" cm="1">
        <f t="array" ref="AE5481">_xlfn.XLOOKUP(AD5480,SELICHistorico[Data],SELICHistorico[SELIC dia]/100,AE5480,0)</f>
        <v>0</v>
      </c>
      <c r="AF5481" s="80">
        <f t="shared" si="364"/>
        <v>1</v>
      </c>
      <c r="AG5481" s="123">
        <f t="shared" si="363"/>
        <v>1000</v>
      </c>
      <c r="AH5481" s="126" cm="1">
        <f t="array" ref="AH5481">_xlfn.XLOOKUP(AD5480,CDIHistorico_[Data],CDIHistorico_[CDI dia]/100,AH5480,0)</f>
        <v>0</v>
      </c>
      <c r="AI5481" s="2">
        <f t="shared" si="365"/>
        <v>1</v>
      </c>
    </row>
    <row r="5482" spans="26:35" hidden="1" x14ac:dyDescent="0.25">
      <c r="Z5482"/>
      <c r="AD5482" s="5">
        <f t="shared" si="366"/>
        <v>44671</v>
      </c>
      <c r="AE5482" s="96" cm="1">
        <f t="array" ref="AE5482">_xlfn.XLOOKUP(AD5481,SELICHistorico[Data],SELICHistorico[SELIC dia]/100,AE5481,0)</f>
        <v>0</v>
      </c>
      <c r="AF5482" s="80">
        <f t="shared" si="364"/>
        <v>1</v>
      </c>
      <c r="AG5482" s="123">
        <f t="shared" si="363"/>
        <v>1000</v>
      </c>
      <c r="AH5482" s="126" cm="1">
        <f t="array" ref="AH5482">_xlfn.XLOOKUP(AD5481,CDIHistorico_[Data],CDIHistorico_[CDI dia]/100,AH5481,0)</f>
        <v>0</v>
      </c>
      <c r="AI5482" s="2">
        <f t="shared" si="365"/>
        <v>1</v>
      </c>
    </row>
    <row r="5483" spans="26:35" hidden="1" x14ac:dyDescent="0.25">
      <c r="Z5483"/>
      <c r="AD5483" s="5">
        <f t="shared" si="366"/>
        <v>44673</v>
      </c>
      <c r="AE5483" s="96" cm="1">
        <f t="array" ref="AE5483">_xlfn.XLOOKUP(AD5482,SELICHistorico[Data],SELICHistorico[SELIC dia]/100,AE5482,0)</f>
        <v>0</v>
      </c>
      <c r="AF5483" s="80">
        <f t="shared" si="364"/>
        <v>1</v>
      </c>
      <c r="AG5483" s="123">
        <f t="shared" si="363"/>
        <v>1000</v>
      </c>
      <c r="AH5483" s="126" cm="1">
        <f t="array" ref="AH5483">_xlfn.XLOOKUP(AD5482,CDIHistorico_[Data],CDIHistorico_[CDI dia]/100,AH5482,0)</f>
        <v>0</v>
      </c>
      <c r="AI5483" s="2">
        <f t="shared" si="365"/>
        <v>1</v>
      </c>
    </row>
    <row r="5484" spans="26:35" hidden="1" x14ac:dyDescent="0.25">
      <c r="Z5484"/>
      <c r="AD5484" s="5">
        <f t="shared" si="366"/>
        <v>44676</v>
      </c>
      <c r="AE5484" s="96" cm="1">
        <f t="array" ref="AE5484">_xlfn.XLOOKUP(AD5483,SELICHistorico[Data],SELICHistorico[SELIC dia]/100,AE5483,0)</f>
        <v>0</v>
      </c>
      <c r="AF5484" s="80">
        <f t="shared" si="364"/>
        <v>1</v>
      </c>
      <c r="AG5484" s="123">
        <f t="shared" si="363"/>
        <v>1000</v>
      </c>
      <c r="AH5484" s="126" cm="1">
        <f t="array" ref="AH5484">_xlfn.XLOOKUP(AD5483,CDIHistorico_[Data],CDIHistorico_[CDI dia]/100,AH5483,0)</f>
        <v>0</v>
      </c>
      <c r="AI5484" s="2">
        <f t="shared" si="365"/>
        <v>1</v>
      </c>
    </row>
    <row r="5485" spans="26:35" hidden="1" x14ac:dyDescent="0.25">
      <c r="Z5485"/>
      <c r="AD5485" s="5">
        <f t="shared" si="366"/>
        <v>44677</v>
      </c>
      <c r="AE5485" s="96" cm="1">
        <f t="array" ref="AE5485">_xlfn.XLOOKUP(AD5484,SELICHistorico[Data],SELICHistorico[SELIC dia]/100,AE5484,0)</f>
        <v>0</v>
      </c>
      <c r="AF5485" s="80">
        <f t="shared" si="364"/>
        <v>1</v>
      </c>
      <c r="AG5485" s="123">
        <f t="shared" si="363"/>
        <v>1000</v>
      </c>
      <c r="AH5485" s="126" cm="1">
        <f t="array" ref="AH5485">_xlfn.XLOOKUP(AD5484,CDIHistorico_[Data],CDIHistorico_[CDI dia]/100,AH5484,0)</f>
        <v>0</v>
      </c>
      <c r="AI5485" s="2">
        <f t="shared" si="365"/>
        <v>1</v>
      </c>
    </row>
    <row r="5486" spans="26:35" hidden="1" x14ac:dyDescent="0.25">
      <c r="Z5486"/>
      <c r="AD5486" s="5">
        <f t="shared" si="366"/>
        <v>44678</v>
      </c>
      <c r="AE5486" s="96" cm="1">
        <f t="array" ref="AE5486">_xlfn.XLOOKUP(AD5485,SELICHistorico[Data],SELICHistorico[SELIC dia]/100,AE5485,0)</f>
        <v>0</v>
      </c>
      <c r="AF5486" s="80">
        <f t="shared" si="364"/>
        <v>1</v>
      </c>
      <c r="AG5486" s="123">
        <f t="shared" si="363"/>
        <v>1000</v>
      </c>
      <c r="AH5486" s="126" cm="1">
        <f t="array" ref="AH5486">_xlfn.XLOOKUP(AD5485,CDIHistorico_[Data],CDIHistorico_[CDI dia]/100,AH5485,0)</f>
        <v>0</v>
      </c>
      <c r="AI5486" s="2">
        <f t="shared" si="365"/>
        <v>1</v>
      </c>
    </row>
    <row r="5487" spans="26:35" hidden="1" x14ac:dyDescent="0.25">
      <c r="Z5487"/>
      <c r="AD5487" s="5">
        <f t="shared" si="366"/>
        <v>44679</v>
      </c>
      <c r="AE5487" s="96" cm="1">
        <f t="array" ref="AE5487">_xlfn.XLOOKUP(AD5486,SELICHistorico[Data],SELICHistorico[SELIC dia]/100,AE5486,0)</f>
        <v>0</v>
      </c>
      <c r="AF5487" s="80">
        <f t="shared" si="364"/>
        <v>1</v>
      </c>
      <c r="AG5487" s="123">
        <f t="shared" si="363"/>
        <v>1000</v>
      </c>
      <c r="AH5487" s="126" cm="1">
        <f t="array" ref="AH5487">_xlfn.XLOOKUP(AD5486,CDIHistorico_[Data],CDIHistorico_[CDI dia]/100,AH5486,0)</f>
        <v>0</v>
      </c>
      <c r="AI5487" s="2">
        <f t="shared" si="365"/>
        <v>1</v>
      </c>
    </row>
    <row r="5488" spans="26:35" hidden="1" x14ac:dyDescent="0.25">
      <c r="Z5488"/>
      <c r="AD5488" s="5">
        <f t="shared" si="366"/>
        <v>44680</v>
      </c>
      <c r="AE5488" s="96" cm="1">
        <f t="array" ref="AE5488">_xlfn.XLOOKUP(AD5487,SELICHistorico[Data],SELICHistorico[SELIC dia]/100,AE5487,0)</f>
        <v>0</v>
      </c>
      <c r="AF5488" s="80">
        <f t="shared" si="364"/>
        <v>1</v>
      </c>
      <c r="AG5488" s="123">
        <f t="shared" si="363"/>
        <v>1000</v>
      </c>
      <c r="AH5488" s="126" cm="1">
        <f t="array" ref="AH5488">_xlfn.XLOOKUP(AD5487,CDIHistorico_[Data],CDIHistorico_[CDI dia]/100,AH5487,0)</f>
        <v>0</v>
      </c>
      <c r="AI5488" s="2">
        <f t="shared" si="365"/>
        <v>1</v>
      </c>
    </row>
    <row r="5489" spans="26:35" hidden="1" x14ac:dyDescent="0.25">
      <c r="Z5489"/>
      <c r="AD5489" s="5">
        <f t="shared" si="366"/>
        <v>44683</v>
      </c>
      <c r="AE5489" s="96" cm="1">
        <f t="array" ref="AE5489">_xlfn.XLOOKUP(AD5488,SELICHistorico[Data],SELICHistorico[SELIC dia]/100,AE5488,0)</f>
        <v>0</v>
      </c>
      <c r="AF5489" s="80">
        <f t="shared" si="364"/>
        <v>1</v>
      </c>
      <c r="AG5489" s="123">
        <f t="shared" si="363"/>
        <v>1000</v>
      </c>
      <c r="AH5489" s="126" cm="1">
        <f t="array" ref="AH5489">_xlfn.XLOOKUP(AD5488,CDIHistorico_[Data],CDIHistorico_[CDI dia]/100,AH5488,0)</f>
        <v>0</v>
      </c>
      <c r="AI5489" s="2">
        <f t="shared" si="365"/>
        <v>1</v>
      </c>
    </row>
    <row r="5490" spans="26:35" hidden="1" x14ac:dyDescent="0.25">
      <c r="Z5490"/>
      <c r="AD5490" s="5">
        <f t="shared" si="366"/>
        <v>44684</v>
      </c>
      <c r="AE5490" s="96" cm="1">
        <f t="array" ref="AE5490">_xlfn.XLOOKUP(AD5489,SELICHistorico[Data],SELICHistorico[SELIC dia]/100,AE5489,0)</f>
        <v>0</v>
      </c>
      <c r="AF5490" s="80">
        <f t="shared" si="364"/>
        <v>1</v>
      </c>
      <c r="AG5490" s="123">
        <f t="shared" si="363"/>
        <v>1000</v>
      </c>
      <c r="AH5490" s="126" cm="1">
        <f t="array" ref="AH5490">_xlfn.XLOOKUP(AD5489,CDIHistorico_[Data],CDIHistorico_[CDI dia]/100,AH5489,0)</f>
        <v>0</v>
      </c>
      <c r="AI5490" s="2">
        <f t="shared" si="365"/>
        <v>1</v>
      </c>
    </row>
    <row r="5491" spans="26:35" hidden="1" x14ac:dyDescent="0.25">
      <c r="Z5491"/>
      <c r="AD5491" s="5">
        <f t="shared" si="366"/>
        <v>44685</v>
      </c>
      <c r="AE5491" s="96" cm="1">
        <f t="array" ref="AE5491">_xlfn.XLOOKUP(AD5490,SELICHistorico[Data],SELICHistorico[SELIC dia]/100,AE5490,0)</f>
        <v>0</v>
      </c>
      <c r="AF5491" s="80">
        <f t="shared" si="364"/>
        <v>1</v>
      </c>
      <c r="AG5491" s="123">
        <f t="shared" si="363"/>
        <v>1000</v>
      </c>
      <c r="AH5491" s="126" cm="1">
        <f t="array" ref="AH5491">_xlfn.XLOOKUP(AD5490,CDIHistorico_[Data],CDIHistorico_[CDI dia]/100,AH5490,0)</f>
        <v>0</v>
      </c>
      <c r="AI5491" s="2">
        <f t="shared" si="365"/>
        <v>1</v>
      </c>
    </row>
    <row r="5492" spans="26:35" hidden="1" x14ac:dyDescent="0.25">
      <c r="Z5492"/>
      <c r="AD5492" s="5">
        <f t="shared" si="366"/>
        <v>44686</v>
      </c>
      <c r="AE5492" s="96" cm="1">
        <f t="array" ref="AE5492">_xlfn.XLOOKUP(AD5491,SELICHistorico[Data],SELICHistorico[SELIC dia]/100,AE5491,0)</f>
        <v>0</v>
      </c>
      <c r="AF5492" s="80">
        <f t="shared" si="364"/>
        <v>1</v>
      </c>
      <c r="AG5492" s="123">
        <f t="shared" si="363"/>
        <v>1000</v>
      </c>
      <c r="AH5492" s="126" cm="1">
        <f t="array" ref="AH5492">_xlfn.XLOOKUP(AD5491,CDIHistorico_[Data],CDIHistorico_[CDI dia]/100,AH5491,0)</f>
        <v>0</v>
      </c>
      <c r="AI5492" s="2">
        <f t="shared" si="365"/>
        <v>1</v>
      </c>
    </row>
    <row r="5493" spans="26:35" hidden="1" x14ac:dyDescent="0.25">
      <c r="Z5493"/>
      <c r="AD5493" s="5">
        <f t="shared" si="366"/>
        <v>44687</v>
      </c>
      <c r="AE5493" s="96" cm="1">
        <f t="array" ref="AE5493">_xlfn.XLOOKUP(AD5492,SELICHistorico[Data],SELICHistorico[SELIC dia]/100,AE5492,0)</f>
        <v>0</v>
      </c>
      <c r="AF5493" s="80">
        <f t="shared" si="364"/>
        <v>1</v>
      </c>
      <c r="AG5493" s="123">
        <f t="shared" si="363"/>
        <v>1000</v>
      </c>
      <c r="AH5493" s="126" cm="1">
        <f t="array" ref="AH5493">_xlfn.XLOOKUP(AD5492,CDIHistorico_[Data],CDIHistorico_[CDI dia]/100,AH5492,0)</f>
        <v>0</v>
      </c>
      <c r="AI5493" s="2">
        <f t="shared" si="365"/>
        <v>1</v>
      </c>
    </row>
    <row r="5494" spans="26:35" hidden="1" x14ac:dyDescent="0.25">
      <c r="Z5494"/>
      <c r="AD5494" s="5">
        <f t="shared" si="366"/>
        <v>44690</v>
      </c>
      <c r="AE5494" s="96" cm="1">
        <f t="array" ref="AE5494">_xlfn.XLOOKUP(AD5493,SELICHistorico[Data],SELICHistorico[SELIC dia]/100,AE5493,0)</f>
        <v>0</v>
      </c>
      <c r="AF5494" s="80">
        <f t="shared" si="364"/>
        <v>1</v>
      </c>
      <c r="AG5494" s="123">
        <f t="shared" si="363"/>
        <v>1000</v>
      </c>
      <c r="AH5494" s="126" cm="1">
        <f t="array" ref="AH5494">_xlfn.XLOOKUP(AD5493,CDIHistorico_[Data],CDIHistorico_[CDI dia]/100,AH5493,0)</f>
        <v>0</v>
      </c>
      <c r="AI5494" s="2">
        <f t="shared" si="365"/>
        <v>1</v>
      </c>
    </row>
    <row r="5495" spans="26:35" hidden="1" x14ac:dyDescent="0.25">
      <c r="Z5495"/>
      <c r="AD5495" s="5">
        <f t="shared" si="366"/>
        <v>44691</v>
      </c>
      <c r="AE5495" s="96" cm="1">
        <f t="array" ref="AE5495">_xlfn.XLOOKUP(AD5494,SELICHistorico[Data],SELICHistorico[SELIC dia]/100,AE5494,0)</f>
        <v>0</v>
      </c>
      <c r="AF5495" s="80">
        <f t="shared" si="364"/>
        <v>1</v>
      </c>
      <c r="AG5495" s="123">
        <f t="shared" si="363"/>
        <v>1000</v>
      </c>
      <c r="AH5495" s="126" cm="1">
        <f t="array" ref="AH5495">_xlfn.XLOOKUP(AD5494,CDIHistorico_[Data],CDIHistorico_[CDI dia]/100,AH5494,0)</f>
        <v>0</v>
      </c>
      <c r="AI5495" s="2">
        <f t="shared" si="365"/>
        <v>1</v>
      </c>
    </row>
    <row r="5496" spans="26:35" hidden="1" x14ac:dyDescent="0.25">
      <c r="Z5496"/>
      <c r="AD5496" s="5">
        <f t="shared" si="366"/>
        <v>44692</v>
      </c>
      <c r="AE5496" s="96" cm="1">
        <f t="array" ref="AE5496">_xlfn.XLOOKUP(AD5495,SELICHistorico[Data],SELICHistorico[SELIC dia]/100,AE5495,0)</f>
        <v>0</v>
      </c>
      <c r="AF5496" s="80">
        <f t="shared" si="364"/>
        <v>1</v>
      </c>
      <c r="AG5496" s="123">
        <f t="shared" si="363"/>
        <v>1000</v>
      </c>
      <c r="AH5496" s="126" cm="1">
        <f t="array" ref="AH5496">_xlfn.XLOOKUP(AD5495,CDIHistorico_[Data],CDIHistorico_[CDI dia]/100,AH5495,0)</f>
        <v>0</v>
      </c>
      <c r="AI5496" s="2">
        <f t="shared" si="365"/>
        <v>1</v>
      </c>
    </row>
    <row r="5497" spans="26:35" hidden="1" x14ac:dyDescent="0.25">
      <c r="Z5497"/>
      <c r="AD5497" s="5">
        <f t="shared" si="366"/>
        <v>44693</v>
      </c>
      <c r="AE5497" s="96" cm="1">
        <f t="array" ref="AE5497">_xlfn.XLOOKUP(AD5496,SELICHistorico[Data],SELICHistorico[SELIC dia]/100,AE5496,0)</f>
        <v>0</v>
      </c>
      <c r="AF5497" s="80">
        <f t="shared" si="364"/>
        <v>1</v>
      </c>
      <c r="AG5497" s="123">
        <f t="shared" si="363"/>
        <v>1000</v>
      </c>
      <c r="AH5497" s="126" cm="1">
        <f t="array" ref="AH5497">_xlfn.XLOOKUP(AD5496,CDIHistorico_[Data],CDIHistorico_[CDI dia]/100,AH5496,0)</f>
        <v>0</v>
      </c>
      <c r="AI5497" s="2">
        <f t="shared" si="365"/>
        <v>1</v>
      </c>
    </row>
    <row r="5498" spans="26:35" hidden="1" x14ac:dyDescent="0.25">
      <c r="Z5498"/>
      <c r="AD5498" s="5">
        <f t="shared" si="366"/>
        <v>44694</v>
      </c>
      <c r="AE5498" s="96" cm="1">
        <f t="array" ref="AE5498">_xlfn.XLOOKUP(AD5497,SELICHistorico[Data],SELICHistorico[SELIC dia]/100,AE5497,0)</f>
        <v>0</v>
      </c>
      <c r="AF5498" s="80">
        <f t="shared" si="364"/>
        <v>1</v>
      </c>
      <c r="AG5498" s="123">
        <f t="shared" si="363"/>
        <v>1000</v>
      </c>
      <c r="AH5498" s="126" cm="1">
        <f t="array" ref="AH5498">_xlfn.XLOOKUP(AD5497,CDIHistorico_[Data],CDIHistorico_[CDI dia]/100,AH5497,0)</f>
        <v>0</v>
      </c>
      <c r="AI5498" s="2">
        <f t="shared" si="365"/>
        <v>1</v>
      </c>
    </row>
    <row r="5499" spans="26:35" hidden="1" x14ac:dyDescent="0.25">
      <c r="Z5499"/>
      <c r="AD5499" s="5">
        <f t="shared" si="366"/>
        <v>44697</v>
      </c>
      <c r="AE5499" s="96" cm="1">
        <f t="array" ref="AE5499">_xlfn.XLOOKUP(AD5498,SELICHistorico[Data],SELICHistorico[SELIC dia]/100,AE5498,0)</f>
        <v>0</v>
      </c>
      <c r="AF5499" s="80">
        <f t="shared" si="364"/>
        <v>1</v>
      </c>
      <c r="AG5499" s="123">
        <f t="shared" si="363"/>
        <v>1000</v>
      </c>
      <c r="AH5499" s="126" cm="1">
        <f t="array" ref="AH5499">_xlfn.XLOOKUP(AD5498,CDIHistorico_[Data],CDIHistorico_[CDI dia]/100,AH5498,0)</f>
        <v>0</v>
      </c>
      <c r="AI5499" s="2">
        <f t="shared" si="365"/>
        <v>1</v>
      </c>
    </row>
    <row r="5500" spans="26:35" hidden="1" x14ac:dyDescent="0.25">
      <c r="Z5500"/>
      <c r="AD5500" s="5">
        <f t="shared" si="366"/>
        <v>44698</v>
      </c>
      <c r="AE5500" s="96" cm="1">
        <f t="array" ref="AE5500">_xlfn.XLOOKUP(AD5499,SELICHistorico[Data],SELICHistorico[SELIC dia]/100,AE5499,0)</f>
        <v>0</v>
      </c>
      <c r="AF5500" s="80">
        <f t="shared" si="364"/>
        <v>1</v>
      </c>
      <c r="AG5500" s="123">
        <f t="shared" si="363"/>
        <v>1000</v>
      </c>
      <c r="AH5500" s="126" cm="1">
        <f t="array" ref="AH5500">_xlfn.XLOOKUP(AD5499,CDIHistorico_[Data],CDIHistorico_[CDI dia]/100,AH5499,0)</f>
        <v>0</v>
      </c>
      <c r="AI5500" s="2">
        <f t="shared" si="365"/>
        <v>1</v>
      </c>
    </row>
    <row r="5501" spans="26:35" hidden="1" x14ac:dyDescent="0.25">
      <c r="Z5501"/>
      <c r="AD5501" s="5">
        <f t="shared" si="366"/>
        <v>44699</v>
      </c>
      <c r="AE5501" s="96" cm="1">
        <f t="array" ref="AE5501">_xlfn.XLOOKUP(AD5500,SELICHistorico[Data],SELICHistorico[SELIC dia]/100,AE5500,0)</f>
        <v>0</v>
      </c>
      <c r="AF5501" s="80">
        <f t="shared" si="364"/>
        <v>1</v>
      </c>
      <c r="AG5501" s="123">
        <f t="shared" si="363"/>
        <v>1000</v>
      </c>
      <c r="AH5501" s="126" cm="1">
        <f t="array" ref="AH5501">_xlfn.XLOOKUP(AD5500,CDIHistorico_[Data],CDIHistorico_[CDI dia]/100,AH5500,0)</f>
        <v>0</v>
      </c>
      <c r="AI5501" s="2">
        <f t="shared" si="365"/>
        <v>1</v>
      </c>
    </row>
    <row r="5502" spans="26:35" hidden="1" x14ac:dyDescent="0.25">
      <c r="Z5502"/>
      <c r="AD5502" s="5">
        <f t="shared" si="366"/>
        <v>44700</v>
      </c>
      <c r="AE5502" s="96" cm="1">
        <f t="array" ref="AE5502">_xlfn.XLOOKUP(AD5501,SELICHistorico[Data],SELICHistorico[SELIC dia]/100,AE5501,0)</f>
        <v>0</v>
      </c>
      <c r="AF5502" s="80">
        <f t="shared" si="364"/>
        <v>1</v>
      </c>
      <c r="AG5502" s="123">
        <f t="shared" si="363"/>
        <v>1000</v>
      </c>
      <c r="AH5502" s="126" cm="1">
        <f t="array" ref="AH5502">_xlfn.XLOOKUP(AD5501,CDIHistorico_[Data],CDIHistorico_[CDI dia]/100,AH5501,0)</f>
        <v>0</v>
      </c>
      <c r="AI5502" s="2">
        <f t="shared" si="365"/>
        <v>1</v>
      </c>
    </row>
    <row r="5503" spans="26:35" hidden="1" x14ac:dyDescent="0.25">
      <c r="Z5503"/>
      <c r="AD5503" s="5">
        <f t="shared" si="366"/>
        <v>44701</v>
      </c>
      <c r="AE5503" s="96" cm="1">
        <f t="array" ref="AE5503">_xlfn.XLOOKUP(AD5502,SELICHistorico[Data],SELICHistorico[SELIC dia]/100,AE5502,0)</f>
        <v>0</v>
      </c>
      <c r="AF5503" s="80">
        <f t="shared" si="364"/>
        <v>1</v>
      </c>
      <c r="AG5503" s="123">
        <f t="shared" si="363"/>
        <v>1000</v>
      </c>
      <c r="AH5503" s="126" cm="1">
        <f t="array" ref="AH5503">_xlfn.XLOOKUP(AD5502,CDIHistorico_[Data],CDIHistorico_[CDI dia]/100,AH5502,0)</f>
        <v>0</v>
      </c>
      <c r="AI5503" s="2">
        <f t="shared" si="365"/>
        <v>1</v>
      </c>
    </row>
    <row r="5504" spans="26:35" hidden="1" x14ac:dyDescent="0.25">
      <c r="Z5504"/>
      <c r="AD5504" s="5">
        <f t="shared" si="366"/>
        <v>44704</v>
      </c>
      <c r="AE5504" s="96" cm="1">
        <f t="array" ref="AE5504">_xlfn.XLOOKUP(AD5503,SELICHistorico[Data],SELICHistorico[SELIC dia]/100,AE5503,0)</f>
        <v>0</v>
      </c>
      <c r="AF5504" s="80">
        <f t="shared" si="364"/>
        <v>1</v>
      </c>
      <c r="AG5504" s="123">
        <f t="shared" si="363"/>
        <v>1000</v>
      </c>
      <c r="AH5504" s="126" cm="1">
        <f t="array" ref="AH5504">_xlfn.XLOOKUP(AD5503,CDIHistorico_[Data],CDIHistorico_[CDI dia]/100,AH5503,0)</f>
        <v>0</v>
      </c>
      <c r="AI5504" s="2">
        <f t="shared" si="365"/>
        <v>1</v>
      </c>
    </row>
    <row r="5505" spans="26:35" hidden="1" x14ac:dyDescent="0.25">
      <c r="Z5505"/>
      <c r="AD5505" s="5">
        <f t="shared" si="366"/>
        <v>44705</v>
      </c>
      <c r="AE5505" s="96" cm="1">
        <f t="array" ref="AE5505">_xlfn.XLOOKUP(AD5504,SELICHistorico[Data],SELICHistorico[SELIC dia]/100,AE5504,0)</f>
        <v>0</v>
      </c>
      <c r="AF5505" s="80">
        <f t="shared" si="364"/>
        <v>1</v>
      </c>
      <c r="AG5505" s="123">
        <f t="shared" si="363"/>
        <v>1000</v>
      </c>
      <c r="AH5505" s="126" cm="1">
        <f t="array" ref="AH5505">_xlfn.XLOOKUP(AD5504,CDIHistorico_[Data],CDIHistorico_[CDI dia]/100,AH5504,0)</f>
        <v>0</v>
      </c>
      <c r="AI5505" s="2">
        <f t="shared" si="365"/>
        <v>1</v>
      </c>
    </row>
    <row r="5506" spans="26:35" hidden="1" x14ac:dyDescent="0.25">
      <c r="Z5506"/>
      <c r="AD5506" s="5">
        <f t="shared" si="366"/>
        <v>44706</v>
      </c>
      <c r="AE5506" s="96" cm="1">
        <f t="array" ref="AE5506">_xlfn.XLOOKUP(AD5505,SELICHistorico[Data],SELICHistorico[SELIC dia]/100,AE5505,0)</f>
        <v>0</v>
      </c>
      <c r="AF5506" s="80">
        <f t="shared" si="364"/>
        <v>1</v>
      </c>
      <c r="AG5506" s="123">
        <f t="shared" si="363"/>
        <v>1000</v>
      </c>
      <c r="AH5506" s="126" cm="1">
        <f t="array" ref="AH5506">_xlfn.XLOOKUP(AD5505,CDIHistorico_[Data],CDIHistorico_[CDI dia]/100,AH5505,0)</f>
        <v>0</v>
      </c>
      <c r="AI5506" s="2">
        <f t="shared" si="365"/>
        <v>1</v>
      </c>
    </row>
    <row r="5507" spans="26:35" hidden="1" x14ac:dyDescent="0.25">
      <c r="Z5507"/>
      <c r="AD5507" s="5">
        <f t="shared" si="366"/>
        <v>44707</v>
      </c>
      <c r="AE5507" s="96" cm="1">
        <f t="array" ref="AE5507">_xlfn.XLOOKUP(AD5506,SELICHistorico[Data],SELICHistorico[SELIC dia]/100,AE5506,0)</f>
        <v>0</v>
      </c>
      <c r="AF5507" s="80">
        <f t="shared" si="364"/>
        <v>1</v>
      </c>
      <c r="AG5507" s="123">
        <f t="shared" si="363"/>
        <v>1000</v>
      </c>
      <c r="AH5507" s="126" cm="1">
        <f t="array" ref="AH5507">_xlfn.XLOOKUP(AD5506,CDIHistorico_[Data],CDIHistorico_[CDI dia]/100,AH5506,0)</f>
        <v>0</v>
      </c>
      <c r="AI5507" s="2">
        <f t="shared" si="365"/>
        <v>1</v>
      </c>
    </row>
    <row r="5508" spans="26:35" hidden="1" x14ac:dyDescent="0.25">
      <c r="Z5508"/>
      <c r="AD5508" s="5">
        <f t="shared" si="366"/>
        <v>44708</v>
      </c>
      <c r="AE5508" s="96" cm="1">
        <f t="array" ref="AE5508">_xlfn.XLOOKUP(AD5507,SELICHistorico[Data],SELICHistorico[SELIC dia]/100,AE5507,0)</f>
        <v>0</v>
      </c>
      <c r="AF5508" s="80">
        <f t="shared" si="364"/>
        <v>1</v>
      </c>
      <c r="AG5508" s="123">
        <f t="shared" si="363"/>
        <v>1000</v>
      </c>
      <c r="AH5508" s="126" cm="1">
        <f t="array" ref="AH5508">_xlfn.XLOOKUP(AD5507,CDIHistorico_[Data],CDIHistorico_[CDI dia]/100,AH5507,0)</f>
        <v>0</v>
      </c>
      <c r="AI5508" s="2">
        <f t="shared" si="365"/>
        <v>1</v>
      </c>
    </row>
    <row r="5509" spans="26:35" hidden="1" x14ac:dyDescent="0.25">
      <c r="Z5509"/>
      <c r="AD5509" s="5">
        <f t="shared" si="366"/>
        <v>44711</v>
      </c>
      <c r="AE5509" s="96" cm="1">
        <f t="array" ref="AE5509">_xlfn.XLOOKUP(AD5508,SELICHistorico[Data],SELICHistorico[SELIC dia]/100,AE5508,0)</f>
        <v>0</v>
      </c>
      <c r="AF5509" s="80">
        <f t="shared" si="364"/>
        <v>1</v>
      </c>
      <c r="AG5509" s="123">
        <f t="shared" si="363"/>
        <v>1000</v>
      </c>
      <c r="AH5509" s="126" cm="1">
        <f t="array" ref="AH5509">_xlfn.XLOOKUP(AD5508,CDIHistorico_[Data],CDIHistorico_[CDI dia]/100,AH5508,0)</f>
        <v>0</v>
      </c>
      <c r="AI5509" s="2">
        <f t="shared" si="365"/>
        <v>1</v>
      </c>
    </row>
    <row r="5510" spans="26:35" hidden="1" x14ac:dyDescent="0.25">
      <c r="Z5510"/>
      <c r="AD5510" s="5">
        <f t="shared" si="366"/>
        <v>44712</v>
      </c>
      <c r="AE5510" s="96" cm="1">
        <f t="array" ref="AE5510">_xlfn.XLOOKUP(AD5509,SELICHistorico[Data],SELICHistorico[SELIC dia]/100,AE5509,0)</f>
        <v>0</v>
      </c>
      <c r="AF5510" s="80">
        <f t="shared" si="364"/>
        <v>1</v>
      </c>
      <c r="AG5510" s="123">
        <f t="shared" si="363"/>
        <v>1000</v>
      </c>
      <c r="AH5510" s="126" cm="1">
        <f t="array" ref="AH5510">_xlfn.XLOOKUP(AD5509,CDIHistorico_[Data],CDIHistorico_[CDI dia]/100,AH5509,0)</f>
        <v>0</v>
      </c>
      <c r="AI5510" s="2">
        <f t="shared" si="365"/>
        <v>1</v>
      </c>
    </row>
    <row r="5511" spans="26:35" hidden="1" x14ac:dyDescent="0.25">
      <c r="Z5511"/>
      <c r="AD5511" s="5">
        <f t="shared" si="366"/>
        <v>44713</v>
      </c>
      <c r="AE5511" s="96" cm="1">
        <f t="array" ref="AE5511">_xlfn.XLOOKUP(AD5510,SELICHistorico[Data],SELICHistorico[SELIC dia]/100,AE5510,0)</f>
        <v>0</v>
      </c>
      <c r="AF5511" s="80">
        <f t="shared" si="364"/>
        <v>1</v>
      </c>
      <c r="AG5511" s="123">
        <f t="shared" si="363"/>
        <v>1000</v>
      </c>
      <c r="AH5511" s="126" cm="1">
        <f t="array" ref="AH5511">_xlfn.XLOOKUP(AD5510,CDIHistorico_[Data],CDIHistorico_[CDI dia]/100,AH5510,0)</f>
        <v>0</v>
      </c>
      <c r="AI5511" s="2">
        <f t="shared" si="365"/>
        <v>1</v>
      </c>
    </row>
    <row r="5512" spans="26:35" hidden="1" x14ac:dyDescent="0.25">
      <c r="Z5512"/>
      <c r="AD5512" s="5">
        <f t="shared" si="366"/>
        <v>44714</v>
      </c>
      <c r="AE5512" s="96" cm="1">
        <f t="array" ref="AE5512">_xlfn.XLOOKUP(AD5511,SELICHistorico[Data],SELICHistorico[SELIC dia]/100,AE5511,0)</f>
        <v>0</v>
      </c>
      <c r="AF5512" s="80">
        <f t="shared" si="364"/>
        <v>1</v>
      </c>
      <c r="AG5512" s="123">
        <f t="shared" si="363"/>
        <v>1000</v>
      </c>
      <c r="AH5512" s="126" cm="1">
        <f t="array" ref="AH5512">_xlfn.XLOOKUP(AD5511,CDIHistorico_[Data],CDIHistorico_[CDI dia]/100,AH5511,0)</f>
        <v>0</v>
      </c>
      <c r="AI5512" s="2">
        <f t="shared" si="365"/>
        <v>1</v>
      </c>
    </row>
    <row r="5513" spans="26:35" hidden="1" x14ac:dyDescent="0.25">
      <c r="Z5513"/>
      <c r="AD5513" s="5">
        <f t="shared" si="366"/>
        <v>44715</v>
      </c>
      <c r="AE5513" s="96" cm="1">
        <f t="array" ref="AE5513">_xlfn.XLOOKUP(AD5512,SELICHistorico[Data],SELICHistorico[SELIC dia]/100,AE5512,0)</f>
        <v>0</v>
      </c>
      <c r="AF5513" s="80">
        <f t="shared" si="364"/>
        <v>1</v>
      </c>
      <c r="AG5513" s="123">
        <f t="shared" si="363"/>
        <v>1000</v>
      </c>
      <c r="AH5513" s="126" cm="1">
        <f t="array" ref="AH5513">_xlfn.XLOOKUP(AD5512,CDIHistorico_[Data],CDIHistorico_[CDI dia]/100,AH5512,0)</f>
        <v>0</v>
      </c>
      <c r="AI5513" s="2">
        <f t="shared" si="365"/>
        <v>1</v>
      </c>
    </row>
    <row r="5514" spans="26:35" hidden="1" x14ac:dyDescent="0.25">
      <c r="Z5514"/>
      <c r="AD5514" s="5">
        <f t="shared" si="366"/>
        <v>44718</v>
      </c>
      <c r="AE5514" s="96" cm="1">
        <f t="array" ref="AE5514">_xlfn.XLOOKUP(AD5513,SELICHistorico[Data],SELICHistorico[SELIC dia]/100,AE5513,0)</f>
        <v>0</v>
      </c>
      <c r="AF5514" s="80">
        <f t="shared" si="364"/>
        <v>1</v>
      </c>
      <c r="AG5514" s="123">
        <f t="shared" si="363"/>
        <v>1000</v>
      </c>
      <c r="AH5514" s="126" cm="1">
        <f t="array" ref="AH5514">_xlfn.XLOOKUP(AD5513,CDIHistorico_[Data],CDIHistorico_[CDI dia]/100,AH5513,0)</f>
        <v>0</v>
      </c>
      <c r="AI5514" s="2">
        <f t="shared" si="365"/>
        <v>1</v>
      </c>
    </row>
    <row r="5515" spans="26:35" hidden="1" x14ac:dyDescent="0.25">
      <c r="Z5515"/>
      <c r="AD5515" s="5">
        <f t="shared" si="366"/>
        <v>44719</v>
      </c>
      <c r="AE5515" s="96" cm="1">
        <f t="array" ref="AE5515">_xlfn.XLOOKUP(AD5514,SELICHistorico[Data],SELICHistorico[SELIC dia]/100,AE5514,0)</f>
        <v>0</v>
      </c>
      <c r="AF5515" s="80">
        <f t="shared" si="364"/>
        <v>1</v>
      </c>
      <c r="AG5515" s="123">
        <f t="shared" si="363"/>
        <v>1000</v>
      </c>
      <c r="AH5515" s="126" cm="1">
        <f t="array" ref="AH5515">_xlfn.XLOOKUP(AD5514,CDIHistorico_[Data],CDIHistorico_[CDI dia]/100,AH5514,0)</f>
        <v>0</v>
      </c>
      <c r="AI5515" s="2">
        <f t="shared" si="365"/>
        <v>1</v>
      </c>
    </row>
    <row r="5516" spans="26:35" hidden="1" x14ac:dyDescent="0.25">
      <c r="Z5516"/>
      <c r="AD5516" s="5">
        <f t="shared" si="366"/>
        <v>44720</v>
      </c>
      <c r="AE5516" s="96" cm="1">
        <f t="array" ref="AE5516">_xlfn.XLOOKUP(AD5515,SELICHistorico[Data],SELICHistorico[SELIC dia]/100,AE5515,0)</f>
        <v>0</v>
      </c>
      <c r="AF5516" s="80">
        <f t="shared" si="364"/>
        <v>1</v>
      </c>
      <c r="AG5516" s="123">
        <f t="shared" ref="AG5516:AG5579" si="367">TRUNC(1000*AF5516,6)</f>
        <v>1000</v>
      </c>
      <c r="AH5516" s="126" cm="1">
        <f t="array" ref="AH5516">_xlfn.XLOOKUP(AD5515,CDIHistorico_[Data],CDIHistorico_[CDI dia]/100,AH5515,0)</f>
        <v>0</v>
      </c>
      <c r="AI5516" s="2">
        <f t="shared" si="365"/>
        <v>1</v>
      </c>
    </row>
    <row r="5517" spans="26:35" hidden="1" x14ac:dyDescent="0.25">
      <c r="Z5517"/>
      <c r="AD5517" s="5">
        <f t="shared" si="366"/>
        <v>44721</v>
      </c>
      <c r="AE5517" s="96" cm="1">
        <f t="array" ref="AE5517">_xlfn.XLOOKUP(AD5516,SELICHistorico[Data],SELICHistorico[SELIC dia]/100,AE5516,0)</f>
        <v>0</v>
      </c>
      <c r="AF5517" s="80">
        <f t="shared" ref="AF5517:AF5580" si="368">AF5516*(1+AE5517)</f>
        <v>1</v>
      </c>
      <c r="AG5517" s="123">
        <f t="shared" si="367"/>
        <v>1000</v>
      </c>
      <c r="AH5517" s="126" cm="1">
        <f t="array" ref="AH5517">_xlfn.XLOOKUP(AD5516,CDIHistorico_[Data],CDIHistorico_[CDI dia]/100,AH5516,0)</f>
        <v>0</v>
      </c>
      <c r="AI5517" s="2">
        <f t="shared" ref="AI5517:AI5580" si="369">AI5516*(1+AH5517)</f>
        <v>1</v>
      </c>
    </row>
    <row r="5518" spans="26:35" hidden="1" x14ac:dyDescent="0.25">
      <c r="Z5518"/>
      <c r="AD5518" s="5">
        <f t="shared" si="366"/>
        <v>44722</v>
      </c>
      <c r="AE5518" s="96" cm="1">
        <f t="array" ref="AE5518">_xlfn.XLOOKUP(AD5517,SELICHistorico[Data],SELICHistorico[SELIC dia]/100,AE5517,0)</f>
        <v>0</v>
      </c>
      <c r="AF5518" s="80">
        <f t="shared" si="368"/>
        <v>1</v>
      </c>
      <c r="AG5518" s="123">
        <f t="shared" si="367"/>
        <v>1000</v>
      </c>
      <c r="AH5518" s="126" cm="1">
        <f t="array" ref="AH5518">_xlfn.XLOOKUP(AD5517,CDIHistorico_[Data],CDIHistorico_[CDI dia]/100,AH5517,0)</f>
        <v>0</v>
      </c>
      <c r="AI5518" s="2">
        <f t="shared" si="369"/>
        <v>1</v>
      </c>
    </row>
    <row r="5519" spans="26:35" hidden="1" x14ac:dyDescent="0.25">
      <c r="Z5519"/>
      <c r="AD5519" s="5">
        <f t="shared" si="366"/>
        <v>44725</v>
      </c>
      <c r="AE5519" s="96" cm="1">
        <f t="array" ref="AE5519">_xlfn.XLOOKUP(AD5518,SELICHistorico[Data],SELICHistorico[SELIC dia]/100,AE5518,0)</f>
        <v>0</v>
      </c>
      <c r="AF5519" s="80">
        <f t="shared" si="368"/>
        <v>1</v>
      </c>
      <c r="AG5519" s="123">
        <f t="shared" si="367"/>
        <v>1000</v>
      </c>
      <c r="AH5519" s="126" cm="1">
        <f t="array" ref="AH5519">_xlfn.XLOOKUP(AD5518,CDIHistorico_[Data],CDIHistorico_[CDI dia]/100,AH5518,0)</f>
        <v>0</v>
      </c>
      <c r="AI5519" s="2">
        <f t="shared" si="369"/>
        <v>1</v>
      </c>
    </row>
    <row r="5520" spans="26:35" hidden="1" x14ac:dyDescent="0.25">
      <c r="Z5520"/>
      <c r="AD5520" s="5">
        <f t="shared" si="366"/>
        <v>44726</v>
      </c>
      <c r="AE5520" s="96" cm="1">
        <f t="array" ref="AE5520">_xlfn.XLOOKUP(AD5519,SELICHistorico[Data],SELICHistorico[SELIC dia]/100,AE5519,0)</f>
        <v>0</v>
      </c>
      <c r="AF5520" s="80">
        <f t="shared" si="368"/>
        <v>1</v>
      </c>
      <c r="AG5520" s="123">
        <f t="shared" si="367"/>
        <v>1000</v>
      </c>
      <c r="AH5520" s="126" cm="1">
        <f t="array" ref="AH5520">_xlfn.XLOOKUP(AD5519,CDIHistorico_[Data],CDIHistorico_[CDI dia]/100,AH5519,0)</f>
        <v>0</v>
      </c>
      <c r="AI5520" s="2">
        <f t="shared" si="369"/>
        <v>1</v>
      </c>
    </row>
    <row r="5521" spans="26:35" hidden="1" x14ac:dyDescent="0.25">
      <c r="Z5521"/>
      <c r="AD5521" s="5">
        <f t="shared" si="366"/>
        <v>44727</v>
      </c>
      <c r="AE5521" s="96" cm="1">
        <f t="array" ref="AE5521">_xlfn.XLOOKUP(AD5520,SELICHistorico[Data],SELICHistorico[SELIC dia]/100,AE5520,0)</f>
        <v>0</v>
      </c>
      <c r="AF5521" s="80">
        <f t="shared" si="368"/>
        <v>1</v>
      </c>
      <c r="AG5521" s="123">
        <f t="shared" si="367"/>
        <v>1000</v>
      </c>
      <c r="AH5521" s="126" cm="1">
        <f t="array" ref="AH5521">_xlfn.XLOOKUP(AD5520,CDIHistorico_[Data],CDIHistorico_[CDI dia]/100,AH5520,0)</f>
        <v>0</v>
      </c>
      <c r="AI5521" s="2">
        <f t="shared" si="369"/>
        <v>1</v>
      </c>
    </row>
    <row r="5522" spans="26:35" hidden="1" x14ac:dyDescent="0.25">
      <c r="Z5522"/>
      <c r="AD5522" s="5">
        <f t="shared" si="366"/>
        <v>44729</v>
      </c>
      <c r="AE5522" s="96" cm="1">
        <f t="array" ref="AE5522">_xlfn.XLOOKUP(AD5521,SELICHistorico[Data],SELICHistorico[SELIC dia]/100,AE5521,0)</f>
        <v>0</v>
      </c>
      <c r="AF5522" s="80">
        <f t="shared" si="368"/>
        <v>1</v>
      </c>
      <c r="AG5522" s="123">
        <f t="shared" si="367"/>
        <v>1000</v>
      </c>
      <c r="AH5522" s="126" cm="1">
        <f t="array" ref="AH5522">_xlfn.XLOOKUP(AD5521,CDIHistorico_[Data],CDIHistorico_[CDI dia]/100,AH5521,0)</f>
        <v>0</v>
      </c>
      <c r="AI5522" s="2">
        <f t="shared" si="369"/>
        <v>1</v>
      </c>
    </row>
    <row r="5523" spans="26:35" hidden="1" x14ac:dyDescent="0.25">
      <c r="Z5523"/>
      <c r="AD5523" s="5">
        <f t="shared" si="366"/>
        <v>44732</v>
      </c>
      <c r="AE5523" s="96" cm="1">
        <f t="array" ref="AE5523">_xlfn.XLOOKUP(AD5522,SELICHistorico[Data],SELICHistorico[SELIC dia]/100,AE5522,0)</f>
        <v>0</v>
      </c>
      <c r="AF5523" s="80">
        <f t="shared" si="368"/>
        <v>1</v>
      </c>
      <c r="AG5523" s="123">
        <f t="shared" si="367"/>
        <v>1000</v>
      </c>
      <c r="AH5523" s="126" cm="1">
        <f t="array" ref="AH5523">_xlfn.XLOOKUP(AD5522,CDIHistorico_[Data],CDIHistorico_[CDI dia]/100,AH5522,0)</f>
        <v>0</v>
      </c>
      <c r="AI5523" s="2">
        <f t="shared" si="369"/>
        <v>1</v>
      </c>
    </row>
    <row r="5524" spans="26:35" hidden="1" x14ac:dyDescent="0.25">
      <c r="Z5524"/>
      <c r="AD5524" s="5">
        <f t="shared" ref="AD5524:AD5587" si="370">WORKDAY(AD5523,1,feriados)</f>
        <v>44733</v>
      </c>
      <c r="AE5524" s="96" cm="1">
        <f t="array" ref="AE5524">_xlfn.XLOOKUP(AD5523,SELICHistorico[Data],SELICHistorico[SELIC dia]/100,AE5523,0)</f>
        <v>0</v>
      </c>
      <c r="AF5524" s="80">
        <f t="shared" si="368"/>
        <v>1</v>
      </c>
      <c r="AG5524" s="123">
        <f t="shared" si="367"/>
        <v>1000</v>
      </c>
      <c r="AH5524" s="126" cm="1">
        <f t="array" ref="AH5524">_xlfn.XLOOKUP(AD5523,CDIHistorico_[Data],CDIHistorico_[CDI dia]/100,AH5523,0)</f>
        <v>0</v>
      </c>
      <c r="AI5524" s="2">
        <f t="shared" si="369"/>
        <v>1</v>
      </c>
    </row>
    <row r="5525" spans="26:35" hidden="1" x14ac:dyDescent="0.25">
      <c r="Z5525"/>
      <c r="AD5525" s="5">
        <f t="shared" si="370"/>
        <v>44734</v>
      </c>
      <c r="AE5525" s="96" cm="1">
        <f t="array" ref="AE5525">_xlfn.XLOOKUP(AD5524,SELICHistorico[Data],SELICHistorico[SELIC dia]/100,AE5524,0)</f>
        <v>0</v>
      </c>
      <c r="AF5525" s="80">
        <f t="shared" si="368"/>
        <v>1</v>
      </c>
      <c r="AG5525" s="123">
        <f t="shared" si="367"/>
        <v>1000</v>
      </c>
      <c r="AH5525" s="126" cm="1">
        <f t="array" ref="AH5525">_xlfn.XLOOKUP(AD5524,CDIHistorico_[Data],CDIHistorico_[CDI dia]/100,AH5524,0)</f>
        <v>0</v>
      </c>
      <c r="AI5525" s="2">
        <f t="shared" si="369"/>
        <v>1</v>
      </c>
    </row>
    <row r="5526" spans="26:35" hidden="1" x14ac:dyDescent="0.25">
      <c r="Z5526"/>
      <c r="AD5526" s="5">
        <f t="shared" si="370"/>
        <v>44735</v>
      </c>
      <c r="AE5526" s="96" cm="1">
        <f t="array" ref="AE5526">_xlfn.XLOOKUP(AD5525,SELICHistorico[Data],SELICHistorico[SELIC dia]/100,AE5525,0)</f>
        <v>0</v>
      </c>
      <c r="AF5526" s="80">
        <f t="shared" si="368"/>
        <v>1</v>
      </c>
      <c r="AG5526" s="123">
        <f t="shared" si="367"/>
        <v>1000</v>
      </c>
      <c r="AH5526" s="126" cm="1">
        <f t="array" ref="AH5526">_xlfn.XLOOKUP(AD5525,CDIHistorico_[Data],CDIHistorico_[CDI dia]/100,AH5525,0)</f>
        <v>0</v>
      </c>
      <c r="AI5526" s="2">
        <f t="shared" si="369"/>
        <v>1</v>
      </c>
    </row>
    <row r="5527" spans="26:35" hidden="1" x14ac:dyDescent="0.25">
      <c r="Z5527"/>
      <c r="AD5527" s="5">
        <f t="shared" si="370"/>
        <v>44736</v>
      </c>
      <c r="AE5527" s="96" cm="1">
        <f t="array" ref="AE5527">_xlfn.XLOOKUP(AD5526,SELICHistorico[Data],SELICHistorico[SELIC dia]/100,AE5526,0)</f>
        <v>0</v>
      </c>
      <c r="AF5527" s="80">
        <f t="shared" si="368"/>
        <v>1</v>
      </c>
      <c r="AG5527" s="123">
        <f t="shared" si="367"/>
        <v>1000</v>
      </c>
      <c r="AH5527" s="126" cm="1">
        <f t="array" ref="AH5527">_xlfn.XLOOKUP(AD5526,CDIHistorico_[Data],CDIHistorico_[CDI dia]/100,AH5526,0)</f>
        <v>0</v>
      </c>
      <c r="AI5527" s="2">
        <f t="shared" si="369"/>
        <v>1</v>
      </c>
    </row>
    <row r="5528" spans="26:35" hidden="1" x14ac:dyDescent="0.25">
      <c r="Z5528"/>
      <c r="AD5528" s="5">
        <f t="shared" si="370"/>
        <v>44739</v>
      </c>
      <c r="AE5528" s="96" cm="1">
        <f t="array" ref="AE5528">_xlfn.XLOOKUP(AD5527,SELICHistorico[Data],SELICHistorico[SELIC dia]/100,AE5527,0)</f>
        <v>0</v>
      </c>
      <c r="AF5528" s="80">
        <f t="shared" si="368"/>
        <v>1</v>
      </c>
      <c r="AG5528" s="123">
        <f t="shared" si="367"/>
        <v>1000</v>
      </c>
      <c r="AH5528" s="126" cm="1">
        <f t="array" ref="AH5528">_xlfn.XLOOKUP(AD5527,CDIHistorico_[Data],CDIHistorico_[CDI dia]/100,AH5527,0)</f>
        <v>0</v>
      </c>
      <c r="AI5528" s="2">
        <f t="shared" si="369"/>
        <v>1</v>
      </c>
    </row>
    <row r="5529" spans="26:35" hidden="1" x14ac:dyDescent="0.25">
      <c r="Z5529"/>
      <c r="AD5529" s="5">
        <f t="shared" si="370"/>
        <v>44740</v>
      </c>
      <c r="AE5529" s="96" cm="1">
        <f t="array" ref="AE5529">_xlfn.XLOOKUP(AD5528,SELICHistorico[Data],SELICHistorico[SELIC dia]/100,AE5528,0)</f>
        <v>0</v>
      </c>
      <c r="AF5529" s="80">
        <f t="shared" si="368"/>
        <v>1</v>
      </c>
      <c r="AG5529" s="123">
        <f t="shared" si="367"/>
        <v>1000</v>
      </c>
      <c r="AH5529" s="126" cm="1">
        <f t="array" ref="AH5529">_xlfn.XLOOKUP(AD5528,CDIHistorico_[Data],CDIHistorico_[CDI dia]/100,AH5528,0)</f>
        <v>0</v>
      </c>
      <c r="AI5529" s="2">
        <f t="shared" si="369"/>
        <v>1</v>
      </c>
    </row>
    <row r="5530" spans="26:35" hidden="1" x14ac:dyDescent="0.25">
      <c r="Z5530"/>
      <c r="AD5530" s="5">
        <f t="shared" si="370"/>
        <v>44741</v>
      </c>
      <c r="AE5530" s="96" cm="1">
        <f t="array" ref="AE5530">_xlfn.XLOOKUP(AD5529,SELICHistorico[Data],SELICHistorico[SELIC dia]/100,AE5529,0)</f>
        <v>0</v>
      </c>
      <c r="AF5530" s="80">
        <f t="shared" si="368"/>
        <v>1</v>
      </c>
      <c r="AG5530" s="123">
        <f t="shared" si="367"/>
        <v>1000</v>
      </c>
      <c r="AH5530" s="126" cm="1">
        <f t="array" ref="AH5530">_xlfn.XLOOKUP(AD5529,CDIHistorico_[Data],CDIHistorico_[CDI dia]/100,AH5529,0)</f>
        <v>0</v>
      </c>
      <c r="AI5530" s="2">
        <f t="shared" si="369"/>
        <v>1</v>
      </c>
    </row>
    <row r="5531" spans="26:35" hidden="1" x14ac:dyDescent="0.25">
      <c r="Z5531"/>
      <c r="AD5531" s="5">
        <f t="shared" si="370"/>
        <v>44742</v>
      </c>
      <c r="AE5531" s="96" cm="1">
        <f t="array" ref="AE5531">_xlfn.XLOOKUP(AD5530,SELICHistorico[Data],SELICHistorico[SELIC dia]/100,AE5530,0)</f>
        <v>0</v>
      </c>
      <c r="AF5531" s="80">
        <f t="shared" si="368"/>
        <v>1</v>
      </c>
      <c r="AG5531" s="123">
        <f t="shared" si="367"/>
        <v>1000</v>
      </c>
      <c r="AH5531" s="126" cm="1">
        <f t="array" ref="AH5531">_xlfn.XLOOKUP(AD5530,CDIHistorico_[Data],CDIHistorico_[CDI dia]/100,AH5530,0)</f>
        <v>0</v>
      </c>
      <c r="AI5531" s="2">
        <f t="shared" si="369"/>
        <v>1</v>
      </c>
    </row>
    <row r="5532" spans="26:35" hidden="1" x14ac:dyDescent="0.25">
      <c r="Z5532"/>
      <c r="AD5532" s="5">
        <f t="shared" si="370"/>
        <v>44743</v>
      </c>
      <c r="AE5532" s="96" cm="1">
        <f t="array" ref="AE5532">_xlfn.XLOOKUP(AD5531,SELICHistorico[Data],SELICHistorico[SELIC dia]/100,AE5531,0)</f>
        <v>0</v>
      </c>
      <c r="AF5532" s="80">
        <f t="shared" si="368"/>
        <v>1</v>
      </c>
      <c r="AG5532" s="123">
        <f t="shared" si="367"/>
        <v>1000</v>
      </c>
      <c r="AH5532" s="126" cm="1">
        <f t="array" ref="AH5532">_xlfn.XLOOKUP(AD5531,CDIHistorico_[Data],CDIHistorico_[CDI dia]/100,AH5531,0)</f>
        <v>0</v>
      </c>
      <c r="AI5532" s="2">
        <f t="shared" si="369"/>
        <v>1</v>
      </c>
    </row>
    <row r="5533" spans="26:35" hidden="1" x14ac:dyDescent="0.25">
      <c r="Z5533"/>
      <c r="AD5533" s="5">
        <f t="shared" si="370"/>
        <v>44746</v>
      </c>
      <c r="AE5533" s="96" cm="1">
        <f t="array" ref="AE5533">_xlfn.XLOOKUP(AD5532,SELICHistorico[Data],SELICHistorico[SELIC dia]/100,AE5532,0)</f>
        <v>0</v>
      </c>
      <c r="AF5533" s="80">
        <f t="shared" si="368"/>
        <v>1</v>
      </c>
      <c r="AG5533" s="123">
        <f t="shared" si="367"/>
        <v>1000</v>
      </c>
      <c r="AH5533" s="126" cm="1">
        <f t="array" ref="AH5533">_xlfn.XLOOKUP(AD5532,CDIHistorico_[Data],CDIHistorico_[CDI dia]/100,AH5532,0)</f>
        <v>0</v>
      </c>
      <c r="AI5533" s="2">
        <f t="shared" si="369"/>
        <v>1</v>
      </c>
    </row>
    <row r="5534" spans="26:35" hidden="1" x14ac:dyDescent="0.25">
      <c r="Z5534"/>
      <c r="AD5534" s="5">
        <f t="shared" si="370"/>
        <v>44747</v>
      </c>
      <c r="AE5534" s="96" cm="1">
        <f t="array" ref="AE5534">_xlfn.XLOOKUP(AD5533,SELICHistorico[Data],SELICHistorico[SELIC dia]/100,AE5533,0)</f>
        <v>0</v>
      </c>
      <c r="AF5534" s="80">
        <f t="shared" si="368"/>
        <v>1</v>
      </c>
      <c r="AG5534" s="123">
        <f t="shared" si="367"/>
        <v>1000</v>
      </c>
      <c r="AH5534" s="126" cm="1">
        <f t="array" ref="AH5534">_xlfn.XLOOKUP(AD5533,CDIHistorico_[Data],CDIHistorico_[CDI dia]/100,AH5533,0)</f>
        <v>0</v>
      </c>
      <c r="AI5534" s="2">
        <f t="shared" si="369"/>
        <v>1</v>
      </c>
    </row>
    <row r="5535" spans="26:35" hidden="1" x14ac:dyDescent="0.25">
      <c r="Z5535"/>
      <c r="AD5535" s="5">
        <f t="shared" si="370"/>
        <v>44748</v>
      </c>
      <c r="AE5535" s="96" cm="1">
        <f t="array" ref="AE5535">_xlfn.XLOOKUP(AD5534,SELICHistorico[Data],SELICHistorico[SELIC dia]/100,AE5534,0)</f>
        <v>0</v>
      </c>
      <c r="AF5535" s="80">
        <f t="shared" si="368"/>
        <v>1</v>
      </c>
      <c r="AG5535" s="123">
        <f t="shared" si="367"/>
        <v>1000</v>
      </c>
      <c r="AH5535" s="126" cm="1">
        <f t="array" ref="AH5535">_xlfn.XLOOKUP(AD5534,CDIHistorico_[Data],CDIHistorico_[CDI dia]/100,AH5534,0)</f>
        <v>0</v>
      </c>
      <c r="AI5535" s="2">
        <f t="shared" si="369"/>
        <v>1</v>
      </c>
    </row>
    <row r="5536" spans="26:35" hidden="1" x14ac:dyDescent="0.25">
      <c r="Z5536"/>
      <c r="AD5536" s="5">
        <f t="shared" si="370"/>
        <v>44749</v>
      </c>
      <c r="AE5536" s="96" cm="1">
        <f t="array" ref="AE5536">_xlfn.XLOOKUP(AD5535,SELICHistorico[Data],SELICHistorico[SELIC dia]/100,AE5535,0)</f>
        <v>0</v>
      </c>
      <c r="AF5536" s="80">
        <f t="shared" si="368"/>
        <v>1</v>
      </c>
      <c r="AG5536" s="123">
        <f t="shared" si="367"/>
        <v>1000</v>
      </c>
      <c r="AH5536" s="126" cm="1">
        <f t="array" ref="AH5536">_xlfn.XLOOKUP(AD5535,CDIHistorico_[Data],CDIHistorico_[CDI dia]/100,AH5535,0)</f>
        <v>0</v>
      </c>
      <c r="AI5536" s="2">
        <f t="shared" si="369"/>
        <v>1</v>
      </c>
    </row>
    <row r="5537" spans="26:35" hidden="1" x14ac:dyDescent="0.25">
      <c r="Z5537"/>
      <c r="AD5537" s="5">
        <f t="shared" si="370"/>
        <v>44750</v>
      </c>
      <c r="AE5537" s="96" cm="1">
        <f t="array" ref="AE5537">_xlfn.XLOOKUP(AD5536,SELICHistorico[Data],SELICHistorico[SELIC dia]/100,AE5536,0)</f>
        <v>0</v>
      </c>
      <c r="AF5537" s="80">
        <f t="shared" si="368"/>
        <v>1</v>
      </c>
      <c r="AG5537" s="123">
        <f t="shared" si="367"/>
        <v>1000</v>
      </c>
      <c r="AH5537" s="126" cm="1">
        <f t="array" ref="AH5537">_xlfn.XLOOKUP(AD5536,CDIHistorico_[Data],CDIHistorico_[CDI dia]/100,AH5536,0)</f>
        <v>0</v>
      </c>
      <c r="AI5537" s="2">
        <f t="shared" si="369"/>
        <v>1</v>
      </c>
    </row>
    <row r="5538" spans="26:35" hidden="1" x14ac:dyDescent="0.25">
      <c r="Z5538"/>
      <c r="AD5538" s="5">
        <f t="shared" si="370"/>
        <v>44753</v>
      </c>
      <c r="AE5538" s="96" cm="1">
        <f t="array" ref="AE5538">_xlfn.XLOOKUP(AD5537,SELICHistorico[Data],SELICHistorico[SELIC dia]/100,AE5537,0)</f>
        <v>0</v>
      </c>
      <c r="AF5538" s="80">
        <f t="shared" si="368"/>
        <v>1</v>
      </c>
      <c r="AG5538" s="123">
        <f t="shared" si="367"/>
        <v>1000</v>
      </c>
      <c r="AH5538" s="126" cm="1">
        <f t="array" ref="AH5538">_xlfn.XLOOKUP(AD5537,CDIHistorico_[Data],CDIHistorico_[CDI dia]/100,AH5537,0)</f>
        <v>0</v>
      </c>
      <c r="AI5538" s="2">
        <f t="shared" si="369"/>
        <v>1</v>
      </c>
    </row>
    <row r="5539" spans="26:35" hidden="1" x14ac:dyDescent="0.25">
      <c r="Z5539"/>
      <c r="AD5539" s="5">
        <f t="shared" si="370"/>
        <v>44754</v>
      </c>
      <c r="AE5539" s="96" cm="1">
        <f t="array" ref="AE5539">_xlfn.XLOOKUP(AD5538,SELICHistorico[Data],SELICHistorico[SELIC dia]/100,AE5538,0)</f>
        <v>0</v>
      </c>
      <c r="AF5539" s="80">
        <f t="shared" si="368"/>
        <v>1</v>
      </c>
      <c r="AG5539" s="123">
        <f t="shared" si="367"/>
        <v>1000</v>
      </c>
      <c r="AH5539" s="126" cm="1">
        <f t="array" ref="AH5539">_xlfn.XLOOKUP(AD5538,CDIHistorico_[Data],CDIHistorico_[CDI dia]/100,AH5538,0)</f>
        <v>0</v>
      </c>
      <c r="AI5539" s="2">
        <f t="shared" si="369"/>
        <v>1</v>
      </c>
    </row>
    <row r="5540" spans="26:35" hidden="1" x14ac:dyDescent="0.25">
      <c r="Z5540"/>
      <c r="AD5540" s="5">
        <f t="shared" si="370"/>
        <v>44755</v>
      </c>
      <c r="AE5540" s="96" cm="1">
        <f t="array" ref="AE5540">_xlfn.XLOOKUP(AD5539,SELICHistorico[Data],SELICHistorico[SELIC dia]/100,AE5539,0)</f>
        <v>0</v>
      </c>
      <c r="AF5540" s="80">
        <f t="shared" si="368"/>
        <v>1</v>
      </c>
      <c r="AG5540" s="123">
        <f t="shared" si="367"/>
        <v>1000</v>
      </c>
      <c r="AH5540" s="126" cm="1">
        <f t="array" ref="AH5540">_xlfn.XLOOKUP(AD5539,CDIHistorico_[Data],CDIHistorico_[CDI dia]/100,AH5539,0)</f>
        <v>0</v>
      </c>
      <c r="AI5540" s="2">
        <f t="shared" si="369"/>
        <v>1</v>
      </c>
    </row>
    <row r="5541" spans="26:35" hidden="1" x14ac:dyDescent="0.25">
      <c r="Z5541"/>
      <c r="AD5541" s="5">
        <f t="shared" si="370"/>
        <v>44756</v>
      </c>
      <c r="AE5541" s="96" cm="1">
        <f t="array" ref="AE5541">_xlfn.XLOOKUP(AD5540,SELICHistorico[Data],SELICHistorico[SELIC dia]/100,AE5540,0)</f>
        <v>0</v>
      </c>
      <c r="AF5541" s="80">
        <f t="shared" si="368"/>
        <v>1</v>
      </c>
      <c r="AG5541" s="123">
        <f t="shared" si="367"/>
        <v>1000</v>
      </c>
      <c r="AH5541" s="126" cm="1">
        <f t="array" ref="AH5541">_xlfn.XLOOKUP(AD5540,CDIHistorico_[Data],CDIHistorico_[CDI dia]/100,AH5540,0)</f>
        <v>0</v>
      </c>
      <c r="AI5541" s="2">
        <f t="shared" si="369"/>
        <v>1</v>
      </c>
    </row>
    <row r="5542" spans="26:35" hidden="1" x14ac:dyDescent="0.25">
      <c r="Z5542"/>
      <c r="AD5542" s="5">
        <f t="shared" si="370"/>
        <v>44757</v>
      </c>
      <c r="AE5542" s="96" cm="1">
        <f t="array" ref="AE5542">_xlfn.XLOOKUP(AD5541,SELICHistorico[Data],SELICHistorico[SELIC dia]/100,AE5541,0)</f>
        <v>0</v>
      </c>
      <c r="AF5542" s="80">
        <f t="shared" si="368"/>
        <v>1</v>
      </c>
      <c r="AG5542" s="123">
        <f t="shared" si="367"/>
        <v>1000</v>
      </c>
      <c r="AH5542" s="126" cm="1">
        <f t="array" ref="AH5542">_xlfn.XLOOKUP(AD5541,CDIHistorico_[Data],CDIHistorico_[CDI dia]/100,AH5541,0)</f>
        <v>0</v>
      </c>
      <c r="AI5542" s="2">
        <f t="shared" si="369"/>
        <v>1</v>
      </c>
    </row>
    <row r="5543" spans="26:35" hidden="1" x14ac:dyDescent="0.25">
      <c r="Z5543"/>
      <c r="AD5543" s="5">
        <f t="shared" si="370"/>
        <v>44760</v>
      </c>
      <c r="AE5543" s="96" cm="1">
        <f t="array" ref="AE5543">_xlfn.XLOOKUP(AD5542,SELICHistorico[Data],SELICHistorico[SELIC dia]/100,AE5542,0)</f>
        <v>0</v>
      </c>
      <c r="AF5543" s="80">
        <f t="shared" si="368"/>
        <v>1</v>
      </c>
      <c r="AG5543" s="123">
        <f t="shared" si="367"/>
        <v>1000</v>
      </c>
      <c r="AH5543" s="126" cm="1">
        <f t="array" ref="AH5543">_xlfn.XLOOKUP(AD5542,CDIHistorico_[Data],CDIHistorico_[CDI dia]/100,AH5542,0)</f>
        <v>0</v>
      </c>
      <c r="AI5543" s="2">
        <f t="shared" si="369"/>
        <v>1</v>
      </c>
    </row>
    <row r="5544" spans="26:35" hidden="1" x14ac:dyDescent="0.25">
      <c r="Z5544"/>
      <c r="AD5544" s="5">
        <f t="shared" si="370"/>
        <v>44761</v>
      </c>
      <c r="AE5544" s="96" cm="1">
        <f t="array" ref="AE5544">_xlfn.XLOOKUP(AD5543,SELICHistorico[Data],SELICHistorico[SELIC dia]/100,AE5543,0)</f>
        <v>0</v>
      </c>
      <c r="AF5544" s="80">
        <f t="shared" si="368"/>
        <v>1</v>
      </c>
      <c r="AG5544" s="123">
        <f t="shared" si="367"/>
        <v>1000</v>
      </c>
      <c r="AH5544" s="126" cm="1">
        <f t="array" ref="AH5544">_xlfn.XLOOKUP(AD5543,CDIHistorico_[Data],CDIHistorico_[CDI dia]/100,AH5543,0)</f>
        <v>0</v>
      </c>
      <c r="AI5544" s="2">
        <f t="shared" si="369"/>
        <v>1</v>
      </c>
    </row>
    <row r="5545" spans="26:35" hidden="1" x14ac:dyDescent="0.25">
      <c r="Z5545"/>
      <c r="AD5545" s="5">
        <f t="shared" si="370"/>
        <v>44762</v>
      </c>
      <c r="AE5545" s="96" cm="1">
        <f t="array" ref="AE5545">_xlfn.XLOOKUP(AD5544,SELICHistorico[Data],SELICHistorico[SELIC dia]/100,AE5544,0)</f>
        <v>0</v>
      </c>
      <c r="AF5545" s="80">
        <f t="shared" si="368"/>
        <v>1</v>
      </c>
      <c r="AG5545" s="123">
        <f t="shared" si="367"/>
        <v>1000</v>
      </c>
      <c r="AH5545" s="126" cm="1">
        <f t="array" ref="AH5545">_xlfn.XLOOKUP(AD5544,CDIHistorico_[Data],CDIHistorico_[CDI dia]/100,AH5544,0)</f>
        <v>0</v>
      </c>
      <c r="AI5545" s="2">
        <f t="shared" si="369"/>
        <v>1</v>
      </c>
    </row>
    <row r="5546" spans="26:35" hidden="1" x14ac:dyDescent="0.25">
      <c r="Z5546"/>
      <c r="AD5546" s="5">
        <f t="shared" si="370"/>
        <v>44763</v>
      </c>
      <c r="AE5546" s="96" cm="1">
        <f t="array" ref="AE5546">_xlfn.XLOOKUP(AD5545,SELICHistorico[Data],SELICHistorico[SELIC dia]/100,AE5545,0)</f>
        <v>0</v>
      </c>
      <c r="AF5546" s="80">
        <f t="shared" si="368"/>
        <v>1</v>
      </c>
      <c r="AG5546" s="123">
        <f t="shared" si="367"/>
        <v>1000</v>
      </c>
      <c r="AH5546" s="126" cm="1">
        <f t="array" ref="AH5546">_xlfn.XLOOKUP(AD5545,CDIHistorico_[Data],CDIHistorico_[CDI dia]/100,AH5545,0)</f>
        <v>0</v>
      </c>
      <c r="AI5546" s="2">
        <f t="shared" si="369"/>
        <v>1</v>
      </c>
    </row>
    <row r="5547" spans="26:35" hidden="1" x14ac:dyDescent="0.25">
      <c r="Z5547"/>
      <c r="AD5547" s="5">
        <f t="shared" si="370"/>
        <v>44764</v>
      </c>
      <c r="AE5547" s="96" cm="1">
        <f t="array" ref="AE5547">_xlfn.XLOOKUP(AD5546,SELICHistorico[Data],SELICHistorico[SELIC dia]/100,AE5546,0)</f>
        <v>0</v>
      </c>
      <c r="AF5547" s="80">
        <f t="shared" si="368"/>
        <v>1</v>
      </c>
      <c r="AG5547" s="123">
        <f t="shared" si="367"/>
        <v>1000</v>
      </c>
      <c r="AH5547" s="126" cm="1">
        <f t="array" ref="AH5547">_xlfn.XLOOKUP(AD5546,CDIHistorico_[Data],CDIHistorico_[CDI dia]/100,AH5546,0)</f>
        <v>0</v>
      </c>
      <c r="AI5547" s="2">
        <f t="shared" si="369"/>
        <v>1</v>
      </c>
    </row>
    <row r="5548" spans="26:35" hidden="1" x14ac:dyDescent="0.25">
      <c r="Z5548"/>
      <c r="AD5548" s="5">
        <f t="shared" si="370"/>
        <v>44767</v>
      </c>
      <c r="AE5548" s="96" cm="1">
        <f t="array" ref="AE5548">_xlfn.XLOOKUP(AD5547,SELICHistorico[Data],SELICHistorico[SELIC dia]/100,AE5547,0)</f>
        <v>0</v>
      </c>
      <c r="AF5548" s="80">
        <f t="shared" si="368"/>
        <v>1</v>
      </c>
      <c r="AG5548" s="123">
        <f t="shared" si="367"/>
        <v>1000</v>
      </c>
      <c r="AH5548" s="126" cm="1">
        <f t="array" ref="AH5548">_xlfn.XLOOKUP(AD5547,CDIHistorico_[Data],CDIHistorico_[CDI dia]/100,AH5547,0)</f>
        <v>0</v>
      </c>
      <c r="AI5548" s="2">
        <f t="shared" si="369"/>
        <v>1</v>
      </c>
    </row>
    <row r="5549" spans="26:35" hidden="1" x14ac:dyDescent="0.25">
      <c r="Z5549"/>
      <c r="AD5549" s="5">
        <f t="shared" si="370"/>
        <v>44768</v>
      </c>
      <c r="AE5549" s="96" cm="1">
        <f t="array" ref="AE5549">_xlfn.XLOOKUP(AD5548,SELICHistorico[Data],SELICHistorico[SELIC dia]/100,AE5548,0)</f>
        <v>0</v>
      </c>
      <c r="AF5549" s="80">
        <f t="shared" si="368"/>
        <v>1</v>
      </c>
      <c r="AG5549" s="123">
        <f t="shared" si="367"/>
        <v>1000</v>
      </c>
      <c r="AH5549" s="126" cm="1">
        <f t="array" ref="AH5549">_xlfn.XLOOKUP(AD5548,CDIHistorico_[Data],CDIHistorico_[CDI dia]/100,AH5548,0)</f>
        <v>0</v>
      </c>
      <c r="AI5549" s="2">
        <f t="shared" si="369"/>
        <v>1</v>
      </c>
    </row>
    <row r="5550" spans="26:35" hidden="1" x14ac:dyDescent="0.25">
      <c r="Z5550"/>
      <c r="AD5550" s="5">
        <f t="shared" si="370"/>
        <v>44769</v>
      </c>
      <c r="AE5550" s="96" cm="1">
        <f t="array" ref="AE5550">_xlfn.XLOOKUP(AD5549,SELICHistorico[Data],SELICHistorico[SELIC dia]/100,AE5549,0)</f>
        <v>0</v>
      </c>
      <c r="AF5550" s="80">
        <f t="shared" si="368"/>
        <v>1</v>
      </c>
      <c r="AG5550" s="123">
        <f t="shared" si="367"/>
        <v>1000</v>
      </c>
      <c r="AH5550" s="126" cm="1">
        <f t="array" ref="AH5550">_xlfn.XLOOKUP(AD5549,CDIHistorico_[Data],CDIHistorico_[CDI dia]/100,AH5549,0)</f>
        <v>0</v>
      </c>
      <c r="AI5550" s="2">
        <f t="shared" si="369"/>
        <v>1</v>
      </c>
    </row>
    <row r="5551" spans="26:35" hidden="1" x14ac:dyDescent="0.25">
      <c r="Z5551"/>
      <c r="AD5551" s="5">
        <f t="shared" si="370"/>
        <v>44770</v>
      </c>
      <c r="AE5551" s="96" cm="1">
        <f t="array" ref="AE5551">_xlfn.XLOOKUP(AD5550,SELICHistorico[Data],SELICHistorico[SELIC dia]/100,AE5550,0)</f>
        <v>0</v>
      </c>
      <c r="AF5551" s="80">
        <f t="shared" si="368"/>
        <v>1</v>
      </c>
      <c r="AG5551" s="123">
        <f t="shared" si="367"/>
        <v>1000</v>
      </c>
      <c r="AH5551" s="126" cm="1">
        <f t="array" ref="AH5551">_xlfn.XLOOKUP(AD5550,CDIHistorico_[Data],CDIHistorico_[CDI dia]/100,AH5550,0)</f>
        <v>0</v>
      </c>
      <c r="AI5551" s="2">
        <f t="shared" si="369"/>
        <v>1</v>
      </c>
    </row>
    <row r="5552" spans="26:35" hidden="1" x14ac:dyDescent="0.25">
      <c r="Z5552"/>
      <c r="AD5552" s="5">
        <f t="shared" si="370"/>
        <v>44771</v>
      </c>
      <c r="AE5552" s="96" cm="1">
        <f t="array" ref="AE5552">_xlfn.XLOOKUP(AD5551,SELICHistorico[Data],SELICHistorico[SELIC dia]/100,AE5551,0)</f>
        <v>0</v>
      </c>
      <c r="AF5552" s="80">
        <f t="shared" si="368"/>
        <v>1</v>
      </c>
      <c r="AG5552" s="123">
        <f t="shared" si="367"/>
        <v>1000</v>
      </c>
      <c r="AH5552" s="126" cm="1">
        <f t="array" ref="AH5552">_xlfn.XLOOKUP(AD5551,CDIHistorico_[Data],CDIHistorico_[CDI dia]/100,AH5551,0)</f>
        <v>0</v>
      </c>
      <c r="AI5552" s="2">
        <f t="shared" si="369"/>
        <v>1</v>
      </c>
    </row>
    <row r="5553" spans="26:35" hidden="1" x14ac:dyDescent="0.25">
      <c r="Z5553"/>
      <c r="AD5553" s="5">
        <f t="shared" si="370"/>
        <v>44774</v>
      </c>
      <c r="AE5553" s="96" cm="1">
        <f t="array" ref="AE5553">_xlfn.XLOOKUP(AD5552,SELICHistorico[Data],SELICHistorico[SELIC dia]/100,AE5552,0)</f>
        <v>0</v>
      </c>
      <c r="AF5553" s="80">
        <f t="shared" si="368"/>
        <v>1</v>
      </c>
      <c r="AG5553" s="123">
        <f t="shared" si="367"/>
        <v>1000</v>
      </c>
      <c r="AH5553" s="126" cm="1">
        <f t="array" ref="AH5553">_xlfn.XLOOKUP(AD5552,CDIHistorico_[Data],CDIHistorico_[CDI dia]/100,AH5552,0)</f>
        <v>0</v>
      </c>
      <c r="AI5553" s="2">
        <f t="shared" si="369"/>
        <v>1</v>
      </c>
    </row>
    <row r="5554" spans="26:35" hidden="1" x14ac:dyDescent="0.25">
      <c r="Z5554"/>
      <c r="AD5554" s="5">
        <f t="shared" si="370"/>
        <v>44775</v>
      </c>
      <c r="AE5554" s="96" cm="1">
        <f t="array" ref="AE5554">_xlfn.XLOOKUP(AD5553,SELICHistorico[Data],SELICHistorico[SELIC dia]/100,AE5553,0)</f>
        <v>0</v>
      </c>
      <c r="AF5554" s="80">
        <f t="shared" si="368"/>
        <v>1</v>
      </c>
      <c r="AG5554" s="123">
        <f t="shared" si="367"/>
        <v>1000</v>
      </c>
      <c r="AH5554" s="126" cm="1">
        <f t="array" ref="AH5554">_xlfn.XLOOKUP(AD5553,CDIHistorico_[Data],CDIHistorico_[CDI dia]/100,AH5553,0)</f>
        <v>0</v>
      </c>
      <c r="AI5554" s="2">
        <f t="shared" si="369"/>
        <v>1</v>
      </c>
    </row>
    <row r="5555" spans="26:35" hidden="1" x14ac:dyDescent="0.25">
      <c r="Z5555"/>
      <c r="AD5555" s="5">
        <f t="shared" si="370"/>
        <v>44776</v>
      </c>
      <c r="AE5555" s="96" cm="1">
        <f t="array" ref="AE5555">_xlfn.XLOOKUP(AD5554,SELICHistorico[Data],SELICHistorico[SELIC dia]/100,AE5554,0)</f>
        <v>0</v>
      </c>
      <c r="AF5555" s="80">
        <f t="shared" si="368"/>
        <v>1</v>
      </c>
      <c r="AG5555" s="123">
        <f t="shared" si="367"/>
        <v>1000</v>
      </c>
      <c r="AH5555" s="126" cm="1">
        <f t="array" ref="AH5555">_xlfn.XLOOKUP(AD5554,CDIHistorico_[Data],CDIHistorico_[CDI dia]/100,AH5554,0)</f>
        <v>0</v>
      </c>
      <c r="AI5555" s="2">
        <f t="shared" si="369"/>
        <v>1</v>
      </c>
    </row>
    <row r="5556" spans="26:35" hidden="1" x14ac:dyDescent="0.25">
      <c r="Z5556"/>
      <c r="AD5556" s="5">
        <f t="shared" si="370"/>
        <v>44777</v>
      </c>
      <c r="AE5556" s="96" cm="1">
        <f t="array" ref="AE5556">_xlfn.XLOOKUP(AD5555,SELICHistorico[Data],SELICHistorico[SELIC dia]/100,AE5555,0)</f>
        <v>0</v>
      </c>
      <c r="AF5556" s="80">
        <f t="shared" si="368"/>
        <v>1</v>
      </c>
      <c r="AG5556" s="123">
        <f t="shared" si="367"/>
        <v>1000</v>
      </c>
      <c r="AH5556" s="126" cm="1">
        <f t="array" ref="AH5556">_xlfn.XLOOKUP(AD5555,CDIHistorico_[Data],CDIHistorico_[CDI dia]/100,AH5555,0)</f>
        <v>0</v>
      </c>
      <c r="AI5556" s="2">
        <f t="shared" si="369"/>
        <v>1</v>
      </c>
    </row>
    <row r="5557" spans="26:35" hidden="1" x14ac:dyDescent="0.25">
      <c r="Z5557"/>
      <c r="AD5557" s="5">
        <f t="shared" si="370"/>
        <v>44778</v>
      </c>
      <c r="AE5557" s="96" cm="1">
        <f t="array" ref="AE5557">_xlfn.XLOOKUP(AD5556,SELICHistorico[Data],SELICHistorico[SELIC dia]/100,AE5556,0)</f>
        <v>0</v>
      </c>
      <c r="AF5557" s="80">
        <f t="shared" si="368"/>
        <v>1</v>
      </c>
      <c r="AG5557" s="123">
        <f t="shared" si="367"/>
        <v>1000</v>
      </c>
      <c r="AH5557" s="126" cm="1">
        <f t="array" ref="AH5557">_xlfn.XLOOKUP(AD5556,CDIHistorico_[Data],CDIHistorico_[CDI dia]/100,AH5556,0)</f>
        <v>0</v>
      </c>
      <c r="AI5557" s="2">
        <f t="shared" si="369"/>
        <v>1</v>
      </c>
    </row>
    <row r="5558" spans="26:35" hidden="1" x14ac:dyDescent="0.25">
      <c r="Z5558"/>
      <c r="AD5558" s="5">
        <f t="shared" si="370"/>
        <v>44781</v>
      </c>
      <c r="AE5558" s="96" cm="1">
        <f t="array" ref="AE5558">_xlfn.XLOOKUP(AD5557,SELICHistorico[Data],SELICHistorico[SELIC dia]/100,AE5557,0)</f>
        <v>0</v>
      </c>
      <c r="AF5558" s="80">
        <f t="shared" si="368"/>
        <v>1</v>
      </c>
      <c r="AG5558" s="123">
        <f t="shared" si="367"/>
        <v>1000</v>
      </c>
      <c r="AH5558" s="126" cm="1">
        <f t="array" ref="AH5558">_xlfn.XLOOKUP(AD5557,CDIHistorico_[Data],CDIHistorico_[CDI dia]/100,AH5557,0)</f>
        <v>0</v>
      </c>
      <c r="AI5558" s="2">
        <f t="shared" si="369"/>
        <v>1</v>
      </c>
    </row>
    <row r="5559" spans="26:35" hidden="1" x14ac:dyDescent="0.25">
      <c r="Z5559"/>
      <c r="AD5559" s="5">
        <f t="shared" si="370"/>
        <v>44782</v>
      </c>
      <c r="AE5559" s="96" cm="1">
        <f t="array" ref="AE5559">_xlfn.XLOOKUP(AD5558,SELICHistorico[Data],SELICHistorico[SELIC dia]/100,AE5558,0)</f>
        <v>0</v>
      </c>
      <c r="AF5559" s="80">
        <f t="shared" si="368"/>
        <v>1</v>
      </c>
      <c r="AG5559" s="123">
        <f t="shared" si="367"/>
        <v>1000</v>
      </c>
      <c r="AH5559" s="126" cm="1">
        <f t="array" ref="AH5559">_xlfn.XLOOKUP(AD5558,CDIHistorico_[Data],CDIHistorico_[CDI dia]/100,AH5558,0)</f>
        <v>0</v>
      </c>
      <c r="AI5559" s="2">
        <f t="shared" si="369"/>
        <v>1</v>
      </c>
    </row>
    <row r="5560" spans="26:35" hidden="1" x14ac:dyDescent="0.25">
      <c r="Z5560"/>
      <c r="AD5560" s="5">
        <f t="shared" si="370"/>
        <v>44783</v>
      </c>
      <c r="AE5560" s="96" cm="1">
        <f t="array" ref="AE5560">_xlfn.XLOOKUP(AD5559,SELICHistorico[Data],SELICHistorico[SELIC dia]/100,AE5559,0)</f>
        <v>0</v>
      </c>
      <c r="AF5560" s="80">
        <f t="shared" si="368"/>
        <v>1</v>
      </c>
      <c r="AG5560" s="123">
        <f t="shared" si="367"/>
        <v>1000</v>
      </c>
      <c r="AH5560" s="126" cm="1">
        <f t="array" ref="AH5560">_xlfn.XLOOKUP(AD5559,CDIHistorico_[Data],CDIHistorico_[CDI dia]/100,AH5559,0)</f>
        <v>0</v>
      </c>
      <c r="AI5560" s="2">
        <f t="shared" si="369"/>
        <v>1</v>
      </c>
    </row>
    <row r="5561" spans="26:35" hidden="1" x14ac:dyDescent="0.25">
      <c r="Z5561"/>
      <c r="AD5561" s="5">
        <f t="shared" si="370"/>
        <v>44784</v>
      </c>
      <c r="AE5561" s="96" cm="1">
        <f t="array" ref="AE5561">_xlfn.XLOOKUP(AD5560,SELICHistorico[Data],SELICHistorico[SELIC dia]/100,AE5560,0)</f>
        <v>0</v>
      </c>
      <c r="AF5561" s="80">
        <f t="shared" si="368"/>
        <v>1</v>
      </c>
      <c r="AG5561" s="123">
        <f t="shared" si="367"/>
        <v>1000</v>
      </c>
      <c r="AH5561" s="126" cm="1">
        <f t="array" ref="AH5561">_xlfn.XLOOKUP(AD5560,CDIHistorico_[Data],CDIHistorico_[CDI dia]/100,AH5560,0)</f>
        <v>0</v>
      </c>
      <c r="AI5561" s="2">
        <f t="shared" si="369"/>
        <v>1</v>
      </c>
    </row>
    <row r="5562" spans="26:35" hidden="1" x14ac:dyDescent="0.25">
      <c r="Z5562"/>
      <c r="AD5562" s="5">
        <f t="shared" si="370"/>
        <v>44785</v>
      </c>
      <c r="AE5562" s="96" cm="1">
        <f t="array" ref="AE5562">_xlfn.XLOOKUP(AD5561,SELICHistorico[Data],SELICHistorico[SELIC dia]/100,AE5561,0)</f>
        <v>0</v>
      </c>
      <c r="AF5562" s="80">
        <f t="shared" si="368"/>
        <v>1</v>
      </c>
      <c r="AG5562" s="123">
        <f t="shared" si="367"/>
        <v>1000</v>
      </c>
      <c r="AH5562" s="126" cm="1">
        <f t="array" ref="AH5562">_xlfn.XLOOKUP(AD5561,CDIHistorico_[Data],CDIHistorico_[CDI dia]/100,AH5561,0)</f>
        <v>0</v>
      </c>
      <c r="AI5562" s="2">
        <f t="shared" si="369"/>
        <v>1</v>
      </c>
    </row>
    <row r="5563" spans="26:35" hidden="1" x14ac:dyDescent="0.25">
      <c r="Z5563"/>
      <c r="AD5563" s="5">
        <f t="shared" si="370"/>
        <v>44788</v>
      </c>
      <c r="AE5563" s="96" cm="1">
        <f t="array" ref="AE5563">_xlfn.XLOOKUP(AD5562,SELICHistorico[Data],SELICHistorico[SELIC dia]/100,AE5562,0)</f>
        <v>0</v>
      </c>
      <c r="AF5563" s="80">
        <f t="shared" si="368"/>
        <v>1</v>
      </c>
      <c r="AG5563" s="123">
        <f t="shared" si="367"/>
        <v>1000</v>
      </c>
      <c r="AH5563" s="126" cm="1">
        <f t="array" ref="AH5563">_xlfn.XLOOKUP(AD5562,CDIHistorico_[Data],CDIHistorico_[CDI dia]/100,AH5562,0)</f>
        <v>0</v>
      </c>
      <c r="AI5563" s="2">
        <f t="shared" si="369"/>
        <v>1</v>
      </c>
    </row>
    <row r="5564" spans="26:35" hidden="1" x14ac:dyDescent="0.25">
      <c r="Z5564"/>
      <c r="AD5564" s="5">
        <f t="shared" si="370"/>
        <v>44789</v>
      </c>
      <c r="AE5564" s="96" cm="1">
        <f t="array" ref="AE5564">_xlfn.XLOOKUP(AD5563,SELICHistorico[Data],SELICHistorico[SELIC dia]/100,AE5563,0)</f>
        <v>0</v>
      </c>
      <c r="AF5564" s="80">
        <f t="shared" si="368"/>
        <v>1</v>
      </c>
      <c r="AG5564" s="123">
        <f t="shared" si="367"/>
        <v>1000</v>
      </c>
      <c r="AH5564" s="126" cm="1">
        <f t="array" ref="AH5564">_xlfn.XLOOKUP(AD5563,CDIHistorico_[Data],CDIHistorico_[CDI dia]/100,AH5563,0)</f>
        <v>0</v>
      </c>
      <c r="AI5564" s="2">
        <f t="shared" si="369"/>
        <v>1</v>
      </c>
    </row>
    <row r="5565" spans="26:35" hidden="1" x14ac:dyDescent="0.25">
      <c r="Z5565"/>
      <c r="AD5565" s="5">
        <f t="shared" si="370"/>
        <v>44790</v>
      </c>
      <c r="AE5565" s="96" cm="1">
        <f t="array" ref="AE5565">_xlfn.XLOOKUP(AD5564,SELICHistorico[Data],SELICHistorico[SELIC dia]/100,AE5564,0)</f>
        <v>0</v>
      </c>
      <c r="AF5565" s="80">
        <f t="shared" si="368"/>
        <v>1</v>
      </c>
      <c r="AG5565" s="123">
        <f t="shared" si="367"/>
        <v>1000</v>
      </c>
      <c r="AH5565" s="126" cm="1">
        <f t="array" ref="AH5565">_xlfn.XLOOKUP(AD5564,CDIHistorico_[Data],CDIHistorico_[CDI dia]/100,AH5564,0)</f>
        <v>0</v>
      </c>
      <c r="AI5565" s="2">
        <f t="shared" si="369"/>
        <v>1</v>
      </c>
    </row>
    <row r="5566" spans="26:35" hidden="1" x14ac:dyDescent="0.25">
      <c r="Z5566"/>
      <c r="AD5566" s="5">
        <f t="shared" si="370"/>
        <v>44791</v>
      </c>
      <c r="AE5566" s="96" cm="1">
        <f t="array" ref="AE5566">_xlfn.XLOOKUP(AD5565,SELICHistorico[Data],SELICHistorico[SELIC dia]/100,AE5565,0)</f>
        <v>0</v>
      </c>
      <c r="AF5566" s="80">
        <f t="shared" si="368"/>
        <v>1</v>
      </c>
      <c r="AG5566" s="123">
        <f t="shared" si="367"/>
        <v>1000</v>
      </c>
      <c r="AH5566" s="126" cm="1">
        <f t="array" ref="AH5566">_xlfn.XLOOKUP(AD5565,CDIHistorico_[Data],CDIHistorico_[CDI dia]/100,AH5565,0)</f>
        <v>0</v>
      </c>
      <c r="AI5566" s="2">
        <f t="shared" si="369"/>
        <v>1</v>
      </c>
    </row>
    <row r="5567" spans="26:35" hidden="1" x14ac:dyDescent="0.25">
      <c r="Z5567"/>
      <c r="AD5567" s="5">
        <f t="shared" si="370"/>
        <v>44792</v>
      </c>
      <c r="AE5567" s="96" cm="1">
        <f t="array" ref="AE5567">_xlfn.XLOOKUP(AD5566,SELICHistorico[Data],SELICHistorico[SELIC dia]/100,AE5566,0)</f>
        <v>0</v>
      </c>
      <c r="AF5567" s="80">
        <f t="shared" si="368"/>
        <v>1</v>
      </c>
      <c r="AG5567" s="123">
        <f t="shared" si="367"/>
        <v>1000</v>
      </c>
      <c r="AH5567" s="126" cm="1">
        <f t="array" ref="AH5567">_xlfn.XLOOKUP(AD5566,CDIHistorico_[Data],CDIHistorico_[CDI dia]/100,AH5566,0)</f>
        <v>0</v>
      </c>
      <c r="AI5567" s="2">
        <f t="shared" si="369"/>
        <v>1</v>
      </c>
    </row>
    <row r="5568" spans="26:35" hidden="1" x14ac:dyDescent="0.25">
      <c r="Z5568"/>
      <c r="AD5568" s="5">
        <f t="shared" si="370"/>
        <v>44795</v>
      </c>
      <c r="AE5568" s="96" cm="1">
        <f t="array" ref="AE5568">_xlfn.XLOOKUP(AD5567,SELICHistorico[Data],SELICHistorico[SELIC dia]/100,AE5567,0)</f>
        <v>0</v>
      </c>
      <c r="AF5568" s="80">
        <f t="shared" si="368"/>
        <v>1</v>
      </c>
      <c r="AG5568" s="123">
        <f t="shared" si="367"/>
        <v>1000</v>
      </c>
      <c r="AH5568" s="126" cm="1">
        <f t="array" ref="AH5568">_xlfn.XLOOKUP(AD5567,CDIHistorico_[Data],CDIHistorico_[CDI dia]/100,AH5567,0)</f>
        <v>0</v>
      </c>
      <c r="AI5568" s="2">
        <f t="shared" si="369"/>
        <v>1</v>
      </c>
    </row>
    <row r="5569" spans="26:35" hidden="1" x14ac:dyDescent="0.25">
      <c r="Z5569"/>
      <c r="AD5569" s="5">
        <f t="shared" si="370"/>
        <v>44796</v>
      </c>
      <c r="AE5569" s="96" cm="1">
        <f t="array" ref="AE5569">_xlfn.XLOOKUP(AD5568,SELICHistorico[Data],SELICHistorico[SELIC dia]/100,AE5568,0)</f>
        <v>0</v>
      </c>
      <c r="AF5569" s="80">
        <f t="shared" si="368"/>
        <v>1</v>
      </c>
      <c r="AG5569" s="123">
        <f t="shared" si="367"/>
        <v>1000</v>
      </c>
      <c r="AH5569" s="126" cm="1">
        <f t="array" ref="AH5569">_xlfn.XLOOKUP(AD5568,CDIHistorico_[Data],CDIHistorico_[CDI dia]/100,AH5568,0)</f>
        <v>0</v>
      </c>
      <c r="AI5569" s="2">
        <f t="shared" si="369"/>
        <v>1</v>
      </c>
    </row>
    <row r="5570" spans="26:35" hidden="1" x14ac:dyDescent="0.25">
      <c r="Z5570"/>
      <c r="AD5570" s="5">
        <f t="shared" si="370"/>
        <v>44797</v>
      </c>
      <c r="AE5570" s="96" cm="1">
        <f t="array" ref="AE5570">_xlfn.XLOOKUP(AD5569,SELICHistorico[Data],SELICHistorico[SELIC dia]/100,AE5569,0)</f>
        <v>0</v>
      </c>
      <c r="AF5570" s="80">
        <f t="shared" si="368"/>
        <v>1</v>
      </c>
      <c r="AG5570" s="123">
        <f t="shared" si="367"/>
        <v>1000</v>
      </c>
      <c r="AH5570" s="126" cm="1">
        <f t="array" ref="AH5570">_xlfn.XLOOKUP(AD5569,CDIHistorico_[Data],CDIHistorico_[CDI dia]/100,AH5569,0)</f>
        <v>0</v>
      </c>
      <c r="AI5570" s="2">
        <f t="shared" si="369"/>
        <v>1</v>
      </c>
    </row>
    <row r="5571" spans="26:35" hidden="1" x14ac:dyDescent="0.25">
      <c r="Z5571"/>
      <c r="AD5571" s="5">
        <f t="shared" si="370"/>
        <v>44798</v>
      </c>
      <c r="AE5571" s="96" cm="1">
        <f t="array" ref="AE5571">_xlfn.XLOOKUP(AD5570,SELICHistorico[Data],SELICHistorico[SELIC dia]/100,AE5570,0)</f>
        <v>0</v>
      </c>
      <c r="AF5571" s="80">
        <f t="shared" si="368"/>
        <v>1</v>
      </c>
      <c r="AG5571" s="123">
        <f t="shared" si="367"/>
        <v>1000</v>
      </c>
      <c r="AH5571" s="126" cm="1">
        <f t="array" ref="AH5571">_xlfn.XLOOKUP(AD5570,CDIHistorico_[Data],CDIHistorico_[CDI dia]/100,AH5570,0)</f>
        <v>0</v>
      </c>
      <c r="AI5571" s="2">
        <f t="shared" si="369"/>
        <v>1</v>
      </c>
    </row>
    <row r="5572" spans="26:35" hidden="1" x14ac:dyDescent="0.25">
      <c r="Z5572"/>
      <c r="AD5572" s="5">
        <f t="shared" si="370"/>
        <v>44799</v>
      </c>
      <c r="AE5572" s="96" cm="1">
        <f t="array" ref="AE5572">_xlfn.XLOOKUP(AD5571,SELICHistorico[Data],SELICHistorico[SELIC dia]/100,AE5571,0)</f>
        <v>0</v>
      </c>
      <c r="AF5572" s="80">
        <f t="shared" si="368"/>
        <v>1</v>
      </c>
      <c r="AG5572" s="123">
        <f t="shared" si="367"/>
        <v>1000</v>
      </c>
      <c r="AH5572" s="126" cm="1">
        <f t="array" ref="AH5572">_xlfn.XLOOKUP(AD5571,CDIHistorico_[Data],CDIHistorico_[CDI dia]/100,AH5571,0)</f>
        <v>0</v>
      </c>
      <c r="AI5572" s="2">
        <f t="shared" si="369"/>
        <v>1</v>
      </c>
    </row>
    <row r="5573" spans="26:35" hidden="1" x14ac:dyDescent="0.25">
      <c r="Z5573"/>
      <c r="AD5573" s="5">
        <f t="shared" si="370"/>
        <v>44802</v>
      </c>
      <c r="AE5573" s="96" cm="1">
        <f t="array" ref="AE5573">_xlfn.XLOOKUP(AD5572,SELICHistorico[Data],SELICHistorico[SELIC dia]/100,AE5572,0)</f>
        <v>0</v>
      </c>
      <c r="AF5573" s="80">
        <f t="shared" si="368"/>
        <v>1</v>
      </c>
      <c r="AG5573" s="123">
        <f t="shared" si="367"/>
        <v>1000</v>
      </c>
      <c r="AH5573" s="126" cm="1">
        <f t="array" ref="AH5573">_xlfn.XLOOKUP(AD5572,CDIHistorico_[Data],CDIHistorico_[CDI dia]/100,AH5572,0)</f>
        <v>0</v>
      </c>
      <c r="AI5573" s="2">
        <f t="shared" si="369"/>
        <v>1</v>
      </c>
    </row>
    <row r="5574" spans="26:35" hidden="1" x14ac:dyDescent="0.25">
      <c r="Z5574"/>
      <c r="AD5574" s="5">
        <f t="shared" si="370"/>
        <v>44803</v>
      </c>
      <c r="AE5574" s="96" cm="1">
        <f t="array" ref="AE5574">_xlfn.XLOOKUP(AD5573,SELICHistorico[Data],SELICHistorico[SELIC dia]/100,AE5573,0)</f>
        <v>0</v>
      </c>
      <c r="AF5574" s="80">
        <f t="shared" si="368"/>
        <v>1</v>
      </c>
      <c r="AG5574" s="123">
        <f t="shared" si="367"/>
        <v>1000</v>
      </c>
      <c r="AH5574" s="126" cm="1">
        <f t="array" ref="AH5574">_xlfn.XLOOKUP(AD5573,CDIHistorico_[Data],CDIHistorico_[CDI dia]/100,AH5573,0)</f>
        <v>0</v>
      </c>
      <c r="AI5574" s="2">
        <f t="shared" si="369"/>
        <v>1</v>
      </c>
    </row>
    <row r="5575" spans="26:35" hidden="1" x14ac:dyDescent="0.25">
      <c r="Z5575"/>
      <c r="AD5575" s="5">
        <f t="shared" si="370"/>
        <v>44804</v>
      </c>
      <c r="AE5575" s="96" cm="1">
        <f t="array" ref="AE5575">_xlfn.XLOOKUP(AD5574,SELICHistorico[Data],SELICHistorico[SELIC dia]/100,AE5574,0)</f>
        <v>0</v>
      </c>
      <c r="AF5575" s="80">
        <f t="shared" si="368"/>
        <v>1</v>
      </c>
      <c r="AG5575" s="123">
        <f t="shared" si="367"/>
        <v>1000</v>
      </c>
      <c r="AH5575" s="126" cm="1">
        <f t="array" ref="AH5575">_xlfn.XLOOKUP(AD5574,CDIHistorico_[Data],CDIHistorico_[CDI dia]/100,AH5574,0)</f>
        <v>0</v>
      </c>
      <c r="AI5575" s="2">
        <f t="shared" si="369"/>
        <v>1</v>
      </c>
    </row>
    <row r="5576" spans="26:35" hidden="1" x14ac:dyDescent="0.25">
      <c r="Z5576"/>
      <c r="AD5576" s="5">
        <f t="shared" si="370"/>
        <v>44805</v>
      </c>
      <c r="AE5576" s="96" cm="1">
        <f t="array" ref="AE5576">_xlfn.XLOOKUP(AD5575,SELICHistorico[Data],SELICHistorico[SELIC dia]/100,AE5575,0)</f>
        <v>0</v>
      </c>
      <c r="AF5576" s="80">
        <f t="shared" si="368"/>
        <v>1</v>
      </c>
      <c r="AG5576" s="123">
        <f t="shared" si="367"/>
        <v>1000</v>
      </c>
      <c r="AH5576" s="126" cm="1">
        <f t="array" ref="AH5576">_xlfn.XLOOKUP(AD5575,CDIHistorico_[Data],CDIHistorico_[CDI dia]/100,AH5575,0)</f>
        <v>0</v>
      </c>
      <c r="AI5576" s="2">
        <f t="shared" si="369"/>
        <v>1</v>
      </c>
    </row>
    <row r="5577" spans="26:35" hidden="1" x14ac:dyDescent="0.25">
      <c r="Z5577"/>
      <c r="AD5577" s="5">
        <f t="shared" si="370"/>
        <v>44806</v>
      </c>
      <c r="AE5577" s="96" cm="1">
        <f t="array" ref="AE5577">_xlfn.XLOOKUP(AD5576,SELICHistorico[Data],SELICHistorico[SELIC dia]/100,AE5576,0)</f>
        <v>0</v>
      </c>
      <c r="AF5577" s="80">
        <f t="shared" si="368"/>
        <v>1</v>
      </c>
      <c r="AG5577" s="123">
        <f t="shared" si="367"/>
        <v>1000</v>
      </c>
      <c r="AH5577" s="126" cm="1">
        <f t="array" ref="AH5577">_xlfn.XLOOKUP(AD5576,CDIHistorico_[Data],CDIHistorico_[CDI dia]/100,AH5576,0)</f>
        <v>0</v>
      </c>
      <c r="AI5577" s="2">
        <f t="shared" si="369"/>
        <v>1</v>
      </c>
    </row>
    <row r="5578" spans="26:35" hidden="1" x14ac:dyDescent="0.25">
      <c r="Z5578"/>
      <c r="AD5578" s="5">
        <f t="shared" si="370"/>
        <v>44809</v>
      </c>
      <c r="AE5578" s="96" cm="1">
        <f t="array" ref="AE5578">_xlfn.XLOOKUP(AD5577,SELICHistorico[Data],SELICHistorico[SELIC dia]/100,AE5577,0)</f>
        <v>0</v>
      </c>
      <c r="AF5578" s="80">
        <f t="shared" si="368"/>
        <v>1</v>
      </c>
      <c r="AG5578" s="123">
        <f t="shared" si="367"/>
        <v>1000</v>
      </c>
      <c r="AH5578" s="126" cm="1">
        <f t="array" ref="AH5578">_xlfn.XLOOKUP(AD5577,CDIHistorico_[Data],CDIHistorico_[CDI dia]/100,AH5577,0)</f>
        <v>0</v>
      </c>
      <c r="AI5578" s="2">
        <f t="shared" si="369"/>
        <v>1</v>
      </c>
    </row>
    <row r="5579" spans="26:35" hidden="1" x14ac:dyDescent="0.25">
      <c r="Z5579"/>
      <c r="AD5579" s="5">
        <f t="shared" si="370"/>
        <v>44810</v>
      </c>
      <c r="AE5579" s="96" cm="1">
        <f t="array" ref="AE5579">_xlfn.XLOOKUP(AD5578,SELICHistorico[Data],SELICHistorico[SELIC dia]/100,AE5578,0)</f>
        <v>0</v>
      </c>
      <c r="AF5579" s="80">
        <f t="shared" si="368"/>
        <v>1</v>
      </c>
      <c r="AG5579" s="123">
        <f t="shared" si="367"/>
        <v>1000</v>
      </c>
      <c r="AH5579" s="126" cm="1">
        <f t="array" ref="AH5579">_xlfn.XLOOKUP(AD5578,CDIHistorico_[Data],CDIHistorico_[CDI dia]/100,AH5578,0)</f>
        <v>0</v>
      </c>
      <c r="AI5579" s="2">
        <f t="shared" si="369"/>
        <v>1</v>
      </c>
    </row>
    <row r="5580" spans="26:35" hidden="1" x14ac:dyDescent="0.25">
      <c r="Z5580"/>
      <c r="AD5580" s="5">
        <f t="shared" si="370"/>
        <v>44812</v>
      </c>
      <c r="AE5580" s="96" cm="1">
        <f t="array" ref="AE5580">_xlfn.XLOOKUP(AD5579,SELICHistorico[Data],SELICHistorico[SELIC dia]/100,AE5579,0)</f>
        <v>0</v>
      </c>
      <c r="AF5580" s="80">
        <f t="shared" si="368"/>
        <v>1</v>
      </c>
      <c r="AG5580" s="123">
        <f t="shared" ref="AG5580:AG5643" si="371">TRUNC(1000*AF5580,6)</f>
        <v>1000</v>
      </c>
      <c r="AH5580" s="126" cm="1">
        <f t="array" ref="AH5580">_xlfn.XLOOKUP(AD5579,CDIHistorico_[Data],CDIHistorico_[CDI dia]/100,AH5579,0)</f>
        <v>0</v>
      </c>
      <c r="AI5580" s="2">
        <f t="shared" si="369"/>
        <v>1</v>
      </c>
    </row>
    <row r="5581" spans="26:35" hidden="1" x14ac:dyDescent="0.25">
      <c r="Z5581"/>
      <c r="AD5581" s="5">
        <f t="shared" si="370"/>
        <v>44813</v>
      </c>
      <c r="AE5581" s="96" cm="1">
        <f t="array" ref="AE5581">_xlfn.XLOOKUP(AD5580,SELICHistorico[Data],SELICHistorico[SELIC dia]/100,AE5580,0)</f>
        <v>0</v>
      </c>
      <c r="AF5581" s="80">
        <f t="shared" ref="AF5581:AF5644" si="372">AF5580*(1+AE5581)</f>
        <v>1</v>
      </c>
      <c r="AG5581" s="123">
        <f t="shared" si="371"/>
        <v>1000</v>
      </c>
      <c r="AH5581" s="126" cm="1">
        <f t="array" ref="AH5581">_xlfn.XLOOKUP(AD5580,CDIHistorico_[Data],CDIHistorico_[CDI dia]/100,AH5580,0)</f>
        <v>0</v>
      </c>
      <c r="AI5581" s="2">
        <f t="shared" ref="AI5581:AI5644" si="373">AI5580*(1+AH5581)</f>
        <v>1</v>
      </c>
    </row>
    <row r="5582" spans="26:35" hidden="1" x14ac:dyDescent="0.25">
      <c r="Z5582"/>
      <c r="AD5582" s="5">
        <f t="shared" si="370"/>
        <v>44816</v>
      </c>
      <c r="AE5582" s="96" cm="1">
        <f t="array" ref="AE5582">_xlfn.XLOOKUP(AD5581,SELICHistorico[Data],SELICHistorico[SELIC dia]/100,AE5581,0)</f>
        <v>0</v>
      </c>
      <c r="AF5582" s="80">
        <f t="shared" si="372"/>
        <v>1</v>
      </c>
      <c r="AG5582" s="123">
        <f t="shared" si="371"/>
        <v>1000</v>
      </c>
      <c r="AH5582" s="126" cm="1">
        <f t="array" ref="AH5582">_xlfn.XLOOKUP(AD5581,CDIHistorico_[Data],CDIHistorico_[CDI dia]/100,AH5581,0)</f>
        <v>0</v>
      </c>
      <c r="AI5582" s="2">
        <f t="shared" si="373"/>
        <v>1</v>
      </c>
    </row>
    <row r="5583" spans="26:35" hidden="1" x14ac:dyDescent="0.25">
      <c r="Z5583"/>
      <c r="AD5583" s="5">
        <f t="shared" si="370"/>
        <v>44817</v>
      </c>
      <c r="AE5583" s="96" cm="1">
        <f t="array" ref="AE5583">_xlfn.XLOOKUP(AD5582,SELICHistorico[Data],SELICHistorico[SELIC dia]/100,AE5582,0)</f>
        <v>0</v>
      </c>
      <c r="AF5583" s="80">
        <f t="shared" si="372"/>
        <v>1</v>
      </c>
      <c r="AG5583" s="123">
        <f t="shared" si="371"/>
        <v>1000</v>
      </c>
      <c r="AH5583" s="126" cm="1">
        <f t="array" ref="AH5583">_xlfn.XLOOKUP(AD5582,CDIHistorico_[Data],CDIHistorico_[CDI dia]/100,AH5582,0)</f>
        <v>0</v>
      </c>
      <c r="AI5583" s="2">
        <f t="shared" si="373"/>
        <v>1</v>
      </c>
    </row>
    <row r="5584" spans="26:35" hidden="1" x14ac:dyDescent="0.25">
      <c r="Z5584"/>
      <c r="AD5584" s="5">
        <f t="shared" si="370"/>
        <v>44818</v>
      </c>
      <c r="AE5584" s="96" cm="1">
        <f t="array" ref="AE5584">_xlfn.XLOOKUP(AD5583,SELICHistorico[Data],SELICHistorico[SELIC dia]/100,AE5583,0)</f>
        <v>0</v>
      </c>
      <c r="AF5584" s="80">
        <f t="shared" si="372"/>
        <v>1</v>
      </c>
      <c r="AG5584" s="123">
        <f t="shared" si="371"/>
        <v>1000</v>
      </c>
      <c r="AH5584" s="126" cm="1">
        <f t="array" ref="AH5584">_xlfn.XLOOKUP(AD5583,CDIHistorico_[Data],CDIHistorico_[CDI dia]/100,AH5583,0)</f>
        <v>0</v>
      </c>
      <c r="AI5584" s="2">
        <f t="shared" si="373"/>
        <v>1</v>
      </c>
    </row>
    <row r="5585" spans="26:35" hidden="1" x14ac:dyDescent="0.25">
      <c r="Z5585"/>
      <c r="AD5585" s="5">
        <f t="shared" si="370"/>
        <v>44819</v>
      </c>
      <c r="AE5585" s="96" cm="1">
        <f t="array" ref="AE5585">_xlfn.XLOOKUP(AD5584,SELICHistorico[Data],SELICHistorico[SELIC dia]/100,AE5584,0)</f>
        <v>0</v>
      </c>
      <c r="AF5585" s="80">
        <f t="shared" si="372"/>
        <v>1</v>
      </c>
      <c r="AG5585" s="123">
        <f t="shared" si="371"/>
        <v>1000</v>
      </c>
      <c r="AH5585" s="126" cm="1">
        <f t="array" ref="AH5585">_xlfn.XLOOKUP(AD5584,CDIHistorico_[Data],CDIHistorico_[CDI dia]/100,AH5584,0)</f>
        <v>0</v>
      </c>
      <c r="AI5585" s="2">
        <f t="shared" si="373"/>
        <v>1</v>
      </c>
    </row>
    <row r="5586" spans="26:35" hidden="1" x14ac:dyDescent="0.25">
      <c r="Z5586"/>
      <c r="AD5586" s="5">
        <f t="shared" si="370"/>
        <v>44820</v>
      </c>
      <c r="AE5586" s="96" cm="1">
        <f t="array" ref="AE5586">_xlfn.XLOOKUP(AD5585,SELICHistorico[Data],SELICHistorico[SELIC dia]/100,AE5585,0)</f>
        <v>0</v>
      </c>
      <c r="AF5586" s="80">
        <f t="shared" si="372"/>
        <v>1</v>
      </c>
      <c r="AG5586" s="123">
        <f t="shared" si="371"/>
        <v>1000</v>
      </c>
      <c r="AH5586" s="126" cm="1">
        <f t="array" ref="AH5586">_xlfn.XLOOKUP(AD5585,CDIHistorico_[Data],CDIHistorico_[CDI dia]/100,AH5585,0)</f>
        <v>0</v>
      </c>
      <c r="AI5586" s="2">
        <f t="shared" si="373"/>
        <v>1</v>
      </c>
    </row>
    <row r="5587" spans="26:35" hidden="1" x14ac:dyDescent="0.25">
      <c r="Z5587"/>
      <c r="AD5587" s="5">
        <f t="shared" si="370"/>
        <v>44823</v>
      </c>
      <c r="AE5587" s="96" cm="1">
        <f t="array" ref="AE5587">_xlfn.XLOOKUP(AD5586,SELICHistorico[Data],SELICHistorico[SELIC dia]/100,AE5586,0)</f>
        <v>0</v>
      </c>
      <c r="AF5587" s="80">
        <f t="shared" si="372"/>
        <v>1</v>
      </c>
      <c r="AG5587" s="123">
        <f t="shared" si="371"/>
        <v>1000</v>
      </c>
      <c r="AH5587" s="126" cm="1">
        <f t="array" ref="AH5587">_xlfn.XLOOKUP(AD5586,CDIHistorico_[Data],CDIHistorico_[CDI dia]/100,AH5586,0)</f>
        <v>0</v>
      </c>
      <c r="AI5587" s="2">
        <f t="shared" si="373"/>
        <v>1</v>
      </c>
    </row>
    <row r="5588" spans="26:35" hidden="1" x14ac:dyDescent="0.25">
      <c r="Z5588"/>
      <c r="AD5588" s="5">
        <f t="shared" ref="AD5588:AD5651" si="374">WORKDAY(AD5587,1,feriados)</f>
        <v>44824</v>
      </c>
      <c r="AE5588" s="96" cm="1">
        <f t="array" ref="AE5588">_xlfn.XLOOKUP(AD5587,SELICHistorico[Data],SELICHistorico[SELIC dia]/100,AE5587,0)</f>
        <v>0</v>
      </c>
      <c r="AF5588" s="80">
        <f t="shared" si="372"/>
        <v>1</v>
      </c>
      <c r="AG5588" s="123">
        <f t="shared" si="371"/>
        <v>1000</v>
      </c>
      <c r="AH5588" s="126" cm="1">
        <f t="array" ref="AH5588">_xlfn.XLOOKUP(AD5587,CDIHistorico_[Data],CDIHistorico_[CDI dia]/100,AH5587,0)</f>
        <v>0</v>
      </c>
      <c r="AI5588" s="2">
        <f t="shared" si="373"/>
        <v>1</v>
      </c>
    </row>
    <row r="5589" spans="26:35" hidden="1" x14ac:dyDescent="0.25">
      <c r="Z5589"/>
      <c r="AD5589" s="5">
        <f t="shared" si="374"/>
        <v>44825</v>
      </c>
      <c r="AE5589" s="96" cm="1">
        <f t="array" ref="AE5589">_xlfn.XLOOKUP(AD5588,SELICHistorico[Data],SELICHistorico[SELIC dia]/100,AE5588,0)</f>
        <v>0</v>
      </c>
      <c r="AF5589" s="80">
        <f t="shared" si="372"/>
        <v>1</v>
      </c>
      <c r="AG5589" s="123">
        <f t="shared" si="371"/>
        <v>1000</v>
      </c>
      <c r="AH5589" s="126" cm="1">
        <f t="array" ref="AH5589">_xlfn.XLOOKUP(AD5588,CDIHistorico_[Data],CDIHistorico_[CDI dia]/100,AH5588,0)</f>
        <v>0</v>
      </c>
      <c r="AI5589" s="2">
        <f t="shared" si="373"/>
        <v>1</v>
      </c>
    </row>
    <row r="5590" spans="26:35" hidden="1" x14ac:dyDescent="0.25">
      <c r="Z5590"/>
      <c r="AD5590" s="5">
        <f t="shared" si="374"/>
        <v>44826</v>
      </c>
      <c r="AE5590" s="96" cm="1">
        <f t="array" ref="AE5590">_xlfn.XLOOKUP(AD5589,SELICHistorico[Data],SELICHistorico[SELIC dia]/100,AE5589,0)</f>
        <v>0</v>
      </c>
      <c r="AF5590" s="80">
        <f t="shared" si="372"/>
        <v>1</v>
      </c>
      <c r="AG5590" s="123">
        <f t="shared" si="371"/>
        <v>1000</v>
      </c>
      <c r="AH5590" s="126" cm="1">
        <f t="array" ref="AH5590">_xlfn.XLOOKUP(AD5589,CDIHistorico_[Data],CDIHistorico_[CDI dia]/100,AH5589,0)</f>
        <v>0</v>
      </c>
      <c r="AI5590" s="2">
        <f t="shared" si="373"/>
        <v>1</v>
      </c>
    </row>
    <row r="5591" spans="26:35" hidden="1" x14ac:dyDescent="0.25">
      <c r="Z5591"/>
      <c r="AD5591" s="5">
        <f t="shared" si="374"/>
        <v>44827</v>
      </c>
      <c r="AE5591" s="96" cm="1">
        <f t="array" ref="AE5591">_xlfn.XLOOKUP(AD5590,SELICHistorico[Data],SELICHistorico[SELIC dia]/100,AE5590,0)</f>
        <v>0</v>
      </c>
      <c r="AF5591" s="80">
        <f t="shared" si="372"/>
        <v>1</v>
      </c>
      <c r="AG5591" s="123">
        <f t="shared" si="371"/>
        <v>1000</v>
      </c>
      <c r="AH5591" s="126" cm="1">
        <f t="array" ref="AH5591">_xlfn.XLOOKUP(AD5590,CDIHistorico_[Data],CDIHistorico_[CDI dia]/100,AH5590,0)</f>
        <v>0</v>
      </c>
      <c r="AI5591" s="2">
        <f t="shared" si="373"/>
        <v>1</v>
      </c>
    </row>
    <row r="5592" spans="26:35" hidden="1" x14ac:dyDescent="0.25">
      <c r="Z5592"/>
      <c r="AD5592" s="5">
        <f t="shared" si="374"/>
        <v>44830</v>
      </c>
      <c r="AE5592" s="96" cm="1">
        <f t="array" ref="AE5592">_xlfn.XLOOKUP(AD5591,SELICHistorico[Data],SELICHistorico[SELIC dia]/100,AE5591,0)</f>
        <v>0</v>
      </c>
      <c r="AF5592" s="80">
        <f t="shared" si="372"/>
        <v>1</v>
      </c>
      <c r="AG5592" s="123">
        <f t="shared" si="371"/>
        <v>1000</v>
      </c>
      <c r="AH5592" s="126" cm="1">
        <f t="array" ref="AH5592">_xlfn.XLOOKUP(AD5591,CDIHistorico_[Data],CDIHistorico_[CDI dia]/100,AH5591,0)</f>
        <v>0</v>
      </c>
      <c r="AI5592" s="2">
        <f t="shared" si="373"/>
        <v>1</v>
      </c>
    </row>
    <row r="5593" spans="26:35" hidden="1" x14ac:dyDescent="0.25">
      <c r="Z5593"/>
      <c r="AD5593" s="5">
        <f t="shared" si="374"/>
        <v>44831</v>
      </c>
      <c r="AE5593" s="96" cm="1">
        <f t="array" ref="AE5593">_xlfn.XLOOKUP(AD5592,SELICHistorico[Data],SELICHistorico[SELIC dia]/100,AE5592,0)</f>
        <v>0</v>
      </c>
      <c r="AF5593" s="80">
        <f t="shared" si="372"/>
        <v>1</v>
      </c>
      <c r="AG5593" s="123">
        <f t="shared" si="371"/>
        <v>1000</v>
      </c>
      <c r="AH5593" s="126" cm="1">
        <f t="array" ref="AH5593">_xlfn.XLOOKUP(AD5592,CDIHistorico_[Data],CDIHistorico_[CDI dia]/100,AH5592,0)</f>
        <v>0</v>
      </c>
      <c r="AI5593" s="2">
        <f t="shared" si="373"/>
        <v>1</v>
      </c>
    </row>
    <row r="5594" spans="26:35" hidden="1" x14ac:dyDescent="0.25">
      <c r="Z5594"/>
      <c r="AD5594" s="5">
        <f t="shared" si="374"/>
        <v>44832</v>
      </c>
      <c r="AE5594" s="96" cm="1">
        <f t="array" ref="AE5594">_xlfn.XLOOKUP(AD5593,SELICHistorico[Data],SELICHistorico[SELIC dia]/100,AE5593,0)</f>
        <v>0</v>
      </c>
      <c r="AF5594" s="80">
        <f t="shared" si="372"/>
        <v>1</v>
      </c>
      <c r="AG5594" s="123">
        <f t="shared" si="371"/>
        <v>1000</v>
      </c>
      <c r="AH5594" s="126" cm="1">
        <f t="array" ref="AH5594">_xlfn.XLOOKUP(AD5593,CDIHistorico_[Data],CDIHistorico_[CDI dia]/100,AH5593,0)</f>
        <v>0</v>
      </c>
      <c r="AI5594" s="2">
        <f t="shared" si="373"/>
        <v>1</v>
      </c>
    </row>
    <row r="5595" spans="26:35" hidden="1" x14ac:dyDescent="0.25">
      <c r="Z5595"/>
      <c r="AD5595" s="5">
        <f t="shared" si="374"/>
        <v>44833</v>
      </c>
      <c r="AE5595" s="96" cm="1">
        <f t="array" ref="AE5595">_xlfn.XLOOKUP(AD5594,SELICHistorico[Data],SELICHistorico[SELIC dia]/100,AE5594,0)</f>
        <v>0</v>
      </c>
      <c r="AF5595" s="80">
        <f t="shared" si="372"/>
        <v>1</v>
      </c>
      <c r="AG5595" s="123">
        <f t="shared" si="371"/>
        <v>1000</v>
      </c>
      <c r="AH5595" s="126" cm="1">
        <f t="array" ref="AH5595">_xlfn.XLOOKUP(AD5594,CDIHistorico_[Data],CDIHistorico_[CDI dia]/100,AH5594,0)</f>
        <v>0</v>
      </c>
      <c r="AI5595" s="2">
        <f t="shared" si="373"/>
        <v>1</v>
      </c>
    </row>
    <row r="5596" spans="26:35" hidden="1" x14ac:dyDescent="0.25">
      <c r="Z5596"/>
      <c r="AD5596" s="5">
        <f t="shared" si="374"/>
        <v>44834</v>
      </c>
      <c r="AE5596" s="96" cm="1">
        <f t="array" ref="AE5596">_xlfn.XLOOKUP(AD5595,SELICHistorico[Data],SELICHistorico[SELIC dia]/100,AE5595,0)</f>
        <v>0</v>
      </c>
      <c r="AF5596" s="80">
        <f t="shared" si="372"/>
        <v>1</v>
      </c>
      <c r="AG5596" s="123">
        <f t="shared" si="371"/>
        <v>1000</v>
      </c>
      <c r="AH5596" s="126" cm="1">
        <f t="array" ref="AH5596">_xlfn.XLOOKUP(AD5595,CDIHistorico_[Data],CDIHistorico_[CDI dia]/100,AH5595,0)</f>
        <v>0</v>
      </c>
      <c r="AI5596" s="2">
        <f t="shared" si="373"/>
        <v>1</v>
      </c>
    </row>
    <row r="5597" spans="26:35" hidden="1" x14ac:dyDescent="0.25">
      <c r="Z5597"/>
      <c r="AD5597" s="5">
        <f t="shared" si="374"/>
        <v>44837</v>
      </c>
      <c r="AE5597" s="96" cm="1">
        <f t="array" ref="AE5597">_xlfn.XLOOKUP(AD5596,SELICHistorico[Data],SELICHistorico[SELIC dia]/100,AE5596,0)</f>
        <v>0</v>
      </c>
      <c r="AF5597" s="80">
        <f t="shared" si="372"/>
        <v>1</v>
      </c>
      <c r="AG5597" s="123">
        <f t="shared" si="371"/>
        <v>1000</v>
      </c>
      <c r="AH5597" s="126" cm="1">
        <f t="array" ref="AH5597">_xlfn.XLOOKUP(AD5596,CDIHistorico_[Data],CDIHistorico_[CDI dia]/100,AH5596,0)</f>
        <v>0</v>
      </c>
      <c r="AI5597" s="2">
        <f t="shared" si="373"/>
        <v>1</v>
      </c>
    </row>
    <row r="5598" spans="26:35" hidden="1" x14ac:dyDescent="0.25">
      <c r="Z5598"/>
      <c r="AD5598" s="5">
        <f t="shared" si="374"/>
        <v>44838</v>
      </c>
      <c r="AE5598" s="96" cm="1">
        <f t="array" ref="AE5598">_xlfn.XLOOKUP(AD5597,SELICHistorico[Data],SELICHistorico[SELIC dia]/100,AE5597,0)</f>
        <v>0</v>
      </c>
      <c r="AF5598" s="80">
        <f t="shared" si="372"/>
        <v>1</v>
      </c>
      <c r="AG5598" s="123">
        <f t="shared" si="371"/>
        <v>1000</v>
      </c>
      <c r="AH5598" s="126" cm="1">
        <f t="array" ref="AH5598">_xlfn.XLOOKUP(AD5597,CDIHistorico_[Data],CDIHistorico_[CDI dia]/100,AH5597,0)</f>
        <v>0</v>
      </c>
      <c r="AI5598" s="2">
        <f t="shared" si="373"/>
        <v>1</v>
      </c>
    </row>
    <row r="5599" spans="26:35" hidden="1" x14ac:dyDescent="0.25">
      <c r="Z5599"/>
      <c r="AD5599" s="5">
        <f t="shared" si="374"/>
        <v>44839</v>
      </c>
      <c r="AE5599" s="96" cm="1">
        <f t="array" ref="AE5599">_xlfn.XLOOKUP(AD5598,SELICHistorico[Data],SELICHistorico[SELIC dia]/100,AE5598,0)</f>
        <v>0</v>
      </c>
      <c r="AF5599" s="80">
        <f t="shared" si="372"/>
        <v>1</v>
      </c>
      <c r="AG5599" s="123">
        <f t="shared" si="371"/>
        <v>1000</v>
      </c>
      <c r="AH5599" s="126" cm="1">
        <f t="array" ref="AH5599">_xlfn.XLOOKUP(AD5598,CDIHistorico_[Data],CDIHistorico_[CDI dia]/100,AH5598,0)</f>
        <v>0</v>
      </c>
      <c r="AI5599" s="2">
        <f t="shared" si="373"/>
        <v>1</v>
      </c>
    </row>
    <row r="5600" spans="26:35" hidden="1" x14ac:dyDescent="0.25">
      <c r="Z5600"/>
      <c r="AD5600" s="5">
        <f t="shared" si="374"/>
        <v>44840</v>
      </c>
      <c r="AE5600" s="96" cm="1">
        <f t="array" ref="AE5600">_xlfn.XLOOKUP(AD5599,SELICHistorico[Data],SELICHistorico[SELIC dia]/100,AE5599,0)</f>
        <v>0</v>
      </c>
      <c r="AF5600" s="80">
        <f t="shared" si="372"/>
        <v>1</v>
      </c>
      <c r="AG5600" s="123">
        <f t="shared" si="371"/>
        <v>1000</v>
      </c>
      <c r="AH5600" s="126" cm="1">
        <f t="array" ref="AH5600">_xlfn.XLOOKUP(AD5599,CDIHistorico_[Data],CDIHistorico_[CDI dia]/100,AH5599,0)</f>
        <v>0</v>
      </c>
      <c r="AI5600" s="2">
        <f t="shared" si="373"/>
        <v>1</v>
      </c>
    </row>
    <row r="5601" spans="26:35" hidden="1" x14ac:dyDescent="0.25">
      <c r="Z5601"/>
      <c r="AD5601" s="5">
        <f t="shared" si="374"/>
        <v>44841</v>
      </c>
      <c r="AE5601" s="96" cm="1">
        <f t="array" ref="AE5601">_xlfn.XLOOKUP(AD5600,SELICHistorico[Data],SELICHistorico[SELIC dia]/100,AE5600,0)</f>
        <v>0</v>
      </c>
      <c r="AF5601" s="80">
        <f t="shared" si="372"/>
        <v>1</v>
      </c>
      <c r="AG5601" s="123">
        <f t="shared" si="371"/>
        <v>1000</v>
      </c>
      <c r="AH5601" s="126" cm="1">
        <f t="array" ref="AH5601">_xlfn.XLOOKUP(AD5600,CDIHistorico_[Data],CDIHistorico_[CDI dia]/100,AH5600,0)</f>
        <v>0</v>
      </c>
      <c r="AI5601" s="2">
        <f t="shared" si="373"/>
        <v>1</v>
      </c>
    </row>
    <row r="5602" spans="26:35" hidden="1" x14ac:dyDescent="0.25">
      <c r="Z5602"/>
      <c r="AD5602" s="5">
        <f t="shared" si="374"/>
        <v>44844</v>
      </c>
      <c r="AE5602" s="96" cm="1">
        <f t="array" ref="AE5602">_xlfn.XLOOKUP(AD5601,SELICHistorico[Data],SELICHistorico[SELIC dia]/100,AE5601,0)</f>
        <v>0</v>
      </c>
      <c r="AF5602" s="80">
        <f t="shared" si="372"/>
        <v>1</v>
      </c>
      <c r="AG5602" s="123">
        <f t="shared" si="371"/>
        <v>1000</v>
      </c>
      <c r="AH5602" s="126" cm="1">
        <f t="array" ref="AH5602">_xlfn.XLOOKUP(AD5601,CDIHistorico_[Data],CDIHistorico_[CDI dia]/100,AH5601,0)</f>
        <v>0</v>
      </c>
      <c r="AI5602" s="2">
        <f t="shared" si="373"/>
        <v>1</v>
      </c>
    </row>
    <row r="5603" spans="26:35" hidden="1" x14ac:dyDescent="0.25">
      <c r="Z5603"/>
      <c r="AD5603" s="5">
        <f t="shared" si="374"/>
        <v>44845</v>
      </c>
      <c r="AE5603" s="96" cm="1">
        <f t="array" ref="AE5603">_xlfn.XLOOKUP(AD5602,SELICHistorico[Data],SELICHistorico[SELIC dia]/100,AE5602,0)</f>
        <v>0</v>
      </c>
      <c r="AF5603" s="80">
        <f t="shared" si="372"/>
        <v>1</v>
      </c>
      <c r="AG5603" s="123">
        <f t="shared" si="371"/>
        <v>1000</v>
      </c>
      <c r="AH5603" s="126" cm="1">
        <f t="array" ref="AH5603">_xlfn.XLOOKUP(AD5602,CDIHistorico_[Data],CDIHistorico_[CDI dia]/100,AH5602,0)</f>
        <v>0</v>
      </c>
      <c r="AI5603" s="2">
        <f t="shared" si="373"/>
        <v>1</v>
      </c>
    </row>
    <row r="5604" spans="26:35" hidden="1" x14ac:dyDescent="0.25">
      <c r="Z5604"/>
      <c r="AD5604" s="5">
        <f t="shared" si="374"/>
        <v>44847</v>
      </c>
      <c r="AE5604" s="96" cm="1">
        <f t="array" ref="AE5604">_xlfn.XLOOKUP(AD5603,SELICHistorico[Data],SELICHistorico[SELIC dia]/100,AE5603,0)</f>
        <v>0</v>
      </c>
      <c r="AF5604" s="80">
        <f t="shared" si="372"/>
        <v>1</v>
      </c>
      <c r="AG5604" s="123">
        <f t="shared" si="371"/>
        <v>1000</v>
      </c>
      <c r="AH5604" s="126" cm="1">
        <f t="array" ref="AH5604">_xlfn.XLOOKUP(AD5603,CDIHistorico_[Data],CDIHistorico_[CDI dia]/100,AH5603,0)</f>
        <v>0</v>
      </c>
      <c r="AI5604" s="2">
        <f t="shared" si="373"/>
        <v>1</v>
      </c>
    </row>
    <row r="5605" spans="26:35" hidden="1" x14ac:dyDescent="0.25">
      <c r="Z5605"/>
      <c r="AD5605" s="5">
        <f t="shared" si="374"/>
        <v>44848</v>
      </c>
      <c r="AE5605" s="96" cm="1">
        <f t="array" ref="AE5605">_xlfn.XLOOKUP(AD5604,SELICHistorico[Data],SELICHistorico[SELIC dia]/100,AE5604,0)</f>
        <v>0</v>
      </c>
      <c r="AF5605" s="80">
        <f t="shared" si="372"/>
        <v>1</v>
      </c>
      <c r="AG5605" s="123">
        <f t="shared" si="371"/>
        <v>1000</v>
      </c>
      <c r="AH5605" s="126" cm="1">
        <f t="array" ref="AH5605">_xlfn.XLOOKUP(AD5604,CDIHistorico_[Data],CDIHistorico_[CDI dia]/100,AH5604,0)</f>
        <v>0</v>
      </c>
      <c r="AI5605" s="2">
        <f t="shared" si="373"/>
        <v>1</v>
      </c>
    </row>
    <row r="5606" spans="26:35" hidden="1" x14ac:dyDescent="0.25">
      <c r="Z5606"/>
      <c r="AD5606" s="5">
        <f t="shared" si="374"/>
        <v>44851</v>
      </c>
      <c r="AE5606" s="96" cm="1">
        <f t="array" ref="AE5606">_xlfn.XLOOKUP(AD5605,SELICHistorico[Data],SELICHistorico[SELIC dia]/100,AE5605,0)</f>
        <v>0</v>
      </c>
      <c r="AF5606" s="80">
        <f t="shared" si="372"/>
        <v>1</v>
      </c>
      <c r="AG5606" s="123">
        <f t="shared" si="371"/>
        <v>1000</v>
      </c>
      <c r="AH5606" s="126" cm="1">
        <f t="array" ref="AH5606">_xlfn.XLOOKUP(AD5605,CDIHistorico_[Data],CDIHistorico_[CDI dia]/100,AH5605,0)</f>
        <v>0</v>
      </c>
      <c r="AI5606" s="2">
        <f t="shared" si="373"/>
        <v>1</v>
      </c>
    </row>
    <row r="5607" spans="26:35" hidden="1" x14ac:dyDescent="0.25">
      <c r="Z5607"/>
      <c r="AD5607" s="5">
        <f t="shared" si="374"/>
        <v>44852</v>
      </c>
      <c r="AE5607" s="96" cm="1">
        <f t="array" ref="AE5607">_xlfn.XLOOKUP(AD5606,SELICHistorico[Data],SELICHistorico[SELIC dia]/100,AE5606,0)</f>
        <v>0</v>
      </c>
      <c r="AF5607" s="80">
        <f t="shared" si="372"/>
        <v>1</v>
      </c>
      <c r="AG5607" s="123">
        <f t="shared" si="371"/>
        <v>1000</v>
      </c>
      <c r="AH5607" s="126" cm="1">
        <f t="array" ref="AH5607">_xlfn.XLOOKUP(AD5606,CDIHistorico_[Data],CDIHistorico_[CDI dia]/100,AH5606,0)</f>
        <v>0</v>
      </c>
      <c r="AI5607" s="2">
        <f t="shared" si="373"/>
        <v>1</v>
      </c>
    </row>
    <row r="5608" spans="26:35" hidden="1" x14ac:dyDescent="0.25">
      <c r="Z5608"/>
      <c r="AD5608" s="5">
        <f t="shared" si="374"/>
        <v>44853</v>
      </c>
      <c r="AE5608" s="96" cm="1">
        <f t="array" ref="AE5608">_xlfn.XLOOKUP(AD5607,SELICHistorico[Data],SELICHistorico[SELIC dia]/100,AE5607,0)</f>
        <v>0</v>
      </c>
      <c r="AF5608" s="80">
        <f t="shared" si="372"/>
        <v>1</v>
      </c>
      <c r="AG5608" s="123">
        <f t="shared" si="371"/>
        <v>1000</v>
      </c>
      <c r="AH5608" s="126" cm="1">
        <f t="array" ref="AH5608">_xlfn.XLOOKUP(AD5607,CDIHistorico_[Data],CDIHistorico_[CDI dia]/100,AH5607,0)</f>
        <v>0</v>
      </c>
      <c r="AI5608" s="2">
        <f t="shared" si="373"/>
        <v>1</v>
      </c>
    </row>
    <row r="5609" spans="26:35" hidden="1" x14ac:dyDescent="0.25">
      <c r="Z5609"/>
      <c r="AD5609" s="5">
        <f t="shared" si="374"/>
        <v>44854</v>
      </c>
      <c r="AE5609" s="96" cm="1">
        <f t="array" ref="AE5609">_xlfn.XLOOKUP(AD5608,SELICHistorico[Data],SELICHistorico[SELIC dia]/100,AE5608,0)</f>
        <v>0</v>
      </c>
      <c r="AF5609" s="80">
        <f t="shared" si="372"/>
        <v>1</v>
      </c>
      <c r="AG5609" s="123">
        <f t="shared" si="371"/>
        <v>1000</v>
      </c>
      <c r="AH5609" s="126" cm="1">
        <f t="array" ref="AH5609">_xlfn.XLOOKUP(AD5608,CDIHistorico_[Data],CDIHistorico_[CDI dia]/100,AH5608,0)</f>
        <v>0</v>
      </c>
      <c r="AI5609" s="2">
        <f t="shared" si="373"/>
        <v>1</v>
      </c>
    </row>
    <row r="5610" spans="26:35" hidden="1" x14ac:dyDescent="0.25">
      <c r="Z5610"/>
      <c r="AD5610" s="5">
        <f t="shared" si="374"/>
        <v>44855</v>
      </c>
      <c r="AE5610" s="96" cm="1">
        <f t="array" ref="AE5610">_xlfn.XLOOKUP(AD5609,SELICHistorico[Data],SELICHistorico[SELIC dia]/100,AE5609,0)</f>
        <v>0</v>
      </c>
      <c r="AF5610" s="80">
        <f t="shared" si="372"/>
        <v>1</v>
      </c>
      <c r="AG5610" s="123">
        <f t="shared" si="371"/>
        <v>1000</v>
      </c>
      <c r="AH5610" s="126" cm="1">
        <f t="array" ref="AH5610">_xlfn.XLOOKUP(AD5609,CDIHistorico_[Data],CDIHistorico_[CDI dia]/100,AH5609,0)</f>
        <v>0</v>
      </c>
      <c r="AI5610" s="2">
        <f t="shared" si="373"/>
        <v>1</v>
      </c>
    </row>
    <row r="5611" spans="26:35" hidden="1" x14ac:dyDescent="0.25">
      <c r="Z5611"/>
      <c r="AD5611" s="5">
        <f t="shared" si="374"/>
        <v>44858</v>
      </c>
      <c r="AE5611" s="96" cm="1">
        <f t="array" ref="AE5611">_xlfn.XLOOKUP(AD5610,SELICHistorico[Data],SELICHistorico[SELIC dia]/100,AE5610,0)</f>
        <v>0</v>
      </c>
      <c r="AF5611" s="80">
        <f t="shared" si="372"/>
        <v>1</v>
      </c>
      <c r="AG5611" s="123">
        <f t="shared" si="371"/>
        <v>1000</v>
      </c>
      <c r="AH5611" s="126" cm="1">
        <f t="array" ref="AH5611">_xlfn.XLOOKUP(AD5610,CDIHistorico_[Data],CDIHistorico_[CDI dia]/100,AH5610,0)</f>
        <v>0</v>
      </c>
      <c r="AI5611" s="2">
        <f t="shared" si="373"/>
        <v>1</v>
      </c>
    </row>
    <row r="5612" spans="26:35" hidden="1" x14ac:dyDescent="0.25">
      <c r="Z5612"/>
      <c r="AD5612" s="5">
        <f t="shared" si="374"/>
        <v>44859</v>
      </c>
      <c r="AE5612" s="96" cm="1">
        <f t="array" ref="AE5612">_xlfn.XLOOKUP(AD5611,SELICHistorico[Data],SELICHistorico[SELIC dia]/100,AE5611,0)</f>
        <v>0</v>
      </c>
      <c r="AF5612" s="80">
        <f t="shared" si="372"/>
        <v>1</v>
      </c>
      <c r="AG5612" s="123">
        <f t="shared" si="371"/>
        <v>1000</v>
      </c>
      <c r="AH5612" s="126" cm="1">
        <f t="array" ref="AH5612">_xlfn.XLOOKUP(AD5611,CDIHistorico_[Data],CDIHistorico_[CDI dia]/100,AH5611,0)</f>
        <v>0</v>
      </c>
      <c r="AI5612" s="2">
        <f t="shared" si="373"/>
        <v>1</v>
      </c>
    </row>
    <row r="5613" spans="26:35" hidden="1" x14ac:dyDescent="0.25">
      <c r="Z5613"/>
      <c r="AD5613" s="5">
        <f t="shared" si="374"/>
        <v>44860</v>
      </c>
      <c r="AE5613" s="96" cm="1">
        <f t="array" ref="AE5613">_xlfn.XLOOKUP(AD5612,SELICHistorico[Data],SELICHistorico[SELIC dia]/100,AE5612,0)</f>
        <v>0</v>
      </c>
      <c r="AF5613" s="80">
        <f t="shared" si="372"/>
        <v>1</v>
      </c>
      <c r="AG5613" s="123">
        <f t="shared" si="371"/>
        <v>1000</v>
      </c>
      <c r="AH5613" s="126" cm="1">
        <f t="array" ref="AH5613">_xlfn.XLOOKUP(AD5612,CDIHistorico_[Data],CDIHistorico_[CDI dia]/100,AH5612,0)</f>
        <v>0</v>
      </c>
      <c r="AI5613" s="2">
        <f t="shared" si="373"/>
        <v>1</v>
      </c>
    </row>
    <row r="5614" spans="26:35" hidden="1" x14ac:dyDescent="0.25">
      <c r="Z5614"/>
      <c r="AD5614" s="5">
        <f t="shared" si="374"/>
        <v>44861</v>
      </c>
      <c r="AE5614" s="96" cm="1">
        <f t="array" ref="AE5614">_xlfn.XLOOKUP(AD5613,SELICHistorico[Data],SELICHistorico[SELIC dia]/100,AE5613,0)</f>
        <v>0</v>
      </c>
      <c r="AF5614" s="80">
        <f t="shared" si="372"/>
        <v>1</v>
      </c>
      <c r="AG5614" s="123">
        <f t="shared" si="371"/>
        <v>1000</v>
      </c>
      <c r="AH5614" s="126" cm="1">
        <f t="array" ref="AH5614">_xlfn.XLOOKUP(AD5613,CDIHistorico_[Data],CDIHistorico_[CDI dia]/100,AH5613,0)</f>
        <v>0</v>
      </c>
      <c r="AI5614" s="2">
        <f t="shared" si="373"/>
        <v>1</v>
      </c>
    </row>
    <row r="5615" spans="26:35" hidden="1" x14ac:dyDescent="0.25">
      <c r="Z5615"/>
      <c r="AD5615" s="5">
        <f t="shared" si="374"/>
        <v>44862</v>
      </c>
      <c r="AE5615" s="96" cm="1">
        <f t="array" ref="AE5615">_xlfn.XLOOKUP(AD5614,SELICHistorico[Data],SELICHistorico[SELIC dia]/100,AE5614,0)</f>
        <v>0</v>
      </c>
      <c r="AF5615" s="80">
        <f t="shared" si="372"/>
        <v>1</v>
      </c>
      <c r="AG5615" s="123">
        <f t="shared" si="371"/>
        <v>1000</v>
      </c>
      <c r="AH5615" s="126" cm="1">
        <f t="array" ref="AH5615">_xlfn.XLOOKUP(AD5614,CDIHistorico_[Data],CDIHistorico_[CDI dia]/100,AH5614,0)</f>
        <v>0</v>
      </c>
      <c r="AI5615" s="2">
        <f t="shared" si="373"/>
        <v>1</v>
      </c>
    </row>
    <row r="5616" spans="26:35" hidden="1" x14ac:dyDescent="0.25">
      <c r="Z5616"/>
      <c r="AD5616" s="5">
        <f t="shared" si="374"/>
        <v>44865</v>
      </c>
      <c r="AE5616" s="96" cm="1">
        <f t="array" ref="AE5616">_xlfn.XLOOKUP(AD5615,SELICHistorico[Data],SELICHistorico[SELIC dia]/100,AE5615,0)</f>
        <v>0</v>
      </c>
      <c r="AF5616" s="80">
        <f t="shared" si="372"/>
        <v>1</v>
      </c>
      <c r="AG5616" s="123">
        <f t="shared" si="371"/>
        <v>1000</v>
      </c>
      <c r="AH5616" s="126" cm="1">
        <f t="array" ref="AH5616">_xlfn.XLOOKUP(AD5615,CDIHistorico_[Data],CDIHistorico_[CDI dia]/100,AH5615,0)</f>
        <v>0</v>
      </c>
      <c r="AI5616" s="2">
        <f t="shared" si="373"/>
        <v>1</v>
      </c>
    </row>
    <row r="5617" spans="26:35" hidden="1" x14ac:dyDescent="0.25">
      <c r="Z5617"/>
      <c r="AD5617" s="5">
        <f t="shared" si="374"/>
        <v>44866</v>
      </c>
      <c r="AE5617" s="96" cm="1">
        <f t="array" ref="AE5617">_xlfn.XLOOKUP(AD5616,SELICHistorico[Data],SELICHistorico[SELIC dia]/100,AE5616,0)</f>
        <v>0</v>
      </c>
      <c r="AF5617" s="80">
        <f t="shared" si="372"/>
        <v>1</v>
      </c>
      <c r="AG5617" s="123">
        <f t="shared" si="371"/>
        <v>1000</v>
      </c>
      <c r="AH5617" s="126" cm="1">
        <f t="array" ref="AH5617">_xlfn.XLOOKUP(AD5616,CDIHistorico_[Data],CDIHistorico_[CDI dia]/100,AH5616,0)</f>
        <v>0</v>
      </c>
      <c r="AI5617" s="2">
        <f t="shared" si="373"/>
        <v>1</v>
      </c>
    </row>
    <row r="5618" spans="26:35" hidden="1" x14ac:dyDescent="0.25">
      <c r="Z5618"/>
      <c r="AD5618" s="5">
        <f t="shared" si="374"/>
        <v>44868</v>
      </c>
      <c r="AE5618" s="96" cm="1">
        <f t="array" ref="AE5618">_xlfn.XLOOKUP(AD5617,SELICHistorico[Data],SELICHistorico[SELIC dia]/100,AE5617,0)</f>
        <v>0</v>
      </c>
      <c r="AF5618" s="80">
        <f t="shared" si="372"/>
        <v>1</v>
      </c>
      <c r="AG5618" s="123">
        <f t="shared" si="371"/>
        <v>1000</v>
      </c>
      <c r="AH5618" s="126" cm="1">
        <f t="array" ref="AH5618">_xlfn.XLOOKUP(AD5617,CDIHistorico_[Data],CDIHistorico_[CDI dia]/100,AH5617,0)</f>
        <v>0</v>
      </c>
      <c r="AI5618" s="2">
        <f t="shared" si="373"/>
        <v>1</v>
      </c>
    </row>
    <row r="5619" spans="26:35" hidden="1" x14ac:dyDescent="0.25">
      <c r="Z5619"/>
      <c r="AD5619" s="5">
        <f t="shared" si="374"/>
        <v>44869</v>
      </c>
      <c r="AE5619" s="96" cm="1">
        <f t="array" ref="AE5619">_xlfn.XLOOKUP(AD5618,SELICHistorico[Data],SELICHistorico[SELIC dia]/100,AE5618,0)</f>
        <v>0</v>
      </c>
      <c r="AF5619" s="80">
        <f t="shared" si="372"/>
        <v>1</v>
      </c>
      <c r="AG5619" s="123">
        <f t="shared" si="371"/>
        <v>1000</v>
      </c>
      <c r="AH5619" s="126" cm="1">
        <f t="array" ref="AH5619">_xlfn.XLOOKUP(AD5618,CDIHistorico_[Data],CDIHistorico_[CDI dia]/100,AH5618,0)</f>
        <v>0</v>
      </c>
      <c r="AI5619" s="2">
        <f t="shared" si="373"/>
        <v>1</v>
      </c>
    </row>
    <row r="5620" spans="26:35" hidden="1" x14ac:dyDescent="0.25">
      <c r="Z5620"/>
      <c r="AD5620" s="5">
        <f t="shared" si="374"/>
        <v>44872</v>
      </c>
      <c r="AE5620" s="96" cm="1">
        <f t="array" ref="AE5620">_xlfn.XLOOKUP(AD5619,SELICHistorico[Data],SELICHistorico[SELIC dia]/100,AE5619,0)</f>
        <v>0</v>
      </c>
      <c r="AF5620" s="80">
        <f t="shared" si="372"/>
        <v>1</v>
      </c>
      <c r="AG5620" s="123">
        <f t="shared" si="371"/>
        <v>1000</v>
      </c>
      <c r="AH5620" s="126" cm="1">
        <f t="array" ref="AH5620">_xlfn.XLOOKUP(AD5619,CDIHistorico_[Data],CDIHistorico_[CDI dia]/100,AH5619,0)</f>
        <v>0</v>
      </c>
      <c r="AI5620" s="2">
        <f t="shared" si="373"/>
        <v>1</v>
      </c>
    </row>
    <row r="5621" spans="26:35" hidden="1" x14ac:dyDescent="0.25">
      <c r="Z5621"/>
      <c r="AD5621" s="5">
        <f t="shared" si="374"/>
        <v>44873</v>
      </c>
      <c r="AE5621" s="96" cm="1">
        <f t="array" ref="AE5621">_xlfn.XLOOKUP(AD5620,SELICHistorico[Data],SELICHistorico[SELIC dia]/100,AE5620,0)</f>
        <v>0</v>
      </c>
      <c r="AF5621" s="80">
        <f t="shared" si="372"/>
        <v>1</v>
      </c>
      <c r="AG5621" s="123">
        <f t="shared" si="371"/>
        <v>1000</v>
      </c>
      <c r="AH5621" s="126" cm="1">
        <f t="array" ref="AH5621">_xlfn.XLOOKUP(AD5620,CDIHistorico_[Data],CDIHistorico_[CDI dia]/100,AH5620,0)</f>
        <v>0</v>
      </c>
      <c r="AI5621" s="2">
        <f t="shared" si="373"/>
        <v>1</v>
      </c>
    </row>
    <row r="5622" spans="26:35" hidden="1" x14ac:dyDescent="0.25">
      <c r="Z5622"/>
      <c r="AD5622" s="5">
        <f t="shared" si="374"/>
        <v>44874</v>
      </c>
      <c r="AE5622" s="96" cm="1">
        <f t="array" ref="AE5622">_xlfn.XLOOKUP(AD5621,SELICHistorico[Data],SELICHistorico[SELIC dia]/100,AE5621,0)</f>
        <v>0</v>
      </c>
      <c r="AF5622" s="80">
        <f t="shared" si="372"/>
        <v>1</v>
      </c>
      <c r="AG5622" s="123">
        <f t="shared" si="371"/>
        <v>1000</v>
      </c>
      <c r="AH5622" s="126" cm="1">
        <f t="array" ref="AH5622">_xlfn.XLOOKUP(AD5621,CDIHistorico_[Data],CDIHistorico_[CDI dia]/100,AH5621,0)</f>
        <v>0</v>
      </c>
      <c r="AI5622" s="2">
        <f t="shared" si="373"/>
        <v>1</v>
      </c>
    </row>
    <row r="5623" spans="26:35" hidden="1" x14ac:dyDescent="0.25">
      <c r="Z5623"/>
      <c r="AD5623" s="5">
        <f t="shared" si="374"/>
        <v>44875</v>
      </c>
      <c r="AE5623" s="96" cm="1">
        <f t="array" ref="AE5623">_xlfn.XLOOKUP(AD5622,SELICHistorico[Data],SELICHistorico[SELIC dia]/100,AE5622,0)</f>
        <v>0</v>
      </c>
      <c r="AF5623" s="80">
        <f t="shared" si="372"/>
        <v>1</v>
      </c>
      <c r="AG5623" s="123">
        <f t="shared" si="371"/>
        <v>1000</v>
      </c>
      <c r="AH5623" s="126" cm="1">
        <f t="array" ref="AH5623">_xlfn.XLOOKUP(AD5622,CDIHistorico_[Data],CDIHistorico_[CDI dia]/100,AH5622,0)</f>
        <v>0</v>
      </c>
      <c r="AI5623" s="2">
        <f t="shared" si="373"/>
        <v>1</v>
      </c>
    </row>
    <row r="5624" spans="26:35" hidden="1" x14ac:dyDescent="0.25">
      <c r="Z5624"/>
      <c r="AD5624" s="5">
        <f t="shared" si="374"/>
        <v>44876</v>
      </c>
      <c r="AE5624" s="96" cm="1">
        <f t="array" ref="AE5624">_xlfn.XLOOKUP(AD5623,SELICHistorico[Data],SELICHistorico[SELIC dia]/100,AE5623,0)</f>
        <v>0</v>
      </c>
      <c r="AF5624" s="80">
        <f t="shared" si="372"/>
        <v>1</v>
      </c>
      <c r="AG5624" s="123">
        <f t="shared" si="371"/>
        <v>1000</v>
      </c>
      <c r="AH5624" s="126" cm="1">
        <f t="array" ref="AH5624">_xlfn.XLOOKUP(AD5623,CDIHistorico_[Data],CDIHistorico_[CDI dia]/100,AH5623,0)</f>
        <v>0</v>
      </c>
      <c r="AI5624" s="2">
        <f t="shared" si="373"/>
        <v>1</v>
      </c>
    </row>
    <row r="5625" spans="26:35" hidden="1" x14ac:dyDescent="0.25">
      <c r="Z5625"/>
      <c r="AD5625" s="5">
        <f t="shared" si="374"/>
        <v>44879</v>
      </c>
      <c r="AE5625" s="96" cm="1">
        <f t="array" ref="AE5625">_xlfn.XLOOKUP(AD5624,SELICHistorico[Data],SELICHistorico[SELIC dia]/100,AE5624,0)</f>
        <v>0</v>
      </c>
      <c r="AF5625" s="80">
        <f t="shared" si="372"/>
        <v>1</v>
      </c>
      <c r="AG5625" s="123">
        <f t="shared" si="371"/>
        <v>1000</v>
      </c>
      <c r="AH5625" s="126" cm="1">
        <f t="array" ref="AH5625">_xlfn.XLOOKUP(AD5624,CDIHistorico_[Data],CDIHistorico_[CDI dia]/100,AH5624,0)</f>
        <v>0</v>
      </c>
      <c r="AI5625" s="2">
        <f t="shared" si="373"/>
        <v>1</v>
      </c>
    </row>
    <row r="5626" spans="26:35" hidden="1" x14ac:dyDescent="0.25">
      <c r="Z5626"/>
      <c r="AD5626" s="5">
        <f t="shared" si="374"/>
        <v>44881</v>
      </c>
      <c r="AE5626" s="96" cm="1">
        <f t="array" ref="AE5626">_xlfn.XLOOKUP(AD5625,SELICHistorico[Data],SELICHistorico[SELIC dia]/100,AE5625,0)</f>
        <v>0</v>
      </c>
      <c r="AF5626" s="80">
        <f t="shared" si="372"/>
        <v>1</v>
      </c>
      <c r="AG5626" s="123">
        <f t="shared" si="371"/>
        <v>1000</v>
      </c>
      <c r="AH5626" s="126" cm="1">
        <f t="array" ref="AH5626">_xlfn.XLOOKUP(AD5625,CDIHistorico_[Data],CDIHistorico_[CDI dia]/100,AH5625,0)</f>
        <v>0</v>
      </c>
      <c r="AI5626" s="2">
        <f t="shared" si="373"/>
        <v>1</v>
      </c>
    </row>
    <row r="5627" spans="26:35" hidden="1" x14ac:dyDescent="0.25">
      <c r="Z5627"/>
      <c r="AD5627" s="5">
        <f t="shared" si="374"/>
        <v>44882</v>
      </c>
      <c r="AE5627" s="96" cm="1">
        <f t="array" ref="AE5627">_xlfn.XLOOKUP(AD5626,SELICHistorico[Data],SELICHistorico[SELIC dia]/100,AE5626,0)</f>
        <v>0</v>
      </c>
      <c r="AF5627" s="80">
        <f t="shared" si="372"/>
        <v>1</v>
      </c>
      <c r="AG5627" s="123">
        <f t="shared" si="371"/>
        <v>1000</v>
      </c>
      <c r="AH5627" s="126" cm="1">
        <f t="array" ref="AH5627">_xlfn.XLOOKUP(AD5626,CDIHistorico_[Data],CDIHistorico_[CDI dia]/100,AH5626,0)</f>
        <v>0</v>
      </c>
      <c r="AI5627" s="2">
        <f t="shared" si="373"/>
        <v>1</v>
      </c>
    </row>
    <row r="5628" spans="26:35" hidden="1" x14ac:dyDescent="0.25">
      <c r="Z5628"/>
      <c r="AD5628" s="5">
        <f t="shared" si="374"/>
        <v>44883</v>
      </c>
      <c r="AE5628" s="96" cm="1">
        <f t="array" ref="AE5628">_xlfn.XLOOKUP(AD5627,SELICHistorico[Data],SELICHistorico[SELIC dia]/100,AE5627,0)</f>
        <v>0</v>
      </c>
      <c r="AF5628" s="80">
        <f t="shared" si="372"/>
        <v>1</v>
      </c>
      <c r="AG5628" s="123">
        <f t="shared" si="371"/>
        <v>1000</v>
      </c>
      <c r="AH5628" s="126" cm="1">
        <f t="array" ref="AH5628">_xlfn.XLOOKUP(AD5627,CDIHistorico_[Data],CDIHistorico_[CDI dia]/100,AH5627,0)</f>
        <v>0</v>
      </c>
      <c r="AI5628" s="2">
        <f t="shared" si="373"/>
        <v>1</v>
      </c>
    </row>
    <row r="5629" spans="26:35" hidden="1" x14ac:dyDescent="0.25">
      <c r="Z5629"/>
      <c r="AD5629" s="5">
        <f t="shared" si="374"/>
        <v>44886</v>
      </c>
      <c r="AE5629" s="96" cm="1">
        <f t="array" ref="AE5629">_xlfn.XLOOKUP(AD5628,SELICHistorico[Data],SELICHistorico[SELIC dia]/100,AE5628,0)</f>
        <v>0</v>
      </c>
      <c r="AF5629" s="80">
        <f t="shared" si="372"/>
        <v>1</v>
      </c>
      <c r="AG5629" s="123">
        <f t="shared" si="371"/>
        <v>1000</v>
      </c>
      <c r="AH5629" s="126" cm="1">
        <f t="array" ref="AH5629">_xlfn.XLOOKUP(AD5628,CDIHistorico_[Data],CDIHistorico_[CDI dia]/100,AH5628,0)</f>
        <v>0</v>
      </c>
      <c r="AI5629" s="2">
        <f t="shared" si="373"/>
        <v>1</v>
      </c>
    </row>
    <row r="5630" spans="26:35" hidden="1" x14ac:dyDescent="0.25">
      <c r="Z5630"/>
      <c r="AD5630" s="5">
        <f t="shared" si="374"/>
        <v>44887</v>
      </c>
      <c r="AE5630" s="96" cm="1">
        <f t="array" ref="AE5630">_xlfn.XLOOKUP(AD5629,SELICHistorico[Data],SELICHistorico[SELIC dia]/100,AE5629,0)</f>
        <v>0</v>
      </c>
      <c r="AF5630" s="80">
        <f t="shared" si="372"/>
        <v>1</v>
      </c>
      <c r="AG5630" s="123">
        <f t="shared" si="371"/>
        <v>1000</v>
      </c>
      <c r="AH5630" s="126" cm="1">
        <f t="array" ref="AH5630">_xlfn.XLOOKUP(AD5629,CDIHistorico_[Data],CDIHistorico_[CDI dia]/100,AH5629,0)</f>
        <v>0</v>
      </c>
      <c r="AI5630" s="2">
        <f t="shared" si="373"/>
        <v>1</v>
      </c>
    </row>
    <row r="5631" spans="26:35" hidden="1" x14ac:dyDescent="0.25">
      <c r="Z5631"/>
      <c r="AD5631" s="5">
        <f t="shared" si="374"/>
        <v>44888</v>
      </c>
      <c r="AE5631" s="96" cm="1">
        <f t="array" ref="AE5631">_xlfn.XLOOKUP(AD5630,SELICHistorico[Data],SELICHistorico[SELIC dia]/100,AE5630,0)</f>
        <v>0</v>
      </c>
      <c r="AF5631" s="80">
        <f t="shared" si="372"/>
        <v>1</v>
      </c>
      <c r="AG5631" s="123">
        <f t="shared" si="371"/>
        <v>1000</v>
      </c>
      <c r="AH5631" s="126" cm="1">
        <f t="array" ref="AH5631">_xlfn.XLOOKUP(AD5630,CDIHistorico_[Data],CDIHistorico_[CDI dia]/100,AH5630,0)</f>
        <v>0</v>
      </c>
      <c r="AI5631" s="2">
        <f t="shared" si="373"/>
        <v>1</v>
      </c>
    </row>
    <row r="5632" spans="26:35" hidden="1" x14ac:dyDescent="0.25">
      <c r="Z5632"/>
      <c r="AD5632" s="5">
        <f t="shared" si="374"/>
        <v>44889</v>
      </c>
      <c r="AE5632" s="96" cm="1">
        <f t="array" ref="AE5632">_xlfn.XLOOKUP(AD5631,SELICHistorico[Data],SELICHistorico[SELIC dia]/100,AE5631,0)</f>
        <v>0</v>
      </c>
      <c r="AF5632" s="80">
        <f t="shared" si="372"/>
        <v>1</v>
      </c>
      <c r="AG5632" s="123">
        <f t="shared" si="371"/>
        <v>1000</v>
      </c>
      <c r="AH5632" s="126" cm="1">
        <f t="array" ref="AH5632">_xlfn.XLOOKUP(AD5631,CDIHistorico_[Data],CDIHistorico_[CDI dia]/100,AH5631,0)</f>
        <v>0</v>
      </c>
      <c r="AI5632" s="2">
        <f t="shared" si="373"/>
        <v>1</v>
      </c>
    </row>
    <row r="5633" spans="26:35" hidden="1" x14ac:dyDescent="0.25">
      <c r="Z5633"/>
      <c r="AD5633" s="5">
        <f t="shared" si="374"/>
        <v>44890</v>
      </c>
      <c r="AE5633" s="96" cm="1">
        <f t="array" ref="AE5633">_xlfn.XLOOKUP(AD5632,SELICHistorico[Data],SELICHistorico[SELIC dia]/100,AE5632,0)</f>
        <v>0</v>
      </c>
      <c r="AF5633" s="80">
        <f t="shared" si="372"/>
        <v>1</v>
      </c>
      <c r="AG5633" s="123">
        <f t="shared" si="371"/>
        <v>1000</v>
      </c>
      <c r="AH5633" s="126" cm="1">
        <f t="array" ref="AH5633">_xlfn.XLOOKUP(AD5632,CDIHistorico_[Data],CDIHistorico_[CDI dia]/100,AH5632,0)</f>
        <v>0</v>
      </c>
      <c r="AI5633" s="2">
        <f t="shared" si="373"/>
        <v>1</v>
      </c>
    </row>
    <row r="5634" spans="26:35" hidden="1" x14ac:dyDescent="0.25">
      <c r="Z5634"/>
      <c r="AD5634" s="5">
        <f t="shared" si="374"/>
        <v>44893</v>
      </c>
      <c r="AE5634" s="96" cm="1">
        <f t="array" ref="AE5634">_xlfn.XLOOKUP(AD5633,SELICHistorico[Data],SELICHistorico[SELIC dia]/100,AE5633,0)</f>
        <v>0</v>
      </c>
      <c r="AF5634" s="80">
        <f t="shared" si="372"/>
        <v>1</v>
      </c>
      <c r="AG5634" s="123">
        <f t="shared" si="371"/>
        <v>1000</v>
      </c>
      <c r="AH5634" s="126" cm="1">
        <f t="array" ref="AH5634">_xlfn.XLOOKUP(AD5633,CDIHistorico_[Data],CDIHistorico_[CDI dia]/100,AH5633,0)</f>
        <v>0</v>
      </c>
      <c r="AI5634" s="2">
        <f t="shared" si="373"/>
        <v>1</v>
      </c>
    </row>
    <row r="5635" spans="26:35" hidden="1" x14ac:dyDescent="0.25">
      <c r="Z5635"/>
      <c r="AD5635" s="5">
        <f t="shared" si="374"/>
        <v>44894</v>
      </c>
      <c r="AE5635" s="96" cm="1">
        <f t="array" ref="AE5635">_xlfn.XLOOKUP(AD5634,SELICHistorico[Data],SELICHistorico[SELIC dia]/100,AE5634,0)</f>
        <v>0</v>
      </c>
      <c r="AF5635" s="80">
        <f t="shared" si="372"/>
        <v>1</v>
      </c>
      <c r="AG5635" s="123">
        <f t="shared" si="371"/>
        <v>1000</v>
      </c>
      <c r="AH5635" s="126" cm="1">
        <f t="array" ref="AH5635">_xlfn.XLOOKUP(AD5634,CDIHistorico_[Data],CDIHistorico_[CDI dia]/100,AH5634,0)</f>
        <v>0</v>
      </c>
      <c r="AI5635" s="2">
        <f t="shared" si="373"/>
        <v>1</v>
      </c>
    </row>
    <row r="5636" spans="26:35" hidden="1" x14ac:dyDescent="0.25">
      <c r="Z5636"/>
      <c r="AD5636" s="5">
        <f t="shared" si="374"/>
        <v>44895</v>
      </c>
      <c r="AE5636" s="96" cm="1">
        <f t="array" ref="AE5636">_xlfn.XLOOKUP(AD5635,SELICHistorico[Data],SELICHistorico[SELIC dia]/100,AE5635,0)</f>
        <v>0</v>
      </c>
      <c r="AF5636" s="80">
        <f t="shared" si="372"/>
        <v>1</v>
      </c>
      <c r="AG5636" s="123">
        <f t="shared" si="371"/>
        <v>1000</v>
      </c>
      <c r="AH5636" s="126" cm="1">
        <f t="array" ref="AH5636">_xlfn.XLOOKUP(AD5635,CDIHistorico_[Data],CDIHistorico_[CDI dia]/100,AH5635,0)</f>
        <v>0</v>
      </c>
      <c r="AI5636" s="2">
        <f t="shared" si="373"/>
        <v>1</v>
      </c>
    </row>
    <row r="5637" spans="26:35" hidden="1" x14ac:dyDescent="0.25">
      <c r="Z5637"/>
      <c r="AD5637" s="5">
        <f t="shared" si="374"/>
        <v>44896</v>
      </c>
      <c r="AE5637" s="96" cm="1">
        <f t="array" ref="AE5637">_xlfn.XLOOKUP(AD5636,SELICHistorico[Data],SELICHistorico[SELIC dia]/100,AE5636,0)</f>
        <v>0</v>
      </c>
      <c r="AF5637" s="80">
        <f t="shared" si="372"/>
        <v>1</v>
      </c>
      <c r="AG5637" s="123">
        <f t="shared" si="371"/>
        <v>1000</v>
      </c>
      <c r="AH5637" s="126" cm="1">
        <f t="array" ref="AH5637">_xlfn.XLOOKUP(AD5636,CDIHistorico_[Data],CDIHistorico_[CDI dia]/100,AH5636,0)</f>
        <v>0</v>
      </c>
      <c r="AI5637" s="2">
        <f t="shared" si="373"/>
        <v>1</v>
      </c>
    </row>
    <row r="5638" spans="26:35" hidden="1" x14ac:dyDescent="0.25">
      <c r="Z5638"/>
      <c r="AD5638" s="5">
        <f t="shared" si="374"/>
        <v>44897</v>
      </c>
      <c r="AE5638" s="96" cm="1">
        <f t="array" ref="AE5638">_xlfn.XLOOKUP(AD5637,SELICHistorico[Data],SELICHistorico[SELIC dia]/100,AE5637,0)</f>
        <v>0</v>
      </c>
      <c r="AF5638" s="80">
        <f t="shared" si="372"/>
        <v>1</v>
      </c>
      <c r="AG5638" s="123">
        <f t="shared" si="371"/>
        <v>1000</v>
      </c>
      <c r="AH5638" s="126" cm="1">
        <f t="array" ref="AH5638">_xlfn.XLOOKUP(AD5637,CDIHistorico_[Data],CDIHistorico_[CDI dia]/100,AH5637,0)</f>
        <v>0</v>
      </c>
      <c r="AI5638" s="2">
        <f t="shared" si="373"/>
        <v>1</v>
      </c>
    </row>
    <row r="5639" spans="26:35" hidden="1" x14ac:dyDescent="0.25">
      <c r="Z5639"/>
      <c r="AD5639" s="5">
        <f t="shared" si="374"/>
        <v>44900</v>
      </c>
      <c r="AE5639" s="96" cm="1">
        <f t="array" ref="AE5639">_xlfn.XLOOKUP(AD5638,SELICHistorico[Data],SELICHistorico[SELIC dia]/100,AE5638,0)</f>
        <v>0</v>
      </c>
      <c r="AF5639" s="80">
        <f t="shared" si="372"/>
        <v>1</v>
      </c>
      <c r="AG5639" s="123">
        <f t="shared" si="371"/>
        <v>1000</v>
      </c>
      <c r="AH5639" s="126" cm="1">
        <f t="array" ref="AH5639">_xlfn.XLOOKUP(AD5638,CDIHistorico_[Data],CDIHistorico_[CDI dia]/100,AH5638,0)</f>
        <v>0</v>
      </c>
      <c r="AI5639" s="2">
        <f t="shared" si="373"/>
        <v>1</v>
      </c>
    </row>
    <row r="5640" spans="26:35" hidden="1" x14ac:dyDescent="0.25">
      <c r="Z5640"/>
      <c r="AD5640" s="5">
        <f t="shared" si="374"/>
        <v>44901</v>
      </c>
      <c r="AE5640" s="96" cm="1">
        <f t="array" ref="AE5640">_xlfn.XLOOKUP(AD5639,SELICHistorico[Data],SELICHistorico[SELIC dia]/100,AE5639,0)</f>
        <v>0</v>
      </c>
      <c r="AF5640" s="80">
        <f t="shared" si="372"/>
        <v>1</v>
      </c>
      <c r="AG5640" s="123">
        <f t="shared" si="371"/>
        <v>1000</v>
      </c>
      <c r="AH5640" s="126" cm="1">
        <f t="array" ref="AH5640">_xlfn.XLOOKUP(AD5639,CDIHistorico_[Data],CDIHistorico_[CDI dia]/100,AH5639,0)</f>
        <v>0</v>
      </c>
      <c r="AI5640" s="2">
        <f t="shared" si="373"/>
        <v>1</v>
      </c>
    </row>
    <row r="5641" spans="26:35" hidden="1" x14ac:dyDescent="0.25">
      <c r="Z5641"/>
      <c r="AD5641" s="5">
        <f t="shared" si="374"/>
        <v>44902</v>
      </c>
      <c r="AE5641" s="96" cm="1">
        <f t="array" ref="AE5641">_xlfn.XLOOKUP(AD5640,SELICHistorico[Data],SELICHistorico[SELIC dia]/100,AE5640,0)</f>
        <v>0</v>
      </c>
      <c r="AF5641" s="80">
        <f t="shared" si="372"/>
        <v>1</v>
      </c>
      <c r="AG5641" s="123">
        <f t="shared" si="371"/>
        <v>1000</v>
      </c>
      <c r="AH5641" s="126" cm="1">
        <f t="array" ref="AH5641">_xlfn.XLOOKUP(AD5640,CDIHistorico_[Data],CDIHistorico_[CDI dia]/100,AH5640,0)</f>
        <v>0</v>
      </c>
      <c r="AI5641" s="2">
        <f t="shared" si="373"/>
        <v>1</v>
      </c>
    </row>
    <row r="5642" spans="26:35" hidden="1" x14ac:dyDescent="0.25">
      <c r="Z5642"/>
      <c r="AD5642" s="5">
        <f t="shared" si="374"/>
        <v>44903</v>
      </c>
      <c r="AE5642" s="96" cm="1">
        <f t="array" ref="AE5642">_xlfn.XLOOKUP(AD5641,SELICHistorico[Data],SELICHistorico[SELIC dia]/100,AE5641,0)</f>
        <v>0</v>
      </c>
      <c r="AF5642" s="80">
        <f t="shared" si="372"/>
        <v>1</v>
      </c>
      <c r="AG5642" s="123">
        <f t="shared" si="371"/>
        <v>1000</v>
      </c>
      <c r="AH5642" s="126" cm="1">
        <f t="array" ref="AH5642">_xlfn.XLOOKUP(AD5641,CDIHistorico_[Data],CDIHistorico_[CDI dia]/100,AH5641,0)</f>
        <v>0</v>
      </c>
      <c r="AI5642" s="2">
        <f t="shared" si="373"/>
        <v>1</v>
      </c>
    </row>
    <row r="5643" spans="26:35" hidden="1" x14ac:dyDescent="0.25">
      <c r="Z5643"/>
      <c r="AD5643" s="5">
        <f t="shared" si="374"/>
        <v>44904</v>
      </c>
      <c r="AE5643" s="96" cm="1">
        <f t="array" ref="AE5643">_xlfn.XLOOKUP(AD5642,SELICHistorico[Data],SELICHistorico[SELIC dia]/100,AE5642,0)</f>
        <v>0</v>
      </c>
      <c r="AF5643" s="80">
        <f t="shared" si="372"/>
        <v>1</v>
      </c>
      <c r="AG5643" s="123">
        <f t="shared" si="371"/>
        <v>1000</v>
      </c>
      <c r="AH5643" s="126" cm="1">
        <f t="array" ref="AH5643">_xlfn.XLOOKUP(AD5642,CDIHistorico_[Data],CDIHistorico_[CDI dia]/100,AH5642,0)</f>
        <v>0</v>
      </c>
      <c r="AI5643" s="2">
        <f t="shared" si="373"/>
        <v>1</v>
      </c>
    </row>
    <row r="5644" spans="26:35" hidden="1" x14ac:dyDescent="0.25">
      <c r="Z5644"/>
      <c r="AD5644" s="5">
        <f t="shared" si="374"/>
        <v>44907</v>
      </c>
      <c r="AE5644" s="96" cm="1">
        <f t="array" ref="AE5644">_xlfn.XLOOKUP(AD5643,SELICHistorico[Data],SELICHistorico[SELIC dia]/100,AE5643,0)</f>
        <v>0</v>
      </c>
      <c r="AF5644" s="80">
        <f t="shared" si="372"/>
        <v>1</v>
      </c>
      <c r="AG5644" s="123">
        <f t="shared" ref="AG5644:AG5707" si="375">TRUNC(1000*AF5644,6)</f>
        <v>1000</v>
      </c>
      <c r="AH5644" s="126" cm="1">
        <f t="array" ref="AH5644">_xlfn.XLOOKUP(AD5643,CDIHistorico_[Data],CDIHistorico_[CDI dia]/100,AH5643,0)</f>
        <v>0</v>
      </c>
      <c r="AI5644" s="2">
        <f t="shared" si="373"/>
        <v>1</v>
      </c>
    </row>
    <row r="5645" spans="26:35" hidden="1" x14ac:dyDescent="0.25">
      <c r="Z5645"/>
      <c r="AD5645" s="5">
        <f t="shared" si="374"/>
        <v>44908</v>
      </c>
      <c r="AE5645" s="96" cm="1">
        <f t="array" ref="AE5645">_xlfn.XLOOKUP(AD5644,SELICHistorico[Data],SELICHistorico[SELIC dia]/100,AE5644,0)</f>
        <v>0</v>
      </c>
      <c r="AF5645" s="80">
        <f t="shared" ref="AF5645:AF5708" si="376">AF5644*(1+AE5645)</f>
        <v>1</v>
      </c>
      <c r="AG5645" s="123">
        <f t="shared" si="375"/>
        <v>1000</v>
      </c>
      <c r="AH5645" s="126" cm="1">
        <f t="array" ref="AH5645">_xlfn.XLOOKUP(AD5644,CDIHistorico_[Data],CDIHistorico_[CDI dia]/100,AH5644,0)</f>
        <v>0</v>
      </c>
      <c r="AI5645" s="2">
        <f t="shared" ref="AI5645:AI5708" si="377">AI5644*(1+AH5645)</f>
        <v>1</v>
      </c>
    </row>
    <row r="5646" spans="26:35" hidden="1" x14ac:dyDescent="0.25">
      <c r="Z5646"/>
      <c r="AD5646" s="5">
        <f t="shared" si="374"/>
        <v>44909</v>
      </c>
      <c r="AE5646" s="96" cm="1">
        <f t="array" ref="AE5646">_xlfn.XLOOKUP(AD5645,SELICHistorico[Data],SELICHistorico[SELIC dia]/100,AE5645,0)</f>
        <v>0</v>
      </c>
      <c r="AF5646" s="80">
        <f t="shared" si="376"/>
        <v>1</v>
      </c>
      <c r="AG5646" s="123">
        <f t="shared" si="375"/>
        <v>1000</v>
      </c>
      <c r="AH5646" s="126" cm="1">
        <f t="array" ref="AH5646">_xlfn.XLOOKUP(AD5645,CDIHistorico_[Data],CDIHistorico_[CDI dia]/100,AH5645,0)</f>
        <v>0</v>
      </c>
      <c r="AI5646" s="2">
        <f t="shared" si="377"/>
        <v>1</v>
      </c>
    </row>
    <row r="5647" spans="26:35" hidden="1" x14ac:dyDescent="0.25">
      <c r="Z5647"/>
      <c r="AD5647" s="5">
        <f t="shared" si="374"/>
        <v>44910</v>
      </c>
      <c r="AE5647" s="96" cm="1">
        <f t="array" ref="AE5647">_xlfn.XLOOKUP(AD5646,SELICHistorico[Data],SELICHistorico[SELIC dia]/100,AE5646,0)</f>
        <v>0</v>
      </c>
      <c r="AF5647" s="80">
        <f t="shared" si="376"/>
        <v>1</v>
      </c>
      <c r="AG5647" s="123">
        <f t="shared" si="375"/>
        <v>1000</v>
      </c>
      <c r="AH5647" s="126" cm="1">
        <f t="array" ref="AH5647">_xlfn.XLOOKUP(AD5646,CDIHistorico_[Data],CDIHistorico_[CDI dia]/100,AH5646,0)</f>
        <v>0</v>
      </c>
      <c r="AI5647" s="2">
        <f t="shared" si="377"/>
        <v>1</v>
      </c>
    </row>
    <row r="5648" spans="26:35" hidden="1" x14ac:dyDescent="0.25">
      <c r="Z5648"/>
      <c r="AD5648" s="5">
        <f t="shared" si="374"/>
        <v>44911</v>
      </c>
      <c r="AE5648" s="96" cm="1">
        <f t="array" ref="AE5648">_xlfn.XLOOKUP(AD5647,SELICHistorico[Data],SELICHistorico[SELIC dia]/100,AE5647,0)</f>
        <v>0</v>
      </c>
      <c r="AF5648" s="80">
        <f t="shared" si="376"/>
        <v>1</v>
      </c>
      <c r="AG5648" s="123">
        <f t="shared" si="375"/>
        <v>1000</v>
      </c>
      <c r="AH5648" s="126" cm="1">
        <f t="array" ref="AH5648">_xlfn.XLOOKUP(AD5647,CDIHistorico_[Data],CDIHistorico_[CDI dia]/100,AH5647,0)</f>
        <v>0</v>
      </c>
      <c r="AI5648" s="2">
        <f t="shared" si="377"/>
        <v>1</v>
      </c>
    </row>
    <row r="5649" spans="26:35" hidden="1" x14ac:dyDescent="0.25">
      <c r="Z5649"/>
      <c r="AD5649" s="5">
        <f t="shared" si="374"/>
        <v>44914</v>
      </c>
      <c r="AE5649" s="96" cm="1">
        <f t="array" ref="AE5649">_xlfn.XLOOKUP(AD5648,SELICHistorico[Data],SELICHistorico[SELIC dia]/100,AE5648,0)</f>
        <v>0</v>
      </c>
      <c r="AF5649" s="80">
        <f t="shared" si="376"/>
        <v>1</v>
      </c>
      <c r="AG5649" s="123">
        <f t="shared" si="375"/>
        <v>1000</v>
      </c>
      <c r="AH5649" s="126" cm="1">
        <f t="array" ref="AH5649">_xlfn.XLOOKUP(AD5648,CDIHistorico_[Data],CDIHistorico_[CDI dia]/100,AH5648,0)</f>
        <v>0</v>
      </c>
      <c r="AI5649" s="2">
        <f t="shared" si="377"/>
        <v>1</v>
      </c>
    </row>
    <row r="5650" spans="26:35" hidden="1" x14ac:dyDescent="0.25">
      <c r="Z5650"/>
      <c r="AD5650" s="5">
        <f t="shared" si="374"/>
        <v>44915</v>
      </c>
      <c r="AE5650" s="96" cm="1">
        <f t="array" ref="AE5650">_xlfn.XLOOKUP(AD5649,SELICHistorico[Data],SELICHistorico[SELIC dia]/100,AE5649,0)</f>
        <v>0</v>
      </c>
      <c r="AF5650" s="80">
        <f t="shared" si="376"/>
        <v>1</v>
      </c>
      <c r="AG5650" s="123">
        <f t="shared" si="375"/>
        <v>1000</v>
      </c>
      <c r="AH5650" s="126" cm="1">
        <f t="array" ref="AH5650">_xlfn.XLOOKUP(AD5649,CDIHistorico_[Data],CDIHistorico_[CDI dia]/100,AH5649,0)</f>
        <v>0</v>
      </c>
      <c r="AI5650" s="2">
        <f t="shared" si="377"/>
        <v>1</v>
      </c>
    </row>
    <row r="5651" spans="26:35" hidden="1" x14ac:dyDescent="0.25">
      <c r="Z5651"/>
      <c r="AD5651" s="5">
        <f t="shared" si="374"/>
        <v>44916</v>
      </c>
      <c r="AE5651" s="96" cm="1">
        <f t="array" ref="AE5651">_xlfn.XLOOKUP(AD5650,SELICHistorico[Data],SELICHistorico[SELIC dia]/100,AE5650,0)</f>
        <v>0</v>
      </c>
      <c r="AF5651" s="80">
        <f t="shared" si="376"/>
        <v>1</v>
      </c>
      <c r="AG5651" s="123">
        <f t="shared" si="375"/>
        <v>1000</v>
      </c>
      <c r="AH5651" s="126" cm="1">
        <f t="array" ref="AH5651">_xlfn.XLOOKUP(AD5650,CDIHistorico_[Data],CDIHistorico_[CDI dia]/100,AH5650,0)</f>
        <v>0</v>
      </c>
      <c r="AI5651" s="2">
        <f t="shared" si="377"/>
        <v>1</v>
      </c>
    </row>
    <row r="5652" spans="26:35" hidden="1" x14ac:dyDescent="0.25">
      <c r="Z5652"/>
      <c r="AD5652" s="5">
        <f t="shared" ref="AD5652:AD5715" si="378">WORKDAY(AD5651,1,feriados)</f>
        <v>44917</v>
      </c>
      <c r="AE5652" s="96" cm="1">
        <f t="array" ref="AE5652">_xlfn.XLOOKUP(AD5651,SELICHistorico[Data],SELICHistorico[SELIC dia]/100,AE5651,0)</f>
        <v>0</v>
      </c>
      <c r="AF5652" s="80">
        <f t="shared" si="376"/>
        <v>1</v>
      </c>
      <c r="AG5652" s="123">
        <f t="shared" si="375"/>
        <v>1000</v>
      </c>
      <c r="AH5652" s="126" cm="1">
        <f t="array" ref="AH5652">_xlfn.XLOOKUP(AD5651,CDIHistorico_[Data],CDIHistorico_[CDI dia]/100,AH5651,0)</f>
        <v>0</v>
      </c>
      <c r="AI5652" s="2">
        <f t="shared" si="377"/>
        <v>1</v>
      </c>
    </row>
    <row r="5653" spans="26:35" hidden="1" x14ac:dyDescent="0.25">
      <c r="Z5653"/>
      <c r="AD5653" s="5">
        <f t="shared" si="378"/>
        <v>44918</v>
      </c>
      <c r="AE5653" s="96" cm="1">
        <f t="array" ref="AE5653">_xlfn.XLOOKUP(AD5652,SELICHistorico[Data],SELICHistorico[SELIC dia]/100,AE5652,0)</f>
        <v>0</v>
      </c>
      <c r="AF5653" s="80">
        <f t="shared" si="376"/>
        <v>1</v>
      </c>
      <c r="AG5653" s="123">
        <f t="shared" si="375"/>
        <v>1000</v>
      </c>
      <c r="AH5653" s="126" cm="1">
        <f t="array" ref="AH5653">_xlfn.XLOOKUP(AD5652,CDIHistorico_[Data],CDIHistorico_[CDI dia]/100,AH5652,0)</f>
        <v>0</v>
      </c>
      <c r="AI5653" s="2">
        <f t="shared" si="377"/>
        <v>1</v>
      </c>
    </row>
    <row r="5654" spans="26:35" hidden="1" x14ac:dyDescent="0.25">
      <c r="Z5654"/>
      <c r="AD5654" s="5">
        <f t="shared" si="378"/>
        <v>44921</v>
      </c>
      <c r="AE5654" s="96" cm="1">
        <f t="array" ref="AE5654">_xlfn.XLOOKUP(AD5653,SELICHistorico[Data],SELICHistorico[SELIC dia]/100,AE5653,0)</f>
        <v>0</v>
      </c>
      <c r="AF5654" s="80">
        <f t="shared" si="376"/>
        <v>1</v>
      </c>
      <c r="AG5654" s="123">
        <f t="shared" si="375"/>
        <v>1000</v>
      </c>
      <c r="AH5654" s="126" cm="1">
        <f t="array" ref="AH5654">_xlfn.XLOOKUP(AD5653,CDIHistorico_[Data],CDIHistorico_[CDI dia]/100,AH5653,0)</f>
        <v>0</v>
      </c>
      <c r="AI5654" s="2">
        <f t="shared" si="377"/>
        <v>1</v>
      </c>
    </row>
    <row r="5655" spans="26:35" hidden="1" x14ac:dyDescent="0.25">
      <c r="Z5655"/>
      <c r="AD5655" s="5">
        <f t="shared" si="378"/>
        <v>44922</v>
      </c>
      <c r="AE5655" s="96" cm="1">
        <f t="array" ref="AE5655">_xlfn.XLOOKUP(AD5654,SELICHistorico[Data],SELICHistorico[SELIC dia]/100,AE5654,0)</f>
        <v>0</v>
      </c>
      <c r="AF5655" s="80">
        <f t="shared" si="376"/>
        <v>1</v>
      </c>
      <c r="AG5655" s="123">
        <f t="shared" si="375"/>
        <v>1000</v>
      </c>
      <c r="AH5655" s="126" cm="1">
        <f t="array" ref="AH5655">_xlfn.XLOOKUP(AD5654,CDIHistorico_[Data],CDIHistorico_[CDI dia]/100,AH5654,0)</f>
        <v>0</v>
      </c>
      <c r="AI5655" s="2">
        <f t="shared" si="377"/>
        <v>1</v>
      </c>
    </row>
    <row r="5656" spans="26:35" hidden="1" x14ac:dyDescent="0.25">
      <c r="Z5656"/>
      <c r="AD5656" s="5">
        <f t="shared" si="378"/>
        <v>44923</v>
      </c>
      <c r="AE5656" s="96" cm="1">
        <f t="array" ref="AE5656">_xlfn.XLOOKUP(AD5655,SELICHistorico[Data],SELICHistorico[SELIC dia]/100,AE5655,0)</f>
        <v>0</v>
      </c>
      <c r="AF5656" s="80">
        <f t="shared" si="376"/>
        <v>1</v>
      </c>
      <c r="AG5656" s="123">
        <f t="shared" si="375"/>
        <v>1000</v>
      </c>
      <c r="AH5656" s="126" cm="1">
        <f t="array" ref="AH5656">_xlfn.XLOOKUP(AD5655,CDIHistorico_[Data],CDIHistorico_[CDI dia]/100,AH5655,0)</f>
        <v>0</v>
      </c>
      <c r="AI5656" s="2">
        <f t="shared" si="377"/>
        <v>1</v>
      </c>
    </row>
    <row r="5657" spans="26:35" hidden="1" x14ac:dyDescent="0.25">
      <c r="Z5657"/>
      <c r="AD5657" s="5">
        <f t="shared" si="378"/>
        <v>44924</v>
      </c>
      <c r="AE5657" s="96" cm="1">
        <f t="array" ref="AE5657">_xlfn.XLOOKUP(AD5656,SELICHistorico[Data],SELICHistorico[SELIC dia]/100,AE5656,0)</f>
        <v>0</v>
      </c>
      <c r="AF5657" s="80">
        <f t="shared" si="376"/>
        <v>1</v>
      </c>
      <c r="AG5657" s="123">
        <f t="shared" si="375"/>
        <v>1000</v>
      </c>
      <c r="AH5657" s="126" cm="1">
        <f t="array" ref="AH5657">_xlfn.XLOOKUP(AD5656,CDIHistorico_[Data],CDIHistorico_[CDI dia]/100,AH5656,0)</f>
        <v>0</v>
      </c>
      <c r="AI5657" s="2">
        <f t="shared" si="377"/>
        <v>1</v>
      </c>
    </row>
    <row r="5658" spans="26:35" hidden="1" x14ac:dyDescent="0.25">
      <c r="Z5658"/>
      <c r="AD5658" s="5">
        <f t="shared" si="378"/>
        <v>44925</v>
      </c>
      <c r="AE5658" s="96" cm="1">
        <f t="array" ref="AE5658">_xlfn.XLOOKUP(AD5657,SELICHistorico[Data],SELICHistorico[SELIC dia]/100,AE5657,0)</f>
        <v>0</v>
      </c>
      <c r="AF5658" s="80">
        <f t="shared" si="376"/>
        <v>1</v>
      </c>
      <c r="AG5658" s="123">
        <f t="shared" si="375"/>
        <v>1000</v>
      </c>
      <c r="AH5658" s="126" cm="1">
        <f t="array" ref="AH5658">_xlfn.XLOOKUP(AD5657,CDIHistorico_[Data],CDIHistorico_[CDI dia]/100,AH5657,0)</f>
        <v>0</v>
      </c>
      <c r="AI5658" s="2">
        <f t="shared" si="377"/>
        <v>1</v>
      </c>
    </row>
    <row r="5659" spans="26:35" hidden="1" x14ac:dyDescent="0.25">
      <c r="Z5659"/>
      <c r="AD5659" s="5">
        <f t="shared" si="378"/>
        <v>44928</v>
      </c>
      <c r="AE5659" s="96" cm="1">
        <f t="array" ref="AE5659">_xlfn.XLOOKUP(AD5658,SELICHistorico[Data],SELICHistorico[SELIC dia]/100,AE5658,0)</f>
        <v>0</v>
      </c>
      <c r="AF5659" s="80">
        <f t="shared" si="376"/>
        <v>1</v>
      </c>
      <c r="AG5659" s="123">
        <f t="shared" si="375"/>
        <v>1000</v>
      </c>
      <c r="AH5659" s="126" cm="1">
        <f t="array" ref="AH5659">_xlfn.XLOOKUP(AD5658,CDIHistorico_[Data],CDIHistorico_[CDI dia]/100,AH5658,0)</f>
        <v>0</v>
      </c>
      <c r="AI5659" s="2">
        <f t="shared" si="377"/>
        <v>1</v>
      </c>
    </row>
    <row r="5660" spans="26:35" hidden="1" x14ac:dyDescent="0.25">
      <c r="Z5660"/>
      <c r="AD5660" s="5">
        <f t="shared" si="378"/>
        <v>44929</v>
      </c>
      <c r="AE5660" s="96" cm="1">
        <f t="array" ref="AE5660">_xlfn.XLOOKUP(AD5659,SELICHistorico[Data],SELICHistorico[SELIC dia]/100,AE5659,0)</f>
        <v>5.0788000000000005E-4</v>
      </c>
      <c r="AF5660" s="80">
        <f t="shared" si="376"/>
        <v>1.00050788</v>
      </c>
      <c r="AG5660" s="123">
        <f t="shared" si="375"/>
        <v>1000.50788</v>
      </c>
      <c r="AH5660" s="126" cm="1">
        <f t="array" ref="AH5660">_xlfn.XLOOKUP(AD5659,CDIHistorico_[Data],CDIHistorico_[CDI dia]/100,AH5659,0)</f>
        <v>5.0788000000000005E-4</v>
      </c>
      <c r="AI5660" s="2">
        <f t="shared" si="377"/>
        <v>1.00050788</v>
      </c>
    </row>
    <row r="5661" spans="26:35" hidden="1" x14ac:dyDescent="0.25">
      <c r="Z5661"/>
      <c r="AD5661" s="5">
        <f t="shared" si="378"/>
        <v>44930</v>
      </c>
      <c r="AE5661" s="96" cm="1">
        <f t="array" ref="AE5661">_xlfn.XLOOKUP(AD5660,SELICHistorico[Data],SELICHistorico[SELIC dia]/100,AE5660,0)</f>
        <v>5.0788000000000005E-4</v>
      </c>
      <c r="AF5661" s="80">
        <f t="shared" si="376"/>
        <v>1.0010160179420944</v>
      </c>
      <c r="AG5661" s="123">
        <f t="shared" si="375"/>
        <v>1001.016017</v>
      </c>
      <c r="AH5661" s="126" cm="1">
        <f t="array" ref="AH5661">_xlfn.XLOOKUP(AD5660,CDIHistorico_[Data],CDIHistorico_[CDI dia]/100,AH5660,0)</f>
        <v>5.0788000000000005E-4</v>
      </c>
      <c r="AI5661" s="2">
        <f t="shared" si="377"/>
        <v>1.0010160179420944</v>
      </c>
    </row>
    <row r="5662" spans="26:35" hidden="1" x14ac:dyDescent="0.25">
      <c r="Z5662"/>
      <c r="AD5662" s="5">
        <f t="shared" si="378"/>
        <v>44931</v>
      </c>
      <c r="AE5662" s="96" cm="1">
        <f t="array" ref="AE5662">_xlfn.XLOOKUP(AD5661,SELICHistorico[Data],SELICHistorico[SELIC dia]/100,AE5661,0)</f>
        <v>5.0788000000000005E-4</v>
      </c>
      <c r="AF5662" s="80">
        <f t="shared" si="376"/>
        <v>1.0015244139572868</v>
      </c>
      <c r="AG5662" s="123">
        <f t="shared" si="375"/>
        <v>1001.524413</v>
      </c>
      <c r="AH5662" s="126" cm="1">
        <f t="array" ref="AH5662">_xlfn.XLOOKUP(AD5661,CDIHistorico_[Data],CDIHistorico_[CDI dia]/100,AH5661,0)</f>
        <v>5.0788000000000005E-4</v>
      </c>
      <c r="AI5662" s="2">
        <f t="shared" si="377"/>
        <v>1.0015244139572868</v>
      </c>
    </row>
    <row r="5663" spans="26:35" hidden="1" x14ac:dyDescent="0.25">
      <c r="Z5663"/>
      <c r="AD5663" s="5">
        <f t="shared" si="378"/>
        <v>44932</v>
      </c>
      <c r="AE5663" s="96" cm="1">
        <f t="array" ref="AE5663">_xlfn.XLOOKUP(AD5662,SELICHistorico[Data],SELICHistorico[SELIC dia]/100,AE5662,0)</f>
        <v>5.0788000000000005E-4</v>
      </c>
      <c r="AF5663" s="80">
        <f t="shared" si="376"/>
        <v>1.0020330681766474</v>
      </c>
      <c r="AG5663" s="123">
        <f t="shared" si="375"/>
        <v>1002.033068</v>
      </c>
      <c r="AH5663" s="126" cm="1">
        <f t="array" ref="AH5663">_xlfn.XLOOKUP(AD5662,CDIHistorico_[Data],CDIHistorico_[CDI dia]/100,AH5662,0)</f>
        <v>5.0788000000000005E-4</v>
      </c>
      <c r="AI5663" s="2">
        <f t="shared" si="377"/>
        <v>1.0020330681766474</v>
      </c>
    </row>
    <row r="5664" spans="26:35" hidden="1" x14ac:dyDescent="0.25">
      <c r="Z5664"/>
      <c r="AD5664" s="5">
        <f t="shared" si="378"/>
        <v>44935</v>
      </c>
      <c r="AE5664" s="96" cm="1">
        <f t="array" ref="AE5664">_xlfn.XLOOKUP(AD5663,SELICHistorico[Data],SELICHistorico[SELIC dia]/100,AE5663,0)</f>
        <v>5.0788000000000005E-4</v>
      </c>
      <c r="AF5664" s="80">
        <f t="shared" si="376"/>
        <v>1.002541980731313</v>
      </c>
      <c r="AG5664" s="123">
        <f t="shared" si="375"/>
        <v>1002.54198</v>
      </c>
      <c r="AH5664" s="126" cm="1">
        <f t="array" ref="AH5664">_xlfn.XLOOKUP(AD5663,CDIHistorico_[Data],CDIHistorico_[CDI dia]/100,AH5663,0)</f>
        <v>5.0788000000000005E-4</v>
      </c>
      <c r="AI5664" s="2">
        <f t="shared" si="377"/>
        <v>1.002541980731313</v>
      </c>
    </row>
    <row r="5665" spans="26:35" hidden="1" x14ac:dyDescent="0.25">
      <c r="Z5665"/>
      <c r="AD5665" s="5">
        <f t="shared" si="378"/>
        <v>44936</v>
      </c>
      <c r="AE5665" s="96" cm="1">
        <f t="array" ref="AE5665">_xlfn.XLOOKUP(AD5664,SELICHistorico[Data],SELICHistorico[SELIC dia]/100,AE5664,0)</f>
        <v>5.0788000000000005E-4</v>
      </c>
      <c r="AF5665" s="80">
        <f t="shared" si="376"/>
        <v>1.0030511517524867</v>
      </c>
      <c r="AG5665" s="123">
        <f t="shared" si="375"/>
        <v>1003.051151</v>
      </c>
      <c r="AH5665" s="126" cm="1">
        <f t="array" ref="AH5665">_xlfn.XLOOKUP(AD5664,CDIHistorico_[Data],CDIHistorico_[CDI dia]/100,AH5664,0)</f>
        <v>5.0788000000000005E-4</v>
      </c>
      <c r="AI5665" s="2">
        <f t="shared" si="377"/>
        <v>1.0030511517524867</v>
      </c>
    </row>
    <row r="5666" spans="26:35" hidden="1" x14ac:dyDescent="0.25">
      <c r="Z5666"/>
      <c r="AD5666" s="5">
        <f t="shared" si="378"/>
        <v>44937</v>
      </c>
      <c r="AE5666" s="96" cm="1">
        <f t="array" ref="AE5666">_xlfn.XLOOKUP(AD5665,SELICHistorico[Data],SELICHistorico[SELIC dia]/100,AE5665,0)</f>
        <v>5.0788000000000005E-4</v>
      </c>
      <c r="AF5666" s="80">
        <f t="shared" si="376"/>
        <v>1.0035605813714388</v>
      </c>
      <c r="AG5666" s="123">
        <f t="shared" si="375"/>
        <v>1003.560581</v>
      </c>
      <c r="AH5666" s="126" cm="1">
        <f t="array" ref="AH5666">_xlfn.XLOOKUP(AD5665,CDIHistorico_[Data],CDIHistorico_[CDI dia]/100,AH5665,0)</f>
        <v>5.0788000000000005E-4</v>
      </c>
      <c r="AI5666" s="2">
        <f t="shared" si="377"/>
        <v>1.0035605813714388</v>
      </c>
    </row>
    <row r="5667" spans="26:35" hidden="1" x14ac:dyDescent="0.25">
      <c r="Z5667"/>
      <c r="AD5667" s="5">
        <f t="shared" si="378"/>
        <v>44938</v>
      </c>
      <c r="AE5667" s="96" cm="1">
        <f t="array" ref="AE5667">_xlfn.XLOOKUP(AD5666,SELICHistorico[Data],SELICHistorico[SELIC dia]/100,AE5666,0)</f>
        <v>5.0788000000000005E-4</v>
      </c>
      <c r="AF5667" s="80">
        <f t="shared" si="376"/>
        <v>1.0040702697195056</v>
      </c>
      <c r="AG5667" s="123">
        <f t="shared" si="375"/>
        <v>1004.0702690000001</v>
      </c>
      <c r="AH5667" s="126" cm="1">
        <f t="array" ref="AH5667">_xlfn.XLOOKUP(AD5666,CDIHistorico_[Data],CDIHistorico_[CDI dia]/100,AH5666,0)</f>
        <v>5.0788000000000005E-4</v>
      </c>
      <c r="AI5667" s="2">
        <f t="shared" si="377"/>
        <v>1.0040702697195056</v>
      </c>
    </row>
    <row r="5668" spans="26:35" hidden="1" x14ac:dyDescent="0.25">
      <c r="Z5668"/>
      <c r="AD5668" s="5">
        <f t="shared" si="378"/>
        <v>44939</v>
      </c>
      <c r="AE5668" s="96" cm="1">
        <f t="array" ref="AE5668">_xlfn.XLOOKUP(AD5667,SELICHistorico[Data],SELICHistorico[SELIC dia]/100,AE5667,0)</f>
        <v>5.0788000000000005E-4</v>
      </c>
      <c r="AF5668" s="80">
        <f t="shared" si="376"/>
        <v>1.0045802169280909</v>
      </c>
      <c r="AG5668" s="123">
        <f t="shared" si="375"/>
        <v>1004.580216</v>
      </c>
      <c r="AH5668" s="126" cm="1">
        <f t="array" ref="AH5668">_xlfn.XLOOKUP(AD5667,CDIHistorico_[Data],CDIHistorico_[CDI dia]/100,AH5667,0)</f>
        <v>5.0788000000000005E-4</v>
      </c>
      <c r="AI5668" s="2">
        <f t="shared" si="377"/>
        <v>1.0045802169280909</v>
      </c>
    </row>
    <row r="5669" spans="26:35" hidden="1" x14ac:dyDescent="0.25">
      <c r="Z5669"/>
      <c r="AD5669" s="5">
        <f t="shared" si="378"/>
        <v>44942</v>
      </c>
      <c r="AE5669" s="96" cm="1">
        <f t="array" ref="AE5669">_xlfn.XLOOKUP(AD5668,SELICHistorico[Data],SELICHistorico[SELIC dia]/100,AE5668,0)</f>
        <v>5.0788000000000005E-4</v>
      </c>
      <c r="AF5669" s="80">
        <f t="shared" si="376"/>
        <v>1.0050904231286644</v>
      </c>
      <c r="AG5669" s="123">
        <f t="shared" si="375"/>
        <v>1005.090423</v>
      </c>
      <c r="AH5669" s="126" cm="1">
        <f t="array" ref="AH5669">_xlfn.XLOOKUP(AD5668,CDIHistorico_[Data],CDIHistorico_[CDI dia]/100,AH5668,0)</f>
        <v>5.0788000000000005E-4</v>
      </c>
      <c r="AI5669" s="2">
        <f t="shared" si="377"/>
        <v>1.0050904231286644</v>
      </c>
    </row>
    <row r="5670" spans="26:35" hidden="1" x14ac:dyDescent="0.25">
      <c r="Z5670"/>
      <c r="AD5670" s="5">
        <f t="shared" si="378"/>
        <v>44943</v>
      </c>
      <c r="AE5670" s="96" cm="1">
        <f t="array" ref="AE5670">_xlfn.XLOOKUP(AD5669,SELICHistorico[Data],SELICHistorico[SELIC dia]/100,AE5669,0)</f>
        <v>5.0788000000000005E-4</v>
      </c>
      <c r="AF5670" s="80">
        <f t="shared" si="376"/>
        <v>1.005600888452763</v>
      </c>
      <c r="AG5670" s="123">
        <f t="shared" si="375"/>
        <v>1005.6008880000001</v>
      </c>
      <c r="AH5670" s="126" cm="1">
        <f t="array" ref="AH5670">_xlfn.XLOOKUP(AD5669,CDIHistorico_[Data],CDIHistorico_[CDI dia]/100,AH5669,0)</f>
        <v>5.0788000000000005E-4</v>
      </c>
      <c r="AI5670" s="2">
        <f t="shared" si="377"/>
        <v>1.005600888452763</v>
      </c>
    </row>
    <row r="5671" spans="26:35" hidden="1" x14ac:dyDescent="0.25">
      <c r="Z5671"/>
      <c r="AD5671" s="5">
        <f t="shared" si="378"/>
        <v>44944</v>
      </c>
      <c r="AE5671" s="96" cm="1">
        <f t="array" ref="AE5671">_xlfn.XLOOKUP(AD5670,SELICHistorico[Data],SELICHistorico[SELIC dia]/100,AE5670,0)</f>
        <v>5.0788000000000005E-4</v>
      </c>
      <c r="AF5671" s="80">
        <f t="shared" si="376"/>
        <v>1.0061116130319903</v>
      </c>
      <c r="AG5671" s="123">
        <f t="shared" si="375"/>
        <v>1006.111613</v>
      </c>
      <c r="AH5671" s="126" cm="1">
        <f t="array" ref="AH5671">_xlfn.XLOOKUP(AD5670,CDIHistorico_[Data],CDIHistorico_[CDI dia]/100,AH5670,0)</f>
        <v>5.0788000000000005E-4</v>
      </c>
      <c r="AI5671" s="2">
        <f t="shared" si="377"/>
        <v>1.0061116130319903</v>
      </c>
    </row>
    <row r="5672" spans="26:35" hidden="1" x14ac:dyDescent="0.25">
      <c r="Z5672"/>
      <c r="AD5672" s="5">
        <f t="shared" si="378"/>
        <v>44945</v>
      </c>
      <c r="AE5672" s="96" cm="1">
        <f t="array" ref="AE5672">_xlfn.XLOOKUP(AD5671,SELICHistorico[Data],SELICHistorico[SELIC dia]/100,AE5671,0)</f>
        <v>5.0788000000000005E-4</v>
      </c>
      <c r="AF5672" s="80">
        <f t="shared" si="376"/>
        <v>1.0066225969980169</v>
      </c>
      <c r="AG5672" s="123">
        <f t="shared" si="375"/>
        <v>1006.622596</v>
      </c>
      <c r="AH5672" s="126" cm="1">
        <f t="array" ref="AH5672">_xlfn.XLOOKUP(AD5671,CDIHistorico_[Data],CDIHistorico_[CDI dia]/100,AH5671,0)</f>
        <v>5.0788000000000005E-4</v>
      </c>
      <c r="AI5672" s="2">
        <f t="shared" si="377"/>
        <v>1.0066225969980169</v>
      </c>
    </row>
    <row r="5673" spans="26:35" hidden="1" x14ac:dyDescent="0.25">
      <c r="Z5673"/>
      <c r="AD5673" s="5">
        <f t="shared" si="378"/>
        <v>44946</v>
      </c>
      <c r="AE5673" s="96" cm="1">
        <f t="array" ref="AE5673">_xlfn.XLOOKUP(AD5672,SELICHistorico[Data],SELICHistorico[SELIC dia]/100,AE5672,0)</f>
        <v>5.0788000000000005E-4</v>
      </c>
      <c r="AF5673" s="80">
        <f t="shared" si="376"/>
        <v>1.0071338404825803</v>
      </c>
      <c r="AG5673" s="123">
        <f t="shared" si="375"/>
        <v>1007.13384</v>
      </c>
      <c r="AH5673" s="126" cm="1">
        <f t="array" ref="AH5673">_xlfn.XLOOKUP(AD5672,CDIHistorico_[Data],CDIHistorico_[CDI dia]/100,AH5672,0)</f>
        <v>5.0788000000000005E-4</v>
      </c>
      <c r="AI5673" s="2">
        <f t="shared" si="377"/>
        <v>1.0071338404825803</v>
      </c>
    </row>
    <row r="5674" spans="26:35" hidden="1" x14ac:dyDescent="0.25">
      <c r="Z5674"/>
      <c r="AD5674" s="5">
        <f t="shared" si="378"/>
        <v>44949</v>
      </c>
      <c r="AE5674" s="96" cm="1">
        <f t="array" ref="AE5674">_xlfn.XLOOKUP(AD5673,SELICHistorico[Data],SELICHistorico[SELIC dia]/100,AE5673,0)</f>
        <v>5.0788000000000005E-4</v>
      </c>
      <c r="AF5674" s="80">
        <f t="shared" si="376"/>
        <v>1.0076453436174846</v>
      </c>
      <c r="AG5674" s="123">
        <f t="shared" si="375"/>
        <v>1007.645343</v>
      </c>
      <c r="AH5674" s="126" cm="1">
        <f t="array" ref="AH5674">_xlfn.XLOOKUP(AD5673,CDIHistorico_[Data],CDIHistorico_[CDI dia]/100,AH5673,0)</f>
        <v>5.0788000000000005E-4</v>
      </c>
      <c r="AI5674" s="2">
        <f t="shared" si="377"/>
        <v>1.0076453436174846</v>
      </c>
    </row>
    <row r="5675" spans="26:35" hidden="1" x14ac:dyDescent="0.25">
      <c r="Z5675"/>
      <c r="AD5675" s="5">
        <f t="shared" si="378"/>
        <v>44950</v>
      </c>
      <c r="AE5675" s="96" cm="1">
        <f t="array" ref="AE5675">_xlfn.XLOOKUP(AD5674,SELICHistorico[Data],SELICHistorico[SELIC dia]/100,AE5674,0)</f>
        <v>5.0788000000000005E-4</v>
      </c>
      <c r="AF5675" s="80">
        <f t="shared" si="376"/>
        <v>1.0081571065346011</v>
      </c>
      <c r="AG5675" s="123">
        <f t="shared" si="375"/>
        <v>1008.157106</v>
      </c>
      <c r="AH5675" s="126" cm="1">
        <f t="array" ref="AH5675">_xlfn.XLOOKUP(AD5674,CDIHistorico_[Data],CDIHistorico_[CDI dia]/100,AH5674,0)</f>
        <v>5.0788000000000005E-4</v>
      </c>
      <c r="AI5675" s="2">
        <f t="shared" si="377"/>
        <v>1.0081571065346011</v>
      </c>
    </row>
    <row r="5676" spans="26:35" hidden="1" x14ac:dyDescent="0.25">
      <c r="Z5676"/>
      <c r="AD5676" s="5">
        <f t="shared" si="378"/>
        <v>44951</v>
      </c>
      <c r="AE5676" s="96" cm="1">
        <f t="array" ref="AE5676">_xlfn.XLOOKUP(AD5675,SELICHistorico[Data],SELICHistorico[SELIC dia]/100,AE5675,0)</f>
        <v>5.0788000000000005E-4</v>
      </c>
      <c r="AF5676" s="80">
        <f t="shared" si="376"/>
        <v>1.0086691293658678</v>
      </c>
      <c r="AG5676" s="123">
        <f t="shared" si="375"/>
        <v>1008.669129</v>
      </c>
      <c r="AH5676" s="126" cm="1">
        <f t="array" ref="AH5676">_xlfn.XLOOKUP(AD5675,CDIHistorico_[Data],CDIHistorico_[CDI dia]/100,AH5675,0)</f>
        <v>5.0788000000000005E-4</v>
      </c>
      <c r="AI5676" s="2">
        <f t="shared" si="377"/>
        <v>1.0086691293658678</v>
      </c>
    </row>
    <row r="5677" spans="26:35" hidden="1" x14ac:dyDescent="0.25">
      <c r="Z5677"/>
      <c r="AD5677" s="5">
        <f t="shared" si="378"/>
        <v>44952</v>
      </c>
      <c r="AE5677" s="96" cm="1">
        <f t="array" ref="AE5677">_xlfn.XLOOKUP(AD5676,SELICHistorico[Data],SELICHistorico[SELIC dia]/100,AE5676,0)</f>
        <v>5.0788000000000005E-4</v>
      </c>
      <c r="AF5677" s="80">
        <f t="shared" si="376"/>
        <v>1.0091814122432903</v>
      </c>
      <c r="AG5677" s="123">
        <f t="shared" si="375"/>
        <v>1009.181412</v>
      </c>
      <c r="AH5677" s="126" cm="1">
        <f t="array" ref="AH5677">_xlfn.XLOOKUP(AD5676,CDIHistorico_[Data],CDIHistorico_[CDI dia]/100,AH5676,0)</f>
        <v>5.0788000000000005E-4</v>
      </c>
      <c r="AI5677" s="2">
        <f t="shared" si="377"/>
        <v>1.0091814122432903</v>
      </c>
    </row>
    <row r="5678" spans="26:35" hidden="1" x14ac:dyDescent="0.25">
      <c r="Z5678"/>
      <c r="AD5678" s="5">
        <f t="shared" si="378"/>
        <v>44953</v>
      </c>
      <c r="AE5678" s="96" cm="1">
        <f t="array" ref="AE5678">_xlfn.XLOOKUP(AD5677,SELICHistorico[Data],SELICHistorico[SELIC dia]/100,AE5677,0)</f>
        <v>5.0788000000000005E-4</v>
      </c>
      <c r="AF5678" s="80">
        <f t="shared" si="376"/>
        <v>1.0096939552989403</v>
      </c>
      <c r="AG5678" s="123">
        <f t="shared" si="375"/>
        <v>1009.693955</v>
      </c>
      <c r="AH5678" s="126" cm="1">
        <f t="array" ref="AH5678">_xlfn.XLOOKUP(AD5677,CDIHistorico_[Data],CDIHistorico_[CDI dia]/100,AH5677,0)</f>
        <v>5.0788000000000005E-4</v>
      </c>
      <c r="AI5678" s="2">
        <f t="shared" si="377"/>
        <v>1.0096939552989403</v>
      </c>
    </row>
    <row r="5679" spans="26:35" hidden="1" x14ac:dyDescent="0.25">
      <c r="Z5679"/>
      <c r="AD5679" s="5">
        <f t="shared" si="378"/>
        <v>44956</v>
      </c>
      <c r="AE5679" s="96" cm="1">
        <f t="array" ref="AE5679">_xlfn.XLOOKUP(AD5678,SELICHistorico[Data],SELICHistorico[SELIC dia]/100,AE5678,0)</f>
        <v>5.0788000000000005E-4</v>
      </c>
      <c r="AF5679" s="80">
        <f t="shared" si="376"/>
        <v>1.0102067586649577</v>
      </c>
      <c r="AG5679" s="123">
        <f t="shared" si="375"/>
        <v>1010.206758</v>
      </c>
      <c r="AH5679" s="126" cm="1">
        <f t="array" ref="AH5679">_xlfn.XLOOKUP(AD5678,CDIHistorico_[Data],CDIHistorico_[CDI dia]/100,AH5678,0)</f>
        <v>5.0788000000000005E-4</v>
      </c>
      <c r="AI5679" s="2">
        <f t="shared" si="377"/>
        <v>1.0102067586649577</v>
      </c>
    </row>
    <row r="5680" spans="26:35" hidden="1" x14ac:dyDescent="0.25">
      <c r="Z5680"/>
      <c r="AD5680" s="5">
        <f t="shared" si="378"/>
        <v>44957</v>
      </c>
      <c r="AE5680" s="96" cm="1">
        <f t="array" ref="AE5680">_xlfn.XLOOKUP(AD5679,SELICHistorico[Data],SELICHistorico[SELIC dia]/100,AE5679,0)</f>
        <v>5.0788000000000005E-4</v>
      </c>
      <c r="AF5680" s="80">
        <f t="shared" si="376"/>
        <v>1.0107198224735485</v>
      </c>
      <c r="AG5680" s="123">
        <f t="shared" si="375"/>
        <v>1010.719822</v>
      </c>
      <c r="AH5680" s="126" cm="1">
        <f t="array" ref="AH5680">_xlfn.XLOOKUP(AD5679,CDIHistorico_[Data],CDIHistorico_[CDI dia]/100,AH5679,0)</f>
        <v>5.0788000000000005E-4</v>
      </c>
      <c r="AI5680" s="2">
        <f t="shared" si="377"/>
        <v>1.0107198224735485</v>
      </c>
    </row>
    <row r="5681" spans="26:35" hidden="1" x14ac:dyDescent="0.25">
      <c r="Z5681"/>
      <c r="AD5681" s="5">
        <f t="shared" si="378"/>
        <v>44958</v>
      </c>
      <c r="AE5681" s="96" cm="1">
        <f t="array" ref="AE5681">_xlfn.XLOOKUP(AD5680,SELICHistorico[Data],SELICHistorico[SELIC dia]/100,AE5680,0)</f>
        <v>5.0788000000000005E-4</v>
      </c>
      <c r="AF5681" s="80">
        <f t="shared" si="376"/>
        <v>1.0112331468569864</v>
      </c>
      <c r="AG5681" s="123">
        <f t="shared" si="375"/>
        <v>1011.233146</v>
      </c>
      <c r="AH5681" s="126" cm="1">
        <f t="array" ref="AH5681">_xlfn.XLOOKUP(AD5680,CDIHistorico_[Data],CDIHistorico_[CDI dia]/100,AH5680,0)</f>
        <v>5.0788000000000005E-4</v>
      </c>
      <c r="AI5681" s="2">
        <f t="shared" si="377"/>
        <v>1.0112331468569864</v>
      </c>
    </row>
    <row r="5682" spans="26:35" hidden="1" x14ac:dyDescent="0.25">
      <c r="Z5682"/>
      <c r="AD5682" s="5">
        <f t="shared" si="378"/>
        <v>44959</v>
      </c>
      <c r="AE5682" s="96" cm="1">
        <f t="array" ref="AE5682">_xlfn.XLOOKUP(AD5681,SELICHistorico[Data],SELICHistorico[SELIC dia]/100,AE5681,0)</f>
        <v>5.0788000000000005E-4</v>
      </c>
      <c r="AF5682" s="80">
        <f t="shared" si="376"/>
        <v>1.0117467319476121</v>
      </c>
      <c r="AG5682" s="123">
        <f t="shared" si="375"/>
        <v>1011.746731</v>
      </c>
      <c r="AH5682" s="126" cm="1">
        <f t="array" ref="AH5682">_xlfn.XLOOKUP(AD5681,CDIHistorico_[Data],CDIHistorico_[CDI dia]/100,AH5681,0)</f>
        <v>5.0788000000000005E-4</v>
      </c>
      <c r="AI5682" s="2">
        <f t="shared" si="377"/>
        <v>1.0117467319476121</v>
      </c>
    </row>
    <row r="5683" spans="26:35" hidden="1" x14ac:dyDescent="0.25">
      <c r="Z5683"/>
      <c r="AD5683" s="5">
        <f t="shared" si="378"/>
        <v>44960</v>
      </c>
      <c r="AE5683" s="96" cm="1">
        <f t="array" ref="AE5683">_xlfn.XLOOKUP(AD5682,SELICHistorico[Data],SELICHistorico[SELIC dia]/100,AE5682,0)</f>
        <v>5.0788000000000005E-4</v>
      </c>
      <c r="AF5683" s="80">
        <f t="shared" si="376"/>
        <v>1.0122605778778337</v>
      </c>
      <c r="AG5683" s="123">
        <f t="shared" si="375"/>
        <v>1012.260577</v>
      </c>
      <c r="AH5683" s="126" cm="1">
        <f t="array" ref="AH5683">_xlfn.XLOOKUP(AD5682,CDIHistorico_[Data],CDIHistorico_[CDI dia]/100,AH5682,0)</f>
        <v>5.0788000000000005E-4</v>
      </c>
      <c r="AI5683" s="2">
        <f t="shared" si="377"/>
        <v>1.0122605778778337</v>
      </c>
    </row>
    <row r="5684" spans="26:35" hidden="1" x14ac:dyDescent="0.25">
      <c r="Z5684"/>
      <c r="AD5684" s="5">
        <f t="shared" si="378"/>
        <v>44963</v>
      </c>
      <c r="AE5684" s="96" cm="1">
        <f t="array" ref="AE5684">_xlfn.XLOOKUP(AD5683,SELICHistorico[Data],SELICHistorico[SELIC dia]/100,AE5683,0)</f>
        <v>5.0788000000000005E-4</v>
      </c>
      <c r="AF5684" s="80">
        <f t="shared" si="376"/>
        <v>1.0127746847801264</v>
      </c>
      <c r="AG5684" s="123">
        <f t="shared" si="375"/>
        <v>1012.774684</v>
      </c>
      <c r="AH5684" s="126" cm="1">
        <f t="array" ref="AH5684">_xlfn.XLOOKUP(AD5683,CDIHistorico_[Data],CDIHistorico_[CDI dia]/100,AH5683,0)</f>
        <v>5.0788000000000005E-4</v>
      </c>
      <c r="AI5684" s="2">
        <f t="shared" si="377"/>
        <v>1.0127746847801264</v>
      </c>
    </row>
    <row r="5685" spans="26:35" hidden="1" x14ac:dyDescent="0.25">
      <c r="Z5685"/>
      <c r="AD5685" s="5">
        <f t="shared" si="378"/>
        <v>44964</v>
      </c>
      <c r="AE5685" s="96" cm="1">
        <f t="array" ref="AE5685">_xlfn.XLOOKUP(AD5684,SELICHistorico[Data],SELICHistorico[SELIC dia]/100,AE5684,0)</f>
        <v>5.0788000000000005E-4</v>
      </c>
      <c r="AF5685" s="80">
        <f t="shared" si="376"/>
        <v>1.0132890527870326</v>
      </c>
      <c r="AG5685" s="123">
        <f t="shared" si="375"/>
        <v>1013.289052</v>
      </c>
      <c r="AH5685" s="126" cm="1">
        <f t="array" ref="AH5685">_xlfn.XLOOKUP(AD5684,CDIHistorico_[Data],CDIHistorico_[CDI dia]/100,AH5684,0)</f>
        <v>5.0788000000000005E-4</v>
      </c>
      <c r="AI5685" s="2">
        <f t="shared" si="377"/>
        <v>1.0132890527870326</v>
      </c>
    </row>
    <row r="5686" spans="26:35" hidden="1" x14ac:dyDescent="0.25">
      <c r="Z5686"/>
      <c r="AD5686" s="5">
        <f t="shared" si="378"/>
        <v>44965</v>
      </c>
      <c r="AE5686" s="96" cm="1">
        <f t="array" ref="AE5686">_xlfn.XLOOKUP(AD5685,SELICHistorico[Data],SELICHistorico[SELIC dia]/100,AE5685,0)</f>
        <v>5.0788000000000005E-4</v>
      </c>
      <c r="AF5686" s="80">
        <f t="shared" si="376"/>
        <v>1.0138036820311622</v>
      </c>
      <c r="AG5686" s="123">
        <f t="shared" si="375"/>
        <v>1013.803682</v>
      </c>
      <c r="AH5686" s="126" cm="1">
        <f t="array" ref="AH5686">_xlfn.XLOOKUP(AD5685,CDIHistorico_[Data],CDIHistorico_[CDI dia]/100,AH5685,0)</f>
        <v>5.0788000000000005E-4</v>
      </c>
      <c r="AI5686" s="2">
        <f t="shared" si="377"/>
        <v>1.0138036820311622</v>
      </c>
    </row>
    <row r="5687" spans="26:35" hidden="1" x14ac:dyDescent="0.25">
      <c r="Z5687"/>
      <c r="AD5687" s="5">
        <f t="shared" si="378"/>
        <v>44966</v>
      </c>
      <c r="AE5687" s="96" cm="1">
        <f t="array" ref="AE5687">_xlfn.XLOOKUP(AD5686,SELICHistorico[Data],SELICHistorico[SELIC dia]/100,AE5686,0)</f>
        <v>5.0788000000000005E-4</v>
      </c>
      <c r="AF5687" s="80">
        <f t="shared" si="376"/>
        <v>1.0143185726451922</v>
      </c>
      <c r="AG5687" s="123">
        <f t="shared" si="375"/>
        <v>1014.318572</v>
      </c>
      <c r="AH5687" s="126" cm="1">
        <f t="array" ref="AH5687">_xlfn.XLOOKUP(AD5686,CDIHistorico_[Data],CDIHistorico_[CDI dia]/100,AH5686,0)</f>
        <v>5.0788000000000005E-4</v>
      </c>
      <c r="AI5687" s="2">
        <f t="shared" si="377"/>
        <v>1.0143185726451922</v>
      </c>
    </row>
    <row r="5688" spans="26:35" hidden="1" x14ac:dyDescent="0.25">
      <c r="Z5688"/>
      <c r="AD5688" s="5">
        <f t="shared" si="378"/>
        <v>44967</v>
      </c>
      <c r="AE5688" s="96" cm="1">
        <f t="array" ref="AE5688">_xlfn.XLOOKUP(AD5687,SELICHistorico[Data],SELICHistorico[SELIC dia]/100,AE5687,0)</f>
        <v>5.0788000000000005E-4</v>
      </c>
      <c r="AF5688" s="80">
        <f t="shared" si="376"/>
        <v>1.0148337247618673</v>
      </c>
      <c r="AG5688" s="123">
        <f t="shared" si="375"/>
        <v>1014.833724</v>
      </c>
      <c r="AH5688" s="126" cm="1">
        <f t="array" ref="AH5688">_xlfn.XLOOKUP(AD5687,CDIHistorico_[Data],CDIHistorico_[CDI dia]/100,AH5687,0)</f>
        <v>5.0788000000000005E-4</v>
      </c>
      <c r="AI5688" s="2">
        <f t="shared" si="377"/>
        <v>1.0148337247618673</v>
      </c>
    </row>
    <row r="5689" spans="26:35" hidden="1" x14ac:dyDescent="0.25">
      <c r="Z5689"/>
      <c r="AD5689" s="5">
        <f t="shared" si="378"/>
        <v>44970</v>
      </c>
      <c r="AE5689" s="96" cm="1">
        <f t="array" ref="AE5689">_xlfn.XLOOKUP(AD5688,SELICHistorico[Data],SELICHistorico[SELIC dia]/100,AE5688,0)</f>
        <v>5.0788000000000005E-4</v>
      </c>
      <c r="AF5689" s="80">
        <f t="shared" si="376"/>
        <v>1.0153491385139994</v>
      </c>
      <c r="AG5689" s="123">
        <f t="shared" si="375"/>
        <v>1015.349138</v>
      </c>
      <c r="AH5689" s="126" cm="1">
        <f t="array" ref="AH5689">_xlfn.XLOOKUP(AD5688,CDIHistorico_[Data],CDIHistorico_[CDI dia]/100,AH5688,0)</f>
        <v>5.0788000000000005E-4</v>
      </c>
      <c r="AI5689" s="2">
        <f t="shared" si="377"/>
        <v>1.0153491385139994</v>
      </c>
    </row>
    <row r="5690" spans="26:35" hidden="1" x14ac:dyDescent="0.25">
      <c r="Z5690"/>
      <c r="AD5690" s="5">
        <f t="shared" si="378"/>
        <v>44971</v>
      </c>
      <c r="AE5690" s="96" cm="1">
        <f t="array" ref="AE5690">_xlfn.XLOOKUP(AD5689,SELICHistorico[Data],SELICHistorico[SELIC dia]/100,AE5689,0)</f>
        <v>5.0788000000000005E-4</v>
      </c>
      <c r="AF5690" s="80">
        <f t="shared" si="376"/>
        <v>1.0158648140344679</v>
      </c>
      <c r="AG5690" s="123">
        <f t="shared" si="375"/>
        <v>1015.864814</v>
      </c>
      <c r="AH5690" s="126" cm="1">
        <f t="array" ref="AH5690">_xlfn.XLOOKUP(AD5689,CDIHistorico_[Data],CDIHistorico_[CDI dia]/100,AH5689,0)</f>
        <v>5.0788000000000005E-4</v>
      </c>
      <c r="AI5690" s="2">
        <f t="shared" si="377"/>
        <v>1.0158648140344679</v>
      </c>
    </row>
    <row r="5691" spans="26:35" hidden="1" x14ac:dyDescent="0.25">
      <c r="Z5691"/>
      <c r="AD5691" s="5">
        <f t="shared" si="378"/>
        <v>44972</v>
      </c>
      <c r="AE5691" s="96" cm="1">
        <f t="array" ref="AE5691">_xlfn.XLOOKUP(AD5690,SELICHistorico[Data],SELICHistorico[SELIC dia]/100,AE5690,0)</f>
        <v>5.0788000000000005E-4</v>
      </c>
      <c r="AF5691" s="80">
        <f t="shared" si="376"/>
        <v>1.0163807514562198</v>
      </c>
      <c r="AG5691" s="123">
        <f t="shared" si="375"/>
        <v>1016.380751</v>
      </c>
      <c r="AH5691" s="126" cm="1">
        <f t="array" ref="AH5691">_xlfn.XLOOKUP(AD5690,CDIHistorico_[Data],CDIHistorico_[CDI dia]/100,AH5690,0)</f>
        <v>5.0788000000000005E-4</v>
      </c>
      <c r="AI5691" s="2">
        <f t="shared" si="377"/>
        <v>1.0163807514562198</v>
      </c>
    </row>
    <row r="5692" spans="26:35" hidden="1" x14ac:dyDescent="0.25">
      <c r="Z5692"/>
      <c r="AD5692" s="5">
        <f t="shared" si="378"/>
        <v>44973</v>
      </c>
      <c r="AE5692" s="96" cm="1">
        <f t="array" ref="AE5692">_xlfn.XLOOKUP(AD5691,SELICHistorico[Data],SELICHistorico[SELIC dia]/100,AE5691,0)</f>
        <v>5.0788000000000005E-4</v>
      </c>
      <c r="AF5692" s="80">
        <f t="shared" si="376"/>
        <v>1.0168969509122694</v>
      </c>
      <c r="AG5692" s="123">
        <f t="shared" si="375"/>
        <v>1016.8969499999999</v>
      </c>
      <c r="AH5692" s="126" cm="1">
        <f t="array" ref="AH5692">_xlfn.XLOOKUP(AD5691,CDIHistorico_[Data],CDIHistorico_[CDI dia]/100,AH5691,0)</f>
        <v>5.0788000000000005E-4</v>
      </c>
      <c r="AI5692" s="2">
        <f t="shared" si="377"/>
        <v>1.0168969509122694</v>
      </c>
    </row>
    <row r="5693" spans="26:35" hidden="1" x14ac:dyDescent="0.25">
      <c r="Z5693"/>
      <c r="AD5693" s="5">
        <f t="shared" si="378"/>
        <v>44974</v>
      </c>
      <c r="AE5693" s="96" cm="1">
        <f t="array" ref="AE5693">_xlfn.XLOOKUP(AD5692,SELICHistorico[Data],SELICHistorico[SELIC dia]/100,AE5692,0)</f>
        <v>5.0788000000000005E-4</v>
      </c>
      <c r="AF5693" s="80">
        <f t="shared" si="376"/>
        <v>1.0174134125356988</v>
      </c>
      <c r="AG5693" s="123">
        <f t="shared" si="375"/>
        <v>1017.413412</v>
      </c>
      <c r="AH5693" s="126" cm="1">
        <f t="array" ref="AH5693">_xlfn.XLOOKUP(AD5692,CDIHistorico_[Data],CDIHistorico_[CDI dia]/100,AH5692,0)</f>
        <v>5.0788000000000005E-4</v>
      </c>
      <c r="AI5693" s="2">
        <f t="shared" si="377"/>
        <v>1.0174134125356988</v>
      </c>
    </row>
    <row r="5694" spans="26:35" hidden="1" x14ac:dyDescent="0.25">
      <c r="Z5694"/>
      <c r="AD5694" s="5">
        <f t="shared" si="378"/>
        <v>44979</v>
      </c>
      <c r="AE5694" s="96" cm="1">
        <f t="array" ref="AE5694">_xlfn.XLOOKUP(AD5693,SELICHistorico[Data],SELICHistorico[SELIC dia]/100,AE5693,0)</f>
        <v>5.0788000000000005E-4</v>
      </c>
      <c r="AF5694" s="80">
        <f t="shared" si="376"/>
        <v>1.0179301364596576</v>
      </c>
      <c r="AG5694" s="123">
        <f t="shared" si="375"/>
        <v>1017.9301359999999</v>
      </c>
      <c r="AH5694" s="126" cm="1">
        <f t="array" ref="AH5694">_xlfn.XLOOKUP(AD5693,CDIHistorico_[Data],CDIHistorico_[CDI dia]/100,AH5693,0)</f>
        <v>5.0788000000000005E-4</v>
      </c>
      <c r="AI5694" s="2">
        <f t="shared" si="377"/>
        <v>1.0179301364596576</v>
      </c>
    </row>
    <row r="5695" spans="26:35" hidden="1" x14ac:dyDescent="0.25">
      <c r="Z5695"/>
      <c r="AD5695" s="5">
        <f t="shared" si="378"/>
        <v>44980</v>
      </c>
      <c r="AE5695" s="96" cm="1">
        <f t="array" ref="AE5695">_xlfn.XLOOKUP(AD5694,SELICHistorico[Data],SELICHistorico[SELIC dia]/100,AE5694,0)</f>
        <v>5.0788000000000005E-4</v>
      </c>
      <c r="AF5695" s="80">
        <f t="shared" si="376"/>
        <v>1.0184471228173628</v>
      </c>
      <c r="AG5695" s="123">
        <f t="shared" si="375"/>
        <v>1018.447122</v>
      </c>
      <c r="AH5695" s="126" cm="1">
        <f t="array" ref="AH5695">_xlfn.XLOOKUP(AD5694,CDIHistorico_[Data],CDIHistorico_[CDI dia]/100,AH5694,0)</f>
        <v>5.0788000000000005E-4</v>
      </c>
      <c r="AI5695" s="2">
        <f t="shared" si="377"/>
        <v>1.0184471228173628</v>
      </c>
    </row>
    <row r="5696" spans="26:35" hidden="1" x14ac:dyDescent="0.25">
      <c r="Z5696"/>
      <c r="AD5696" s="5">
        <f t="shared" si="378"/>
        <v>44981</v>
      </c>
      <c r="AE5696" s="96" cm="1">
        <f t="array" ref="AE5696">_xlfn.XLOOKUP(AD5695,SELICHistorico[Data],SELICHistorico[SELIC dia]/100,AE5695,0)</f>
        <v>5.0788000000000005E-4</v>
      </c>
      <c r="AF5696" s="80">
        <f t="shared" si="376"/>
        <v>1.0189643717420993</v>
      </c>
      <c r="AG5696" s="123">
        <f t="shared" si="375"/>
        <v>1018.964371</v>
      </c>
      <c r="AH5696" s="126" cm="1">
        <f t="array" ref="AH5696">_xlfn.XLOOKUP(AD5695,CDIHistorico_[Data],CDIHistorico_[CDI dia]/100,AH5695,0)</f>
        <v>5.0788000000000005E-4</v>
      </c>
      <c r="AI5696" s="2">
        <f t="shared" si="377"/>
        <v>1.0189643717420993</v>
      </c>
    </row>
    <row r="5697" spans="26:35" hidden="1" x14ac:dyDescent="0.25">
      <c r="Z5697"/>
      <c r="AD5697" s="5">
        <f t="shared" si="378"/>
        <v>44984</v>
      </c>
      <c r="AE5697" s="96" cm="1">
        <f t="array" ref="AE5697">_xlfn.XLOOKUP(AD5696,SELICHistorico[Data],SELICHistorico[SELIC dia]/100,AE5696,0)</f>
        <v>5.0788000000000005E-4</v>
      </c>
      <c r="AF5697" s="80">
        <f t="shared" si="376"/>
        <v>1.0194818833672197</v>
      </c>
      <c r="AG5697" s="123">
        <f t="shared" si="375"/>
        <v>1019.481883</v>
      </c>
      <c r="AH5697" s="126" cm="1">
        <f t="array" ref="AH5697">_xlfn.XLOOKUP(AD5696,CDIHistorico_[Data],CDIHistorico_[CDI dia]/100,AH5696,0)</f>
        <v>5.0788000000000005E-4</v>
      </c>
      <c r="AI5697" s="2">
        <f t="shared" si="377"/>
        <v>1.0194818833672197</v>
      </c>
    </row>
    <row r="5698" spans="26:35" hidden="1" x14ac:dyDescent="0.25">
      <c r="Z5698"/>
      <c r="AD5698" s="5">
        <f t="shared" si="378"/>
        <v>44985</v>
      </c>
      <c r="AE5698" s="96" cm="1">
        <f t="array" ref="AE5698">_xlfn.XLOOKUP(AD5697,SELICHistorico[Data],SELICHistorico[SELIC dia]/100,AE5697,0)</f>
        <v>5.0788000000000005E-4</v>
      </c>
      <c r="AF5698" s="80">
        <f t="shared" si="376"/>
        <v>1.0199996578261443</v>
      </c>
      <c r="AG5698" s="123">
        <f t="shared" si="375"/>
        <v>1019.999657</v>
      </c>
      <c r="AH5698" s="126" cm="1">
        <f t="array" ref="AH5698">_xlfn.XLOOKUP(AD5697,CDIHistorico_[Data],CDIHistorico_[CDI dia]/100,AH5697,0)</f>
        <v>5.0788000000000005E-4</v>
      </c>
      <c r="AI5698" s="2">
        <f t="shared" si="377"/>
        <v>1.0199996578261443</v>
      </c>
    </row>
    <row r="5699" spans="26:35" hidden="1" x14ac:dyDescent="0.25">
      <c r="Z5699"/>
      <c r="AD5699" s="5">
        <f t="shared" si="378"/>
        <v>44986</v>
      </c>
      <c r="AE5699" s="96" cm="1">
        <f t="array" ref="AE5699">_xlfn.XLOOKUP(AD5698,SELICHistorico[Data],SELICHistorico[SELIC dia]/100,AE5698,0)</f>
        <v>5.0788000000000005E-4</v>
      </c>
      <c r="AF5699" s="80">
        <f t="shared" si="376"/>
        <v>1.0205176952523611</v>
      </c>
      <c r="AG5699" s="123">
        <f t="shared" si="375"/>
        <v>1020.517695</v>
      </c>
      <c r="AH5699" s="126" cm="1">
        <f t="array" ref="AH5699">_xlfn.XLOOKUP(AD5698,CDIHistorico_[Data],CDIHistorico_[CDI dia]/100,AH5698,0)</f>
        <v>5.0788000000000005E-4</v>
      </c>
      <c r="AI5699" s="2">
        <f t="shared" si="377"/>
        <v>1.0205176952523611</v>
      </c>
    </row>
    <row r="5700" spans="26:35" hidden="1" x14ac:dyDescent="0.25">
      <c r="Z5700"/>
      <c r="AD5700" s="5">
        <f t="shared" si="378"/>
        <v>44987</v>
      </c>
      <c r="AE5700" s="96" cm="1">
        <f t="array" ref="AE5700">_xlfn.XLOOKUP(AD5699,SELICHistorico[Data],SELICHistorico[SELIC dia]/100,AE5699,0)</f>
        <v>5.0788000000000005E-4</v>
      </c>
      <c r="AF5700" s="80">
        <f t="shared" si="376"/>
        <v>1.0210359957794259</v>
      </c>
      <c r="AG5700" s="123">
        <f t="shared" si="375"/>
        <v>1021.035995</v>
      </c>
      <c r="AH5700" s="126" cm="1">
        <f t="array" ref="AH5700">_xlfn.XLOOKUP(AD5699,CDIHistorico_[Data],CDIHistorico_[CDI dia]/100,AH5699,0)</f>
        <v>5.0788000000000005E-4</v>
      </c>
      <c r="AI5700" s="2">
        <f t="shared" si="377"/>
        <v>1.0210359957794259</v>
      </c>
    </row>
    <row r="5701" spans="26:35" hidden="1" x14ac:dyDescent="0.25">
      <c r="Z5701"/>
      <c r="AD5701" s="5">
        <f t="shared" si="378"/>
        <v>44988</v>
      </c>
      <c r="AE5701" s="96" cm="1">
        <f t="array" ref="AE5701">_xlfn.XLOOKUP(AD5700,SELICHistorico[Data],SELICHistorico[SELIC dia]/100,AE5700,0)</f>
        <v>5.0788000000000005E-4</v>
      </c>
      <c r="AF5701" s="80">
        <f t="shared" si="376"/>
        <v>1.0215545595409623</v>
      </c>
      <c r="AG5701" s="123">
        <f t="shared" si="375"/>
        <v>1021.554559</v>
      </c>
      <c r="AH5701" s="126" cm="1">
        <f t="array" ref="AH5701">_xlfn.XLOOKUP(AD5700,CDIHistorico_[Data],CDIHistorico_[CDI dia]/100,AH5700,0)</f>
        <v>5.0788000000000005E-4</v>
      </c>
      <c r="AI5701" s="2">
        <f t="shared" si="377"/>
        <v>1.0215545595409623</v>
      </c>
    </row>
    <row r="5702" spans="26:35" hidden="1" x14ac:dyDescent="0.25">
      <c r="Z5702"/>
      <c r="AD5702" s="5">
        <f t="shared" si="378"/>
        <v>44991</v>
      </c>
      <c r="AE5702" s="96" cm="1">
        <f t="array" ref="AE5702">_xlfn.XLOOKUP(AD5701,SELICHistorico[Data],SELICHistorico[SELIC dia]/100,AE5701,0)</f>
        <v>5.0788000000000005E-4</v>
      </c>
      <c r="AF5702" s="80">
        <f t="shared" si="376"/>
        <v>1.0220733866706619</v>
      </c>
      <c r="AG5702" s="123">
        <f t="shared" si="375"/>
        <v>1022.073386</v>
      </c>
      <c r="AH5702" s="126" cm="1">
        <f t="array" ref="AH5702">_xlfn.XLOOKUP(AD5701,CDIHistorico_[Data],CDIHistorico_[CDI dia]/100,AH5701,0)</f>
        <v>5.0788000000000005E-4</v>
      </c>
      <c r="AI5702" s="2">
        <f t="shared" si="377"/>
        <v>1.0220733866706619</v>
      </c>
    </row>
    <row r="5703" spans="26:35" hidden="1" x14ac:dyDescent="0.25">
      <c r="Z5703"/>
      <c r="AD5703" s="5">
        <f t="shared" si="378"/>
        <v>44992</v>
      </c>
      <c r="AE5703" s="96" cm="1">
        <f t="array" ref="AE5703">_xlfn.XLOOKUP(AD5702,SELICHistorico[Data],SELICHistorico[SELIC dia]/100,AE5702,0)</f>
        <v>5.0788000000000005E-4</v>
      </c>
      <c r="AF5703" s="80">
        <f t="shared" si="376"/>
        <v>1.0225924773022843</v>
      </c>
      <c r="AG5703" s="123">
        <f t="shared" si="375"/>
        <v>1022.592477</v>
      </c>
      <c r="AH5703" s="126" cm="1">
        <f t="array" ref="AH5703">_xlfn.XLOOKUP(AD5702,CDIHistorico_[Data],CDIHistorico_[CDI dia]/100,AH5702,0)</f>
        <v>5.0788000000000005E-4</v>
      </c>
      <c r="AI5703" s="2">
        <f t="shared" si="377"/>
        <v>1.0225924773022843</v>
      </c>
    </row>
    <row r="5704" spans="26:35" hidden="1" x14ac:dyDescent="0.25">
      <c r="Z5704"/>
      <c r="AD5704" s="5">
        <f t="shared" si="378"/>
        <v>44993</v>
      </c>
      <c r="AE5704" s="96" cm="1">
        <f t="array" ref="AE5704">_xlfn.XLOOKUP(AD5703,SELICHistorico[Data],SELICHistorico[SELIC dia]/100,AE5703,0)</f>
        <v>5.0788000000000005E-4</v>
      </c>
      <c r="AF5704" s="80">
        <f t="shared" si="376"/>
        <v>1.0231118315696566</v>
      </c>
      <c r="AG5704" s="123">
        <f t="shared" si="375"/>
        <v>1023.1118310000001</v>
      </c>
      <c r="AH5704" s="126" cm="1">
        <f t="array" ref="AH5704">_xlfn.XLOOKUP(AD5703,CDIHistorico_[Data],CDIHistorico_[CDI dia]/100,AH5703,0)</f>
        <v>5.0788000000000005E-4</v>
      </c>
      <c r="AI5704" s="2">
        <f t="shared" si="377"/>
        <v>1.0231118315696566</v>
      </c>
    </row>
    <row r="5705" spans="26:35" hidden="1" x14ac:dyDescent="0.25">
      <c r="Z5705"/>
      <c r="AD5705" s="5">
        <f t="shared" si="378"/>
        <v>44994</v>
      </c>
      <c r="AE5705" s="96" cm="1">
        <f t="array" ref="AE5705">_xlfn.XLOOKUP(AD5704,SELICHistorico[Data],SELICHistorico[SELIC dia]/100,AE5704,0)</f>
        <v>5.0788000000000005E-4</v>
      </c>
      <c r="AF5705" s="80">
        <f t="shared" si="376"/>
        <v>1.0236314496066743</v>
      </c>
      <c r="AG5705" s="123">
        <f t="shared" si="375"/>
        <v>1023.631449</v>
      </c>
      <c r="AH5705" s="126" cm="1">
        <f t="array" ref="AH5705">_xlfn.XLOOKUP(AD5704,CDIHistorico_[Data],CDIHistorico_[CDI dia]/100,AH5704,0)</f>
        <v>5.0788000000000005E-4</v>
      </c>
      <c r="AI5705" s="2">
        <f t="shared" si="377"/>
        <v>1.0236314496066743</v>
      </c>
    </row>
    <row r="5706" spans="26:35" hidden="1" x14ac:dyDescent="0.25">
      <c r="Z5706"/>
      <c r="AD5706" s="5">
        <f t="shared" si="378"/>
        <v>44995</v>
      </c>
      <c r="AE5706" s="96" cm="1">
        <f t="array" ref="AE5706">_xlfn.XLOOKUP(AD5705,SELICHistorico[Data],SELICHistorico[SELIC dia]/100,AE5705,0)</f>
        <v>5.0788000000000005E-4</v>
      </c>
      <c r="AF5706" s="80">
        <f t="shared" si="376"/>
        <v>1.0241513315473005</v>
      </c>
      <c r="AG5706" s="123">
        <f t="shared" si="375"/>
        <v>1024.151331</v>
      </c>
      <c r="AH5706" s="126" cm="1">
        <f t="array" ref="AH5706">_xlfn.XLOOKUP(AD5705,CDIHistorico_[Data],CDIHistorico_[CDI dia]/100,AH5705,0)</f>
        <v>5.0788000000000005E-4</v>
      </c>
      <c r="AI5706" s="2">
        <f t="shared" si="377"/>
        <v>1.0241513315473005</v>
      </c>
    </row>
    <row r="5707" spans="26:35" hidden="1" x14ac:dyDescent="0.25">
      <c r="Z5707"/>
      <c r="AD5707" s="5">
        <f t="shared" si="378"/>
        <v>44998</v>
      </c>
      <c r="AE5707" s="96" cm="1">
        <f t="array" ref="AE5707">_xlfn.XLOOKUP(AD5706,SELICHistorico[Data],SELICHistorico[SELIC dia]/100,AE5706,0)</f>
        <v>5.0788000000000005E-4</v>
      </c>
      <c r="AF5707" s="80">
        <f t="shared" si="376"/>
        <v>1.0246714775255668</v>
      </c>
      <c r="AG5707" s="123">
        <f t="shared" si="375"/>
        <v>1024.6714770000001</v>
      </c>
      <c r="AH5707" s="126" cm="1">
        <f t="array" ref="AH5707">_xlfn.XLOOKUP(AD5706,CDIHistorico_[Data],CDIHistorico_[CDI dia]/100,AH5706,0)</f>
        <v>5.0788000000000005E-4</v>
      </c>
      <c r="AI5707" s="2">
        <f t="shared" si="377"/>
        <v>1.0246714775255668</v>
      </c>
    </row>
    <row r="5708" spans="26:35" hidden="1" x14ac:dyDescent="0.25">
      <c r="Z5708"/>
      <c r="AD5708" s="5">
        <f t="shared" si="378"/>
        <v>44999</v>
      </c>
      <c r="AE5708" s="96" cm="1">
        <f t="array" ref="AE5708">_xlfn.XLOOKUP(AD5707,SELICHistorico[Data],SELICHistorico[SELIC dia]/100,AE5707,0)</f>
        <v>5.0788000000000005E-4</v>
      </c>
      <c r="AF5708" s="80">
        <f t="shared" si="376"/>
        <v>1.0251918876755726</v>
      </c>
      <c r="AG5708" s="123">
        <f t="shared" ref="AG5708:AG5771" si="379">TRUNC(1000*AF5708,6)</f>
        <v>1025.191887</v>
      </c>
      <c r="AH5708" s="126" cm="1">
        <f t="array" ref="AH5708">_xlfn.XLOOKUP(AD5707,CDIHistorico_[Data],CDIHistorico_[CDI dia]/100,AH5707,0)</f>
        <v>5.0788000000000005E-4</v>
      </c>
      <c r="AI5708" s="2">
        <f t="shared" si="377"/>
        <v>1.0251918876755726</v>
      </c>
    </row>
    <row r="5709" spans="26:35" hidden="1" x14ac:dyDescent="0.25">
      <c r="Z5709"/>
      <c r="AD5709" s="5">
        <f t="shared" si="378"/>
        <v>45000</v>
      </c>
      <c r="AE5709" s="96" cm="1">
        <f t="array" ref="AE5709">_xlfn.XLOOKUP(AD5708,SELICHistorico[Data],SELICHistorico[SELIC dia]/100,AE5708,0)</f>
        <v>5.0788000000000005E-4</v>
      </c>
      <c r="AF5709" s="80">
        <f t="shared" ref="AF5709:AF5772" si="380">AF5708*(1+AE5709)</f>
        <v>1.0257125621314853</v>
      </c>
      <c r="AG5709" s="123">
        <f t="shared" si="379"/>
        <v>1025.7125619999999</v>
      </c>
      <c r="AH5709" s="126" cm="1">
        <f t="array" ref="AH5709">_xlfn.XLOOKUP(AD5708,CDIHistorico_[Data],CDIHistorico_[CDI dia]/100,AH5708,0)</f>
        <v>5.0788000000000005E-4</v>
      </c>
      <c r="AI5709" s="2">
        <f t="shared" ref="AI5709:AI5772" si="381">AI5708*(1+AH5709)</f>
        <v>1.0257125621314853</v>
      </c>
    </row>
    <row r="5710" spans="26:35" hidden="1" x14ac:dyDescent="0.25">
      <c r="Z5710"/>
      <c r="AD5710" s="5">
        <f t="shared" si="378"/>
        <v>45001</v>
      </c>
      <c r="AE5710" s="96" cm="1">
        <f t="array" ref="AE5710">_xlfn.XLOOKUP(AD5709,SELICHistorico[Data],SELICHistorico[SELIC dia]/100,AE5709,0)</f>
        <v>5.0788000000000005E-4</v>
      </c>
      <c r="AF5710" s="80">
        <f t="shared" si="380"/>
        <v>1.0262335010275407</v>
      </c>
      <c r="AG5710" s="123">
        <f t="shared" si="379"/>
        <v>1026.2335009999999</v>
      </c>
      <c r="AH5710" s="126" cm="1">
        <f t="array" ref="AH5710">_xlfn.XLOOKUP(AD5709,CDIHistorico_[Data],CDIHistorico_[CDI dia]/100,AH5709,0)</f>
        <v>5.0788000000000005E-4</v>
      </c>
      <c r="AI5710" s="2">
        <f t="shared" si="381"/>
        <v>1.0262335010275407</v>
      </c>
    </row>
    <row r="5711" spans="26:35" hidden="1" x14ac:dyDescent="0.25">
      <c r="Z5711"/>
      <c r="AD5711" s="5">
        <f t="shared" si="378"/>
        <v>45002</v>
      </c>
      <c r="AE5711" s="96" cm="1">
        <f t="array" ref="AE5711">_xlfn.XLOOKUP(AD5710,SELICHistorico[Data],SELICHistorico[SELIC dia]/100,AE5710,0)</f>
        <v>5.0788000000000005E-4</v>
      </c>
      <c r="AF5711" s="80">
        <f t="shared" si="380"/>
        <v>1.0267547044980425</v>
      </c>
      <c r="AG5711" s="123">
        <f t="shared" si="379"/>
        <v>1026.7547039999999</v>
      </c>
      <c r="AH5711" s="126" cm="1">
        <f t="array" ref="AH5711">_xlfn.XLOOKUP(AD5710,CDIHistorico_[Data],CDIHistorico_[CDI dia]/100,AH5710,0)</f>
        <v>5.0788000000000005E-4</v>
      </c>
      <c r="AI5711" s="2">
        <f t="shared" si="381"/>
        <v>1.0267547044980425</v>
      </c>
    </row>
    <row r="5712" spans="26:35" hidden="1" x14ac:dyDescent="0.25">
      <c r="Z5712"/>
      <c r="AD5712" s="5">
        <f t="shared" si="378"/>
        <v>45005</v>
      </c>
      <c r="AE5712" s="96" cm="1">
        <f t="array" ref="AE5712">_xlfn.XLOOKUP(AD5711,SELICHistorico[Data],SELICHistorico[SELIC dia]/100,AE5711,0)</f>
        <v>5.0788000000000005E-4</v>
      </c>
      <c r="AF5712" s="80">
        <f t="shared" si="380"/>
        <v>1.0272761726773629</v>
      </c>
      <c r="AG5712" s="123">
        <f t="shared" si="379"/>
        <v>1027.2761720000001</v>
      </c>
      <c r="AH5712" s="126" cm="1">
        <f t="array" ref="AH5712">_xlfn.XLOOKUP(AD5711,CDIHistorico_[Data],CDIHistorico_[CDI dia]/100,AH5711,0)</f>
        <v>5.0788000000000005E-4</v>
      </c>
      <c r="AI5712" s="2">
        <f t="shared" si="381"/>
        <v>1.0272761726773629</v>
      </c>
    </row>
    <row r="5713" spans="26:35" hidden="1" x14ac:dyDescent="0.25">
      <c r="Z5713"/>
      <c r="AD5713" s="5">
        <f t="shared" si="378"/>
        <v>45006</v>
      </c>
      <c r="AE5713" s="96" cm="1">
        <f t="array" ref="AE5713">_xlfn.XLOOKUP(AD5712,SELICHistorico[Data],SELICHistorico[SELIC dia]/100,AE5712,0)</f>
        <v>5.0788000000000005E-4</v>
      </c>
      <c r="AF5713" s="80">
        <f t="shared" si="380"/>
        <v>1.0277979056999422</v>
      </c>
      <c r="AG5713" s="123">
        <f t="shared" si="379"/>
        <v>1027.7979049999999</v>
      </c>
      <c r="AH5713" s="126" cm="1">
        <f t="array" ref="AH5713">_xlfn.XLOOKUP(AD5712,CDIHistorico_[Data],CDIHistorico_[CDI dia]/100,AH5712,0)</f>
        <v>5.0788000000000005E-4</v>
      </c>
      <c r="AI5713" s="2">
        <f t="shared" si="381"/>
        <v>1.0277979056999422</v>
      </c>
    </row>
    <row r="5714" spans="26:35" hidden="1" x14ac:dyDescent="0.25">
      <c r="Z5714"/>
      <c r="AD5714" s="5">
        <f t="shared" si="378"/>
        <v>45007</v>
      </c>
      <c r="AE5714" s="96" cm="1">
        <f t="array" ref="AE5714">_xlfn.XLOOKUP(AD5713,SELICHistorico[Data],SELICHistorico[SELIC dia]/100,AE5713,0)</f>
        <v>5.0788000000000005E-4</v>
      </c>
      <c r="AF5714" s="80">
        <f t="shared" si="380"/>
        <v>1.028319903700289</v>
      </c>
      <c r="AG5714" s="123">
        <f t="shared" si="379"/>
        <v>1028.3199030000001</v>
      </c>
      <c r="AH5714" s="126" cm="1">
        <f t="array" ref="AH5714">_xlfn.XLOOKUP(AD5713,CDIHistorico_[Data],CDIHistorico_[CDI dia]/100,AH5713,0)</f>
        <v>5.0788000000000005E-4</v>
      </c>
      <c r="AI5714" s="2">
        <f t="shared" si="381"/>
        <v>1.028319903700289</v>
      </c>
    </row>
    <row r="5715" spans="26:35" hidden="1" x14ac:dyDescent="0.25">
      <c r="Z5715"/>
      <c r="AD5715" s="5">
        <f t="shared" si="378"/>
        <v>45008</v>
      </c>
      <c r="AE5715" s="96" cm="1">
        <f t="array" ref="AE5715">_xlfn.XLOOKUP(AD5714,SELICHistorico[Data],SELICHistorico[SELIC dia]/100,AE5714,0)</f>
        <v>5.0788000000000005E-4</v>
      </c>
      <c r="AF5715" s="80">
        <f t="shared" si="380"/>
        <v>1.0288421668129804</v>
      </c>
      <c r="AG5715" s="123">
        <f t="shared" si="379"/>
        <v>1028.8421659999999</v>
      </c>
      <c r="AH5715" s="126" cm="1">
        <f t="array" ref="AH5715">_xlfn.XLOOKUP(AD5714,CDIHistorico_[Data],CDIHistorico_[CDI dia]/100,AH5714,0)</f>
        <v>5.0788000000000005E-4</v>
      </c>
      <c r="AI5715" s="2">
        <f t="shared" si="381"/>
        <v>1.0288421668129804</v>
      </c>
    </row>
    <row r="5716" spans="26:35" hidden="1" x14ac:dyDescent="0.25">
      <c r="Z5716"/>
      <c r="AD5716" s="5">
        <f t="shared" ref="AD5716:AD5779" si="382">WORKDAY(AD5715,1,feriados)</f>
        <v>45009</v>
      </c>
      <c r="AE5716" s="96" cm="1">
        <f t="array" ref="AE5716">_xlfn.XLOOKUP(AD5715,SELICHistorico[Data],SELICHistorico[SELIC dia]/100,AE5715,0)</f>
        <v>5.0788000000000005E-4</v>
      </c>
      <c r="AF5716" s="80">
        <f t="shared" si="380"/>
        <v>1.0293646951726614</v>
      </c>
      <c r="AG5716" s="123">
        <f t="shared" si="379"/>
        <v>1029.364695</v>
      </c>
      <c r="AH5716" s="126" cm="1">
        <f t="array" ref="AH5716">_xlfn.XLOOKUP(AD5715,CDIHistorico_[Data],CDIHistorico_[CDI dia]/100,AH5715,0)</f>
        <v>5.0788000000000005E-4</v>
      </c>
      <c r="AI5716" s="2">
        <f t="shared" si="381"/>
        <v>1.0293646951726614</v>
      </c>
    </row>
    <row r="5717" spans="26:35" hidden="1" x14ac:dyDescent="0.25">
      <c r="Z5717"/>
      <c r="AD5717" s="5">
        <f t="shared" si="382"/>
        <v>45012</v>
      </c>
      <c r="AE5717" s="96" cm="1">
        <f t="array" ref="AE5717">_xlfn.XLOOKUP(AD5716,SELICHistorico[Data],SELICHistorico[SELIC dia]/100,AE5716,0)</f>
        <v>5.0788000000000005E-4</v>
      </c>
      <c r="AF5717" s="80">
        <f t="shared" si="380"/>
        <v>1.0298874889140457</v>
      </c>
      <c r="AG5717" s="123">
        <f t="shared" si="379"/>
        <v>1029.8874880000001</v>
      </c>
      <c r="AH5717" s="126" cm="1">
        <f t="array" ref="AH5717">_xlfn.XLOOKUP(AD5716,CDIHistorico_[Data],CDIHistorico_[CDI dia]/100,AH5716,0)</f>
        <v>5.0788000000000005E-4</v>
      </c>
      <c r="AI5717" s="2">
        <f t="shared" si="381"/>
        <v>1.0298874889140457</v>
      </c>
    </row>
    <row r="5718" spans="26:35" hidden="1" x14ac:dyDescent="0.25">
      <c r="Z5718"/>
      <c r="AD5718" s="5">
        <f t="shared" si="382"/>
        <v>45013</v>
      </c>
      <c r="AE5718" s="96" cm="1">
        <f t="array" ref="AE5718">_xlfn.XLOOKUP(AD5717,SELICHistorico[Data],SELICHistorico[SELIC dia]/100,AE5717,0)</f>
        <v>5.0788000000000005E-4</v>
      </c>
      <c r="AF5718" s="80">
        <f t="shared" si="380"/>
        <v>1.0304105481719155</v>
      </c>
      <c r="AG5718" s="123">
        <f t="shared" si="379"/>
        <v>1030.4105480000001</v>
      </c>
      <c r="AH5718" s="126" cm="1">
        <f t="array" ref="AH5718">_xlfn.XLOOKUP(AD5717,CDIHistorico_[Data],CDIHistorico_[CDI dia]/100,AH5717,0)</f>
        <v>5.0788000000000005E-4</v>
      </c>
      <c r="AI5718" s="2">
        <f t="shared" si="381"/>
        <v>1.0304105481719155</v>
      </c>
    </row>
    <row r="5719" spans="26:35" hidden="1" x14ac:dyDescent="0.25">
      <c r="Z5719"/>
      <c r="AD5719" s="5">
        <f t="shared" si="382"/>
        <v>45014</v>
      </c>
      <c r="AE5719" s="96" cm="1">
        <f t="array" ref="AE5719">_xlfn.XLOOKUP(AD5718,SELICHistorico[Data],SELICHistorico[SELIC dia]/100,AE5718,0)</f>
        <v>5.0788000000000005E-4</v>
      </c>
      <c r="AF5719" s="80">
        <f t="shared" si="380"/>
        <v>1.0309338730811211</v>
      </c>
      <c r="AG5719" s="123">
        <f t="shared" si="379"/>
        <v>1030.9338729999999</v>
      </c>
      <c r="AH5719" s="126" cm="1">
        <f t="array" ref="AH5719">_xlfn.XLOOKUP(AD5718,CDIHistorico_[Data],CDIHistorico_[CDI dia]/100,AH5718,0)</f>
        <v>5.0788000000000005E-4</v>
      </c>
      <c r="AI5719" s="2">
        <f t="shared" si="381"/>
        <v>1.0309338730811211</v>
      </c>
    </row>
    <row r="5720" spans="26:35" hidden="1" x14ac:dyDescent="0.25">
      <c r="Z5720"/>
      <c r="AD5720" s="5">
        <f t="shared" si="382"/>
        <v>45015</v>
      </c>
      <c r="AE5720" s="96" cm="1">
        <f t="array" ref="AE5720">_xlfn.XLOOKUP(AD5719,SELICHistorico[Data],SELICHistorico[SELIC dia]/100,AE5719,0)</f>
        <v>5.0788000000000005E-4</v>
      </c>
      <c r="AF5720" s="80">
        <f t="shared" si="380"/>
        <v>1.0314574637765814</v>
      </c>
      <c r="AG5720" s="123">
        <f t="shared" si="379"/>
        <v>1031.457463</v>
      </c>
      <c r="AH5720" s="126" cm="1">
        <f t="array" ref="AH5720">_xlfn.XLOOKUP(AD5719,CDIHistorico_[Data],CDIHistorico_[CDI dia]/100,AH5719,0)</f>
        <v>5.0788000000000005E-4</v>
      </c>
      <c r="AI5720" s="2">
        <f t="shared" si="381"/>
        <v>1.0314574637765814</v>
      </c>
    </row>
    <row r="5721" spans="26:35" hidden="1" x14ac:dyDescent="0.25">
      <c r="Z5721"/>
      <c r="AD5721" s="5">
        <f t="shared" si="382"/>
        <v>45016</v>
      </c>
      <c r="AE5721" s="96" cm="1">
        <f t="array" ref="AE5721">_xlfn.XLOOKUP(AD5720,SELICHistorico[Data],SELICHistorico[SELIC dia]/100,AE5720,0)</f>
        <v>5.0788000000000005E-4</v>
      </c>
      <c r="AF5721" s="80">
        <f t="shared" si="380"/>
        <v>1.0319813203932844</v>
      </c>
      <c r="AG5721" s="123">
        <f t="shared" si="379"/>
        <v>1031.9813200000001</v>
      </c>
      <c r="AH5721" s="126" cm="1">
        <f t="array" ref="AH5721">_xlfn.XLOOKUP(AD5720,CDIHistorico_[Data],CDIHistorico_[CDI dia]/100,AH5720,0)</f>
        <v>5.0788000000000005E-4</v>
      </c>
      <c r="AI5721" s="2">
        <f t="shared" si="381"/>
        <v>1.0319813203932844</v>
      </c>
    </row>
    <row r="5722" spans="26:35" hidden="1" x14ac:dyDescent="0.25">
      <c r="Z5722"/>
      <c r="AD5722" s="5">
        <f t="shared" si="382"/>
        <v>45019</v>
      </c>
      <c r="AE5722" s="96" cm="1">
        <f t="array" ref="AE5722">_xlfn.XLOOKUP(AD5721,SELICHistorico[Data],SELICHistorico[SELIC dia]/100,AE5721,0)</f>
        <v>5.0788000000000005E-4</v>
      </c>
      <c r="AF5722" s="80">
        <f t="shared" si="380"/>
        <v>1.0325054430662857</v>
      </c>
      <c r="AG5722" s="123">
        <f t="shared" si="379"/>
        <v>1032.505443</v>
      </c>
      <c r="AH5722" s="126" cm="1">
        <f t="array" ref="AH5722">_xlfn.XLOOKUP(AD5721,CDIHistorico_[Data],CDIHistorico_[CDI dia]/100,AH5721,0)</f>
        <v>5.0788000000000005E-4</v>
      </c>
      <c r="AI5722" s="2">
        <f t="shared" si="381"/>
        <v>1.0325054430662857</v>
      </c>
    </row>
    <row r="5723" spans="26:35" hidden="1" x14ac:dyDescent="0.25">
      <c r="Z5723"/>
      <c r="AD5723" s="5">
        <f t="shared" si="382"/>
        <v>45020</v>
      </c>
      <c r="AE5723" s="96" cm="1">
        <f t="array" ref="AE5723">_xlfn.XLOOKUP(AD5722,SELICHistorico[Data],SELICHistorico[SELIC dia]/100,AE5722,0)</f>
        <v>5.0788000000000005E-4</v>
      </c>
      <c r="AF5723" s="80">
        <f t="shared" si="380"/>
        <v>1.0330298319307103</v>
      </c>
      <c r="AG5723" s="123">
        <f t="shared" si="379"/>
        <v>1033.0298310000001</v>
      </c>
      <c r="AH5723" s="126" cm="1">
        <f t="array" ref="AH5723">_xlfn.XLOOKUP(AD5722,CDIHistorico_[Data],CDIHistorico_[CDI dia]/100,AH5722,0)</f>
        <v>5.0788000000000005E-4</v>
      </c>
      <c r="AI5723" s="2">
        <f t="shared" si="381"/>
        <v>1.0330298319307103</v>
      </c>
    </row>
    <row r="5724" spans="26:35" hidden="1" x14ac:dyDescent="0.25">
      <c r="Z5724"/>
      <c r="AD5724" s="5">
        <f t="shared" si="382"/>
        <v>45021</v>
      </c>
      <c r="AE5724" s="96" cm="1">
        <f t="array" ref="AE5724">_xlfn.XLOOKUP(AD5723,SELICHistorico[Data],SELICHistorico[SELIC dia]/100,AE5723,0)</f>
        <v>5.0788000000000005E-4</v>
      </c>
      <c r="AF5724" s="80">
        <f t="shared" si="380"/>
        <v>1.0335544871217512</v>
      </c>
      <c r="AG5724" s="123">
        <f t="shared" si="379"/>
        <v>1033.5544870000001</v>
      </c>
      <c r="AH5724" s="126" cm="1">
        <f t="array" ref="AH5724">_xlfn.XLOOKUP(AD5723,CDIHistorico_[Data],CDIHistorico_[CDI dia]/100,AH5723,0)</f>
        <v>5.0788000000000005E-4</v>
      </c>
      <c r="AI5724" s="2">
        <f t="shared" si="381"/>
        <v>1.0335544871217512</v>
      </c>
    </row>
    <row r="5725" spans="26:35" hidden="1" x14ac:dyDescent="0.25">
      <c r="Z5725"/>
      <c r="AD5725" s="5">
        <f t="shared" si="382"/>
        <v>45022</v>
      </c>
      <c r="AE5725" s="96" cm="1">
        <f t="array" ref="AE5725">_xlfn.XLOOKUP(AD5724,SELICHistorico[Data],SELICHistorico[SELIC dia]/100,AE5724,0)</f>
        <v>5.0788000000000005E-4</v>
      </c>
      <c r="AF5725" s="80">
        <f t="shared" si="380"/>
        <v>1.0340794087746707</v>
      </c>
      <c r="AG5725" s="123">
        <f t="shared" si="379"/>
        <v>1034.0794080000001</v>
      </c>
      <c r="AH5725" s="126" cm="1">
        <f t="array" ref="AH5725">_xlfn.XLOOKUP(AD5724,CDIHistorico_[Data],CDIHistorico_[CDI dia]/100,AH5724,0)</f>
        <v>5.0788000000000005E-4</v>
      </c>
      <c r="AI5725" s="2">
        <f t="shared" si="381"/>
        <v>1.0340794087746707</v>
      </c>
    </row>
    <row r="5726" spans="26:35" hidden="1" x14ac:dyDescent="0.25">
      <c r="Z5726"/>
      <c r="AD5726" s="5">
        <f t="shared" si="382"/>
        <v>45026</v>
      </c>
      <c r="AE5726" s="96" cm="1">
        <f t="array" ref="AE5726">_xlfn.XLOOKUP(AD5725,SELICHistorico[Data],SELICHistorico[SELIC dia]/100,AE5725,0)</f>
        <v>5.0788000000000005E-4</v>
      </c>
      <c r="AF5726" s="80">
        <f t="shared" si="380"/>
        <v>1.0346045970247992</v>
      </c>
      <c r="AG5726" s="123">
        <f t="shared" si="379"/>
        <v>1034.604597</v>
      </c>
      <c r="AH5726" s="126" cm="1">
        <f t="array" ref="AH5726">_xlfn.XLOOKUP(AD5725,CDIHistorico_[Data],CDIHistorico_[CDI dia]/100,AH5725,0)</f>
        <v>5.0788000000000005E-4</v>
      </c>
      <c r="AI5726" s="2">
        <f t="shared" si="381"/>
        <v>1.0346045970247992</v>
      </c>
    </row>
    <row r="5727" spans="26:35" hidden="1" x14ac:dyDescent="0.25">
      <c r="Z5727"/>
      <c r="AD5727" s="5">
        <f t="shared" si="382"/>
        <v>45027</v>
      </c>
      <c r="AE5727" s="96" cm="1">
        <f t="array" ref="AE5727">_xlfn.XLOOKUP(AD5726,SELICHistorico[Data],SELICHistorico[SELIC dia]/100,AE5726,0)</f>
        <v>5.0788000000000005E-4</v>
      </c>
      <c r="AF5727" s="80">
        <f t="shared" si="380"/>
        <v>1.0351300520075362</v>
      </c>
      <c r="AG5727" s="123">
        <f t="shared" si="379"/>
        <v>1035.130052</v>
      </c>
      <c r="AH5727" s="126" cm="1">
        <f t="array" ref="AH5727">_xlfn.XLOOKUP(AD5726,CDIHistorico_[Data],CDIHistorico_[CDI dia]/100,AH5726,0)</f>
        <v>5.0788000000000005E-4</v>
      </c>
      <c r="AI5727" s="2">
        <f t="shared" si="381"/>
        <v>1.0351300520075362</v>
      </c>
    </row>
    <row r="5728" spans="26:35" hidden="1" x14ac:dyDescent="0.25">
      <c r="Z5728"/>
      <c r="AD5728" s="5">
        <f t="shared" si="382"/>
        <v>45028</v>
      </c>
      <c r="AE5728" s="96" cm="1">
        <f t="array" ref="AE5728">_xlfn.XLOOKUP(AD5727,SELICHistorico[Data],SELICHistorico[SELIC dia]/100,AE5727,0)</f>
        <v>5.0788000000000005E-4</v>
      </c>
      <c r="AF5728" s="80">
        <f t="shared" si="380"/>
        <v>1.0356557738583498</v>
      </c>
      <c r="AG5728" s="123">
        <f t="shared" si="379"/>
        <v>1035.655773</v>
      </c>
      <c r="AH5728" s="126" cm="1">
        <f t="array" ref="AH5728">_xlfn.XLOOKUP(AD5727,CDIHistorico_[Data],CDIHistorico_[CDI dia]/100,AH5727,0)</f>
        <v>5.0788000000000005E-4</v>
      </c>
      <c r="AI5728" s="2">
        <f t="shared" si="381"/>
        <v>1.0356557738583498</v>
      </c>
    </row>
    <row r="5729" spans="26:35" hidden="1" x14ac:dyDescent="0.25">
      <c r="Z5729"/>
      <c r="AD5729" s="5">
        <f t="shared" si="382"/>
        <v>45029</v>
      </c>
      <c r="AE5729" s="96" cm="1">
        <f t="array" ref="AE5729">_xlfn.XLOOKUP(AD5728,SELICHistorico[Data],SELICHistorico[SELIC dia]/100,AE5728,0)</f>
        <v>5.0788000000000005E-4</v>
      </c>
      <c r="AF5729" s="80">
        <f t="shared" si="380"/>
        <v>1.036181762712777</v>
      </c>
      <c r="AG5729" s="123">
        <f t="shared" si="379"/>
        <v>1036.1817619999999</v>
      </c>
      <c r="AH5729" s="126" cm="1">
        <f t="array" ref="AH5729">_xlfn.XLOOKUP(AD5728,CDIHistorico_[Data],CDIHistorico_[CDI dia]/100,AH5728,0)</f>
        <v>5.0788000000000005E-4</v>
      </c>
      <c r="AI5729" s="2">
        <f t="shared" si="381"/>
        <v>1.036181762712777</v>
      </c>
    </row>
    <row r="5730" spans="26:35" hidden="1" x14ac:dyDescent="0.25">
      <c r="Z5730"/>
      <c r="AD5730" s="5">
        <f t="shared" si="382"/>
        <v>45030</v>
      </c>
      <c r="AE5730" s="96" cm="1">
        <f t="array" ref="AE5730">_xlfn.XLOOKUP(AD5729,SELICHistorico[Data],SELICHistorico[SELIC dia]/100,AE5729,0)</f>
        <v>5.0788000000000005E-4</v>
      </c>
      <c r="AF5730" s="80">
        <f t="shared" si="380"/>
        <v>1.0367080187064235</v>
      </c>
      <c r="AG5730" s="123">
        <f t="shared" si="379"/>
        <v>1036.708018</v>
      </c>
      <c r="AH5730" s="126" cm="1">
        <f t="array" ref="AH5730">_xlfn.XLOOKUP(AD5729,CDIHistorico_[Data],CDIHistorico_[CDI dia]/100,AH5729,0)</f>
        <v>5.0788000000000005E-4</v>
      </c>
      <c r="AI5730" s="2">
        <f t="shared" si="381"/>
        <v>1.0367080187064235</v>
      </c>
    </row>
    <row r="5731" spans="26:35" hidden="1" x14ac:dyDescent="0.25">
      <c r="Z5731"/>
      <c r="AD5731" s="5">
        <f t="shared" si="382"/>
        <v>45033</v>
      </c>
      <c r="AE5731" s="96" cm="1">
        <f t="array" ref="AE5731">_xlfn.XLOOKUP(AD5730,SELICHistorico[Data],SELICHistorico[SELIC dia]/100,AE5730,0)</f>
        <v>5.0788000000000005E-4</v>
      </c>
      <c r="AF5731" s="80">
        <f t="shared" si="380"/>
        <v>1.037234541974964</v>
      </c>
      <c r="AG5731" s="123">
        <f t="shared" si="379"/>
        <v>1037.234541</v>
      </c>
      <c r="AH5731" s="126" cm="1">
        <f t="array" ref="AH5731">_xlfn.XLOOKUP(AD5730,CDIHistorico_[Data],CDIHistorico_[CDI dia]/100,AH5730,0)</f>
        <v>5.0788000000000005E-4</v>
      </c>
      <c r="AI5731" s="2">
        <f t="shared" si="381"/>
        <v>1.037234541974964</v>
      </c>
    </row>
    <row r="5732" spans="26:35" hidden="1" x14ac:dyDescent="0.25">
      <c r="Z5732"/>
      <c r="AD5732" s="5">
        <f t="shared" si="382"/>
        <v>45034</v>
      </c>
      <c r="AE5732" s="96" cm="1">
        <f t="array" ref="AE5732">_xlfn.XLOOKUP(AD5731,SELICHistorico[Data],SELICHistorico[SELIC dia]/100,AE5731,0)</f>
        <v>5.0788000000000005E-4</v>
      </c>
      <c r="AF5732" s="80">
        <f t="shared" si="380"/>
        <v>1.0377613326541422</v>
      </c>
      <c r="AG5732" s="123">
        <f t="shared" si="379"/>
        <v>1037.761332</v>
      </c>
      <c r="AH5732" s="126" cm="1">
        <f t="array" ref="AH5732">_xlfn.XLOOKUP(AD5731,CDIHistorico_[Data],CDIHistorico_[CDI dia]/100,AH5731,0)</f>
        <v>5.0788000000000005E-4</v>
      </c>
      <c r="AI5732" s="2">
        <f t="shared" si="381"/>
        <v>1.0377613326541422</v>
      </c>
    </row>
    <row r="5733" spans="26:35" hidden="1" x14ac:dyDescent="0.25">
      <c r="Z5733"/>
      <c r="AD5733" s="5">
        <f t="shared" si="382"/>
        <v>45035</v>
      </c>
      <c r="AE5733" s="96" cm="1">
        <f t="array" ref="AE5733">_xlfn.XLOOKUP(AD5732,SELICHistorico[Data],SELICHistorico[SELIC dia]/100,AE5732,0)</f>
        <v>5.0788000000000005E-4</v>
      </c>
      <c r="AF5733" s="80">
        <f t="shared" si="380"/>
        <v>1.0382883908797707</v>
      </c>
      <c r="AG5733" s="123">
        <f t="shared" si="379"/>
        <v>1038.2883899999999</v>
      </c>
      <c r="AH5733" s="126" cm="1">
        <f t="array" ref="AH5733">_xlfn.XLOOKUP(AD5732,CDIHistorico_[Data],CDIHistorico_[CDI dia]/100,AH5732,0)</f>
        <v>5.0788000000000005E-4</v>
      </c>
      <c r="AI5733" s="2">
        <f t="shared" si="381"/>
        <v>1.0382883908797707</v>
      </c>
    </row>
    <row r="5734" spans="26:35" hidden="1" x14ac:dyDescent="0.25">
      <c r="Z5734"/>
      <c r="AD5734" s="5">
        <f t="shared" si="382"/>
        <v>45036</v>
      </c>
      <c r="AE5734" s="96" cm="1">
        <f t="array" ref="AE5734">_xlfn.XLOOKUP(AD5733,SELICHistorico[Data],SELICHistorico[SELIC dia]/100,AE5733,0)</f>
        <v>5.0788000000000005E-4</v>
      </c>
      <c r="AF5734" s="80">
        <f t="shared" si="380"/>
        <v>1.0388157167877308</v>
      </c>
      <c r="AG5734" s="123">
        <f t="shared" si="379"/>
        <v>1038.8157160000001</v>
      </c>
      <c r="AH5734" s="126" cm="1">
        <f t="array" ref="AH5734">_xlfn.XLOOKUP(AD5733,CDIHistorico_[Data],CDIHistorico_[CDI dia]/100,AH5733,0)</f>
        <v>5.0788000000000005E-4</v>
      </c>
      <c r="AI5734" s="2">
        <f t="shared" si="381"/>
        <v>1.0388157167877308</v>
      </c>
    </row>
    <row r="5735" spans="26:35" hidden="1" x14ac:dyDescent="0.25">
      <c r="Z5735"/>
      <c r="AD5735" s="5">
        <f t="shared" si="382"/>
        <v>45040</v>
      </c>
      <c r="AE5735" s="96" cm="1">
        <f t="array" ref="AE5735">_xlfn.XLOOKUP(AD5734,SELICHistorico[Data],SELICHistorico[SELIC dia]/100,AE5734,0)</f>
        <v>5.0788000000000005E-4</v>
      </c>
      <c r="AF5735" s="80">
        <f t="shared" si="380"/>
        <v>1.0393433105139729</v>
      </c>
      <c r="AG5735" s="123">
        <f t="shared" si="379"/>
        <v>1039.34331</v>
      </c>
      <c r="AH5735" s="126" cm="1">
        <f t="array" ref="AH5735">_xlfn.XLOOKUP(AD5734,CDIHistorico_[Data],CDIHistorico_[CDI dia]/100,AH5734,0)</f>
        <v>5.0788000000000005E-4</v>
      </c>
      <c r="AI5735" s="2">
        <f t="shared" si="381"/>
        <v>1.0393433105139729</v>
      </c>
    </row>
    <row r="5736" spans="26:35" hidden="1" x14ac:dyDescent="0.25">
      <c r="Z5736"/>
      <c r="AD5736" s="5">
        <f t="shared" si="382"/>
        <v>45041</v>
      </c>
      <c r="AE5736" s="96" cm="1">
        <f t="array" ref="AE5736">_xlfn.XLOOKUP(AD5735,SELICHistorico[Data],SELICHistorico[SELIC dia]/100,AE5735,0)</f>
        <v>5.0788000000000005E-4</v>
      </c>
      <c r="AF5736" s="80">
        <f t="shared" si="380"/>
        <v>1.0398711721945166</v>
      </c>
      <c r="AG5736" s="123">
        <f t="shared" si="379"/>
        <v>1039.8711719999999</v>
      </c>
      <c r="AH5736" s="126" cm="1">
        <f t="array" ref="AH5736">_xlfn.XLOOKUP(AD5735,CDIHistorico_[Data],CDIHistorico_[CDI dia]/100,AH5735,0)</f>
        <v>5.0788000000000005E-4</v>
      </c>
      <c r="AI5736" s="2">
        <f t="shared" si="381"/>
        <v>1.0398711721945166</v>
      </c>
    </row>
    <row r="5737" spans="26:35" hidden="1" x14ac:dyDescent="0.25">
      <c r="Z5737"/>
      <c r="AD5737" s="5">
        <f t="shared" si="382"/>
        <v>45042</v>
      </c>
      <c r="AE5737" s="96" cm="1">
        <f t="array" ref="AE5737">_xlfn.XLOOKUP(AD5736,SELICHistorico[Data],SELICHistorico[SELIC dia]/100,AE5736,0)</f>
        <v>5.0788000000000005E-4</v>
      </c>
      <c r="AF5737" s="80">
        <f t="shared" si="380"/>
        <v>1.0403993019654507</v>
      </c>
      <c r="AG5737" s="123">
        <f t="shared" si="379"/>
        <v>1040.3993009999999</v>
      </c>
      <c r="AH5737" s="126" cm="1">
        <f t="array" ref="AH5737">_xlfn.XLOOKUP(AD5736,CDIHistorico_[Data],CDIHistorico_[CDI dia]/100,AH5736,0)</f>
        <v>5.0788000000000005E-4</v>
      </c>
      <c r="AI5737" s="2">
        <f t="shared" si="381"/>
        <v>1.0403993019654507</v>
      </c>
    </row>
    <row r="5738" spans="26:35" hidden="1" x14ac:dyDescent="0.25">
      <c r="Z5738"/>
      <c r="AD5738" s="5">
        <f t="shared" si="382"/>
        <v>45043</v>
      </c>
      <c r="AE5738" s="96" cm="1">
        <f t="array" ref="AE5738">_xlfn.XLOOKUP(AD5737,SELICHistorico[Data],SELICHistorico[SELIC dia]/100,AE5737,0)</f>
        <v>5.0788000000000005E-4</v>
      </c>
      <c r="AF5738" s="80">
        <f t="shared" si="380"/>
        <v>1.0409276999629329</v>
      </c>
      <c r="AG5738" s="123">
        <f t="shared" si="379"/>
        <v>1040.9276990000001</v>
      </c>
      <c r="AH5738" s="126" cm="1">
        <f t="array" ref="AH5738">_xlfn.XLOOKUP(AD5737,CDIHistorico_[Data],CDIHistorico_[CDI dia]/100,AH5737,0)</f>
        <v>5.0788000000000005E-4</v>
      </c>
      <c r="AI5738" s="2">
        <f t="shared" si="381"/>
        <v>1.0409276999629329</v>
      </c>
    </row>
    <row r="5739" spans="26:35" hidden="1" x14ac:dyDescent="0.25">
      <c r="Z5739"/>
      <c r="AD5739" s="5">
        <f t="shared" si="382"/>
        <v>45044</v>
      </c>
      <c r="AE5739" s="96" cm="1">
        <f t="array" ref="AE5739">_xlfn.XLOOKUP(AD5738,SELICHistorico[Data],SELICHistorico[SELIC dia]/100,AE5738,0)</f>
        <v>5.0788000000000005E-4</v>
      </c>
      <c r="AF5739" s="80">
        <f t="shared" si="380"/>
        <v>1.0414563663231902</v>
      </c>
      <c r="AG5739" s="123">
        <f t="shared" si="379"/>
        <v>1041.4563659999999</v>
      </c>
      <c r="AH5739" s="126" cm="1">
        <f t="array" ref="AH5739">_xlfn.XLOOKUP(AD5738,CDIHistorico_[Data],CDIHistorico_[CDI dia]/100,AH5738,0)</f>
        <v>5.0788000000000005E-4</v>
      </c>
      <c r="AI5739" s="2">
        <f t="shared" si="381"/>
        <v>1.0414563663231902</v>
      </c>
    </row>
    <row r="5740" spans="26:35" hidden="1" x14ac:dyDescent="0.25">
      <c r="Z5740"/>
      <c r="AD5740" s="5">
        <f t="shared" si="382"/>
        <v>45048</v>
      </c>
      <c r="AE5740" s="96" cm="1">
        <f t="array" ref="AE5740">_xlfn.XLOOKUP(AD5739,SELICHistorico[Data],SELICHistorico[SELIC dia]/100,AE5739,0)</f>
        <v>5.0788000000000005E-4</v>
      </c>
      <c r="AF5740" s="80">
        <f t="shared" si="380"/>
        <v>1.0419853011825184</v>
      </c>
      <c r="AG5740" s="123">
        <f t="shared" si="379"/>
        <v>1041.9853009999999</v>
      </c>
      <c r="AH5740" s="126" cm="1">
        <f t="array" ref="AH5740">_xlfn.XLOOKUP(AD5739,CDIHistorico_[Data],CDIHistorico_[CDI dia]/100,AH5739,0)</f>
        <v>5.0788000000000005E-4</v>
      </c>
      <c r="AI5740" s="2">
        <f t="shared" si="381"/>
        <v>1.0419853011825184</v>
      </c>
    </row>
    <row r="5741" spans="26:35" hidden="1" x14ac:dyDescent="0.25">
      <c r="Z5741"/>
      <c r="AD5741" s="5">
        <f t="shared" si="382"/>
        <v>45049</v>
      </c>
      <c r="AE5741" s="96" cm="1">
        <f t="array" ref="AE5741">_xlfn.XLOOKUP(AD5740,SELICHistorico[Data],SELICHistorico[SELIC dia]/100,AE5740,0)</f>
        <v>5.0788000000000005E-4</v>
      </c>
      <c r="AF5741" s="80">
        <f t="shared" si="380"/>
        <v>1.042514504677283</v>
      </c>
      <c r="AG5741" s="123">
        <f t="shared" si="379"/>
        <v>1042.514504</v>
      </c>
      <c r="AH5741" s="126" cm="1">
        <f t="array" ref="AH5741">_xlfn.XLOOKUP(AD5740,CDIHistorico_[Data],CDIHistorico_[CDI dia]/100,AH5740,0)</f>
        <v>5.0788000000000005E-4</v>
      </c>
      <c r="AI5741" s="2">
        <f t="shared" si="381"/>
        <v>1.042514504677283</v>
      </c>
    </row>
    <row r="5742" spans="26:35" hidden="1" x14ac:dyDescent="0.25">
      <c r="Z5742"/>
      <c r="AD5742" s="5">
        <f t="shared" si="382"/>
        <v>45050</v>
      </c>
      <c r="AE5742" s="96" cm="1">
        <f t="array" ref="AE5742">_xlfn.XLOOKUP(AD5741,SELICHistorico[Data],SELICHistorico[SELIC dia]/100,AE5741,0)</f>
        <v>5.0788000000000005E-4</v>
      </c>
      <c r="AF5742" s="80">
        <f t="shared" si="380"/>
        <v>1.0430439769439186</v>
      </c>
      <c r="AG5742" s="123">
        <f t="shared" si="379"/>
        <v>1043.0439759999999</v>
      </c>
      <c r="AH5742" s="126" cm="1">
        <f t="array" ref="AH5742">_xlfn.XLOOKUP(AD5741,CDIHistorico_[Data],CDIHistorico_[CDI dia]/100,AH5741,0)</f>
        <v>5.0788000000000005E-4</v>
      </c>
      <c r="AI5742" s="2">
        <f t="shared" si="381"/>
        <v>1.0430439769439186</v>
      </c>
    </row>
    <row r="5743" spans="26:35" hidden="1" x14ac:dyDescent="0.25">
      <c r="Z5743"/>
      <c r="AD5743" s="5">
        <f t="shared" si="382"/>
        <v>45051</v>
      </c>
      <c r="AE5743" s="96" cm="1">
        <f t="array" ref="AE5743">_xlfn.XLOOKUP(AD5742,SELICHistorico[Data],SELICHistorico[SELIC dia]/100,AE5742,0)</f>
        <v>5.0788000000000005E-4</v>
      </c>
      <c r="AF5743" s="80">
        <f t="shared" si="380"/>
        <v>1.0435737181189289</v>
      </c>
      <c r="AG5743" s="123">
        <f t="shared" si="379"/>
        <v>1043.5737180000001</v>
      </c>
      <c r="AH5743" s="126" cm="1">
        <f t="array" ref="AH5743">_xlfn.XLOOKUP(AD5742,CDIHistorico_[Data],CDIHistorico_[CDI dia]/100,AH5742,0)</f>
        <v>5.0788000000000005E-4</v>
      </c>
      <c r="AI5743" s="2">
        <f t="shared" si="381"/>
        <v>1.0435737181189289</v>
      </c>
    </row>
    <row r="5744" spans="26:35" hidden="1" x14ac:dyDescent="0.25">
      <c r="Z5744"/>
      <c r="AD5744" s="5">
        <f t="shared" si="382"/>
        <v>45054</v>
      </c>
      <c r="AE5744" s="96" cm="1">
        <f t="array" ref="AE5744">_xlfn.XLOOKUP(AD5743,SELICHistorico[Data],SELICHistorico[SELIC dia]/100,AE5743,0)</f>
        <v>5.0788000000000005E-4</v>
      </c>
      <c r="AF5744" s="80">
        <f t="shared" si="380"/>
        <v>1.0441037283388872</v>
      </c>
      <c r="AG5744" s="123">
        <f t="shared" si="379"/>
        <v>1044.103728</v>
      </c>
      <c r="AH5744" s="126" cm="1">
        <f t="array" ref="AH5744">_xlfn.XLOOKUP(AD5743,CDIHistorico_[Data],CDIHistorico_[CDI dia]/100,AH5743,0)</f>
        <v>5.0788000000000005E-4</v>
      </c>
      <c r="AI5744" s="2">
        <f t="shared" si="381"/>
        <v>1.0441037283388872</v>
      </c>
    </row>
    <row r="5745" spans="26:35" hidden="1" x14ac:dyDescent="0.25">
      <c r="Z5745"/>
      <c r="AD5745" s="5">
        <f t="shared" si="382"/>
        <v>45055</v>
      </c>
      <c r="AE5745" s="96" cm="1">
        <f t="array" ref="AE5745">_xlfn.XLOOKUP(AD5744,SELICHistorico[Data],SELICHistorico[SELIC dia]/100,AE5744,0)</f>
        <v>5.0788000000000005E-4</v>
      </c>
      <c r="AF5745" s="80">
        <f t="shared" si="380"/>
        <v>1.0446340077404359</v>
      </c>
      <c r="AG5745" s="123">
        <f t="shared" si="379"/>
        <v>1044.6340070000001</v>
      </c>
      <c r="AH5745" s="126" cm="1">
        <f t="array" ref="AH5745">_xlfn.XLOOKUP(AD5744,CDIHistorico_[Data],CDIHistorico_[CDI dia]/100,AH5744,0)</f>
        <v>5.0788000000000005E-4</v>
      </c>
      <c r="AI5745" s="2">
        <f t="shared" si="381"/>
        <v>1.0446340077404359</v>
      </c>
    </row>
    <row r="5746" spans="26:35" hidden="1" x14ac:dyDescent="0.25">
      <c r="Z5746"/>
      <c r="AD5746" s="5">
        <f t="shared" si="382"/>
        <v>45056</v>
      </c>
      <c r="AE5746" s="96" cm="1">
        <f t="array" ref="AE5746">_xlfn.XLOOKUP(AD5745,SELICHistorico[Data],SELICHistorico[SELIC dia]/100,AE5745,0)</f>
        <v>5.0788000000000005E-4</v>
      </c>
      <c r="AF5746" s="80">
        <f t="shared" si="380"/>
        <v>1.0451645564602872</v>
      </c>
      <c r="AG5746" s="123">
        <f t="shared" si="379"/>
        <v>1045.1645559999999</v>
      </c>
      <c r="AH5746" s="126" cm="1">
        <f t="array" ref="AH5746">_xlfn.XLOOKUP(AD5745,CDIHistorico_[Data],CDIHistorico_[CDI dia]/100,AH5745,0)</f>
        <v>5.0788000000000005E-4</v>
      </c>
      <c r="AI5746" s="2">
        <f t="shared" si="381"/>
        <v>1.0451645564602872</v>
      </c>
    </row>
    <row r="5747" spans="26:35" hidden="1" x14ac:dyDescent="0.25">
      <c r="Z5747"/>
      <c r="AD5747" s="5">
        <f t="shared" si="382"/>
        <v>45057</v>
      </c>
      <c r="AE5747" s="96" cm="1">
        <f t="array" ref="AE5747">_xlfn.XLOOKUP(AD5746,SELICHistorico[Data],SELICHistorico[SELIC dia]/100,AE5746,0)</f>
        <v>5.0788000000000005E-4</v>
      </c>
      <c r="AF5747" s="80">
        <f t="shared" si="380"/>
        <v>1.0456953746352222</v>
      </c>
      <c r="AG5747" s="123">
        <f t="shared" si="379"/>
        <v>1045.6953739999999</v>
      </c>
      <c r="AH5747" s="126" cm="1">
        <f t="array" ref="AH5747">_xlfn.XLOOKUP(AD5746,CDIHistorico_[Data],CDIHistorico_[CDI dia]/100,AH5746,0)</f>
        <v>5.0788000000000005E-4</v>
      </c>
      <c r="AI5747" s="2">
        <f t="shared" si="381"/>
        <v>1.0456953746352222</v>
      </c>
    </row>
    <row r="5748" spans="26:35" hidden="1" x14ac:dyDescent="0.25">
      <c r="Z5748"/>
      <c r="AD5748" s="5">
        <f t="shared" si="382"/>
        <v>45058</v>
      </c>
      <c r="AE5748" s="96" cm="1">
        <f t="array" ref="AE5748">_xlfn.XLOOKUP(AD5747,SELICHistorico[Data],SELICHistorico[SELIC dia]/100,AE5747,0)</f>
        <v>5.0788000000000005E-4</v>
      </c>
      <c r="AF5748" s="80">
        <f t="shared" si="380"/>
        <v>1.0462264624020921</v>
      </c>
      <c r="AG5748" s="123">
        <f t="shared" si="379"/>
        <v>1046.2264620000001</v>
      </c>
      <c r="AH5748" s="126" cm="1">
        <f t="array" ref="AH5748">_xlfn.XLOOKUP(AD5747,CDIHistorico_[Data],CDIHistorico_[CDI dia]/100,AH5747,0)</f>
        <v>5.0788000000000005E-4</v>
      </c>
      <c r="AI5748" s="2">
        <f t="shared" si="381"/>
        <v>1.0462264624020921</v>
      </c>
    </row>
    <row r="5749" spans="26:35" hidden="1" x14ac:dyDescent="0.25">
      <c r="Z5749"/>
      <c r="AD5749" s="5">
        <f t="shared" si="382"/>
        <v>45061</v>
      </c>
      <c r="AE5749" s="96" cm="1">
        <f t="array" ref="AE5749">_xlfn.XLOOKUP(AD5748,SELICHistorico[Data],SELICHistorico[SELIC dia]/100,AE5748,0)</f>
        <v>5.0788000000000005E-4</v>
      </c>
      <c r="AF5749" s="80">
        <f t="shared" si="380"/>
        <v>1.0467578198978169</v>
      </c>
      <c r="AG5749" s="123">
        <f t="shared" si="379"/>
        <v>1046.7578189999999</v>
      </c>
      <c r="AH5749" s="126" cm="1">
        <f t="array" ref="AH5749">_xlfn.XLOOKUP(AD5748,CDIHistorico_[Data],CDIHistorico_[CDI dia]/100,AH5748,0)</f>
        <v>5.0788000000000005E-4</v>
      </c>
      <c r="AI5749" s="2">
        <f t="shared" si="381"/>
        <v>1.0467578198978169</v>
      </c>
    </row>
    <row r="5750" spans="26:35" hidden="1" x14ac:dyDescent="0.25">
      <c r="Z5750"/>
      <c r="AD5750" s="5">
        <f t="shared" si="382"/>
        <v>45062</v>
      </c>
      <c r="AE5750" s="96" cm="1">
        <f t="array" ref="AE5750">_xlfn.XLOOKUP(AD5749,SELICHistorico[Data],SELICHistorico[SELIC dia]/100,AE5749,0)</f>
        <v>5.0788000000000005E-4</v>
      </c>
      <c r="AF5750" s="80">
        <f t="shared" si="380"/>
        <v>1.0472894472593866</v>
      </c>
      <c r="AG5750" s="123">
        <f t="shared" si="379"/>
        <v>1047.2894470000001</v>
      </c>
      <c r="AH5750" s="126" cm="1">
        <f t="array" ref="AH5750">_xlfn.XLOOKUP(AD5749,CDIHistorico_[Data],CDIHistorico_[CDI dia]/100,AH5749,0)</f>
        <v>5.0788000000000005E-4</v>
      </c>
      <c r="AI5750" s="2">
        <f t="shared" si="381"/>
        <v>1.0472894472593866</v>
      </c>
    </row>
    <row r="5751" spans="26:35" hidden="1" x14ac:dyDescent="0.25">
      <c r="Z5751"/>
      <c r="AD5751" s="5">
        <f t="shared" si="382"/>
        <v>45063</v>
      </c>
      <c r="AE5751" s="96" cm="1">
        <f t="array" ref="AE5751">_xlfn.XLOOKUP(AD5750,SELICHistorico[Data],SELICHistorico[SELIC dia]/100,AE5750,0)</f>
        <v>5.0788000000000005E-4</v>
      </c>
      <c r="AF5751" s="80">
        <f t="shared" si="380"/>
        <v>1.0478213446238607</v>
      </c>
      <c r="AG5751" s="123">
        <f t="shared" si="379"/>
        <v>1047.821344</v>
      </c>
      <c r="AH5751" s="126" cm="1">
        <f t="array" ref="AH5751">_xlfn.XLOOKUP(AD5750,CDIHistorico_[Data],CDIHistorico_[CDI dia]/100,AH5750,0)</f>
        <v>5.0788000000000005E-4</v>
      </c>
      <c r="AI5751" s="2">
        <f t="shared" si="381"/>
        <v>1.0478213446238607</v>
      </c>
    </row>
    <row r="5752" spans="26:35" hidden="1" x14ac:dyDescent="0.25">
      <c r="Z5752"/>
      <c r="AD5752" s="5">
        <f t="shared" si="382"/>
        <v>45064</v>
      </c>
      <c r="AE5752" s="96" cm="1">
        <f t="array" ref="AE5752">_xlfn.XLOOKUP(AD5751,SELICHistorico[Data],SELICHistorico[SELIC dia]/100,AE5751,0)</f>
        <v>5.0788000000000005E-4</v>
      </c>
      <c r="AF5752" s="80">
        <f t="shared" si="380"/>
        <v>1.0483535121283682</v>
      </c>
      <c r="AG5752" s="123">
        <f t="shared" si="379"/>
        <v>1048.3535119999999</v>
      </c>
      <c r="AH5752" s="126" cm="1">
        <f t="array" ref="AH5752">_xlfn.XLOOKUP(AD5751,CDIHistorico_[Data],CDIHistorico_[CDI dia]/100,AH5751,0)</f>
        <v>5.0788000000000005E-4</v>
      </c>
      <c r="AI5752" s="2">
        <f t="shared" si="381"/>
        <v>1.0483535121283682</v>
      </c>
    </row>
    <row r="5753" spans="26:35" hidden="1" x14ac:dyDescent="0.25">
      <c r="Z5753"/>
      <c r="AD5753" s="5">
        <f t="shared" si="382"/>
        <v>45065</v>
      </c>
      <c r="AE5753" s="96" cm="1">
        <f t="array" ref="AE5753">_xlfn.XLOOKUP(AD5752,SELICHistorico[Data],SELICHistorico[SELIC dia]/100,AE5752,0)</f>
        <v>5.0788000000000005E-4</v>
      </c>
      <c r="AF5753" s="80">
        <f t="shared" si="380"/>
        <v>1.048885949910108</v>
      </c>
      <c r="AG5753" s="123">
        <f t="shared" si="379"/>
        <v>1048.885949</v>
      </c>
      <c r="AH5753" s="126" cm="1">
        <f t="array" ref="AH5753">_xlfn.XLOOKUP(AD5752,CDIHistorico_[Data],CDIHistorico_[CDI dia]/100,AH5752,0)</f>
        <v>5.0788000000000005E-4</v>
      </c>
      <c r="AI5753" s="2">
        <f t="shared" si="381"/>
        <v>1.048885949910108</v>
      </c>
    </row>
    <row r="5754" spans="26:35" hidden="1" x14ac:dyDescent="0.25">
      <c r="Z5754"/>
      <c r="AD5754" s="5">
        <f t="shared" si="382"/>
        <v>45068</v>
      </c>
      <c r="AE5754" s="96" cm="1">
        <f t="array" ref="AE5754">_xlfn.XLOOKUP(AD5753,SELICHistorico[Data],SELICHistorico[SELIC dia]/100,AE5753,0)</f>
        <v>5.0788000000000005E-4</v>
      </c>
      <c r="AF5754" s="80">
        <f t="shared" si="380"/>
        <v>1.0494186581063483</v>
      </c>
      <c r="AG5754" s="123">
        <f t="shared" si="379"/>
        <v>1049.4186580000001</v>
      </c>
      <c r="AH5754" s="126" cm="1">
        <f t="array" ref="AH5754">_xlfn.XLOOKUP(AD5753,CDIHistorico_[Data],CDIHistorico_[CDI dia]/100,AH5753,0)</f>
        <v>5.0788000000000005E-4</v>
      </c>
      <c r="AI5754" s="2">
        <f t="shared" si="381"/>
        <v>1.0494186581063483</v>
      </c>
    </row>
    <row r="5755" spans="26:35" hidden="1" x14ac:dyDescent="0.25">
      <c r="Z5755"/>
      <c r="AD5755" s="5">
        <f t="shared" si="382"/>
        <v>45069</v>
      </c>
      <c r="AE5755" s="96" cm="1">
        <f t="array" ref="AE5755">_xlfn.XLOOKUP(AD5754,SELICHistorico[Data],SELICHistorico[SELIC dia]/100,AE5754,0)</f>
        <v>5.0788000000000005E-4</v>
      </c>
      <c r="AF5755" s="80">
        <f t="shared" si="380"/>
        <v>1.0499516368544273</v>
      </c>
      <c r="AG5755" s="123">
        <f t="shared" si="379"/>
        <v>1049.951636</v>
      </c>
      <c r="AH5755" s="126" cm="1">
        <f t="array" ref="AH5755">_xlfn.XLOOKUP(AD5754,CDIHistorico_[Data],CDIHistorico_[CDI dia]/100,AH5754,0)</f>
        <v>5.0788000000000005E-4</v>
      </c>
      <c r="AI5755" s="2">
        <f t="shared" si="381"/>
        <v>1.0499516368544273</v>
      </c>
    </row>
    <row r="5756" spans="26:35" hidden="1" x14ac:dyDescent="0.25">
      <c r="Z5756"/>
      <c r="AD5756" s="5">
        <f t="shared" si="382"/>
        <v>45070</v>
      </c>
      <c r="AE5756" s="96" cm="1">
        <f t="array" ref="AE5756">_xlfn.XLOOKUP(AD5755,SELICHistorico[Data],SELICHistorico[SELIC dia]/100,AE5755,0)</f>
        <v>5.0788000000000005E-4</v>
      </c>
      <c r="AF5756" s="80">
        <f t="shared" si="380"/>
        <v>1.0504848862917529</v>
      </c>
      <c r="AG5756" s="123">
        <f t="shared" si="379"/>
        <v>1050.484886</v>
      </c>
      <c r="AH5756" s="126" cm="1">
        <f t="array" ref="AH5756">_xlfn.XLOOKUP(AD5755,CDIHistorico_[Data],CDIHistorico_[CDI dia]/100,AH5755,0)</f>
        <v>5.0788000000000005E-4</v>
      </c>
      <c r="AI5756" s="2">
        <f t="shared" si="381"/>
        <v>1.0504848862917529</v>
      </c>
    </row>
    <row r="5757" spans="26:35" hidden="1" x14ac:dyDescent="0.25">
      <c r="Z5757"/>
      <c r="AD5757" s="5">
        <f t="shared" si="382"/>
        <v>45071</v>
      </c>
      <c r="AE5757" s="96" cm="1">
        <f t="array" ref="AE5757">_xlfn.XLOOKUP(AD5756,SELICHistorico[Data],SELICHistorico[SELIC dia]/100,AE5756,0)</f>
        <v>5.0788000000000005E-4</v>
      </c>
      <c r="AF5757" s="80">
        <f t="shared" si="380"/>
        <v>1.0510184065558028</v>
      </c>
      <c r="AG5757" s="123">
        <f t="shared" si="379"/>
        <v>1051.0184059999999</v>
      </c>
      <c r="AH5757" s="126" cm="1">
        <f t="array" ref="AH5757">_xlfn.XLOOKUP(AD5756,CDIHistorico_[Data],CDIHistorico_[CDI dia]/100,AH5756,0)</f>
        <v>5.0788000000000005E-4</v>
      </c>
      <c r="AI5757" s="2">
        <f t="shared" si="381"/>
        <v>1.0510184065558028</v>
      </c>
    </row>
    <row r="5758" spans="26:35" hidden="1" x14ac:dyDescent="0.25">
      <c r="Z5758"/>
      <c r="AD5758" s="5">
        <f t="shared" si="382"/>
        <v>45072</v>
      </c>
      <c r="AE5758" s="96" cm="1">
        <f t="array" ref="AE5758">_xlfn.XLOOKUP(AD5757,SELICHistorico[Data],SELICHistorico[SELIC dia]/100,AE5757,0)</f>
        <v>5.0788000000000005E-4</v>
      </c>
      <c r="AF5758" s="80">
        <f t="shared" si="380"/>
        <v>1.0515521977841245</v>
      </c>
      <c r="AG5758" s="123">
        <f t="shared" si="379"/>
        <v>1051.552197</v>
      </c>
      <c r="AH5758" s="126" cm="1">
        <f t="array" ref="AH5758">_xlfn.XLOOKUP(AD5757,CDIHistorico_[Data],CDIHistorico_[CDI dia]/100,AH5757,0)</f>
        <v>5.0788000000000005E-4</v>
      </c>
      <c r="AI5758" s="2">
        <f t="shared" si="381"/>
        <v>1.0515521977841245</v>
      </c>
    </row>
    <row r="5759" spans="26:35" hidden="1" x14ac:dyDescent="0.25">
      <c r="Z5759"/>
      <c r="AD5759" s="5">
        <f t="shared" si="382"/>
        <v>45075</v>
      </c>
      <c r="AE5759" s="96" cm="1">
        <f t="array" ref="AE5759">_xlfn.XLOOKUP(AD5758,SELICHistorico[Data],SELICHistorico[SELIC dia]/100,AE5758,0)</f>
        <v>5.0788000000000005E-4</v>
      </c>
      <c r="AF5759" s="80">
        <f t="shared" si="380"/>
        <v>1.052086260114335</v>
      </c>
      <c r="AG5759" s="123">
        <f t="shared" si="379"/>
        <v>1052.08626</v>
      </c>
      <c r="AH5759" s="126" cm="1">
        <f t="array" ref="AH5759">_xlfn.XLOOKUP(AD5758,CDIHistorico_[Data],CDIHistorico_[CDI dia]/100,AH5758,0)</f>
        <v>5.0788000000000005E-4</v>
      </c>
      <c r="AI5759" s="2">
        <f t="shared" si="381"/>
        <v>1.052086260114335</v>
      </c>
    </row>
    <row r="5760" spans="26:35" hidden="1" x14ac:dyDescent="0.25">
      <c r="Z5760"/>
      <c r="AD5760" s="5">
        <f t="shared" si="382"/>
        <v>45076</v>
      </c>
      <c r="AE5760" s="96" cm="1">
        <f t="array" ref="AE5760">_xlfn.XLOOKUP(AD5759,SELICHistorico[Data],SELICHistorico[SELIC dia]/100,AE5759,0)</f>
        <v>5.0788000000000005E-4</v>
      </c>
      <c r="AF5760" s="80">
        <f t="shared" si="380"/>
        <v>1.052620593684122</v>
      </c>
      <c r="AG5760" s="123">
        <f t="shared" si="379"/>
        <v>1052.6205930000001</v>
      </c>
      <c r="AH5760" s="126" cm="1">
        <f t="array" ref="AH5760">_xlfn.XLOOKUP(AD5759,CDIHistorico_[Data],CDIHistorico_[CDI dia]/100,AH5759,0)</f>
        <v>5.0788000000000005E-4</v>
      </c>
      <c r="AI5760" s="2">
        <f t="shared" si="381"/>
        <v>1.052620593684122</v>
      </c>
    </row>
    <row r="5761" spans="26:35" hidden="1" x14ac:dyDescent="0.25">
      <c r="Z5761"/>
      <c r="AD5761" s="5">
        <f t="shared" si="382"/>
        <v>45077</v>
      </c>
      <c r="AE5761" s="96" cm="1">
        <f t="array" ref="AE5761">_xlfn.XLOOKUP(AD5760,SELICHistorico[Data],SELICHistorico[SELIC dia]/100,AE5760,0)</f>
        <v>5.0788000000000005E-4</v>
      </c>
      <c r="AF5761" s="80">
        <f t="shared" si="380"/>
        <v>1.0531551986312422</v>
      </c>
      <c r="AG5761" s="123">
        <f t="shared" si="379"/>
        <v>1053.1551979999999</v>
      </c>
      <c r="AH5761" s="126" cm="1">
        <f t="array" ref="AH5761">_xlfn.XLOOKUP(AD5760,CDIHistorico_[Data],CDIHistorico_[CDI dia]/100,AH5760,0)</f>
        <v>5.0788000000000005E-4</v>
      </c>
      <c r="AI5761" s="2">
        <f t="shared" si="381"/>
        <v>1.0531551986312422</v>
      </c>
    </row>
    <row r="5762" spans="26:35" hidden="1" x14ac:dyDescent="0.25">
      <c r="Z5762"/>
      <c r="AD5762" s="5">
        <f t="shared" si="382"/>
        <v>45078</v>
      </c>
      <c r="AE5762" s="96" cm="1">
        <f t="array" ref="AE5762">_xlfn.XLOOKUP(AD5761,SELICHistorico[Data],SELICHistorico[SELIC dia]/100,AE5761,0)</f>
        <v>5.0788000000000005E-4</v>
      </c>
      <c r="AF5762" s="80">
        <f t="shared" si="380"/>
        <v>1.053690075093523</v>
      </c>
      <c r="AG5762" s="123">
        <f t="shared" si="379"/>
        <v>1053.690075</v>
      </c>
      <c r="AH5762" s="126" cm="1">
        <f t="array" ref="AH5762">_xlfn.XLOOKUP(AD5761,CDIHistorico_[Data],CDIHistorico_[CDI dia]/100,AH5761,0)</f>
        <v>5.0788000000000005E-4</v>
      </c>
      <c r="AI5762" s="2">
        <f t="shared" si="381"/>
        <v>1.053690075093523</v>
      </c>
    </row>
    <row r="5763" spans="26:35" hidden="1" x14ac:dyDescent="0.25">
      <c r="Z5763"/>
      <c r="AD5763" s="5">
        <f t="shared" si="382"/>
        <v>45079</v>
      </c>
      <c r="AE5763" s="96" cm="1">
        <f t="array" ref="AE5763">_xlfn.XLOOKUP(AD5762,SELICHistorico[Data],SELICHistorico[SELIC dia]/100,AE5762,0)</f>
        <v>5.0788000000000005E-4</v>
      </c>
      <c r="AF5763" s="80">
        <f t="shared" si="380"/>
        <v>1.0542252232088616</v>
      </c>
      <c r="AG5763" s="123">
        <f t="shared" si="379"/>
        <v>1054.2252229999999</v>
      </c>
      <c r="AH5763" s="126" cm="1">
        <f t="array" ref="AH5763">_xlfn.XLOOKUP(AD5762,CDIHistorico_[Data],CDIHistorico_[CDI dia]/100,AH5762,0)</f>
        <v>5.0788000000000005E-4</v>
      </c>
      <c r="AI5763" s="2">
        <f t="shared" si="381"/>
        <v>1.0542252232088616</v>
      </c>
    </row>
    <row r="5764" spans="26:35" hidden="1" x14ac:dyDescent="0.25">
      <c r="Z5764"/>
      <c r="AD5764" s="5">
        <f t="shared" si="382"/>
        <v>45082</v>
      </c>
      <c r="AE5764" s="96" cm="1">
        <f t="array" ref="AE5764">_xlfn.XLOOKUP(AD5763,SELICHistorico[Data],SELICHistorico[SELIC dia]/100,AE5763,0)</f>
        <v>5.0788000000000005E-4</v>
      </c>
      <c r="AF5764" s="80">
        <f t="shared" si="380"/>
        <v>1.054760643115225</v>
      </c>
      <c r="AG5764" s="123">
        <f t="shared" si="379"/>
        <v>1054.7606430000001</v>
      </c>
      <c r="AH5764" s="126" cm="1">
        <f t="array" ref="AH5764">_xlfn.XLOOKUP(AD5763,CDIHistorico_[Data],CDIHistorico_[CDI dia]/100,AH5763,0)</f>
        <v>5.0788000000000005E-4</v>
      </c>
      <c r="AI5764" s="2">
        <f t="shared" si="381"/>
        <v>1.054760643115225</v>
      </c>
    </row>
    <row r="5765" spans="26:35" hidden="1" x14ac:dyDescent="0.25">
      <c r="Z5765"/>
      <c r="AD5765" s="5">
        <f t="shared" si="382"/>
        <v>45083</v>
      </c>
      <c r="AE5765" s="96" cm="1">
        <f t="array" ref="AE5765">_xlfn.XLOOKUP(AD5764,SELICHistorico[Data],SELICHistorico[SELIC dia]/100,AE5764,0)</f>
        <v>5.0788000000000005E-4</v>
      </c>
      <c r="AF5765" s="80">
        <f t="shared" si="380"/>
        <v>1.0552963349506503</v>
      </c>
      <c r="AG5765" s="123">
        <f t="shared" si="379"/>
        <v>1055.2963339999999</v>
      </c>
      <c r="AH5765" s="126" cm="1">
        <f t="array" ref="AH5765">_xlfn.XLOOKUP(AD5764,CDIHistorico_[Data],CDIHistorico_[CDI dia]/100,AH5764,0)</f>
        <v>5.0788000000000005E-4</v>
      </c>
      <c r="AI5765" s="2">
        <f t="shared" si="381"/>
        <v>1.0552963349506503</v>
      </c>
    </row>
    <row r="5766" spans="26:35" hidden="1" x14ac:dyDescent="0.25">
      <c r="Z5766"/>
      <c r="AD5766" s="5">
        <f t="shared" si="382"/>
        <v>45084</v>
      </c>
      <c r="AE5766" s="96" cm="1">
        <f t="array" ref="AE5766">_xlfn.XLOOKUP(AD5765,SELICHistorico[Data],SELICHistorico[SELIC dia]/100,AE5765,0)</f>
        <v>5.0788000000000005E-4</v>
      </c>
      <c r="AF5766" s="80">
        <f t="shared" si="380"/>
        <v>1.0558322988532451</v>
      </c>
      <c r="AG5766" s="123">
        <f t="shared" si="379"/>
        <v>1055.832298</v>
      </c>
      <c r="AH5766" s="126" cm="1">
        <f t="array" ref="AH5766">_xlfn.XLOOKUP(AD5765,CDIHistorico_[Data],CDIHistorico_[CDI dia]/100,AH5765,0)</f>
        <v>5.0788000000000005E-4</v>
      </c>
      <c r="AI5766" s="2">
        <f t="shared" si="381"/>
        <v>1.0558322988532451</v>
      </c>
    </row>
    <row r="5767" spans="26:35" hidden="1" x14ac:dyDescent="0.25">
      <c r="Z5767"/>
      <c r="AD5767" s="5">
        <f t="shared" si="382"/>
        <v>45086</v>
      </c>
      <c r="AE5767" s="96" cm="1">
        <f t="array" ref="AE5767">_xlfn.XLOOKUP(AD5766,SELICHistorico[Data],SELICHistorico[SELIC dia]/100,AE5766,0)</f>
        <v>5.0788000000000005E-4</v>
      </c>
      <c r="AF5767" s="80">
        <f t="shared" si="380"/>
        <v>1.0563685349611867</v>
      </c>
      <c r="AG5767" s="123">
        <f t="shared" si="379"/>
        <v>1056.368534</v>
      </c>
      <c r="AH5767" s="126" cm="1">
        <f t="array" ref="AH5767">_xlfn.XLOOKUP(AD5766,CDIHistorico_[Data],CDIHistorico_[CDI dia]/100,AH5766,0)</f>
        <v>5.0788000000000005E-4</v>
      </c>
      <c r="AI5767" s="2">
        <f t="shared" si="381"/>
        <v>1.0563685349611867</v>
      </c>
    </row>
    <row r="5768" spans="26:35" hidden="1" x14ac:dyDescent="0.25">
      <c r="Z5768"/>
      <c r="AD5768" s="5">
        <f t="shared" si="382"/>
        <v>45089</v>
      </c>
      <c r="AE5768" s="96" cm="1">
        <f t="array" ref="AE5768">_xlfn.XLOOKUP(AD5767,SELICHistorico[Data],SELICHistorico[SELIC dia]/100,AE5767,0)</f>
        <v>5.0788000000000005E-4</v>
      </c>
      <c r="AF5768" s="80">
        <f t="shared" si="380"/>
        <v>1.0569050434127227</v>
      </c>
      <c r="AG5768" s="123">
        <f t="shared" si="379"/>
        <v>1056.905043</v>
      </c>
      <c r="AH5768" s="126" cm="1">
        <f t="array" ref="AH5768">_xlfn.XLOOKUP(AD5767,CDIHistorico_[Data],CDIHistorico_[CDI dia]/100,AH5767,0)</f>
        <v>5.0788000000000005E-4</v>
      </c>
      <c r="AI5768" s="2">
        <f t="shared" si="381"/>
        <v>1.0569050434127227</v>
      </c>
    </row>
    <row r="5769" spans="26:35" hidden="1" x14ac:dyDescent="0.25">
      <c r="Z5769"/>
      <c r="AD5769" s="5">
        <f t="shared" si="382"/>
        <v>45090</v>
      </c>
      <c r="AE5769" s="96" cm="1">
        <f t="array" ref="AE5769">_xlfn.XLOOKUP(AD5768,SELICHistorico[Data],SELICHistorico[SELIC dia]/100,AE5768,0)</f>
        <v>5.0788000000000005E-4</v>
      </c>
      <c r="AF5769" s="80">
        <f t="shared" si="380"/>
        <v>1.0574418243461712</v>
      </c>
      <c r="AG5769" s="123">
        <f t="shared" si="379"/>
        <v>1057.441824</v>
      </c>
      <c r="AH5769" s="126" cm="1">
        <f t="array" ref="AH5769">_xlfn.XLOOKUP(AD5768,CDIHistorico_[Data],CDIHistorico_[CDI dia]/100,AH5768,0)</f>
        <v>5.0788000000000005E-4</v>
      </c>
      <c r="AI5769" s="2">
        <f t="shared" si="381"/>
        <v>1.0574418243461712</v>
      </c>
    </row>
    <row r="5770" spans="26:35" hidden="1" x14ac:dyDescent="0.25">
      <c r="Z5770"/>
      <c r="AD5770" s="5">
        <f t="shared" si="382"/>
        <v>45091</v>
      </c>
      <c r="AE5770" s="96" cm="1">
        <f t="array" ref="AE5770">_xlfn.XLOOKUP(AD5769,SELICHistorico[Data],SELICHistorico[SELIC dia]/100,AE5769,0)</f>
        <v>5.0788000000000005E-4</v>
      </c>
      <c r="AF5770" s="80">
        <f t="shared" si="380"/>
        <v>1.0579788778999202</v>
      </c>
      <c r="AG5770" s="123">
        <f t="shared" si="379"/>
        <v>1057.978877</v>
      </c>
      <c r="AH5770" s="126" cm="1">
        <f t="array" ref="AH5770">_xlfn.XLOOKUP(AD5769,CDIHistorico_[Data],CDIHistorico_[CDI dia]/100,AH5769,0)</f>
        <v>5.0788000000000005E-4</v>
      </c>
      <c r="AI5770" s="2">
        <f t="shared" si="381"/>
        <v>1.0579788778999202</v>
      </c>
    </row>
    <row r="5771" spans="26:35" hidden="1" x14ac:dyDescent="0.25">
      <c r="Z5771"/>
      <c r="AD5771" s="5">
        <f t="shared" si="382"/>
        <v>45092</v>
      </c>
      <c r="AE5771" s="96" cm="1">
        <f t="array" ref="AE5771">_xlfn.XLOOKUP(AD5770,SELICHistorico[Data],SELICHistorico[SELIC dia]/100,AE5770,0)</f>
        <v>5.0788000000000005E-4</v>
      </c>
      <c r="AF5771" s="80">
        <f t="shared" si="380"/>
        <v>1.0585162042124281</v>
      </c>
      <c r="AG5771" s="123">
        <f t="shared" si="379"/>
        <v>1058.516204</v>
      </c>
      <c r="AH5771" s="126" cm="1">
        <f t="array" ref="AH5771">_xlfn.XLOOKUP(AD5770,CDIHistorico_[Data],CDIHistorico_[CDI dia]/100,AH5770,0)</f>
        <v>5.0788000000000005E-4</v>
      </c>
      <c r="AI5771" s="2">
        <f t="shared" si="381"/>
        <v>1.0585162042124281</v>
      </c>
    </row>
    <row r="5772" spans="26:35" hidden="1" x14ac:dyDescent="0.25">
      <c r="Z5772"/>
      <c r="AD5772" s="5">
        <f t="shared" si="382"/>
        <v>45093</v>
      </c>
      <c r="AE5772" s="96" cm="1">
        <f t="array" ref="AE5772">_xlfn.XLOOKUP(AD5771,SELICHistorico[Data],SELICHistorico[SELIC dia]/100,AE5771,0)</f>
        <v>5.0788000000000005E-4</v>
      </c>
      <c r="AF5772" s="80">
        <f t="shared" si="380"/>
        <v>1.0590538034222234</v>
      </c>
      <c r="AG5772" s="123">
        <f t="shared" ref="AG5772:AG5835" si="383">TRUNC(1000*AF5772,6)</f>
        <v>1059.053803</v>
      </c>
      <c r="AH5772" s="126" cm="1">
        <f t="array" ref="AH5772">_xlfn.XLOOKUP(AD5771,CDIHistorico_[Data],CDIHistorico_[CDI dia]/100,AH5771,0)</f>
        <v>5.0788000000000005E-4</v>
      </c>
      <c r="AI5772" s="2">
        <f t="shared" si="381"/>
        <v>1.0590538034222234</v>
      </c>
    </row>
    <row r="5773" spans="26:35" hidden="1" x14ac:dyDescent="0.25">
      <c r="Z5773"/>
      <c r="AD5773" s="5">
        <f t="shared" si="382"/>
        <v>45096</v>
      </c>
      <c r="AE5773" s="96" cm="1">
        <f t="array" ref="AE5773">_xlfn.XLOOKUP(AD5772,SELICHistorico[Data],SELICHistorico[SELIC dia]/100,AE5772,0)</f>
        <v>5.0788000000000005E-4</v>
      </c>
      <c r="AF5773" s="80">
        <f t="shared" ref="AF5773:AF5836" si="384">AF5772*(1+AE5773)</f>
        <v>1.0595916756679056</v>
      </c>
      <c r="AG5773" s="123">
        <f t="shared" si="383"/>
        <v>1059.5916749999999</v>
      </c>
      <c r="AH5773" s="126" cm="1">
        <f t="array" ref="AH5773">_xlfn.XLOOKUP(AD5772,CDIHistorico_[Data],CDIHistorico_[CDI dia]/100,AH5772,0)</f>
        <v>5.0788000000000005E-4</v>
      </c>
      <c r="AI5773" s="2">
        <f t="shared" ref="AI5773:AI5836" si="385">AI5772*(1+AH5773)</f>
        <v>1.0595916756679056</v>
      </c>
    </row>
    <row r="5774" spans="26:35" hidden="1" x14ac:dyDescent="0.25">
      <c r="Z5774"/>
      <c r="AD5774" s="5">
        <f t="shared" si="382"/>
        <v>45097</v>
      </c>
      <c r="AE5774" s="96" cm="1">
        <f t="array" ref="AE5774">_xlfn.XLOOKUP(AD5773,SELICHistorico[Data],SELICHistorico[SELIC dia]/100,AE5773,0)</f>
        <v>5.0788000000000005E-4</v>
      </c>
      <c r="AF5774" s="80">
        <f t="shared" si="384"/>
        <v>1.0601298210881438</v>
      </c>
      <c r="AG5774" s="123">
        <f t="shared" si="383"/>
        <v>1060.129821</v>
      </c>
      <c r="AH5774" s="126" cm="1">
        <f t="array" ref="AH5774">_xlfn.XLOOKUP(AD5773,CDIHistorico_[Data],CDIHistorico_[CDI dia]/100,AH5773,0)</f>
        <v>5.0788000000000005E-4</v>
      </c>
      <c r="AI5774" s="2">
        <f t="shared" si="385"/>
        <v>1.0601298210881438</v>
      </c>
    </row>
    <row r="5775" spans="26:35" hidden="1" x14ac:dyDescent="0.25">
      <c r="Z5775"/>
      <c r="AD5775" s="5">
        <f t="shared" si="382"/>
        <v>45098</v>
      </c>
      <c r="AE5775" s="96" cm="1">
        <f t="array" ref="AE5775">_xlfn.XLOOKUP(AD5774,SELICHistorico[Data],SELICHistorico[SELIC dia]/100,AE5774,0)</f>
        <v>5.0788000000000005E-4</v>
      </c>
      <c r="AF5775" s="80">
        <f t="shared" si="384"/>
        <v>1.060668239821678</v>
      </c>
      <c r="AG5775" s="123">
        <f t="shared" si="383"/>
        <v>1060.6682390000001</v>
      </c>
      <c r="AH5775" s="126" cm="1">
        <f t="array" ref="AH5775">_xlfn.XLOOKUP(AD5774,CDIHistorico_[Data],CDIHistorico_[CDI dia]/100,AH5774,0)</f>
        <v>5.0788000000000005E-4</v>
      </c>
      <c r="AI5775" s="2">
        <f t="shared" si="385"/>
        <v>1.060668239821678</v>
      </c>
    </row>
    <row r="5776" spans="26:35" hidden="1" x14ac:dyDescent="0.25">
      <c r="Z5776"/>
      <c r="AD5776" s="5">
        <f t="shared" si="382"/>
        <v>45099</v>
      </c>
      <c r="AE5776" s="96" cm="1">
        <f t="array" ref="AE5776">_xlfn.XLOOKUP(AD5775,SELICHistorico[Data],SELICHistorico[SELIC dia]/100,AE5775,0)</f>
        <v>5.0788000000000005E-4</v>
      </c>
      <c r="AF5776" s="80">
        <f t="shared" si="384"/>
        <v>1.0612069320073187</v>
      </c>
      <c r="AG5776" s="123">
        <f t="shared" si="383"/>
        <v>1061.2069320000001</v>
      </c>
      <c r="AH5776" s="126" cm="1">
        <f t="array" ref="AH5776">_xlfn.XLOOKUP(AD5775,CDIHistorico_[Data],CDIHistorico_[CDI dia]/100,AH5775,0)</f>
        <v>5.0788000000000005E-4</v>
      </c>
      <c r="AI5776" s="2">
        <f t="shared" si="385"/>
        <v>1.0612069320073187</v>
      </c>
    </row>
    <row r="5777" spans="26:35" hidden="1" x14ac:dyDescent="0.25">
      <c r="Z5777"/>
      <c r="AD5777" s="5">
        <f t="shared" si="382"/>
        <v>45100</v>
      </c>
      <c r="AE5777" s="96" cm="1">
        <f t="array" ref="AE5777">_xlfn.XLOOKUP(AD5776,SELICHistorico[Data],SELICHistorico[SELIC dia]/100,AE5776,0)</f>
        <v>5.0788000000000005E-4</v>
      </c>
      <c r="AF5777" s="80">
        <f t="shared" si="384"/>
        <v>1.0617458977839467</v>
      </c>
      <c r="AG5777" s="123">
        <f t="shared" si="383"/>
        <v>1061.745897</v>
      </c>
      <c r="AH5777" s="126" cm="1">
        <f t="array" ref="AH5777">_xlfn.XLOOKUP(AD5776,CDIHistorico_[Data],CDIHistorico_[CDI dia]/100,AH5776,0)</f>
        <v>5.0788000000000005E-4</v>
      </c>
      <c r="AI5777" s="2">
        <f t="shared" si="385"/>
        <v>1.0617458977839467</v>
      </c>
    </row>
    <row r="5778" spans="26:35" hidden="1" x14ac:dyDescent="0.25">
      <c r="Z5778"/>
      <c r="AD5778" s="5">
        <f t="shared" si="382"/>
        <v>45103</v>
      </c>
      <c r="AE5778" s="96" cm="1">
        <f t="array" ref="AE5778">_xlfn.XLOOKUP(AD5777,SELICHistorico[Data],SELICHistorico[SELIC dia]/100,AE5777,0)</f>
        <v>5.0788000000000005E-4</v>
      </c>
      <c r="AF5778" s="80">
        <f t="shared" si="384"/>
        <v>1.0622851372905131</v>
      </c>
      <c r="AG5778" s="123">
        <f t="shared" si="383"/>
        <v>1062.2851370000001</v>
      </c>
      <c r="AH5778" s="126" cm="1">
        <f t="array" ref="AH5778">_xlfn.XLOOKUP(AD5777,CDIHistorico_[Data],CDIHistorico_[CDI dia]/100,AH5777,0)</f>
        <v>5.0788000000000005E-4</v>
      </c>
      <c r="AI5778" s="2">
        <f t="shared" si="385"/>
        <v>1.0622851372905131</v>
      </c>
    </row>
    <row r="5779" spans="26:35" hidden="1" x14ac:dyDescent="0.25">
      <c r="Z5779"/>
      <c r="AD5779" s="5">
        <f t="shared" si="382"/>
        <v>45104</v>
      </c>
      <c r="AE5779" s="96" cm="1">
        <f t="array" ref="AE5779">_xlfn.XLOOKUP(AD5778,SELICHistorico[Data],SELICHistorico[SELIC dia]/100,AE5778,0)</f>
        <v>5.0788000000000005E-4</v>
      </c>
      <c r="AF5779" s="80">
        <f t="shared" si="384"/>
        <v>1.0628246506660401</v>
      </c>
      <c r="AG5779" s="123">
        <f t="shared" si="383"/>
        <v>1062.82465</v>
      </c>
      <c r="AH5779" s="126" cm="1">
        <f t="array" ref="AH5779">_xlfn.XLOOKUP(AD5778,CDIHistorico_[Data],CDIHistorico_[CDI dia]/100,AH5778,0)</f>
        <v>5.0788000000000005E-4</v>
      </c>
      <c r="AI5779" s="2">
        <f t="shared" si="385"/>
        <v>1.0628246506660401</v>
      </c>
    </row>
    <row r="5780" spans="26:35" hidden="1" x14ac:dyDescent="0.25">
      <c r="Z5780"/>
      <c r="AD5780" s="5">
        <f t="shared" ref="AD5780:AD5843" si="386">WORKDAY(AD5779,1,feriados)</f>
        <v>45105</v>
      </c>
      <c r="AE5780" s="96" cm="1">
        <f t="array" ref="AE5780">_xlfn.XLOOKUP(AD5779,SELICHistorico[Data],SELICHistorico[SELIC dia]/100,AE5779,0)</f>
        <v>5.0788000000000005E-4</v>
      </c>
      <c r="AF5780" s="80">
        <f t="shared" si="384"/>
        <v>1.0633644380496203</v>
      </c>
      <c r="AG5780" s="123">
        <f t="shared" si="383"/>
        <v>1063.3644380000001</v>
      </c>
      <c r="AH5780" s="126" cm="1">
        <f t="array" ref="AH5780">_xlfn.XLOOKUP(AD5779,CDIHistorico_[Data],CDIHistorico_[CDI dia]/100,AH5779,0)</f>
        <v>5.0788000000000005E-4</v>
      </c>
      <c r="AI5780" s="2">
        <f t="shared" si="385"/>
        <v>1.0633644380496203</v>
      </c>
    </row>
    <row r="5781" spans="26:35" hidden="1" x14ac:dyDescent="0.25">
      <c r="Z5781"/>
      <c r="AD5781" s="5">
        <f t="shared" si="386"/>
        <v>45106</v>
      </c>
      <c r="AE5781" s="96" cm="1">
        <f t="array" ref="AE5781">_xlfn.XLOOKUP(AD5780,SELICHistorico[Data],SELICHistorico[SELIC dia]/100,AE5780,0)</f>
        <v>5.0788000000000005E-4</v>
      </c>
      <c r="AF5781" s="80">
        <f t="shared" si="384"/>
        <v>1.063904499580417</v>
      </c>
      <c r="AG5781" s="123">
        <f t="shared" si="383"/>
        <v>1063.904499</v>
      </c>
      <c r="AH5781" s="126" cm="1">
        <f t="array" ref="AH5781">_xlfn.XLOOKUP(AD5780,CDIHistorico_[Data],CDIHistorico_[CDI dia]/100,AH5780,0)</f>
        <v>5.0788000000000005E-4</v>
      </c>
      <c r="AI5781" s="2">
        <f t="shared" si="385"/>
        <v>1.063904499580417</v>
      </c>
    </row>
    <row r="5782" spans="26:35" hidden="1" x14ac:dyDescent="0.25">
      <c r="Z5782"/>
      <c r="AD5782" s="5">
        <f t="shared" si="386"/>
        <v>45107</v>
      </c>
      <c r="AE5782" s="96" cm="1">
        <f t="array" ref="AE5782">_xlfn.XLOOKUP(AD5781,SELICHistorico[Data],SELICHistorico[SELIC dia]/100,AE5781,0)</f>
        <v>5.0788000000000005E-4</v>
      </c>
      <c r="AF5782" s="80">
        <f t="shared" si="384"/>
        <v>1.0644448353976639</v>
      </c>
      <c r="AG5782" s="123">
        <f t="shared" si="383"/>
        <v>1064.444835</v>
      </c>
      <c r="AH5782" s="126" cm="1">
        <f t="array" ref="AH5782">_xlfn.XLOOKUP(AD5781,CDIHistorico_[Data],CDIHistorico_[CDI dia]/100,AH5781,0)</f>
        <v>5.0788000000000005E-4</v>
      </c>
      <c r="AI5782" s="2">
        <f t="shared" si="385"/>
        <v>1.0644448353976639</v>
      </c>
    </row>
    <row r="5783" spans="26:35" hidden="1" x14ac:dyDescent="0.25">
      <c r="Z5783"/>
      <c r="AD5783" s="5">
        <f t="shared" si="386"/>
        <v>45110</v>
      </c>
      <c r="AE5783" s="96" cm="1">
        <f t="array" ref="AE5783">_xlfn.XLOOKUP(AD5782,SELICHistorico[Data],SELICHistorico[SELIC dia]/100,AE5782,0)</f>
        <v>5.0788000000000005E-4</v>
      </c>
      <c r="AF5783" s="80">
        <f t="shared" si="384"/>
        <v>1.0649854456406658</v>
      </c>
      <c r="AG5783" s="123">
        <f t="shared" si="383"/>
        <v>1064.985445</v>
      </c>
      <c r="AH5783" s="126" cm="1">
        <f t="array" ref="AH5783">_xlfn.XLOOKUP(AD5782,CDIHistorico_[Data],CDIHistorico_[CDI dia]/100,AH5782,0)</f>
        <v>5.0788000000000005E-4</v>
      </c>
      <c r="AI5783" s="2">
        <f t="shared" si="385"/>
        <v>1.0649854456406658</v>
      </c>
    </row>
    <row r="5784" spans="26:35" hidden="1" x14ac:dyDescent="0.25">
      <c r="Z5784"/>
      <c r="AD5784" s="5">
        <f t="shared" si="386"/>
        <v>45111</v>
      </c>
      <c r="AE5784" s="96" cm="1">
        <f t="array" ref="AE5784">_xlfn.XLOOKUP(AD5783,SELICHistorico[Data],SELICHistorico[SELIC dia]/100,AE5783,0)</f>
        <v>5.0788000000000005E-4</v>
      </c>
      <c r="AF5784" s="80">
        <f t="shared" si="384"/>
        <v>1.0655263304487979</v>
      </c>
      <c r="AG5784" s="123">
        <f t="shared" si="383"/>
        <v>1065.5263299999999</v>
      </c>
      <c r="AH5784" s="126" cm="1">
        <f t="array" ref="AH5784">_xlfn.XLOOKUP(AD5783,CDIHistorico_[Data],CDIHistorico_[CDI dia]/100,AH5783,0)</f>
        <v>5.0788000000000005E-4</v>
      </c>
      <c r="AI5784" s="2">
        <f t="shared" si="385"/>
        <v>1.0655263304487979</v>
      </c>
    </row>
    <row r="5785" spans="26:35" hidden="1" x14ac:dyDescent="0.25">
      <c r="Z5785"/>
      <c r="AD5785" s="5">
        <f t="shared" si="386"/>
        <v>45112</v>
      </c>
      <c r="AE5785" s="96" cm="1">
        <f t="array" ref="AE5785">_xlfn.XLOOKUP(AD5784,SELICHistorico[Data],SELICHistorico[SELIC dia]/100,AE5784,0)</f>
        <v>5.0788000000000005E-4</v>
      </c>
      <c r="AF5785" s="80">
        <f t="shared" si="384"/>
        <v>1.0660674899615061</v>
      </c>
      <c r="AG5785" s="123">
        <f t="shared" si="383"/>
        <v>1066.067489</v>
      </c>
      <c r="AH5785" s="126" cm="1">
        <f t="array" ref="AH5785">_xlfn.XLOOKUP(AD5784,CDIHistorico_[Data],CDIHistorico_[CDI dia]/100,AH5784,0)</f>
        <v>5.0788000000000005E-4</v>
      </c>
      <c r="AI5785" s="2">
        <f t="shared" si="385"/>
        <v>1.0660674899615061</v>
      </c>
    </row>
    <row r="5786" spans="26:35" hidden="1" x14ac:dyDescent="0.25">
      <c r="Z5786"/>
      <c r="AD5786" s="5">
        <f t="shared" si="386"/>
        <v>45113</v>
      </c>
      <c r="AE5786" s="96" cm="1">
        <f t="array" ref="AE5786">_xlfn.XLOOKUP(AD5785,SELICHistorico[Data],SELICHistorico[SELIC dia]/100,AE5785,0)</f>
        <v>5.0788000000000005E-4</v>
      </c>
      <c r="AF5786" s="80">
        <f t="shared" si="384"/>
        <v>1.0666089243183079</v>
      </c>
      <c r="AG5786" s="123">
        <f t="shared" si="383"/>
        <v>1066.6089239999999</v>
      </c>
      <c r="AH5786" s="126" cm="1">
        <f t="array" ref="AH5786">_xlfn.XLOOKUP(AD5785,CDIHistorico_[Data],CDIHistorico_[CDI dia]/100,AH5785,0)</f>
        <v>5.0788000000000005E-4</v>
      </c>
      <c r="AI5786" s="2">
        <f t="shared" si="385"/>
        <v>1.0666089243183079</v>
      </c>
    </row>
    <row r="5787" spans="26:35" hidden="1" x14ac:dyDescent="0.25">
      <c r="Z5787"/>
      <c r="AD5787" s="5">
        <f t="shared" si="386"/>
        <v>45114</v>
      </c>
      <c r="AE5787" s="96" cm="1">
        <f t="array" ref="AE5787">_xlfn.XLOOKUP(AD5786,SELICHistorico[Data],SELICHistorico[SELIC dia]/100,AE5786,0)</f>
        <v>5.0788000000000005E-4</v>
      </c>
      <c r="AF5787" s="80">
        <f t="shared" si="384"/>
        <v>1.0671506336587906</v>
      </c>
      <c r="AG5787" s="123">
        <f t="shared" si="383"/>
        <v>1067.150633</v>
      </c>
      <c r="AH5787" s="126" cm="1">
        <f t="array" ref="AH5787">_xlfn.XLOOKUP(AD5786,CDIHistorico_[Data],CDIHistorico_[CDI dia]/100,AH5786,0)</f>
        <v>5.0788000000000005E-4</v>
      </c>
      <c r="AI5787" s="2">
        <f t="shared" si="385"/>
        <v>1.0671506336587906</v>
      </c>
    </row>
    <row r="5788" spans="26:35" hidden="1" x14ac:dyDescent="0.25">
      <c r="Z5788"/>
      <c r="AD5788" s="5">
        <f t="shared" si="386"/>
        <v>45117</v>
      </c>
      <c r="AE5788" s="96" cm="1">
        <f t="array" ref="AE5788">_xlfn.XLOOKUP(AD5787,SELICHistorico[Data],SELICHistorico[SELIC dia]/100,AE5787,0)</f>
        <v>5.0788000000000005E-4</v>
      </c>
      <c r="AF5788" s="80">
        <f t="shared" si="384"/>
        <v>1.0676926181226132</v>
      </c>
      <c r="AG5788" s="123">
        <f t="shared" si="383"/>
        <v>1067.692618</v>
      </c>
      <c r="AH5788" s="126" cm="1">
        <f t="array" ref="AH5788">_xlfn.XLOOKUP(AD5787,CDIHistorico_[Data],CDIHistorico_[CDI dia]/100,AH5787,0)</f>
        <v>5.0788000000000005E-4</v>
      </c>
      <c r="AI5788" s="2">
        <f t="shared" si="385"/>
        <v>1.0676926181226132</v>
      </c>
    </row>
    <row r="5789" spans="26:35" hidden="1" x14ac:dyDescent="0.25">
      <c r="Z5789"/>
      <c r="AD5789" s="5">
        <f t="shared" si="386"/>
        <v>45118</v>
      </c>
      <c r="AE5789" s="96" cm="1">
        <f t="array" ref="AE5789">_xlfn.XLOOKUP(AD5788,SELICHistorico[Data],SELICHistorico[SELIC dia]/100,AE5788,0)</f>
        <v>5.0788000000000005E-4</v>
      </c>
      <c r="AF5789" s="80">
        <f t="shared" si="384"/>
        <v>1.0682348778495052</v>
      </c>
      <c r="AG5789" s="123">
        <f t="shared" si="383"/>
        <v>1068.2348770000001</v>
      </c>
      <c r="AH5789" s="126" cm="1">
        <f t="array" ref="AH5789">_xlfn.XLOOKUP(AD5788,CDIHistorico_[Data],CDIHistorico_[CDI dia]/100,AH5788,0)</f>
        <v>5.0788000000000005E-4</v>
      </c>
      <c r="AI5789" s="2">
        <f t="shared" si="385"/>
        <v>1.0682348778495052</v>
      </c>
    </row>
    <row r="5790" spans="26:35" hidden="1" x14ac:dyDescent="0.25">
      <c r="Z5790"/>
      <c r="AD5790" s="5">
        <f t="shared" si="386"/>
        <v>45119</v>
      </c>
      <c r="AE5790" s="96" cm="1">
        <f t="array" ref="AE5790">_xlfn.XLOOKUP(AD5789,SELICHistorico[Data],SELICHistorico[SELIC dia]/100,AE5789,0)</f>
        <v>5.0788000000000005E-4</v>
      </c>
      <c r="AF5790" s="80">
        <f t="shared" si="384"/>
        <v>1.0687774129792675</v>
      </c>
      <c r="AG5790" s="123">
        <f t="shared" si="383"/>
        <v>1068.7774119999999</v>
      </c>
      <c r="AH5790" s="126" cm="1">
        <f t="array" ref="AH5790">_xlfn.XLOOKUP(AD5789,CDIHistorico_[Data],CDIHistorico_[CDI dia]/100,AH5789,0)</f>
        <v>5.0788000000000005E-4</v>
      </c>
      <c r="AI5790" s="2">
        <f t="shared" si="385"/>
        <v>1.0687774129792675</v>
      </c>
    </row>
    <row r="5791" spans="26:35" hidden="1" x14ac:dyDescent="0.25">
      <c r="Z5791"/>
      <c r="AD5791" s="5">
        <f t="shared" si="386"/>
        <v>45120</v>
      </c>
      <c r="AE5791" s="96" cm="1">
        <f t="array" ref="AE5791">_xlfn.XLOOKUP(AD5790,SELICHistorico[Data],SELICHistorico[SELIC dia]/100,AE5790,0)</f>
        <v>5.0788000000000005E-4</v>
      </c>
      <c r="AF5791" s="80">
        <f t="shared" si="384"/>
        <v>1.0693202236517714</v>
      </c>
      <c r="AG5791" s="123">
        <f t="shared" si="383"/>
        <v>1069.3202229999999</v>
      </c>
      <c r="AH5791" s="126" cm="1">
        <f t="array" ref="AH5791">_xlfn.XLOOKUP(AD5790,CDIHistorico_[Data],CDIHistorico_[CDI dia]/100,AH5790,0)</f>
        <v>5.0788000000000005E-4</v>
      </c>
      <c r="AI5791" s="2">
        <f t="shared" si="385"/>
        <v>1.0693202236517714</v>
      </c>
    </row>
    <row r="5792" spans="26:35" hidden="1" x14ac:dyDescent="0.25">
      <c r="Z5792"/>
      <c r="AD5792" s="5">
        <f t="shared" si="386"/>
        <v>45121</v>
      </c>
      <c r="AE5792" s="96" cm="1">
        <f t="array" ref="AE5792">_xlfn.XLOOKUP(AD5791,SELICHistorico[Data],SELICHistorico[SELIC dia]/100,AE5791,0)</f>
        <v>5.0788000000000005E-4</v>
      </c>
      <c r="AF5792" s="80">
        <f t="shared" si="384"/>
        <v>1.0698633100069597</v>
      </c>
      <c r="AG5792" s="123">
        <f t="shared" si="383"/>
        <v>1069.86331</v>
      </c>
      <c r="AH5792" s="126" cm="1">
        <f t="array" ref="AH5792">_xlfn.XLOOKUP(AD5791,CDIHistorico_[Data],CDIHistorico_[CDI dia]/100,AH5791,0)</f>
        <v>5.0788000000000005E-4</v>
      </c>
      <c r="AI5792" s="2">
        <f t="shared" si="385"/>
        <v>1.0698633100069597</v>
      </c>
    </row>
    <row r="5793" spans="26:35" hidden="1" x14ac:dyDescent="0.25">
      <c r="Z5793"/>
      <c r="AD5793" s="5">
        <f t="shared" si="386"/>
        <v>45124</v>
      </c>
      <c r="AE5793" s="96" cm="1">
        <f t="array" ref="AE5793">_xlfn.XLOOKUP(AD5792,SELICHistorico[Data],SELICHistorico[SELIC dia]/100,AE5792,0)</f>
        <v>5.0788000000000005E-4</v>
      </c>
      <c r="AF5793" s="80">
        <f t="shared" si="384"/>
        <v>1.070406672184846</v>
      </c>
      <c r="AG5793" s="123">
        <f t="shared" si="383"/>
        <v>1070.4066720000001</v>
      </c>
      <c r="AH5793" s="126" cm="1">
        <f t="array" ref="AH5793">_xlfn.XLOOKUP(AD5792,CDIHistorico_[Data],CDIHistorico_[CDI dia]/100,AH5792,0)</f>
        <v>5.0788000000000005E-4</v>
      </c>
      <c r="AI5793" s="2">
        <f t="shared" si="385"/>
        <v>1.070406672184846</v>
      </c>
    </row>
    <row r="5794" spans="26:35" hidden="1" x14ac:dyDescent="0.25">
      <c r="Z5794"/>
      <c r="AD5794" s="5">
        <f t="shared" si="386"/>
        <v>45125</v>
      </c>
      <c r="AE5794" s="96" cm="1">
        <f t="array" ref="AE5794">_xlfn.XLOOKUP(AD5793,SELICHistorico[Data],SELICHistorico[SELIC dia]/100,AE5793,0)</f>
        <v>5.0788000000000005E-4</v>
      </c>
      <c r="AF5794" s="80">
        <f t="shared" si="384"/>
        <v>1.0709503103255151</v>
      </c>
      <c r="AG5794" s="123">
        <f t="shared" si="383"/>
        <v>1070.9503099999999</v>
      </c>
      <c r="AH5794" s="126" cm="1">
        <f t="array" ref="AH5794">_xlfn.XLOOKUP(AD5793,CDIHistorico_[Data],CDIHistorico_[CDI dia]/100,AH5793,0)</f>
        <v>5.0788000000000005E-4</v>
      </c>
      <c r="AI5794" s="2">
        <f t="shared" si="385"/>
        <v>1.0709503103255151</v>
      </c>
    </row>
    <row r="5795" spans="26:35" hidden="1" x14ac:dyDescent="0.25">
      <c r="Z5795"/>
      <c r="AD5795" s="5">
        <f t="shared" si="386"/>
        <v>45126</v>
      </c>
      <c r="AE5795" s="96" cm="1">
        <f t="array" ref="AE5795">_xlfn.XLOOKUP(AD5794,SELICHistorico[Data],SELICHistorico[SELIC dia]/100,AE5794,0)</f>
        <v>5.0788000000000005E-4</v>
      </c>
      <c r="AF5795" s="80">
        <f t="shared" si="384"/>
        <v>1.0714942245691232</v>
      </c>
      <c r="AG5795" s="123">
        <f t="shared" si="383"/>
        <v>1071.494224</v>
      </c>
      <c r="AH5795" s="126" cm="1">
        <f t="array" ref="AH5795">_xlfn.XLOOKUP(AD5794,CDIHistorico_[Data],CDIHistorico_[CDI dia]/100,AH5794,0)</f>
        <v>5.0788000000000005E-4</v>
      </c>
      <c r="AI5795" s="2">
        <f t="shared" si="385"/>
        <v>1.0714942245691232</v>
      </c>
    </row>
    <row r="5796" spans="26:35" hidden="1" x14ac:dyDescent="0.25">
      <c r="Z5796"/>
      <c r="AD5796" s="5">
        <f t="shared" si="386"/>
        <v>45127</v>
      </c>
      <c r="AE5796" s="96" cm="1">
        <f t="array" ref="AE5796">_xlfn.XLOOKUP(AD5795,SELICHistorico[Data],SELICHistorico[SELIC dia]/100,AE5795,0)</f>
        <v>5.0788000000000005E-4</v>
      </c>
      <c r="AF5796" s="80">
        <f t="shared" si="384"/>
        <v>1.0720384150558975</v>
      </c>
      <c r="AG5796" s="123">
        <f t="shared" si="383"/>
        <v>1072.038415</v>
      </c>
      <c r="AH5796" s="126" cm="1">
        <f t="array" ref="AH5796">_xlfn.XLOOKUP(AD5795,CDIHistorico_[Data],CDIHistorico_[CDI dia]/100,AH5795,0)</f>
        <v>5.0788000000000005E-4</v>
      </c>
      <c r="AI5796" s="2">
        <f t="shared" si="385"/>
        <v>1.0720384150558975</v>
      </c>
    </row>
    <row r="5797" spans="26:35" hidden="1" x14ac:dyDescent="0.25">
      <c r="Z5797"/>
      <c r="AD5797" s="5">
        <f t="shared" si="386"/>
        <v>45128</v>
      </c>
      <c r="AE5797" s="96" cm="1">
        <f t="array" ref="AE5797">_xlfn.XLOOKUP(AD5796,SELICHistorico[Data],SELICHistorico[SELIC dia]/100,AE5796,0)</f>
        <v>5.0788000000000005E-4</v>
      </c>
      <c r="AF5797" s="80">
        <f t="shared" si="384"/>
        <v>1.072582881926136</v>
      </c>
      <c r="AG5797" s="123">
        <f t="shared" si="383"/>
        <v>1072.582881</v>
      </c>
      <c r="AH5797" s="126" cm="1">
        <f t="array" ref="AH5797">_xlfn.XLOOKUP(AD5796,CDIHistorico_[Data],CDIHistorico_[CDI dia]/100,AH5796,0)</f>
        <v>5.0788000000000005E-4</v>
      </c>
      <c r="AI5797" s="2">
        <f t="shared" si="385"/>
        <v>1.072582881926136</v>
      </c>
    </row>
    <row r="5798" spans="26:35" hidden="1" x14ac:dyDescent="0.25">
      <c r="Z5798"/>
      <c r="AD5798" s="5">
        <f t="shared" si="386"/>
        <v>45131</v>
      </c>
      <c r="AE5798" s="96" cm="1">
        <f t="array" ref="AE5798">_xlfn.XLOOKUP(AD5797,SELICHistorico[Data],SELICHistorico[SELIC dia]/100,AE5797,0)</f>
        <v>5.0788000000000005E-4</v>
      </c>
      <c r="AF5798" s="80">
        <f t="shared" si="384"/>
        <v>1.0731276253202087</v>
      </c>
      <c r="AG5798" s="123">
        <f t="shared" si="383"/>
        <v>1073.1276250000001</v>
      </c>
      <c r="AH5798" s="126" cm="1">
        <f t="array" ref="AH5798">_xlfn.XLOOKUP(AD5797,CDIHistorico_[Data],CDIHistorico_[CDI dia]/100,AH5797,0)</f>
        <v>5.0788000000000005E-4</v>
      </c>
      <c r="AI5798" s="2">
        <f t="shared" si="385"/>
        <v>1.0731276253202087</v>
      </c>
    </row>
    <row r="5799" spans="26:35" hidden="1" x14ac:dyDescent="0.25">
      <c r="Z5799"/>
      <c r="AD5799" s="5">
        <f t="shared" si="386"/>
        <v>45132</v>
      </c>
      <c r="AE5799" s="96" cm="1">
        <f t="array" ref="AE5799">_xlfn.XLOOKUP(AD5798,SELICHistorico[Data],SELICHistorico[SELIC dia]/100,AE5798,0)</f>
        <v>5.0788000000000005E-4</v>
      </c>
      <c r="AF5799" s="80">
        <f t="shared" si="384"/>
        <v>1.0736726453785563</v>
      </c>
      <c r="AG5799" s="123">
        <f t="shared" si="383"/>
        <v>1073.6726450000001</v>
      </c>
      <c r="AH5799" s="126" cm="1">
        <f t="array" ref="AH5799">_xlfn.XLOOKUP(AD5798,CDIHistorico_[Data],CDIHistorico_[CDI dia]/100,AH5798,0)</f>
        <v>5.0788000000000005E-4</v>
      </c>
      <c r="AI5799" s="2">
        <f t="shared" si="385"/>
        <v>1.0736726453785563</v>
      </c>
    </row>
    <row r="5800" spans="26:35" hidden="1" x14ac:dyDescent="0.25">
      <c r="Z5800"/>
      <c r="AD5800" s="5">
        <f t="shared" si="386"/>
        <v>45133</v>
      </c>
      <c r="AE5800" s="96" cm="1">
        <f t="array" ref="AE5800">_xlfn.XLOOKUP(AD5799,SELICHistorico[Data],SELICHistorico[SELIC dia]/100,AE5799,0)</f>
        <v>5.0788000000000005E-4</v>
      </c>
      <c r="AF5800" s="80">
        <f t="shared" si="384"/>
        <v>1.0742179422416913</v>
      </c>
      <c r="AG5800" s="123">
        <f t="shared" si="383"/>
        <v>1074.217942</v>
      </c>
      <c r="AH5800" s="126" cm="1">
        <f t="array" ref="AH5800">_xlfn.XLOOKUP(AD5799,CDIHistorico_[Data],CDIHistorico_[CDI dia]/100,AH5799,0)</f>
        <v>5.0788000000000005E-4</v>
      </c>
      <c r="AI5800" s="2">
        <f t="shared" si="385"/>
        <v>1.0742179422416913</v>
      </c>
    </row>
    <row r="5801" spans="26:35" hidden="1" x14ac:dyDescent="0.25">
      <c r="Z5801"/>
      <c r="AD5801" s="5">
        <f t="shared" si="386"/>
        <v>45134</v>
      </c>
      <c r="AE5801" s="96" cm="1">
        <f t="array" ref="AE5801">_xlfn.XLOOKUP(AD5800,SELICHistorico[Data],SELICHistorico[SELIC dia]/100,AE5800,0)</f>
        <v>5.0788000000000005E-4</v>
      </c>
      <c r="AF5801" s="80">
        <f t="shared" si="384"/>
        <v>1.0747635160501969</v>
      </c>
      <c r="AG5801" s="123">
        <f t="shared" si="383"/>
        <v>1074.763516</v>
      </c>
      <c r="AH5801" s="126" cm="1">
        <f t="array" ref="AH5801">_xlfn.XLOOKUP(AD5800,CDIHistorico_[Data],CDIHistorico_[CDI dia]/100,AH5800,0)</f>
        <v>5.0788000000000005E-4</v>
      </c>
      <c r="AI5801" s="2">
        <f t="shared" si="385"/>
        <v>1.0747635160501969</v>
      </c>
    </row>
    <row r="5802" spans="26:35" hidden="1" x14ac:dyDescent="0.25">
      <c r="Z5802"/>
      <c r="AD5802" s="5">
        <f t="shared" si="386"/>
        <v>45135</v>
      </c>
      <c r="AE5802" s="96" cm="1">
        <f t="array" ref="AE5802">_xlfn.XLOOKUP(AD5801,SELICHistorico[Data],SELICHistorico[SELIC dia]/100,AE5801,0)</f>
        <v>5.0788000000000005E-4</v>
      </c>
      <c r="AF5802" s="80">
        <f t="shared" si="384"/>
        <v>1.0753093669447285</v>
      </c>
      <c r="AG5802" s="123">
        <f t="shared" si="383"/>
        <v>1075.309366</v>
      </c>
      <c r="AH5802" s="126" cm="1">
        <f t="array" ref="AH5802">_xlfn.XLOOKUP(AD5801,CDIHistorico_[Data],CDIHistorico_[CDI dia]/100,AH5801,0)</f>
        <v>5.0788000000000005E-4</v>
      </c>
      <c r="AI5802" s="2">
        <f t="shared" si="385"/>
        <v>1.0753093669447285</v>
      </c>
    </row>
    <row r="5803" spans="26:35" hidden="1" x14ac:dyDescent="0.25">
      <c r="Z5803"/>
      <c r="AD5803" s="5">
        <f t="shared" si="386"/>
        <v>45138</v>
      </c>
      <c r="AE5803" s="96" cm="1">
        <f t="array" ref="AE5803">_xlfn.XLOOKUP(AD5802,SELICHistorico[Data],SELICHistorico[SELIC dia]/100,AE5802,0)</f>
        <v>5.0788000000000005E-4</v>
      </c>
      <c r="AF5803" s="80">
        <f t="shared" si="384"/>
        <v>1.0758554950660124</v>
      </c>
      <c r="AG5803" s="123">
        <f t="shared" si="383"/>
        <v>1075.855495</v>
      </c>
      <c r="AH5803" s="126" cm="1">
        <f t="array" ref="AH5803">_xlfn.XLOOKUP(AD5802,CDIHistorico_[Data],CDIHistorico_[CDI dia]/100,AH5802,0)</f>
        <v>5.0788000000000005E-4</v>
      </c>
      <c r="AI5803" s="2">
        <f t="shared" si="385"/>
        <v>1.0758554950660124</v>
      </c>
    </row>
    <row r="5804" spans="26:35" hidden="1" x14ac:dyDescent="0.25">
      <c r="Z5804"/>
      <c r="AD5804" s="5">
        <f t="shared" si="386"/>
        <v>45139</v>
      </c>
      <c r="AE5804" s="96" cm="1">
        <f t="array" ref="AE5804">_xlfn.XLOOKUP(AD5803,SELICHistorico[Data],SELICHistorico[SELIC dia]/100,AE5803,0)</f>
        <v>5.0788000000000005E-4</v>
      </c>
      <c r="AF5804" s="80">
        <f t="shared" si="384"/>
        <v>1.0764019005548466</v>
      </c>
      <c r="AG5804" s="123">
        <f t="shared" si="383"/>
        <v>1076.4019000000001</v>
      </c>
      <c r="AH5804" s="126" cm="1">
        <f t="array" ref="AH5804">_xlfn.XLOOKUP(AD5803,CDIHistorico_[Data],CDIHistorico_[CDI dia]/100,AH5803,0)</f>
        <v>5.0788000000000005E-4</v>
      </c>
      <c r="AI5804" s="2">
        <f t="shared" si="385"/>
        <v>1.0764019005548466</v>
      </c>
    </row>
    <row r="5805" spans="26:35" hidden="1" x14ac:dyDescent="0.25">
      <c r="Z5805"/>
      <c r="AD5805" s="5">
        <f t="shared" si="386"/>
        <v>45140</v>
      </c>
      <c r="AE5805" s="96" cm="1">
        <f t="array" ref="AE5805">_xlfn.XLOOKUP(AD5804,SELICHistorico[Data],SELICHistorico[SELIC dia]/100,AE5804,0)</f>
        <v>5.0788000000000005E-4</v>
      </c>
      <c r="AF5805" s="80">
        <f t="shared" si="384"/>
        <v>1.0769485835521004</v>
      </c>
      <c r="AG5805" s="123">
        <f t="shared" si="383"/>
        <v>1076.9485830000001</v>
      </c>
      <c r="AH5805" s="126" cm="1">
        <f t="array" ref="AH5805">_xlfn.XLOOKUP(AD5804,CDIHistorico_[Data],CDIHistorico_[CDI dia]/100,AH5804,0)</f>
        <v>5.0788000000000005E-4</v>
      </c>
      <c r="AI5805" s="2">
        <f t="shared" si="385"/>
        <v>1.0769485835521004</v>
      </c>
    </row>
    <row r="5806" spans="26:35" hidden="1" x14ac:dyDescent="0.25">
      <c r="Z5806"/>
      <c r="AD5806" s="5">
        <f t="shared" si="386"/>
        <v>45141</v>
      </c>
      <c r="AE5806" s="96" cm="1">
        <f t="array" ref="AE5806">_xlfn.XLOOKUP(AD5805,SELICHistorico[Data],SELICHistorico[SELIC dia]/100,AE5805,0)</f>
        <v>5.0788000000000005E-4</v>
      </c>
      <c r="AF5806" s="80">
        <f t="shared" si="384"/>
        <v>1.0774955441987148</v>
      </c>
      <c r="AG5806" s="123">
        <f t="shared" si="383"/>
        <v>1077.4955440000001</v>
      </c>
      <c r="AH5806" s="126" cm="1">
        <f t="array" ref="AH5806">_xlfn.XLOOKUP(AD5805,CDIHistorico_[Data],CDIHistorico_[CDI dia]/100,AH5805,0)</f>
        <v>5.0788000000000005E-4</v>
      </c>
      <c r="AI5806" s="2">
        <f t="shared" si="385"/>
        <v>1.0774955441987148</v>
      </c>
    </row>
    <row r="5807" spans="26:35" hidden="1" x14ac:dyDescent="0.25">
      <c r="Z5807"/>
      <c r="AD5807" s="5">
        <f t="shared" si="386"/>
        <v>45142</v>
      </c>
      <c r="AE5807" s="96" cm="1">
        <f t="array" ref="AE5807">_xlfn.XLOOKUP(AD5806,SELICHistorico[Data],SELICHistorico[SELIC dia]/100,AE5806,0)</f>
        <v>4.9036999999999996E-4</v>
      </c>
      <c r="AF5807" s="80">
        <f t="shared" si="384"/>
        <v>1.0780239156887237</v>
      </c>
      <c r="AG5807" s="123">
        <f t="shared" si="383"/>
        <v>1078.023915</v>
      </c>
      <c r="AH5807" s="126" cm="1">
        <f t="array" ref="AH5807">_xlfn.XLOOKUP(AD5806,CDIHistorico_[Data],CDIHistorico_[CDI dia]/100,AH5806,0)</f>
        <v>4.9036999999999996E-4</v>
      </c>
      <c r="AI5807" s="2">
        <f t="shared" si="385"/>
        <v>1.0780239156887237</v>
      </c>
    </row>
    <row r="5808" spans="26:35" hidden="1" x14ac:dyDescent="0.25">
      <c r="Z5808"/>
      <c r="AD5808" s="5">
        <f t="shared" si="386"/>
        <v>45145</v>
      </c>
      <c r="AE5808" s="96" cm="1">
        <f t="array" ref="AE5808">_xlfn.XLOOKUP(AD5807,SELICHistorico[Data],SELICHistorico[SELIC dia]/100,AE5807,0)</f>
        <v>4.9036999999999996E-4</v>
      </c>
      <c r="AF5808" s="80">
        <f t="shared" si="384"/>
        <v>1.07855254627626</v>
      </c>
      <c r="AG5808" s="123">
        <f t="shared" si="383"/>
        <v>1078.5525459999999</v>
      </c>
      <c r="AH5808" s="126" cm="1">
        <f t="array" ref="AH5808">_xlfn.XLOOKUP(AD5807,CDIHistorico_[Data],CDIHistorico_[CDI dia]/100,AH5807,0)</f>
        <v>4.9036999999999996E-4</v>
      </c>
      <c r="AI5808" s="2">
        <f t="shared" si="385"/>
        <v>1.07855254627626</v>
      </c>
    </row>
    <row r="5809" spans="26:35" hidden="1" x14ac:dyDescent="0.25">
      <c r="Z5809"/>
      <c r="AD5809" s="5">
        <f t="shared" si="386"/>
        <v>45146</v>
      </c>
      <c r="AE5809" s="96" cm="1">
        <f t="array" ref="AE5809">_xlfn.XLOOKUP(AD5808,SELICHistorico[Data],SELICHistorico[SELIC dia]/100,AE5808,0)</f>
        <v>4.9036999999999996E-4</v>
      </c>
      <c r="AF5809" s="80">
        <f t="shared" si="384"/>
        <v>1.0790814360883776</v>
      </c>
      <c r="AG5809" s="123">
        <f t="shared" si="383"/>
        <v>1079.0814359999999</v>
      </c>
      <c r="AH5809" s="126" cm="1">
        <f t="array" ref="AH5809">_xlfn.XLOOKUP(AD5808,CDIHistorico_[Data],CDIHistorico_[CDI dia]/100,AH5808,0)</f>
        <v>4.9036999999999996E-4</v>
      </c>
      <c r="AI5809" s="2">
        <f t="shared" si="385"/>
        <v>1.0790814360883776</v>
      </c>
    </row>
    <row r="5810" spans="26:35" hidden="1" x14ac:dyDescent="0.25">
      <c r="Z5810"/>
      <c r="AD5810" s="5">
        <f t="shared" si="386"/>
        <v>45147</v>
      </c>
      <c r="AE5810" s="96" cm="1">
        <f t="array" ref="AE5810">_xlfn.XLOOKUP(AD5809,SELICHistorico[Data],SELICHistorico[SELIC dia]/100,AE5809,0)</f>
        <v>4.9036999999999996E-4</v>
      </c>
      <c r="AF5810" s="80">
        <f t="shared" si="384"/>
        <v>1.0796105852521922</v>
      </c>
      <c r="AG5810" s="123">
        <f t="shared" si="383"/>
        <v>1079.6105849999999</v>
      </c>
      <c r="AH5810" s="126" cm="1">
        <f t="array" ref="AH5810">_xlfn.XLOOKUP(AD5809,CDIHistorico_[Data],CDIHistorico_[CDI dia]/100,AH5809,0)</f>
        <v>4.9036999999999996E-4</v>
      </c>
      <c r="AI5810" s="2">
        <f t="shared" si="385"/>
        <v>1.0796105852521922</v>
      </c>
    </row>
    <row r="5811" spans="26:35" hidden="1" x14ac:dyDescent="0.25">
      <c r="Z5811"/>
      <c r="AD5811" s="5">
        <f t="shared" si="386"/>
        <v>45148</v>
      </c>
      <c r="AE5811" s="96" cm="1">
        <f t="array" ref="AE5811">_xlfn.XLOOKUP(AD5810,SELICHistorico[Data],SELICHistorico[SELIC dia]/100,AE5810,0)</f>
        <v>4.9036999999999996E-4</v>
      </c>
      <c r="AF5811" s="80">
        <f t="shared" si="384"/>
        <v>1.0801399938948824</v>
      </c>
      <c r="AG5811" s="123">
        <f t="shared" si="383"/>
        <v>1080.139993</v>
      </c>
      <c r="AH5811" s="126" cm="1">
        <f t="array" ref="AH5811">_xlfn.XLOOKUP(AD5810,CDIHistorico_[Data],CDIHistorico_[CDI dia]/100,AH5810,0)</f>
        <v>4.9036999999999996E-4</v>
      </c>
      <c r="AI5811" s="2">
        <f t="shared" si="385"/>
        <v>1.0801399938948824</v>
      </c>
    </row>
    <row r="5812" spans="26:35" hidden="1" x14ac:dyDescent="0.25">
      <c r="Z5812"/>
      <c r="AD5812" s="5">
        <f t="shared" si="386"/>
        <v>45149</v>
      </c>
      <c r="AE5812" s="96" cm="1">
        <f t="array" ref="AE5812">_xlfn.XLOOKUP(AD5811,SELICHistorico[Data],SELICHistorico[SELIC dia]/100,AE5811,0)</f>
        <v>4.9036999999999996E-4</v>
      </c>
      <c r="AF5812" s="80">
        <f t="shared" si="384"/>
        <v>1.0806696621436886</v>
      </c>
      <c r="AG5812" s="123">
        <f t="shared" si="383"/>
        <v>1080.669662</v>
      </c>
      <c r="AH5812" s="126" cm="1">
        <f t="array" ref="AH5812">_xlfn.XLOOKUP(AD5811,CDIHistorico_[Data],CDIHistorico_[CDI dia]/100,AH5811,0)</f>
        <v>4.9036999999999996E-4</v>
      </c>
      <c r="AI5812" s="2">
        <f t="shared" si="385"/>
        <v>1.0806696621436886</v>
      </c>
    </row>
    <row r="5813" spans="26:35" hidden="1" x14ac:dyDescent="0.25">
      <c r="Z5813"/>
      <c r="AD5813" s="5">
        <f t="shared" si="386"/>
        <v>45152</v>
      </c>
      <c r="AE5813" s="96" cm="1">
        <f t="array" ref="AE5813">_xlfn.XLOOKUP(AD5812,SELICHistorico[Data],SELICHistorico[SELIC dia]/100,AE5812,0)</f>
        <v>4.9036999999999996E-4</v>
      </c>
      <c r="AF5813" s="80">
        <f t="shared" si="384"/>
        <v>1.0811995901259142</v>
      </c>
      <c r="AG5813" s="123">
        <f t="shared" si="383"/>
        <v>1081.1995899999999</v>
      </c>
      <c r="AH5813" s="126" cm="1">
        <f t="array" ref="AH5813">_xlfn.XLOOKUP(AD5812,CDIHistorico_[Data],CDIHistorico_[CDI dia]/100,AH5812,0)</f>
        <v>4.9036999999999996E-4</v>
      </c>
      <c r="AI5813" s="2">
        <f t="shared" si="385"/>
        <v>1.0811995901259142</v>
      </c>
    </row>
    <row r="5814" spans="26:35" hidden="1" x14ac:dyDescent="0.25">
      <c r="Z5814"/>
      <c r="AD5814" s="5">
        <f t="shared" si="386"/>
        <v>45153</v>
      </c>
      <c r="AE5814" s="96" cm="1">
        <f t="array" ref="AE5814">_xlfn.XLOOKUP(AD5813,SELICHistorico[Data],SELICHistorico[SELIC dia]/100,AE5813,0)</f>
        <v>4.9036999999999996E-4</v>
      </c>
      <c r="AF5814" s="80">
        <f t="shared" si="384"/>
        <v>1.0817297779689243</v>
      </c>
      <c r="AG5814" s="123">
        <f t="shared" si="383"/>
        <v>1081.729777</v>
      </c>
      <c r="AH5814" s="126" cm="1">
        <f t="array" ref="AH5814">_xlfn.XLOOKUP(AD5813,CDIHistorico_[Data],CDIHistorico_[CDI dia]/100,AH5813,0)</f>
        <v>4.9036999999999996E-4</v>
      </c>
      <c r="AI5814" s="2">
        <f t="shared" si="385"/>
        <v>1.0817297779689243</v>
      </c>
    </row>
    <row r="5815" spans="26:35" hidden="1" x14ac:dyDescent="0.25">
      <c r="Z5815"/>
      <c r="AD5815" s="5">
        <f t="shared" si="386"/>
        <v>45154</v>
      </c>
      <c r="AE5815" s="96" cm="1">
        <f t="array" ref="AE5815">_xlfn.XLOOKUP(AD5814,SELICHistorico[Data],SELICHistorico[SELIC dia]/100,AE5814,0)</f>
        <v>4.9036999999999996E-4</v>
      </c>
      <c r="AF5815" s="80">
        <f t="shared" si="384"/>
        <v>1.082260225800147</v>
      </c>
      <c r="AG5815" s="123">
        <f t="shared" si="383"/>
        <v>1082.260225</v>
      </c>
      <c r="AH5815" s="126" cm="1">
        <f t="array" ref="AH5815">_xlfn.XLOOKUP(AD5814,CDIHistorico_[Data],CDIHistorico_[CDI dia]/100,AH5814,0)</f>
        <v>4.9036999999999996E-4</v>
      </c>
      <c r="AI5815" s="2">
        <f t="shared" si="385"/>
        <v>1.082260225800147</v>
      </c>
    </row>
    <row r="5816" spans="26:35" hidden="1" x14ac:dyDescent="0.25">
      <c r="Z5816"/>
      <c r="AD5816" s="5">
        <f t="shared" si="386"/>
        <v>45155</v>
      </c>
      <c r="AE5816" s="96" cm="1">
        <f t="array" ref="AE5816">_xlfn.XLOOKUP(AD5815,SELICHistorico[Data],SELICHistorico[SELIC dia]/100,AE5815,0)</f>
        <v>4.9036999999999996E-4</v>
      </c>
      <c r="AF5816" s="80">
        <f t="shared" si="384"/>
        <v>1.0827909337470727</v>
      </c>
      <c r="AG5816" s="123">
        <f t="shared" si="383"/>
        <v>1082.790933</v>
      </c>
      <c r="AH5816" s="126" cm="1">
        <f t="array" ref="AH5816">_xlfn.XLOOKUP(AD5815,CDIHistorico_[Data],CDIHistorico_[CDI dia]/100,AH5815,0)</f>
        <v>4.9036999999999996E-4</v>
      </c>
      <c r="AI5816" s="2">
        <f t="shared" si="385"/>
        <v>1.0827909337470727</v>
      </c>
    </row>
    <row r="5817" spans="26:35" hidden="1" x14ac:dyDescent="0.25">
      <c r="Z5817"/>
      <c r="AD5817" s="5">
        <f t="shared" si="386"/>
        <v>45156</v>
      </c>
      <c r="AE5817" s="96" cm="1">
        <f t="array" ref="AE5817">_xlfn.XLOOKUP(AD5816,SELICHistorico[Data],SELICHistorico[SELIC dia]/100,AE5816,0)</f>
        <v>4.9036999999999996E-4</v>
      </c>
      <c r="AF5817" s="80">
        <f t="shared" si="384"/>
        <v>1.0833219019372544</v>
      </c>
      <c r="AG5817" s="123">
        <f t="shared" si="383"/>
        <v>1083.321901</v>
      </c>
      <c r="AH5817" s="126" cm="1">
        <f t="array" ref="AH5817">_xlfn.XLOOKUP(AD5816,CDIHistorico_[Data],CDIHistorico_[CDI dia]/100,AH5816,0)</f>
        <v>4.9036999999999996E-4</v>
      </c>
      <c r="AI5817" s="2">
        <f t="shared" si="385"/>
        <v>1.0833219019372544</v>
      </c>
    </row>
    <row r="5818" spans="26:35" hidden="1" x14ac:dyDescent="0.25">
      <c r="Z5818"/>
      <c r="AD5818" s="5">
        <f t="shared" si="386"/>
        <v>45159</v>
      </c>
      <c r="AE5818" s="96" cm="1">
        <f t="array" ref="AE5818">_xlfn.XLOOKUP(AD5817,SELICHistorico[Data],SELICHistorico[SELIC dia]/100,AE5817,0)</f>
        <v>4.9036999999999996E-4</v>
      </c>
      <c r="AF5818" s="80">
        <f t="shared" si="384"/>
        <v>1.0838531304983074</v>
      </c>
      <c r="AG5818" s="123">
        <f t="shared" si="383"/>
        <v>1083.85313</v>
      </c>
      <c r="AH5818" s="126" cm="1">
        <f t="array" ref="AH5818">_xlfn.XLOOKUP(AD5817,CDIHistorico_[Data],CDIHistorico_[CDI dia]/100,AH5817,0)</f>
        <v>4.9036999999999996E-4</v>
      </c>
      <c r="AI5818" s="2">
        <f t="shared" si="385"/>
        <v>1.0838531304983074</v>
      </c>
    </row>
    <row r="5819" spans="26:35" hidden="1" x14ac:dyDescent="0.25">
      <c r="Z5819"/>
      <c r="AD5819" s="5">
        <f t="shared" si="386"/>
        <v>45160</v>
      </c>
      <c r="AE5819" s="96" cm="1">
        <f t="array" ref="AE5819">_xlfn.XLOOKUP(AD5818,SELICHistorico[Data],SELICHistorico[SELIC dia]/100,AE5818,0)</f>
        <v>4.9036999999999996E-4</v>
      </c>
      <c r="AF5819" s="80">
        <f t="shared" si="384"/>
        <v>1.0843846195579099</v>
      </c>
      <c r="AG5819" s="123">
        <f t="shared" si="383"/>
        <v>1084.3846189999999</v>
      </c>
      <c r="AH5819" s="126" cm="1">
        <f t="array" ref="AH5819">_xlfn.XLOOKUP(AD5818,CDIHistorico_[Data],CDIHistorico_[CDI dia]/100,AH5818,0)</f>
        <v>4.9036999999999996E-4</v>
      </c>
      <c r="AI5819" s="2">
        <f t="shared" si="385"/>
        <v>1.0843846195579099</v>
      </c>
    </row>
    <row r="5820" spans="26:35" hidden="1" x14ac:dyDescent="0.25">
      <c r="Z5820"/>
      <c r="AD5820" s="5">
        <f t="shared" si="386"/>
        <v>45161</v>
      </c>
      <c r="AE5820" s="96" cm="1">
        <f t="array" ref="AE5820">_xlfn.XLOOKUP(AD5819,SELICHistorico[Data],SELICHistorico[SELIC dia]/100,AE5819,0)</f>
        <v>4.9036999999999996E-4</v>
      </c>
      <c r="AF5820" s="80">
        <f t="shared" si="384"/>
        <v>1.0849163692438026</v>
      </c>
      <c r="AG5820" s="123">
        <f t="shared" si="383"/>
        <v>1084.916369</v>
      </c>
      <c r="AH5820" s="126" cm="1">
        <f t="array" ref="AH5820">_xlfn.XLOOKUP(AD5819,CDIHistorico_[Data],CDIHistorico_[CDI dia]/100,AH5819,0)</f>
        <v>4.9036999999999996E-4</v>
      </c>
      <c r="AI5820" s="2">
        <f t="shared" si="385"/>
        <v>1.0849163692438026</v>
      </c>
    </row>
    <row r="5821" spans="26:35" hidden="1" x14ac:dyDescent="0.25">
      <c r="Z5821"/>
      <c r="AD5821" s="5">
        <f t="shared" si="386"/>
        <v>45162</v>
      </c>
      <c r="AE5821" s="96" cm="1">
        <f t="array" ref="AE5821">_xlfn.XLOOKUP(AD5820,SELICHistorico[Data],SELICHistorico[SELIC dia]/100,AE5820,0)</f>
        <v>4.9036999999999996E-4</v>
      </c>
      <c r="AF5821" s="80">
        <f t="shared" si="384"/>
        <v>1.0854483796837888</v>
      </c>
      <c r="AG5821" s="123">
        <f t="shared" si="383"/>
        <v>1085.4483789999999</v>
      </c>
      <c r="AH5821" s="126" cm="1">
        <f t="array" ref="AH5821">_xlfn.XLOOKUP(AD5820,CDIHistorico_[Data],CDIHistorico_[CDI dia]/100,AH5820,0)</f>
        <v>4.9036999999999996E-4</v>
      </c>
      <c r="AI5821" s="2">
        <f t="shared" si="385"/>
        <v>1.0854483796837888</v>
      </c>
    </row>
    <row r="5822" spans="26:35" hidden="1" x14ac:dyDescent="0.25">
      <c r="Z5822"/>
      <c r="AD5822" s="5">
        <f t="shared" si="386"/>
        <v>45163</v>
      </c>
      <c r="AE5822" s="96" cm="1">
        <f t="array" ref="AE5822">_xlfn.XLOOKUP(AD5821,SELICHistorico[Data],SELICHistorico[SELIC dia]/100,AE5821,0)</f>
        <v>4.9036999999999996E-4</v>
      </c>
      <c r="AF5822" s="80">
        <f t="shared" si="384"/>
        <v>1.0859806510057344</v>
      </c>
      <c r="AG5822" s="123">
        <f t="shared" si="383"/>
        <v>1085.9806510000001</v>
      </c>
      <c r="AH5822" s="126" cm="1">
        <f t="array" ref="AH5822">_xlfn.XLOOKUP(AD5821,CDIHistorico_[Data],CDIHistorico_[CDI dia]/100,AH5821,0)</f>
        <v>4.9036999999999996E-4</v>
      </c>
      <c r="AI5822" s="2">
        <f t="shared" si="385"/>
        <v>1.0859806510057344</v>
      </c>
    </row>
    <row r="5823" spans="26:35" hidden="1" x14ac:dyDescent="0.25">
      <c r="Z5823"/>
      <c r="AD5823" s="5">
        <f t="shared" si="386"/>
        <v>45166</v>
      </c>
      <c r="AE5823" s="96" cm="1">
        <f t="array" ref="AE5823">_xlfn.XLOOKUP(AD5822,SELICHistorico[Data],SELICHistorico[SELIC dia]/100,AE5822,0)</f>
        <v>4.9036999999999996E-4</v>
      </c>
      <c r="AF5823" s="80">
        <f t="shared" si="384"/>
        <v>1.0865131833375681</v>
      </c>
      <c r="AG5823" s="123">
        <f t="shared" si="383"/>
        <v>1086.513183</v>
      </c>
      <c r="AH5823" s="126" cm="1">
        <f t="array" ref="AH5823">_xlfn.XLOOKUP(AD5822,CDIHistorico_[Data],CDIHistorico_[CDI dia]/100,AH5822,0)</f>
        <v>4.9036999999999996E-4</v>
      </c>
      <c r="AI5823" s="2">
        <f t="shared" si="385"/>
        <v>1.0865131833375681</v>
      </c>
    </row>
    <row r="5824" spans="26:35" hidden="1" x14ac:dyDescent="0.25">
      <c r="Z5824"/>
      <c r="AD5824" s="5">
        <f t="shared" si="386"/>
        <v>45167</v>
      </c>
      <c r="AE5824" s="96" cm="1">
        <f t="array" ref="AE5824">_xlfn.XLOOKUP(AD5823,SELICHistorico[Data],SELICHistorico[SELIC dia]/100,AE5823,0)</f>
        <v>4.9036999999999996E-4</v>
      </c>
      <c r="AF5824" s="80">
        <f t="shared" si="384"/>
        <v>1.0870459768072813</v>
      </c>
      <c r="AG5824" s="123">
        <f t="shared" si="383"/>
        <v>1087.0459760000001</v>
      </c>
      <c r="AH5824" s="126" cm="1">
        <f t="array" ref="AH5824">_xlfn.XLOOKUP(AD5823,CDIHistorico_[Data],CDIHistorico_[CDI dia]/100,AH5823,0)</f>
        <v>4.9036999999999996E-4</v>
      </c>
      <c r="AI5824" s="2">
        <f t="shared" si="385"/>
        <v>1.0870459768072813</v>
      </c>
    </row>
    <row r="5825" spans="26:35" hidden="1" x14ac:dyDescent="0.25">
      <c r="Z5825"/>
      <c r="AD5825" s="5">
        <f t="shared" si="386"/>
        <v>45168</v>
      </c>
      <c r="AE5825" s="96" cm="1">
        <f t="array" ref="AE5825">_xlfn.XLOOKUP(AD5824,SELICHistorico[Data],SELICHistorico[SELIC dia]/100,AE5824,0)</f>
        <v>4.9036999999999996E-4</v>
      </c>
      <c r="AF5825" s="80">
        <f t="shared" si="384"/>
        <v>1.0875790315429283</v>
      </c>
      <c r="AG5825" s="123">
        <f t="shared" si="383"/>
        <v>1087.579031</v>
      </c>
      <c r="AH5825" s="126" cm="1">
        <f t="array" ref="AH5825">_xlfn.XLOOKUP(AD5824,CDIHistorico_[Data],CDIHistorico_[CDI dia]/100,AH5824,0)</f>
        <v>4.9036999999999996E-4</v>
      </c>
      <c r="AI5825" s="2">
        <f t="shared" si="385"/>
        <v>1.0875790315429283</v>
      </c>
    </row>
    <row r="5826" spans="26:35" hidden="1" x14ac:dyDescent="0.25">
      <c r="Z5826"/>
      <c r="AD5826" s="5">
        <f t="shared" si="386"/>
        <v>45169</v>
      </c>
      <c r="AE5826" s="96" cm="1">
        <f t="array" ref="AE5826">_xlfn.XLOOKUP(AD5825,SELICHistorico[Data],SELICHistorico[SELIC dia]/100,AE5825,0)</f>
        <v>4.9036999999999996E-4</v>
      </c>
      <c r="AF5826" s="80">
        <f t="shared" si="384"/>
        <v>1.0881123476726262</v>
      </c>
      <c r="AG5826" s="123">
        <f t="shared" si="383"/>
        <v>1088.112347</v>
      </c>
      <c r="AH5826" s="126" cm="1">
        <f t="array" ref="AH5826">_xlfn.XLOOKUP(AD5825,CDIHistorico_[Data],CDIHistorico_[CDI dia]/100,AH5825,0)</f>
        <v>4.9036999999999996E-4</v>
      </c>
      <c r="AI5826" s="2">
        <f t="shared" si="385"/>
        <v>1.0881123476726262</v>
      </c>
    </row>
    <row r="5827" spans="26:35" hidden="1" x14ac:dyDescent="0.25">
      <c r="Z5827"/>
      <c r="AD5827" s="5">
        <f t="shared" si="386"/>
        <v>45170</v>
      </c>
      <c r="AE5827" s="96" cm="1">
        <f t="array" ref="AE5827">_xlfn.XLOOKUP(AD5826,SELICHistorico[Data],SELICHistorico[SELIC dia]/100,AE5826,0)</f>
        <v>4.9036999999999996E-4</v>
      </c>
      <c r="AF5827" s="80">
        <f t="shared" si="384"/>
        <v>1.0886459253245546</v>
      </c>
      <c r="AG5827" s="123">
        <f t="shared" si="383"/>
        <v>1088.645925</v>
      </c>
      <c r="AH5827" s="126" cm="1">
        <f t="array" ref="AH5827">_xlfn.XLOOKUP(AD5826,CDIHistorico_[Data],CDIHistorico_[CDI dia]/100,AH5826,0)</f>
        <v>4.9036999999999996E-4</v>
      </c>
      <c r="AI5827" s="2">
        <f t="shared" si="385"/>
        <v>1.0886459253245546</v>
      </c>
    </row>
    <row r="5828" spans="26:35" hidden="1" x14ac:dyDescent="0.25">
      <c r="Z5828"/>
      <c r="AD5828" s="5">
        <f t="shared" si="386"/>
        <v>45173</v>
      </c>
      <c r="AE5828" s="96" cm="1">
        <f t="array" ref="AE5828">_xlfn.XLOOKUP(AD5827,SELICHistorico[Data],SELICHistorico[SELIC dia]/100,AE5827,0)</f>
        <v>4.9036999999999996E-4</v>
      </c>
      <c r="AF5828" s="80">
        <f t="shared" si="384"/>
        <v>1.0891797646269561</v>
      </c>
      <c r="AG5828" s="123">
        <f t="shared" si="383"/>
        <v>1089.179764</v>
      </c>
      <c r="AH5828" s="126" cm="1">
        <f t="array" ref="AH5828">_xlfn.XLOOKUP(AD5827,CDIHistorico_[Data],CDIHistorico_[CDI dia]/100,AH5827,0)</f>
        <v>4.9036999999999996E-4</v>
      </c>
      <c r="AI5828" s="2">
        <f t="shared" si="385"/>
        <v>1.0891797646269561</v>
      </c>
    </row>
    <row r="5829" spans="26:35" hidden="1" x14ac:dyDescent="0.25">
      <c r="Z5829"/>
      <c r="AD5829" s="5">
        <f t="shared" si="386"/>
        <v>45174</v>
      </c>
      <c r="AE5829" s="96" cm="1">
        <f t="array" ref="AE5829">_xlfn.XLOOKUP(AD5828,SELICHistorico[Data],SELICHistorico[SELIC dia]/100,AE5828,0)</f>
        <v>4.9036999999999996E-4</v>
      </c>
      <c r="AF5829" s="80">
        <f t="shared" si="384"/>
        <v>1.0897138657081362</v>
      </c>
      <c r="AG5829" s="123">
        <f t="shared" si="383"/>
        <v>1089.7138649999999</v>
      </c>
      <c r="AH5829" s="126" cm="1">
        <f t="array" ref="AH5829">_xlfn.XLOOKUP(AD5828,CDIHistorico_[Data],CDIHistorico_[CDI dia]/100,AH5828,0)</f>
        <v>4.9036999999999996E-4</v>
      </c>
      <c r="AI5829" s="2">
        <f t="shared" si="385"/>
        <v>1.0897138657081362</v>
      </c>
    </row>
    <row r="5830" spans="26:35" hidden="1" x14ac:dyDescent="0.25">
      <c r="Z5830"/>
      <c r="AD5830" s="5">
        <f t="shared" si="386"/>
        <v>45175</v>
      </c>
      <c r="AE5830" s="96" cm="1">
        <f t="array" ref="AE5830">_xlfn.XLOOKUP(AD5829,SELICHistorico[Data],SELICHistorico[SELIC dia]/100,AE5829,0)</f>
        <v>4.9036999999999996E-4</v>
      </c>
      <c r="AF5830" s="80">
        <f t="shared" si="384"/>
        <v>1.0902482286964637</v>
      </c>
      <c r="AG5830" s="123">
        <f t="shared" si="383"/>
        <v>1090.2482279999999</v>
      </c>
      <c r="AH5830" s="126" cm="1">
        <f t="array" ref="AH5830">_xlfn.XLOOKUP(AD5829,CDIHistorico_[Data],CDIHistorico_[CDI dia]/100,AH5829,0)</f>
        <v>4.9036999999999996E-4</v>
      </c>
      <c r="AI5830" s="2">
        <f t="shared" si="385"/>
        <v>1.0902482286964637</v>
      </c>
    </row>
    <row r="5831" spans="26:35" hidden="1" x14ac:dyDescent="0.25">
      <c r="Z5831"/>
      <c r="AD5831" s="5">
        <f t="shared" si="386"/>
        <v>45177</v>
      </c>
      <c r="AE5831" s="96" cm="1">
        <f t="array" ref="AE5831">_xlfn.XLOOKUP(AD5830,SELICHistorico[Data],SELICHistorico[SELIC dia]/100,AE5830,0)</f>
        <v>4.9036999999999996E-4</v>
      </c>
      <c r="AF5831" s="80">
        <f t="shared" si="384"/>
        <v>1.0907828537203696</v>
      </c>
      <c r="AG5831" s="123">
        <f t="shared" si="383"/>
        <v>1090.7828529999999</v>
      </c>
      <c r="AH5831" s="126" cm="1">
        <f t="array" ref="AH5831">_xlfn.XLOOKUP(AD5830,CDIHistorico_[Data],CDIHistorico_[CDI dia]/100,AH5830,0)</f>
        <v>4.9036999999999996E-4</v>
      </c>
      <c r="AI5831" s="2">
        <f t="shared" si="385"/>
        <v>1.0907828537203696</v>
      </c>
    </row>
    <row r="5832" spans="26:35" hidden="1" x14ac:dyDescent="0.25">
      <c r="Z5832"/>
      <c r="AD5832" s="5">
        <f t="shared" si="386"/>
        <v>45180</v>
      </c>
      <c r="AE5832" s="96" cm="1">
        <f t="array" ref="AE5832">_xlfn.XLOOKUP(AD5831,SELICHistorico[Data],SELICHistorico[SELIC dia]/100,AE5831,0)</f>
        <v>4.9036999999999996E-4</v>
      </c>
      <c r="AF5832" s="80">
        <f t="shared" si="384"/>
        <v>1.0913177409083485</v>
      </c>
      <c r="AG5832" s="123">
        <f t="shared" si="383"/>
        <v>1091.31774</v>
      </c>
      <c r="AH5832" s="126" cm="1">
        <f t="array" ref="AH5832">_xlfn.XLOOKUP(AD5831,CDIHistorico_[Data],CDIHistorico_[CDI dia]/100,AH5831,0)</f>
        <v>4.9036999999999996E-4</v>
      </c>
      <c r="AI5832" s="2">
        <f t="shared" si="385"/>
        <v>1.0913177409083485</v>
      </c>
    </row>
    <row r="5833" spans="26:35" hidden="1" x14ac:dyDescent="0.25">
      <c r="Z5833"/>
      <c r="AD5833" s="5">
        <f t="shared" si="386"/>
        <v>45181</v>
      </c>
      <c r="AE5833" s="96" cm="1">
        <f t="array" ref="AE5833">_xlfn.XLOOKUP(AD5832,SELICHistorico[Data],SELICHistorico[SELIC dia]/100,AE5832,0)</f>
        <v>4.9036999999999996E-4</v>
      </c>
      <c r="AF5833" s="80">
        <f t="shared" si="384"/>
        <v>1.0918528903889579</v>
      </c>
      <c r="AG5833" s="123">
        <f t="shared" si="383"/>
        <v>1091.8528899999999</v>
      </c>
      <c r="AH5833" s="126" cm="1">
        <f t="array" ref="AH5833">_xlfn.XLOOKUP(AD5832,CDIHistorico_[Data],CDIHistorico_[CDI dia]/100,AH5832,0)</f>
        <v>4.9036999999999996E-4</v>
      </c>
      <c r="AI5833" s="2">
        <f t="shared" si="385"/>
        <v>1.0918528903889579</v>
      </c>
    </row>
    <row r="5834" spans="26:35" hidden="1" x14ac:dyDescent="0.25">
      <c r="Z5834"/>
      <c r="AD5834" s="5">
        <f t="shared" si="386"/>
        <v>45182</v>
      </c>
      <c r="AE5834" s="96" cm="1">
        <f t="array" ref="AE5834">_xlfn.XLOOKUP(AD5833,SELICHistorico[Data],SELICHistorico[SELIC dia]/100,AE5833,0)</f>
        <v>4.9036999999999996E-4</v>
      </c>
      <c r="AF5834" s="80">
        <f t="shared" si="384"/>
        <v>1.0923883022908181</v>
      </c>
      <c r="AG5834" s="123">
        <f t="shared" si="383"/>
        <v>1092.3883020000001</v>
      </c>
      <c r="AH5834" s="126" cm="1">
        <f t="array" ref="AH5834">_xlfn.XLOOKUP(AD5833,CDIHistorico_[Data],CDIHistorico_[CDI dia]/100,AH5833,0)</f>
        <v>4.9036999999999996E-4</v>
      </c>
      <c r="AI5834" s="2">
        <f t="shared" si="385"/>
        <v>1.0923883022908181</v>
      </c>
    </row>
    <row r="5835" spans="26:35" hidden="1" x14ac:dyDescent="0.25">
      <c r="Z5835"/>
      <c r="AD5835" s="5">
        <f t="shared" si="386"/>
        <v>45183</v>
      </c>
      <c r="AE5835" s="96" cm="1">
        <f t="array" ref="AE5835">_xlfn.XLOOKUP(AD5834,SELICHistorico[Data],SELICHistorico[SELIC dia]/100,AE5834,0)</f>
        <v>4.9036999999999996E-4</v>
      </c>
      <c r="AF5835" s="80">
        <f t="shared" si="384"/>
        <v>1.0929239767426124</v>
      </c>
      <c r="AG5835" s="123">
        <f t="shared" si="383"/>
        <v>1092.923976</v>
      </c>
      <c r="AH5835" s="126" cm="1">
        <f t="array" ref="AH5835">_xlfn.XLOOKUP(AD5834,CDIHistorico_[Data],CDIHistorico_[CDI dia]/100,AH5834,0)</f>
        <v>4.9036999999999996E-4</v>
      </c>
      <c r="AI5835" s="2">
        <f t="shared" si="385"/>
        <v>1.0929239767426124</v>
      </c>
    </row>
    <row r="5836" spans="26:35" hidden="1" x14ac:dyDescent="0.25">
      <c r="Z5836"/>
      <c r="AD5836" s="5">
        <f t="shared" si="386"/>
        <v>45184</v>
      </c>
      <c r="AE5836" s="96" cm="1">
        <f t="array" ref="AE5836">_xlfn.XLOOKUP(AD5835,SELICHistorico[Data],SELICHistorico[SELIC dia]/100,AE5835,0)</f>
        <v>4.9036999999999996E-4</v>
      </c>
      <c r="AF5836" s="80">
        <f t="shared" si="384"/>
        <v>1.0934599138730878</v>
      </c>
      <c r="AG5836" s="123">
        <f t="shared" ref="AG5836:AG5899" si="387">TRUNC(1000*AF5836,6)</f>
        <v>1093.4599129999999</v>
      </c>
      <c r="AH5836" s="126" cm="1">
        <f t="array" ref="AH5836">_xlfn.XLOOKUP(AD5835,CDIHistorico_[Data],CDIHistorico_[CDI dia]/100,AH5835,0)</f>
        <v>4.9036999999999996E-4</v>
      </c>
      <c r="AI5836" s="2">
        <f t="shared" si="385"/>
        <v>1.0934599138730878</v>
      </c>
    </row>
    <row r="5837" spans="26:35" hidden="1" x14ac:dyDescent="0.25">
      <c r="Z5837"/>
      <c r="AD5837" s="5">
        <f t="shared" si="386"/>
        <v>45187</v>
      </c>
      <c r="AE5837" s="96" cm="1">
        <f t="array" ref="AE5837">_xlfn.XLOOKUP(AD5836,SELICHistorico[Data],SELICHistorico[SELIC dia]/100,AE5836,0)</f>
        <v>4.9036999999999996E-4</v>
      </c>
      <c r="AF5837" s="80">
        <f t="shared" ref="AF5837:AF5900" si="388">AF5836*(1+AE5837)</f>
        <v>1.0939961138110539</v>
      </c>
      <c r="AG5837" s="123">
        <f t="shared" si="387"/>
        <v>1093.9961129999999</v>
      </c>
      <c r="AH5837" s="126" cm="1">
        <f t="array" ref="AH5837">_xlfn.XLOOKUP(AD5836,CDIHistorico_[Data],CDIHistorico_[CDI dia]/100,AH5836,0)</f>
        <v>4.9036999999999996E-4</v>
      </c>
      <c r="AI5837" s="2">
        <f t="shared" ref="AI5837:AI5900" si="389">AI5836*(1+AH5837)</f>
        <v>1.0939961138110539</v>
      </c>
    </row>
    <row r="5838" spans="26:35" hidden="1" x14ac:dyDescent="0.25">
      <c r="Z5838"/>
      <c r="AD5838" s="5">
        <f t="shared" si="386"/>
        <v>45188</v>
      </c>
      <c r="AE5838" s="96" cm="1">
        <f t="array" ref="AE5838">_xlfn.XLOOKUP(AD5837,SELICHistorico[Data],SELICHistorico[SELIC dia]/100,AE5837,0)</f>
        <v>4.9036999999999996E-4</v>
      </c>
      <c r="AF5838" s="80">
        <f t="shared" si="388"/>
        <v>1.0945325766853835</v>
      </c>
      <c r="AG5838" s="123">
        <f t="shared" si="387"/>
        <v>1094.5325760000001</v>
      </c>
      <c r="AH5838" s="126" cm="1">
        <f t="array" ref="AH5838">_xlfn.XLOOKUP(AD5837,CDIHistorico_[Data],CDIHistorico_[CDI dia]/100,AH5837,0)</f>
        <v>4.9036999999999996E-4</v>
      </c>
      <c r="AI5838" s="2">
        <f t="shared" si="389"/>
        <v>1.0945325766853835</v>
      </c>
    </row>
    <row r="5839" spans="26:35" hidden="1" x14ac:dyDescent="0.25">
      <c r="Z5839"/>
      <c r="AD5839" s="5">
        <f t="shared" si="386"/>
        <v>45189</v>
      </c>
      <c r="AE5839" s="96" cm="1">
        <f t="array" ref="AE5839">_xlfn.XLOOKUP(AD5838,SELICHistorico[Data],SELICHistorico[SELIC dia]/100,AE5838,0)</f>
        <v>4.9036999999999996E-4</v>
      </c>
      <c r="AF5839" s="80">
        <f t="shared" si="388"/>
        <v>1.0950693026250129</v>
      </c>
      <c r="AG5839" s="123">
        <f t="shared" si="387"/>
        <v>1095.0693020000001</v>
      </c>
      <c r="AH5839" s="126" cm="1">
        <f t="array" ref="AH5839">_xlfn.XLOOKUP(AD5838,CDIHistorico_[Data],CDIHistorico_[CDI dia]/100,AH5838,0)</f>
        <v>4.9036999999999996E-4</v>
      </c>
      <c r="AI5839" s="2">
        <f t="shared" si="389"/>
        <v>1.0950693026250129</v>
      </c>
    </row>
    <row r="5840" spans="26:35" hidden="1" x14ac:dyDescent="0.25">
      <c r="Z5840"/>
      <c r="AD5840" s="5">
        <f t="shared" si="386"/>
        <v>45190</v>
      </c>
      <c r="AE5840" s="96" cm="1">
        <f t="array" ref="AE5840">_xlfn.XLOOKUP(AD5839,SELICHistorico[Data],SELICHistorico[SELIC dia]/100,AE5839,0)</f>
        <v>4.9036999999999996E-4</v>
      </c>
      <c r="AF5840" s="80">
        <f t="shared" si="388"/>
        <v>1.0956062917589413</v>
      </c>
      <c r="AG5840" s="123">
        <f t="shared" si="387"/>
        <v>1095.6062910000001</v>
      </c>
      <c r="AH5840" s="126" cm="1">
        <f t="array" ref="AH5840">_xlfn.XLOOKUP(AD5839,CDIHistorico_[Data],CDIHistorico_[CDI dia]/100,AH5839,0)</f>
        <v>4.9036999999999996E-4</v>
      </c>
      <c r="AI5840" s="2">
        <f t="shared" si="389"/>
        <v>1.0956062917589413</v>
      </c>
    </row>
    <row r="5841" spans="26:35" hidden="1" x14ac:dyDescent="0.25">
      <c r="Z5841"/>
      <c r="AD5841" s="5">
        <f t="shared" si="386"/>
        <v>45191</v>
      </c>
      <c r="AE5841" s="96" cm="1">
        <f t="array" ref="AE5841">_xlfn.XLOOKUP(AD5840,SELICHistorico[Data],SELICHistorico[SELIC dia]/100,AE5840,0)</f>
        <v>4.7279E-4</v>
      </c>
      <c r="AF5841" s="80">
        <f t="shared" si="388"/>
        <v>1.0961242834576219</v>
      </c>
      <c r="AG5841" s="123">
        <f t="shared" si="387"/>
        <v>1096.1242830000001</v>
      </c>
      <c r="AH5841" s="126" cm="1">
        <f t="array" ref="AH5841">_xlfn.XLOOKUP(AD5840,CDIHistorico_[Data],CDIHistorico_[CDI dia]/100,AH5840,0)</f>
        <v>4.7279E-4</v>
      </c>
      <c r="AI5841" s="2">
        <f t="shared" si="389"/>
        <v>1.0961242834576219</v>
      </c>
    </row>
    <row r="5842" spans="26:35" hidden="1" x14ac:dyDescent="0.25">
      <c r="Z5842"/>
      <c r="AD5842" s="5">
        <f t="shared" si="386"/>
        <v>45194</v>
      </c>
      <c r="AE5842" s="96" cm="1">
        <f t="array" ref="AE5842">_xlfn.XLOOKUP(AD5841,SELICHistorico[Data],SELICHistorico[SELIC dia]/100,AE5841,0)</f>
        <v>4.7279E-4</v>
      </c>
      <c r="AF5842" s="80">
        <f t="shared" si="388"/>
        <v>1.0966425200575978</v>
      </c>
      <c r="AG5842" s="123">
        <f t="shared" si="387"/>
        <v>1096.6425200000001</v>
      </c>
      <c r="AH5842" s="126" cm="1">
        <f t="array" ref="AH5842">_xlfn.XLOOKUP(AD5841,CDIHistorico_[Data],CDIHistorico_[CDI dia]/100,AH5841,0)</f>
        <v>4.7279E-4</v>
      </c>
      <c r="AI5842" s="2">
        <f t="shared" si="389"/>
        <v>1.0966425200575978</v>
      </c>
    </row>
    <row r="5843" spans="26:35" hidden="1" x14ac:dyDescent="0.25">
      <c r="Z5843"/>
      <c r="AD5843" s="5">
        <f t="shared" si="386"/>
        <v>45195</v>
      </c>
      <c r="AE5843" s="96" cm="1">
        <f t="array" ref="AE5843">_xlfn.XLOOKUP(AD5842,SELICHistorico[Data],SELICHistorico[SELIC dia]/100,AE5842,0)</f>
        <v>4.7279E-4</v>
      </c>
      <c r="AF5843" s="80">
        <f t="shared" si="388"/>
        <v>1.0971610016746556</v>
      </c>
      <c r="AG5843" s="123">
        <f t="shared" si="387"/>
        <v>1097.1610009999999</v>
      </c>
      <c r="AH5843" s="126" cm="1">
        <f t="array" ref="AH5843">_xlfn.XLOOKUP(AD5842,CDIHistorico_[Data],CDIHistorico_[CDI dia]/100,AH5842,0)</f>
        <v>4.7279E-4</v>
      </c>
      <c r="AI5843" s="2">
        <f t="shared" si="389"/>
        <v>1.0971610016746556</v>
      </c>
    </row>
    <row r="5844" spans="26:35" hidden="1" x14ac:dyDescent="0.25">
      <c r="Z5844"/>
      <c r="AD5844" s="5">
        <f t="shared" ref="AD5844:AD5907" si="390">WORKDAY(AD5843,1,feriados)</f>
        <v>45196</v>
      </c>
      <c r="AE5844" s="96" cm="1">
        <f t="array" ref="AE5844">_xlfn.XLOOKUP(AD5843,SELICHistorico[Data],SELICHistorico[SELIC dia]/100,AE5843,0)</f>
        <v>4.7279E-4</v>
      </c>
      <c r="AF5844" s="80">
        <f t="shared" si="388"/>
        <v>1.0976797284246371</v>
      </c>
      <c r="AG5844" s="123">
        <f t="shared" si="387"/>
        <v>1097.6797280000001</v>
      </c>
      <c r="AH5844" s="126" cm="1">
        <f t="array" ref="AH5844">_xlfn.XLOOKUP(AD5843,CDIHistorico_[Data],CDIHistorico_[CDI dia]/100,AH5843,0)</f>
        <v>4.7279E-4</v>
      </c>
      <c r="AI5844" s="2">
        <f t="shared" si="389"/>
        <v>1.0976797284246371</v>
      </c>
    </row>
    <row r="5845" spans="26:35" hidden="1" x14ac:dyDescent="0.25">
      <c r="Z5845"/>
      <c r="AD5845" s="5">
        <f t="shared" si="390"/>
        <v>45197</v>
      </c>
      <c r="AE5845" s="96" cm="1">
        <f t="array" ref="AE5845">_xlfn.XLOOKUP(AD5844,SELICHistorico[Data],SELICHistorico[SELIC dia]/100,AE5844,0)</f>
        <v>4.7279E-4</v>
      </c>
      <c r="AF5845" s="80">
        <f t="shared" si="388"/>
        <v>1.0981987004234388</v>
      </c>
      <c r="AG5845" s="123">
        <f t="shared" si="387"/>
        <v>1098.1986999999999</v>
      </c>
      <c r="AH5845" s="126" cm="1">
        <f t="array" ref="AH5845">_xlfn.XLOOKUP(AD5844,CDIHistorico_[Data],CDIHistorico_[CDI dia]/100,AH5844,0)</f>
        <v>4.7279E-4</v>
      </c>
      <c r="AI5845" s="2">
        <f t="shared" si="389"/>
        <v>1.0981987004234388</v>
      </c>
    </row>
    <row r="5846" spans="26:35" hidden="1" x14ac:dyDescent="0.25">
      <c r="Z5846"/>
      <c r="AD5846" s="5">
        <f t="shared" si="390"/>
        <v>45198</v>
      </c>
      <c r="AE5846" s="96" cm="1">
        <f t="array" ref="AE5846">_xlfn.XLOOKUP(AD5845,SELICHistorico[Data],SELICHistorico[SELIC dia]/100,AE5845,0)</f>
        <v>4.7279E-4</v>
      </c>
      <c r="AF5846" s="80">
        <f t="shared" si="388"/>
        <v>1.0987179177870119</v>
      </c>
      <c r="AG5846" s="123">
        <f t="shared" si="387"/>
        <v>1098.7179169999999</v>
      </c>
      <c r="AH5846" s="126" cm="1">
        <f t="array" ref="AH5846">_xlfn.XLOOKUP(AD5845,CDIHistorico_[Data],CDIHistorico_[CDI dia]/100,AH5845,0)</f>
        <v>4.7279E-4</v>
      </c>
      <c r="AI5846" s="2">
        <f t="shared" si="389"/>
        <v>1.0987179177870119</v>
      </c>
    </row>
    <row r="5847" spans="26:35" hidden="1" x14ac:dyDescent="0.25">
      <c r="Z5847"/>
      <c r="AD5847" s="5">
        <f t="shared" si="390"/>
        <v>45201</v>
      </c>
      <c r="AE5847" s="96" cm="1">
        <f t="array" ref="AE5847">_xlfn.XLOOKUP(AD5846,SELICHistorico[Data],SELICHistorico[SELIC dia]/100,AE5846,0)</f>
        <v>4.7279E-4</v>
      </c>
      <c r="AF5847" s="80">
        <f t="shared" si="388"/>
        <v>1.0992373806313622</v>
      </c>
      <c r="AG5847" s="123">
        <f t="shared" si="387"/>
        <v>1099.23738</v>
      </c>
      <c r="AH5847" s="126" cm="1">
        <f t="array" ref="AH5847">_xlfn.XLOOKUP(AD5846,CDIHistorico_[Data],CDIHistorico_[CDI dia]/100,AH5846,0)</f>
        <v>4.7279E-4</v>
      </c>
      <c r="AI5847" s="2">
        <f t="shared" si="389"/>
        <v>1.0992373806313622</v>
      </c>
    </row>
    <row r="5848" spans="26:35" hidden="1" x14ac:dyDescent="0.25">
      <c r="Z5848"/>
      <c r="AD5848" s="5">
        <f t="shared" si="390"/>
        <v>45202</v>
      </c>
      <c r="AE5848" s="96" cm="1">
        <f t="array" ref="AE5848">_xlfn.XLOOKUP(AD5847,SELICHistorico[Data],SELICHistorico[SELIC dia]/100,AE5847,0)</f>
        <v>4.7279E-4</v>
      </c>
      <c r="AF5848" s="80">
        <f t="shared" si="388"/>
        <v>1.0997570890725508</v>
      </c>
      <c r="AG5848" s="123">
        <f t="shared" si="387"/>
        <v>1099.757089</v>
      </c>
      <c r="AH5848" s="126" cm="1">
        <f t="array" ref="AH5848">_xlfn.XLOOKUP(AD5847,CDIHistorico_[Data],CDIHistorico_[CDI dia]/100,AH5847,0)</f>
        <v>4.7279E-4</v>
      </c>
      <c r="AI5848" s="2">
        <f t="shared" si="389"/>
        <v>1.0997570890725508</v>
      </c>
    </row>
    <row r="5849" spans="26:35" hidden="1" x14ac:dyDescent="0.25">
      <c r="Z5849"/>
      <c r="AD5849" s="5">
        <f t="shared" si="390"/>
        <v>45203</v>
      </c>
      <c r="AE5849" s="96" cm="1">
        <f t="array" ref="AE5849">_xlfn.XLOOKUP(AD5848,SELICHistorico[Data],SELICHistorico[SELIC dia]/100,AE5848,0)</f>
        <v>4.7279E-4</v>
      </c>
      <c r="AF5849" s="80">
        <f t="shared" si="388"/>
        <v>1.1002770432266933</v>
      </c>
      <c r="AG5849" s="123">
        <f t="shared" si="387"/>
        <v>1100.277043</v>
      </c>
      <c r="AH5849" s="126" cm="1">
        <f t="array" ref="AH5849">_xlfn.XLOOKUP(AD5848,CDIHistorico_[Data],CDIHistorico_[CDI dia]/100,AH5848,0)</f>
        <v>4.7279E-4</v>
      </c>
      <c r="AI5849" s="2">
        <f t="shared" si="389"/>
        <v>1.1002770432266933</v>
      </c>
    </row>
    <row r="5850" spans="26:35" hidden="1" x14ac:dyDescent="0.25">
      <c r="Z5850"/>
      <c r="AD5850" s="5">
        <f t="shared" si="390"/>
        <v>45204</v>
      </c>
      <c r="AE5850" s="96" cm="1">
        <f t="array" ref="AE5850">_xlfn.XLOOKUP(AD5849,SELICHistorico[Data],SELICHistorico[SELIC dia]/100,AE5849,0)</f>
        <v>4.7279E-4</v>
      </c>
      <c r="AF5850" s="80">
        <f t="shared" si="388"/>
        <v>1.1007972432099604</v>
      </c>
      <c r="AG5850" s="123">
        <f t="shared" si="387"/>
        <v>1100.797243</v>
      </c>
      <c r="AH5850" s="126" cm="1">
        <f t="array" ref="AH5850">_xlfn.XLOOKUP(AD5849,CDIHistorico_[Data],CDIHistorico_[CDI dia]/100,AH5849,0)</f>
        <v>4.7279E-4</v>
      </c>
      <c r="AI5850" s="2">
        <f t="shared" si="389"/>
        <v>1.1007972432099604</v>
      </c>
    </row>
    <row r="5851" spans="26:35" hidden="1" x14ac:dyDescent="0.25">
      <c r="Z5851"/>
      <c r="AD5851" s="5">
        <f t="shared" si="390"/>
        <v>45205</v>
      </c>
      <c r="AE5851" s="96" cm="1">
        <f t="array" ref="AE5851">_xlfn.XLOOKUP(AD5850,SELICHistorico[Data],SELICHistorico[SELIC dia]/100,AE5850,0)</f>
        <v>4.7279E-4</v>
      </c>
      <c r="AF5851" s="80">
        <f t="shared" si="388"/>
        <v>1.1013176891385776</v>
      </c>
      <c r="AG5851" s="123">
        <f t="shared" si="387"/>
        <v>1101.317689</v>
      </c>
      <c r="AH5851" s="126" cm="1">
        <f t="array" ref="AH5851">_xlfn.XLOOKUP(AD5850,CDIHistorico_[Data],CDIHistorico_[CDI dia]/100,AH5850,0)</f>
        <v>4.7279E-4</v>
      </c>
      <c r="AI5851" s="2">
        <f t="shared" si="389"/>
        <v>1.1013176891385776</v>
      </c>
    </row>
    <row r="5852" spans="26:35" hidden="1" x14ac:dyDescent="0.25">
      <c r="Z5852"/>
      <c r="AD5852" s="5">
        <f t="shared" si="390"/>
        <v>45208</v>
      </c>
      <c r="AE5852" s="96" cm="1">
        <f t="array" ref="AE5852">_xlfn.XLOOKUP(AD5851,SELICHistorico[Data],SELICHistorico[SELIC dia]/100,AE5851,0)</f>
        <v>4.7279E-4</v>
      </c>
      <c r="AF5852" s="80">
        <f t="shared" si="388"/>
        <v>1.1018383811288253</v>
      </c>
      <c r="AG5852" s="123">
        <f t="shared" si="387"/>
        <v>1101.838381</v>
      </c>
      <c r="AH5852" s="126" cm="1">
        <f t="array" ref="AH5852">_xlfn.XLOOKUP(AD5851,CDIHistorico_[Data],CDIHistorico_[CDI dia]/100,AH5851,0)</f>
        <v>4.7279E-4</v>
      </c>
      <c r="AI5852" s="2">
        <f t="shared" si="389"/>
        <v>1.1018383811288253</v>
      </c>
    </row>
    <row r="5853" spans="26:35" hidden="1" x14ac:dyDescent="0.25">
      <c r="Z5853"/>
      <c r="AD5853" s="5">
        <f t="shared" si="390"/>
        <v>45209</v>
      </c>
      <c r="AE5853" s="96" cm="1">
        <f t="array" ref="AE5853">_xlfn.XLOOKUP(AD5852,SELICHistorico[Data],SELICHistorico[SELIC dia]/100,AE5852,0)</f>
        <v>4.7279E-4</v>
      </c>
      <c r="AF5853" s="80">
        <f t="shared" si="388"/>
        <v>1.1023593192970391</v>
      </c>
      <c r="AG5853" s="123">
        <f t="shared" si="387"/>
        <v>1102.3593189999999</v>
      </c>
      <c r="AH5853" s="126" cm="1">
        <f t="array" ref="AH5853">_xlfn.XLOOKUP(AD5852,CDIHistorico_[Data],CDIHistorico_[CDI dia]/100,AH5852,0)</f>
        <v>4.7279E-4</v>
      </c>
      <c r="AI5853" s="2">
        <f t="shared" si="389"/>
        <v>1.1023593192970391</v>
      </c>
    </row>
    <row r="5854" spans="26:35" hidden="1" x14ac:dyDescent="0.25">
      <c r="Z5854"/>
      <c r="AD5854" s="5">
        <f t="shared" si="390"/>
        <v>45210</v>
      </c>
      <c r="AE5854" s="96" cm="1">
        <f t="array" ref="AE5854">_xlfn.XLOOKUP(AD5853,SELICHistorico[Data],SELICHistorico[SELIC dia]/100,AE5853,0)</f>
        <v>4.7279E-4</v>
      </c>
      <c r="AF5854" s="80">
        <f t="shared" si="388"/>
        <v>1.1028805037596094</v>
      </c>
      <c r="AG5854" s="123">
        <f t="shared" si="387"/>
        <v>1102.8805030000001</v>
      </c>
      <c r="AH5854" s="126" cm="1">
        <f t="array" ref="AH5854">_xlfn.XLOOKUP(AD5853,CDIHistorico_[Data],CDIHistorico_[CDI dia]/100,AH5853,0)</f>
        <v>4.7279E-4</v>
      </c>
      <c r="AI5854" s="2">
        <f t="shared" si="389"/>
        <v>1.1028805037596094</v>
      </c>
    </row>
    <row r="5855" spans="26:35" hidden="1" x14ac:dyDescent="0.25">
      <c r="Z5855"/>
      <c r="AD5855" s="5">
        <f t="shared" si="390"/>
        <v>45212</v>
      </c>
      <c r="AE5855" s="96" cm="1">
        <f t="array" ref="AE5855">_xlfn.XLOOKUP(AD5854,SELICHistorico[Data],SELICHistorico[SELIC dia]/100,AE5854,0)</f>
        <v>4.7279E-4</v>
      </c>
      <c r="AF5855" s="80">
        <f t="shared" si="388"/>
        <v>1.1034019346329818</v>
      </c>
      <c r="AG5855" s="123">
        <f t="shared" si="387"/>
        <v>1103.401934</v>
      </c>
      <c r="AH5855" s="126" cm="1">
        <f t="array" ref="AH5855">_xlfn.XLOOKUP(AD5854,CDIHistorico_[Data],CDIHistorico_[CDI dia]/100,AH5854,0)</f>
        <v>4.7279E-4</v>
      </c>
      <c r="AI5855" s="2">
        <f t="shared" si="389"/>
        <v>1.1034019346329818</v>
      </c>
    </row>
    <row r="5856" spans="26:35" hidden="1" x14ac:dyDescent="0.25">
      <c r="Z5856"/>
      <c r="AD5856" s="5">
        <f t="shared" si="390"/>
        <v>45215</v>
      </c>
      <c r="AE5856" s="96" cm="1">
        <f t="array" ref="AE5856">_xlfn.XLOOKUP(AD5855,SELICHistorico[Data],SELICHistorico[SELIC dia]/100,AE5855,0)</f>
        <v>4.7279E-4</v>
      </c>
      <c r="AF5856" s="80">
        <f t="shared" si="388"/>
        <v>1.1039236120336569</v>
      </c>
      <c r="AG5856" s="123">
        <f t="shared" si="387"/>
        <v>1103.923612</v>
      </c>
      <c r="AH5856" s="126" cm="1">
        <f t="array" ref="AH5856">_xlfn.XLOOKUP(AD5855,CDIHistorico_[Data],CDIHistorico_[CDI dia]/100,AH5855,0)</f>
        <v>4.7279E-4</v>
      </c>
      <c r="AI5856" s="2">
        <f t="shared" si="389"/>
        <v>1.1039236120336569</v>
      </c>
    </row>
    <row r="5857" spans="26:35" hidden="1" x14ac:dyDescent="0.25">
      <c r="Z5857"/>
      <c r="AD5857" s="5">
        <f t="shared" si="390"/>
        <v>45216</v>
      </c>
      <c r="AE5857" s="96" cm="1">
        <f t="array" ref="AE5857">_xlfn.XLOOKUP(AD5856,SELICHistorico[Data],SELICHistorico[SELIC dia]/100,AE5856,0)</f>
        <v>4.7279E-4</v>
      </c>
      <c r="AF5857" s="80">
        <f t="shared" si="388"/>
        <v>1.1044455360781902</v>
      </c>
      <c r="AG5857" s="123">
        <f t="shared" si="387"/>
        <v>1104.4455359999999</v>
      </c>
      <c r="AH5857" s="126" cm="1">
        <f t="array" ref="AH5857">_xlfn.XLOOKUP(AD5856,CDIHistorico_[Data],CDIHistorico_[CDI dia]/100,AH5856,0)</f>
        <v>4.7279E-4</v>
      </c>
      <c r="AI5857" s="2">
        <f t="shared" si="389"/>
        <v>1.1044455360781902</v>
      </c>
    </row>
    <row r="5858" spans="26:35" hidden="1" x14ac:dyDescent="0.25">
      <c r="Z5858"/>
      <c r="AD5858" s="5">
        <f t="shared" si="390"/>
        <v>45217</v>
      </c>
      <c r="AE5858" s="96" cm="1">
        <f t="array" ref="AE5858">_xlfn.XLOOKUP(AD5857,SELICHistorico[Data],SELICHistorico[SELIC dia]/100,AE5857,0)</f>
        <v>4.7279E-4</v>
      </c>
      <c r="AF5858" s="80">
        <f t="shared" si="388"/>
        <v>1.1049677068831925</v>
      </c>
      <c r="AG5858" s="123">
        <f t="shared" si="387"/>
        <v>1104.9677059999999</v>
      </c>
      <c r="AH5858" s="126" cm="1">
        <f t="array" ref="AH5858">_xlfn.XLOOKUP(AD5857,CDIHistorico_[Data],CDIHistorico_[CDI dia]/100,AH5857,0)</f>
        <v>4.7279E-4</v>
      </c>
      <c r="AI5858" s="2">
        <f t="shared" si="389"/>
        <v>1.1049677068831925</v>
      </c>
    </row>
    <row r="5859" spans="26:35" hidden="1" x14ac:dyDescent="0.25">
      <c r="Z5859"/>
      <c r="AD5859" s="5">
        <f t="shared" si="390"/>
        <v>45218</v>
      </c>
      <c r="AE5859" s="96" cm="1">
        <f t="array" ref="AE5859">_xlfn.XLOOKUP(AD5858,SELICHistorico[Data],SELICHistorico[SELIC dia]/100,AE5858,0)</f>
        <v>4.7279E-4</v>
      </c>
      <c r="AF5859" s="80">
        <f t="shared" si="388"/>
        <v>1.1054901245653297</v>
      </c>
      <c r="AG5859" s="123">
        <f t="shared" si="387"/>
        <v>1105.4901239999999</v>
      </c>
      <c r="AH5859" s="126" cm="1">
        <f t="array" ref="AH5859">_xlfn.XLOOKUP(AD5858,CDIHistorico_[Data],CDIHistorico_[CDI dia]/100,AH5858,0)</f>
        <v>4.7279E-4</v>
      </c>
      <c r="AI5859" s="2">
        <f t="shared" si="389"/>
        <v>1.1054901245653297</v>
      </c>
    </row>
    <row r="5860" spans="26:35" hidden="1" x14ac:dyDescent="0.25">
      <c r="Z5860"/>
      <c r="AD5860" s="5">
        <f t="shared" si="390"/>
        <v>45219</v>
      </c>
      <c r="AE5860" s="96" cm="1">
        <f t="array" ref="AE5860">_xlfn.XLOOKUP(AD5859,SELICHistorico[Data],SELICHistorico[SELIC dia]/100,AE5859,0)</f>
        <v>4.7279E-4</v>
      </c>
      <c r="AF5860" s="80">
        <f t="shared" si="388"/>
        <v>1.1060127892413227</v>
      </c>
      <c r="AG5860" s="123">
        <f t="shared" si="387"/>
        <v>1106.0127890000001</v>
      </c>
      <c r="AH5860" s="126" cm="1">
        <f t="array" ref="AH5860">_xlfn.XLOOKUP(AD5859,CDIHistorico_[Data],CDIHistorico_[CDI dia]/100,AH5859,0)</f>
        <v>4.7279E-4</v>
      </c>
      <c r="AI5860" s="2">
        <f t="shared" si="389"/>
        <v>1.1060127892413227</v>
      </c>
    </row>
    <row r="5861" spans="26:35" hidden="1" x14ac:dyDescent="0.25">
      <c r="Z5861"/>
      <c r="AD5861" s="5">
        <f t="shared" si="390"/>
        <v>45222</v>
      </c>
      <c r="AE5861" s="96" cm="1">
        <f t="array" ref="AE5861">_xlfn.XLOOKUP(AD5860,SELICHistorico[Data],SELICHistorico[SELIC dia]/100,AE5860,0)</f>
        <v>4.7279E-4</v>
      </c>
      <c r="AF5861" s="80">
        <f t="shared" si="388"/>
        <v>1.106535701027948</v>
      </c>
      <c r="AG5861" s="123">
        <f t="shared" si="387"/>
        <v>1106.535701</v>
      </c>
      <c r="AH5861" s="126" cm="1">
        <f t="array" ref="AH5861">_xlfn.XLOOKUP(AD5860,CDIHistorico_[Data],CDIHistorico_[CDI dia]/100,AH5860,0)</f>
        <v>4.7279E-4</v>
      </c>
      <c r="AI5861" s="2">
        <f t="shared" si="389"/>
        <v>1.106535701027948</v>
      </c>
    </row>
    <row r="5862" spans="26:35" hidden="1" x14ac:dyDescent="0.25">
      <c r="Z5862"/>
      <c r="AD5862" s="5">
        <f t="shared" si="390"/>
        <v>45223</v>
      </c>
      <c r="AE5862" s="96" cm="1">
        <f t="array" ref="AE5862">_xlfn.XLOOKUP(AD5861,SELICHistorico[Data],SELICHistorico[SELIC dia]/100,AE5861,0)</f>
        <v>4.7279E-4</v>
      </c>
      <c r="AF5862" s="80">
        <f t="shared" si="388"/>
        <v>1.1070588600420368</v>
      </c>
      <c r="AG5862" s="123">
        <f t="shared" si="387"/>
        <v>1107.0588600000001</v>
      </c>
      <c r="AH5862" s="126" cm="1">
        <f t="array" ref="AH5862">_xlfn.XLOOKUP(AD5861,CDIHistorico_[Data],CDIHistorico_[CDI dia]/100,AH5861,0)</f>
        <v>4.7279E-4</v>
      </c>
      <c r="AI5862" s="2">
        <f t="shared" si="389"/>
        <v>1.1070588600420368</v>
      </c>
    </row>
    <row r="5863" spans="26:35" hidden="1" x14ac:dyDescent="0.25">
      <c r="Z5863"/>
      <c r="AD5863" s="5">
        <f t="shared" si="390"/>
        <v>45224</v>
      </c>
      <c r="AE5863" s="96" cm="1">
        <f t="array" ref="AE5863">_xlfn.XLOOKUP(AD5862,SELICHistorico[Data],SELICHistorico[SELIC dia]/100,AE5862,0)</f>
        <v>4.7279E-4</v>
      </c>
      <c r="AF5863" s="80">
        <f t="shared" si="388"/>
        <v>1.107582266400476</v>
      </c>
      <c r="AG5863" s="123">
        <f t="shared" si="387"/>
        <v>1107.5822659999999</v>
      </c>
      <c r="AH5863" s="126" cm="1">
        <f t="array" ref="AH5863">_xlfn.XLOOKUP(AD5862,CDIHistorico_[Data],CDIHistorico_[CDI dia]/100,AH5862,0)</f>
        <v>4.7279E-4</v>
      </c>
      <c r="AI5863" s="2">
        <f t="shared" si="389"/>
        <v>1.107582266400476</v>
      </c>
    </row>
    <row r="5864" spans="26:35" hidden="1" x14ac:dyDescent="0.25">
      <c r="Z5864"/>
      <c r="AD5864" s="5">
        <f t="shared" si="390"/>
        <v>45225</v>
      </c>
      <c r="AE5864" s="96" cm="1">
        <f t="array" ref="AE5864">_xlfn.XLOOKUP(AD5863,SELICHistorico[Data],SELICHistorico[SELIC dia]/100,AE5863,0)</f>
        <v>4.7279E-4</v>
      </c>
      <c r="AF5864" s="80">
        <f t="shared" si="388"/>
        <v>1.1081059202202073</v>
      </c>
      <c r="AG5864" s="123">
        <f t="shared" si="387"/>
        <v>1108.10592</v>
      </c>
      <c r="AH5864" s="126" cm="1">
        <f t="array" ref="AH5864">_xlfn.XLOOKUP(AD5863,CDIHistorico_[Data],CDIHistorico_[CDI dia]/100,AH5863,0)</f>
        <v>4.7279E-4</v>
      </c>
      <c r="AI5864" s="2">
        <f t="shared" si="389"/>
        <v>1.1081059202202073</v>
      </c>
    </row>
    <row r="5865" spans="26:35" hidden="1" x14ac:dyDescent="0.25">
      <c r="Z5865"/>
      <c r="AD5865" s="5">
        <f t="shared" si="390"/>
        <v>45226</v>
      </c>
      <c r="AE5865" s="96" cm="1">
        <f t="array" ref="AE5865">_xlfn.XLOOKUP(AD5864,SELICHistorico[Data],SELICHistorico[SELIC dia]/100,AE5864,0)</f>
        <v>4.7279E-4</v>
      </c>
      <c r="AF5865" s="80">
        <f t="shared" si="388"/>
        <v>1.108629821618228</v>
      </c>
      <c r="AG5865" s="123">
        <f t="shared" si="387"/>
        <v>1108.629821</v>
      </c>
      <c r="AH5865" s="126" cm="1">
        <f t="array" ref="AH5865">_xlfn.XLOOKUP(AD5864,CDIHistorico_[Data],CDIHistorico_[CDI dia]/100,AH5864,0)</f>
        <v>4.7279E-4</v>
      </c>
      <c r="AI5865" s="2">
        <f t="shared" si="389"/>
        <v>1.108629821618228</v>
      </c>
    </row>
    <row r="5866" spans="26:35" hidden="1" x14ac:dyDescent="0.25">
      <c r="Z5866"/>
      <c r="AD5866" s="5">
        <f t="shared" si="390"/>
        <v>45229</v>
      </c>
      <c r="AE5866" s="96" cm="1">
        <f t="array" ref="AE5866">_xlfn.XLOOKUP(AD5865,SELICHistorico[Data],SELICHistorico[SELIC dia]/100,AE5865,0)</f>
        <v>4.7279E-4</v>
      </c>
      <c r="AF5866" s="80">
        <f t="shared" si="388"/>
        <v>1.1091539707115907</v>
      </c>
      <c r="AG5866" s="123">
        <f t="shared" si="387"/>
        <v>1109.1539700000001</v>
      </c>
      <c r="AH5866" s="126" cm="1">
        <f t="array" ref="AH5866">_xlfn.XLOOKUP(AD5865,CDIHistorico_[Data],CDIHistorico_[CDI dia]/100,AH5865,0)</f>
        <v>4.7279E-4</v>
      </c>
      <c r="AI5866" s="2">
        <f t="shared" si="389"/>
        <v>1.1091539707115907</v>
      </c>
    </row>
    <row r="5867" spans="26:35" hidden="1" x14ac:dyDescent="0.25">
      <c r="Z5867"/>
      <c r="AD5867" s="5">
        <f t="shared" si="390"/>
        <v>45230</v>
      </c>
      <c r="AE5867" s="96" cm="1">
        <f t="array" ref="AE5867">_xlfn.XLOOKUP(AD5866,SELICHistorico[Data],SELICHistorico[SELIC dia]/100,AE5866,0)</f>
        <v>4.7279E-4</v>
      </c>
      <c r="AF5867" s="80">
        <f t="shared" si="388"/>
        <v>1.1096783676174033</v>
      </c>
      <c r="AG5867" s="123">
        <f t="shared" si="387"/>
        <v>1109.678367</v>
      </c>
      <c r="AH5867" s="126" cm="1">
        <f t="array" ref="AH5867">_xlfn.XLOOKUP(AD5866,CDIHistorico_[Data],CDIHistorico_[CDI dia]/100,AH5866,0)</f>
        <v>4.7279E-4</v>
      </c>
      <c r="AI5867" s="2">
        <f t="shared" si="389"/>
        <v>1.1096783676174033</v>
      </c>
    </row>
    <row r="5868" spans="26:35" hidden="1" x14ac:dyDescent="0.25">
      <c r="Z5868"/>
      <c r="AD5868" s="5">
        <f t="shared" si="390"/>
        <v>45231</v>
      </c>
      <c r="AE5868" s="96" cm="1">
        <f t="array" ref="AE5868">_xlfn.XLOOKUP(AD5867,SELICHistorico[Data],SELICHistorico[SELIC dia]/100,AE5867,0)</f>
        <v>4.7279E-4</v>
      </c>
      <c r="AF5868" s="80">
        <f t="shared" si="388"/>
        <v>1.110203012452829</v>
      </c>
      <c r="AG5868" s="123">
        <f t="shared" si="387"/>
        <v>1110.2030119999999</v>
      </c>
      <c r="AH5868" s="126" cm="1">
        <f t="array" ref="AH5868">_xlfn.XLOOKUP(AD5867,CDIHistorico_[Data],CDIHistorico_[CDI dia]/100,AH5867,0)</f>
        <v>4.7279E-4</v>
      </c>
      <c r="AI5868" s="2">
        <f t="shared" si="389"/>
        <v>1.110203012452829</v>
      </c>
    </row>
    <row r="5869" spans="26:35" hidden="1" x14ac:dyDescent="0.25">
      <c r="Z5869"/>
      <c r="AD5869" s="5">
        <f t="shared" si="390"/>
        <v>45233</v>
      </c>
      <c r="AE5869" s="96" cm="1">
        <f t="array" ref="AE5869">_xlfn.XLOOKUP(AD5868,SELICHistorico[Data],SELICHistorico[SELIC dia]/100,AE5868,0)</f>
        <v>4.7279E-4</v>
      </c>
      <c r="AF5869" s="80">
        <f t="shared" si="388"/>
        <v>1.1107279053350865</v>
      </c>
      <c r="AG5869" s="123">
        <f t="shared" si="387"/>
        <v>1110.727905</v>
      </c>
      <c r="AH5869" s="126" cm="1">
        <f t="array" ref="AH5869">_xlfn.XLOOKUP(AD5868,CDIHistorico_[Data],CDIHistorico_[CDI dia]/100,AH5868,0)</f>
        <v>4.7279E-4</v>
      </c>
      <c r="AI5869" s="2">
        <f t="shared" si="389"/>
        <v>1.1107279053350865</v>
      </c>
    </row>
    <row r="5870" spans="26:35" hidden="1" x14ac:dyDescent="0.25">
      <c r="Z5870"/>
      <c r="AD5870" s="5">
        <f t="shared" si="390"/>
        <v>45236</v>
      </c>
      <c r="AE5870" s="96" cm="1">
        <f t="array" ref="AE5870">_xlfn.XLOOKUP(AD5869,SELICHistorico[Data],SELICHistorico[SELIC dia]/100,AE5869,0)</f>
        <v>4.5512999999999999E-4</v>
      </c>
      <c r="AF5870" s="80">
        <f t="shared" si="388"/>
        <v>1.1112334309266416</v>
      </c>
      <c r="AG5870" s="123">
        <f t="shared" si="387"/>
        <v>1111.23343</v>
      </c>
      <c r="AH5870" s="126" cm="1">
        <f t="array" ref="AH5870">_xlfn.XLOOKUP(AD5869,CDIHistorico_[Data],CDIHistorico_[CDI dia]/100,AH5869,0)</f>
        <v>4.5512999999999999E-4</v>
      </c>
      <c r="AI5870" s="2">
        <f t="shared" si="389"/>
        <v>1.1112334309266416</v>
      </c>
    </row>
    <row r="5871" spans="26:35" hidden="1" x14ac:dyDescent="0.25">
      <c r="Z5871"/>
      <c r="AD5871" s="5">
        <f t="shared" si="390"/>
        <v>45237</v>
      </c>
      <c r="AE5871" s="96" cm="1">
        <f t="array" ref="AE5871">_xlfn.XLOOKUP(AD5870,SELICHistorico[Data],SELICHistorico[SELIC dia]/100,AE5870,0)</f>
        <v>4.5512999999999999E-4</v>
      </c>
      <c r="AF5871" s="80">
        <f t="shared" si="388"/>
        <v>1.1117391865980593</v>
      </c>
      <c r="AG5871" s="123">
        <f t="shared" si="387"/>
        <v>1111.739186</v>
      </c>
      <c r="AH5871" s="126" cm="1">
        <f t="array" ref="AH5871">_xlfn.XLOOKUP(AD5870,CDIHistorico_[Data],CDIHistorico_[CDI dia]/100,AH5870,0)</f>
        <v>4.5512999999999999E-4</v>
      </c>
      <c r="AI5871" s="2">
        <f t="shared" si="389"/>
        <v>1.1117391865980593</v>
      </c>
    </row>
    <row r="5872" spans="26:35" hidden="1" x14ac:dyDescent="0.25">
      <c r="Z5872"/>
      <c r="AD5872" s="5">
        <f t="shared" si="390"/>
        <v>45238</v>
      </c>
      <c r="AE5872" s="96" cm="1">
        <f t="array" ref="AE5872">_xlfn.XLOOKUP(AD5871,SELICHistorico[Data],SELICHistorico[SELIC dia]/100,AE5871,0)</f>
        <v>4.5512999999999999E-4</v>
      </c>
      <c r="AF5872" s="80">
        <f t="shared" si="388"/>
        <v>1.1122451724540556</v>
      </c>
      <c r="AG5872" s="123">
        <f t="shared" si="387"/>
        <v>1112.2451719999999</v>
      </c>
      <c r="AH5872" s="126" cm="1">
        <f t="array" ref="AH5872">_xlfn.XLOOKUP(AD5871,CDIHistorico_[Data],CDIHistorico_[CDI dia]/100,AH5871,0)</f>
        <v>4.5512999999999999E-4</v>
      </c>
      <c r="AI5872" s="2">
        <f t="shared" si="389"/>
        <v>1.1122451724540556</v>
      </c>
    </row>
    <row r="5873" spans="26:35" hidden="1" x14ac:dyDescent="0.25">
      <c r="Z5873"/>
      <c r="AD5873" s="5">
        <f t="shared" si="390"/>
        <v>45239</v>
      </c>
      <c r="AE5873" s="96" cm="1">
        <f t="array" ref="AE5873">_xlfn.XLOOKUP(AD5872,SELICHistorico[Data],SELICHistorico[SELIC dia]/100,AE5872,0)</f>
        <v>4.5512999999999999E-4</v>
      </c>
      <c r="AF5873" s="80">
        <f t="shared" si="388"/>
        <v>1.1127513885993947</v>
      </c>
      <c r="AG5873" s="123">
        <f t="shared" si="387"/>
        <v>1112.7513879999999</v>
      </c>
      <c r="AH5873" s="126" cm="1">
        <f t="array" ref="AH5873">_xlfn.XLOOKUP(AD5872,CDIHistorico_[Data],CDIHistorico_[CDI dia]/100,AH5872,0)</f>
        <v>4.5512999999999999E-4</v>
      </c>
      <c r="AI5873" s="2">
        <f t="shared" si="389"/>
        <v>1.1127513885993947</v>
      </c>
    </row>
    <row r="5874" spans="26:35" hidden="1" x14ac:dyDescent="0.25">
      <c r="Z5874"/>
      <c r="AD5874" s="5">
        <f t="shared" si="390"/>
        <v>45240</v>
      </c>
      <c r="AE5874" s="96" cm="1">
        <f t="array" ref="AE5874">_xlfn.XLOOKUP(AD5873,SELICHistorico[Data],SELICHistorico[SELIC dia]/100,AE5873,0)</f>
        <v>4.5512999999999999E-4</v>
      </c>
      <c r="AF5874" s="80">
        <f t="shared" si="388"/>
        <v>1.113257835138888</v>
      </c>
      <c r="AG5874" s="123">
        <f t="shared" si="387"/>
        <v>1113.2578349999999</v>
      </c>
      <c r="AH5874" s="126" cm="1">
        <f t="array" ref="AH5874">_xlfn.XLOOKUP(AD5873,CDIHistorico_[Data],CDIHistorico_[CDI dia]/100,AH5873,0)</f>
        <v>4.5512999999999999E-4</v>
      </c>
      <c r="AI5874" s="2">
        <f t="shared" si="389"/>
        <v>1.113257835138888</v>
      </c>
    </row>
    <row r="5875" spans="26:35" hidden="1" x14ac:dyDescent="0.25">
      <c r="Z5875"/>
      <c r="AD5875" s="5">
        <f t="shared" si="390"/>
        <v>45243</v>
      </c>
      <c r="AE5875" s="96" cm="1">
        <f t="array" ref="AE5875">_xlfn.XLOOKUP(AD5874,SELICHistorico[Data],SELICHistorico[SELIC dia]/100,AE5874,0)</f>
        <v>4.5512999999999999E-4</v>
      </c>
      <c r="AF5875" s="80">
        <f t="shared" si="388"/>
        <v>1.1137645121773947</v>
      </c>
      <c r="AG5875" s="123">
        <f t="shared" si="387"/>
        <v>1113.764512</v>
      </c>
      <c r="AH5875" s="126" cm="1">
        <f t="array" ref="AH5875">_xlfn.XLOOKUP(AD5874,CDIHistorico_[Data],CDIHistorico_[CDI dia]/100,AH5874,0)</f>
        <v>4.5512999999999999E-4</v>
      </c>
      <c r="AI5875" s="2">
        <f t="shared" si="389"/>
        <v>1.1137645121773947</v>
      </c>
    </row>
    <row r="5876" spans="26:35" hidden="1" x14ac:dyDescent="0.25">
      <c r="Z5876"/>
      <c r="AD5876" s="5">
        <f t="shared" si="390"/>
        <v>45244</v>
      </c>
      <c r="AE5876" s="96" cm="1">
        <f t="array" ref="AE5876">_xlfn.XLOOKUP(AD5875,SELICHistorico[Data],SELICHistorico[SELIC dia]/100,AE5875,0)</f>
        <v>4.5512999999999999E-4</v>
      </c>
      <c r="AF5876" s="80">
        <f t="shared" si="388"/>
        <v>1.114271419819822</v>
      </c>
      <c r="AG5876" s="123">
        <f t="shared" si="387"/>
        <v>1114.2714189999999</v>
      </c>
      <c r="AH5876" s="126" cm="1">
        <f t="array" ref="AH5876">_xlfn.XLOOKUP(AD5875,CDIHistorico_[Data],CDIHistorico_[CDI dia]/100,AH5875,0)</f>
        <v>4.5512999999999999E-4</v>
      </c>
      <c r="AI5876" s="2">
        <f t="shared" si="389"/>
        <v>1.114271419819822</v>
      </c>
    </row>
    <row r="5877" spans="26:35" hidden="1" x14ac:dyDescent="0.25">
      <c r="Z5877"/>
      <c r="AD5877" s="5">
        <f t="shared" si="390"/>
        <v>45246</v>
      </c>
      <c r="AE5877" s="96" cm="1">
        <f t="array" ref="AE5877">_xlfn.XLOOKUP(AD5876,SELICHistorico[Data],SELICHistorico[SELIC dia]/100,AE5876,0)</f>
        <v>4.5512999999999999E-4</v>
      </c>
      <c r="AF5877" s="80">
        <f t="shared" si="388"/>
        <v>1.1147785581711247</v>
      </c>
      <c r="AG5877" s="123">
        <f t="shared" si="387"/>
        <v>1114.778558</v>
      </c>
      <c r="AH5877" s="126" cm="1">
        <f t="array" ref="AH5877">_xlfn.XLOOKUP(AD5876,CDIHistorico_[Data],CDIHistorico_[CDI dia]/100,AH5876,0)</f>
        <v>4.5512999999999999E-4</v>
      </c>
      <c r="AI5877" s="2">
        <f t="shared" si="389"/>
        <v>1.1147785581711247</v>
      </c>
    </row>
    <row r="5878" spans="26:35" hidden="1" x14ac:dyDescent="0.25">
      <c r="Z5878"/>
      <c r="AD5878" s="5">
        <f t="shared" si="390"/>
        <v>45247</v>
      </c>
      <c r="AE5878" s="96" cm="1">
        <f t="array" ref="AE5878">_xlfn.XLOOKUP(AD5877,SELICHistorico[Data],SELICHistorico[SELIC dia]/100,AE5877,0)</f>
        <v>4.5512999999999999E-4</v>
      </c>
      <c r="AF5878" s="80">
        <f t="shared" si="388"/>
        <v>1.1152859273363052</v>
      </c>
      <c r="AG5878" s="123">
        <f t="shared" si="387"/>
        <v>1115.2859269999999</v>
      </c>
      <c r="AH5878" s="126" cm="1">
        <f t="array" ref="AH5878">_xlfn.XLOOKUP(AD5877,CDIHistorico_[Data],CDIHistorico_[CDI dia]/100,AH5877,0)</f>
        <v>4.5512999999999999E-4</v>
      </c>
      <c r="AI5878" s="2">
        <f t="shared" si="389"/>
        <v>1.1152859273363052</v>
      </c>
    </row>
    <row r="5879" spans="26:35" hidden="1" x14ac:dyDescent="0.25">
      <c r="Z5879"/>
      <c r="AD5879" s="5">
        <f t="shared" si="390"/>
        <v>45250</v>
      </c>
      <c r="AE5879" s="96" cm="1">
        <f t="array" ref="AE5879">_xlfn.XLOOKUP(AD5878,SELICHistorico[Data],SELICHistorico[SELIC dia]/100,AE5878,0)</f>
        <v>4.5512999999999999E-4</v>
      </c>
      <c r="AF5879" s="80">
        <f t="shared" si="388"/>
        <v>1.1157935274204136</v>
      </c>
      <c r="AG5879" s="123">
        <f t="shared" si="387"/>
        <v>1115.793527</v>
      </c>
      <c r="AH5879" s="126" cm="1">
        <f t="array" ref="AH5879">_xlfn.XLOOKUP(AD5878,CDIHistorico_[Data],CDIHistorico_[CDI dia]/100,AH5878,0)</f>
        <v>4.5512999999999999E-4</v>
      </c>
      <c r="AI5879" s="2">
        <f t="shared" si="389"/>
        <v>1.1157935274204136</v>
      </c>
    </row>
    <row r="5880" spans="26:35" hidden="1" x14ac:dyDescent="0.25">
      <c r="Z5880"/>
      <c r="AD5880" s="5">
        <f t="shared" si="390"/>
        <v>45251</v>
      </c>
      <c r="AE5880" s="96" cm="1">
        <f t="array" ref="AE5880">_xlfn.XLOOKUP(AD5879,SELICHistorico[Data],SELICHistorico[SELIC dia]/100,AE5879,0)</f>
        <v>4.5512999999999999E-4</v>
      </c>
      <c r="AF5880" s="80">
        <f t="shared" si="388"/>
        <v>1.1163013585285484</v>
      </c>
      <c r="AG5880" s="123">
        <f t="shared" si="387"/>
        <v>1116.3013579999999</v>
      </c>
      <c r="AH5880" s="126" cm="1">
        <f t="array" ref="AH5880">_xlfn.XLOOKUP(AD5879,CDIHistorico_[Data],CDIHistorico_[CDI dia]/100,AH5879,0)</f>
        <v>4.5512999999999999E-4</v>
      </c>
      <c r="AI5880" s="2">
        <f t="shared" si="389"/>
        <v>1.1163013585285484</v>
      </c>
    </row>
    <row r="5881" spans="26:35" hidden="1" x14ac:dyDescent="0.25">
      <c r="Z5881"/>
      <c r="AD5881" s="5">
        <f t="shared" si="390"/>
        <v>45252</v>
      </c>
      <c r="AE5881" s="96" cm="1">
        <f t="array" ref="AE5881">_xlfn.XLOOKUP(AD5880,SELICHistorico[Data],SELICHistorico[SELIC dia]/100,AE5880,0)</f>
        <v>4.5512999999999999E-4</v>
      </c>
      <c r="AF5881" s="80">
        <f t="shared" si="388"/>
        <v>1.1168094207658554</v>
      </c>
      <c r="AG5881" s="123">
        <f t="shared" si="387"/>
        <v>1116.80942</v>
      </c>
      <c r="AH5881" s="126" cm="1">
        <f t="array" ref="AH5881">_xlfn.XLOOKUP(AD5880,CDIHistorico_[Data],CDIHistorico_[CDI dia]/100,AH5880,0)</f>
        <v>4.5512999999999999E-4</v>
      </c>
      <c r="AI5881" s="2">
        <f t="shared" si="389"/>
        <v>1.1168094207658554</v>
      </c>
    </row>
    <row r="5882" spans="26:35" hidden="1" x14ac:dyDescent="0.25">
      <c r="Z5882"/>
      <c r="AD5882" s="5">
        <f t="shared" si="390"/>
        <v>45253</v>
      </c>
      <c r="AE5882" s="96" cm="1">
        <f t="array" ref="AE5882">_xlfn.XLOOKUP(AD5881,SELICHistorico[Data],SELICHistorico[SELIC dia]/100,AE5881,0)</f>
        <v>4.5512999999999999E-4</v>
      </c>
      <c r="AF5882" s="80">
        <f t="shared" si="388"/>
        <v>1.1173177142375286</v>
      </c>
      <c r="AG5882" s="123">
        <f t="shared" si="387"/>
        <v>1117.317714</v>
      </c>
      <c r="AH5882" s="126" cm="1">
        <f t="array" ref="AH5882">_xlfn.XLOOKUP(AD5881,CDIHistorico_[Data],CDIHistorico_[CDI dia]/100,AH5881,0)</f>
        <v>4.5512999999999999E-4</v>
      </c>
      <c r="AI5882" s="2">
        <f t="shared" si="389"/>
        <v>1.1173177142375286</v>
      </c>
    </row>
    <row r="5883" spans="26:35" hidden="1" x14ac:dyDescent="0.25">
      <c r="Z5883"/>
      <c r="AD5883" s="5">
        <f t="shared" si="390"/>
        <v>45254</v>
      </c>
      <c r="AE5883" s="96" cm="1">
        <f t="array" ref="AE5883">_xlfn.XLOOKUP(AD5882,SELICHistorico[Data],SELICHistorico[SELIC dia]/100,AE5882,0)</f>
        <v>4.5512999999999999E-4</v>
      </c>
      <c r="AF5883" s="80">
        <f t="shared" si="388"/>
        <v>1.1178262390488094</v>
      </c>
      <c r="AG5883" s="123">
        <f t="shared" si="387"/>
        <v>1117.826239</v>
      </c>
      <c r="AH5883" s="126" cm="1">
        <f t="array" ref="AH5883">_xlfn.XLOOKUP(AD5882,CDIHistorico_[Data],CDIHistorico_[CDI dia]/100,AH5882,0)</f>
        <v>4.5512999999999999E-4</v>
      </c>
      <c r="AI5883" s="2">
        <f t="shared" si="389"/>
        <v>1.1178262390488094</v>
      </c>
    </row>
    <row r="5884" spans="26:35" hidden="1" x14ac:dyDescent="0.25">
      <c r="Z5884"/>
      <c r="AD5884" s="5">
        <f t="shared" si="390"/>
        <v>45257</v>
      </c>
      <c r="AE5884" s="96" cm="1">
        <f t="array" ref="AE5884">_xlfn.XLOOKUP(AD5883,SELICHistorico[Data],SELICHistorico[SELIC dia]/100,AE5883,0)</f>
        <v>4.5512999999999999E-4</v>
      </c>
      <c r="AF5884" s="80">
        <f t="shared" si="388"/>
        <v>1.1183349953049877</v>
      </c>
      <c r="AG5884" s="123">
        <f t="shared" si="387"/>
        <v>1118.3349949999999</v>
      </c>
      <c r="AH5884" s="126" cm="1">
        <f t="array" ref="AH5884">_xlfn.XLOOKUP(AD5883,CDIHistorico_[Data],CDIHistorico_[CDI dia]/100,AH5883,0)</f>
        <v>4.5512999999999999E-4</v>
      </c>
      <c r="AI5884" s="2">
        <f t="shared" si="389"/>
        <v>1.1183349953049877</v>
      </c>
    </row>
    <row r="5885" spans="26:35" hidden="1" x14ac:dyDescent="0.25">
      <c r="Z5885"/>
      <c r="AD5885" s="5">
        <f t="shared" si="390"/>
        <v>45258</v>
      </c>
      <c r="AE5885" s="96" cm="1">
        <f t="array" ref="AE5885">_xlfn.XLOOKUP(AD5884,SELICHistorico[Data],SELICHistorico[SELIC dia]/100,AE5884,0)</f>
        <v>4.5512999999999999E-4</v>
      </c>
      <c r="AF5885" s="80">
        <f t="shared" si="388"/>
        <v>1.1188439831114008</v>
      </c>
      <c r="AG5885" s="123">
        <f t="shared" si="387"/>
        <v>1118.843983</v>
      </c>
      <c r="AH5885" s="126" cm="1">
        <f t="array" ref="AH5885">_xlfn.XLOOKUP(AD5884,CDIHistorico_[Data],CDIHistorico_[CDI dia]/100,AH5884,0)</f>
        <v>4.5512999999999999E-4</v>
      </c>
      <c r="AI5885" s="2">
        <f t="shared" si="389"/>
        <v>1.1188439831114008</v>
      </c>
    </row>
    <row r="5886" spans="26:35" hidden="1" x14ac:dyDescent="0.25">
      <c r="Z5886"/>
      <c r="AD5886" s="5">
        <f t="shared" si="390"/>
        <v>45259</v>
      </c>
      <c r="AE5886" s="96" cm="1">
        <f t="array" ref="AE5886">_xlfn.XLOOKUP(AD5885,SELICHistorico[Data],SELICHistorico[SELIC dia]/100,AE5885,0)</f>
        <v>4.5512999999999999E-4</v>
      </c>
      <c r="AF5886" s="80">
        <f t="shared" si="388"/>
        <v>1.1193532025734343</v>
      </c>
      <c r="AG5886" s="123">
        <f t="shared" si="387"/>
        <v>1119.353202</v>
      </c>
      <c r="AH5886" s="126" cm="1">
        <f t="array" ref="AH5886">_xlfn.XLOOKUP(AD5885,CDIHistorico_[Data],CDIHistorico_[CDI dia]/100,AH5885,0)</f>
        <v>4.5512999999999999E-4</v>
      </c>
      <c r="AI5886" s="2">
        <f t="shared" si="389"/>
        <v>1.1193532025734343</v>
      </c>
    </row>
    <row r="5887" spans="26:35" hidden="1" x14ac:dyDescent="0.25">
      <c r="Z5887"/>
      <c r="AD5887" s="5">
        <f t="shared" si="390"/>
        <v>45260</v>
      </c>
      <c r="AE5887" s="96" cm="1">
        <f t="array" ref="AE5887">_xlfn.XLOOKUP(AD5886,SELICHistorico[Data],SELICHistorico[SELIC dia]/100,AE5886,0)</f>
        <v>4.5512999999999999E-4</v>
      </c>
      <c r="AF5887" s="80">
        <f t="shared" si="388"/>
        <v>1.1198626537965215</v>
      </c>
      <c r="AG5887" s="123">
        <f t="shared" si="387"/>
        <v>1119.8626529999999</v>
      </c>
      <c r="AH5887" s="126" cm="1">
        <f t="array" ref="AH5887">_xlfn.XLOOKUP(AD5886,CDIHistorico_[Data],CDIHistorico_[CDI dia]/100,AH5886,0)</f>
        <v>4.5512999999999999E-4</v>
      </c>
      <c r="AI5887" s="2">
        <f t="shared" si="389"/>
        <v>1.1198626537965215</v>
      </c>
    </row>
    <row r="5888" spans="26:35" hidden="1" x14ac:dyDescent="0.25">
      <c r="Z5888"/>
      <c r="AD5888" s="5">
        <f t="shared" si="390"/>
        <v>45261</v>
      </c>
      <c r="AE5888" s="96" cm="1">
        <f t="array" ref="AE5888">_xlfn.XLOOKUP(AD5887,SELICHistorico[Data],SELICHistorico[SELIC dia]/100,AE5887,0)</f>
        <v>4.5512999999999999E-4</v>
      </c>
      <c r="AF5888" s="80">
        <f t="shared" si="388"/>
        <v>1.1203723368861438</v>
      </c>
      <c r="AG5888" s="123">
        <f t="shared" si="387"/>
        <v>1120.3723359999999</v>
      </c>
      <c r="AH5888" s="126" cm="1">
        <f t="array" ref="AH5888">_xlfn.XLOOKUP(AD5887,CDIHistorico_[Data],CDIHistorico_[CDI dia]/100,AH5887,0)</f>
        <v>4.5512999999999999E-4</v>
      </c>
      <c r="AI5888" s="2">
        <f t="shared" si="389"/>
        <v>1.1203723368861438</v>
      </c>
    </row>
    <row r="5889" spans="26:35" hidden="1" x14ac:dyDescent="0.25">
      <c r="Z5889"/>
      <c r="AD5889" s="5">
        <f t="shared" si="390"/>
        <v>45264</v>
      </c>
      <c r="AE5889" s="96" cm="1">
        <f t="array" ref="AE5889">_xlfn.XLOOKUP(AD5888,SELICHistorico[Data],SELICHistorico[SELIC dia]/100,AE5888,0)</f>
        <v>4.5512999999999999E-4</v>
      </c>
      <c r="AF5889" s="80">
        <f t="shared" si="388"/>
        <v>1.1208822519478308</v>
      </c>
      <c r="AG5889" s="123">
        <f t="shared" si="387"/>
        <v>1120.882251</v>
      </c>
      <c r="AH5889" s="126" cm="1">
        <f t="array" ref="AH5889">_xlfn.XLOOKUP(AD5888,CDIHistorico_[Data],CDIHistorico_[CDI dia]/100,AH5888,0)</f>
        <v>4.5512999999999999E-4</v>
      </c>
      <c r="AI5889" s="2">
        <f t="shared" si="389"/>
        <v>1.1208822519478308</v>
      </c>
    </row>
    <row r="5890" spans="26:35" hidden="1" x14ac:dyDescent="0.25">
      <c r="Z5890"/>
      <c r="AD5890" s="5">
        <f t="shared" si="390"/>
        <v>45265</v>
      </c>
      <c r="AE5890" s="96" cm="1">
        <f t="array" ref="AE5890">_xlfn.XLOOKUP(AD5889,SELICHistorico[Data],SELICHistorico[SELIC dia]/100,AE5889,0)</f>
        <v>4.5512999999999999E-4</v>
      </c>
      <c r="AF5890" s="80">
        <f t="shared" si="388"/>
        <v>1.1213923990871597</v>
      </c>
      <c r="AG5890" s="123">
        <f t="shared" si="387"/>
        <v>1121.3923990000001</v>
      </c>
      <c r="AH5890" s="126" cm="1">
        <f t="array" ref="AH5890">_xlfn.XLOOKUP(AD5889,CDIHistorico_[Data],CDIHistorico_[CDI dia]/100,AH5889,0)</f>
        <v>4.5512999999999999E-4</v>
      </c>
      <c r="AI5890" s="2">
        <f t="shared" si="389"/>
        <v>1.1213923990871597</v>
      </c>
    </row>
    <row r="5891" spans="26:35" hidden="1" x14ac:dyDescent="0.25">
      <c r="Z5891"/>
      <c r="AD5891" s="5">
        <f t="shared" si="390"/>
        <v>45266</v>
      </c>
      <c r="AE5891" s="96" cm="1">
        <f t="array" ref="AE5891">_xlfn.XLOOKUP(AD5890,SELICHistorico[Data],SELICHistorico[SELIC dia]/100,AE5890,0)</f>
        <v>4.5512999999999999E-4</v>
      </c>
      <c r="AF5891" s="80">
        <f t="shared" si="388"/>
        <v>1.1219027784097562</v>
      </c>
      <c r="AG5891" s="123">
        <f t="shared" si="387"/>
        <v>1121.9027779999999</v>
      </c>
      <c r="AH5891" s="126" cm="1">
        <f t="array" ref="AH5891">_xlfn.XLOOKUP(AD5890,CDIHistorico_[Data],CDIHistorico_[CDI dia]/100,AH5890,0)</f>
        <v>4.5512999999999999E-4</v>
      </c>
      <c r="AI5891" s="2">
        <f t="shared" si="389"/>
        <v>1.1219027784097562</v>
      </c>
    </row>
    <row r="5892" spans="26:35" hidden="1" x14ac:dyDescent="0.25">
      <c r="Z5892"/>
      <c r="AD5892" s="5">
        <f t="shared" si="390"/>
        <v>45267</v>
      </c>
      <c r="AE5892" s="96" cm="1">
        <f t="array" ref="AE5892">_xlfn.XLOOKUP(AD5891,SELICHistorico[Data],SELICHistorico[SELIC dia]/100,AE5891,0)</f>
        <v>4.5512999999999999E-4</v>
      </c>
      <c r="AF5892" s="80">
        <f t="shared" si="388"/>
        <v>1.1224133900212938</v>
      </c>
      <c r="AG5892" s="123">
        <f t="shared" si="387"/>
        <v>1122.4133899999999</v>
      </c>
      <c r="AH5892" s="126" cm="1">
        <f t="array" ref="AH5892">_xlfn.XLOOKUP(AD5891,CDIHistorico_[Data],CDIHistorico_[CDI dia]/100,AH5891,0)</f>
        <v>4.5512999999999999E-4</v>
      </c>
      <c r="AI5892" s="2">
        <f t="shared" si="389"/>
        <v>1.1224133900212938</v>
      </c>
    </row>
    <row r="5893" spans="26:35" hidden="1" x14ac:dyDescent="0.25">
      <c r="Z5893"/>
      <c r="AD5893" s="5">
        <f t="shared" si="390"/>
        <v>45268</v>
      </c>
      <c r="AE5893" s="96" cm="1">
        <f t="array" ref="AE5893">_xlfn.XLOOKUP(AD5892,SELICHistorico[Data],SELICHistorico[SELIC dia]/100,AE5892,0)</f>
        <v>4.5512999999999999E-4</v>
      </c>
      <c r="AF5893" s="80">
        <f t="shared" si="388"/>
        <v>1.1229242340274941</v>
      </c>
      <c r="AG5893" s="123">
        <f t="shared" si="387"/>
        <v>1122.9242340000001</v>
      </c>
      <c r="AH5893" s="126" cm="1">
        <f t="array" ref="AH5893">_xlfn.XLOOKUP(AD5892,CDIHistorico_[Data],CDIHistorico_[CDI dia]/100,AH5892,0)</f>
        <v>4.5512999999999999E-4</v>
      </c>
      <c r="AI5893" s="2">
        <f t="shared" si="389"/>
        <v>1.1229242340274941</v>
      </c>
    </row>
    <row r="5894" spans="26:35" hidden="1" x14ac:dyDescent="0.25">
      <c r="Z5894"/>
      <c r="AD5894" s="5">
        <f t="shared" si="390"/>
        <v>45271</v>
      </c>
      <c r="AE5894" s="96" cm="1">
        <f t="array" ref="AE5894">_xlfn.XLOOKUP(AD5893,SELICHistorico[Data],SELICHistorico[SELIC dia]/100,AE5893,0)</f>
        <v>4.5512999999999999E-4</v>
      </c>
      <c r="AF5894" s="80">
        <f t="shared" si="388"/>
        <v>1.123435310534127</v>
      </c>
      <c r="AG5894" s="123">
        <f t="shared" si="387"/>
        <v>1123.4353100000001</v>
      </c>
      <c r="AH5894" s="126" cm="1">
        <f t="array" ref="AH5894">_xlfn.XLOOKUP(AD5893,CDIHistorico_[Data],CDIHistorico_[CDI dia]/100,AH5893,0)</f>
        <v>4.5512999999999999E-4</v>
      </c>
      <c r="AI5894" s="2">
        <f t="shared" si="389"/>
        <v>1.123435310534127</v>
      </c>
    </row>
    <row r="5895" spans="26:35" hidden="1" x14ac:dyDescent="0.25">
      <c r="Z5895"/>
      <c r="AD5895" s="5">
        <f t="shared" si="390"/>
        <v>45272</v>
      </c>
      <c r="AE5895" s="96" cm="1">
        <f t="array" ref="AE5895">_xlfn.XLOOKUP(AD5894,SELICHistorico[Data],SELICHistorico[SELIC dia]/100,AE5894,0)</f>
        <v>4.5512999999999999E-4</v>
      </c>
      <c r="AF5895" s="80">
        <f t="shared" si="388"/>
        <v>1.1239466196470105</v>
      </c>
      <c r="AG5895" s="123">
        <f t="shared" si="387"/>
        <v>1123.9466190000001</v>
      </c>
      <c r="AH5895" s="126" cm="1">
        <f t="array" ref="AH5895">_xlfn.XLOOKUP(AD5894,CDIHistorico_[Data],CDIHistorico_[CDI dia]/100,AH5894,0)</f>
        <v>4.5512999999999999E-4</v>
      </c>
      <c r="AI5895" s="2">
        <f t="shared" si="389"/>
        <v>1.1239466196470105</v>
      </c>
    </row>
    <row r="5896" spans="26:35" hidden="1" x14ac:dyDescent="0.25">
      <c r="Z5896"/>
      <c r="AD5896" s="5">
        <f t="shared" si="390"/>
        <v>45273</v>
      </c>
      <c r="AE5896" s="96" cm="1">
        <f t="array" ref="AE5896">_xlfn.XLOOKUP(AD5895,SELICHistorico[Data],SELICHistorico[SELIC dia]/100,AE5895,0)</f>
        <v>4.5512999999999999E-4</v>
      </c>
      <c r="AF5896" s="80">
        <f t="shared" si="388"/>
        <v>1.1244581614720104</v>
      </c>
      <c r="AG5896" s="123">
        <f t="shared" si="387"/>
        <v>1124.458161</v>
      </c>
      <c r="AH5896" s="126" cm="1">
        <f t="array" ref="AH5896">_xlfn.XLOOKUP(AD5895,CDIHistorico_[Data],CDIHistorico_[CDI dia]/100,AH5895,0)</f>
        <v>4.5512999999999999E-4</v>
      </c>
      <c r="AI5896" s="2">
        <f t="shared" si="389"/>
        <v>1.1244581614720104</v>
      </c>
    </row>
    <row r="5897" spans="26:35" hidden="1" x14ac:dyDescent="0.25">
      <c r="Z5897"/>
      <c r="AD5897" s="5">
        <f t="shared" si="390"/>
        <v>45274</v>
      </c>
      <c r="AE5897" s="96" cm="1">
        <f t="array" ref="AE5897">_xlfn.XLOOKUP(AD5896,SELICHistorico[Data],SELICHistorico[SELIC dia]/100,AE5896,0)</f>
        <v>4.5512999999999999E-4</v>
      </c>
      <c r="AF5897" s="80">
        <f t="shared" si="388"/>
        <v>1.1249699361150411</v>
      </c>
      <c r="AG5897" s="123">
        <f t="shared" si="387"/>
        <v>1124.969936</v>
      </c>
      <c r="AH5897" s="126" cm="1">
        <f t="array" ref="AH5897">_xlfn.XLOOKUP(AD5896,CDIHistorico_[Data],CDIHistorico_[CDI dia]/100,AH5896,0)</f>
        <v>4.5512999999999999E-4</v>
      </c>
      <c r="AI5897" s="2">
        <f t="shared" si="389"/>
        <v>1.1249699361150411</v>
      </c>
    </row>
    <row r="5898" spans="26:35" hidden="1" x14ac:dyDescent="0.25">
      <c r="Z5898"/>
      <c r="AD5898" s="5">
        <f t="shared" si="390"/>
        <v>45275</v>
      </c>
      <c r="AE5898" s="96" cm="1">
        <f t="array" ref="AE5898">_xlfn.XLOOKUP(AD5897,SELICHistorico[Data],SELICHistorico[SELIC dia]/100,AE5897,0)</f>
        <v>4.3739000000000001E-4</v>
      </c>
      <c r="AF5898" s="80">
        <f t="shared" si="388"/>
        <v>1.1254619867153985</v>
      </c>
      <c r="AG5898" s="123">
        <f t="shared" si="387"/>
        <v>1125.461986</v>
      </c>
      <c r="AH5898" s="126" cm="1">
        <f t="array" ref="AH5898">_xlfn.XLOOKUP(AD5897,CDIHistorico_[Data],CDIHistorico_[CDI dia]/100,AH5897,0)</f>
        <v>4.3739000000000001E-4</v>
      </c>
      <c r="AI5898" s="2">
        <f t="shared" si="389"/>
        <v>1.1254619867153985</v>
      </c>
    </row>
    <row r="5899" spans="26:35" hidden="1" x14ac:dyDescent="0.25">
      <c r="Z5899"/>
      <c r="AD5899" s="5">
        <f t="shared" si="390"/>
        <v>45278</v>
      </c>
      <c r="AE5899" s="96" cm="1">
        <f t="array" ref="AE5899">_xlfn.XLOOKUP(AD5898,SELICHistorico[Data],SELICHistorico[SELIC dia]/100,AE5898,0)</f>
        <v>4.3739000000000001E-4</v>
      </c>
      <c r="AF5899" s="80">
        <f t="shared" si="388"/>
        <v>1.125954252533768</v>
      </c>
      <c r="AG5899" s="123">
        <f t="shared" si="387"/>
        <v>1125.954252</v>
      </c>
      <c r="AH5899" s="126" cm="1">
        <f t="array" ref="AH5899">_xlfn.XLOOKUP(AD5898,CDIHistorico_[Data],CDIHistorico_[CDI dia]/100,AH5898,0)</f>
        <v>4.3739000000000001E-4</v>
      </c>
      <c r="AI5899" s="2">
        <f t="shared" si="389"/>
        <v>1.125954252533768</v>
      </c>
    </row>
    <row r="5900" spans="26:35" hidden="1" x14ac:dyDescent="0.25">
      <c r="Z5900"/>
      <c r="AD5900" s="5">
        <f t="shared" si="390"/>
        <v>45279</v>
      </c>
      <c r="AE5900" s="96" cm="1">
        <f t="array" ref="AE5900">_xlfn.XLOOKUP(AD5899,SELICHistorico[Data],SELICHistorico[SELIC dia]/100,AE5899,0)</f>
        <v>4.3739000000000001E-4</v>
      </c>
      <c r="AF5900" s="80">
        <f t="shared" si="388"/>
        <v>1.1264467336642838</v>
      </c>
      <c r="AG5900" s="123">
        <f t="shared" ref="AG5900:AG5963" si="391">TRUNC(1000*AF5900,6)</f>
        <v>1126.446733</v>
      </c>
      <c r="AH5900" s="126" cm="1">
        <f t="array" ref="AH5900">_xlfn.XLOOKUP(AD5899,CDIHistorico_[Data],CDIHistorico_[CDI dia]/100,AH5899,0)</f>
        <v>4.3739000000000001E-4</v>
      </c>
      <c r="AI5900" s="2">
        <f t="shared" si="389"/>
        <v>1.1264467336642838</v>
      </c>
    </row>
    <row r="5901" spans="26:35" hidden="1" x14ac:dyDescent="0.25">
      <c r="Z5901"/>
      <c r="AD5901" s="5">
        <f t="shared" si="390"/>
        <v>45280</v>
      </c>
      <c r="AE5901" s="96" cm="1">
        <f t="array" ref="AE5901">_xlfn.XLOOKUP(AD5900,SELICHistorico[Data],SELICHistorico[SELIC dia]/100,AE5900,0)</f>
        <v>4.3739000000000001E-4</v>
      </c>
      <c r="AF5901" s="80">
        <f t="shared" ref="AF5901:AF5964" si="392">AF5900*(1+AE5901)</f>
        <v>1.1269394302011213</v>
      </c>
      <c r="AG5901" s="123">
        <f t="shared" si="391"/>
        <v>1126.9394299999999</v>
      </c>
      <c r="AH5901" s="126" cm="1">
        <f t="array" ref="AH5901">_xlfn.XLOOKUP(AD5900,CDIHistorico_[Data],CDIHistorico_[CDI dia]/100,AH5900,0)</f>
        <v>4.3739000000000001E-4</v>
      </c>
      <c r="AI5901" s="2">
        <f t="shared" ref="AI5901:AI5964" si="393">AI5900*(1+AH5901)</f>
        <v>1.1269394302011213</v>
      </c>
    </row>
    <row r="5902" spans="26:35" hidden="1" x14ac:dyDescent="0.25">
      <c r="Z5902"/>
      <c r="AD5902" s="5">
        <f t="shared" si="390"/>
        <v>45281</v>
      </c>
      <c r="AE5902" s="96" cm="1">
        <f t="array" ref="AE5902">_xlfn.XLOOKUP(AD5901,SELICHistorico[Data],SELICHistorico[SELIC dia]/100,AE5901,0)</f>
        <v>4.3739000000000001E-4</v>
      </c>
      <c r="AF5902" s="80">
        <f t="shared" si="392"/>
        <v>1.1274323422384971</v>
      </c>
      <c r="AG5902" s="123">
        <f t="shared" si="391"/>
        <v>1127.4323420000001</v>
      </c>
      <c r="AH5902" s="126" cm="1">
        <f t="array" ref="AH5902">_xlfn.XLOOKUP(AD5901,CDIHistorico_[Data],CDIHistorico_[CDI dia]/100,AH5901,0)</f>
        <v>4.3739000000000001E-4</v>
      </c>
      <c r="AI5902" s="2">
        <f t="shared" si="393"/>
        <v>1.1274323422384971</v>
      </c>
    </row>
    <row r="5903" spans="26:35" hidden="1" x14ac:dyDescent="0.25">
      <c r="Z5903"/>
      <c r="AD5903" s="5">
        <f t="shared" si="390"/>
        <v>45282</v>
      </c>
      <c r="AE5903" s="96" cm="1">
        <f t="array" ref="AE5903">_xlfn.XLOOKUP(AD5902,SELICHistorico[Data],SELICHistorico[SELIC dia]/100,AE5902,0)</f>
        <v>4.3739000000000001E-4</v>
      </c>
      <c r="AF5903" s="80">
        <f t="shared" si="392"/>
        <v>1.1279254698706689</v>
      </c>
      <c r="AG5903" s="123">
        <f t="shared" si="391"/>
        <v>1127.925469</v>
      </c>
      <c r="AH5903" s="126" cm="1">
        <f t="array" ref="AH5903">_xlfn.XLOOKUP(AD5902,CDIHistorico_[Data],CDIHistorico_[CDI dia]/100,AH5902,0)</f>
        <v>4.3739000000000001E-4</v>
      </c>
      <c r="AI5903" s="2">
        <f t="shared" si="393"/>
        <v>1.1279254698706689</v>
      </c>
    </row>
    <row r="5904" spans="26:35" hidden="1" x14ac:dyDescent="0.25">
      <c r="Z5904"/>
      <c r="AD5904" s="5">
        <f t="shared" si="390"/>
        <v>45286</v>
      </c>
      <c r="AE5904" s="96" cm="1">
        <f t="array" ref="AE5904">_xlfn.XLOOKUP(AD5903,SELICHistorico[Data],SELICHistorico[SELIC dia]/100,AE5903,0)</f>
        <v>4.3739000000000001E-4</v>
      </c>
      <c r="AF5904" s="80">
        <f t="shared" si="392"/>
        <v>1.1284188131919357</v>
      </c>
      <c r="AG5904" s="123">
        <f t="shared" si="391"/>
        <v>1128.418813</v>
      </c>
      <c r="AH5904" s="126" cm="1">
        <f t="array" ref="AH5904">_xlfn.XLOOKUP(AD5903,CDIHistorico_[Data],CDIHistorico_[CDI dia]/100,AH5903,0)</f>
        <v>4.3739000000000001E-4</v>
      </c>
      <c r="AI5904" s="2">
        <f t="shared" si="393"/>
        <v>1.1284188131919357</v>
      </c>
    </row>
    <row r="5905" spans="26:35" hidden="1" x14ac:dyDescent="0.25">
      <c r="Z5905"/>
      <c r="AD5905" s="5">
        <f t="shared" si="390"/>
        <v>45287</v>
      </c>
      <c r="AE5905" s="96" cm="1">
        <f t="array" ref="AE5905">_xlfn.XLOOKUP(AD5904,SELICHistorico[Data],SELICHistorico[SELIC dia]/100,AE5904,0)</f>
        <v>4.3739000000000001E-4</v>
      </c>
      <c r="AF5905" s="80">
        <f t="shared" si="392"/>
        <v>1.1289123722966379</v>
      </c>
      <c r="AG5905" s="123">
        <f t="shared" si="391"/>
        <v>1128.912372</v>
      </c>
      <c r="AH5905" s="126" cm="1">
        <f t="array" ref="AH5905">_xlfn.XLOOKUP(AD5904,CDIHistorico_[Data],CDIHistorico_[CDI dia]/100,AH5904,0)</f>
        <v>4.3739000000000001E-4</v>
      </c>
      <c r="AI5905" s="2">
        <f t="shared" si="393"/>
        <v>1.1289123722966379</v>
      </c>
    </row>
    <row r="5906" spans="26:35" hidden="1" x14ac:dyDescent="0.25">
      <c r="Z5906"/>
      <c r="AD5906" s="5">
        <f t="shared" si="390"/>
        <v>45288</v>
      </c>
      <c r="AE5906" s="96" cm="1">
        <f t="array" ref="AE5906">_xlfn.XLOOKUP(AD5905,SELICHistorico[Data],SELICHistorico[SELIC dia]/100,AE5905,0)</f>
        <v>4.3739000000000001E-4</v>
      </c>
      <c r="AF5906" s="80">
        <f t="shared" si="392"/>
        <v>1.1294061472791568</v>
      </c>
      <c r="AG5906" s="123">
        <f t="shared" si="391"/>
        <v>1129.4061469999999</v>
      </c>
      <c r="AH5906" s="126" cm="1">
        <f t="array" ref="AH5906">_xlfn.XLOOKUP(AD5905,CDIHistorico_[Data],CDIHistorico_[CDI dia]/100,AH5905,0)</f>
        <v>4.3739000000000001E-4</v>
      </c>
      <c r="AI5906" s="2">
        <f t="shared" si="393"/>
        <v>1.1294061472791568</v>
      </c>
    </row>
    <row r="5907" spans="26:35" hidden="1" x14ac:dyDescent="0.25">
      <c r="Z5907"/>
      <c r="AD5907" s="5">
        <f t="shared" si="390"/>
        <v>45289</v>
      </c>
      <c r="AE5907" s="96" cm="1">
        <f t="array" ref="AE5907">_xlfn.XLOOKUP(AD5906,SELICHistorico[Data],SELICHistorico[SELIC dia]/100,AE5906,0)</f>
        <v>4.3739000000000001E-4</v>
      </c>
      <c r="AF5907" s="80">
        <f t="shared" si="392"/>
        <v>1.1299001382339153</v>
      </c>
      <c r="AG5907" s="123">
        <f t="shared" si="391"/>
        <v>1129.900138</v>
      </c>
      <c r="AH5907" s="126" cm="1">
        <f t="array" ref="AH5907">_xlfn.XLOOKUP(AD5906,CDIHistorico_[Data],CDIHistorico_[CDI dia]/100,AH5906,0)</f>
        <v>4.3739000000000001E-4</v>
      </c>
      <c r="AI5907" s="2">
        <f t="shared" si="393"/>
        <v>1.1299001382339153</v>
      </c>
    </row>
    <row r="5908" spans="26:35" hidden="1" x14ac:dyDescent="0.25">
      <c r="Z5908"/>
      <c r="AD5908" s="5">
        <f t="shared" ref="AD5908:AD5971" si="394">WORKDAY(AD5907,1,feriados)</f>
        <v>45293</v>
      </c>
      <c r="AE5908" s="96" cm="1">
        <f t="array" ref="AE5908">_xlfn.XLOOKUP(AD5907,SELICHistorico[Data],SELICHistorico[SELIC dia]/100,AE5907,0)</f>
        <v>4.3739000000000001E-4</v>
      </c>
      <c r="AF5908" s="80">
        <f t="shared" si="392"/>
        <v>1.1303943452553775</v>
      </c>
      <c r="AG5908" s="123">
        <f t="shared" si="391"/>
        <v>1130.3943449999999</v>
      </c>
      <c r="AH5908" s="126" cm="1">
        <f t="array" ref="AH5908">_xlfn.XLOOKUP(AD5907,CDIHistorico_[Data],CDIHistorico_[CDI dia]/100,AH5907,0)</f>
        <v>4.3739000000000001E-4</v>
      </c>
      <c r="AI5908" s="2">
        <f t="shared" si="393"/>
        <v>1.1303943452553775</v>
      </c>
    </row>
    <row r="5909" spans="26:35" hidden="1" x14ac:dyDescent="0.25">
      <c r="Z5909"/>
      <c r="AD5909" s="5">
        <f t="shared" si="394"/>
        <v>45294</v>
      </c>
      <c r="AE5909" s="96" cm="1">
        <f t="array" ref="AE5909">_xlfn.XLOOKUP(AD5908,SELICHistorico[Data],SELICHistorico[SELIC dia]/100,AE5908,0)</f>
        <v>4.3739000000000001E-4</v>
      </c>
      <c r="AF5909" s="80">
        <f t="shared" si="392"/>
        <v>1.1308887684380489</v>
      </c>
      <c r="AG5909" s="123">
        <f t="shared" si="391"/>
        <v>1130.888768</v>
      </c>
      <c r="AH5909" s="126" cm="1">
        <f t="array" ref="AH5909">_xlfn.XLOOKUP(AD5908,CDIHistorico_[Data],CDIHistorico_[CDI dia]/100,AH5908,0)</f>
        <v>4.3739000000000001E-4</v>
      </c>
      <c r="AI5909" s="2">
        <f t="shared" si="393"/>
        <v>1.1308887684380489</v>
      </c>
    </row>
    <row r="5910" spans="26:35" hidden="1" x14ac:dyDescent="0.25">
      <c r="Z5910"/>
      <c r="AD5910" s="5">
        <f t="shared" si="394"/>
        <v>45295</v>
      </c>
      <c r="AE5910" s="96" cm="1">
        <f t="array" ref="AE5910">_xlfn.XLOOKUP(AD5909,SELICHistorico[Data],SELICHistorico[SELIC dia]/100,AE5909,0)</f>
        <v>4.3739000000000001E-4</v>
      </c>
      <c r="AF5910" s="80">
        <f t="shared" si="392"/>
        <v>1.1313834078764762</v>
      </c>
      <c r="AG5910" s="123">
        <f t="shared" si="391"/>
        <v>1131.383407</v>
      </c>
      <c r="AH5910" s="126" cm="1">
        <f t="array" ref="AH5910">_xlfn.XLOOKUP(AD5909,CDIHistorico_[Data],CDIHistorico_[CDI dia]/100,AH5909,0)</f>
        <v>4.3739000000000001E-4</v>
      </c>
      <c r="AI5910" s="2">
        <f t="shared" si="393"/>
        <v>1.1313834078764762</v>
      </c>
    </row>
    <row r="5911" spans="26:35" hidden="1" x14ac:dyDescent="0.25">
      <c r="Z5911"/>
      <c r="AD5911" s="5">
        <f t="shared" si="394"/>
        <v>45296</v>
      </c>
      <c r="AE5911" s="96" cm="1">
        <f t="array" ref="AE5911">_xlfn.XLOOKUP(AD5910,SELICHistorico[Data],SELICHistorico[SELIC dia]/100,AE5910,0)</f>
        <v>4.3739000000000001E-4</v>
      </c>
      <c r="AF5911" s="80">
        <f t="shared" si="392"/>
        <v>1.1318782636652474</v>
      </c>
      <c r="AG5911" s="123">
        <f t="shared" si="391"/>
        <v>1131.8782630000001</v>
      </c>
      <c r="AH5911" s="126" cm="1">
        <f t="array" ref="AH5911">_xlfn.XLOOKUP(AD5910,CDIHistorico_[Data],CDIHistorico_[CDI dia]/100,AH5910,0)</f>
        <v>4.3739000000000001E-4</v>
      </c>
      <c r="AI5911" s="2">
        <f t="shared" si="393"/>
        <v>1.1318782636652474</v>
      </c>
    </row>
    <row r="5912" spans="26:35" hidden="1" x14ac:dyDescent="0.25">
      <c r="Z5912"/>
      <c r="AD5912" s="5">
        <f t="shared" si="394"/>
        <v>45299</v>
      </c>
      <c r="AE5912" s="96" cm="1">
        <f t="array" ref="AE5912">_xlfn.XLOOKUP(AD5911,SELICHistorico[Data],SELICHistorico[SELIC dia]/100,AE5911,0)</f>
        <v>4.3739000000000001E-4</v>
      </c>
      <c r="AF5912" s="80">
        <f t="shared" si="392"/>
        <v>1.132373335898992</v>
      </c>
      <c r="AG5912" s="123">
        <f t="shared" si="391"/>
        <v>1132.373335</v>
      </c>
      <c r="AH5912" s="126" cm="1">
        <f t="array" ref="AH5912">_xlfn.XLOOKUP(AD5911,CDIHistorico_[Data],CDIHistorico_[CDI dia]/100,AH5911,0)</f>
        <v>4.3739000000000001E-4</v>
      </c>
      <c r="AI5912" s="2">
        <f t="shared" si="393"/>
        <v>1.132373335898992</v>
      </c>
    </row>
    <row r="5913" spans="26:35" hidden="1" x14ac:dyDescent="0.25">
      <c r="Z5913"/>
      <c r="AD5913" s="5">
        <f t="shared" si="394"/>
        <v>45300</v>
      </c>
      <c r="AE5913" s="96" cm="1">
        <f t="array" ref="AE5913">_xlfn.XLOOKUP(AD5912,SELICHistorico[Data],SELICHistorico[SELIC dia]/100,AE5912,0)</f>
        <v>4.3739000000000001E-4</v>
      </c>
      <c r="AF5913" s="80">
        <f t="shared" si="392"/>
        <v>1.1328686246723809</v>
      </c>
      <c r="AG5913" s="123">
        <f t="shared" si="391"/>
        <v>1132.868624</v>
      </c>
      <c r="AH5913" s="126" cm="1">
        <f t="array" ref="AH5913">_xlfn.XLOOKUP(AD5912,CDIHistorico_[Data],CDIHistorico_[CDI dia]/100,AH5912,0)</f>
        <v>4.3739000000000001E-4</v>
      </c>
      <c r="AI5913" s="2">
        <f t="shared" si="393"/>
        <v>1.1328686246723809</v>
      </c>
    </row>
    <row r="5914" spans="26:35" hidden="1" x14ac:dyDescent="0.25">
      <c r="Z5914"/>
      <c r="AD5914" s="5">
        <f t="shared" si="394"/>
        <v>45301</v>
      </c>
      <c r="AE5914" s="96" cm="1">
        <f t="array" ref="AE5914">_xlfn.XLOOKUP(AD5913,SELICHistorico[Data],SELICHistorico[SELIC dia]/100,AE5913,0)</f>
        <v>4.3739000000000001E-4</v>
      </c>
      <c r="AF5914" s="80">
        <f t="shared" si="392"/>
        <v>1.1333641300801265</v>
      </c>
      <c r="AG5914" s="123">
        <f t="shared" si="391"/>
        <v>1133.3641299999999</v>
      </c>
      <c r="AH5914" s="126" cm="1">
        <f t="array" ref="AH5914">_xlfn.XLOOKUP(AD5913,CDIHistorico_[Data],CDIHistorico_[CDI dia]/100,AH5913,0)</f>
        <v>4.3739000000000001E-4</v>
      </c>
      <c r="AI5914" s="2">
        <f t="shared" si="393"/>
        <v>1.1333641300801265</v>
      </c>
    </row>
    <row r="5915" spans="26:35" hidden="1" x14ac:dyDescent="0.25">
      <c r="Z5915"/>
      <c r="AD5915" s="5">
        <f t="shared" si="394"/>
        <v>45302</v>
      </c>
      <c r="AE5915" s="96" cm="1">
        <f t="array" ref="AE5915">_xlfn.XLOOKUP(AD5914,SELICHistorico[Data],SELICHistorico[SELIC dia]/100,AE5914,0)</f>
        <v>4.3739000000000001E-4</v>
      </c>
      <c r="AF5915" s="80">
        <f t="shared" si="392"/>
        <v>1.1338598522169823</v>
      </c>
      <c r="AG5915" s="123">
        <f t="shared" si="391"/>
        <v>1133.859852</v>
      </c>
      <c r="AH5915" s="126" cm="1">
        <f t="array" ref="AH5915">_xlfn.XLOOKUP(AD5914,CDIHistorico_[Data],CDIHistorico_[CDI dia]/100,AH5914,0)</f>
        <v>4.3739000000000001E-4</v>
      </c>
      <c r="AI5915" s="2">
        <f t="shared" si="393"/>
        <v>1.1338598522169823</v>
      </c>
    </row>
    <row r="5916" spans="26:35" hidden="1" x14ac:dyDescent="0.25">
      <c r="Z5916"/>
      <c r="AD5916" s="5">
        <f t="shared" si="394"/>
        <v>45303</v>
      </c>
      <c r="AE5916" s="96" cm="1">
        <f t="array" ref="AE5916">_xlfn.XLOOKUP(AD5915,SELICHistorico[Data],SELICHistorico[SELIC dia]/100,AE5915,0)</f>
        <v>4.3739000000000001E-4</v>
      </c>
      <c r="AF5916" s="80">
        <f t="shared" si="392"/>
        <v>1.1343557911777435</v>
      </c>
      <c r="AG5916" s="123">
        <f t="shared" si="391"/>
        <v>1134.355791</v>
      </c>
      <c r="AH5916" s="126" cm="1">
        <f t="array" ref="AH5916">_xlfn.XLOOKUP(AD5915,CDIHistorico_[Data],CDIHistorico_[CDI dia]/100,AH5915,0)</f>
        <v>4.3739000000000001E-4</v>
      </c>
      <c r="AI5916" s="2">
        <f t="shared" si="393"/>
        <v>1.1343557911777435</v>
      </c>
    </row>
    <row r="5917" spans="26:35" hidden="1" x14ac:dyDescent="0.25">
      <c r="Z5917"/>
      <c r="AD5917" s="5">
        <f t="shared" si="394"/>
        <v>45306</v>
      </c>
      <c r="AE5917" s="96" cm="1">
        <f t="array" ref="AE5917">_xlfn.XLOOKUP(AD5916,SELICHistorico[Data],SELICHistorico[SELIC dia]/100,AE5916,0)</f>
        <v>4.3739000000000001E-4</v>
      </c>
      <c r="AF5917" s="80">
        <f t="shared" si="392"/>
        <v>1.1348519470572469</v>
      </c>
      <c r="AG5917" s="123">
        <f t="shared" si="391"/>
        <v>1134.8519470000001</v>
      </c>
      <c r="AH5917" s="126" cm="1">
        <f t="array" ref="AH5917">_xlfn.XLOOKUP(AD5916,CDIHistorico_[Data],CDIHistorico_[CDI dia]/100,AH5916,0)</f>
        <v>4.3739000000000001E-4</v>
      </c>
      <c r="AI5917" s="2">
        <f t="shared" si="393"/>
        <v>1.1348519470572469</v>
      </c>
    </row>
    <row r="5918" spans="26:35" hidden="1" x14ac:dyDescent="0.25">
      <c r="Z5918"/>
      <c r="AD5918" s="5">
        <f t="shared" si="394"/>
        <v>45307</v>
      </c>
      <c r="AE5918" s="96" cm="1">
        <f t="array" ref="AE5918">_xlfn.XLOOKUP(AD5917,SELICHistorico[Data],SELICHistorico[SELIC dia]/100,AE5917,0)</f>
        <v>4.3739000000000001E-4</v>
      </c>
      <c r="AF5918" s="80">
        <f t="shared" si="392"/>
        <v>1.1353483199503704</v>
      </c>
      <c r="AG5918" s="123">
        <f t="shared" si="391"/>
        <v>1135.3483189999999</v>
      </c>
      <c r="AH5918" s="126" cm="1">
        <f t="array" ref="AH5918">_xlfn.XLOOKUP(AD5917,CDIHistorico_[Data],CDIHistorico_[CDI dia]/100,AH5917,0)</f>
        <v>4.3739000000000001E-4</v>
      </c>
      <c r="AI5918" s="2">
        <f t="shared" si="393"/>
        <v>1.1353483199503704</v>
      </c>
    </row>
    <row r="5919" spans="26:35" hidden="1" x14ac:dyDescent="0.25">
      <c r="Z5919"/>
      <c r="AD5919" s="5">
        <f t="shared" si="394"/>
        <v>45308</v>
      </c>
      <c r="AE5919" s="96" cm="1">
        <f t="array" ref="AE5919">_xlfn.XLOOKUP(AD5918,SELICHistorico[Data],SELICHistorico[SELIC dia]/100,AE5918,0)</f>
        <v>4.3739000000000001E-4</v>
      </c>
      <c r="AF5919" s="80">
        <f t="shared" si="392"/>
        <v>1.1358449099520336</v>
      </c>
      <c r="AG5919" s="123">
        <f t="shared" si="391"/>
        <v>1135.8449089999999</v>
      </c>
      <c r="AH5919" s="126" cm="1">
        <f t="array" ref="AH5919">_xlfn.XLOOKUP(AD5918,CDIHistorico_[Data],CDIHistorico_[CDI dia]/100,AH5918,0)</f>
        <v>4.3739000000000001E-4</v>
      </c>
      <c r="AI5919" s="2">
        <f t="shared" si="393"/>
        <v>1.1358449099520336</v>
      </c>
    </row>
    <row r="5920" spans="26:35" hidden="1" x14ac:dyDescent="0.25">
      <c r="Z5920"/>
      <c r="AD5920" s="5">
        <f t="shared" si="394"/>
        <v>45309</v>
      </c>
      <c r="AE5920" s="96" cm="1">
        <f t="array" ref="AE5920">_xlfn.XLOOKUP(AD5919,SELICHistorico[Data],SELICHistorico[SELIC dia]/100,AE5919,0)</f>
        <v>4.3739000000000001E-4</v>
      </c>
      <c r="AF5920" s="80">
        <f t="shared" si="392"/>
        <v>1.1363417171571977</v>
      </c>
      <c r="AG5920" s="123">
        <f t="shared" si="391"/>
        <v>1136.341717</v>
      </c>
      <c r="AH5920" s="126" cm="1">
        <f t="array" ref="AH5920">_xlfn.XLOOKUP(AD5919,CDIHistorico_[Data],CDIHistorico_[CDI dia]/100,AH5919,0)</f>
        <v>4.3739000000000001E-4</v>
      </c>
      <c r="AI5920" s="2">
        <f t="shared" si="393"/>
        <v>1.1363417171571977</v>
      </c>
    </row>
    <row r="5921" spans="26:35" hidden="1" x14ac:dyDescent="0.25">
      <c r="Z5921"/>
      <c r="AD5921" s="5">
        <f t="shared" si="394"/>
        <v>45310</v>
      </c>
      <c r="AE5921" s="96" cm="1">
        <f t="array" ref="AE5921">_xlfn.XLOOKUP(AD5920,SELICHistorico[Data],SELICHistorico[SELIC dia]/100,AE5920,0)</f>
        <v>4.3739000000000001E-4</v>
      </c>
      <c r="AF5921" s="80">
        <f t="shared" si="392"/>
        <v>1.1368387416608652</v>
      </c>
      <c r="AG5921" s="123">
        <f t="shared" si="391"/>
        <v>1136.838741</v>
      </c>
      <c r="AH5921" s="126" cm="1">
        <f t="array" ref="AH5921">_xlfn.XLOOKUP(AD5920,CDIHistorico_[Data],CDIHistorico_[CDI dia]/100,AH5920,0)</f>
        <v>4.3739000000000001E-4</v>
      </c>
      <c r="AI5921" s="2">
        <f t="shared" si="393"/>
        <v>1.1368387416608652</v>
      </c>
    </row>
    <row r="5922" spans="26:35" hidden="1" x14ac:dyDescent="0.25">
      <c r="Z5922"/>
      <c r="AD5922" s="5">
        <f t="shared" si="394"/>
        <v>45313</v>
      </c>
      <c r="AE5922" s="96" cm="1">
        <f t="array" ref="AE5922">_xlfn.XLOOKUP(AD5921,SELICHistorico[Data],SELICHistorico[SELIC dia]/100,AE5921,0)</f>
        <v>4.3739000000000001E-4</v>
      </c>
      <c r="AF5922" s="80">
        <f t="shared" si="392"/>
        <v>1.1373359835580803</v>
      </c>
      <c r="AG5922" s="123">
        <f t="shared" si="391"/>
        <v>1137.3359829999999</v>
      </c>
      <c r="AH5922" s="126" cm="1">
        <f t="array" ref="AH5922">_xlfn.XLOOKUP(AD5921,CDIHistorico_[Data],CDIHistorico_[CDI dia]/100,AH5921,0)</f>
        <v>4.3739000000000001E-4</v>
      </c>
      <c r="AI5922" s="2">
        <f t="shared" si="393"/>
        <v>1.1373359835580803</v>
      </c>
    </row>
    <row r="5923" spans="26:35" hidden="1" x14ac:dyDescent="0.25">
      <c r="Z5923"/>
      <c r="AD5923" s="5">
        <f t="shared" si="394"/>
        <v>45314</v>
      </c>
      <c r="AE5923" s="96" cm="1">
        <f t="array" ref="AE5923">_xlfn.XLOOKUP(AD5922,SELICHistorico[Data],SELICHistorico[SELIC dia]/100,AE5922,0)</f>
        <v>4.3739000000000001E-4</v>
      </c>
      <c r="AF5923" s="80">
        <f t="shared" si="392"/>
        <v>1.137833442943929</v>
      </c>
      <c r="AG5923" s="123">
        <f t="shared" si="391"/>
        <v>1137.8334420000001</v>
      </c>
      <c r="AH5923" s="126" cm="1">
        <f t="array" ref="AH5923">_xlfn.XLOOKUP(AD5922,CDIHistorico_[Data],CDIHistorico_[CDI dia]/100,AH5922,0)</f>
        <v>4.3739000000000001E-4</v>
      </c>
      <c r="AI5923" s="2">
        <f t="shared" si="393"/>
        <v>1.137833442943929</v>
      </c>
    </row>
    <row r="5924" spans="26:35" hidden="1" x14ac:dyDescent="0.25">
      <c r="Z5924"/>
      <c r="AD5924" s="5">
        <f t="shared" si="394"/>
        <v>45315</v>
      </c>
      <c r="AE5924" s="96" cm="1">
        <f t="array" ref="AE5924">_xlfn.XLOOKUP(AD5923,SELICHistorico[Data],SELICHistorico[SELIC dia]/100,AE5923,0)</f>
        <v>4.3739000000000001E-4</v>
      </c>
      <c r="AF5924" s="80">
        <f t="shared" si="392"/>
        <v>1.1383311199135384</v>
      </c>
      <c r="AG5924" s="123">
        <f t="shared" si="391"/>
        <v>1138.3311189999999</v>
      </c>
      <c r="AH5924" s="126" cm="1">
        <f t="array" ref="AH5924">_xlfn.XLOOKUP(AD5923,CDIHistorico_[Data],CDIHistorico_[CDI dia]/100,AH5923,0)</f>
        <v>4.3739000000000001E-4</v>
      </c>
      <c r="AI5924" s="2">
        <f t="shared" si="393"/>
        <v>1.1383311199135384</v>
      </c>
    </row>
    <row r="5925" spans="26:35" hidden="1" x14ac:dyDescent="0.25">
      <c r="Z5925"/>
      <c r="AD5925" s="5">
        <f t="shared" si="394"/>
        <v>45316</v>
      </c>
      <c r="AE5925" s="96" cm="1">
        <f t="array" ref="AE5925">_xlfn.XLOOKUP(AD5924,SELICHistorico[Data],SELICHistorico[SELIC dia]/100,AE5924,0)</f>
        <v>4.3739000000000001E-4</v>
      </c>
      <c r="AF5925" s="80">
        <f t="shared" si="392"/>
        <v>1.1388290145620774</v>
      </c>
      <c r="AG5925" s="123">
        <f t="shared" si="391"/>
        <v>1138.8290139999999</v>
      </c>
      <c r="AH5925" s="126" cm="1">
        <f t="array" ref="AH5925">_xlfn.XLOOKUP(AD5924,CDIHistorico_[Data],CDIHistorico_[CDI dia]/100,AH5924,0)</f>
        <v>4.3739000000000001E-4</v>
      </c>
      <c r="AI5925" s="2">
        <f t="shared" si="393"/>
        <v>1.1388290145620774</v>
      </c>
    </row>
    <row r="5926" spans="26:35" hidden="1" x14ac:dyDescent="0.25">
      <c r="Z5926"/>
      <c r="AD5926" s="5">
        <f t="shared" si="394"/>
        <v>45317</v>
      </c>
      <c r="AE5926" s="96" cm="1">
        <f t="array" ref="AE5926">_xlfn.XLOOKUP(AD5925,SELICHistorico[Data],SELICHistorico[SELIC dia]/100,AE5925,0)</f>
        <v>4.3739000000000001E-4</v>
      </c>
      <c r="AF5926" s="80">
        <f t="shared" si="392"/>
        <v>1.1393271269847569</v>
      </c>
      <c r="AG5926" s="123">
        <f t="shared" si="391"/>
        <v>1139.3271259999999</v>
      </c>
      <c r="AH5926" s="126" cm="1">
        <f t="array" ref="AH5926">_xlfn.XLOOKUP(AD5925,CDIHistorico_[Data],CDIHistorico_[CDI dia]/100,AH5925,0)</f>
        <v>4.3739000000000001E-4</v>
      </c>
      <c r="AI5926" s="2">
        <f t="shared" si="393"/>
        <v>1.1393271269847569</v>
      </c>
    </row>
    <row r="5927" spans="26:35" hidden="1" x14ac:dyDescent="0.25">
      <c r="Z5927"/>
      <c r="AD5927" s="5">
        <f t="shared" si="394"/>
        <v>45320</v>
      </c>
      <c r="AE5927" s="96" cm="1">
        <f t="array" ref="AE5927">_xlfn.XLOOKUP(AD5926,SELICHistorico[Data],SELICHistorico[SELIC dia]/100,AE5926,0)</f>
        <v>4.3739000000000001E-4</v>
      </c>
      <c r="AF5927" s="80">
        <f t="shared" si="392"/>
        <v>1.1398254572768289</v>
      </c>
      <c r="AG5927" s="123">
        <f t="shared" si="391"/>
        <v>1139.8254569999999</v>
      </c>
      <c r="AH5927" s="126" cm="1">
        <f t="array" ref="AH5927">_xlfn.XLOOKUP(AD5926,CDIHistorico_[Data],CDIHistorico_[CDI dia]/100,AH5926,0)</f>
        <v>4.3739000000000001E-4</v>
      </c>
      <c r="AI5927" s="2">
        <f t="shared" si="393"/>
        <v>1.1398254572768289</v>
      </c>
    </row>
    <row r="5928" spans="26:35" hidden="1" x14ac:dyDescent="0.25">
      <c r="Z5928"/>
      <c r="AD5928" s="5">
        <f t="shared" si="394"/>
        <v>45321</v>
      </c>
      <c r="AE5928" s="96" cm="1">
        <f t="array" ref="AE5928">_xlfn.XLOOKUP(AD5927,SELICHistorico[Data],SELICHistorico[SELIC dia]/100,AE5927,0)</f>
        <v>4.3739000000000001E-4</v>
      </c>
      <c r="AF5928" s="80">
        <f t="shared" si="392"/>
        <v>1.1403240055335873</v>
      </c>
      <c r="AG5928" s="123">
        <f t="shared" si="391"/>
        <v>1140.3240049999999</v>
      </c>
      <c r="AH5928" s="126" cm="1">
        <f t="array" ref="AH5928">_xlfn.XLOOKUP(AD5927,CDIHistorico_[Data],CDIHistorico_[CDI dia]/100,AH5927,0)</f>
        <v>4.3739000000000001E-4</v>
      </c>
      <c r="AI5928" s="2">
        <f t="shared" si="393"/>
        <v>1.1403240055335873</v>
      </c>
    </row>
    <row r="5929" spans="26:35" hidden="1" x14ac:dyDescent="0.25">
      <c r="Z5929"/>
      <c r="AD5929" s="5">
        <f t="shared" si="394"/>
        <v>45322</v>
      </c>
      <c r="AE5929" s="96" cm="1">
        <f t="array" ref="AE5929">_xlfn.XLOOKUP(AD5928,SELICHistorico[Data],SELICHistorico[SELIC dia]/100,AE5928,0)</f>
        <v>4.3739000000000001E-4</v>
      </c>
      <c r="AF5929" s="80">
        <f t="shared" si="392"/>
        <v>1.1408227718503676</v>
      </c>
      <c r="AG5929" s="123">
        <f t="shared" si="391"/>
        <v>1140.8227710000001</v>
      </c>
      <c r="AH5929" s="126" cm="1">
        <f t="array" ref="AH5929">_xlfn.XLOOKUP(AD5928,CDIHistorico_[Data],CDIHistorico_[CDI dia]/100,AH5928,0)</f>
        <v>4.3739000000000001E-4</v>
      </c>
      <c r="AI5929" s="2">
        <f t="shared" si="393"/>
        <v>1.1408227718503676</v>
      </c>
    </row>
    <row r="5930" spans="26:35" hidden="1" x14ac:dyDescent="0.25">
      <c r="Z5930"/>
      <c r="AD5930" s="5">
        <f t="shared" si="394"/>
        <v>45323</v>
      </c>
      <c r="AE5930" s="96" cm="1">
        <f t="array" ref="AE5930">_xlfn.XLOOKUP(AD5929,SELICHistorico[Data],SELICHistorico[SELIC dia]/100,AE5929,0)</f>
        <v>4.3739000000000001E-4</v>
      </c>
      <c r="AF5930" s="80">
        <f t="shared" si="392"/>
        <v>1.1413217563225473</v>
      </c>
      <c r="AG5930" s="123">
        <f t="shared" si="391"/>
        <v>1141.3217560000001</v>
      </c>
      <c r="AH5930" s="126" cm="1">
        <f t="array" ref="AH5930">_xlfn.XLOOKUP(AD5929,CDIHistorico_[Data],CDIHistorico_[CDI dia]/100,AH5929,0)</f>
        <v>4.3739000000000001E-4</v>
      </c>
      <c r="AI5930" s="2">
        <f t="shared" si="393"/>
        <v>1.1413217563225473</v>
      </c>
    </row>
    <row r="5931" spans="26:35" hidden="1" x14ac:dyDescent="0.25">
      <c r="Z5931"/>
      <c r="AD5931" s="5">
        <f t="shared" si="394"/>
        <v>45324</v>
      </c>
      <c r="AE5931" s="96" cm="1">
        <f t="array" ref="AE5931">_xlfn.XLOOKUP(AD5930,SELICHistorico[Data],SELICHistorico[SELIC dia]/100,AE5930,0)</f>
        <v>4.1957000000000002E-4</v>
      </c>
      <c r="AF5931" s="80">
        <f t="shared" si="392"/>
        <v>1.1418006206918476</v>
      </c>
      <c r="AG5931" s="123">
        <f t="shared" si="391"/>
        <v>1141.80062</v>
      </c>
      <c r="AH5931" s="126" cm="1">
        <f t="array" ref="AH5931">_xlfn.XLOOKUP(AD5930,CDIHistorico_[Data],CDIHistorico_[CDI dia]/100,AH5930,0)</f>
        <v>4.1957000000000002E-4</v>
      </c>
      <c r="AI5931" s="2">
        <f t="shared" si="393"/>
        <v>1.1418006206918476</v>
      </c>
    </row>
    <row r="5932" spans="26:35" hidden="1" x14ac:dyDescent="0.25">
      <c r="Z5932"/>
      <c r="AD5932" s="5">
        <f t="shared" si="394"/>
        <v>45327</v>
      </c>
      <c r="AE5932" s="96" cm="1">
        <f t="array" ref="AE5932">_xlfn.XLOOKUP(AD5931,SELICHistorico[Data],SELICHistorico[SELIC dia]/100,AE5931,0)</f>
        <v>4.1957000000000002E-4</v>
      </c>
      <c r="AF5932" s="80">
        <f t="shared" si="392"/>
        <v>1.1422796859782713</v>
      </c>
      <c r="AG5932" s="123">
        <f t="shared" si="391"/>
        <v>1142.279685</v>
      </c>
      <c r="AH5932" s="126" cm="1">
        <f t="array" ref="AH5932">_xlfn.XLOOKUP(AD5931,CDIHistorico_[Data],CDIHistorico_[CDI dia]/100,AH5931,0)</f>
        <v>4.1957000000000002E-4</v>
      </c>
      <c r="AI5932" s="2">
        <f t="shared" si="393"/>
        <v>1.1422796859782713</v>
      </c>
    </row>
    <row r="5933" spans="26:35" hidden="1" x14ac:dyDescent="0.25">
      <c r="Z5933"/>
      <c r="AD5933" s="5">
        <f t="shared" si="394"/>
        <v>45328</v>
      </c>
      <c r="AE5933" s="96" cm="1">
        <f t="array" ref="AE5933">_xlfn.XLOOKUP(AD5932,SELICHistorico[Data],SELICHistorico[SELIC dia]/100,AE5932,0)</f>
        <v>4.1957000000000002E-4</v>
      </c>
      <c r="AF5933" s="80">
        <f t="shared" si="392"/>
        <v>1.1427589522661172</v>
      </c>
      <c r="AG5933" s="123">
        <f t="shared" si="391"/>
        <v>1142.7589519999999</v>
      </c>
      <c r="AH5933" s="126" cm="1">
        <f t="array" ref="AH5933">_xlfn.XLOOKUP(AD5932,CDIHistorico_[Data],CDIHistorico_[CDI dia]/100,AH5932,0)</f>
        <v>4.1957000000000002E-4</v>
      </c>
      <c r="AI5933" s="2">
        <f t="shared" si="393"/>
        <v>1.1427589522661172</v>
      </c>
    </row>
    <row r="5934" spans="26:35" hidden="1" x14ac:dyDescent="0.25">
      <c r="Z5934"/>
      <c r="AD5934" s="5">
        <f t="shared" si="394"/>
        <v>45329</v>
      </c>
      <c r="AE5934" s="96" cm="1">
        <f t="array" ref="AE5934">_xlfn.XLOOKUP(AD5933,SELICHistorico[Data],SELICHistorico[SELIC dia]/100,AE5933,0)</f>
        <v>4.1957000000000002E-4</v>
      </c>
      <c r="AF5934" s="80">
        <f t="shared" si="392"/>
        <v>1.1432384196397196</v>
      </c>
      <c r="AG5934" s="123">
        <f t="shared" si="391"/>
        <v>1143.238419</v>
      </c>
      <c r="AH5934" s="126" cm="1">
        <f t="array" ref="AH5934">_xlfn.XLOOKUP(AD5933,CDIHistorico_[Data],CDIHistorico_[CDI dia]/100,AH5933,0)</f>
        <v>4.1957000000000002E-4</v>
      </c>
      <c r="AI5934" s="2">
        <f t="shared" si="393"/>
        <v>1.1432384196397196</v>
      </c>
    </row>
    <row r="5935" spans="26:35" hidden="1" x14ac:dyDescent="0.25">
      <c r="Z5935"/>
      <c r="AD5935" s="5">
        <f t="shared" si="394"/>
        <v>45330</v>
      </c>
      <c r="AE5935" s="96" cm="1">
        <f t="array" ref="AE5935">_xlfn.XLOOKUP(AD5934,SELICHistorico[Data],SELICHistorico[SELIC dia]/100,AE5934,0)</f>
        <v>4.1957000000000002E-4</v>
      </c>
      <c r="AF5935" s="80">
        <f t="shared" si="392"/>
        <v>1.1437180881834479</v>
      </c>
      <c r="AG5935" s="123">
        <f t="shared" si="391"/>
        <v>1143.7180880000001</v>
      </c>
      <c r="AH5935" s="126" cm="1">
        <f t="array" ref="AH5935">_xlfn.XLOOKUP(AD5934,CDIHistorico_[Data],CDIHistorico_[CDI dia]/100,AH5934,0)</f>
        <v>4.1957000000000002E-4</v>
      </c>
      <c r="AI5935" s="2">
        <f t="shared" si="393"/>
        <v>1.1437180881834479</v>
      </c>
    </row>
    <row r="5936" spans="26:35" hidden="1" x14ac:dyDescent="0.25">
      <c r="Z5936"/>
      <c r="AD5936" s="5">
        <f t="shared" si="394"/>
        <v>45331</v>
      </c>
      <c r="AE5936" s="96" cm="1">
        <f t="array" ref="AE5936">_xlfn.XLOOKUP(AD5935,SELICHistorico[Data],SELICHistorico[SELIC dia]/100,AE5935,0)</f>
        <v>4.1957000000000002E-4</v>
      </c>
      <c r="AF5936" s="80">
        <f t="shared" si="392"/>
        <v>1.144197957981707</v>
      </c>
      <c r="AG5936" s="123">
        <f t="shared" si="391"/>
        <v>1144.1979570000001</v>
      </c>
      <c r="AH5936" s="126" cm="1">
        <f t="array" ref="AH5936">_xlfn.XLOOKUP(AD5935,CDIHistorico_[Data],CDIHistorico_[CDI dia]/100,AH5935,0)</f>
        <v>4.1957000000000002E-4</v>
      </c>
      <c r="AI5936" s="2">
        <f t="shared" si="393"/>
        <v>1.144197957981707</v>
      </c>
    </row>
    <row r="5937" spans="26:35" hidden="1" x14ac:dyDescent="0.25">
      <c r="Z5937"/>
      <c r="AD5937" s="5">
        <f t="shared" si="394"/>
        <v>45336</v>
      </c>
      <c r="AE5937" s="96" cm="1">
        <f t="array" ref="AE5937">_xlfn.XLOOKUP(AD5936,SELICHistorico[Data],SELICHistorico[SELIC dia]/100,AE5936,0)</f>
        <v>4.1957000000000002E-4</v>
      </c>
      <c r="AF5937" s="80">
        <f t="shared" si="392"/>
        <v>1.1446780291189373</v>
      </c>
      <c r="AG5937" s="123">
        <f t="shared" si="391"/>
        <v>1144.6780289999999</v>
      </c>
      <c r="AH5937" s="126" cm="1">
        <f t="array" ref="AH5937">_xlfn.XLOOKUP(AD5936,CDIHistorico_[Data],CDIHistorico_[CDI dia]/100,AH5936,0)</f>
        <v>4.1957000000000002E-4</v>
      </c>
      <c r="AI5937" s="2">
        <f t="shared" si="393"/>
        <v>1.1446780291189373</v>
      </c>
    </row>
    <row r="5938" spans="26:35" hidden="1" x14ac:dyDescent="0.25">
      <c r="Z5938"/>
      <c r="AD5938" s="5">
        <f t="shared" si="394"/>
        <v>45337</v>
      </c>
      <c r="AE5938" s="96" cm="1">
        <f t="array" ref="AE5938">_xlfn.XLOOKUP(AD5937,SELICHistorico[Data],SELICHistorico[SELIC dia]/100,AE5937,0)</f>
        <v>4.1957000000000002E-4</v>
      </c>
      <c r="AF5938" s="80">
        <f t="shared" si="392"/>
        <v>1.1451583016796147</v>
      </c>
      <c r="AG5938" s="123">
        <f t="shared" si="391"/>
        <v>1145.1583009999999</v>
      </c>
      <c r="AH5938" s="126" cm="1">
        <f t="array" ref="AH5938">_xlfn.XLOOKUP(AD5937,CDIHistorico_[Data],CDIHistorico_[CDI dia]/100,AH5937,0)</f>
        <v>4.1957000000000002E-4</v>
      </c>
      <c r="AI5938" s="2">
        <f t="shared" si="393"/>
        <v>1.1451583016796147</v>
      </c>
    </row>
    <row r="5939" spans="26:35" hidden="1" x14ac:dyDescent="0.25">
      <c r="Z5939"/>
      <c r="AD5939" s="5">
        <f t="shared" si="394"/>
        <v>45338</v>
      </c>
      <c r="AE5939" s="96" cm="1">
        <f t="array" ref="AE5939">_xlfn.XLOOKUP(AD5938,SELICHistorico[Data],SELICHistorico[SELIC dia]/100,AE5938,0)</f>
        <v>4.1957000000000002E-4</v>
      </c>
      <c r="AF5939" s="80">
        <f t="shared" si="392"/>
        <v>1.1456387757482505</v>
      </c>
      <c r="AG5939" s="123">
        <f t="shared" si="391"/>
        <v>1145.6387749999999</v>
      </c>
      <c r="AH5939" s="126" cm="1">
        <f t="array" ref="AH5939">_xlfn.XLOOKUP(AD5938,CDIHistorico_[Data],CDIHistorico_[CDI dia]/100,AH5938,0)</f>
        <v>4.1957000000000002E-4</v>
      </c>
      <c r="AI5939" s="2">
        <f t="shared" si="393"/>
        <v>1.1456387757482505</v>
      </c>
    </row>
    <row r="5940" spans="26:35" hidden="1" x14ac:dyDescent="0.25">
      <c r="Z5940"/>
      <c r="AD5940" s="5">
        <f t="shared" si="394"/>
        <v>45341</v>
      </c>
      <c r="AE5940" s="96" cm="1">
        <f t="array" ref="AE5940">_xlfn.XLOOKUP(AD5939,SELICHistorico[Data],SELICHistorico[SELIC dia]/100,AE5939,0)</f>
        <v>4.1957000000000002E-4</v>
      </c>
      <c r="AF5940" s="80">
        <f t="shared" si="392"/>
        <v>1.1461194514093911</v>
      </c>
      <c r="AG5940" s="123">
        <f t="shared" si="391"/>
        <v>1146.119451</v>
      </c>
      <c r="AH5940" s="126" cm="1">
        <f t="array" ref="AH5940">_xlfn.XLOOKUP(AD5939,CDIHistorico_[Data],CDIHistorico_[CDI dia]/100,AH5939,0)</f>
        <v>4.1957000000000002E-4</v>
      </c>
      <c r="AI5940" s="2">
        <f t="shared" si="393"/>
        <v>1.1461194514093911</v>
      </c>
    </row>
    <row r="5941" spans="26:35" hidden="1" x14ac:dyDescent="0.25">
      <c r="Z5941"/>
      <c r="AD5941" s="5">
        <f t="shared" si="394"/>
        <v>45342</v>
      </c>
      <c r="AE5941" s="96" cm="1">
        <f t="array" ref="AE5941">_xlfn.XLOOKUP(AD5940,SELICHistorico[Data],SELICHistorico[SELIC dia]/100,AE5940,0)</f>
        <v>4.1957000000000002E-4</v>
      </c>
      <c r="AF5941" s="80">
        <f t="shared" si="392"/>
        <v>1.146600328747619</v>
      </c>
      <c r="AG5941" s="123">
        <f t="shared" si="391"/>
        <v>1146.600328</v>
      </c>
      <c r="AH5941" s="126" cm="1">
        <f t="array" ref="AH5941">_xlfn.XLOOKUP(AD5940,CDIHistorico_[Data],CDIHistorico_[CDI dia]/100,AH5940,0)</f>
        <v>4.1957000000000002E-4</v>
      </c>
      <c r="AI5941" s="2">
        <f t="shared" si="393"/>
        <v>1.146600328747619</v>
      </c>
    </row>
    <row r="5942" spans="26:35" hidden="1" x14ac:dyDescent="0.25">
      <c r="Z5942"/>
      <c r="AD5942" s="5">
        <f t="shared" si="394"/>
        <v>45343</v>
      </c>
      <c r="AE5942" s="96" cm="1">
        <f t="array" ref="AE5942">_xlfn.XLOOKUP(AD5941,SELICHistorico[Data],SELICHistorico[SELIC dia]/100,AE5941,0)</f>
        <v>4.1957000000000002E-4</v>
      </c>
      <c r="AF5942" s="80">
        <f t="shared" si="392"/>
        <v>1.1470814078475517</v>
      </c>
      <c r="AG5942" s="123">
        <f t="shared" si="391"/>
        <v>1147.0814069999999</v>
      </c>
      <c r="AH5942" s="126" cm="1">
        <f t="array" ref="AH5942">_xlfn.XLOOKUP(AD5941,CDIHistorico_[Data],CDIHistorico_[CDI dia]/100,AH5941,0)</f>
        <v>4.1957000000000002E-4</v>
      </c>
      <c r="AI5942" s="2">
        <f t="shared" si="393"/>
        <v>1.1470814078475517</v>
      </c>
    </row>
    <row r="5943" spans="26:35" hidden="1" x14ac:dyDescent="0.25">
      <c r="Z5943"/>
      <c r="AD5943" s="5">
        <f t="shared" si="394"/>
        <v>45344</v>
      </c>
      <c r="AE5943" s="96" cm="1">
        <f t="array" ref="AE5943">_xlfn.XLOOKUP(AD5942,SELICHistorico[Data],SELICHistorico[SELIC dia]/100,AE5942,0)</f>
        <v>4.1957000000000002E-4</v>
      </c>
      <c r="AF5943" s="80">
        <f t="shared" si="392"/>
        <v>1.1475626887938424</v>
      </c>
      <c r="AG5943" s="123">
        <f t="shared" si="391"/>
        <v>1147.562688</v>
      </c>
      <c r="AH5943" s="126" cm="1">
        <f t="array" ref="AH5943">_xlfn.XLOOKUP(AD5942,CDIHistorico_[Data],CDIHistorico_[CDI dia]/100,AH5942,0)</f>
        <v>4.1957000000000002E-4</v>
      </c>
      <c r="AI5943" s="2">
        <f t="shared" si="393"/>
        <v>1.1475626887938424</v>
      </c>
    </row>
    <row r="5944" spans="26:35" hidden="1" x14ac:dyDescent="0.25">
      <c r="Z5944"/>
      <c r="AD5944" s="5">
        <f t="shared" si="394"/>
        <v>45345</v>
      </c>
      <c r="AE5944" s="96" cm="1">
        <f t="array" ref="AE5944">_xlfn.XLOOKUP(AD5943,SELICHistorico[Data],SELICHistorico[SELIC dia]/100,AE5943,0)</f>
        <v>4.1957000000000002E-4</v>
      </c>
      <c r="AF5944" s="80">
        <f t="shared" si="392"/>
        <v>1.1480441716711796</v>
      </c>
      <c r="AG5944" s="123">
        <f t="shared" si="391"/>
        <v>1148.044171</v>
      </c>
      <c r="AH5944" s="126" cm="1">
        <f t="array" ref="AH5944">_xlfn.XLOOKUP(AD5943,CDIHistorico_[Data],CDIHistorico_[CDI dia]/100,AH5943,0)</f>
        <v>4.1957000000000002E-4</v>
      </c>
      <c r="AI5944" s="2">
        <f t="shared" si="393"/>
        <v>1.1480441716711796</v>
      </c>
    </row>
    <row r="5945" spans="26:35" hidden="1" x14ac:dyDescent="0.25">
      <c r="Z5945"/>
      <c r="AD5945" s="5">
        <f t="shared" si="394"/>
        <v>45348</v>
      </c>
      <c r="AE5945" s="96" cm="1">
        <f t="array" ref="AE5945">_xlfn.XLOOKUP(AD5944,SELICHistorico[Data],SELICHistorico[SELIC dia]/100,AE5944,0)</f>
        <v>4.1957000000000002E-4</v>
      </c>
      <c r="AF5945" s="80">
        <f t="shared" si="392"/>
        <v>1.1485258565642877</v>
      </c>
      <c r="AG5945" s="123">
        <f t="shared" si="391"/>
        <v>1148.525856</v>
      </c>
      <c r="AH5945" s="126" cm="1">
        <f t="array" ref="AH5945">_xlfn.XLOOKUP(AD5944,CDIHistorico_[Data],CDIHistorico_[CDI dia]/100,AH5944,0)</f>
        <v>4.1957000000000002E-4</v>
      </c>
      <c r="AI5945" s="2">
        <f t="shared" si="393"/>
        <v>1.1485258565642877</v>
      </c>
    </row>
    <row r="5946" spans="26:35" hidden="1" x14ac:dyDescent="0.25">
      <c r="Z5946"/>
      <c r="AD5946" s="5">
        <f t="shared" si="394"/>
        <v>45349</v>
      </c>
      <c r="AE5946" s="96" cm="1">
        <f t="array" ref="AE5946">_xlfn.XLOOKUP(AD5945,SELICHistorico[Data],SELICHistorico[SELIC dia]/100,AE5945,0)</f>
        <v>4.1957000000000002E-4</v>
      </c>
      <c r="AF5946" s="80">
        <f t="shared" si="392"/>
        <v>1.1490077435579265</v>
      </c>
      <c r="AG5946" s="123">
        <f t="shared" si="391"/>
        <v>1149.0077429999999</v>
      </c>
      <c r="AH5946" s="126" cm="1">
        <f t="array" ref="AH5946">_xlfn.XLOOKUP(AD5945,CDIHistorico_[Data],CDIHistorico_[CDI dia]/100,AH5945,0)</f>
        <v>4.1957000000000002E-4</v>
      </c>
      <c r="AI5946" s="2">
        <f t="shared" si="393"/>
        <v>1.1490077435579265</v>
      </c>
    </row>
    <row r="5947" spans="26:35" hidden="1" x14ac:dyDescent="0.25">
      <c r="Z5947"/>
      <c r="AD5947" s="5">
        <f t="shared" si="394"/>
        <v>45350</v>
      </c>
      <c r="AE5947" s="96" cm="1">
        <f t="array" ref="AE5947">_xlfn.XLOOKUP(AD5946,SELICHistorico[Data],SELICHistorico[SELIC dia]/100,AE5946,0)</f>
        <v>4.1957000000000002E-4</v>
      </c>
      <c r="AF5947" s="80">
        <f t="shared" si="392"/>
        <v>1.1494898327368912</v>
      </c>
      <c r="AG5947" s="123">
        <f t="shared" si="391"/>
        <v>1149.489832</v>
      </c>
      <c r="AH5947" s="126" cm="1">
        <f t="array" ref="AH5947">_xlfn.XLOOKUP(AD5946,CDIHistorico_[Data],CDIHistorico_[CDI dia]/100,AH5946,0)</f>
        <v>4.1957000000000002E-4</v>
      </c>
      <c r="AI5947" s="2">
        <f t="shared" si="393"/>
        <v>1.1494898327368912</v>
      </c>
    </row>
    <row r="5948" spans="26:35" hidden="1" x14ac:dyDescent="0.25">
      <c r="Z5948"/>
      <c r="AD5948" s="5">
        <f t="shared" si="394"/>
        <v>45351</v>
      </c>
      <c r="AE5948" s="96" cm="1">
        <f t="array" ref="AE5948">_xlfn.XLOOKUP(AD5947,SELICHistorico[Data],SELICHistorico[SELIC dia]/100,AE5947,0)</f>
        <v>4.1957000000000002E-4</v>
      </c>
      <c r="AF5948" s="80">
        <f t="shared" si="392"/>
        <v>1.1499721241860126</v>
      </c>
      <c r="AG5948" s="123">
        <f t="shared" si="391"/>
        <v>1149.9721239999999</v>
      </c>
      <c r="AH5948" s="126" cm="1">
        <f t="array" ref="AH5948">_xlfn.XLOOKUP(AD5947,CDIHistorico_[Data],CDIHistorico_[CDI dia]/100,AH5947,0)</f>
        <v>4.1957000000000002E-4</v>
      </c>
      <c r="AI5948" s="2">
        <f t="shared" si="393"/>
        <v>1.1499721241860126</v>
      </c>
    </row>
    <row r="5949" spans="26:35" hidden="1" x14ac:dyDescent="0.25">
      <c r="Z5949"/>
      <c r="AD5949" s="5">
        <f t="shared" si="394"/>
        <v>45352</v>
      </c>
      <c r="AE5949" s="96" cm="1">
        <f t="array" ref="AE5949">_xlfn.XLOOKUP(AD5948,SELICHistorico[Data],SELICHistorico[SELIC dia]/100,AE5948,0)</f>
        <v>4.1957000000000002E-4</v>
      </c>
      <c r="AF5949" s="80">
        <f t="shared" si="392"/>
        <v>1.1504546179901574</v>
      </c>
      <c r="AG5949" s="123">
        <f t="shared" si="391"/>
        <v>1150.4546170000001</v>
      </c>
      <c r="AH5949" s="126" cm="1">
        <f t="array" ref="AH5949">_xlfn.XLOOKUP(AD5948,CDIHistorico_[Data],CDIHistorico_[CDI dia]/100,AH5948,0)</f>
        <v>4.1957000000000002E-4</v>
      </c>
      <c r="AI5949" s="2">
        <f t="shared" si="393"/>
        <v>1.1504546179901574</v>
      </c>
    </row>
    <row r="5950" spans="26:35" hidden="1" x14ac:dyDescent="0.25">
      <c r="Z5950"/>
      <c r="AD5950" s="5">
        <f t="shared" si="394"/>
        <v>45355</v>
      </c>
      <c r="AE5950" s="96" cm="1">
        <f t="array" ref="AE5950">_xlfn.XLOOKUP(AD5949,SELICHistorico[Data],SELICHistorico[SELIC dia]/100,AE5949,0)</f>
        <v>4.1957000000000002E-4</v>
      </c>
      <c r="AF5950" s="80">
        <f t="shared" si="392"/>
        <v>1.1509373142342276</v>
      </c>
      <c r="AG5950" s="123">
        <f t="shared" si="391"/>
        <v>1150.937314</v>
      </c>
      <c r="AH5950" s="126" cm="1">
        <f t="array" ref="AH5950">_xlfn.XLOOKUP(AD5949,CDIHistorico_[Data],CDIHistorico_[CDI dia]/100,AH5949,0)</f>
        <v>4.1957000000000002E-4</v>
      </c>
      <c r="AI5950" s="2">
        <f t="shared" si="393"/>
        <v>1.1509373142342276</v>
      </c>
    </row>
    <row r="5951" spans="26:35" hidden="1" x14ac:dyDescent="0.25">
      <c r="Z5951"/>
      <c r="AD5951" s="5">
        <f t="shared" si="394"/>
        <v>45356</v>
      </c>
      <c r="AE5951" s="96" cm="1">
        <f t="array" ref="AE5951">_xlfn.XLOOKUP(AD5950,SELICHistorico[Data],SELICHistorico[SELIC dia]/100,AE5950,0)</f>
        <v>4.1957000000000002E-4</v>
      </c>
      <c r="AF5951" s="80">
        <f t="shared" si="392"/>
        <v>1.151420213003161</v>
      </c>
      <c r="AG5951" s="123">
        <f t="shared" si="391"/>
        <v>1151.4202130000001</v>
      </c>
      <c r="AH5951" s="126" cm="1">
        <f t="array" ref="AH5951">_xlfn.XLOOKUP(AD5950,CDIHistorico_[Data],CDIHistorico_[CDI dia]/100,AH5950,0)</f>
        <v>4.1957000000000002E-4</v>
      </c>
      <c r="AI5951" s="2">
        <f t="shared" si="393"/>
        <v>1.151420213003161</v>
      </c>
    </row>
    <row r="5952" spans="26:35" hidden="1" x14ac:dyDescent="0.25">
      <c r="Z5952"/>
      <c r="AD5952" s="5">
        <f t="shared" si="394"/>
        <v>45357</v>
      </c>
      <c r="AE5952" s="96" cm="1">
        <f t="array" ref="AE5952">_xlfn.XLOOKUP(AD5951,SELICHistorico[Data],SELICHistorico[SELIC dia]/100,AE5951,0)</f>
        <v>4.1957000000000002E-4</v>
      </c>
      <c r="AF5952" s="80">
        <f t="shared" si="392"/>
        <v>1.1519033143819308</v>
      </c>
      <c r="AG5952" s="123">
        <f t="shared" si="391"/>
        <v>1151.9033139999999</v>
      </c>
      <c r="AH5952" s="126" cm="1">
        <f t="array" ref="AH5952">_xlfn.XLOOKUP(AD5951,CDIHistorico_[Data],CDIHistorico_[CDI dia]/100,AH5951,0)</f>
        <v>4.1957000000000002E-4</v>
      </c>
      <c r="AI5952" s="2">
        <f t="shared" si="393"/>
        <v>1.1519033143819308</v>
      </c>
    </row>
    <row r="5953" spans="26:35" hidden="1" x14ac:dyDescent="0.25">
      <c r="Z5953"/>
      <c r="AD5953" s="5">
        <f t="shared" si="394"/>
        <v>45358</v>
      </c>
      <c r="AE5953" s="96" cm="1">
        <f t="array" ref="AE5953">_xlfn.XLOOKUP(AD5952,SELICHistorico[Data],SELICHistorico[SELIC dia]/100,AE5952,0)</f>
        <v>4.1957000000000002E-4</v>
      </c>
      <c r="AF5953" s="80">
        <f t="shared" si="392"/>
        <v>1.152386618455546</v>
      </c>
      <c r="AG5953" s="123">
        <f t="shared" si="391"/>
        <v>1152.386618</v>
      </c>
      <c r="AH5953" s="126" cm="1">
        <f t="array" ref="AH5953">_xlfn.XLOOKUP(AD5952,CDIHistorico_[Data],CDIHistorico_[CDI dia]/100,AH5952,0)</f>
        <v>4.1957000000000002E-4</v>
      </c>
      <c r="AI5953" s="2">
        <f t="shared" si="393"/>
        <v>1.152386618455546</v>
      </c>
    </row>
    <row r="5954" spans="26:35" hidden="1" x14ac:dyDescent="0.25">
      <c r="Z5954"/>
      <c r="AD5954" s="5">
        <f t="shared" si="394"/>
        <v>45359</v>
      </c>
      <c r="AE5954" s="96" cm="1">
        <f t="array" ref="AE5954">_xlfn.XLOOKUP(AD5953,SELICHistorico[Data],SELICHistorico[SELIC dia]/100,AE5953,0)</f>
        <v>4.1957000000000002E-4</v>
      </c>
      <c r="AF5954" s="80">
        <f t="shared" si="392"/>
        <v>1.1528701253090514</v>
      </c>
      <c r="AG5954" s="123">
        <f t="shared" si="391"/>
        <v>1152.8701249999999</v>
      </c>
      <c r="AH5954" s="126" cm="1">
        <f t="array" ref="AH5954">_xlfn.XLOOKUP(AD5953,CDIHistorico_[Data],CDIHistorico_[CDI dia]/100,AH5953,0)</f>
        <v>4.1957000000000002E-4</v>
      </c>
      <c r="AI5954" s="2">
        <f t="shared" si="393"/>
        <v>1.1528701253090514</v>
      </c>
    </row>
    <row r="5955" spans="26:35" hidden="1" x14ac:dyDescent="0.25">
      <c r="Z5955"/>
      <c r="AD5955" s="5">
        <f t="shared" si="394"/>
        <v>45362</v>
      </c>
      <c r="AE5955" s="96" cm="1">
        <f t="array" ref="AE5955">_xlfn.XLOOKUP(AD5954,SELICHistorico[Data],SELICHistorico[SELIC dia]/100,AE5954,0)</f>
        <v>4.1957000000000002E-4</v>
      </c>
      <c r="AF5955" s="80">
        <f t="shared" si="392"/>
        <v>1.1533538350275274</v>
      </c>
      <c r="AG5955" s="123">
        <f t="shared" si="391"/>
        <v>1153.3538349999999</v>
      </c>
      <c r="AH5955" s="126" cm="1">
        <f t="array" ref="AH5955">_xlfn.XLOOKUP(AD5954,CDIHistorico_[Data],CDIHistorico_[CDI dia]/100,AH5954,0)</f>
        <v>4.1957000000000002E-4</v>
      </c>
      <c r="AI5955" s="2">
        <f t="shared" si="393"/>
        <v>1.1533538350275274</v>
      </c>
    </row>
    <row r="5956" spans="26:35" hidden="1" x14ac:dyDescent="0.25">
      <c r="Z5956"/>
      <c r="AD5956" s="5">
        <f t="shared" si="394"/>
        <v>45363</v>
      </c>
      <c r="AE5956" s="96" cm="1">
        <f t="array" ref="AE5956">_xlfn.XLOOKUP(AD5955,SELICHistorico[Data],SELICHistorico[SELIC dia]/100,AE5955,0)</f>
        <v>4.1957000000000002E-4</v>
      </c>
      <c r="AF5956" s="80">
        <f t="shared" si="392"/>
        <v>1.1538377476960899</v>
      </c>
      <c r="AG5956" s="123">
        <f t="shared" si="391"/>
        <v>1153.837747</v>
      </c>
      <c r="AH5956" s="126" cm="1">
        <f t="array" ref="AH5956">_xlfn.XLOOKUP(AD5955,CDIHistorico_[Data],CDIHistorico_[CDI dia]/100,AH5955,0)</f>
        <v>4.1957000000000002E-4</v>
      </c>
      <c r="AI5956" s="2">
        <f t="shared" si="393"/>
        <v>1.1538377476960899</v>
      </c>
    </row>
    <row r="5957" spans="26:35" hidden="1" x14ac:dyDescent="0.25">
      <c r="Z5957"/>
      <c r="AD5957" s="5">
        <f t="shared" si="394"/>
        <v>45364</v>
      </c>
      <c r="AE5957" s="96" cm="1">
        <f t="array" ref="AE5957">_xlfn.XLOOKUP(AD5956,SELICHistorico[Data],SELICHistorico[SELIC dia]/100,AE5956,0)</f>
        <v>4.1957000000000002E-4</v>
      </c>
      <c r="AF5957" s="80">
        <f t="shared" si="392"/>
        <v>1.1543218633998908</v>
      </c>
      <c r="AG5957" s="123">
        <f t="shared" si="391"/>
        <v>1154.3218629999999</v>
      </c>
      <c r="AH5957" s="126" cm="1">
        <f t="array" ref="AH5957">_xlfn.XLOOKUP(AD5956,CDIHistorico_[Data],CDIHistorico_[CDI dia]/100,AH5956,0)</f>
        <v>4.1957000000000002E-4</v>
      </c>
      <c r="AI5957" s="2">
        <f t="shared" si="393"/>
        <v>1.1543218633998908</v>
      </c>
    </row>
    <row r="5958" spans="26:35" hidden="1" x14ac:dyDescent="0.25">
      <c r="Z5958"/>
      <c r="AD5958" s="5">
        <f t="shared" si="394"/>
        <v>45365</v>
      </c>
      <c r="AE5958" s="96" cm="1">
        <f t="array" ref="AE5958">_xlfn.XLOOKUP(AD5957,SELICHistorico[Data],SELICHistorico[SELIC dia]/100,AE5957,0)</f>
        <v>4.1957000000000002E-4</v>
      </c>
      <c r="AF5958" s="80">
        <f t="shared" si="392"/>
        <v>1.1548061822241176</v>
      </c>
      <c r="AG5958" s="123">
        <f t="shared" si="391"/>
        <v>1154.806182</v>
      </c>
      <c r="AH5958" s="126" cm="1">
        <f t="array" ref="AH5958">_xlfn.XLOOKUP(AD5957,CDIHistorico_[Data],CDIHistorico_[CDI dia]/100,AH5957,0)</f>
        <v>4.1957000000000002E-4</v>
      </c>
      <c r="AI5958" s="2">
        <f t="shared" si="393"/>
        <v>1.1548061822241176</v>
      </c>
    </row>
    <row r="5959" spans="26:35" hidden="1" x14ac:dyDescent="0.25">
      <c r="Z5959"/>
      <c r="AD5959" s="5">
        <f t="shared" si="394"/>
        <v>45366</v>
      </c>
      <c r="AE5959" s="96" cm="1">
        <f t="array" ref="AE5959">_xlfn.XLOOKUP(AD5958,SELICHistorico[Data],SELICHistorico[SELIC dia]/100,AE5958,0)</f>
        <v>4.1957000000000002E-4</v>
      </c>
      <c r="AF5959" s="80">
        <f t="shared" si="392"/>
        <v>1.1552907042539935</v>
      </c>
      <c r="AG5959" s="123">
        <f t="shared" si="391"/>
        <v>1155.290704</v>
      </c>
      <c r="AH5959" s="126" cm="1">
        <f t="array" ref="AH5959">_xlfn.XLOOKUP(AD5958,CDIHistorico_[Data],CDIHistorico_[CDI dia]/100,AH5958,0)</f>
        <v>4.1957000000000002E-4</v>
      </c>
      <c r="AI5959" s="2">
        <f t="shared" si="393"/>
        <v>1.1552907042539935</v>
      </c>
    </row>
    <row r="5960" spans="26:35" hidden="1" x14ac:dyDescent="0.25">
      <c r="Z5960"/>
      <c r="AD5960" s="5">
        <f t="shared" si="394"/>
        <v>45369</v>
      </c>
      <c r="AE5960" s="96" cm="1">
        <f t="array" ref="AE5960">_xlfn.XLOOKUP(AD5959,SELICHistorico[Data],SELICHistorico[SELIC dia]/100,AE5959,0)</f>
        <v>4.1957000000000002E-4</v>
      </c>
      <c r="AF5960" s="80">
        <f t="shared" si="392"/>
        <v>1.1557754295747773</v>
      </c>
      <c r="AG5960" s="123">
        <f t="shared" si="391"/>
        <v>1155.775429</v>
      </c>
      <c r="AH5960" s="126" cm="1">
        <f t="array" ref="AH5960">_xlfn.XLOOKUP(AD5959,CDIHistorico_[Data],CDIHistorico_[CDI dia]/100,AH5959,0)</f>
        <v>4.1957000000000002E-4</v>
      </c>
      <c r="AI5960" s="2">
        <f t="shared" si="393"/>
        <v>1.1557754295747773</v>
      </c>
    </row>
    <row r="5961" spans="26:35" hidden="1" x14ac:dyDescent="0.25">
      <c r="Z5961"/>
      <c r="AD5961" s="5">
        <f t="shared" si="394"/>
        <v>45370</v>
      </c>
      <c r="AE5961" s="96" cm="1">
        <f t="array" ref="AE5961">_xlfn.XLOOKUP(AD5960,SELICHistorico[Data],SELICHistorico[SELIC dia]/100,AE5960,0)</f>
        <v>4.1957000000000002E-4</v>
      </c>
      <c r="AF5961" s="80">
        <f t="shared" si="392"/>
        <v>1.1562603582717641</v>
      </c>
      <c r="AG5961" s="123">
        <f t="shared" si="391"/>
        <v>1156.260358</v>
      </c>
      <c r="AH5961" s="126" cm="1">
        <f t="array" ref="AH5961">_xlfn.XLOOKUP(AD5960,CDIHistorico_[Data],CDIHistorico_[CDI dia]/100,AH5960,0)</f>
        <v>4.1957000000000002E-4</v>
      </c>
      <c r="AI5961" s="2">
        <f t="shared" si="393"/>
        <v>1.1562603582717641</v>
      </c>
    </row>
    <row r="5962" spans="26:35" hidden="1" x14ac:dyDescent="0.25">
      <c r="Z5962"/>
      <c r="AD5962" s="5">
        <f t="shared" si="394"/>
        <v>45371</v>
      </c>
      <c r="AE5962" s="96" cm="1">
        <f t="array" ref="AE5962">_xlfn.XLOOKUP(AD5961,SELICHistorico[Data],SELICHistorico[SELIC dia]/100,AE5961,0)</f>
        <v>4.1957000000000002E-4</v>
      </c>
      <c r="AF5962" s="80">
        <f t="shared" si="392"/>
        <v>1.1567454904302843</v>
      </c>
      <c r="AG5962" s="123">
        <f t="shared" si="391"/>
        <v>1156.74549</v>
      </c>
      <c r="AH5962" s="126" cm="1">
        <f t="array" ref="AH5962">_xlfn.XLOOKUP(AD5961,CDIHistorico_[Data],CDIHistorico_[CDI dia]/100,AH5961,0)</f>
        <v>4.1957000000000002E-4</v>
      </c>
      <c r="AI5962" s="2">
        <f t="shared" si="393"/>
        <v>1.1567454904302843</v>
      </c>
    </row>
    <row r="5963" spans="26:35" hidden="1" x14ac:dyDescent="0.25">
      <c r="Z5963"/>
      <c r="AD5963" s="5">
        <f t="shared" si="394"/>
        <v>45372</v>
      </c>
      <c r="AE5963" s="96" cm="1">
        <f t="array" ref="AE5963">_xlfn.XLOOKUP(AD5962,SELICHistorico[Data],SELICHistorico[SELIC dia]/100,AE5962,0)</f>
        <v>4.1957000000000002E-4</v>
      </c>
      <c r="AF5963" s="80">
        <f t="shared" si="392"/>
        <v>1.1572308261357043</v>
      </c>
      <c r="AG5963" s="123">
        <f t="shared" si="391"/>
        <v>1157.230826</v>
      </c>
      <c r="AH5963" s="126" cm="1">
        <f t="array" ref="AH5963">_xlfn.XLOOKUP(AD5962,CDIHistorico_[Data],CDIHistorico_[CDI dia]/100,AH5962,0)</f>
        <v>4.1957000000000002E-4</v>
      </c>
      <c r="AI5963" s="2">
        <f t="shared" si="393"/>
        <v>1.1572308261357043</v>
      </c>
    </row>
    <row r="5964" spans="26:35" hidden="1" x14ac:dyDescent="0.25">
      <c r="Z5964"/>
      <c r="AD5964" s="5">
        <f t="shared" si="394"/>
        <v>45373</v>
      </c>
      <c r="AE5964" s="96" cm="1">
        <f t="array" ref="AE5964">_xlfn.XLOOKUP(AD5963,SELICHistorico[Data],SELICHistorico[SELIC dia]/100,AE5963,0)</f>
        <v>4.0168000000000002E-4</v>
      </c>
      <c r="AF5964" s="80">
        <f t="shared" si="392"/>
        <v>1.1576956626139465</v>
      </c>
      <c r="AG5964" s="123">
        <f t="shared" ref="AG5964:AG6027" si="395">TRUNC(1000*AF5964,6)</f>
        <v>1157.6956620000001</v>
      </c>
      <c r="AH5964" s="126" cm="1">
        <f t="array" ref="AH5964">_xlfn.XLOOKUP(AD5963,CDIHistorico_[Data],CDIHistorico_[CDI dia]/100,AH5963,0)</f>
        <v>4.0168000000000002E-4</v>
      </c>
      <c r="AI5964" s="2">
        <f t="shared" si="393"/>
        <v>1.1576956626139465</v>
      </c>
    </row>
    <row r="5965" spans="26:35" hidden="1" x14ac:dyDescent="0.25">
      <c r="Z5965"/>
      <c r="AD5965" s="5">
        <f t="shared" si="394"/>
        <v>45376</v>
      </c>
      <c r="AE5965" s="96" cm="1">
        <f t="array" ref="AE5965">_xlfn.XLOOKUP(AD5964,SELICHistorico[Data],SELICHistorico[SELIC dia]/100,AE5964,0)</f>
        <v>4.0168000000000002E-4</v>
      </c>
      <c r="AF5965" s="80">
        <f t="shared" ref="AF5965:AF6028" si="396">AF5964*(1+AE5965)</f>
        <v>1.1581606858077051</v>
      </c>
      <c r="AG5965" s="123">
        <f t="shared" si="395"/>
        <v>1158.1606850000001</v>
      </c>
      <c r="AH5965" s="126" cm="1">
        <f t="array" ref="AH5965">_xlfn.XLOOKUP(AD5964,CDIHistorico_[Data],CDIHistorico_[CDI dia]/100,AH5964,0)</f>
        <v>4.0168000000000002E-4</v>
      </c>
      <c r="AI5965" s="2">
        <f t="shared" ref="AI5965:AI6028" si="397">AI5964*(1+AH5965)</f>
        <v>1.1581606858077051</v>
      </c>
    </row>
    <row r="5966" spans="26:35" hidden="1" x14ac:dyDescent="0.25">
      <c r="Z5966"/>
      <c r="AD5966" s="5">
        <f t="shared" si="394"/>
        <v>45377</v>
      </c>
      <c r="AE5966" s="96" cm="1">
        <f t="array" ref="AE5966">_xlfn.XLOOKUP(AD5965,SELICHistorico[Data],SELICHistorico[SELIC dia]/100,AE5965,0)</f>
        <v>4.0168000000000002E-4</v>
      </c>
      <c r="AF5966" s="80">
        <f t="shared" si="396"/>
        <v>1.1586258957919804</v>
      </c>
      <c r="AG5966" s="123">
        <f t="shared" si="395"/>
        <v>1158.6258949999999</v>
      </c>
      <c r="AH5966" s="126" cm="1">
        <f t="array" ref="AH5966">_xlfn.XLOOKUP(AD5965,CDIHistorico_[Data],CDIHistorico_[CDI dia]/100,AH5965,0)</f>
        <v>4.0168000000000002E-4</v>
      </c>
      <c r="AI5966" s="2">
        <f t="shared" si="397"/>
        <v>1.1586258957919804</v>
      </c>
    </row>
    <row r="5967" spans="26:35" hidden="1" x14ac:dyDescent="0.25">
      <c r="Z5967"/>
      <c r="AD5967" s="5">
        <f t="shared" si="394"/>
        <v>45378</v>
      </c>
      <c r="AE5967" s="96" cm="1">
        <f t="array" ref="AE5967">_xlfn.XLOOKUP(AD5966,SELICHistorico[Data],SELICHistorico[SELIC dia]/100,AE5966,0)</f>
        <v>4.0168000000000002E-4</v>
      </c>
      <c r="AF5967" s="80">
        <f t="shared" si="396"/>
        <v>1.159091292641802</v>
      </c>
      <c r="AG5967" s="123">
        <f t="shared" si="395"/>
        <v>1159.0912920000001</v>
      </c>
      <c r="AH5967" s="126" cm="1">
        <f t="array" ref="AH5967">_xlfn.XLOOKUP(AD5966,CDIHistorico_[Data],CDIHistorico_[CDI dia]/100,AH5966,0)</f>
        <v>4.0168000000000002E-4</v>
      </c>
      <c r="AI5967" s="2">
        <f t="shared" si="397"/>
        <v>1.159091292641802</v>
      </c>
    </row>
    <row r="5968" spans="26:35" hidden="1" x14ac:dyDescent="0.25">
      <c r="Z5968"/>
      <c r="AD5968" s="5">
        <f t="shared" si="394"/>
        <v>45379</v>
      </c>
      <c r="AE5968" s="96" cm="1">
        <f t="array" ref="AE5968">_xlfn.XLOOKUP(AD5967,SELICHistorico[Data],SELICHistorico[SELIC dia]/100,AE5967,0)</f>
        <v>4.0168000000000002E-4</v>
      </c>
      <c r="AF5968" s="80">
        <f t="shared" si="396"/>
        <v>1.1595568764322304</v>
      </c>
      <c r="AG5968" s="123">
        <f t="shared" si="395"/>
        <v>1159.5568760000001</v>
      </c>
      <c r="AH5968" s="126" cm="1">
        <f t="array" ref="AH5968">_xlfn.XLOOKUP(AD5967,CDIHistorico_[Data],CDIHistorico_[CDI dia]/100,AH5967,0)</f>
        <v>4.0168000000000002E-4</v>
      </c>
      <c r="AI5968" s="2">
        <f t="shared" si="397"/>
        <v>1.1595568764322304</v>
      </c>
    </row>
    <row r="5969" spans="26:35" hidden="1" x14ac:dyDescent="0.25">
      <c r="Z5969"/>
      <c r="AD5969" s="5">
        <f t="shared" si="394"/>
        <v>45383</v>
      </c>
      <c r="AE5969" s="96" cm="1">
        <f t="array" ref="AE5969">_xlfn.XLOOKUP(AD5968,SELICHistorico[Data],SELICHistorico[SELIC dia]/100,AE5968,0)</f>
        <v>4.0168000000000002E-4</v>
      </c>
      <c r="AF5969" s="80">
        <f t="shared" si="396"/>
        <v>1.1600226472383557</v>
      </c>
      <c r="AG5969" s="123">
        <f t="shared" si="395"/>
        <v>1160.022647</v>
      </c>
      <c r="AH5969" s="126" cm="1">
        <f t="array" ref="AH5969">_xlfn.XLOOKUP(AD5968,CDIHistorico_[Data],CDIHistorico_[CDI dia]/100,AH5968,0)</f>
        <v>4.0168000000000002E-4</v>
      </c>
      <c r="AI5969" s="2">
        <f t="shared" si="397"/>
        <v>1.1600226472383557</v>
      </c>
    </row>
    <row r="5970" spans="26:35" hidden="1" x14ac:dyDescent="0.25">
      <c r="Z5970"/>
      <c r="AD5970" s="5">
        <f t="shared" si="394"/>
        <v>45384</v>
      </c>
      <c r="AE5970" s="96" cm="1">
        <f t="array" ref="AE5970">_xlfn.XLOOKUP(AD5969,SELICHistorico[Data],SELICHistorico[SELIC dia]/100,AE5969,0)</f>
        <v>4.0168000000000002E-4</v>
      </c>
      <c r="AF5970" s="80">
        <f t="shared" si="396"/>
        <v>1.1604886051352983</v>
      </c>
      <c r="AG5970" s="123">
        <f t="shared" si="395"/>
        <v>1160.488605</v>
      </c>
      <c r="AH5970" s="126" cm="1">
        <f t="array" ref="AH5970">_xlfn.XLOOKUP(AD5969,CDIHistorico_[Data],CDIHistorico_[CDI dia]/100,AH5969,0)</f>
        <v>4.0168000000000002E-4</v>
      </c>
      <c r="AI5970" s="2">
        <f t="shared" si="397"/>
        <v>1.1604886051352983</v>
      </c>
    </row>
    <row r="5971" spans="26:35" hidden="1" x14ac:dyDescent="0.25">
      <c r="Z5971"/>
      <c r="AD5971" s="5">
        <f t="shared" si="394"/>
        <v>45385</v>
      </c>
      <c r="AE5971" s="96" cm="1">
        <f t="array" ref="AE5971">_xlfn.XLOOKUP(AD5970,SELICHistorico[Data],SELICHistorico[SELIC dia]/100,AE5970,0)</f>
        <v>4.0168000000000002E-4</v>
      </c>
      <c r="AF5971" s="80">
        <f t="shared" si="396"/>
        <v>1.1609547501982089</v>
      </c>
      <c r="AG5971" s="123">
        <f t="shared" si="395"/>
        <v>1160.9547500000001</v>
      </c>
      <c r="AH5971" s="126" cm="1">
        <f t="array" ref="AH5971">_xlfn.XLOOKUP(AD5970,CDIHistorico_[Data],CDIHistorico_[CDI dia]/100,AH5970,0)</f>
        <v>4.0168000000000002E-4</v>
      </c>
      <c r="AI5971" s="2">
        <f t="shared" si="397"/>
        <v>1.1609547501982089</v>
      </c>
    </row>
    <row r="5972" spans="26:35" hidden="1" x14ac:dyDescent="0.25">
      <c r="Z5972"/>
      <c r="AD5972" s="5">
        <f t="shared" ref="AD5972:AD6035" si="398">WORKDAY(AD5971,1,feriados)</f>
        <v>45386</v>
      </c>
      <c r="AE5972" s="96" cm="1">
        <f t="array" ref="AE5972">_xlfn.XLOOKUP(AD5971,SELICHistorico[Data],SELICHistorico[SELIC dia]/100,AE5971,0)</f>
        <v>4.0168000000000002E-4</v>
      </c>
      <c r="AF5972" s="80">
        <f t="shared" si="396"/>
        <v>1.1614210825022686</v>
      </c>
      <c r="AG5972" s="123">
        <f t="shared" si="395"/>
        <v>1161.4210820000001</v>
      </c>
      <c r="AH5972" s="126" cm="1">
        <f t="array" ref="AH5972">_xlfn.XLOOKUP(AD5971,CDIHistorico_[Data],CDIHistorico_[CDI dia]/100,AH5971,0)</f>
        <v>4.0168000000000002E-4</v>
      </c>
      <c r="AI5972" s="2">
        <f t="shared" si="397"/>
        <v>1.1614210825022686</v>
      </c>
    </row>
    <row r="5973" spans="26:35" hidden="1" x14ac:dyDescent="0.25">
      <c r="Z5973"/>
      <c r="AD5973" s="5">
        <f t="shared" si="398"/>
        <v>45387</v>
      </c>
      <c r="AE5973" s="96" cm="1">
        <f t="array" ref="AE5973">_xlfn.XLOOKUP(AD5972,SELICHistorico[Data],SELICHistorico[SELIC dia]/100,AE5972,0)</f>
        <v>4.0168000000000002E-4</v>
      </c>
      <c r="AF5973" s="80">
        <f t="shared" si="396"/>
        <v>1.161887602122688</v>
      </c>
      <c r="AG5973" s="123">
        <f t="shared" si="395"/>
        <v>1161.887602</v>
      </c>
      <c r="AH5973" s="126" cm="1">
        <f t="array" ref="AH5973">_xlfn.XLOOKUP(AD5972,CDIHistorico_[Data],CDIHistorico_[CDI dia]/100,AH5972,0)</f>
        <v>4.0168000000000002E-4</v>
      </c>
      <c r="AI5973" s="2">
        <f t="shared" si="397"/>
        <v>1.161887602122688</v>
      </c>
    </row>
    <row r="5974" spans="26:35" hidden="1" x14ac:dyDescent="0.25">
      <c r="Z5974"/>
      <c r="AD5974" s="5">
        <f t="shared" si="398"/>
        <v>45390</v>
      </c>
      <c r="AE5974" s="96" cm="1">
        <f t="array" ref="AE5974">_xlfn.XLOOKUP(AD5973,SELICHistorico[Data],SELICHistorico[SELIC dia]/100,AE5973,0)</f>
        <v>4.0168000000000002E-4</v>
      </c>
      <c r="AF5974" s="80">
        <f t="shared" si="396"/>
        <v>1.1623543091347086</v>
      </c>
      <c r="AG5974" s="123">
        <f t="shared" si="395"/>
        <v>1162.3543090000001</v>
      </c>
      <c r="AH5974" s="126" cm="1">
        <f t="array" ref="AH5974">_xlfn.XLOOKUP(AD5973,CDIHistorico_[Data],CDIHistorico_[CDI dia]/100,AH5973,0)</f>
        <v>4.0168000000000002E-4</v>
      </c>
      <c r="AI5974" s="2">
        <f t="shared" si="397"/>
        <v>1.1623543091347086</v>
      </c>
    </row>
    <row r="5975" spans="26:35" hidden="1" x14ac:dyDescent="0.25">
      <c r="Z5975"/>
      <c r="AD5975" s="5">
        <f t="shared" si="398"/>
        <v>45391</v>
      </c>
      <c r="AE5975" s="96" cm="1">
        <f t="array" ref="AE5975">_xlfn.XLOOKUP(AD5974,SELICHistorico[Data],SELICHistorico[SELIC dia]/100,AE5974,0)</f>
        <v>4.0168000000000002E-4</v>
      </c>
      <c r="AF5975" s="80">
        <f t="shared" si="396"/>
        <v>1.1628212036136019</v>
      </c>
      <c r="AG5975" s="123">
        <f t="shared" si="395"/>
        <v>1162.821203</v>
      </c>
      <c r="AH5975" s="126" cm="1">
        <f t="array" ref="AH5975">_xlfn.XLOOKUP(AD5974,CDIHistorico_[Data],CDIHistorico_[CDI dia]/100,AH5974,0)</f>
        <v>4.0168000000000002E-4</v>
      </c>
      <c r="AI5975" s="2">
        <f t="shared" si="397"/>
        <v>1.1628212036136019</v>
      </c>
    </row>
    <row r="5976" spans="26:35" hidden="1" x14ac:dyDescent="0.25">
      <c r="Z5976"/>
      <c r="AD5976" s="5">
        <f t="shared" si="398"/>
        <v>45392</v>
      </c>
      <c r="AE5976" s="96" cm="1">
        <f t="array" ref="AE5976">_xlfn.XLOOKUP(AD5975,SELICHistorico[Data],SELICHistorico[SELIC dia]/100,AE5975,0)</f>
        <v>4.0168000000000002E-4</v>
      </c>
      <c r="AF5976" s="80">
        <f t="shared" si="396"/>
        <v>1.1632882856346694</v>
      </c>
      <c r="AG5976" s="123">
        <f t="shared" si="395"/>
        <v>1163.2882850000001</v>
      </c>
      <c r="AH5976" s="126" cm="1">
        <f t="array" ref="AH5976">_xlfn.XLOOKUP(AD5975,CDIHistorico_[Data],CDIHistorico_[CDI dia]/100,AH5975,0)</f>
        <v>4.0168000000000002E-4</v>
      </c>
      <c r="AI5976" s="2">
        <f t="shared" si="397"/>
        <v>1.1632882856346694</v>
      </c>
    </row>
    <row r="5977" spans="26:35" hidden="1" x14ac:dyDescent="0.25">
      <c r="Z5977"/>
      <c r="AD5977" s="5">
        <f t="shared" si="398"/>
        <v>45393</v>
      </c>
      <c r="AE5977" s="96" cm="1">
        <f t="array" ref="AE5977">_xlfn.XLOOKUP(AD5976,SELICHistorico[Data],SELICHistorico[SELIC dia]/100,AE5976,0)</f>
        <v>4.0168000000000002E-4</v>
      </c>
      <c r="AF5977" s="80">
        <f t="shared" si="396"/>
        <v>1.163755555273243</v>
      </c>
      <c r="AG5977" s="123">
        <f t="shared" si="395"/>
        <v>1163.755555</v>
      </c>
      <c r="AH5977" s="126" cm="1">
        <f t="array" ref="AH5977">_xlfn.XLOOKUP(AD5976,CDIHistorico_[Data],CDIHistorico_[CDI dia]/100,AH5976,0)</f>
        <v>4.0168000000000002E-4</v>
      </c>
      <c r="AI5977" s="2">
        <f t="shared" si="397"/>
        <v>1.163755555273243</v>
      </c>
    </row>
    <row r="5978" spans="26:35" hidden="1" x14ac:dyDescent="0.25">
      <c r="Z5978"/>
      <c r="AD5978" s="5">
        <f t="shared" si="398"/>
        <v>45394</v>
      </c>
      <c r="AE5978" s="96" cm="1">
        <f t="array" ref="AE5978">_xlfn.XLOOKUP(AD5977,SELICHistorico[Data],SELICHistorico[SELIC dia]/100,AE5977,0)</f>
        <v>4.0168000000000002E-4</v>
      </c>
      <c r="AF5978" s="80">
        <f t="shared" si="396"/>
        <v>1.1642230126046851</v>
      </c>
      <c r="AG5978" s="123">
        <f t="shared" si="395"/>
        <v>1164.2230119999999</v>
      </c>
      <c r="AH5978" s="126" cm="1">
        <f t="array" ref="AH5978">_xlfn.XLOOKUP(AD5977,CDIHistorico_[Data],CDIHistorico_[CDI dia]/100,AH5977,0)</f>
        <v>4.0168000000000002E-4</v>
      </c>
      <c r="AI5978" s="2">
        <f t="shared" si="397"/>
        <v>1.1642230126046851</v>
      </c>
    </row>
    <row r="5979" spans="26:35" hidden="1" x14ac:dyDescent="0.25">
      <c r="Z5979"/>
      <c r="AD5979" s="5">
        <f t="shared" si="398"/>
        <v>45397</v>
      </c>
      <c r="AE5979" s="96" cm="1">
        <f t="array" ref="AE5979">_xlfn.XLOOKUP(AD5978,SELICHistorico[Data],SELICHistorico[SELIC dia]/100,AE5978,0)</f>
        <v>4.0168000000000002E-4</v>
      </c>
      <c r="AF5979" s="80">
        <f t="shared" si="396"/>
        <v>1.1646906577043881</v>
      </c>
      <c r="AG5979" s="123">
        <f t="shared" si="395"/>
        <v>1164.6906570000001</v>
      </c>
      <c r="AH5979" s="126" cm="1">
        <f t="array" ref="AH5979">_xlfn.XLOOKUP(AD5978,CDIHistorico_[Data],CDIHistorico_[CDI dia]/100,AH5978,0)</f>
        <v>4.0168000000000002E-4</v>
      </c>
      <c r="AI5979" s="2">
        <f t="shared" si="397"/>
        <v>1.1646906577043881</v>
      </c>
    </row>
    <row r="5980" spans="26:35" hidden="1" x14ac:dyDescent="0.25">
      <c r="Z5980"/>
      <c r="AD5980" s="5">
        <f t="shared" si="398"/>
        <v>45398</v>
      </c>
      <c r="AE5980" s="96" cm="1">
        <f t="array" ref="AE5980">_xlfn.XLOOKUP(AD5979,SELICHistorico[Data],SELICHistorico[SELIC dia]/100,AE5979,0)</f>
        <v>4.0168000000000002E-4</v>
      </c>
      <c r="AF5980" s="80">
        <f t="shared" si="396"/>
        <v>1.1651584906477748</v>
      </c>
      <c r="AG5980" s="123">
        <f t="shared" si="395"/>
        <v>1165.15849</v>
      </c>
      <c r="AH5980" s="126" cm="1">
        <f t="array" ref="AH5980">_xlfn.XLOOKUP(AD5979,CDIHistorico_[Data],CDIHistorico_[CDI dia]/100,AH5979,0)</f>
        <v>4.0168000000000002E-4</v>
      </c>
      <c r="AI5980" s="2">
        <f t="shared" si="397"/>
        <v>1.1651584906477748</v>
      </c>
    </row>
    <row r="5981" spans="26:35" hidden="1" x14ac:dyDescent="0.25">
      <c r="Z5981"/>
      <c r="AD5981" s="5">
        <f t="shared" si="398"/>
        <v>45399</v>
      </c>
      <c r="AE5981" s="96" cm="1">
        <f t="array" ref="AE5981">_xlfn.XLOOKUP(AD5980,SELICHistorico[Data],SELICHistorico[SELIC dia]/100,AE5980,0)</f>
        <v>4.0168000000000002E-4</v>
      </c>
      <c r="AF5981" s="80">
        <f t="shared" si="396"/>
        <v>1.1656265115102982</v>
      </c>
      <c r="AG5981" s="123">
        <f t="shared" si="395"/>
        <v>1165.6265109999999</v>
      </c>
      <c r="AH5981" s="126" cm="1">
        <f t="array" ref="AH5981">_xlfn.XLOOKUP(AD5980,CDIHistorico_[Data],CDIHistorico_[CDI dia]/100,AH5980,0)</f>
        <v>4.0168000000000002E-4</v>
      </c>
      <c r="AI5981" s="2">
        <f t="shared" si="397"/>
        <v>1.1656265115102982</v>
      </c>
    </row>
    <row r="5982" spans="26:35" hidden="1" x14ac:dyDescent="0.25">
      <c r="Z5982"/>
      <c r="AD5982" s="5">
        <f t="shared" si="398"/>
        <v>45400</v>
      </c>
      <c r="AE5982" s="96" cm="1">
        <f t="array" ref="AE5982">_xlfn.XLOOKUP(AD5981,SELICHistorico[Data],SELICHistorico[SELIC dia]/100,AE5981,0)</f>
        <v>4.0168000000000002E-4</v>
      </c>
      <c r="AF5982" s="80">
        <f t="shared" si="396"/>
        <v>1.1660947203674417</v>
      </c>
      <c r="AG5982" s="123">
        <f t="shared" si="395"/>
        <v>1166.0947200000001</v>
      </c>
      <c r="AH5982" s="126" cm="1">
        <f t="array" ref="AH5982">_xlfn.XLOOKUP(AD5981,CDIHistorico_[Data],CDIHistorico_[CDI dia]/100,AH5981,0)</f>
        <v>4.0168000000000002E-4</v>
      </c>
      <c r="AI5982" s="2">
        <f t="shared" si="397"/>
        <v>1.1660947203674417</v>
      </c>
    </row>
    <row r="5983" spans="26:35" hidden="1" x14ac:dyDescent="0.25">
      <c r="Z5983"/>
      <c r="AD5983" s="5">
        <f t="shared" si="398"/>
        <v>45401</v>
      </c>
      <c r="AE5983" s="96" cm="1">
        <f t="array" ref="AE5983">_xlfn.XLOOKUP(AD5982,SELICHistorico[Data],SELICHistorico[SELIC dia]/100,AE5982,0)</f>
        <v>4.0168000000000002E-4</v>
      </c>
      <c r="AF5983" s="80">
        <f t="shared" si="396"/>
        <v>1.1665631172947188</v>
      </c>
      <c r="AG5983" s="123">
        <f t="shared" si="395"/>
        <v>1166.5631169999999</v>
      </c>
      <c r="AH5983" s="126" cm="1">
        <f t="array" ref="AH5983">_xlfn.XLOOKUP(AD5982,CDIHistorico_[Data],CDIHistorico_[CDI dia]/100,AH5982,0)</f>
        <v>4.0168000000000002E-4</v>
      </c>
      <c r="AI5983" s="2">
        <f t="shared" si="397"/>
        <v>1.1665631172947188</v>
      </c>
    </row>
    <row r="5984" spans="26:35" hidden="1" x14ac:dyDescent="0.25">
      <c r="Z5984"/>
      <c r="AD5984" s="5">
        <f t="shared" si="398"/>
        <v>45404</v>
      </c>
      <c r="AE5984" s="96" cm="1">
        <f t="array" ref="AE5984">_xlfn.XLOOKUP(AD5983,SELICHistorico[Data],SELICHistorico[SELIC dia]/100,AE5983,0)</f>
        <v>4.0168000000000002E-4</v>
      </c>
      <c r="AF5984" s="80">
        <f t="shared" si="396"/>
        <v>1.1670317023676737</v>
      </c>
      <c r="AG5984" s="123">
        <f t="shared" si="395"/>
        <v>1167.031702</v>
      </c>
      <c r="AH5984" s="126" cm="1">
        <f t="array" ref="AH5984">_xlfn.XLOOKUP(AD5983,CDIHistorico_[Data],CDIHistorico_[CDI dia]/100,AH5983,0)</f>
        <v>4.0168000000000002E-4</v>
      </c>
      <c r="AI5984" s="2">
        <f t="shared" si="397"/>
        <v>1.1670317023676737</v>
      </c>
    </row>
    <row r="5985" spans="26:35" hidden="1" x14ac:dyDescent="0.25">
      <c r="Z5985"/>
      <c r="AD5985" s="5">
        <f t="shared" si="398"/>
        <v>45405</v>
      </c>
      <c r="AE5985" s="96" cm="1">
        <f t="array" ref="AE5985">_xlfn.XLOOKUP(AD5984,SELICHistorico[Data],SELICHistorico[SELIC dia]/100,AE5984,0)</f>
        <v>4.0168000000000002E-4</v>
      </c>
      <c r="AF5985" s="80">
        <f t="shared" si="396"/>
        <v>1.1675004756618808</v>
      </c>
      <c r="AG5985" s="123">
        <f t="shared" si="395"/>
        <v>1167.5004750000001</v>
      </c>
      <c r="AH5985" s="126" cm="1">
        <f t="array" ref="AH5985">_xlfn.XLOOKUP(AD5984,CDIHistorico_[Data],CDIHistorico_[CDI dia]/100,AH5984,0)</f>
        <v>4.0168000000000002E-4</v>
      </c>
      <c r="AI5985" s="2">
        <f t="shared" si="397"/>
        <v>1.1675004756618808</v>
      </c>
    </row>
    <row r="5986" spans="26:35" hidden="1" x14ac:dyDescent="0.25">
      <c r="Z5986"/>
      <c r="AD5986" s="5">
        <f t="shared" si="398"/>
        <v>45406</v>
      </c>
      <c r="AE5986" s="96" cm="1">
        <f t="array" ref="AE5986">_xlfn.XLOOKUP(AD5985,SELICHistorico[Data],SELICHistorico[SELIC dia]/100,AE5985,0)</f>
        <v>4.0168000000000002E-4</v>
      </c>
      <c r="AF5986" s="80">
        <f t="shared" si="396"/>
        <v>1.1679694372529446</v>
      </c>
      <c r="AG5986" s="123">
        <f t="shared" si="395"/>
        <v>1167.969437</v>
      </c>
      <c r="AH5986" s="126" cm="1">
        <f t="array" ref="AH5986">_xlfn.XLOOKUP(AD5985,CDIHistorico_[Data],CDIHistorico_[CDI dia]/100,AH5985,0)</f>
        <v>4.0168000000000002E-4</v>
      </c>
      <c r="AI5986" s="2">
        <f t="shared" si="397"/>
        <v>1.1679694372529446</v>
      </c>
    </row>
    <row r="5987" spans="26:35" hidden="1" x14ac:dyDescent="0.25">
      <c r="Z5987"/>
      <c r="AD5987" s="5">
        <f t="shared" si="398"/>
        <v>45407</v>
      </c>
      <c r="AE5987" s="96" cm="1">
        <f t="array" ref="AE5987">_xlfn.XLOOKUP(AD5986,SELICHistorico[Data],SELICHistorico[SELIC dia]/100,AE5986,0)</f>
        <v>4.0168000000000002E-4</v>
      </c>
      <c r="AF5987" s="80">
        <f t="shared" si="396"/>
        <v>1.1684385872165002</v>
      </c>
      <c r="AG5987" s="123">
        <f t="shared" si="395"/>
        <v>1168.4385870000001</v>
      </c>
      <c r="AH5987" s="126" cm="1">
        <f t="array" ref="AH5987">_xlfn.XLOOKUP(AD5986,CDIHistorico_[Data],CDIHistorico_[CDI dia]/100,AH5986,0)</f>
        <v>4.0168000000000002E-4</v>
      </c>
      <c r="AI5987" s="2">
        <f t="shared" si="397"/>
        <v>1.1684385872165002</v>
      </c>
    </row>
    <row r="5988" spans="26:35" hidden="1" x14ac:dyDescent="0.25">
      <c r="Z5988"/>
      <c r="AD5988" s="5">
        <f t="shared" si="398"/>
        <v>45408</v>
      </c>
      <c r="AE5988" s="96" cm="1">
        <f t="array" ref="AE5988">_xlfn.XLOOKUP(AD5987,SELICHistorico[Data],SELICHistorico[SELIC dia]/100,AE5987,0)</f>
        <v>4.0168000000000002E-4</v>
      </c>
      <c r="AF5988" s="80">
        <f t="shared" si="396"/>
        <v>1.1689079256282133</v>
      </c>
      <c r="AG5988" s="123">
        <f t="shared" si="395"/>
        <v>1168.907925</v>
      </c>
      <c r="AH5988" s="126" cm="1">
        <f t="array" ref="AH5988">_xlfn.XLOOKUP(AD5987,CDIHistorico_[Data],CDIHistorico_[CDI dia]/100,AH5987,0)</f>
        <v>4.0168000000000002E-4</v>
      </c>
      <c r="AI5988" s="2">
        <f t="shared" si="397"/>
        <v>1.1689079256282133</v>
      </c>
    </row>
    <row r="5989" spans="26:35" hidden="1" x14ac:dyDescent="0.25">
      <c r="Z5989"/>
      <c r="AD5989" s="5">
        <f t="shared" si="398"/>
        <v>45411</v>
      </c>
      <c r="AE5989" s="96" cm="1">
        <f t="array" ref="AE5989">_xlfn.XLOOKUP(AD5988,SELICHistorico[Data],SELICHistorico[SELIC dia]/100,AE5988,0)</f>
        <v>4.0168000000000002E-4</v>
      </c>
      <c r="AF5989" s="80">
        <f t="shared" si="396"/>
        <v>1.1693774525637797</v>
      </c>
      <c r="AG5989" s="123">
        <f t="shared" si="395"/>
        <v>1169.3774519999999</v>
      </c>
      <c r="AH5989" s="126" cm="1">
        <f t="array" ref="AH5989">_xlfn.XLOOKUP(AD5988,CDIHistorico_[Data],CDIHistorico_[CDI dia]/100,AH5988,0)</f>
        <v>4.0168000000000002E-4</v>
      </c>
      <c r="AI5989" s="2">
        <f t="shared" si="397"/>
        <v>1.1693774525637797</v>
      </c>
    </row>
    <row r="5990" spans="26:35" hidden="1" x14ac:dyDescent="0.25">
      <c r="Z5990"/>
      <c r="AD5990" s="5">
        <f t="shared" si="398"/>
        <v>45412</v>
      </c>
      <c r="AE5990" s="96" cm="1">
        <f t="array" ref="AE5990">_xlfn.XLOOKUP(AD5989,SELICHistorico[Data],SELICHistorico[SELIC dia]/100,AE5989,0)</f>
        <v>4.0168000000000002E-4</v>
      </c>
      <c r="AF5990" s="80">
        <f t="shared" si="396"/>
        <v>1.1698471680989255</v>
      </c>
      <c r="AG5990" s="123">
        <f t="shared" si="395"/>
        <v>1169.847168</v>
      </c>
      <c r="AH5990" s="126" cm="1">
        <f t="array" ref="AH5990">_xlfn.XLOOKUP(AD5989,CDIHistorico_[Data],CDIHistorico_[CDI dia]/100,AH5989,0)</f>
        <v>4.0168000000000002E-4</v>
      </c>
      <c r="AI5990" s="2">
        <f t="shared" si="397"/>
        <v>1.1698471680989255</v>
      </c>
    </row>
    <row r="5991" spans="26:35" hidden="1" x14ac:dyDescent="0.25">
      <c r="Z5991"/>
      <c r="AD5991" s="5">
        <f t="shared" si="398"/>
        <v>45414</v>
      </c>
      <c r="AE5991" s="96" cm="1">
        <f t="array" ref="AE5991">_xlfn.XLOOKUP(AD5990,SELICHistorico[Data],SELICHistorico[SELIC dia]/100,AE5990,0)</f>
        <v>4.0168000000000002E-4</v>
      </c>
      <c r="AF5991" s="80">
        <f t="shared" si="396"/>
        <v>1.1703170723094074</v>
      </c>
      <c r="AG5991" s="123">
        <f t="shared" si="395"/>
        <v>1170.3170720000001</v>
      </c>
      <c r="AH5991" s="126" cm="1">
        <f t="array" ref="AH5991">_xlfn.XLOOKUP(AD5990,CDIHistorico_[Data],CDIHistorico_[CDI dia]/100,AH5990,0)</f>
        <v>4.0168000000000002E-4</v>
      </c>
      <c r="AI5991" s="2">
        <f t="shared" si="397"/>
        <v>1.1703170723094074</v>
      </c>
    </row>
    <row r="5992" spans="26:35" hidden="1" x14ac:dyDescent="0.25">
      <c r="Z5992"/>
      <c r="AD5992" s="5">
        <f t="shared" si="398"/>
        <v>45415</v>
      </c>
      <c r="AE5992" s="96" cm="1">
        <f t="array" ref="AE5992">_xlfn.XLOOKUP(AD5991,SELICHistorico[Data],SELICHistorico[SELIC dia]/100,AE5991,0)</f>
        <v>4.0168000000000002E-4</v>
      </c>
      <c r="AF5992" s="80">
        <f t="shared" si="396"/>
        <v>1.1707871652710127</v>
      </c>
      <c r="AG5992" s="123">
        <f t="shared" si="395"/>
        <v>1170.787165</v>
      </c>
      <c r="AH5992" s="126" cm="1">
        <f t="array" ref="AH5992">_xlfn.XLOOKUP(AD5991,CDIHistorico_[Data],CDIHistorico_[CDI dia]/100,AH5991,0)</f>
        <v>4.0168000000000002E-4</v>
      </c>
      <c r="AI5992" s="2">
        <f t="shared" si="397"/>
        <v>1.1707871652710127</v>
      </c>
    </row>
    <row r="5993" spans="26:35" hidden="1" x14ac:dyDescent="0.25">
      <c r="Z5993"/>
      <c r="AD5993" s="5">
        <f t="shared" si="398"/>
        <v>45418</v>
      </c>
      <c r="AE5993" s="96" cm="1">
        <f t="array" ref="AE5993">_xlfn.XLOOKUP(AD5992,SELICHistorico[Data],SELICHistorico[SELIC dia]/100,AE5992,0)</f>
        <v>4.0168000000000002E-4</v>
      </c>
      <c r="AF5993" s="80">
        <f t="shared" si="396"/>
        <v>1.1712574470595587</v>
      </c>
      <c r="AG5993" s="123">
        <f t="shared" si="395"/>
        <v>1171.257447</v>
      </c>
      <c r="AH5993" s="126" cm="1">
        <f t="array" ref="AH5993">_xlfn.XLOOKUP(AD5992,CDIHistorico_[Data],CDIHistorico_[CDI dia]/100,AH5992,0)</f>
        <v>4.0168000000000002E-4</v>
      </c>
      <c r="AI5993" s="2">
        <f t="shared" si="397"/>
        <v>1.1712574470595587</v>
      </c>
    </row>
    <row r="5994" spans="26:35" hidden="1" x14ac:dyDescent="0.25">
      <c r="Z5994"/>
      <c r="AD5994" s="5">
        <f t="shared" si="398"/>
        <v>45419</v>
      </c>
      <c r="AE5994" s="96" cm="1">
        <f t="array" ref="AE5994">_xlfn.XLOOKUP(AD5993,SELICHistorico[Data],SELICHistorico[SELIC dia]/100,AE5993,0)</f>
        <v>4.0168000000000002E-4</v>
      </c>
      <c r="AF5994" s="80">
        <f t="shared" si="396"/>
        <v>1.1717279177508935</v>
      </c>
      <c r="AG5994" s="123">
        <f t="shared" si="395"/>
        <v>1171.7279169999999</v>
      </c>
      <c r="AH5994" s="126" cm="1">
        <f t="array" ref="AH5994">_xlfn.XLOOKUP(AD5993,CDIHistorico_[Data],CDIHistorico_[CDI dia]/100,AH5993,0)</f>
        <v>4.0168000000000002E-4</v>
      </c>
      <c r="AI5994" s="2">
        <f t="shared" si="397"/>
        <v>1.1717279177508935</v>
      </c>
    </row>
    <row r="5995" spans="26:35" hidden="1" x14ac:dyDescent="0.25">
      <c r="Z5995"/>
      <c r="AD5995" s="5">
        <f t="shared" si="398"/>
        <v>45420</v>
      </c>
      <c r="AE5995" s="96" cm="1">
        <f t="array" ref="AE5995">_xlfn.XLOOKUP(AD5994,SELICHistorico[Data],SELICHistorico[SELIC dia]/100,AE5994,0)</f>
        <v>4.0168000000000002E-4</v>
      </c>
      <c r="AF5995" s="80">
        <f t="shared" si="396"/>
        <v>1.1721985774208956</v>
      </c>
      <c r="AG5995" s="123">
        <f t="shared" si="395"/>
        <v>1172.1985769999999</v>
      </c>
      <c r="AH5995" s="126" cm="1">
        <f t="array" ref="AH5995">_xlfn.XLOOKUP(AD5994,CDIHistorico_[Data],CDIHistorico_[CDI dia]/100,AH5994,0)</f>
        <v>4.0168000000000002E-4</v>
      </c>
      <c r="AI5995" s="2">
        <f t="shared" si="397"/>
        <v>1.1721985774208956</v>
      </c>
    </row>
    <row r="5996" spans="26:35" hidden="1" x14ac:dyDescent="0.25">
      <c r="Z5996"/>
      <c r="AD5996" s="5">
        <f t="shared" si="398"/>
        <v>45421</v>
      </c>
      <c r="AE5996" s="96" cm="1">
        <f t="array" ref="AE5996">_xlfn.XLOOKUP(AD5995,SELICHistorico[Data],SELICHistorico[SELIC dia]/100,AE5995,0)</f>
        <v>4.0168000000000002E-4</v>
      </c>
      <c r="AF5996" s="80">
        <f t="shared" si="396"/>
        <v>1.172669426145474</v>
      </c>
      <c r="AG5996" s="123">
        <f t="shared" si="395"/>
        <v>1172.6694259999999</v>
      </c>
      <c r="AH5996" s="126" cm="1">
        <f t="array" ref="AH5996">_xlfn.XLOOKUP(AD5995,CDIHistorico_[Data],CDIHistorico_[CDI dia]/100,AH5995,0)</f>
        <v>4.0168000000000002E-4</v>
      </c>
      <c r="AI5996" s="2">
        <f t="shared" si="397"/>
        <v>1.172669426145474</v>
      </c>
    </row>
    <row r="5997" spans="26:35" hidden="1" x14ac:dyDescent="0.25">
      <c r="Z5997"/>
      <c r="AD5997" s="5">
        <f t="shared" si="398"/>
        <v>45422</v>
      </c>
      <c r="AE5997" s="96" cm="1">
        <f t="array" ref="AE5997">_xlfn.XLOOKUP(AD5996,SELICHistorico[Data],SELICHistorico[SELIC dia]/100,AE5996,0)</f>
        <v>3.927E-4</v>
      </c>
      <c r="AF5997" s="80">
        <f t="shared" si="396"/>
        <v>1.1731299334291212</v>
      </c>
      <c r="AG5997" s="123">
        <f t="shared" si="395"/>
        <v>1173.1299329999999</v>
      </c>
      <c r="AH5997" s="126" cm="1">
        <f t="array" ref="AH5997">_xlfn.XLOOKUP(AD5996,CDIHistorico_[Data],CDIHistorico_[CDI dia]/100,AH5996,0)</f>
        <v>3.927E-4</v>
      </c>
      <c r="AI5997" s="2">
        <f t="shared" si="397"/>
        <v>1.1731299334291212</v>
      </c>
    </row>
    <row r="5998" spans="26:35" hidden="1" x14ac:dyDescent="0.25">
      <c r="Z5998"/>
      <c r="AD5998" s="5">
        <f t="shared" si="398"/>
        <v>45425</v>
      </c>
      <c r="AE5998" s="96" cm="1">
        <f t="array" ref="AE5998">_xlfn.XLOOKUP(AD5997,SELICHistorico[Data],SELICHistorico[SELIC dia]/100,AE5997,0)</f>
        <v>3.927E-4</v>
      </c>
      <c r="AF5998" s="80">
        <f t="shared" si="396"/>
        <v>1.1735906215539786</v>
      </c>
      <c r="AG5998" s="123">
        <f t="shared" si="395"/>
        <v>1173.5906210000001</v>
      </c>
      <c r="AH5998" s="126" cm="1">
        <f t="array" ref="AH5998">_xlfn.XLOOKUP(AD5997,CDIHistorico_[Data],CDIHistorico_[CDI dia]/100,AH5997,0)</f>
        <v>3.927E-4</v>
      </c>
      <c r="AI5998" s="2">
        <f t="shared" si="397"/>
        <v>1.1735906215539786</v>
      </c>
    </row>
    <row r="5999" spans="26:35" hidden="1" x14ac:dyDescent="0.25">
      <c r="Z5999"/>
      <c r="AD5999" s="5">
        <f t="shared" si="398"/>
        <v>45426</v>
      </c>
      <c r="AE5999" s="96" cm="1">
        <f t="array" ref="AE5999">_xlfn.XLOOKUP(AD5998,SELICHistorico[Data],SELICHistorico[SELIC dia]/100,AE5998,0)</f>
        <v>3.927E-4</v>
      </c>
      <c r="AF5999" s="80">
        <f t="shared" si="396"/>
        <v>1.1740514905910628</v>
      </c>
      <c r="AG5999" s="123">
        <f t="shared" si="395"/>
        <v>1174.0514900000001</v>
      </c>
      <c r="AH5999" s="126" cm="1">
        <f t="array" ref="AH5999">_xlfn.XLOOKUP(AD5998,CDIHistorico_[Data],CDIHistorico_[CDI dia]/100,AH5998,0)</f>
        <v>3.927E-4</v>
      </c>
      <c r="AI5999" s="2">
        <f t="shared" si="397"/>
        <v>1.1740514905910628</v>
      </c>
    </row>
    <row r="6000" spans="26:35" hidden="1" x14ac:dyDescent="0.25">
      <c r="Z6000"/>
      <c r="AD6000" s="5">
        <f t="shared" si="398"/>
        <v>45427</v>
      </c>
      <c r="AE6000" s="96" cm="1">
        <f t="array" ref="AE6000">_xlfn.XLOOKUP(AD5999,SELICHistorico[Data],SELICHistorico[SELIC dia]/100,AE5999,0)</f>
        <v>3.927E-4</v>
      </c>
      <c r="AF6000" s="80">
        <f t="shared" si="396"/>
        <v>1.1745125406114179</v>
      </c>
      <c r="AG6000" s="123">
        <f t="shared" si="395"/>
        <v>1174.5125399999999</v>
      </c>
      <c r="AH6000" s="126" cm="1">
        <f t="array" ref="AH6000">_xlfn.XLOOKUP(AD5999,CDIHistorico_[Data],CDIHistorico_[CDI dia]/100,AH5999,0)</f>
        <v>3.927E-4</v>
      </c>
      <c r="AI6000" s="2">
        <f t="shared" si="397"/>
        <v>1.1745125406114179</v>
      </c>
    </row>
    <row r="6001" spans="26:35" hidden="1" x14ac:dyDescent="0.25">
      <c r="Z6001"/>
      <c r="AD6001" s="5">
        <f t="shared" si="398"/>
        <v>45428</v>
      </c>
      <c r="AE6001" s="96" cm="1">
        <f t="array" ref="AE6001">_xlfn.XLOOKUP(AD6000,SELICHistorico[Data],SELICHistorico[SELIC dia]/100,AE6000,0)</f>
        <v>3.927E-4</v>
      </c>
      <c r="AF6001" s="80">
        <f t="shared" si="396"/>
        <v>1.1749737716861159</v>
      </c>
      <c r="AG6001" s="123">
        <f t="shared" si="395"/>
        <v>1174.9737709999999</v>
      </c>
      <c r="AH6001" s="126" cm="1">
        <f t="array" ref="AH6001">_xlfn.XLOOKUP(AD6000,CDIHistorico_[Data],CDIHistorico_[CDI dia]/100,AH6000,0)</f>
        <v>3.927E-4</v>
      </c>
      <c r="AI6001" s="2">
        <f t="shared" si="397"/>
        <v>1.1749737716861159</v>
      </c>
    </row>
    <row r="6002" spans="26:35" hidden="1" x14ac:dyDescent="0.25">
      <c r="Z6002"/>
      <c r="AD6002" s="5">
        <f t="shared" si="398"/>
        <v>45429</v>
      </c>
      <c r="AE6002" s="96" cm="1">
        <f t="array" ref="AE6002">_xlfn.XLOOKUP(AD6001,SELICHistorico[Data],SELICHistorico[SELIC dia]/100,AE6001,0)</f>
        <v>3.927E-4</v>
      </c>
      <c r="AF6002" s="80">
        <f t="shared" si="396"/>
        <v>1.1754351838862569</v>
      </c>
      <c r="AG6002" s="123">
        <f t="shared" si="395"/>
        <v>1175.4351830000001</v>
      </c>
      <c r="AH6002" s="126" cm="1">
        <f t="array" ref="AH6002">_xlfn.XLOOKUP(AD6001,CDIHistorico_[Data],CDIHistorico_[CDI dia]/100,AH6001,0)</f>
        <v>3.927E-4</v>
      </c>
      <c r="AI6002" s="2">
        <f t="shared" si="397"/>
        <v>1.1754351838862569</v>
      </c>
    </row>
    <row r="6003" spans="26:35" hidden="1" x14ac:dyDescent="0.25">
      <c r="Z6003"/>
      <c r="AD6003" s="5">
        <f t="shared" si="398"/>
        <v>45432</v>
      </c>
      <c r="AE6003" s="96" cm="1">
        <f t="array" ref="AE6003">_xlfn.XLOOKUP(AD6002,SELICHistorico[Data],SELICHistorico[SELIC dia]/100,AE6002,0)</f>
        <v>3.927E-4</v>
      </c>
      <c r="AF6003" s="80">
        <f t="shared" si="396"/>
        <v>1.1758967772829689</v>
      </c>
      <c r="AG6003" s="123">
        <f t="shared" si="395"/>
        <v>1175.8967769999999</v>
      </c>
      <c r="AH6003" s="126" cm="1">
        <f t="array" ref="AH6003">_xlfn.XLOOKUP(AD6002,CDIHistorico_[Data],CDIHistorico_[CDI dia]/100,AH6002,0)</f>
        <v>3.927E-4</v>
      </c>
      <c r="AI6003" s="2">
        <f t="shared" si="397"/>
        <v>1.1758967772829689</v>
      </c>
    </row>
    <row r="6004" spans="26:35" hidden="1" x14ac:dyDescent="0.25">
      <c r="Z6004"/>
      <c r="AD6004" s="5">
        <f t="shared" si="398"/>
        <v>45433</v>
      </c>
      <c r="AE6004" s="96" cm="1">
        <f t="array" ref="AE6004">_xlfn.XLOOKUP(AD6003,SELICHistorico[Data],SELICHistorico[SELIC dia]/100,AE6003,0)</f>
        <v>3.927E-4</v>
      </c>
      <c r="AF6004" s="80">
        <f t="shared" si="396"/>
        <v>1.1763585519474078</v>
      </c>
      <c r="AG6004" s="123">
        <f t="shared" si="395"/>
        <v>1176.358551</v>
      </c>
      <c r="AH6004" s="126" cm="1">
        <f t="array" ref="AH6004">_xlfn.XLOOKUP(AD6003,CDIHistorico_[Data],CDIHistorico_[CDI dia]/100,AH6003,0)</f>
        <v>3.927E-4</v>
      </c>
      <c r="AI6004" s="2">
        <f t="shared" si="397"/>
        <v>1.1763585519474078</v>
      </c>
    </row>
    <row r="6005" spans="26:35" hidden="1" x14ac:dyDescent="0.25">
      <c r="Z6005"/>
      <c r="AD6005" s="5">
        <f t="shared" si="398"/>
        <v>45434</v>
      </c>
      <c r="AE6005" s="96" cm="1">
        <f t="array" ref="AE6005">_xlfn.XLOOKUP(AD6004,SELICHistorico[Data],SELICHistorico[SELIC dia]/100,AE6004,0)</f>
        <v>3.927E-4</v>
      </c>
      <c r="AF6005" s="80">
        <f t="shared" si="396"/>
        <v>1.1768205079507574</v>
      </c>
      <c r="AG6005" s="123">
        <f t="shared" si="395"/>
        <v>1176.8205069999999</v>
      </c>
      <c r="AH6005" s="126" cm="1">
        <f t="array" ref="AH6005">_xlfn.XLOOKUP(AD6004,CDIHistorico_[Data],CDIHistorico_[CDI dia]/100,AH6004,0)</f>
        <v>3.927E-4</v>
      </c>
      <c r="AI6005" s="2">
        <f t="shared" si="397"/>
        <v>1.1768205079507574</v>
      </c>
    </row>
    <row r="6006" spans="26:35" hidden="1" x14ac:dyDescent="0.25">
      <c r="Z6006"/>
      <c r="AD6006" s="5">
        <f t="shared" si="398"/>
        <v>45435</v>
      </c>
      <c r="AE6006" s="96" cm="1">
        <f t="array" ref="AE6006">_xlfn.XLOOKUP(AD6005,SELICHistorico[Data],SELICHistorico[SELIC dia]/100,AE6005,0)</f>
        <v>3.927E-4</v>
      </c>
      <c r="AF6006" s="80">
        <f t="shared" si="396"/>
        <v>1.1772826453642296</v>
      </c>
      <c r="AG6006" s="123">
        <f t="shared" si="395"/>
        <v>1177.282645</v>
      </c>
      <c r="AH6006" s="126" cm="1">
        <f t="array" ref="AH6006">_xlfn.XLOOKUP(AD6005,CDIHistorico_[Data],CDIHistorico_[CDI dia]/100,AH6005,0)</f>
        <v>3.927E-4</v>
      </c>
      <c r="AI6006" s="2">
        <f t="shared" si="397"/>
        <v>1.1772826453642296</v>
      </c>
    </row>
    <row r="6007" spans="26:35" hidden="1" x14ac:dyDescent="0.25">
      <c r="Z6007"/>
      <c r="AD6007" s="5">
        <f t="shared" si="398"/>
        <v>45436</v>
      </c>
      <c r="AE6007" s="96" cm="1">
        <f t="array" ref="AE6007">_xlfn.XLOOKUP(AD6006,SELICHistorico[Data],SELICHistorico[SELIC dia]/100,AE6006,0)</f>
        <v>3.927E-4</v>
      </c>
      <c r="AF6007" s="80">
        <f t="shared" si="396"/>
        <v>1.1777449642590641</v>
      </c>
      <c r="AG6007" s="123">
        <f t="shared" si="395"/>
        <v>1177.744964</v>
      </c>
      <c r="AH6007" s="126" cm="1">
        <f t="array" ref="AH6007">_xlfn.XLOOKUP(AD6006,CDIHistorico_[Data],CDIHistorico_[CDI dia]/100,AH6006,0)</f>
        <v>3.927E-4</v>
      </c>
      <c r="AI6007" s="2">
        <f t="shared" si="397"/>
        <v>1.1777449642590641</v>
      </c>
    </row>
    <row r="6008" spans="26:35" hidden="1" x14ac:dyDescent="0.25">
      <c r="Z6008"/>
      <c r="AD6008" s="5">
        <f t="shared" si="398"/>
        <v>45439</v>
      </c>
      <c r="AE6008" s="96" cm="1">
        <f t="array" ref="AE6008">_xlfn.XLOOKUP(AD6007,SELICHistorico[Data],SELICHistorico[SELIC dia]/100,AE6007,0)</f>
        <v>3.927E-4</v>
      </c>
      <c r="AF6008" s="80">
        <f t="shared" si="396"/>
        <v>1.1782074647065286</v>
      </c>
      <c r="AG6008" s="123">
        <f t="shared" si="395"/>
        <v>1178.2074640000001</v>
      </c>
      <c r="AH6008" s="126" cm="1">
        <f t="array" ref="AH6008">_xlfn.XLOOKUP(AD6007,CDIHistorico_[Data],CDIHistorico_[CDI dia]/100,AH6007,0)</f>
        <v>3.927E-4</v>
      </c>
      <c r="AI6008" s="2">
        <f t="shared" si="397"/>
        <v>1.1782074647065286</v>
      </c>
    </row>
    <row r="6009" spans="26:35" hidden="1" x14ac:dyDescent="0.25">
      <c r="Z6009"/>
      <c r="AD6009" s="5">
        <f t="shared" si="398"/>
        <v>45440</v>
      </c>
      <c r="AE6009" s="96" cm="1">
        <f t="array" ref="AE6009">_xlfn.XLOOKUP(AD6008,SELICHistorico[Data],SELICHistorico[SELIC dia]/100,AE6008,0)</f>
        <v>3.927E-4</v>
      </c>
      <c r="AF6009" s="80">
        <f t="shared" si="396"/>
        <v>1.1786701467779188</v>
      </c>
      <c r="AG6009" s="123">
        <f t="shared" si="395"/>
        <v>1178.6701459999999</v>
      </c>
      <c r="AH6009" s="126" cm="1">
        <f t="array" ref="AH6009">_xlfn.XLOOKUP(AD6008,CDIHistorico_[Data],CDIHistorico_[CDI dia]/100,AH6008,0)</f>
        <v>3.927E-4</v>
      </c>
      <c r="AI6009" s="2">
        <f t="shared" si="397"/>
        <v>1.1786701467779188</v>
      </c>
    </row>
    <row r="6010" spans="26:35" hidden="1" x14ac:dyDescent="0.25">
      <c r="Z6010"/>
      <c r="AD6010" s="5">
        <f t="shared" si="398"/>
        <v>45441</v>
      </c>
      <c r="AE6010" s="96" cm="1">
        <f t="array" ref="AE6010">_xlfn.XLOOKUP(AD6009,SELICHistorico[Data],SELICHistorico[SELIC dia]/100,AE6009,0)</f>
        <v>3.927E-4</v>
      </c>
      <c r="AF6010" s="80">
        <f t="shared" si="396"/>
        <v>1.1791330105445583</v>
      </c>
      <c r="AG6010" s="123">
        <f t="shared" si="395"/>
        <v>1179.13301</v>
      </c>
      <c r="AH6010" s="126" cm="1">
        <f t="array" ref="AH6010">_xlfn.XLOOKUP(AD6009,CDIHistorico_[Data],CDIHistorico_[CDI dia]/100,AH6009,0)</f>
        <v>3.927E-4</v>
      </c>
      <c r="AI6010" s="2">
        <f t="shared" si="397"/>
        <v>1.1791330105445583</v>
      </c>
    </row>
    <row r="6011" spans="26:35" hidden="1" x14ac:dyDescent="0.25">
      <c r="Z6011"/>
      <c r="AD6011" s="5">
        <f t="shared" si="398"/>
        <v>45443</v>
      </c>
      <c r="AE6011" s="96" cm="1">
        <f t="array" ref="AE6011">_xlfn.XLOOKUP(AD6010,SELICHistorico[Data],SELICHistorico[SELIC dia]/100,AE6010,0)</f>
        <v>3.927E-4</v>
      </c>
      <c r="AF6011" s="80">
        <f t="shared" si="396"/>
        <v>1.1795960560777992</v>
      </c>
      <c r="AG6011" s="123">
        <f t="shared" si="395"/>
        <v>1179.5960560000001</v>
      </c>
      <c r="AH6011" s="126" cm="1">
        <f t="array" ref="AH6011">_xlfn.XLOOKUP(AD6010,CDIHistorico_[Data],CDIHistorico_[CDI dia]/100,AH6010,0)</f>
        <v>3.927E-4</v>
      </c>
      <c r="AI6011" s="2">
        <f t="shared" si="397"/>
        <v>1.1795960560777992</v>
      </c>
    </row>
    <row r="6012" spans="26:35" hidden="1" x14ac:dyDescent="0.25">
      <c r="Z6012"/>
      <c r="AD6012" s="5">
        <f t="shared" si="398"/>
        <v>45446</v>
      </c>
      <c r="AE6012" s="96" cm="1">
        <f t="array" ref="AE6012">_xlfn.XLOOKUP(AD6011,SELICHistorico[Data],SELICHistorico[SELIC dia]/100,AE6011,0)</f>
        <v>3.927E-4</v>
      </c>
      <c r="AF6012" s="80">
        <f t="shared" si="396"/>
        <v>1.1800592834490209</v>
      </c>
      <c r="AG6012" s="123">
        <f t="shared" si="395"/>
        <v>1180.0592830000001</v>
      </c>
      <c r="AH6012" s="126" cm="1">
        <f t="array" ref="AH6012">_xlfn.XLOOKUP(AD6011,CDIHistorico_[Data],CDIHistorico_[CDI dia]/100,AH6011,0)</f>
        <v>3.927E-4</v>
      </c>
      <c r="AI6012" s="2">
        <f t="shared" si="397"/>
        <v>1.1800592834490209</v>
      </c>
    </row>
    <row r="6013" spans="26:35" hidden="1" x14ac:dyDescent="0.25">
      <c r="Z6013"/>
      <c r="AD6013" s="5">
        <f t="shared" si="398"/>
        <v>45447</v>
      </c>
      <c r="AE6013" s="96" cm="1">
        <f t="array" ref="AE6013">_xlfn.XLOOKUP(AD6012,SELICHistorico[Data],SELICHistorico[SELIC dia]/100,AE6012,0)</f>
        <v>3.927E-4</v>
      </c>
      <c r="AF6013" s="80">
        <f t="shared" si="396"/>
        <v>1.1805226927296313</v>
      </c>
      <c r="AG6013" s="123">
        <f t="shared" si="395"/>
        <v>1180.522692</v>
      </c>
      <c r="AH6013" s="126" cm="1">
        <f t="array" ref="AH6013">_xlfn.XLOOKUP(AD6012,CDIHistorico_[Data],CDIHistorico_[CDI dia]/100,AH6012,0)</f>
        <v>3.927E-4</v>
      </c>
      <c r="AI6013" s="2">
        <f t="shared" si="397"/>
        <v>1.1805226927296313</v>
      </c>
    </row>
    <row r="6014" spans="26:35" hidden="1" x14ac:dyDescent="0.25">
      <c r="Z6014"/>
      <c r="AD6014" s="5">
        <f t="shared" si="398"/>
        <v>45448</v>
      </c>
      <c r="AE6014" s="96" cm="1">
        <f t="array" ref="AE6014">_xlfn.XLOOKUP(AD6013,SELICHistorico[Data],SELICHistorico[SELIC dia]/100,AE6013,0)</f>
        <v>3.927E-4</v>
      </c>
      <c r="AF6014" s="80">
        <f t="shared" si="396"/>
        <v>1.1809862839910661</v>
      </c>
      <c r="AG6014" s="123">
        <f t="shared" si="395"/>
        <v>1180.986283</v>
      </c>
      <c r="AH6014" s="126" cm="1">
        <f t="array" ref="AH6014">_xlfn.XLOOKUP(AD6013,CDIHistorico_[Data],CDIHistorico_[CDI dia]/100,AH6013,0)</f>
        <v>3.927E-4</v>
      </c>
      <c r="AI6014" s="2">
        <f t="shared" si="397"/>
        <v>1.1809862839910661</v>
      </c>
    </row>
    <row r="6015" spans="26:35" hidden="1" x14ac:dyDescent="0.25">
      <c r="Z6015"/>
      <c r="AD6015" s="5">
        <f t="shared" si="398"/>
        <v>45449</v>
      </c>
      <c r="AE6015" s="96" cm="1">
        <f t="array" ref="AE6015">_xlfn.XLOOKUP(AD6014,SELICHistorico[Data],SELICHistorico[SELIC dia]/100,AE6014,0)</f>
        <v>3.927E-4</v>
      </c>
      <c r="AF6015" s="80">
        <f t="shared" si="396"/>
        <v>1.1814500573047892</v>
      </c>
      <c r="AG6015" s="123">
        <f t="shared" si="395"/>
        <v>1181.450057</v>
      </c>
      <c r="AH6015" s="126" cm="1">
        <f t="array" ref="AH6015">_xlfn.XLOOKUP(AD6014,CDIHistorico_[Data],CDIHistorico_[CDI dia]/100,AH6014,0)</f>
        <v>3.927E-4</v>
      </c>
      <c r="AI6015" s="2">
        <f t="shared" si="397"/>
        <v>1.1814500573047892</v>
      </c>
    </row>
    <row r="6016" spans="26:35" hidden="1" x14ac:dyDescent="0.25">
      <c r="Z6016"/>
      <c r="AD6016" s="5">
        <f t="shared" si="398"/>
        <v>45450</v>
      </c>
      <c r="AE6016" s="96" cm="1">
        <f t="array" ref="AE6016">_xlfn.XLOOKUP(AD6015,SELICHistorico[Data],SELICHistorico[SELIC dia]/100,AE6015,0)</f>
        <v>3.927E-4</v>
      </c>
      <c r="AF6016" s="80">
        <f t="shared" si="396"/>
        <v>1.1819140127422927</v>
      </c>
      <c r="AG6016" s="123">
        <f t="shared" si="395"/>
        <v>1181.914012</v>
      </c>
      <c r="AH6016" s="126" cm="1">
        <f t="array" ref="AH6016">_xlfn.XLOOKUP(AD6015,CDIHistorico_[Data],CDIHistorico_[CDI dia]/100,AH6015,0)</f>
        <v>3.927E-4</v>
      </c>
      <c r="AI6016" s="2">
        <f t="shared" si="397"/>
        <v>1.1819140127422927</v>
      </c>
    </row>
    <row r="6017" spans="26:35" hidden="1" x14ac:dyDescent="0.25">
      <c r="Z6017"/>
      <c r="AD6017" s="5">
        <f t="shared" si="398"/>
        <v>45453</v>
      </c>
      <c r="AE6017" s="96" cm="1">
        <f t="array" ref="AE6017">_xlfn.XLOOKUP(AD6016,SELICHistorico[Data],SELICHistorico[SELIC dia]/100,AE6016,0)</f>
        <v>3.927E-4</v>
      </c>
      <c r="AF6017" s="80">
        <f t="shared" si="396"/>
        <v>1.1823781503750965</v>
      </c>
      <c r="AG6017" s="123">
        <f t="shared" si="395"/>
        <v>1182.37815</v>
      </c>
      <c r="AH6017" s="126" cm="1">
        <f t="array" ref="AH6017">_xlfn.XLOOKUP(AD6016,CDIHistorico_[Data],CDIHistorico_[CDI dia]/100,AH6016,0)</f>
        <v>3.927E-4</v>
      </c>
      <c r="AI6017" s="2">
        <f t="shared" si="397"/>
        <v>1.1823781503750965</v>
      </c>
    </row>
    <row r="6018" spans="26:35" hidden="1" x14ac:dyDescent="0.25">
      <c r="Z6018"/>
      <c r="AD6018" s="5">
        <f t="shared" si="398"/>
        <v>45454</v>
      </c>
      <c r="AE6018" s="96" cm="1">
        <f t="array" ref="AE6018">_xlfn.XLOOKUP(AD6017,SELICHistorico[Data],SELICHistorico[SELIC dia]/100,AE6017,0)</f>
        <v>3.927E-4</v>
      </c>
      <c r="AF6018" s="80">
        <f t="shared" si="396"/>
        <v>1.1828424702747486</v>
      </c>
      <c r="AG6018" s="123">
        <f t="shared" si="395"/>
        <v>1182.84247</v>
      </c>
      <c r="AH6018" s="126" cm="1">
        <f t="array" ref="AH6018">_xlfn.XLOOKUP(AD6017,CDIHistorico_[Data],CDIHistorico_[CDI dia]/100,AH6017,0)</f>
        <v>3.927E-4</v>
      </c>
      <c r="AI6018" s="2">
        <f t="shared" si="397"/>
        <v>1.1828424702747486</v>
      </c>
    </row>
    <row r="6019" spans="26:35" hidden="1" x14ac:dyDescent="0.25">
      <c r="Z6019"/>
      <c r="AD6019" s="5">
        <f t="shared" si="398"/>
        <v>45455</v>
      </c>
      <c r="AE6019" s="96" cm="1">
        <f t="array" ref="AE6019">_xlfn.XLOOKUP(AD6018,SELICHistorico[Data],SELICHistorico[SELIC dia]/100,AE6018,0)</f>
        <v>3.927E-4</v>
      </c>
      <c r="AF6019" s="80">
        <f t="shared" si="396"/>
        <v>1.1833069725128254</v>
      </c>
      <c r="AG6019" s="123">
        <f t="shared" si="395"/>
        <v>1183.3069720000001</v>
      </c>
      <c r="AH6019" s="126" cm="1">
        <f t="array" ref="AH6019">_xlfn.XLOOKUP(AD6018,CDIHistorico_[Data],CDIHistorico_[CDI dia]/100,AH6018,0)</f>
        <v>3.927E-4</v>
      </c>
      <c r="AI6019" s="2">
        <f t="shared" si="397"/>
        <v>1.1833069725128254</v>
      </c>
    </row>
    <row r="6020" spans="26:35" hidden="1" x14ac:dyDescent="0.25">
      <c r="Z6020"/>
      <c r="AD6020" s="5">
        <f t="shared" si="398"/>
        <v>45456</v>
      </c>
      <c r="AE6020" s="96" cm="1">
        <f t="array" ref="AE6020">_xlfn.XLOOKUP(AD6019,SELICHistorico[Data],SELICHistorico[SELIC dia]/100,AE6019,0)</f>
        <v>3.927E-4</v>
      </c>
      <c r="AF6020" s="80">
        <f t="shared" si="396"/>
        <v>1.1837716571609311</v>
      </c>
      <c r="AG6020" s="123">
        <f t="shared" si="395"/>
        <v>1183.771657</v>
      </c>
      <c r="AH6020" s="126" cm="1">
        <f t="array" ref="AH6020">_xlfn.XLOOKUP(AD6019,CDIHistorico_[Data],CDIHistorico_[CDI dia]/100,AH6019,0)</f>
        <v>3.927E-4</v>
      </c>
      <c r="AI6020" s="2">
        <f t="shared" si="397"/>
        <v>1.1837716571609311</v>
      </c>
    </row>
    <row r="6021" spans="26:35" hidden="1" x14ac:dyDescent="0.25">
      <c r="Z6021"/>
      <c r="AD6021" s="5">
        <f t="shared" si="398"/>
        <v>45457</v>
      </c>
      <c r="AE6021" s="96" cm="1">
        <f t="array" ref="AE6021">_xlfn.XLOOKUP(AD6020,SELICHistorico[Data],SELICHistorico[SELIC dia]/100,AE6020,0)</f>
        <v>3.927E-4</v>
      </c>
      <c r="AF6021" s="80">
        <f t="shared" si="396"/>
        <v>1.184236524290698</v>
      </c>
      <c r="AG6021" s="123">
        <f t="shared" si="395"/>
        <v>1184.2365239999999</v>
      </c>
      <c r="AH6021" s="126" cm="1">
        <f t="array" ref="AH6021">_xlfn.XLOOKUP(AD6020,CDIHistorico_[Data],CDIHistorico_[CDI dia]/100,AH6020,0)</f>
        <v>3.927E-4</v>
      </c>
      <c r="AI6021" s="2">
        <f t="shared" si="397"/>
        <v>1.184236524290698</v>
      </c>
    </row>
    <row r="6022" spans="26:35" hidden="1" x14ac:dyDescent="0.25">
      <c r="Z6022"/>
      <c r="AD6022" s="5">
        <f t="shared" si="398"/>
        <v>45460</v>
      </c>
      <c r="AE6022" s="96" cm="1">
        <f t="array" ref="AE6022">_xlfn.XLOOKUP(AD6021,SELICHistorico[Data],SELICHistorico[SELIC dia]/100,AE6021,0)</f>
        <v>3.927E-4</v>
      </c>
      <c r="AF6022" s="80">
        <f t="shared" si="396"/>
        <v>1.1847015739737869</v>
      </c>
      <c r="AG6022" s="123">
        <f t="shared" si="395"/>
        <v>1184.7015730000001</v>
      </c>
      <c r="AH6022" s="126" cm="1">
        <f t="array" ref="AH6022">_xlfn.XLOOKUP(AD6021,CDIHistorico_[Data],CDIHistorico_[CDI dia]/100,AH6021,0)</f>
        <v>3.927E-4</v>
      </c>
      <c r="AI6022" s="2">
        <f t="shared" si="397"/>
        <v>1.1847015739737869</v>
      </c>
    </row>
    <row r="6023" spans="26:35" hidden="1" x14ac:dyDescent="0.25">
      <c r="Z6023"/>
      <c r="AD6023" s="5">
        <f t="shared" si="398"/>
        <v>45461</v>
      </c>
      <c r="AE6023" s="96" cm="1">
        <f t="array" ref="AE6023">_xlfn.XLOOKUP(AD6022,SELICHistorico[Data],SELICHistorico[SELIC dia]/100,AE6022,0)</f>
        <v>3.927E-4</v>
      </c>
      <c r="AF6023" s="80">
        <f t="shared" si="396"/>
        <v>1.1851668062818863</v>
      </c>
      <c r="AG6023" s="123">
        <f t="shared" si="395"/>
        <v>1185.166806</v>
      </c>
      <c r="AH6023" s="126" cm="1">
        <f t="array" ref="AH6023">_xlfn.XLOOKUP(AD6022,CDIHistorico_[Data],CDIHistorico_[CDI dia]/100,AH6022,0)</f>
        <v>3.927E-4</v>
      </c>
      <c r="AI6023" s="2">
        <f t="shared" si="397"/>
        <v>1.1851668062818863</v>
      </c>
    </row>
    <row r="6024" spans="26:35" hidden="1" x14ac:dyDescent="0.25">
      <c r="Z6024"/>
      <c r="AD6024" s="5">
        <f t="shared" si="398"/>
        <v>45462</v>
      </c>
      <c r="AE6024" s="96" cm="1">
        <f t="array" ref="AE6024">_xlfn.XLOOKUP(AD6023,SELICHistorico[Data],SELICHistorico[SELIC dia]/100,AE6023,0)</f>
        <v>3.927E-4</v>
      </c>
      <c r="AF6024" s="80">
        <f t="shared" si="396"/>
        <v>1.1856322212867132</v>
      </c>
      <c r="AG6024" s="123">
        <f t="shared" si="395"/>
        <v>1185.6322210000001</v>
      </c>
      <c r="AH6024" s="126" cm="1">
        <f t="array" ref="AH6024">_xlfn.XLOOKUP(AD6023,CDIHistorico_[Data],CDIHistorico_[CDI dia]/100,AH6023,0)</f>
        <v>3.927E-4</v>
      </c>
      <c r="AI6024" s="2">
        <f t="shared" si="397"/>
        <v>1.1856322212867132</v>
      </c>
    </row>
    <row r="6025" spans="26:35" hidden="1" x14ac:dyDescent="0.25">
      <c r="Z6025"/>
      <c r="AD6025" s="5">
        <f t="shared" si="398"/>
        <v>45463</v>
      </c>
      <c r="AE6025" s="96" cm="1">
        <f t="array" ref="AE6025">_xlfn.XLOOKUP(AD6024,SELICHistorico[Data],SELICHistorico[SELIC dia]/100,AE6024,0)</f>
        <v>3.927E-4</v>
      </c>
      <c r="AF6025" s="80">
        <f t="shared" si="396"/>
        <v>1.1860978190600124</v>
      </c>
      <c r="AG6025" s="123">
        <f t="shared" si="395"/>
        <v>1186.0978190000001</v>
      </c>
      <c r="AH6025" s="126" cm="1">
        <f t="array" ref="AH6025">_xlfn.XLOOKUP(AD6024,CDIHistorico_[Data],CDIHistorico_[CDI dia]/100,AH6024,0)</f>
        <v>3.927E-4</v>
      </c>
      <c r="AI6025" s="2">
        <f t="shared" si="397"/>
        <v>1.1860978190600124</v>
      </c>
    </row>
    <row r="6026" spans="26:35" hidden="1" x14ac:dyDescent="0.25">
      <c r="Z6026"/>
      <c r="AD6026" s="5">
        <f t="shared" si="398"/>
        <v>45464</v>
      </c>
      <c r="AE6026" s="96" cm="1">
        <f t="array" ref="AE6026">_xlfn.XLOOKUP(AD6025,SELICHistorico[Data],SELICHistorico[SELIC dia]/100,AE6025,0)</f>
        <v>3.927E-4</v>
      </c>
      <c r="AF6026" s="80">
        <f t="shared" si="396"/>
        <v>1.1865635996735573</v>
      </c>
      <c r="AG6026" s="123">
        <f t="shared" si="395"/>
        <v>1186.5635990000001</v>
      </c>
      <c r="AH6026" s="126" cm="1">
        <f t="array" ref="AH6026">_xlfn.XLOOKUP(AD6025,CDIHistorico_[Data],CDIHistorico_[CDI dia]/100,AH6025,0)</f>
        <v>3.927E-4</v>
      </c>
      <c r="AI6026" s="2">
        <f t="shared" si="397"/>
        <v>1.1865635996735573</v>
      </c>
    </row>
    <row r="6027" spans="26:35" hidden="1" x14ac:dyDescent="0.25">
      <c r="Z6027"/>
      <c r="AD6027" s="5">
        <f t="shared" si="398"/>
        <v>45467</v>
      </c>
      <c r="AE6027" s="96" cm="1">
        <f t="array" ref="AE6027">_xlfn.XLOOKUP(AD6026,SELICHistorico[Data],SELICHistorico[SELIC dia]/100,AE6026,0)</f>
        <v>3.927E-4</v>
      </c>
      <c r="AF6027" s="80">
        <f t="shared" si="396"/>
        <v>1.187029563199149</v>
      </c>
      <c r="AG6027" s="123">
        <f t="shared" si="395"/>
        <v>1187.0295630000001</v>
      </c>
      <c r="AH6027" s="126" cm="1">
        <f t="array" ref="AH6027">_xlfn.XLOOKUP(AD6026,CDIHistorico_[Data],CDIHistorico_[CDI dia]/100,AH6026,0)</f>
        <v>3.927E-4</v>
      </c>
      <c r="AI6027" s="2">
        <f t="shared" si="397"/>
        <v>1.187029563199149</v>
      </c>
    </row>
    <row r="6028" spans="26:35" hidden="1" x14ac:dyDescent="0.25">
      <c r="Z6028"/>
      <c r="AD6028" s="5">
        <f t="shared" si="398"/>
        <v>45468</v>
      </c>
      <c r="AE6028" s="96" cm="1">
        <f t="array" ref="AE6028">_xlfn.XLOOKUP(AD6027,SELICHistorico[Data],SELICHistorico[SELIC dia]/100,AE6027,0)</f>
        <v>3.927E-4</v>
      </c>
      <c r="AF6028" s="80">
        <f t="shared" si="396"/>
        <v>1.1874957097086172</v>
      </c>
      <c r="AG6028" s="123">
        <f t="shared" ref="AG6028:AG6091" si="399">TRUNC(1000*AF6028,6)</f>
        <v>1187.495709</v>
      </c>
      <c r="AH6028" s="126" cm="1">
        <f t="array" ref="AH6028">_xlfn.XLOOKUP(AD6027,CDIHistorico_[Data],CDIHistorico_[CDI dia]/100,AH6027,0)</f>
        <v>3.927E-4</v>
      </c>
      <c r="AI6028" s="2">
        <f t="shared" si="397"/>
        <v>1.1874957097086172</v>
      </c>
    </row>
    <row r="6029" spans="26:35" hidden="1" x14ac:dyDescent="0.25">
      <c r="Z6029"/>
      <c r="AD6029" s="5">
        <f t="shared" si="398"/>
        <v>45469</v>
      </c>
      <c r="AE6029" s="96" cm="1">
        <f t="array" ref="AE6029">_xlfn.XLOOKUP(AD6028,SELICHistorico[Data],SELICHistorico[SELIC dia]/100,AE6028,0)</f>
        <v>3.927E-4</v>
      </c>
      <c r="AF6029" s="80">
        <f t="shared" ref="AF6029:AF6092" si="400">AF6028*(1+AE6029)</f>
        <v>1.1879620392738197</v>
      </c>
      <c r="AG6029" s="123">
        <f t="shared" si="399"/>
        <v>1187.962039</v>
      </c>
      <c r="AH6029" s="126" cm="1">
        <f t="array" ref="AH6029">_xlfn.XLOOKUP(AD6028,CDIHistorico_[Data],CDIHistorico_[CDI dia]/100,AH6028,0)</f>
        <v>3.927E-4</v>
      </c>
      <c r="AI6029" s="2">
        <f t="shared" ref="AI6029:AI6092" si="401">AI6028*(1+AH6029)</f>
        <v>1.1879620392738197</v>
      </c>
    </row>
    <row r="6030" spans="26:35" hidden="1" x14ac:dyDescent="0.25">
      <c r="Z6030"/>
      <c r="AD6030" s="5">
        <f t="shared" si="398"/>
        <v>45470</v>
      </c>
      <c r="AE6030" s="96" cm="1">
        <f t="array" ref="AE6030">_xlfn.XLOOKUP(AD6029,SELICHistorico[Data],SELICHistorico[SELIC dia]/100,AE6029,0)</f>
        <v>3.927E-4</v>
      </c>
      <c r="AF6030" s="80">
        <f t="shared" si="400"/>
        <v>1.1884285519666424</v>
      </c>
      <c r="AG6030" s="123">
        <f t="shared" si="399"/>
        <v>1188.428551</v>
      </c>
      <c r="AH6030" s="126" cm="1">
        <f t="array" ref="AH6030">_xlfn.XLOOKUP(AD6029,CDIHistorico_[Data],CDIHistorico_[CDI dia]/100,AH6029,0)</f>
        <v>3.927E-4</v>
      </c>
      <c r="AI6030" s="2">
        <f t="shared" si="401"/>
        <v>1.1884285519666424</v>
      </c>
    </row>
    <row r="6031" spans="26:35" hidden="1" x14ac:dyDescent="0.25">
      <c r="Z6031"/>
      <c r="AD6031" s="5">
        <f t="shared" si="398"/>
        <v>45471</v>
      </c>
      <c r="AE6031" s="96" cm="1">
        <f t="array" ref="AE6031">_xlfn.XLOOKUP(AD6030,SELICHistorico[Data],SELICHistorico[SELIC dia]/100,AE6030,0)</f>
        <v>3.927E-4</v>
      </c>
      <c r="AF6031" s="80">
        <f t="shared" si="400"/>
        <v>1.1888952478589996</v>
      </c>
      <c r="AG6031" s="123">
        <f t="shared" si="399"/>
        <v>1188.8952469999999</v>
      </c>
      <c r="AH6031" s="126" cm="1">
        <f t="array" ref="AH6031">_xlfn.XLOOKUP(AD6030,CDIHistorico_[Data],CDIHistorico_[CDI dia]/100,AH6030,0)</f>
        <v>3.927E-4</v>
      </c>
      <c r="AI6031" s="2">
        <f t="shared" si="401"/>
        <v>1.1888952478589996</v>
      </c>
    </row>
    <row r="6032" spans="26:35" hidden="1" x14ac:dyDescent="0.25">
      <c r="Z6032"/>
      <c r="AD6032" s="5">
        <f t="shared" si="398"/>
        <v>45474</v>
      </c>
      <c r="AE6032" s="96" cm="1">
        <f t="array" ref="AE6032">_xlfn.XLOOKUP(AD6031,SELICHistorico[Data],SELICHistorico[SELIC dia]/100,AE6031,0)</f>
        <v>3.927E-4</v>
      </c>
      <c r="AF6032" s="80">
        <f t="shared" si="400"/>
        <v>1.1893621270228336</v>
      </c>
      <c r="AG6032" s="123">
        <f t="shared" si="399"/>
        <v>1189.3621270000001</v>
      </c>
      <c r="AH6032" s="126" cm="1">
        <f t="array" ref="AH6032">_xlfn.XLOOKUP(AD6031,CDIHistorico_[Data],CDIHistorico_[CDI dia]/100,AH6031,0)</f>
        <v>3.927E-4</v>
      </c>
      <c r="AI6032" s="2">
        <f t="shared" si="401"/>
        <v>1.1893621270228336</v>
      </c>
    </row>
    <row r="6033" spans="26:35" hidden="1" x14ac:dyDescent="0.25">
      <c r="Z6033"/>
      <c r="AD6033" s="5">
        <f t="shared" si="398"/>
        <v>45475</v>
      </c>
      <c r="AE6033" s="96" cm="1">
        <f t="array" ref="AE6033">_xlfn.XLOOKUP(AD6032,SELICHistorico[Data],SELICHistorico[SELIC dia]/100,AE6032,0)</f>
        <v>3.927E-4</v>
      </c>
      <c r="AF6033" s="80">
        <f t="shared" si="400"/>
        <v>1.1898291895301154</v>
      </c>
      <c r="AG6033" s="123">
        <f t="shared" si="399"/>
        <v>1189.829189</v>
      </c>
      <c r="AH6033" s="126" cm="1">
        <f t="array" ref="AH6033">_xlfn.XLOOKUP(AD6032,CDIHistorico_[Data],CDIHistorico_[CDI dia]/100,AH6032,0)</f>
        <v>3.927E-4</v>
      </c>
      <c r="AI6033" s="2">
        <f t="shared" si="401"/>
        <v>1.1898291895301154</v>
      </c>
    </row>
    <row r="6034" spans="26:35" hidden="1" x14ac:dyDescent="0.25">
      <c r="Z6034"/>
      <c r="AD6034" s="5">
        <f t="shared" si="398"/>
        <v>45476</v>
      </c>
      <c r="AE6034" s="96" cm="1">
        <f t="array" ref="AE6034">_xlfn.XLOOKUP(AD6033,SELICHistorico[Data],SELICHistorico[SELIC dia]/100,AE6033,0)</f>
        <v>3.927E-4</v>
      </c>
      <c r="AF6034" s="80">
        <f t="shared" si="400"/>
        <v>1.1902964354528438</v>
      </c>
      <c r="AG6034" s="123">
        <f t="shared" si="399"/>
        <v>1190.296435</v>
      </c>
      <c r="AH6034" s="126" cm="1">
        <f t="array" ref="AH6034">_xlfn.XLOOKUP(AD6033,CDIHistorico_[Data],CDIHistorico_[CDI dia]/100,AH6033,0)</f>
        <v>3.927E-4</v>
      </c>
      <c r="AI6034" s="2">
        <f t="shared" si="401"/>
        <v>1.1902964354528438</v>
      </c>
    </row>
    <row r="6035" spans="26:35" hidden="1" x14ac:dyDescent="0.25">
      <c r="Z6035"/>
      <c r="AD6035" s="5">
        <f t="shared" si="398"/>
        <v>45477</v>
      </c>
      <c r="AE6035" s="96" cm="1">
        <f t="array" ref="AE6035">_xlfn.XLOOKUP(AD6034,SELICHistorico[Data],SELICHistorico[SELIC dia]/100,AE6034,0)</f>
        <v>3.927E-4</v>
      </c>
      <c r="AF6035" s="80">
        <f t="shared" si="400"/>
        <v>1.1907638648630461</v>
      </c>
      <c r="AG6035" s="123">
        <f t="shared" si="399"/>
        <v>1190.763864</v>
      </c>
      <c r="AH6035" s="126" cm="1">
        <f t="array" ref="AH6035">_xlfn.XLOOKUP(AD6034,CDIHistorico_[Data],CDIHistorico_[CDI dia]/100,AH6034,0)</f>
        <v>3.927E-4</v>
      </c>
      <c r="AI6035" s="2">
        <f t="shared" si="401"/>
        <v>1.1907638648630461</v>
      </c>
    </row>
    <row r="6036" spans="26:35" hidden="1" x14ac:dyDescent="0.25">
      <c r="Z6036"/>
      <c r="AD6036" s="5">
        <f t="shared" ref="AD6036:AD6099" si="402">WORKDAY(AD6035,1,feriados)</f>
        <v>45478</v>
      </c>
      <c r="AE6036" s="96" cm="1">
        <f t="array" ref="AE6036">_xlfn.XLOOKUP(AD6035,SELICHistorico[Data],SELICHistorico[SELIC dia]/100,AE6035,0)</f>
        <v>3.927E-4</v>
      </c>
      <c r="AF6036" s="80">
        <f t="shared" si="400"/>
        <v>1.1912314778327777</v>
      </c>
      <c r="AG6036" s="123">
        <f t="shared" si="399"/>
        <v>1191.231477</v>
      </c>
      <c r="AH6036" s="126" cm="1">
        <f t="array" ref="AH6036">_xlfn.XLOOKUP(AD6035,CDIHistorico_[Data],CDIHistorico_[CDI dia]/100,AH6035,0)</f>
        <v>3.927E-4</v>
      </c>
      <c r="AI6036" s="2">
        <f t="shared" si="401"/>
        <v>1.1912314778327777</v>
      </c>
    </row>
    <row r="6037" spans="26:35" hidden="1" x14ac:dyDescent="0.25">
      <c r="Z6037"/>
      <c r="AD6037" s="5">
        <f t="shared" si="402"/>
        <v>45481</v>
      </c>
      <c r="AE6037" s="96" cm="1">
        <f t="array" ref="AE6037">_xlfn.XLOOKUP(AD6036,SELICHistorico[Data],SELICHistorico[SELIC dia]/100,AE6036,0)</f>
        <v>3.927E-4</v>
      </c>
      <c r="AF6037" s="80">
        <f t="shared" si="400"/>
        <v>1.1916992744341226</v>
      </c>
      <c r="AG6037" s="123">
        <f t="shared" si="399"/>
        <v>1191.6992740000001</v>
      </c>
      <c r="AH6037" s="126" cm="1">
        <f t="array" ref="AH6037">_xlfn.XLOOKUP(AD6036,CDIHistorico_[Data],CDIHistorico_[CDI dia]/100,AH6036,0)</f>
        <v>3.927E-4</v>
      </c>
      <c r="AI6037" s="2">
        <f t="shared" si="401"/>
        <v>1.1916992744341226</v>
      </c>
    </row>
    <row r="6038" spans="26:35" hidden="1" x14ac:dyDescent="0.25">
      <c r="Z6038"/>
      <c r="AD6038" s="5">
        <f t="shared" si="402"/>
        <v>45482</v>
      </c>
      <c r="AE6038" s="96" cm="1">
        <f t="array" ref="AE6038">_xlfn.XLOOKUP(AD6037,SELICHistorico[Data],SELICHistorico[SELIC dia]/100,AE6037,0)</f>
        <v>3.927E-4</v>
      </c>
      <c r="AF6038" s="80">
        <f t="shared" si="400"/>
        <v>1.1921672547391928</v>
      </c>
      <c r="AG6038" s="123">
        <f t="shared" si="399"/>
        <v>1192.167254</v>
      </c>
      <c r="AH6038" s="126" cm="1">
        <f t="array" ref="AH6038">_xlfn.XLOOKUP(AD6037,CDIHistorico_[Data],CDIHistorico_[CDI dia]/100,AH6037,0)</f>
        <v>3.927E-4</v>
      </c>
      <c r="AI6038" s="2">
        <f t="shared" si="401"/>
        <v>1.1921672547391928</v>
      </c>
    </row>
    <row r="6039" spans="26:35" hidden="1" x14ac:dyDescent="0.25">
      <c r="Z6039"/>
      <c r="AD6039" s="5">
        <f t="shared" si="402"/>
        <v>45483</v>
      </c>
      <c r="AE6039" s="96" cm="1">
        <f t="array" ref="AE6039">_xlfn.XLOOKUP(AD6038,SELICHistorico[Data],SELICHistorico[SELIC dia]/100,AE6038,0)</f>
        <v>3.927E-4</v>
      </c>
      <c r="AF6039" s="80">
        <f t="shared" si="400"/>
        <v>1.1926354188201289</v>
      </c>
      <c r="AG6039" s="123">
        <f t="shared" si="399"/>
        <v>1192.6354180000001</v>
      </c>
      <c r="AH6039" s="126" cm="1">
        <f t="array" ref="AH6039">_xlfn.XLOOKUP(AD6038,CDIHistorico_[Data],CDIHistorico_[CDI dia]/100,AH6038,0)</f>
        <v>3.927E-4</v>
      </c>
      <c r="AI6039" s="2">
        <f t="shared" si="401"/>
        <v>1.1926354188201289</v>
      </c>
    </row>
    <row r="6040" spans="26:35" hidden="1" x14ac:dyDescent="0.25">
      <c r="Z6040"/>
      <c r="AD6040" s="5">
        <f t="shared" si="402"/>
        <v>45484</v>
      </c>
      <c r="AE6040" s="96" cm="1">
        <f t="array" ref="AE6040">_xlfn.XLOOKUP(AD6039,SELICHistorico[Data],SELICHistorico[SELIC dia]/100,AE6039,0)</f>
        <v>3.927E-4</v>
      </c>
      <c r="AF6040" s="80">
        <f t="shared" si="400"/>
        <v>1.1931037667490996</v>
      </c>
      <c r="AG6040" s="123">
        <f t="shared" si="399"/>
        <v>1193.103766</v>
      </c>
      <c r="AH6040" s="126" cm="1">
        <f t="array" ref="AH6040">_xlfn.XLOOKUP(AD6039,CDIHistorico_[Data],CDIHistorico_[CDI dia]/100,AH6039,0)</f>
        <v>3.927E-4</v>
      </c>
      <c r="AI6040" s="2">
        <f t="shared" si="401"/>
        <v>1.1931037667490996</v>
      </c>
    </row>
    <row r="6041" spans="26:35" hidden="1" x14ac:dyDescent="0.25">
      <c r="Z6041"/>
      <c r="AD6041" s="5">
        <f t="shared" si="402"/>
        <v>45485</v>
      </c>
      <c r="AE6041" s="96" cm="1">
        <f t="array" ref="AE6041">_xlfn.XLOOKUP(AD6040,SELICHistorico[Data],SELICHistorico[SELIC dia]/100,AE6040,0)</f>
        <v>3.927E-4</v>
      </c>
      <c r="AF6041" s="80">
        <f t="shared" si="400"/>
        <v>1.1935722985983019</v>
      </c>
      <c r="AG6041" s="123">
        <f t="shared" si="399"/>
        <v>1193.572298</v>
      </c>
      <c r="AH6041" s="126" cm="1">
        <f t="array" ref="AH6041">_xlfn.XLOOKUP(AD6040,CDIHistorico_[Data],CDIHistorico_[CDI dia]/100,AH6040,0)</f>
        <v>3.927E-4</v>
      </c>
      <c r="AI6041" s="2">
        <f t="shared" si="401"/>
        <v>1.1935722985983019</v>
      </c>
    </row>
    <row r="6042" spans="26:35" hidden="1" x14ac:dyDescent="0.25">
      <c r="Z6042"/>
      <c r="AD6042" s="5">
        <f t="shared" si="402"/>
        <v>45488</v>
      </c>
      <c r="AE6042" s="96" cm="1">
        <f t="array" ref="AE6042">_xlfn.XLOOKUP(AD6041,SELICHistorico[Data],SELICHistorico[SELIC dia]/100,AE6041,0)</f>
        <v>3.927E-4</v>
      </c>
      <c r="AF6042" s="80">
        <f t="shared" si="400"/>
        <v>1.1940410144399614</v>
      </c>
      <c r="AG6042" s="123">
        <f t="shared" si="399"/>
        <v>1194.0410139999999</v>
      </c>
      <c r="AH6042" s="126" cm="1">
        <f t="array" ref="AH6042">_xlfn.XLOOKUP(AD6041,CDIHistorico_[Data],CDIHistorico_[CDI dia]/100,AH6041,0)</f>
        <v>3.927E-4</v>
      </c>
      <c r="AI6042" s="2">
        <f t="shared" si="401"/>
        <v>1.1940410144399614</v>
      </c>
    </row>
    <row r="6043" spans="26:35" hidden="1" x14ac:dyDescent="0.25">
      <c r="Z6043"/>
      <c r="AD6043" s="5">
        <f t="shared" si="402"/>
        <v>45489</v>
      </c>
      <c r="AE6043" s="96" cm="1">
        <f t="array" ref="AE6043">_xlfn.XLOOKUP(AD6042,SELICHistorico[Data],SELICHistorico[SELIC dia]/100,AE6042,0)</f>
        <v>3.927E-4</v>
      </c>
      <c r="AF6043" s="80">
        <f t="shared" si="400"/>
        <v>1.1945099143463318</v>
      </c>
      <c r="AG6043" s="123">
        <f t="shared" si="399"/>
        <v>1194.509914</v>
      </c>
      <c r="AH6043" s="126" cm="1">
        <f t="array" ref="AH6043">_xlfn.XLOOKUP(AD6042,CDIHistorico_[Data],CDIHistorico_[CDI dia]/100,AH6042,0)</f>
        <v>3.927E-4</v>
      </c>
      <c r="AI6043" s="2">
        <f t="shared" si="401"/>
        <v>1.1945099143463318</v>
      </c>
    </row>
    <row r="6044" spans="26:35" hidden="1" x14ac:dyDescent="0.25">
      <c r="Z6044"/>
      <c r="AD6044" s="5">
        <f t="shared" si="402"/>
        <v>45490</v>
      </c>
      <c r="AE6044" s="96" cm="1">
        <f t="array" ref="AE6044">_xlfn.XLOOKUP(AD6043,SELICHistorico[Data],SELICHistorico[SELIC dia]/100,AE6043,0)</f>
        <v>3.927E-4</v>
      </c>
      <c r="AF6044" s="80">
        <f t="shared" si="400"/>
        <v>1.1949789983896955</v>
      </c>
      <c r="AG6044" s="123">
        <f t="shared" si="399"/>
        <v>1194.978998</v>
      </c>
      <c r="AH6044" s="126" cm="1">
        <f t="array" ref="AH6044">_xlfn.XLOOKUP(AD6043,CDIHistorico_[Data],CDIHistorico_[CDI dia]/100,AH6043,0)</f>
        <v>3.927E-4</v>
      </c>
      <c r="AI6044" s="2">
        <f t="shared" si="401"/>
        <v>1.1949789983896955</v>
      </c>
    </row>
    <row r="6045" spans="26:35" hidden="1" x14ac:dyDescent="0.25">
      <c r="Z6045"/>
      <c r="AD6045" s="5">
        <f t="shared" si="402"/>
        <v>45491</v>
      </c>
      <c r="AE6045" s="96" cm="1">
        <f t="array" ref="AE6045">_xlfn.XLOOKUP(AD6044,SELICHistorico[Data],SELICHistorico[SELIC dia]/100,AE6044,0)</f>
        <v>3.927E-4</v>
      </c>
      <c r="AF6045" s="80">
        <f t="shared" si="400"/>
        <v>1.1954482666423629</v>
      </c>
      <c r="AG6045" s="123">
        <f t="shared" si="399"/>
        <v>1195.4482660000001</v>
      </c>
      <c r="AH6045" s="126" cm="1">
        <f t="array" ref="AH6045">_xlfn.XLOOKUP(AD6044,CDIHistorico_[Data],CDIHistorico_[CDI dia]/100,AH6044,0)</f>
        <v>3.927E-4</v>
      </c>
      <c r="AI6045" s="2">
        <f t="shared" si="401"/>
        <v>1.1954482666423629</v>
      </c>
    </row>
    <row r="6046" spans="26:35" hidden="1" x14ac:dyDescent="0.25">
      <c r="Z6046"/>
      <c r="AD6046" s="5">
        <f t="shared" si="402"/>
        <v>45492</v>
      </c>
      <c r="AE6046" s="96" cm="1">
        <f t="array" ref="AE6046">_xlfn.XLOOKUP(AD6045,SELICHistorico[Data],SELICHistorico[SELIC dia]/100,AE6045,0)</f>
        <v>3.927E-4</v>
      </c>
      <c r="AF6046" s="80">
        <f t="shared" si="400"/>
        <v>1.1959177191766732</v>
      </c>
      <c r="AG6046" s="123">
        <f t="shared" si="399"/>
        <v>1195.917719</v>
      </c>
      <c r="AH6046" s="126" cm="1">
        <f t="array" ref="AH6046">_xlfn.XLOOKUP(AD6045,CDIHistorico_[Data],CDIHistorico_[CDI dia]/100,AH6045,0)</f>
        <v>3.927E-4</v>
      </c>
      <c r="AI6046" s="2">
        <f t="shared" si="401"/>
        <v>1.1959177191766732</v>
      </c>
    </row>
    <row r="6047" spans="26:35" hidden="1" x14ac:dyDescent="0.25">
      <c r="Z6047"/>
      <c r="AD6047" s="5">
        <f t="shared" si="402"/>
        <v>45495</v>
      </c>
      <c r="AE6047" s="96" cm="1">
        <f t="array" ref="AE6047">_xlfn.XLOOKUP(AD6046,SELICHistorico[Data],SELICHistorico[SELIC dia]/100,AE6046,0)</f>
        <v>3.927E-4</v>
      </c>
      <c r="AF6047" s="80">
        <f t="shared" si="400"/>
        <v>1.1963873560649938</v>
      </c>
      <c r="AG6047" s="123">
        <f t="shared" si="399"/>
        <v>1196.387356</v>
      </c>
      <c r="AH6047" s="126" cm="1">
        <f t="array" ref="AH6047">_xlfn.XLOOKUP(AD6046,CDIHistorico_[Data],CDIHistorico_[CDI dia]/100,AH6046,0)</f>
        <v>3.927E-4</v>
      </c>
      <c r="AI6047" s="2">
        <f t="shared" si="401"/>
        <v>1.1963873560649938</v>
      </c>
    </row>
    <row r="6048" spans="26:35" hidden="1" x14ac:dyDescent="0.25">
      <c r="Z6048"/>
      <c r="AD6048" s="5">
        <f t="shared" si="402"/>
        <v>45496</v>
      </c>
      <c r="AE6048" s="96" cm="1">
        <f t="array" ref="AE6048">_xlfn.XLOOKUP(AD6047,SELICHistorico[Data],SELICHistorico[SELIC dia]/100,AE6047,0)</f>
        <v>3.927E-4</v>
      </c>
      <c r="AF6048" s="80">
        <f t="shared" si="400"/>
        <v>1.1968571773797205</v>
      </c>
      <c r="AG6048" s="123">
        <f t="shared" si="399"/>
        <v>1196.8571770000001</v>
      </c>
      <c r="AH6048" s="126" cm="1">
        <f t="array" ref="AH6048">_xlfn.XLOOKUP(AD6047,CDIHistorico_[Data],CDIHistorico_[CDI dia]/100,AH6047,0)</f>
        <v>3.927E-4</v>
      </c>
      <c r="AI6048" s="2">
        <f t="shared" si="401"/>
        <v>1.1968571773797205</v>
      </c>
    </row>
    <row r="6049" spans="26:35" hidden="1" x14ac:dyDescent="0.25">
      <c r="Z6049"/>
      <c r="AD6049" s="5">
        <f t="shared" si="402"/>
        <v>45497</v>
      </c>
      <c r="AE6049" s="96" cm="1">
        <f t="array" ref="AE6049">_xlfn.XLOOKUP(AD6048,SELICHistorico[Data],SELICHistorico[SELIC dia]/100,AE6048,0)</f>
        <v>3.927E-4</v>
      </c>
      <c r="AF6049" s="80">
        <f t="shared" si="400"/>
        <v>1.1973271831932775</v>
      </c>
      <c r="AG6049" s="123">
        <f t="shared" si="399"/>
        <v>1197.3271830000001</v>
      </c>
      <c r="AH6049" s="126" cm="1">
        <f t="array" ref="AH6049">_xlfn.XLOOKUP(AD6048,CDIHistorico_[Data],CDIHistorico_[CDI dia]/100,AH6048,0)</f>
        <v>3.927E-4</v>
      </c>
      <c r="AI6049" s="2">
        <f t="shared" si="401"/>
        <v>1.1973271831932775</v>
      </c>
    </row>
    <row r="6050" spans="26:35" hidden="1" x14ac:dyDescent="0.25">
      <c r="Z6050"/>
      <c r="AD6050" s="5">
        <f t="shared" si="402"/>
        <v>45498</v>
      </c>
      <c r="AE6050" s="96" cm="1">
        <f t="array" ref="AE6050">_xlfn.XLOOKUP(AD6049,SELICHistorico[Data],SELICHistorico[SELIC dia]/100,AE6049,0)</f>
        <v>3.927E-4</v>
      </c>
      <c r="AF6050" s="80">
        <f t="shared" si="400"/>
        <v>1.1977973735781173</v>
      </c>
      <c r="AG6050" s="123">
        <f t="shared" si="399"/>
        <v>1197.7973730000001</v>
      </c>
      <c r="AH6050" s="126" cm="1">
        <f t="array" ref="AH6050">_xlfn.XLOOKUP(AD6049,CDIHistorico_[Data],CDIHistorico_[CDI dia]/100,AH6049,0)</f>
        <v>3.927E-4</v>
      </c>
      <c r="AI6050" s="2">
        <f t="shared" si="401"/>
        <v>1.1977973735781173</v>
      </c>
    </row>
    <row r="6051" spans="26:35" hidden="1" x14ac:dyDescent="0.25">
      <c r="Z6051"/>
      <c r="AD6051" s="5">
        <f t="shared" si="402"/>
        <v>45499</v>
      </c>
      <c r="AE6051" s="96" cm="1">
        <f t="array" ref="AE6051">_xlfn.XLOOKUP(AD6050,SELICHistorico[Data],SELICHistorico[SELIC dia]/100,AE6050,0)</f>
        <v>3.927E-4</v>
      </c>
      <c r="AF6051" s="80">
        <f t="shared" si="400"/>
        <v>1.1982677486067213</v>
      </c>
      <c r="AG6051" s="123">
        <f t="shared" si="399"/>
        <v>1198.267748</v>
      </c>
      <c r="AH6051" s="126" cm="1">
        <f t="array" ref="AH6051">_xlfn.XLOOKUP(AD6050,CDIHistorico_[Data],CDIHistorico_[CDI dia]/100,AH6050,0)</f>
        <v>3.927E-4</v>
      </c>
      <c r="AI6051" s="2">
        <f t="shared" si="401"/>
        <v>1.1982677486067213</v>
      </c>
    </row>
    <row r="6052" spans="26:35" hidden="1" x14ac:dyDescent="0.25">
      <c r="Z6052"/>
      <c r="AD6052" s="5">
        <f t="shared" si="402"/>
        <v>45502</v>
      </c>
      <c r="AE6052" s="96" cm="1">
        <f t="array" ref="AE6052">_xlfn.XLOOKUP(AD6051,SELICHistorico[Data],SELICHistorico[SELIC dia]/100,AE6051,0)</f>
        <v>3.927E-4</v>
      </c>
      <c r="AF6052" s="80">
        <f t="shared" si="400"/>
        <v>1.198738308351599</v>
      </c>
      <c r="AG6052" s="123">
        <f t="shared" si="399"/>
        <v>1198.738308</v>
      </c>
      <c r="AH6052" s="126" cm="1">
        <f t="array" ref="AH6052">_xlfn.XLOOKUP(AD6051,CDIHistorico_[Data],CDIHistorico_[CDI dia]/100,AH6051,0)</f>
        <v>3.927E-4</v>
      </c>
      <c r="AI6052" s="2">
        <f t="shared" si="401"/>
        <v>1.198738308351599</v>
      </c>
    </row>
    <row r="6053" spans="26:35" hidden="1" x14ac:dyDescent="0.25">
      <c r="Z6053"/>
      <c r="AD6053" s="5">
        <f t="shared" si="402"/>
        <v>45503</v>
      </c>
      <c r="AE6053" s="96" cm="1">
        <f t="array" ref="AE6053">_xlfn.XLOOKUP(AD6052,SELICHistorico[Data],SELICHistorico[SELIC dia]/100,AE6052,0)</f>
        <v>3.927E-4</v>
      </c>
      <c r="AF6053" s="80">
        <f t="shared" si="400"/>
        <v>1.1992090528852886</v>
      </c>
      <c r="AG6053" s="123">
        <f t="shared" si="399"/>
        <v>1199.2090519999999</v>
      </c>
      <c r="AH6053" s="126" cm="1">
        <f t="array" ref="AH6053">_xlfn.XLOOKUP(AD6052,CDIHistorico_[Data],CDIHistorico_[CDI dia]/100,AH6052,0)</f>
        <v>3.927E-4</v>
      </c>
      <c r="AI6053" s="2">
        <f t="shared" si="401"/>
        <v>1.1992090528852886</v>
      </c>
    </row>
    <row r="6054" spans="26:35" hidden="1" x14ac:dyDescent="0.25">
      <c r="Z6054"/>
      <c r="AD6054" s="5">
        <f t="shared" si="402"/>
        <v>45504</v>
      </c>
      <c r="AE6054" s="96" cm="1">
        <f t="array" ref="AE6054">_xlfn.XLOOKUP(AD6053,SELICHistorico[Data],SELICHistorico[SELIC dia]/100,AE6053,0)</f>
        <v>3.927E-4</v>
      </c>
      <c r="AF6054" s="80">
        <f t="shared" si="400"/>
        <v>1.1996799822803565</v>
      </c>
      <c r="AG6054" s="123">
        <f t="shared" si="399"/>
        <v>1199.6799820000001</v>
      </c>
      <c r="AH6054" s="126" cm="1">
        <f t="array" ref="AH6054">_xlfn.XLOOKUP(AD6053,CDIHistorico_[Data],CDIHistorico_[CDI dia]/100,AH6053,0)</f>
        <v>3.927E-4</v>
      </c>
      <c r="AI6054" s="2">
        <f t="shared" si="401"/>
        <v>1.1996799822803565</v>
      </c>
    </row>
    <row r="6055" spans="26:35" hidden="1" x14ac:dyDescent="0.25">
      <c r="Z6055"/>
      <c r="AD6055" s="5">
        <f t="shared" si="402"/>
        <v>45505</v>
      </c>
      <c r="AE6055" s="96" cm="1">
        <f t="array" ref="AE6055">_xlfn.XLOOKUP(AD6054,SELICHistorico[Data],SELICHistorico[SELIC dia]/100,AE6054,0)</f>
        <v>3.927E-4</v>
      </c>
      <c r="AF6055" s="80">
        <f t="shared" si="400"/>
        <v>1.200151096609398</v>
      </c>
      <c r="AG6055" s="123">
        <f t="shared" si="399"/>
        <v>1200.1510960000001</v>
      </c>
      <c r="AH6055" s="126" cm="1">
        <f t="array" ref="AH6055">_xlfn.XLOOKUP(AD6054,CDIHistorico_[Data],CDIHistorico_[CDI dia]/100,AH6054,0)</f>
        <v>3.927E-4</v>
      </c>
      <c r="AI6055" s="2">
        <f t="shared" si="401"/>
        <v>1.200151096609398</v>
      </c>
    </row>
    <row r="6056" spans="26:35" hidden="1" x14ac:dyDescent="0.25">
      <c r="Z6056"/>
      <c r="AD6056" s="5">
        <f t="shared" si="402"/>
        <v>45506</v>
      </c>
      <c r="AE6056" s="96" cm="1">
        <f t="array" ref="AE6056">_xlfn.XLOOKUP(AD6055,SELICHistorico[Data],SELICHistorico[SELIC dia]/100,AE6055,0)</f>
        <v>3.927E-4</v>
      </c>
      <c r="AF6056" s="80">
        <f t="shared" si="400"/>
        <v>1.2006223959450364</v>
      </c>
      <c r="AG6056" s="123">
        <f t="shared" si="399"/>
        <v>1200.6223950000001</v>
      </c>
      <c r="AH6056" s="126" cm="1">
        <f t="array" ref="AH6056">_xlfn.XLOOKUP(AD6055,CDIHistorico_[Data],CDIHistorico_[CDI dia]/100,AH6055,0)</f>
        <v>3.927E-4</v>
      </c>
      <c r="AI6056" s="2">
        <f t="shared" si="401"/>
        <v>1.2006223959450364</v>
      </c>
    </row>
    <row r="6057" spans="26:35" hidden="1" x14ac:dyDescent="0.25">
      <c r="Z6057"/>
      <c r="AD6057" s="5">
        <f t="shared" si="402"/>
        <v>45509</v>
      </c>
      <c r="AE6057" s="96" cm="1">
        <f t="array" ref="AE6057">_xlfn.XLOOKUP(AD6056,SELICHistorico[Data],SELICHistorico[SELIC dia]/100,AE6056,0)</f>
        <v>3.927E-4</v>
      </c>
      <c r="AF6057" s="80">
        <f t="shared" si="400"/>
        <v>1.2010938803599238</v>
      </c>
      <c r="AG6057" s="123">
        <f t="shared" si="399"/>
        <v>1201.0938799999999</v>
      </c>
      <c r="AH6057" s="126" cm="1">
        <f t="array" ref="AH6057">_xlfn.XLOOKUP(AD6056,CDIHistorico_[Data],CDIHistorico_[CDI dia]/100,AH6056,0)</f>
        <v>3.927E-4</v>
      </c>
      <c r="AI6057" s="2">
        <f t="shared" si="401"/>
        <v>1.2010938803599238</v>
      </c>
    </row>
    <row r="6058" spans="26:35" hidden="1" x14ac:dyDescent="0.25">
      <c r="Z6058"/>
      <c r="AD6058" s="5">
        <f t="shared" si="402"/>
        <v>45510</v>
      </c>
      <c r="AE6058" s="96" cm="1">
        <f t="array" ref="AE6058">_xlfn.XLOOKUP(AD6057,SELICHistorico[Data],SELICHistorico[SELIC dia]/100,AE6057,0)</f>
        <v>3.927E-4</v>
      </c>
      <c r="AF6058" s="80">
        <f t="shared" si="400"/>
        <v>1.201565549926741</v>
      </c>
      <c r="AG6058" s="123">
        <f t="shared" si="399"/>
        <v>1201.5655489999999</v>
      </c>
      <c r="AH6058" s="126" cm="1">
        <f t="array" ref="AH6058">_xlfn.XLOOKUP(AD6057,CDIHistorico_[Data],CDIHistorico_[CDI dia]/100,AH6057,0)</f>
        <v>3.927E-4</v>
      </c>
      <c r="AI6058" s="2">
        <f t="shared" si="401"/>
        <v>1.201565549926741</v>
      </c>
    </row>
    <row r="6059" spans="26:35" hidden="1" x14ac:dyDescent="0.25">
      <c r="Z6059"/>
      <c r="AD6059" s="5">
        <f t="shared" si="402"/>
        <v>45511</v>
      </c>
      <c r="AE6059" s="96" cm="1">
        <f t="array" ref="AE6059">_xlfn.XLOOKUP(AD6058,SELICHistorico[Data],SELICHistorico[SELIC dia]/100,AE6058,0)</f>
        <v>3.927E-4</v>
      </c>
      <c r="AF6059" s="80">
        <f t="shared" si="400"/>
        <v>1.2020374047181972</v>
      </c>
      <c r="AG6059" s="123">
        <f t="shared" si="399"/>
        <v>1202.0374039999999</v>
      </c>
      <c r="AH6059" s="126" cm="1">
        <f t="array" ref="AH6059">_xlfn.XLOOKUP(AD6058,CDIHistorico_[Data],CDIHistorico_[CDI dia]/100,AH6058,0)</f>
        <v>3.927E-4</v>
      </c>
      <c r="AI6059" s="2">
        <f t="shared" si="401"/>
        <v>1.2020374047181972</v>
      </c>
    </row>
    <row r="6060" spans="26:35" hidden="1" x14ac:dyDescent="0.25">
      <c r="Z6060"/>
      <c r="AD6060" s="5">
        <f t="shared" si="402"/>
        <v>45512</v>
      </c>
      <c r="AE6060" s="96" cm="1">
        <f t="array" ref="AE6060">_xlfn.XLOOKUP(AD6059,SELICHistorico[Data],SELICHistorico[SELIC dia]/100,AE6059,0)</f>
        <v>3.927E-4</v>
      </c>
      <c r="AF6060" s="80">
        <f t="shared" si="400"/>
        <v>1.2025094448070299</v>
      </c>
      <c r="AG6060" s="123">
        <f t="shared" si="399"/>
        <v>1202.509444</v>
      </c>
      <c r="AH6060" s="126" cm="1">
        <f t="array" ref="AH6060">_xlfn.XLOOKUP(AD6059,CDIHistorico_[Data],CDIHistorico_[CDI dia]/100,AH6059,0)</f>
        <v>3.927E-4</v>
      </c>
      <c r="AI6060" s="2">
        <f t="shared" si="401"/>
        <v>1.2025094448070299</v>
      </c>
    </row>
    <row r="6061" spans="26:35" hidden="1" x14ac:dyDescent="0.25">
      <c r="Z6061"/>
      <c r="AD6061" s="5">
        <f t="shared" si="402"/>
        <v>45513</v>
      </c>
      <c r="AE6061" s="96" cm="1">
        <f t="array" ref="AE6061">_xlfn.XLOOKUP(AD6060,SELICHistorico[Data],SELICHistorico[SELIC dia]/100,AE6060,0)</f>
        <v>3.927E-4</v>
      </c>
      <c r="AF6061" s="80">
        <f t="shared" si="400"/>
        <v>1.2029816702660054</v>
      </c>
      <c r="AG6061" s="123">
        <f t="shared" si="399"/>
        <v>1202.9816699999999</v>
      </c>
      <c r="AH6061" s="126" cm="1">
        <f t="array" ref="AH6061">_xlfn.XLOOKUP(AD6060,CDIHistorico_[Data],CDIHistorico_[CDI dia]/100,AH6060,0)</f>
        <v>3.927E-4</v>
      </c>
      <c r="AI6061" s="2">
        <f t="shared" si="401"/>
        <v>1.2029816702660054</v>
      </c>
    </row>
    <row r="6062" spans="26:35" hidden="1" x14ac:dyDescent="0.25">
      <c r="Z6062"/>
      <c r="AD6062" s="5">
        <f t="shared" si="402"/>
        <v>45516</v>
      </c>
      <c r="AE6062" s="96" cm="1">
        <f t="array" ref="AE6062">_xlfn.XLOOKUP(AD6061,SELICHistorico[Data],SELICHistorico[SELIC dia]/100,AE6061,0)</f>
        <v>3.927E-4</v>
      </c>
      <c r="AF6062" s="80">
        <f t="shared" si="400"/>
        <v>1.2034540811679189</v>
      </c>
      <c r="AG6062" s="123">
        <f t="shared" si="399"/>
        <v>1203.4540810000001</v>
      </c>
      <c r="AH6062" s="126" cm="1">
        <f t="array" ref="AH6062">_xlfn.XLOOKUP(AD6061,CDIHistorico_[Data],CDIHistorico_[CDI dia]/100,AH6061,0)</f>
        <v>3.927E-4</v>
      </c>
      <c r="AI6062" s="2">
        <f t="shared" si="401"/>
        <v>1.2034540811679189</v>
      </c>
    </row>
    <row r="6063" spans="26:35" hidden="1" x14ac:dyDescent="0.25">
      <c r="Z6063"/>
      <c r="AD6063" s="5">
        <f t="shared" si="402"/>
        <v>45517</v>
      </c>
      <c r="AE6063" s="96" cm="1">
        <f t="array" ref="AE6063">_xlfn.XLOOKUP(AD6062,SELICHistorico[Data],SELICHistorico[SELIC dia]/100,AE6062,0)</f>
        <v>3.927E-4</v>
      </c>
      <c r="AF6063" s="80">
        <f t="shared" si="400"/>
        <v>1.2039266775855935</v>
      </c>
      <c r="AG6063" s="123">
        <f t="shared" si="399"/>
        <v>1203.9266769999999</v>
      </c>
      <c r="AH6063" s="126" cm="1">
        <f t="array" ref="AH6063">_xlfn.XLOOKUP(AD6062,CDIHistorico_[Data],CDIHistorico_[CDI dia]/100,AH6062,0)</f>
        <v>3.927E-4</v>
      </c>
      <c r="AI6063" s="2">
        <f t="shared" si="401"/>
        <v>1.2039266775855935</v>
      </c>
    </row>
    <row r="6064" spans="26:35" hidden="1" x14ac:dyDescent="0.25">
      <c r="Z6064"/>
      <c r="AD6064" s="5">
        <f t="shared" si="402"/>
        <v>45518</v>
      </c>
      <c r="AE6064" s="96" cm="1">
        <f t="array" ref="AE6064">_xlfn.XLOOKUP(AD6063,SELICHistorico[Data],SELICHistorico[SELIC dia]/100,AE6063,0)</f>
        <v>3.927E-4</v>
      </c>
      <c r="AF6064" s="80">
        <f t="shared" si="400"/>
        <v>1.2043994595918812</v>
      </c>
      <c r="AG6064" s="123">
        <f t="shared" si="399"/>
        <v>1204.399459</v>
      </c>
      <c r="AH6064" s="126" cm="1">
        <f t="array" ref="AH6064">_xlfn.XLOOKUP(AD6063,CDIHistorico_[Data],CDIHistorico_[CDI dia]/100,AH6063,0)</f>
        <v>3.927E-4</v>
      </c>
      <c r="AI6064" s="2">
        <f t="shared" si="401"/>
        <v>1.2043994595918812</v>
      </c>
    </row>
    <row r="6065" spans="26:35" hidden="1" x14ac:dyDescent="0.25">
      <c r="Z6065"/>
      <c r="AD6065" s="5">
        <f t="shared" si="402"/>
        <v>45519</v>
      </c>
      <c r="AE6065" s="96" cm="1">
        <f t="array" ref="AE6065">_xlfn.XLOOKUP(AD6064,SELICHistorico[Data],SELICHistorico[SELIC dia]/100,AE6064,0)</f>
        <v>3.927E-4</v>
      </c>
      <c r="AF6065" s="80">
        <f t="shared" si="400"/>
        <v>1.2048724272596629</v>
      </c>
      <c r="AG6065" s="123">
        <f t="shared" si="399"/>
        <v>1204.872427</v>
      </c>
      <c r="AH6065" s="126" cm="1">
        <f t="array" ref="AH6065">_xlfn.XLOOKUP(AD6064,CDIHistorico_[Data],CDIHistorico_[CDI dia]/100,AH6064,0)</f>
        <v>3.927E-4</v>
      </c>
      <c r="AI6065" s="2">
        <f t="shared" si="401"/>
        <v>1.2048724272596629</v>
      </c>
    </row>
    <row r="6066" spans="26:35" hidden="1" x14ac:dyDescent="0.25">
      <c r="Z6066"/>
      <c r="AD6066" s="5">
        <f t="shared" si="402"/>
        <v>45520</v>
      </c>
      <c r="AE6066" s="96" cm="1">
        <f t="array" ref="AE6066">_xlfn.XLOOKUP(AD6065,SELICHistorico[Data],SELICHistorico[SELIC dia]/100,AE6065,0)</f>
        <v>3.927E-4</v>
      </c>
      <c r="AF6066" s="80">
        <f t="shared" si="400"/>
        <v>1.2053455806618476</v>
      </c>
      <c r="AG6066" s="123">
        <f t="shared" si="399"/>
        <v>1205.3455799999999</v>
      </c>
      <c r="AH6066" s="126" cm="1">
        <f t="array" ref="AH6066">_xlfn.XLOOKUP(AD6065,CDIHistorico_[Data],CDIHistorico_[CDI dia]/100,AH6065,0)</f>
        <v>3.927E-4</v>
      </c>
      <c r="AI6066" s="2">
        <f t="shared" si="401"/>
        <v>1.2053455806618476</v>
      </c>
    </row>
    <row r="6067" spans="26:35" hidden="1" x14ac:dyDescent="0.25">
      <c r="Z6067"/>
      <c r="AD6067" s="5">
        <f t="shared" si="402"/>
        <v>45523</v>
      </c>
      <c r="AE6067" s="96" cm="1">
        <f t="array" ref="AE6067">_xlfn.XLOOKUP(AD6066,SELICHistorico[Data],SELICHistorico[SELIC dia]/100,AE6066,0)</f>
        <v>3.927E-4</v>
      </c>
      <c r="AF6067" s="80">
        <f t="shared" si="400"/>
        <v>1.2058189198713734</v>
      </c>
      <c r="AG6067" s="123">
        <f t="shared" si="399"/>
        <v>1205.8189190000001</v>
      </c>
      <c r="AH6067" s="126" cm="1">
        <f t="array" ref="AH6067">_xlfn.XLOOKUP(AD6066,CDIHistorico_[Data],CDIHistorico_[CDI dia]/100,AH6066,0)</f>
        <v>3.927E-4</v>
      </c>
      <c r="AI6067" s="2">
        <f t="shared" si="401"/>
        <v>1.2058189198713734</v>
      </c>
    </row>
    <row r="6068" spans="26:35" hidden="1" x14ac:dyDescent="0.25">
      <c r="Z6068"/>
      <c r="AD6068" s="5">
        <f t="shared" si="402"/>
        <v>45524</v>
      </c>
      <c r="AE6068" s="96" cm="1">
        <f t="array" ref="AE6068">_xlfn.XLOOKUP(AD6067,SELICHistorico[Data],SELICHistorico[SELIC dia]/100,AE6067,0)</f>
        <v>3.927E-4</v>
      </c>
      <c r="AF6068" s="80">
        <f t="shared" si="400"/>
        <v>1.2062924449612067</v>
      </c>
      <c r="AG6068" s="123">
        <f t="shared" si="399"/>
        <v>1206.2924439999999</v>
      </c>
      <c r="AH6068" s="126" cm="1">
        <f t="array" ref="AH6068">_xlfn.XLOOKUP(AD6067,CDIHistorico_[Data],CDIHistorico_[CDI dia]/100,AH6067,0)</f>
        <v>3.927E-4</v>
      </c>
      <c r="AI6068" s="2">
        <f t="shared" si="401"/>
        <v>1.2062924449612067</v>
      </c>
    </row>
    <row r="6069" spans="26:35" hidden="1" x14ac:dyDescent="0.25">
      <c r="Z6069"/>
      <c r="AD6069" s="5">
        <f t="shared" si="402"/>
        <v>45525</v>
      </c>
      <c r="AE6069" s="96" cm="1">
        <f t="array" ref="AE6069">_xlfn.XLOOKUP(AD6068,SELICHistorico[Data],SELICHistorico[SELIC dia]/100,AE6068,0)</f>
        <v>3.927E-4</v>
      </c>
      <c r="AF6069" s="80">
        <f t="shared" si="400"/>
        <v>1.2067661560043428</v>
      </c>
      <c r="AG6069" s="123">
        <f t="shared" si="399"/>
        <v>1206.7661559999999</v>
      </c>
      <c r="AH6069" s="126" cm="1">
        <f t="array" ref="AH6069">_xlfn.XLOOKUP(AD6068,CDIHistorico_[Data],CDIHistorico_[CDI dia]/100,AH6068,0)</f>
        <v>3.927E-4</v>
      </c>
      <c r="AI6069" s="2">
        <f t="shared" si="401"/>
        <v>1.2067661560043428</v>
      </c>
    </row>
    <row r="6070" spans="26:35" hidden="1" x14ac:dyDescent="0.25">
      <c r="Z6070"/>
      <c r="AD6070" s="5">
        <f t="shared" si="402"/>
        <v>45526</v>
      </c>
      <c r="AE6070" s="96" cm="1">
        <f t="array" ref="AE6070">_xlfn.XLOOKUP(AD6069,SELICHistorico[Data],SELICHistorico[SELIC dia]/100,AE6069,0)</f>
        <v>3.927E-4</v>
      </c>
      <c r="AF6070" s="80">
        <f t="shared" si="400"/>
        <v>1.2072400530738057</v>
      </c>
      <c r="AG6070" s="123">
        <f t="shared" si="399"/>
        <v>1207.240053</v>
      </c>
      <c r="AH6070" s="126" cm="1">
        <f t="array" ref="AH6070">_xlfn.XLOOKUP(AD6069,CDIHistorico_[Data],CDIHistorico_[CDI dia]/100,AH6069,0)</f>
        <v>3.927E-4</v>
      </c>
      <c r="AI6070" s="2">
        <f t="shared" si="401"/>
        <v>1.2072400530738057</v>
      </c>
    </row>
    <row r="6071" spans="26:35" hidden="1" x14ac:dyDescent="0.25">
      <c r="Z6071"/>
      <c r="AD6071" s="5">
        <f t="shared" si="402"/>
        <v>45527</v>
      </c>
      <c r="AE6071" s="96" cm="1">
        <f t="array" ref="AE6071">_xlfn.XLOOKUP(AD6070,SELICHistorico[Data],SELICHistorico[SELIC dia]/100,AE6070,0)</f>
        <v>3.927E-4</v>
      </c>
      <c r="AF6071" s="80">
        <f t="shared" si="400"/>
        <v>1.2077141362426476</v>
      </c>
      <c r="AG6071" s="123">
        <f t="shared" si="399"/>
        <v>1207.7141360000001</v>
      </c>
      <c r="AH6071" s="126" cm="1">
        <f t="array" ref="AH6071">_xlfn.XLOOKUP(AD6070,CDIHistorico_[Data],CDIHistorico_[CDI dia]/100,AH6070,0)</f>
        <v>3.927E-4</v>
      </c>
      <c r="AI6071" s="2">
        <f t="shared" si="401"/>
        <v>1.2077141362426476</v>
      </c>
    </row>
    <row r="6072" spans="26:35" hidden="1" x14ac:dyDescent="0.25">
      <c r="Z6072"/>
      <c r="AD6072" s="5">
        <f t="shared" si="402"/>
        <v>45530</v>
      </c>
      <c r="AE6072" s="96" cm="1">
        <f t="array" ref="AE6072">_xlfn.XLOOKUP(AD6071,SELICHistorico[Data],SELICHistorico[SELIC dia]/100,AE6071,0)</f>
        <v>3.927E-4</v>
      </c>
      <c r="AF6072" s="80">
        <f t="shared" si="400"/>
        <v>1.20818840558395</v>
      </c>
      <c r="AG6072" s="123">
        <f t="shared" si="399"/>
        <v>1208.1884050000001</v>
      </c>
      <c r="AH6072" s="126" cm="1">
        <f t="array" ref="AH6072">_xlfn.XLOOKUP(AD6071,CDIHistorico_[Data],CDIHistorico_[CDI dia]/100,AH6071,0)</f>
        <v>3.927E-4</v>
      </c>
      <c r="AI6072" s="2">
        <f t="shared" si="401"/>
        <v>1.20818840558395</v>
      </c>
    </row>
    <row r="6073" spans="26:35" hidden="1" x14ac:dyDescent="0.25">
      <c r="Z6073"/>
      <c r="AD6073" s="5">
        <f t="shared" si="402"/>
        <v>45531</v>
      </c>
      <c r="AE6073" s="96" cm="1">
        <f t="array" ref="AE6073">_xlfn.XLOOKUP(AD6072,SELICHistorico[Data],SELICHistorico[SELIC dia]/100,AE6072,0)</f>
        <v>3.927E-4</v>
      </c>
      <c r="AF6073" s="80">
        <f t="shared" si="400"/>
        <v>1.2086628611708228</v>
      </c>
      <c r="AG6073" s="123">
        <f t="shared" si="399"/>
        <v>1208.662861</v>
      </c>
      <c r="AH6073" s="126" cm="1">
        <f t="array" ref="AH6073">_xlfn.XLOOKUP(AD6072,CDIHistorico_[Data],CDIHistorico_[CDI dia]/100,AH6072,0)</f>
        <v>3.927E-4</v>
      </c>
      <c r="AI6073" s="2">
        <f t="shared" si="401"/>
        <v>1.2086628611708228</v>
      </c>
    </row>
    <row r="6074" spans="26:35" hidden="1" x14ac:dyDescent="0.25">
      <c r="Z6074"/>
      <c r="AD6074" s="5">
        <f t="shared" si="402"/>
        <v>45532</v>
      </c>
      <c r="AE6074" s="96" cm="1">
        <f t="array" ref="AE6074">_xlfn.XLOOKUP(AD6073,SELICHistorico[Data],SELICHistorico[SELIC dia]/100,AE6073,0)</f>
        <v>3.927E-4</v>
      </c>
      <c r="AF6074" s="80">
        <f t="shared" si="400"/>
        <v>1.2091375030764044</v>
      </c>
      <c r="AG6074" s="123">
        <f t="shared" si="399"/>
        <v>1209.1375029999999</v>
      </c>
      <c r="AH6074" s="126" cm="1">
        <f t="array" ref="AH6074">_xlfn.XLOOKUP(AD6073,CDIHistorico_[Data],CDIHistorico_[CDI dia]/100,AH6073,0)</f>
        <v>3.927E-4</v>
      </c>
      <c r="AI6074" s="2">
        <f t="shared" si="401"/>
        <v>1.2091375030764044</v>
      </c>
    </row>
    <row r="6075" spans="26:35" hidden="1" x14ac:dyDescent="0.25">
      <c r="Z6075"/>
      <c r="AD6075" s="5">
        <f t="shared" si="402"/>
        <v>45533</v>
      </c>
      <c r="AE6075" s="96" cm="1">
        <f t="array" ref="AE6075">_xlfn.XLOOKUP(AD6074,SELICHistorico[Data],SELICHistorico[SELIC dia]/100,AE6074,0)</f>
        <v>3.927E-4</v>
      </c>
      <c r="AF6075" s="80">
        <f t="shared" si="400"/>
        <v>1.2096123313738625</v>
      </c>
      <c r="AG6075" s="123">
        <f t="shared" si="399"/>
        <v>1209.612331</v>
      </c>
      <c r="AH6075" s="126" cm="1">
        <f t="array" ref="AH6075">_xlfn.XLOOKUP(AD6074,CDIHistorico_[Data],CDIHistorico_[CDI dia]/100,AH6074,0)</f>
        <v>3.927E-4</v>
      </c>
      <c r="AI6075" s="2">
        <f t="shared" si="401"/>
        <v>1.2096123313738625</v>
      </c>
    </row>
    <row r="6076" spans="26:35" hidden="1" x14ac:dyDescent="0.25">
      <c r="Z6076"/>
      <c r="AD6076" s="5">
        <f t="shared" si="402"/>
        <v>45534</v>
      </c>
      <c r="AE6076" s="96" cm="1">
        <f t="array" ref="AE6076">_xlfn.XLOOKUP(AD6075,SELICHistorico[Data],SELICHistorico[SELIC dia]/100,AE6075,0)</f>
        <v>3.927E-4</v>
      </c>
      <c r="AF6076" s="80">
        <f t="shared" si="400"/>
        <v>1.2100873461363928</v>
      </c>
      <c r="AG6076" s="123">
        <f t="shared" si="399"/>
        <v>1210.087346</v>
      </c>
      <c r="AH6076" s="126" cm="1">
        <f t="array" ref="AH6076">_xlfn.XLOOKUP(AD6075,CDIHistorico_[Data],CDIHistorico_[CDI dia]/100,AH6075,0)</f>
        <v>3.927E-4</v>
      </c>
      <c r="AI6076" s="2">
        <f t="shared" si="401"/>
        <v>1.2100873461363928</v>
      </c>
    </row>
    <row r="6077" spans="26:35" hidden="1" x14ac:dyDescent="0.25">
      <c r="Z6077"/>
      <c r="AD6077" s="5">
        <f t="shared" si="402"/>
        <v>45537</v>
      </c>
      <c r="AE6077" s="96" cm="1">
        <f t="array" ref="AE6077">_xlfn.XLOOKUP(AD6076,SELICHistorico[Data],SELICHistorico[SELIC dia]/100,AE6076,0)</f>
        <v>3.927E-4</v>
      </c>
      <c r="AF6077" s="80">
        <f t="shared" si="400"/>
        <v>1.2105625474372204</v>
      </c>
      <c r="AG6077" s="123">
        <f t="shared" si="399"/>
        <v>1210.562547</v>
      </c>
      <c r="AH6077" s="126" cm="1">
        <f t="array" ref="AH6077">_xlfn.XLOOKUP(AD6076,CDIHistorico_[Data],CDIHistorico_[CDI dia]/100,AH6076,0)</f>
        <v>3.927E-4</v>
      </c>
      <c r="AI6077" s="2">
        <f t="shared" si="401"/>
        <v>1.2105625474372204</v>
      </c>
    </row>
    <row r="6078" spans="26:35" hidden="1" x14ac:dyDescent="0.25">
      <c r="Z6078"/>
      <c r="AD6078" s="5">
        <f t="shared" si="402"/>
        <v>45538</v>
      </c>
      <c r="AE6078" s="96" cm="1">
        <f t="array" ref="AE6078">_xlfn.XLOOKUP(AD6077,SELICHistorico[Data],SELICHistorico[SELIC dia]/100,AE6077,0)</f>
        <v>3.927E-4</v>
      </c>
      <c r="AF6078" s="80">
        <f t="shared" si="400"/>
        <v>1.2110379353495988</v>
      </c>
      <c r="AG6078" s="123">
        <f t="shared" si="399"/>
        <v>1211.0379350000001</v>
      </c>
      <c r="AH6078" s="126" cm="1">
        <f t="array" ref="AH6078">_xlfn.XLOOKUP(AD6077,CDIHistorico_[Data],CDIHistorico_[CDI dia]/100,AH6077,0)</f>
        <v>3.927E-4</v>
      </c>
      <c r="AI6078" s="2">
        <f t="shared" si="401"/>
        <v>1.2110379353495988</v>
      </c>
    </row>
    <row r="6079" spans="26:35" hidden="1" x14ac:dyDescent="0.25">
      <c r="Z6079"/>
      <c r="AD6079" s="5">
        <f t="shared" si="402"/>
        <v>45539</v>
      </c>
      <c r="AE6079" s="96" cm="1">
        <f t="array" ref="AE6079">_xlfn.XLOOKUP(AD6078,SELICHistorico[Data],SELICHistorico[SELIC dia]/100,AE6078,0)</f>
        <v>3.927E-4</v>
      </c>
      <c r="AF6079" s="80">
        <f t="shared" si="400"/>
        <v>1.2115135099468104</v>
      </c>
      <c r="AG6079" s="123">
        <f t="shared" si="399"/>
        <v>1211.5135090000001</v>
      </c>
      <c r="AH6079" s="126" cm="1">
        <f t="array" ref="AH6079">_xlfn.XLOOKUP(AD6078,CDIHistorico_[Data],CDIHistorico_[CDI dia]/100,AH6078,0)</f>
        <v>3.927E-4</v>
      </c>
      <c r="AI6079" s="2">
        <f t="shared" si="401"/>
        <v>1.2115135099468104</v>
      </c>
    </row>
    <row r="6080" spans="26:35" hidden="1" x14ac:dyDescent="0.25">
      <c r="Z6080"/>
      <c r="AD6080" s="5">
        <f t="shared" si="402"/>
        <v>45540</v>
      </c>
      <c r="AE6080" s="96" cm="1">
        <f t="array" ref="AE6080">_xlfn.XLOOKUP(AD6079,SELICHistorico[Data],SELICHistorico[SELIC dia]/100,AE6079,0)</f>
        <v>3.927E-4</v>
      </c>
      <c r="AF6080" s="80">
        <f t="shared" si="400"/>
        <v>1.2119892713021665</v>
      </c>
      <c r="AG6080" s="123">
        <f t="shared" si="399"/>
        <v>1211.9892709999999</v>
      </c>
      <c r="AH6080" s="126" cm="1">
        <f t="array" ref="AH6080">_xlfn.XLOOKUP(AD6079,CDIHistorico_[Data],CDIHistorico_[CDI dia]/100,AH6079,0)</f>
        <v>3.927E-4</v>
      </c>
      <c r="AI6080" s="2">
        <f t="shared" si="401"/>
        <v>1.2119892713021665</v>
      </c>
    </row>
    <row r="6081" spans="26:35" hidden="1" x14ac:dyDescent="0.25">
      <c r="Z6081"/>
      <c r="AD6081" s="5">
        <f t="shared" si="402"/>
        <v>45541</v>
      </c>
      <c r="AE6081" s="96" cm="1">
        <f t="array" ref="AE6081">_xlfn.XLOOKUP(AD6080,SELICHistorico[Data],SELICHistorico[SELIC dia]/100,AE6080,0)</f>
        <v>3.927E-4</v>
      </c>
      <c r="AF6081" s="80">
        <f t="shared" si="400"/>
        <v>1.2124652194890067</v>
      </c>
      <c r="AG6081" s="123">
        <f t="shared" si="399"/>
        <v>1212.4652189999999</v>
      </c>
      <c r="AH6081" s="126" cm="1">
        <f t="array" ref="AH6081">_xlfn.XLOOKUP(AD6080,CDIHistorico_[Data],CDIHistorico_[CDI dia]/100,AH6080,0)</f>
        <v>3.927E-4</v>
      </c>
      <c r="AI6081" s="2">
        <f t="shared" si="401"/>
        <v>1.2124652194890067</v>
      </c>
    </row>
    <row r="6082" spans="26:35" hidden="1" x14ac:dyDescent="0.25">
      <c r="Z6082"/>
      <c r="AD6082" s="5">
        <f t="shared" si="402"/>
        <v>45544</v>
      </c>
      <c r="AE6082" s="96" cm="1">
        <f t="array" ref="AE6082">_xlfn.XLOOKUP(AD6081,SELICHistorico[Data],SELICHistorico[SELIC dia]/100,AE6081,0)</f>
        <v>3.927E-4</v>
      </c>
      <c r="AF6082" s="80">
        <f t="shared" si="400"/>
        <v>1.2129413545807</v>
      </c>
      <c r="AG6082" s="123">
        <f t="shared" si="399"/>
        <v>1212.941354</v>
      </c>
      <c r="AH6082" s="126" cm="1">
        <f t="array" ref="AH6082">_xlfn.XLOOKUP(AD6081,CDIHistorico_[Data],CDIHistorico_[CDI dia]/100,AH6081,0)</f>
        <v>3.927E-4</v>
      </c>
      <c r="AI6082" s="2">
        <f t="shared" si="401"/>
        <v>1.2129413545807</v>
      </c>
    </row>
    <row r="6083" spans="26:35" hidden="1" x14ac:dyDescent="0.25">
      <c r="Z6083"/>
      <c r="AD6083" s="5">
        <f t="shared" si="402"/>
        <v>45545</v>
      </c>
      <c r="AE6083" s="96" cm="1">
        <f t="array" ref="AE6083">_xlfn.XLOOKUP(AD6082,SELICHistorico[Data],SELICHistorico[SELIC dia]/100,AE6082,0)</f>
        <v>3.927E-4</v>
      </c>
      <c r="AF6083" s="80">
        <f t="shared" si="400"/>
        <v>1.2134176766506437</v>
      </c>
      <c r="AG6083" s="123">
        <f t="shared" si="399"/>
        <v>1213.417676</v>
      </c>
      <c r="AH6083" s="126" cm="1">
        <f t="array" ref="AH6083">_xlfn.XLOOKUP(AD6082,CDIHistorico_[Data],CDIHistorico_[CDI dia]/100,AH6082,0)</f>
        <v>3.927E-4</v>
      </c>
      <c r="AI6083" s="2">
        <f t="shared" si="401"/>
        <v>1.2134176766506437</v>
      </c>
    </row>
    <row r="6084" spans="26:35" hidden="1" x14ac:dyDescent="0.25">
      <c r="Z6084"/>
      <c r="AD6084" s="5">
        <f t="shared" si="402"/>
        <v>45546</v>
      </c>
      <c r="AE6084" s="96" cm="1">
        <f t="array" ref="AE6084">_xlfn.XLOOKUP(AD6083,SELICHistorico[Data],SELICHistorico[SELIC dia]/100,AE6083,0)</f>
        <v>3.927E-4</v>
      </c>
      <c r="AF6084" s="80">
        <f t="shared" si="400"/>
        <v>1.2138941857722643</v>
      </c>
      <c r="AG6084" s="123">
        <f t="shared" si="399"/>
        <v>1213.8941850000001</v>
      </c>
      <c r="AH6084" s="126" cm="1">
        <f t="array" ref="AH6084">_xlfn.XLOOKUP(AD6083,CDIHistorico_[Data],CDIHistorico_[CDI dia]/100,AH6083,0)</f>
        <v>3.927E-4</v>
      </c>
      <c r="AI6084" s="2">
        <f t="shared" si="401"/>
        <v>1.2138941857722643</v>
      </c>
    </row>
    <row r="6085" spans="26:35" hidden="1" x14ac:dyDescent="0.25">
      <c r="Z6085"/>
      <c r="AD6085" s="5">
        <f t="shared" si="402"/>
        <v>45547</v>
      </c>
      <c r="AE6085" s="96" cm="1">
        <f t="array" ref="AE6085">_xlfn.XLOOKUP(AD6084,SELICHistorico[Data],SELICHistorico[SELIC dia]/100,AE6084,0)</f>
        <v>3.927E-4</v>
      </c>
      <c r="AF6085" s="80">
        <f t="shared" si="400"/>
        <v>1.2143708820190169</v>
      </c>
      <c r="AG6085" s="123">
        <f t="shared" si="399"/>
        <v>1214.3708819999999</v>
      </c>
      <c r="AH6085" s="126" cm="1">
        <f t="array" ref="AH6085">_xlfn.XLOOKUP(AD6084,CDIHistorico_[Data],CDIHistorico_[CDI dia]/100,AH6084,0)</f>
        <v>3.927E-4</v>
      </c>
      <c r="AI6085" s="2">
        <f t="shared" si="401"/>
        <v>1.2143708820190169</v>
      </c>
    </row>
    <row r="6086" spans="26:35" hidden="1" x14ac:dyDescent="0.25">
      <c r="Z6086"/>
      <c r="AD6086" s="5">
        <f t="shared" si="402"/>
        <v>45548</v>
      </c>
      <c r="AE6086" s="96" cm="1">
        <f t="array" ref="AE6086">_xlfn.XLOOKUP(AD6085,SELICHistorico[Data],SELICHistorico[SELIC dia]/100,AE6085,0)</f>
        <v>3.927E-4</v>
      </c>
      <c r="AF6086" s="80">
        <f t="shared" si="400"/>
        <v>1.2148477654643857</v>
      </c>
      <c r="AG6086" s="123">
        <f t="shared" si="399"/>
        <v>1214.847765</v>
      </c>
      <c r="AH6086" s="126" cm="1">
        <f t="array" ref="AH6086">_xlfn.XLOOKUP(AD6085,CDIHistorico_[Data],CDIHistorico_[CDI dia]/100,AH6085,0)</f>
        <v>3.927E-4</v>
      </c>
      <c r="AI6086" s="2">
        <f t="shared" si="401"/>
        <v>1.2148477654643857</v>
      </c>
    </row>
    <row r="6087" spans="26:35" hidden="1" x14ac:dyDescent="0.25">
      <c r="Z6087"/>
      <c r="AD6087" s="5">
        <f t="shared" si="402"/>
        <v>45551</v>
      </c>
      <c r="AE6087" s="96" cm="1">
        <f t="array" ref="AE6087">_xlfn.XLOOKUP(AD6086,SELICHistorico[Data],SELICHistorico[SELIC dia]/100,AE6086,0)</f>
        <v>3.927E-4</v>
      </c>
      <c r="AF6087" s="80">
        <f t="shared" si="400"/>
        <v>1.2153248361818834</v>
      </c>
      <c r="AG6087" s="123">
        <f t="shared" si="399"/>
        <v>1215.324836</v>
      </c>
      <c r="AH6087" s="126" cm="1">
        <f t="array" ref="AH6087">_xlfn.XLOOKUP(AD6086,CDIHistorico_[Data],CDIHistorico_[CDI dia]/100,AH6086,0)</f>
        <v>3.927E-4</v>
      </c>
      <c r="AI6087" s="2">
        <f t="shared" si="401"/>
        <v>1.2153248361818834</v>
      </c>
    </row>
    <row r="6088" spans="26:35" hidden="1" x14ac:dyDescent="0.25">
      <c r="Z6088"/>
      <c r="AD6088" s="5">
        <f t="shared" si="402"/>
        <v>45552</v>
      </c>
      <c r="AE6088" s="96" cm="1">
        <f t="array" ref="AE6088">_xlfn.XLOOKUP(AD6087,SELICHistorico[Data],SELICHistorico[SELIC dia]/100,AE6087,0)</f>
        <v>3.927E-4</v>
      </c>
      <c r="AF6088" s="80">
        <f t="shared" si="400"/>
        <v>1.2158020942450518</v>
      </c>
      <c r="AG6088" s="123">
        <f t="shared" si="399"/>
        <v>1215.8020939999999</v>
      </c>
      <c r="AH6088" s="126" cm="1">
        <f t="array" ref="AH6088">_xlfn.XLOOKUP(AD6087,CDIHistorico_[Data],CDIHistorico_[CDI dia]/100,AH6087,0)</f>
        <v>3.927E-4</v>
      </c>
      <c r="AI6088" s="2">
        <f t="shared" si="401"/>
        <v>1.2158020942450518</v>
      </c>
    </row>
    <row r="6089" spans="26:35" hidden="1" x14ac:dyDescent="0.25">
      <c r="Z6089"/>
      <c r="AD6089" s="5">
        <f t="shared" si="402"/>
        <v>45553</v>
      </c>
      <c r="AE6089" s="96" cm="1">
        <f t="array" ref="AE6089">_xlfn.XLOOKUP(AD6088,SELICHistorico[Data],SELICHistorico[SELIC dia]/100,AE6088,0)</f>
        <v>3.927E-4</v>
      </c>
      <c r="AF6089" s="80">
        <f t="shared" si="400"/>
        <v>1.2162795397274617</v>
      </c>
      <c r="AG6089" s="123">
        <f t="shared" si="399"/>
        <v>1216.2795390000001</v>
      </c>
      <c r="AH6089" s="126" cm="1">
        <f t="array" ref="AH6089">_xlfn.XLOOKUP(AD6088,CDIHistorico_[Data],CDIHistorico_[CDI dia]/100,AH6088,0)</f>
        <v>3.927E-4</v>
      </c>
      <c r="AI6089" s="2">
        <f t="shared" si="401"/>
        <v>1.2162795397274617</v>
      </c>
    </row>
    <row r="6090" spans="26:35" hidden="1" x14ac:dyDescent="0.25">
      <c r="Z6090"/>
      <c r="AD6090" s="5">
        <f t="shared" si="402"/>
        <v>45554</v>
      </c>
      <c r="AE6090" s="96" cm="1">
        <f t="array" ref="AE6090">_xlfn.XLOOKUP(AD6089,SELICHistorico[Data],SELICHistorico[SELIC dia]/100,AE6089,0)</f>
        <v>3.927E-4</v>
      </c>
      <c r="AF6090" s="80">
        <f t="shared" si="400"/>
        <v>1.2167571727027127</v>
      </c>
      <c r="AG6090" s="123">
        <f t="shared" si="399"/>
        <v>1216.7571720000001</v>
      </c>
      <c r="AH6090" s="126" cm="1">
        <f t="array" ref="AH6090">_xlfn.XLOOKUP(AD6089,CDIHistorico_[Data],CDIHistorico_[CDI dia]/100,AH6089,0)</f>
        <v>3.927E-4</v>
      </c>
      <c r="AI6090" s="2">
        <f t="shared" si="401"/>
        <v>1.2167571727027127</v>
      </c>
    </row>
    <row r="6091" spans="26:35" hidden="1" x14ac:dyDescent="0.25">
      <c r="Z6091"/>
      <c r="AD6091" s="5">
        <f t="shared" si="402"/>
        <v>45555</v>
      </c>
      <c r="AE6091" s="96" cm="1">
        <f t="array" ref="AE6091">_xlfn.XLOOKUP(AD6090,SELICHistorico[Data],SELICHistorico[SELIC dia]/100,AE6090,0)</f>
        <v>4.0168000000000002E-4</v>
      </c>
      <c r="AF6091" s="80">
        <f t="shared" si="400"/>
        <v>1.2172459197238439</v>
      </c>
      <c r="AG6091" s="123">
        <f t="shared" si="399"/>
        <v>1217.245919</v>
      </c>
      <c r="AH6091" s="126" cm="1">
        <f t="array" ref="AH6091">_xlfn.XLOOKUP(AD6090,CDIHistorico_[Data],CDIHistorico_[CDI dia]/100,AH6090,0)</f>
        <v>4.0168000000000002E-4</v>
      </c>
      <c r="AI6091" s="2">
        <f t="shared" si="401"/>
        <v>1.2172459197238439</v>
      </c>
    </row>
    <row r="6092" spans="26:35" hidden="1" x14ac:dyDescent="0.25">
      <c r="Z6092"/>
      <c r="AD6092" s="5">
        <f t="shared" si="402"/>
        <v>45558</v>
      </c>
      <c r="AE6092" s="96" cm="1">
        <f t="array" ref="AE6092">_xlfn.XLOOKUP(AD6091,SELICHistorico[Data],SELICHistorico[SELIC dia]/100,AE6091,0)</f>
        <v>4.0168000000000002E-4</v>
      </c>
      <c r="AF6092" s="80">
        <f t="shared" si="400"/>
        <v>1.2177348630648785</v>
      </c>
      <c r="AG6092" s="123">
        <f t="shared" ref="AG6092:AG6155" si="403">TRUNC(1000*AF6092,6)</f>
        <v>1217.7348629999999</v>
      </c>
      <c r="AH6092" s="126" cm="1">
        <f t="array" ref="AH6092">_xlfn.XLOOKUP(AD6091,CDIHistorico_[Data],CDIHistorico_[CDI dia]/100,AH6091,0)</f>
        <v>4.0168000000000002E-4</v>
      </c>
      <c r="AI6092" s="2">
        <f t="shared" si="401"/>
        <v>1.2177348630648785</v>
      </c>
    </row>
    <row r="6093" spans="26:35" hidden="1" x14ac:dyDescent="0.25">
      <c r="Z6093"/>
      <c r="AD6093" s="5">
        <f t="shared" si="402"/>
        <v>45559</v>
      </c>
      <c r="AE6093" s="96" cm="1">
        <f t="array" ref="AE6093">_xlfn.XLOOKUP(AD6092,SELICHistorico[Data],SELICHistorico[SELIC dia]/100,AE6092,0)</f>
        <v>4.0168000000000002E-4</v>
      </c>
      <c r="AF6093" s="80">
        <f t="shared" ref="AF6093:AF6156" si="404">AF6092*(1+AE6093)</f>
        <v>1.2182240028046745</v>
      </c>
      <c r="AG6093" s="123">
        <f t="shared" si="403"/>
        <v>1218.2240019999999</v>
      </c>
      <c r="AH6093" s="126" cm="1">
        <f t="array" ref="AH6093">_xlfn.XLOOKUP(AD6092,CDIHistorico_[Data],CDIHistorico_[CDI dia]/100,AH6092,0)</f>
        <v>4.0168000000000002E-4</v>
      </c>
      <c r="AI6093" s="2">
        <f t="shared" ref="AI6093:AI6156" si="405">AI6092*(1+AH6093)</f>
        <v>1.2182240028046745</v>
      </c>
    </row>
    <row r="6094" spans="26:35" hidden="1" x14ac:dyDescent="0.25">
      <c r="Z6094"/>
      <c r="AD6094" s="5">
        <f t="shared" si="402"/>
        <v>45560</v>
      </c>
      <c r="AE6094" s="96" cm="1">
        <f t="array" ref="AE6094">_xlfn.XLOOKUP(AD6093,SELICHistorico[Data],SELICHistorico[SELIC dia]/100,AE6093,0)</f>
        <v>4.0168000000000002E-4</v>
      </c>
      <c r="AF6094" s="80">
        <f t="shared" si="404"/>
        <v>1.218713339022121</v>
      </c>
      <c r="AG6094" s="123">
        <f t="shared" si="403"/>
        <v>1218.7133389999999</v>
      </c>
      <c r="AH6094" s="126" cm="1">
        <f t="array" ref="AH6094">_xlfn.XLOOKUP(AD6093,CDIHistorico_[Data],CDIHistorico_[CDI dia]/100,AH6093,0)</f>
        <v>4.0168000000000002E-4</v>
      </c>
      <c r="AI6094" s="2">
        <f t="shared" si="405"/>
        <v>1.218713339022121</v>
      </c>
    </row>
    <row r="6095" spans="26:35" hidden="1" x14ac:dyDescent="0.25">
      <c r="Z6095"/>
      <c r="AD6095" s="5">
        <f t="shared" si="402"/>
        <v>45561</v>
      </c>
      <c r="AE6095" s="96" cm="1">
        <f t="array" ref="AE6095">_xlfn.XLOOKUP(AD6094,SELICHistorico[Data],SELICHistorico[SELIC dia]/100,AE6094,0)</f>
        <v>4.0168000000000002E-4</v>
      </c>
      <c r="AF6095" s="80">
        <f t="shared" si="404"/>
        <v>1.2192028717961394</v>
      </c>
      <c r="AG6095" s="123">
        <f t="shared" si="403"/>
        <v>1219.202871</v>
      </c>
      <c r="AH6095" s="126" cm="1">
        <f t="array" ref="AH6095">_xlfn.XLOOKUP(AD6094,CDIHistorico_[Data],CDIHistorico_[CDI dia]/100,AH6094,0)</f>
        <v>4.0168000000000002E-4</v>
      </c>
      <c r="AI6095" s="2">
        <f t="shared" si="405"/>
        <v>1.2192028717961394</v>
      </c>
    </row>
    <row r="6096" spans="26:35" hidden="1" x14ac:dyDescent="0.25">
      <c r="Z6096"/>
      <c r="AD6096" s="5">
        <f t="shared" si="402"/>
        <v>45562</v>
      </c>
      <c r="AE6096" s="96" cm="1">
        <f t="array" ref="AE6096">_xlfn.XLOOKUP(AD6095,SELICHistorico[Data],SELICHistorico[SELIC dia]/100,AE6095,0)</f>
        <v>4.0168000000000002E-4</v>
      </c>
      <c r="AF6096" s="80">
        <f t="shared" si="404"/>
        <v>1.2196926012056823</v>
      </c>
      <c r="AG6096" s="123">
        <f t="shared" si="403"/>
        <v>1219.692601</v>
      </c>
      <c r="AH6096" s="126" cm="1">
        <f t="array" ref="AH6096">_xlfn.XLOOKUP(AD6095,CDIHistorico_[Data],CDIHistorico_[CDI dia]/100,AH6095,0)</f>
        <v>4.0168000000000002E-4</v>
      </c>
      <c r="AI6096" s="2">
        <f t="shared" si="405"/>
        <v>1.2196926012056823</v>
      </c>
    </row>
    <row r="6097" spans="26:35" hidden="1" x14ac:dyDescent="0.25">
      <c r="Z6097"/>
      <c r="AD6097" s="5">
        <f t="shared" si="402"/>
        <v>45565</v>
      </c>
      <c r="AE6097" s="96" cm="1">
        <f t="array" ref="AE6097">_xlfn.XLOOKUP(AD6096,SELICHistorico[Data],SELICHistorico[SELIC dia]/100,AE6096,0)</f>
        <v>4.0168000000000002E-4</v>
      </c>
      <c r="AF6097" s="80">
        <f t="shared" si="404"/>
        <v>1.2201825273297346</v>
      </c>
      <c r="AG6097" s="123">
        <f t="shared" si="403"/>
        <v>1220.1825269999999</v>
      </c>
      <c r="AH6097" s="126" cm="1">
        <f t="array" ref="AH6097">_xlfn.XLOOKUP(AD6096,CDIHistorico_[Data],CDIHistorico_[CDI dia]/100,AH6096,0)</f>
        <v>4.0168000000000002E-4</v>
      </c>
      <c r="AI6097" s="2">
        <f t="shared" si="405"/>
        <v>1.2201825273297346</v>
      </c>
    </row>
    <row r="6098" spans="26:35" hidden="1" x14ac:dyDescent="0.25">
      <c r="Z6098"/>
      <c r="AD6098" s="5">
        <f t="shared" si="402"/>
        <v>45566</v>
      </c>
      <c r="AE6098" s="96" cm="1">
        <f t="array" ref="AE6098">_xlfn.XLOOKUP(AD6097,SELICHistorico[Data],SELICHistorico[SELIC dia]/100,AE6097,0)</f>
        <v>4.0168000000000002E-4</v>
      </c>
      <c r="AF6098" s="80">
        <f t="shared" si="404"/>
        <v>1.2206726502473124</v>
      </c>
      <c r="AG6098" s="123">
        <f t="shared" si="403"/>
        <v>1220.67265</v>
      </c>
      <c r="AH6098" s="126" cm="1">
        <f t="array" ref="AH6098">_xlfn.XLOOKUP(AD6097,CDIHistorico_[Data],CDIHistorico_[CDI dia]/100,AH6097,0)</f>
        <v>4.0168000000000002E-4</v>
      </c>
      <c r="AI6098" s="2">
        <f t="shared" si="405"/>
        <v>1.2206726502473124</v>
      </c>
    </row>
    <row r="6099" spans="26:35" hidden="1" x14ac:dyDescent="0.25">
      <c r="Z6099"/>
      <c r="AD6099" s="5">
        <f t="shared" si="402"/>
        <v>45567</v>
      </c>
      <c r="AE6099" s="96" cm="1">
        <f t="array" ref="AE6099">_xlfn.XLOOKUP(AD6098,SELICHistorico[Data],SELICHistorico[SELIC dia]/100,AE6098,0)</f>
        <v>4.0168000000000002E-4</v>
      </c>
      <c r="AF6099" s="80">
        <f t="shared" si="404"/>
        <v>1.2211629700374638</v>
      </c>
      <c r="AG6099" s="123">
        <f t="shared" si="403"/>
        <v>1221.1629700000001</v>
      </c>
      <c r="AH6099" s="126" cm="1">
        <f t="array" ref="AH6099">_xlfn.XLOOKUP(AD6098,CDIHistorico_[Data],CDIHistorico_[CDI dia]/100,AH6098,0)</f>
        <v>4.0168000000000002E-4</v>
      </c>
      <c r="AI6099" s="2">
        <f t="shared" si="405"/>
        <v>1.2211629700374638</v>
      </c>
    </row>
    <row r="6100" spans="26:35" hidden="1" x14ac:dyDescent="0.25">
      <c r="Z6100"/>
      <c r="AD6100" s="5">
        <f t="shared" ref="AD6100:AD6163" si="406">WORKDAY(AD6099,1,feriados)</f>
        <v>45568</v>
      </c>
      <c r="AE6100" s="96" cm="1">
        <f t="array" ref="AE6100">_xlfn.XLOOKUP(AD6099,SELICHistorico[Data],SELICHistorico[SELIC dia]/100,AE6099,0)</f>
        <v>4.0168000000000002E-4</v>
      </c>
      <c r="AF6100" s="80">
        <f t="shared" si="404"/>
        <v>1.2216534867792683</v>
      </c>
      <c r="AG6100" s="123">
        <f t="shared" si="403"/>
        <v>1221.6534859999999</v>
      </c>
      <c r="AH6100" s="126" cm="1">
        <f t="array" ref="AH6100">_xlfn.XLOOKUP(AD6099,CDIHistorico_[Data],CDIHistorico_[CDI dia]/100,AH6099,0)</f>
        <v>4.0168000000000002E-4</v>
      </c>
      <c r="AI6100" s="2">
        <f t="shared" si="405"/>
        <v>1.2216534867792683</v>
      </c>
    </row>
    <row r="6101" spans="26:35" hidden="1" x14ac:dyDescent="0.25">
      <c r="Z6101"/>
      <c r="AD6101" s="5">
        <f t="shared" si="406"/>
        <v>45569</v>
      </c>
      <c r="AE6101" s="96" cm="1">
        <f t="array" ref="AE6101">_xlfn.XLOOKUP(AD6100,SELICHistorico[Data],SELICHistorico[SELIC dia]/100,AE6100,0)</f>
        <v>4.0168000000000002E-4</v>
      </c>
      <c r="AF6101" s="80">
        <f t="shared" si="404"/>
        <v>1.2221442005518377</v>
      </c>
      <c r="AG6101" s="123">
        <f t="shared" si="403"/>
        <v>1222.1442</v>
      </c>
      <c r="AH6101" s="126" cm="1">
        <f t="array" ref="AH6101">_xlfn.XLOOKUP(AD6100,CDIHistorico_[Data],CDIHistorico_[CDI dia]/100,AH6100,0)</f>
        <v>4.0168000000000002E-4</v>
      </c>
      <c r="AI6101" s="2">
        <f t="shared" si="405"/>
        <v>1.2221442005518377</v>
      </c>
    </row>
    <row r="6102" spans="26:35" hidden="1" x14ac:dyDescent="0.25">
      <c r="Z6102"/>
      <c r="AD6102" s="5">
        <f t="shared" si="406"/>
        <v>45572</v>
      </c>
      <c r="AE6102" s="96" cm="1">
        <f t="array" ref="AE6102">_xlfn.XLOOKUP(AD6101,SELICHistorico[Data],SELICHistorico[SELIC dia]/100,AE6101,0)</f>
        <v>4.0168000000000002E-4</v>
      </c>
      <c r="AF6102" s="80">
        <f t="shared" si="404"/>
        <v>1.2226351114343152</v>
      </c>
      <c r="AG6102" s="123">
        <f t="shared" si="403"/>
        <v>1222.6351110000001</v>
      </c>
      <c r="AH6102" s="126" cm="1">
        <f t="array" ref="AH6102">_xlfn.XLOOKUP(AD6101,CDIHistorico_[Data],CDIHistorico_[CDI dia]/100,AH6101,0)</f>
        <v>4.0168000000000002E-4</v>
      </c>
      <c r="AI6102" s="2">
        <f t="shared" si="405"/>
        <v>1.2226351114343152</v>
      </c>
    </row>
    <row r="6103" spans="26:35" hidden="1" x14ac:dyDescent="0.25">
      <c r="Z6103"/>
      <c r="AD6103" s="5">
        <f t="shared" si="406"/>
        <v>45573</v>
      </c>
      <c r="AE6103" s="96" cm="1">
        <f t="array" ref="AE6103">_xlfn.XLOOKUP(AD6102,SELICHistorico[Data],SELICHistorico[SELIC dia]/100,AE6102,0)</f>
        <v>4.0168000000000002E-4</v>
      </c>
      <c r="AF6103" s="80">
        <f t="shared" si="404"/>
        <v>1.2231262195058761</v>
      </c>
      <c r="AG6103" s="123">
        <f t="shared" si="403"/>
        <v>1223.126219</v>
      </c>
      <c r="AH6103" s="126" cm="1">
        <f t="array" ref="AH6103">_xlfn.XLOOKUP(AD6102,CDIHistorico_[Data],CDIHistorico_[CDI dia]/100,AH6102,0)</f>
        <v>4.0168000000000002E-4</v>
      </c>
      <c r="AI6103" s="2">
        <f t="shared" si="405"/>
        <v>1.2231262195058761</v>
      </c>
    </row>
    <row r="6104" spans="26:35" hidden="1" x14ac:dyDescent="0.25">
      <c r="Z6104"/>
      <c r="AD6104" s="5">
        <f t="shared" si="406"/>
        <v>45574</v>
      </c>
      <c r="AE6104" s="96" cm="1">
        <f t="array" ref="AE6104">_xlfn.XLOOKUP(AD6103,SELICHistorico[Data],SELICHistorico[SELIC dia]/100,AE6103,0)</f>
        <v>4.0168000000000002E-4</v>
      </c>
      <c r="AF6104" s="80">
        <f t="shared" si="404"/>
        <v>1.2236175248457271</v>
      </c>
      <c r="AG6104" s="123">
        <f t="shared" si="403"/>
        <v>1223.617524</v>
      </c>
      <c r="AH6104" s="126" cm="1">
        <f t="array" ref="AH6104">_xlfn.XLOOKUP(AD6103,CDIHistorico_[Data],CDIHistorico_[CDI dia]/100,AH6103,0)</f>
        <v>4.0168000000000002E-4</v>
      </c>
      <c r="AI6104" s="2">
        <f t="shared" si="405"/>
        <v>1.2236175248457271</v>
      </c>
    </row>
    <row r="6105" spans="26:35" hidden="1" x14ac:dyDescent="0.25">
      <c r="Z6105"/>
      <c r="AD6105" s="5">
        <f t="shared" si="406"/>
        <v>45575</v>
      </c>
      <c r="AE6105" s="96" cm="1">
        <f t="array" ref="AE6105">_xlfn.XLOOKUP(AD6104,SELICHistorico[Data],SELICHistorico[SELIC dia]/100,AE6104,0)</f>
        <v>4.0168000000000002E-4</v>
      </c>
      <c r="AF6105" s="80">
        <f t="shared" si="404"/>
        <v>1.224109027533107</v>
      </c>
      <c r="AG6105" s="123">
        <f t="shared" si="403"/>
        <v>1224.109027</v>
      </c>
      <c r="AH6105" s="126" cm="1">
        <f t="array" ref="AH6105">_xlfn.XLOOKUP(AD6104,CDIHistorico_[Data],CDIHistorico_[CDI dia]/100,AH6104,0)</f>
        <v>4.0168000000000002E-4</v>
      </c>
      <c r="AI6105" s="2">
        <f t="shared" si="405"/>
        <v>1.224109027533107</v>
      </c>
    </row>
    <row r="6106" spans="26:35" hidden="1" x14ac:dyDescent="0.25">
      <c r="Z6106"/>
      <c r="AD6106" s="5">
        <f t="shared" si="406"/>
        <v>45576</v>
      </c>
      <c r="AE6106" s="96" cm="1">
        <f t="array" ref="AE6106">_xlfn.XLOOKUP(AD6105,SELICHistorico[Data],SELICHistorico[SELIC dia]/100,AE6105,0)</f>
        <v>4.0168000000000002E-4</v>
      </c>
      <c r="AF6106" s="80">
        <f t="shared" si="404"/>
        <v>1.2246007276472866</v>
      </c>
      <c r="AG6106" s="123">
        <f t="shared" si="403"/>
        <v>1224.600727</v>
      </c>
      <c r="AH6106" s="126" cm="1">
        <f t="array" ref="AH6106">_xlfn.XLOOKUP(AD6105,CDIHistorico_[Data],CDIHistorico_[CDI dia]/100,AH6105,0)</f>
        <v>4.0168000000000002E-4</v>
      </c>
      <c r="AI6106" s="2">
        <f t="shared" si="405"/>
        <v>1.2246007276472866</v>
      </c>
    </row>
    <row r="6107" spans="26:35" hidden="1" x14ac:dyDescent="0.25">
      <c r="Z6107"/>
      <c r="AD6107" s="5">
        <f t="shared" si="406"/>
        <v>45579</v>
      </c>
      <c r="AE6107" s="96" cm="1">
        <f t="array" ref="AE6107">_xlfn.XLOOKUP(AD6106,SELICHistorico[Data],SELICHistorico[SELIC dia]/100,AE6106,0)</f>
        <v>4.0168000000000002E-4</v>
      </c>
      <c r="AF6107" s="80">
        <f t="shared" si="404"/>
        <v>1.2250926252675678</v>
      </c>
      <c r="AG6107" s="123">
        <f t="shared" si="403"/>
        <v>1225.092625</v>
      </c>
      <c r="AH6107" s="126" cm="1">
        <f t="array" ref="AH6107">_xlfn.XLOOKUP(AD6106,CDIHistorico_[Data],CDIHistorico_[CDI dia]/100,AH6106,0)</f>
        <v>4.0168000000000002E-4</v>
      </c>
      <c r="AI6107" s="2">
        <f t="shared" si="405"/>
        <v>1.2250926252675678</v>
      </c>
    </row>
    <row r="6108" spans="26:35" hidden="1" x14ac:dyDescent="0.25">
      <c r="Z6108"/>
      <c r="AD6108" s="5">
        <f t="shared" si="406"/>
        <v>45580</v>
      </c>
      <c r="AE6108" s="96" cm="1">
        <f t="array" ref="AE6108">_xlfn.XLOOKUP(AD6107,SELICHistorico[Data],SELICHistorico[SELIC dia]/100,AE6107,0)</f>
        <v>4.0168000000000002E-4</v>
      </c>
      <c r="AF6108" s="80">
        <f t="shared" si="404"/>
        <v>1.2255847204732853</v>
      </c>
      <c r="AG6108" s="123">
        <f t="shared" si="403"/>
        <v>1225.5847200000001</v>
      </c>
      <c r="AH6108" s="126" cm="1">
        <f t="array" ref="AH6108">_xlfn.XLOOKUP(AD6107,CDIHistorico_[Data],CDIHistorico_[CDI dia]/100,AH6107,0)</f>
        <v>4.0168000000000002E-4</v>
      </c>
      <c r="AI6108" s="2">
        <f t="shared" si="405"/>
        <v>1.2255847204732853</v>
      </c>
    </row>
    <row r="6109" spans="26:35" hidden="1" x14ac:dyDescent="0.25">
      <c r="Z6109"/>
      <c r="AD6109" s="5">
        <f t="shared" si="406"/>
        <v>45581</v>
      </c>
      <c r="AE6109" s="96" cm="1">
        <f t="array" ref="AE6109">_xlfn.XLOOKUP(AD6108,SELICHistorico[Data],SELICHistorico[SELIC dia]/100,AE6108,0)</f>
        <v>4.0168000000000002E-4</v>
      </c>
      <c r="AF6109" s="80">
        <f t="shared" si="404"/>
        <v>1.2260770133438048</v>
      </c>
      <c r="AG6109" s="123">
        <f t="shared" si="403"/>
        <v>1226.0770130000001</v>
      </c>
      <c r="AH6109" s="126" cm="1">
        <f t="array" ref="AH6109">_xlfn.XLOOKUP(AD6108,CDIHistorico_[Data],CDIHistorico_[CDI dia]/100,AH6108,0)</f>
        <v>4.0168000000000002E-4</v>
      </c>
      <c r="AI6109" s="2">
        <f t="shared" si="405"/>
        <v>1.2260770133438048</v>
      </c>
    </row>
    <row r="6110" spans="26:35" hidden="1" x14ac:dyDescent="0.25">
      <c r="Z6110"/>
      <c r="AD6110" s="5">
        <f t="shared" si="406"/>
        <v>45582</v>
      </c>
      <c r="AE6110" s="96" cm="1">
        <f t="array" ref="AE6110">_xlfn.XLOOKUP(AD6109,SELICHistorico[Data],SELICHistorico[SELIC dia]/100,AE6109,0)</f>
        <v>4.0168000000000002E-4</v>
      </c>
      <c r="AF6110" s="80">
        <f t="shared" si="404"/>
        <v>1.2265695039585247</v>
      </c>
      <c r="AG6110" s="123">
        <f t="shared" si="403"/>
        <v>1226.5695029999999</v>
      </c>
      <c r="AH6110" s="126" cm="1">
        <f t="array" ref="AH6110">_xlfn.XLOOKUP(AD6109,CDIHistorico_[Data],CDIHistorico_[CDI dia]/100,AH6109,0)</f>
        <v>4.0168000000000002E-4</v>
      </c>
      <c r="AI6110" s="2">
        <f t="shared" si="405"/>
        <v>1.2265695039585247</v>
      </c>
    </row>
    <row r="6111" spans="26:35" hidden="1" x14ac:dyDescent="0.25">
      <c r="Z6111"/>
      <c r="AD6111" s="5">
        <f t="shared" si="406"/>
        <v>45583</v>
      </c>
      <c r="AE6111" s="96" cm="1">
        <f t="array" ref="AE6111">_xlfn.XLOOKUP(AD6110,SELICHistorico[Data],SELICHistorico[SELIC dia]/100,AE6110,0)</f>
        <v>4.0168000000000002E-4</v>
      </c>
      <c r="AF6111" s="80">
        <f t="shared" si="404"/>
        <v>1.2270621923968748</v>
      </c>
      <c r="AG6111" s="123">
        <f t="shared" si="403"/>
        <v>1227.0621920000001</v>
      </c>
      <c r="AH6111" s="126" cm="1">
        <f t="array" ref="AH6111">_xlfn.XLOOKUP(AD6110,CDIHistorico_[Data],CDIHistorico_[CDI dia]/100,AH6110,0)</f>
        <v>4.0168000000000002E-4</v>
      </c>
      <c r="AI6111" s="2">
        <f t="shared" si="405"/>
        <v>1.2270621923968748</v>
      </c>
    </row>
    <row r="6112" spans="26:35" hidden="1" x14ac:dyDescent="0.25">
      <c r="Z6112"/>
      <c r="AD6112" s="5">
        <f t="shared" si="406"/>
        <v>45586</v>
      </c>
      <c r="AE6112" s="96" cm="1">
        <f t="array" ref="AE6112">_xlfn.XLOOKUP(AD6111,SELICHistorico[Data],SELICHistorico[SELIC dia]/100,AE6111,0)</f>
        <v>4.0168000000000002E-4</v>
      </c>
      <c r="AF6112" s="80">
        <f t="shared" si="404"/>
        <v>1.2275550787383167</v>
      </c>
      <c r="AG6112" s="123">
        <f t="shared" si="403"/>
        <v>1227.5550780000001</v>
      </c>
      <c r="AH6112" s="126" cm="1">
        <f t="array" ref="AH6112">_xlfn.XLOOKUP(AD6111,CDIHistorico_[Data],CDIHistorico_[CDI dia]/100,AH6111,0)</f>
        <v>4.0168000000000002E-4</v>
      </c>
      <c r="AI6112" s="2">
        <f t="shared" si="405"/>
        <v>1.2275550787383167</v>
      </c>
    </row>
    <row r="6113" spans="26:35" hidden="1" x14ac:dyDescent="0.25">
      <c r="Z6113"/>
      <c r="AD6113" s="5">
        <f t="shared" si="406"/>
        <v>45587</v>
      </c>
      <c r="AE6113" s="96" cm="1">
        <f t="array" ref="AE6113">_xlfn.XLOOKUP(AD6112,SELICHistorico[Data],SELICHistorico[SELIC dia]/100,AE6112,0)</f>
        <v>4.0168000000000002E-4</v>
      </c>
      <c r="AF6113" s="80">
        <f t="shared" si="404"/>
        <v>1.2280481630623443</v>
      </c>
      <c r="AG6113" s="123">
        <f t="shared" si="403"/>
        <v>1228.0481629999999</v>
      </c>
      <c r="AH6113" s="126" cm="1">
        <f t="array" ref="AH6113">_xlfn.XLOOKUP(AD6112,CDIHistorico_[Data],CDIHistorico_[CDI dia]/100,AH6112,0)</f>
        <v>4.0168000000000002E-4</v>
      </c>
      <c r="AI6113" s="2">
        <f t="shared" si="405"/>
        <v>1.2280481630623443</v>
      </c>
    </row>
    <row r="6114" spans="26:35" hidden="1" x14ac:dyDescent="0.25">
      <c r="Z6114"/>
      <c r="AD6114" s="5">
        <f t="shared" si="406"/>
        <v>45588</v>
      </c>
      <c r="AE6114" s="96" cm="1">
        <f t="array" ref="AE6114">_xlfn.XLOOKUP(AD6113,SELICHistorico[Data],SELICHistorico[SELIC dia]/100,AE6113,0)</f>
        <v>4.0168000000000002E-4</v>
      </c>
      <c r="AF6114" s="80">
        <f t="shared" si="404"/>
        <v>1.2285414454484831</v>
      </c>
      <c r="AG6114" s="123">
        <f t="shared" si="403"/>
        <v>1228.5414450000001</v>
      </c>
      <c r="AH6114" s="126" cm="1">
        <f t="array" ref="AH6114">_xlfn.XLOOKUP(AD6113,CDIHistorico_[Data],CDIHistorico_[CDI dia]/100,AH6113,0)</f>
        <v>4.0168000000000002E-4</v>
      </c>
      <c r="AI6114" s="2">
        <f t="shared" si="405"/>
        <v>1.2285414454484831</v>
      </c>
    </row>
    <row r="6115" spans="26:35" hidden="1" x14ac:dyDescent="0.25">
      <c r="Z6115"/>
      <c r="AD6115" s="5">
        <f t="shared" si="406"/>
        <v>45589</v>
      </c>
      <c r="AE6115" s="96" cm="1">
        <f t="array" ref="AE6115">_xlfn.XLOOKUP(AD6114,SELICHistorico[Data],SELICHistorico[SELIC dia]/100,AE6114,0)</f>
        <v>4.0168000000000002E-4</v>
      </c>
      <c r="AF6115" s="80">
        <f t="shared" si="404"/>
        <v>1.2290349259762907</v>
      </c>
      <c r="AG6115" s="123">
        <f t="shared" si="403"/>
        <v>1229.0349249999999</v>
      </c>
      <c r="AH6115" s="126" cm="1">
        <f t="array" ref="AH6115">_xlfn.XLOOKUP(AD6114,CDIHistorico_[Data],CDIHistorico_[CDI dia]/100,AH6114,0)</f>
        <v>4.0168000000000002E-4</v>
      </c>
      <c r="AI6115" s="2">
        <f t="shared" si="405"/>
        <v>1.2290349259762907</v>
      </c>
    </row>
    <row r="6116" spans="26:35" hidden="1" x14ac:dyDescent="0.25">
      <c r="Z6116"/>
      <c r="AD6116" s="5">
        <f t="shared" si="406"/>
        <v>45590</v>
      </c>
      <c r="AE6116" s="96" cm="1">
        <f t="array" ref="AE6116">_xlfn.XLOOKUP(AD6115,SELICHistorico[Data],SELICHistorico[SELIC dia]/100,AE6115,0)</f>
        <v>4.0168000000000002E-4</v>
      </c>
      <c r="AF6116" s="80">
        <f t="shared" si="404"/>
        <v>1.2295286047253569</v>
      </c>
      <c r="AG6116" s="123">
        <f t="shared" si="403"/>
        <v>1229.5286040000001</v>
      </c>
      <c r="AH6116" s="126" cm="1">
        <f t="array" ref="AH6116">_xlfn.XLOOKUP(AD6115,CDIHistorico_[Data],CDIHistorico_[CDI dia]/100,AH6115,0)</f>
        <v>4.0168000000000002E-4</v>
      </c>
      <c r="AI6116" s="2">
        <f t="shared" si="405"/>
        <v>1.2295286047253569</v>
      </c>
    </row>
    <row r="6117" spans="26:35" hidden="1" x14ac:dyDescent="0.25">
      <c r="Z6117"/>
      <c r="AD6117" s="5">
        <f t="shared" si="406"/>
        <v>45593</v>
      </c>
      <c r="AE6117" s="96" cm="1">
        <f t="array" ref="AE6117">_xlfn.XLOOKUP(AD6116,SELICHistorico[Data],SELICHistorico[SELIC dia]/100,AE6116,0)</f>
        <v>4.0168000000000002E-4</v>
      </c>
      <c r="AF6117" s="80">
        <f t="shared" si="404"/>
        <v>1.2300224817753029</v>
      </c>
      <c r="AG6117" s="123">
        <f t="shared" si="403"/>
        <v>1230.022481</v>
      </c>
      <c r="AH6117" s="126" cm="1">
        <f t="array" ref="AH6117">_xlfn.XLOOKUP(AD6116,CDIHistorico_[Data],CDIHistorico_[CDI dia]/100,AH6116,0)</f>
        <v>4.0168000000000002E-4</v>
      </c>
      <c r="AI6117" s="2">
        <f t="shared" si="405"/>
        <v>1.2300224817753029</v>
      </c>
    </row>
    <row r="6118" spans="26:35" hidden="1" x14ac:dyDescent="0.25">
      <c r="Z6118"/>
      <c r="AD6118" s="5">
        <f t="shared" si="406"/>
        <v>45594</v>
      </c>
      <c r="AE6118" s="96" cm="1">
        <f t="array" ref="AE6118">_xlfn.XLOOKUP(AD6117,SELICHistorico[Data],SELICHistorico[SELIC dia]/100,AE6117,0)</f>
        <v>4.0168000000000002E-4</v>
      </c>
      <c r="AF6118" s="80">
        <f t="shared" si="404"/>
        <v>1.2305165572057823</v>
      </c>
      <c r="AG6118" s="123">
        <f t="shared" si="403"/>
        <v>1230.5165569999999</v>
      </c>
      <c r="AH6118" s="126" cm="1">
        <f t="array" ref="AH6118">_xlfn.XLOOKUP(AD6117,CDIHistorico_[Data],CDIHistorico_[CDI dia]/100,AH6117,0)</f>
        <v>4.0168000000000002E-4</v>
      </c>
      <c r="AI6118" s="2">
        <f t="shared" si="405"/>
        <v>1.2305165572057823</v>
      </c>
    </row>
    <row r="6119" spans="26:35" hidden="1" x14ac:dyDescent="0.25">
      <c r="Z6119"/>
      <c r="AD6119" s="5">
        <f t="shared" si="406"/>
        <v>45595</v>
      </c>
      <c r="AE6119" s="96" cm="1">
        <f t="array" ref="AE6119">_xlfn.XLOOKUP(AD6118,SELICHistorico[Data],SELICHistorico[SELIC dia]/100,AE6118,0)</f>
        <v>4.0168000000000002E-4</v>
      </c>
      <c r="AF6119" s="80">
        <f t="shared" si="404"/>
        <v>1.2310108310964807</v>
      </c>
      <c r="AG6119" s="123">
        <f t="shared" si="403"/>
        <v>1231.0108310000001</v>
      </c>
      <c r="AH6119" s="126" cm="1">
        <f t="array" ref="AH6119">_xlfn.XLOOKUP(AD6118,CDIHistorico_[Data],CDIHistorico_[CDI dia]/100,AH6118,0)</f>
        <v>4.0168000000000002E-4</v>
      </c>
      <c r="AI6119" s="2">
        <f t="shared" si="405"/>
        <v>1.2310108310964807</v>
      </c>
    </row>
    <row r="6120" spans="26:35" hidden="1" x14ac:dyDescent="0.25">
      <c r="Z6120"/>
      <c r="AD6120" s="5">
        <f t="shared" si="406"/>
        <v>45596</v>
      </c>
      <c r="AE6120" s="96" cm="1">
        <f t="array" ref="AE6120">_xlfn.XLOOKUP(AD6119,SELICHistorico[Data],SELICHistorico[SELIC dia]/100,AE6119,0)</f>
        <v>4.0168000000000002E-4</v>
      </c>
      <c r="AF6120" s="80">
        <f t="shared" si="404"/>
        <v>1.2315053035271155</v>
      </c>
      <c r="AG6120" s="123">
        <f t="shared" si="403"/>
        <v>1231.5053029999999</v>
      </c>
      <c r="AH6120" s="126" cm="1">
        <f t="array" ref="AH6120">_xlfn.XLOOKUP(AD6119,CDIHistorico_[Data],CDIHistorico_[CDI dia]/100,AH6119,0)</f>
        <v>4.0168000000000002E-4</v>
      </c>
      <c r="AI6120" s="2">
        <f t="shared" si="405"/>
        <v>1.2315053035271155</v>
      </c>
    </row>
    <row r="6121" spans="26:35" hidden="1" x14ac:dyDescent="0.25">
      <c r="Z6121"/>
      <c r="AD6121" s="5">
        <f t="shared" si="406"/>
        <v>45597</v>
      </c>
      <c r="AE6121" s="96" cm="1">
        <f t="array" ref="AE6121">_xlfn.XLOOKUP(AD6120,SELICHistorico[Data],SELICHistorico[SELIC dia]/100,AE6120,0)</f>
        <v>4.0168000000000002E-4</v>
      </c>
      <c r="AF6121" s="80">
        <f t="shared" si="404"/>
        <v>1.2319999745774362</v>
      </c>
      <c r="AG6121" s="123">
        <f t="shared" si="403"/>
        <v>1231.9999740000001</v>
      </c>
      <c r="AH6121" s="126" cm="1">
        <f t="array" ref="AH6121">_xlfn.XLOOKUP(AD6120,CDIHistorico_[Data],CDIHistorico_[CDI dia]/100,AH6120,0)</f>
        <v>4.0168000000000002E-4</v>
      </c>
      <c r="AI6121" s="2">
        <f t="shared" si="405"/>
        <v>1.2319999745774362</v>
      </c>
    </row>
    <row r="6122" spans="26:35" hidden="1" x14ac:dyDescent="0.25">
      <c r="Z6122"/>
      <c r="AD6122" s="5">
        <f t="shared" si="406"/>
        <v>45600</v>
      </c>
      <c r="AE6122" s="96" cm="1">
        <f t="array" ref="AE6122">_xlfn.XLOOKUP(AD6121,SELICHistorico[Data],SELICHistorico[SELIC dia]/100,AE6121,0)</f>
        <v>4.0168000000000002E-4</v>
      </c>
      <c r="AF6122" s="80">
        <f t="shared" si="404"/>
        <v>1.2324948443272243</v>
      </c>
      <c r="AG6122" s="123">
        <f t="shared" si="403"/>
        <v>1232.4948440000001</v>
      </c>
      <c r="AH6122" s="126" cm="1">
        <f t="array" ref="AH6122">_xlfn.XLOOKUP(AD6121,CDIHistorico_[Data],CDIHistorico_[CDI dia]/100,AH6121,0)</f>
        <v>4.0168000000000002E-4</v>
      </c>
      <c r="AI6122" s="2">
        <f t="shared" si="405"/>
        <v>1.2324948443272243</v>
      </c>
    </row>
    <row r="6123" spans="26:35" hidden="1" x14ac:dyDescent="0.25">
      <c r="Z6123"/>
      <c r="AD6123" s="5">
        <f t="shared" si="406"/>
        <v>45601</v>
      </c>
      <c r="AE6123" s="96" cm="1">
        <f t="array" ref="AE6123">_xlfn.XLOOKUP(AD6122,SELICHistorico[Data],SELICHistorico[SELIC dia]/100,AE6122,0)</f>
        <v>4.0168000000000002E-4</v>
      </c>
      <c r="AF6123" s="80">
        <f t="shared" si="404"/>
        <v>1.2329899128562936</v>
      </c>
      <c r="AG6123" s="123">
        <f t="shared" si="403"/>
        <v>1232.989912</v>
      </c>
      <c r="AH6123" s="126" cm="1">
        <f t="array" ref="AH6123">_xlfn.XLOOKUP(AD6122,CDIHistorico_[Data],CDIHistorico_[CDI dia]/100,AH6122,0)</f>
        <v>4.0168000000000002E-4</v>
      </c>
      <c r="AI6123" s="2">
        <f t="shared" si="405"/>
        <v>1.2329899128562936</v>
      </c>
    </row>
    <row r="6124" spans="26:35" hidden="1" x14ac:dyDescent="0.25">
      <c r="Z6124"/>
      <c r="AD6124" s="5">
        <f t="shared" si="406"/>
        <v>45602</v>
      </c>
      <c r="AE6124" s="96" cm="1">
        <f t="array" ref="AE6124">_xlfn.XLOOKUP(AD6123,SELICHistorico[Data],SELICHistorico[SELIC dia]/100,AE6123,0)</f>
        <v>4.0168000000000002E-4</v>
      </c>
      <c r="AF6124" s="80">
        <f t="shared" si="404"/>
        <v>1.2334851802444897</v>
      </c>
      <c r="AG6124" s="123">
        <f t="shared" si="403"/>
        <v>1233.4851799999999</v>
      </c>
      <c r="AH6124" s="126" cm="1">
        <f t="array" ref="AH6124">_xlfn.XLOOKUP(AD6123,CDIHistorico_[Data],CDIHistorico_[CDI dia]/100,AH6123,0)</f>
        <v>4.0168000000000002E-4</v>
      </c>
      <c r="AI6124" s="2">
        <f t="shared" si="405"/>
        <v>1.2334851802444897</v>
      </c>
    </row>
    <row r="6125" spans="26:35" hidden="1" x14ac:dyDescent="0.25">
      <c r="Z6125"/>
      <c r="AD6125" s="5">
        <f t="shared" si="406"/>
        <v>45603</v>
      </c>
      <c r="AE6125" s="96" cm="1">
        <f t="array" ref="AE6125">_xlfn.XLOOKUP(AD6124,SELICHistorico[Data],SELICHistorico[SELIC dia]/100,AE6124,0)</f>
        <v>4.0168000000000002E-4</v>
      </c>
      <c r="AF6125" s="80">
        <f t="shared" si="404"/>
        <v>1.2339806465716903</v>
      </c>
      <c r="AG6125" s="123">
        <f t="shared" si="403"/>
        <v>1233.980646</v>
      </c>
      <c r="AH6125" s="126" cm="1">
        <f t="array" ref="AH6125">_xlfn.XLOOKUP(AD6124,CDIHistorico_[Data],CDIHistorico_[CDI dia]/100,AH6124,0)</f>
        <v>4.0168000000000002E-4</v>
      </c>
      <c r="AI6125" s="2">
        <f t="shared" si="405"/>
        <v>1.2339806465716903</v>
      </c>
    </row>
    <row r="6126" spans="26:35" hidden="1" x14ac:dyDescent="0.25">
      <c r="Z6126"/>
      <c r="AD6126" s="5">
        <f t="shared" si="406"/>
        <v>45604</v>
      </c>
      <c r="AE6126" s="96" cm="1">
        <f t="array" ref="AE6126">_xlfn.XLOOKUP(AD6125,SELICHistorico[Data],SELICHistorico[SELIC dia]/100,AE6125,0)</f>
        <v>4.1957000000000002E-4</v>
      </c>
      <c r="AF6126" s="80">
        <f t="shared" si="404"/>
        <v>1.2344983878315723</v>
      </c>
      <c r="AG6126" s="123">
        <f t="shared" si="403"/>
        <v>1234.4983870000001</v>
      </c>
      <c r="AH6126" s="126" cm="1">
        <f t="array" ref="AH6126">_xlfn.XLOOKUP(AD6125,CDIHistorico_[Data],CDIHistorico_[CDI dia]/100,AH6125,0)</f>
        <v>4.1957000000000002E-4</v>
      </c>
      <c r="AI6126" s="2">
        <f t="shared" si="405"/>
        <v>1.2344983878315723</v>
      </c>
    </row>
    <row r="6127" spans="26:35" hidden="1" x14ac:dyDescent="0.25">
      <c r="Z6127"/>
      <c r="AD6127" s="5">
        <f t="shared" si="406"/>
        <v>45607</v>
      </c>
      <c r="AE6127" s="96" cm="1">
        <f t="array" ref="AE6127">_xlfn.XLOOKUP(AD6126,SELICHistorico[Data],SELICHistorico[SELIC dia]/100,AE6126,0)</f>
        <v>4.1957000000000002E-4</v>
      </c>
      <c r="AF6127" s="80">
        <f t="shared" si="404"/>
        <v>1.2350163463201549</v>
      </c>
      <c r="AG6127" s="123">
        <f t="shared" si="403"/>
        <v>1235.0163460000001</v>
      </c>
      <c r="AH6127" s="126" cm="1">
        <f t="array" ref="AH6127">_xlfn.XLOOKUP(AD6126,CDIHistorico_[Data],CDIHistorico_[CDI dia]/100,AH6126,0)</f>
        <v>4.1957000000000002E-4</v>
      </c>
      <c r="AI6127" s="2">
        <f t="shared" si="405"/>
        <v>1.2350163463201549</v>
      </c>
    </row>
    <row r="6128" spans="26:35" hidden="1" x14ac:dyDescent="0.25">
      <c r="Z6128"/>
      <c r="AD6128" s="5">
        <f t="shared" si="406"/>
        <v>45608</v>
      </c>
      <c r="AE6128" s="96" cm="1">
        <f t="array" ref="AE6128">_xlfn.XLOOKUP(AD6127,SELICHistorico[Data],SELICHistorico[SELIC dia]/100,AE6127,0)</f>
        <v>4.1957000000000002E-4</v>
      </c>
      <c r="AF6128" s="80">
        <f t="shared" si="404"/>
        <v>1.2355345221285805</v>
      </c>
      <c r="AG6128" s="123">
        <f t="shared" si="403"/>
        <v>1235.5345219999999</v>
      </c>
      <c r="AH6128" s="126" cm="1">
        <f t="array" ref="AH6128">_xlfn.XLOOKUP(AD6127,CDIHistorico_[Data],CDIHistorico_[CDI dia]/100,AH6127,0)</f>
        <v>4.1957000000000002E-4</v>
      </c>
      <c r="AI6128" s="2">
        <f t="shared" si="405"/>
        <v>1.2355345221285805</v>
      </c>
    </row>
    <row r="6129" spans="26:35" hidden="1" x14ac:dyDescent="0.25">
      <c r="Z6129"/>
      <c r="AD6129" s="5">
        <f t="shared" si="406"/>
        <v>45609</v>
      </c>
      <c r="AE6129" s="96" cm="1">
        <f t="array" ref="AE6129">_xlfn.XLOOKUP(AD6128,SELICHistorico[Data],SELICHistorico[SELIC dia]/100,AE6128,0)</f>
        <v>4.1957000000000002E-4</v>
      </c>
      <c r="AF6129" s="80">
        <f t="shared" si="404"/>
        <v>1.23605291534803</v>
      </c>
      <c r="AG6129" s="123">
        <f t="shared" si="403"/>
        <v>1236.052915</v>
      </c>
      <c r="AH6129" s="126" cm="1">
        <f t="array" ref="AH6129">_xlfn.XLOOKUP(AD6128,CDIHistorico_[Data],CDIHistorico_[CDI dia]/100,AH6128,0)</f>
        <v>4.1957000000000002E-4</v>
      </c>
      <c r="AI6129" s="2">
        <f t="shared" si="405"/>
        <v>1.23605291534803</v>
      </c>
    </row>
    <row r="6130" spans="26:35" hidden="1" x14ac:dyDescent="0.25">
      <c r="Z6130"/>
      <c r="AD6130" s="5">
        <f t="shared" si="406"/>
        <v>45610</v>
      </c>
      <c r="AE6130" s="96" cm="1">
        <f t="array" ref="AE6130">_xlfn.XLOOKUP(AD6129,SELICHistorico[Data],SELICHistorico[SELIC dia]/100,AE6129,0)</f>
        <v>4.1957000000000002E-4</v>
      </c>
      <c r="AF6130" s="80">
        <f t="shared" si="404"/>
        <v>1.2365715260697225</v>
      </c>
      <c r="AG6130" s="123">
        <f t="shared" si="403"/>
        <v>1236.5715259999999</v>
      </c>
      <c r="AH6130" s="126" cm="1">
        <f t="array" ref="AH6130">_xlfn.XLOOKUP(AD6129,CDIHistorico_[Data],CDIHistorico_[CDI dia]/100,AH6129,0)</f>
        <v>4.1957000000000002E-4</v>
      </c>
      <c r="AI6130" s="2">
        <f t="shared" si="405"/>
        <v>1.2365715260697225</v>
      </c>
    </row>
    <row r="6131" spans="26:35" hidden="1" x14ac:dyDescent="0.25">
      <c r="Z6131"/>
      <c r="AD6131" s="5">
        <f t="shared" si="406"/>
        <v>45614</v>
      </c>
      <c r="AE6131" s="96" cm="1">
        <f t="array" ref="AE6131">_xlfn.XLOOKUP(AD6130,SELICHistorico[Data],SELICHistorico[SELIC dia]/100,AE6130,0)</f>
        <v>4.1957000000000002E-4</v>
      </c>
      <c r="AF6131" s="80">
        <f t="shared" si="404"/>
        <v>1.2370903543849157</v>
      </c>
      <c r="AG6131" s="123">
        <f t="shared" si="403"/>
        <v>1237.0903539999999</v>
      </c>
      <c r="AH6131" s="126" cm="1">
        <f t="array" ref="AH6131">_xlfn.XLOOKUP(AD6130,CDIHistorico_[Data],CDIHistorico_[CDI dia]/100,AH6130,0)</f>
        <v>4.1957000000000002E-4</v>
      </c>
      <c r="AI6131" s="2">
        <f t="shared" si="405"/>
        <v>1.2370903543849157</v>
      </c>
    </row>
    <row r="6132" spans="26:35" hidden="1" x14ac:dyDescent="0.25">
      <c r="Z6132"/>
      <c r="AD6132" s="5">
        <f t="shared" si="406"/>
        <v>45615</v>
      </c>
      <c r="AE6132" s="96" cm="1">
        <f t="array" ref="AE6132">_xlfn.XLOOKUP(AD6131,SELICHistorico[Data],SELICHistorico[SELIC dia]/100,AE6131,0)</f>
        <v>4.1957000000000002E-4</v>
      </c>
      <c r="AF6132" s="80">
        <f t="shared" si="404"/>
        <v>1.237609400384905</v>
      </c>
      <c r="AG6132" s="123">
        <f t="shared" si="403"/>
        <v>1237.6094000000001</v>
      </c>
      <c r="AH6132" s="126" cm="1">
        <f t="array" ref="AH6132">_xlfn.XLOOKUP(AD6131,CDIHistorico_[Data],CDIHistorico_[CDI dia]/100,AH6131,0)</f>
        <v>4.1957000000000002E-4</v>
      </c>
      <c r="AI6132" s="2">
        <f t="shared" si="405"/>
        <v>1.237609400384905</v>
      </c>
    </row>
    <row r="6133" spans="26:35" hidden="1" x14ac:dyDescent="0.25">
      <c r="Z6133"/>
      <c r="AD6133" s="5">
        <f t="shared" si="406"/>
        <v>45617</v>
      </c>
      <c r="AE6133" s="96" cm="1">
        <f t="array" ref="AE6133">_xlfn.XLOOKUP(AD6132,SELICHistorico[Data],SELICHistorico[SELIC dia]/100,AE6132,0)</f>
        <v>4.1957000000000002E-4</v>
      </c>
      <c r="AF6133" s="80">
        <f t="shared" si="404"/>
        <v>1.2381286641610245</v>
      </c>
      <c r="AG6133" s="123">
        <f t="shared" si="403"/>
        <v>1238.1286640000001</v>
      </c>
      <c r="AH6133" s="126" cm="1">
        <f t="array" ref="AH6133">_xlfn.XLOOKUP(AD6132,CDIHistorico_[Data],CDIHistorico_[CDI dia]/100,AH6132,0)</f>
        <v>4.1957000000000002E-4</v>
      </c>
      <c r="AI6133" s="2">
        <f t="shared" si="405"/>
        <v>1.2381286641610245</v>
      </c>
    </row>
    <row r="6134" spans="26:35" hidden="1" x14ac:dyDescent="0.25">
      <c r="Z6134"/>
      <c r="AD6134" s="5">
        <f t="shared" si="406"/>
        <v>45618</v>
      </c>
      <c r="AE6134" s="96" cm="1">
        <f t="array" ref="AE6134">_xlfn.XLOOKUP(AD6133,SELICHistorico[Data],SELICHistorico[SELIC dia]/100,AE6133,0)</f>
        <v>4.1957000000000002E-4</v>
      </c>
      <c r="AF6134" s="80">
        <f t="shared" si="404"/>
        <v>1.2386481458046465</v>
      </c>
      <c r="AG6134" s="123">
        <f t="shared" si="403"/>
        <v>1238.6481450000001</v>
      </c>
      <c r="AH6134" s="126" cm="1">
        <f t="array" ref="AH6134">_xlfn.XLOOKUP(AD6133,CDIHistorico_[Data],CDIHistorico_[CDI dia]/100,AH6133,0)</f>
        <v>4.1957000000000002E-4</v>
      </c>
      <c r="AI6134" s="2">
        <f t="shared" si="405"/>
        <v>1.2386481458046465</v>
      </c>
    </row>
    <row r="6135" spans="26:35" hidden="1" x14ac:dyDescent="0.25">
      <c r="Z6135"/>
      <c r="AD6135" s="5">
        <f t="shared" si="406"/>
        <v>45621</v>
      </c>
      <c r="AE6135" s="96" cm="1">
        <f t="array" ref="AE6135">_xlfn.XLOOKUP(AD6134,SELICHistorico[Data],SELICHistorico[SELIC dia]/100,AE6134,0)</f>
        <v>4.1957000000000002E-4</v>
      </c>
      <c r="AF6135" s="80">
        <f t="shared" si="404"/>
        <v>1.2391678454071819</v>
      </c>
      <c r="AG6135" s="123">
        <f t="shared" si="403"/>
        <v>1239.1678449999999</v>
      </c>
      <c r="AH6135" s="126" cm="1">
        <f t="array" ref="AH6135">_xlfn.XLOOKUP(AD6134,CDIHistorico_[Data],CDIHistorico_[CDI dia]/100,AH6134,0)</f>
        <v>4.1957000000000002E-4</v>
      </c>
      <c r="AI6135" s="2">
        <f t="shared" si="405"/>
        <v>1.2391678454071819</v>
      </c>
    </row>
    <row r="6136" spans="26:35" hidden="1" x14ac:dyDescent="0.25">
      <c r="Z6136"/>
      <c r="AD6136" s="5">
        <f t="shared" si="406"/>
        <v>45622</v>
      </c>
      <c r="AE6136" s="96" cm="1">
        <f t="array" ref="AE6136">_xlfn.XLOOKUP(AD6135,SELICHistorico[Data],SELICHistorico[SELIC dia]/100,AE6135,0)</f>
        <v>4.1957000000000002E-4</v>
      </c>
      <c r="AF6136" s="80">
        <f t="shared" si="404"/>
        <v>1.2396877630600796</v>
      </c>
      <c r="AG6136" s="123">
        <f t="shared" si="403"/>
        <v>1239.6877629999999</v>
      </c>
      <c r="AH6136" s="126" cm="1">
        <f t="array" ref="AH6136">_xlfn.XLOOKUP(AD6135,CDIHistorico_[Data],CDIHistorico_[CDI dia]/100,AH6135,0)</f>
        <v>4.1957000000000002E-4</v>
      </c>
      <c r="AI6136" s="2">
        <f t="shared" si="405"/>
        <v>1.2396877630600796</v>
      </c>
    </row>
    <row r="6137" spans="26:35" hidden="1" x14ac:dyDescent="0.25">
      <c r="Z6137"/>
      <c r="AD6137" s="5">
        <f t="shared" si="406"/>
        <v>45623</v>
      </c>
      <c r="AE6137" s="96" cm="1">
        <f t="array" ref="AE6137">_xlfn.XLOOKUP(AD6136,SELICHistorico[Data],SELICHistorico[SELIC dia]/100,AE6136,0)</f>
        <v>4.1957000000000002E-4</v>
      </c>
      <c r="AF6137" s="80">
        <f t="shared" si="404"/>
        <v>1.2402078988548266</v>
      </c>
      <c r="AG6137" s="123">
        <f t="shared" si="403"/>
        <v>1240.2078979999999</v>
      </c>
      <c r="AH6137" s="126" cm="1">
        <f t="array" ref="AH6137">_xlfn.XLOOKUP(AD6136,CDIHistorico_[Data],CDIHistorico_[CDI dia]/100,AH6136,0)</f>
        <v>4.1957000000000002E-4</v>
      </c>
      <c r="AI6137" s="2">
        <f t="shared" si="405"/>
        <v>1.2402078988548266</v>
      </c>
    </row>
    <row r="6138" spans="26:35" hidden="1" x14ac:dyDescent="0.25">
      <c r="Z6138"/>
      <c r="AD6138" s="5">
        <f t="shared" si="406"/>
        <v>45624</v>
      </c>
      <c r="AE6138" s="96" cm="1">
        <f t="array" ref="AE6138">_xlfn.XLOOKUP(AD6137,SELICHistorico[Data],SELICHistorico[SELIC dia]/100,AE6137,0)</f>
        <v>4.1957000000000002E-4</v>
      </c>
      <c r="AF6138" s="80">
        <f t="shared" si="404"/>
        <v>1.2407282528829493</v>
      </c>
      <c r="AG6138" s="123">
        <f t="shared" si="403"/>
        <v>1240.7282520000001</v>
      </c>
      <c r="AH6138" s="126" cm="1">
        <f t="array" ref="AH6138">_xlfn.XLOOKUP(AD6137,CDIHistorico_[Data],CDIHistorico_[CDI dia]/100,AH6137,0)</f>
        <v>4.1957000000000002E-4</v>
      </c>
      <c r="AI6138" s="2">
        <f t="shared" si="405"/>
        <v>1.2407282528829493</v>
      </c>
    </row>
    <row r="6139" spans="26:35" hidden="1" x14ac:dyDescent="0.25">
      <c r="Z6139"/>
      <c r="AD6139" s="5">
        <f t="shared" si="406"/>
        <v>45625</v>
      </c>
      <c r="AE6139" s="96" cm="1">
        <f t="array" ref="AE6139">_xlfn.XLOOKUP(AD6138,SELICHistorico[Data],SELICHistorico[SELIC dia]/100,AE6138,0)</f>
        <v>4.1957000000000002E-4</v>
      </c>
      <c r="AF6139" s="80">
        <f t="shared" si="404"/>
        <v>1.2412488252360114</v>
      </c>
      <c r="AG6139" s="123">
        <f t="shared" si="403"/>
        <v>1241.2488249999999</v>
      </c>
      <c r="AH6139" s="126" cm="1">
        <f t="array" ref="AH6139">_xlfn.XLOOKUP(AD6138,CDIHistorico_[Data],CDIHistorico_[CDI dia]/100,AH6138,0)</f>
        <v>4.1957000000000002E-4</v>
      </c>
      <c r="AI6139" s="2">
        <f t="shared" si="405"/>
        <v>1.2412488252360114</v>
      </c>
    </row>
    <row r="6140" spans="26:35" hidden="1" x14ac:dyDescent="0.25">
      <c r="Z6140"/>
      <c r="AD6140" s="5">
        <f t="shared" si="406"/>
        <v>45628</v>
      </c>
      <c r="AE6140" s="96" cm="1">
        <f t="array" ref="AE6140">_xlfn.XLOOKUP(AD6139,SELICHistorico[Data],SELICHistorico[SELIC dia]/100,AE6139,0)</f>
        <v>4.1957000000000002E-4</v>
      </c>
      <c r="AF6140" s="80">
        <f t="shared" si="404"/>
        <v>1.2417696160056158</v>
      </c>
      <c r="AG6140" s="123">
        <f t="shared" si="403"/>
        <v>1241.769616</v>
      </c>
      <c r="AH6140" s="126" cm="1">
        <f t="array" ref="AH6140">_xlfn.XLOOKUP(AD6139,CDIHistorico_[Data],CDIHistorico_[CDI dia]/100,AH6139,0)</f>
        <v>4.1957000000000002E-4</v>
      </c>
      <c r="AI6140" s="2">
        <f t="shared" si="405"/>
        <v>1.2417696160056158</v>
      </c>
    </row>
    <row r="6141" spans="26:35" hidden="1" x14ac:dyDescent="0.25">
      <c r="Z6141"/>
      <c r="AD6141" s="5">
        <f t="shared" si="406"/>
        <v>45629</v>
      </c>
      <c r="AE6141" s="96" cm="1">
        <f t="array" ref="AE6141">_xlfn.XLOOKUP(AD6140,SELICHistorico[Data],SELICHistorico[SELIC dia]/100,AE6140,0)</f>
        <v>4.1957000000000002E-4</v>
      </c>
      <c r="AF6141" s="80">
        <f t="shared" si="404"/>
        <v>1.2422906252834032</v>
      </c>
      <c r="AG6141" s="123">
        <f t="shared" si="403"/>
        <v>1242.2906250000001</v>
      </c>
      <c r="AH6141" s="126" cm="1">
        <f t="array" ref="AH6141">_xlfn.XLOOKUP(AD6140,CDIHistorico_[Data],CDIHistorico_[CDI dia]/100,AH6140,0)</f>
        <v>4.1957000000000002E-4</v>
      </c>
      <c r="AI6141" s="2">
        <f t="shared" si="405"/>
        <v>1.2422906252834032</v>
      </c>
    </row>
    <row r="6142" spans="26:35" hidden="1" x14ac:dyDescent="0.25">
      <c r="Z6142"/>
      <c r="AD6142" s="5">
        <f t="shared" si="406"/>
        <v>45630</v>
      </c>
      <c r="AE6142" s="96" cm="1">
        <f t="array" ref="AE6142">_xlfn.XLOOKUP(AD6141,SELICHistorico[Data],SELICHistorico[SELIC dia]/100,AE6141,0)</f>
        <v>4.1957000000000002E-4</v>
      </c>
      <c r="AF6142" s="80">
        <f t="shared" si="404"/>
        <v>1.2428118531610535</v>
      </c>
      <c r="AG6142" s="123">
        <f t="shared" si="403"/>
        <v>1242.8118529999999</v>
      </c>
      <c r="AH6142" s="126" cm="1">
        <f t="array" ref="AH6142">_xlfn.XLOOKUP(AD6141,CDIHistorico_[Data],CDIHistorico_[CDI dia]/100,AH6141,0)</f>
        <v>4.1957000000000002E-4</v>
      </c>
      <c r="AI6142" s="2">
        <f t="shared" si="405"/>
        <v>1.2428118531610535</v>
      </c>
    </row>
    <row r="6143" spans="26:35" hidden="1" x14ac:dyDescent="0.25">
      <c r="Z6143"/>
      <c r="AD6143" s="5">
        <f t="shared" si="406"/>
        <v>45631</v>
      </c>
      <c r="AE6143" s="96" cm="1">
        <f t="array" ref="AE6143">_xlfn.XLOOKUP(AD6142,SELICHistorico[Data],SELICHistorico[SELIC dia]/100,AE6142,0)</f>
        <v>4.1957000000000002E-4</v>
      </c>
      <c r="AF6143" s="80">
        <f t="shared" si="404"/>
        <v>1.2433332997302844</v>
      </c>
      <c r="AG6143" s="123">
        <f t="shared" si="403"/>
        <v>1243.3332989999999</v>
      </c>
      <c r="AH6143" s="126" cm="1">
        <f t="array" ref="AH6143">_xlfn.XLOOKUP(AD6142,CDIHistorico_[Data],CDIHistorico_[CDI dia]/100,AH6142,0)</f>
        <v>4.1957000000000002E-4</v>
      </c>
      <c r="AI6143" s="2">
        <f t="shared" si="405"/>
        <v>1.2433332997302844</v>
      </c>
    </row>
    <row r="6144" spans="26:35" hidden="1" x14ac:dyDescent="0.25">
      <c r="Z6144"/>
      <c r="AD6144" s="5">
        <f t="shared" si="406"/>
        <v>45632</v>
      </c>
      <c r="AE6144" s="96" cm="1">
        <f t="array" ref="AE6144">_xlfn.XLOOKUP(AD6143,SELICHistorico[Data],SELICHistorico[SELIC dia]/100,AE6143,0)</f>
        <v>4.1957000000000002E-4</v>
      </c>
      <c r="AF6144" s="80">
        <f t="shared" si="404"/>
        <v>1.2438549650828523</v>
      </c>
      <c r="AG6144" s="123">
        <f t="shared" si="403"/>
        <v>1243.854965</v>
      </c>
      <c r="AH6144" s="126" cm="1">
        <f t="array" ref="AH6144">_xlfn.XLOOKUP(AD6143,CDIHistorico_[Data],CDIHistorico_[CDI dia]/100,AH6143,0)</f>
        <v>4.1957000000000002E-4</v>
      </c>
      <c r="AI6144" s="2">
        <f t="shared" si="405"/>
        <v>1.2438549650828523</v>
      </c>
    </row>
    <row r="6145" spans="26:35" hidden="1" x14ac:dyDescent="0.25">
      <c r="Z6145"/>
      <c r="AD6145" s="5">
        <f t="shared" si="406"/>
        <v>45635</v>
      </c>
      <c r="AE6145" s="96" cm="1">
        <f t="array" ref="AE6145">_xlfn.XLOOKUP(AD6144,SELICHistorico[Data],SELICHistorico[SELIC dia]/100,AE6144,0)</f>
        <v>4.1957000000000002E-4</v>
      </c>
      <c r="AF6145" s="80">
        <f t="shared" si="404"/>
        <v>1.2443768493105523</v>
      </c>
      <c r="AG6145" s="123">
        <f t="shared" si="403"/>
        <v>1244.376849</v>
      </c>
      <c r="AH6145" s="126" cm="1">
        <f t="array" ref="AH6145">_xlfn.XLOOKUP(AD6144,CDIHistorico_[Data],CDIHistorico_[CDI dia]/100,AH6144,0)</f>
        <v>4.1957000000000002E-4</v>
      </c>
      <c r="AI6145" s="2">
        <f t="shared" si="405"/>
        <v>1.2443768493105523</v>
      </c>
    </row>
    <row r="6146" spans="26:35" hidden="1" x14ac:dyDescent="0.25">
      <c r="Z6146"/>
      <c r="AD6146" s="5">
        <f t="shared" si="406"/>
        <v>45636</v>
      </c>
      <c r="AE6146" s="96" cm="1">
        <f t="array" ref="AE6146">_xlfn.XLOOKUP(AD6145,SELICHistorico[Data],SELICHistorico[SELIC dia]/100,AE6145,0)</f>
        <v>4.1957000000000002E-4</v>
      </c>
      <c r="AF6146" s="80">
        <f t="shared" si="404"/>
        <v>1.2448989525052174</v>
      </c>
      <c r="AG6146" s="123">
        <f t="shared" si="403"/>
        <v>1244.898952</v>
      </c>
      <c r="AH6146" s="126" cm="1">
        <f t="array" ref="AH6146">_xlfn.XLOOKUP(AD6145,CDIHistorico_[Data],CDIHistorico_[CDI dia]/100,AH6145,0)</f>
        <v>4.1957000000000002E-4</v>
      </c>
      <c r="AI6146" s="2">
        <f t="shared" si="405"/>
        <v>1.2448989525052174</v>
      </c>
    </row>
    <row r="6147" spans="26:35" hidden="1" x14ac:dyDescent="0.25">
      <c r="Z6147"/>
      <c r="AD6147" s="5">
        <f t="shared" si="406"/>
        <v>45637</v>
      </c>
      <c r="AE6147" s="96" cm="1">
        <f t="array" ref="AE6147">_xlfn.XLOOKUP(AD6146,SELICHistorico[Data],SELICHistorico[SELIC dia]/100,AE6146,0)</f>
        <v>4.1957000000000002E-4</v>
      </c>
      <c r="AF6147" s="80">
        <f t="shared" si="404"/>
        <v>1.2454212747587201</v>
      </c>
      <c r="AG6147" s="123">
        <f t="shared" si="403"/>
        <v>1245.421274</v>
      </c>
      <c r="AH6147" s="126" cm="1">
        <f t="array" ref="AH6147">_xlfn.XLOOKUP(AD6146,CDIHistorico_[Data],CDIHistorico_[CDI dia]/100,AH6146,0)</f>
        <v>4.1957000000000002E-4</v>
      </c>
      <c r="AI6147" s="2">
        <f t="shared" si="405"/>
        <v>1.2454212747587201</v>
      </c>
    </row>
    <row r="6148" spans="26:35" hidden="1" x14ac:dyDescent="0.25">
      <c r="Z6148"/>
      <c r="AD6148" s="5">
        <f t="shared" si="406"/>
        <v>45638</v>
      </c>
      <c r="AE6148" s="96" cm="1">
        <f t="array" ref="AE6148">_xlfn.XLOOKUP(AD6147,SELICHistorico[Data],SELICHistorico[SELIC dia]/100,AE6147,0)</f>
        <v>4.1957000000000002E-4</v>
      </c>
      <c r="AF6148" s="80">
        <f t="shared" si="404"/>
        <v>1.2459438161629706</v>
      </c>
      <c r="AG6148" s="123">
        <f t="shared" si="403"/>
        <v>1245.943816</v>
      </c>
      <c r="AH6148" s="126" cm="1">
        <f t="array" ref="AH6148">_xlfn.XLOOKUP(AD6147,CDIHistorico_[Data],CDIHistorico_[CDI dia]/100,AH6147,0)</f>
        <v>4.1957000000000002E-4</v>
      </c>
      <c r="AI6148" s="2">
        <f t="shared" si="405"/>
        <v>1.2459438161629706</v>
      </c>
    </row>
    <row r="6149" spans="26:35" hidden="1" x14ac:dyDescent="0.25">
      <c r="Z6149"/>
      <c r="AD6149" s="5">
        <f t="shared" si="406"/>
        <v>45639</v>
      </c>
      <c r="AE6149" s="96" cm="1">
        <f t="array" ref="AE6149">_xlfn.XLOOKUP(AD6148,SELICHistorico[Data],SELICHistorico[SELIC dia]/100,AE6148,0)</f>
        <v>4.5512999999999999E-4</v>
      </c>
      <c r="AF6149" s="80">
        <f t="shared" si="404"/>
        <v>1.2465108825720208</v>
      </c>
      <c r="AG6149" s="123">
        <f t="shared" si="403"/>
        <v>1246.510882</v>
      </c>
      <c r="AH6149" s="126" cm="1">
        <f t="array" ref="AH6149">_xlfn.XLOOKUP(AD6148,CDIHistorico_[Data],CDIHistorico_[CDI dia]/100,AH6148,0)</f>
        <v>4.5512999999999999E-4</v>
      </c>
      <c r="AI6149" s="2">
        <f t="shared" si="405"/>
        <v>1.2465108825720208</v>
      </c>
    </row>
    <row r="6150" spans="26:35" hidden="1" x14ac:dyDescent="0.25">
      <c r="Z6150"/>
      <c r="AD6150" s="5">
        <f t="shared" si="406"/>
        <v>45642</v>
      </c>
      <c r="AE6150" s="96" cm="1">
        <f t="array" ref="AE6150">_xlfn.XLOOKUP(AD6149,SELICHistorico[Data],SELICHistorico[SELIC dia]/100,AE6149,0)</f>
        <v>4.5512999999999999E-4</v>
      </c>
      <c r="AF6150" s="80">
        <f t="shared" si="404"/>
        <v>1.2470782070700057</v>
      </c>
      <c r="AG6150" s="123">
        <f t="shared" si="403"/>
        <v>1247.078207</v>
      </c>
      <c r="AH6150" s="126" cm="1">
        <f t="array" ref="AH6150">_xlfn.XLOOKUP(AD6149,CDIHistorico_[Data],CDIHistorico_[CDI dia]/100,AH6149,0)</f>
        <v>4.5512999999999999E-4</v>
      </c>
      <c r="AI6150" s="2">
        <f t="shared" si="405"/>
        <v>1.2470782070700057</v>
      </c>
    </row>
    <row r="6151" spans="26:35" hidden="1" x14ac:dyDescent="0.25">
      <c r="Z6151"/>
      <c r="AD6151" s="5">
        <f t="shared" si="406"/>
        <v>45643</v>
      </c>
      <c r="AE6151" s="96" cm="1">
        <f t="array" ref="AE6151">_xlfn.XLOOKUP(AD6150,SELICHistorico[Data],SELICHistorico[SELIC dia]/100,AE6150,0)</f>
        <v>4.5512999999999999E-4</v>
      </c>
      <c r="AF6151" s="80">
        <f t="shared" si="404"/>
        <v>1.2476457897743896</v>
      </c>
      <c r="AG6151" s="123">
        <f t="shared" si="403"/>
        <v>1247.6457889999999</v>
      </c>
      <c r="AH6151" s="126" cm="1">
        <f t="array" ref="AH6151">_xlfn.XLOOKUP(AD6150,CDIHistorico_[Data],CDIHistorico_[CDI dia]/100,AH6150,0)</f>
        <v>4.5512999999999999E-4</v>
      </c>
      <c r="AI6151" s="2">
        <f t="shared" si="405"/>
        <v>1.2476457897743896</v>
      </c>
    </row>
    <row r="6152" spans="26:35" hidden="1" x14ac:dyDescent="0.25">
      <c r="Z6152"/>
      <c r="AD6152" s="5">
        <f t="shared" si="406"/>
        <v>45644</v>
      </c>
      <c r="AE6152" s="96" cm="1">
        <f t="array" ref="AE6152">_xlfn.XLOOKUP(AD6151,SELICHistorico[Data],SELICHistorico[SELIC dia]/100,AE6151,0)</f>
        <v>4.5512999999999999E-4</v>
      </c>
      <c r="AF6152" s="80">
        <f t="shared" si="404"/>
        <v>1.2482136308026894</v>
      </c>
      <c r="AG6152" s="123">
        <f t="shared" si="403"/>
        <v>1248.21363</v>
      </c>
      <c r="AH6152" s="126" cm="1">
        <f t="array" ref="AH6152">_xlfn.XLOOKUP(AD6151,CDIHistorico_[Data],CDIHistorico_[CDI dia]/100,AH6151,0)</f>
        <v>4.5512999999999999E-4</v>
      </c>
      <c r="AI6152" s="2">
        <f t="shared" si="405"/>
        <v>1.2482136308026894</v>
      </c>
    </row>
    <row r="6153" spans="26:35" hidden="1" x14ac:dyDescent="0.25">
      <c r="Z6153"/>
      <c r="AD6153" s="5">
        <f t="shared" si="406"/>
        <v>45645</v>
      </c>
      <c r="AE6153" s="96" cm="1">
        <f t="array" ref="AE6153">_xlfn.XLOOKUP(AD6152,SELICHistorico[Data],SELICHistorico[SELIC dia]/100,AE6152,0)</f>
        <v>4.5512999999999999E-4</v>
      </c>
      <c r="AF6153" s="80">
        <f t="shared" si="404"/>
        <v>1.2487817302724766</v>
      </c>
      <c r="AG6153" s="123">
        <f t="shared" si="403"/>
        <v>1248.7817299999999</v>
      </c>
      <c r="AH6153" s="126" cm="1">
        <f t="array" ref="AH6153">_xlfn.XLOOKUP(AD6152,CDIHistorico_[Data],CDIHistorico_[CDI dia]/100,AH6152,0)</f>
        <v>4.5512999999999999E-4</v>
      </c>
      <c r="AI6153" s="2">
        <f t="shared" si="405"/>
        <v>1.2487817302724766</v>
      </c>
    </row>
    <row r="6154" spans="26:35" hidden="1" x14ac:dyDescent="0.25">
      <c r="Z6154"/>
      <c r="AD6154" s="5">
        <f t="shared" si="406"/>
        <v>45646</v>
      </c>
      <c r="AE6154" s="96" cm="1">
        <f t="array" ref="AE6154">_xlfn.XLOOKUP(AD6153,SELICHistorico[Data],SELICHistorico[SELIC dia]/100,AE6153,0)</f>
        <v>4.5512999999999999E-4</v>
      </c>
      <c r="AF6154" s="80">
        <f t="shared" si="404"/>
        <v>1.2493500883013755</v>
      </c>
      <c r="AG6154" s="123">
        <f t="shared" si="403"/>
        <v>1249.3500879999999</v>
      </c>
      <c r="AH6154" s="126" cm="1">
        <f t="array" ref="AH6154">_xlfn.XLOOKUP(AD6153,CDIHistorico_[Data],CDIHistorico_[CDI dia]/100,AH6153,0)</f>
        <v>4.5512999999999999E-4</v>
      </c>
      <c r="AI6154" s="2">
        <f t="shared" si="405"/>
        <v>1.2493500883013755</v>
      </c>
    </row>
    <row r="6155" spans="26:35" hidden="1" x14ac:dyDescent="0.25">
      <c r="Z6155"/>
      <c r="AD6155" s="5">
        <f t="shared" si="406"/>
        <v>45649</v>
      </c>
      <c r="AE6155" s="96" cm="1">
        <f t="array" ref="AE6155">_xlfn.XLOOKUP(AD6154,SELICHistorico[Data],SELICHistorico[SELIC dia]/100,AE6154,0)</f>
        <v>4.5512999999999999E-4</v>
      </c>
      <c r="AF6155" s="80">
        <f t="shared" si="404"/>
        <v>1.2499187050070641</v>
      </c>
      <c r="AG6155" s="123">
        <f t="shared" si="403"/>
        <v>1249.918705</v>
      </c>
      <c r="AH6155" s="126" cm="1">
        <f t="array" ref="AH6155">_xlfn.XLOOKUP(AD6154,CDIHistorico_[Data],CDIHistorico_[CDI dia]/100,AH6154,0)</f>
        <v>4.5512999999999999E-4</v>
      </c>
      <c r="AI6155" s="2">
        <f t="shared" si="405"/>
        <v>1.2499187050070641</v>
      </c>
    </row>
    <row r="6156" spans="26:35" hidden="1" x14ac:dyDescent="0.25">
      <c r="Z6156"/>
      <c r="AD6156" s="5">
        <f t="shared" si="406"/>
        <v>45650</v>
      </c>
      <c r="AE6156" s="96" cm="1">
        <f t="array" ref="AE6156">_xlfn.XLOOKUP(AD6155,SELICHistorico[Data],SELICHistorico[SELIC dia]/100,AE6155,0)</f>
        <v>4.5512999999999999E-4</v>
      </c>
      <c r="AF6156" s="80">
        <f t="shared" si="404"/>
        <v>1.2504875805072739</v>
      </c>
      <c r="AG6156" s="123">
        <f t="shared" ref="AG6156:AG6219" si="407">TRUNC(1000*AF6156,6)</f>
        <v>1250.48758</v>
      </c>
      <c r="AH6156" s="126" cm="1">
        <f t="array" ref="AH6156">_xlfn.XLOOKUP(AD6155,CDIHistorico_[Data],CDIHistorico_[CDI dia]/100,AH6155,0)</f>
        <v>4.5512999999999999E-4</v>
      </c>
      <c r="AI6156" s="2">
        <f t="shared" si="405"/>
        <v>1.2504875805072739</v>
      </c>
    </row>
    <row r="6157" spans="26:35" hidden="1" x14ac:dyDescent="0.25">
      <c r="Z6157"/>
      <c r="AD6157" s="5">
        <f t="shared" si="406"/>
        <v>45652</v>
      </c>
      <c r="AE6157" s="96" cm="1">
        <f t="array" ref="AE6157">_xlfn.XLOOKUP(AD6156,SELICHistorico[Data],SELICHistorico[SELIC dia]/100,AE6156,0)</f>
        <v>4.5512999999999999E-4</v>
      </c>
      <c r="AF6157" s="80">
        <f t="shared" ref="AF6157:AF6220" si="408">AF6156*(1+AE6157)</f>
        <v>1.2510567149197902</v>
      </c>
      <c r="AG6157" s="123">
        <f t="shared" si="407"/>
        <v>1251.0567140000001</v>
      </c>
      <c r="AH6157" s="126" cm="1">
        <f t="array" ref="AH6157">_xlfn.XLOOKUP(AD6156,CDIHistorico_[Data],CDIHistorico_[CDI dia]/100,AH6156,0)</f>
        <v>4.5512999999999999E-4</v>
      </c>
      <c r="AI6157" s="2">
        <f t="shared" ref="AI6157:AI6220" si="409">AI6156*(1+AH6157)</f>
        <v>1.2510567149197902</v>
      </c>
    </row>
    <row r="6158" spans="26:35" hidden="1" x14ac:dyDescent="0.25">
      <c r="Z6158"/>
      <c r="AD6158" s="5">
        <f t="shared" si="406"/>
        <v>45653</v>
      </c>
      <c r="AE6158" s="96" cm="1">
        <f t="array" ref="AE6158">_xlfn.XLOOKUP(AD6157,SELICHistorico[Data],SELICHistorico[SELIC dia]/100,AE6157,0)</f>
        <v>4.5512999999999999E-4</v>
      </c>
      <c r="AF6158" s="80">
        <f t="shared" si="408"/>
        <v>1.2516261083624516</v>
      </c>
      <c r="AG6158" s="123">
        <f t="shared" si="407"/>
        <v>1251.6261079999999</v>
      </c>
      <c r="AH6158" s="126" cm="1">
        <f t="array" ref="AH6158">_xlfn.XLOOKUP(AD6157,CDIHistorico_[Data],CDIHistorico_[CDI dia]/100,AH6157,0)</f>
        <v>4.5512999999999999E-4</v>
      </c>
      <c r="AI6158" s="2">
        <f t="shared" si="409"/>
        <v>1.2516261083624516</v>
      </c>
    </row>
    <row r="6159" spans="26:35" hidden="1" x14ac:dyDescent="0.25">
      <c r="Z6159"/>
      <c r="AD6159" s="5">
        <f t="shared" si="406"/>
        <v>45656</v>
      </c>
      <c r="AE6159" s="96" cm="1">
        <f t="array" ref="AE6159">_xlfn.XLOOKUP(AD6158,SELICHistorico[Data],SELICHistorico[SELIC dia]/100,AE6158,0)</f>
        <v>4.5512999999999999E-4</v>
      </c>
      <c r="AF6159" s="80">
        <f t="shared" si="408"/>
        <v>1.2521957609531504</v>
      </c>
      <c r="AG6159" s="123">
        <f t="shared" si="407"/>
        <v>1252.1957600000001</v>
      </c>
      <c r="AH6159" s="126" cm="1">
        <f t="array" ref="AH6159">_xlfn.XLOOKUP(AD6158,CDIHistorico_[Data],CDIHistorico_[CDI dia]/100,AH6158,0)</f>
        <v>4.5512999999999999E-4</v>
      </c>
      <c r="AI6159" s="2">
        <f t="shared" si="409"/>
        <v>1.2521957609531504</v>
      </c>
    </row>
    <row r="6160" spans="26:35" hidden="1" x14ac:dyDescent="0.25">
      <c r="Z6160"/>
      <c r="AD6160" s="5">
        <f t="shared" si="406"/>
        <v>45657</v>
      </c>
      <c r="AE6160" s="96" cm="1">
        <f t="array" ref="AE6160">_xlfn.XLOOKUP(AD6159,SELICHistorico[Data],SELICHistorico[SELIC dia]/100,AE6159,0)</f>
        <v>4.5512999999999999E-4</v>
      </c>
      <c r="AF6160" s="80">
        <f t="shared" si="408"/>
        <v>1.2527656728098331</v>
      </c>
      <c r="AG6160" s="123">
        <f t="shared" si="407"/>
        <v>1252.765672</v>
      </c>
      <c r="AH6160" s="126" cm="1">
        <f t="array" ref="AH6160">_xlfn.XLOOKUP(AD6159,CDIHistorico_[Data],CDIHistorico_[CDI dia]/100,AH6159,0)</f>
        <v>4.5512999999999999E-4</v>
      </c>
      <c r="AI6160" s="2">
        <f t="shared" si="409"/>
        <v>1.2527656728098331</v>
      </c>
    </row>
    <row r="6161" spans="26:35" x14ac:dyDescent="0.25">
      <c r="Z6161"/>
      <c r="AD6161" s="5">
        <f t="shared" si="406"/>
        <v>45659</v>
      </c>
      <c r="AE6161" s="96" cm="1">
        <f t="array" ref="AE6161">_xlfn.XLOOKUP(AD6160,SELICHistorico[Data],SELICHistorico[SELIC dia]/100,AE6160,0)</f>
        <v>4.5512999999999999E-4</v>
      </c>
      <c r="AF6161" s="80">
        <f t="shared" si="408"/>
        <v>1.2533358440504989</v>
      </c>
      <c r="AG6161" s="123">
        <f t="shared" si="407"/>
        <v>1253.335844</v>
      </c>
      <c r="AH6161" s="126" cm="1">
        <f t="array" ref="AH6161">_xlfn.XLOOKUP(AD6160,CDIHistorico_[Data],CDIHistorico_[CDI dia]/100,AH6160,0)</f>
        <v>4.5512999999999999E-4</v>
      </c>
      <c r="AI6161" s="2">
        <f t="shared" si="409"/>
        <v>1.2533358440504989</v>
      </c>
    </row>
    <row r="6162" spans="26:35" x14ac:dyDescent="0.25">
      <c r="Z6162"/>
      <c r="AD6162" s="5">
        <f t="shared" si="406"/>
        <v>45660</v>
      </c>
      <c r="AE6162" s="96" cm="1">
        <f t="array" ref="AE6162">_xlfn.XLOOKUP(AD6161,SELICHistorico[Data],SELICHistorico[SELIC dia]/100,AE6161,0)</f>
        <v>4.5512999999999999E-4</v>
      </c>
      <c r="AF6162" s="80">
        <f t="shared" si="408"/>
        <v>1.2539062747932015</v>
      </c>
      <c r="AG6162" s="123">
        <f t="shared" si="407"/>
        <v>1253.9062739999999</v>
      </c>
      <c r="AH6162" s="126" cm="1">
        <f t="array" ref="AH6162">_xlfn.XLOOKUP(AD6161,CDIHistorico_[Data],CDIHistorico_[CDI dia]/100,AH6161,0)</f>
        <v>4.5512999999999999E-4</v>
      </c>
      <c r="AI6162" s="2">
        <f t="shared" si="409"/>
        <v>1.2539062747932015</v>
      </c>
    </row>
    <row r="6163" spans="26:35" x14ac:dyDescent="0.25">
      <c r="Z6163"/>
      <c r="AD6163" s="5">
        <f t="shared" si="406"/>
        <v>45663</v>
      </c>
      <c r="AE6163" s="96" cm="1">
        <f t="array" ref="AE6163">_xlfn.XLOOKUP(AD6162,SELICHistorico[Data],SELICHistorico[SELIC dia]/100,AE6162,0)</f>
        <v>4.5512999999999999E-4</v>
      </c>
      <c r="AF6163" s="80">
        <f t="shared" si="408"/>
        <v>1.2544769651560481</v>
      </c>
      <c r="AG6163" s="123">
        <f t="shared" si="407"/>
        <v>1254.4769650000001</v>
      </c>
      <c r="AH6163" s="126" cm="1">
        <f t="array" ref="AH6163">_xlfn.XLOOKUP(AD6162,CDIHistorico_[Data],CDIHistorico_[CDI dia]/100,AH6162,0)</f>
        <v>4.5512999999999999E-4</v>
      </c>
      <c r="AI6163" s="2">
        <f t="shared" si="409"/>
        <v>1.2544769651560481</v>
      </c>
    </row>
    <row r="6164" spans="26:35" x14ac:dyDescent="0.25">
      <c r="Z6164"/>
      <c r="AD6164" s="5">
        <f t="shared" ref="AD6164:AD6227" si="410">WORKDAY(AD6163,1,feriados)</f>
        <v>45664</v>
      </c>
      <c r="AE6164" s="96" cm="1">
        <f t="array" ref="AE6164">_xlfn.XLOOKUP(AD6163,SELICHistorico[Data],SELICHistorico[SELIC dia]/100,AE6163,0)</f>
        <v>4.5512999999999999E-4</v>
      </c>
      <c r="AF6164" s="80">
        <f t="shared" si="408"/>
        <v>1.2550479152571996</v>
      </c>
      <c r="AG6164" s="123">
        <f t="shared" si="407"/>
        <v>1255.0479150000001</v>
      </c>
      <c r="AH6164" s="126" cm="1">
        <f t="array" ref="AH6164">_xlfn.XLOOKUP(AD6163,CDIHistorico_[Data],CDIHistorico_[CDI dia]/100,AH6163,0)</f>
        <v>4.5512999999999999E-4</v>
      </c>
      <c r="AI6164" s="2">
        <f t="shared" si="409"/>
        <v>1.2550479152571996</v>
      </c>
    </row>
    <row r="6165" spans="26:35" x14ac:dyDescent="0.25">
      <c r="Z6165"/>
      <c r="AD6165" s="5">
        <f t="shared" si="410"/>
        <v>45665</v>
      </c>
      <c r="AE6165" s="96" cm="1">
        <f t="array" ref="AE6165">_xlfn.XLOOKUP(AD6164,SELICHistorico[Data],SELICHistorico[SELIC dia]/100,AE6164,0)</f>
        <v>4.5512999999999999E-4</v>
      </c>
      <c r="AF6165" s="80">
        <f t="shared" si="408"/>
        <v>1.2556191252148705</v>
      </c>
      <c r="AG6165" s="123">
        <f t="shared" si="407"/>
        <v>1255.6191249999999</v>
      </c>
      <c r="AH6165" s="126" cm="1">
        <f t="array" ref="AH6165">_xlfn.XLOOKUP(AD6164,CDIHistorico_[Data],CDIHistorico_[CDI dia]/100,AH6164,0)</f>
        <v>4.5512999999999999E-4</v>
      </c>
      <c r="AI6165" s="2">
        <f t="shared" si="409"/>
        <v>1.2556191252148705</v>
      </c>
    </row>
    <row r="6166" spans="26:35" x14ac:dyDescent="0.25">
      <c r="Z6166"/>
      <c r="AD6166" s="5">
        <f t="shared" si="410"/>
        <v>45666</v>
      </c>
      <c r="AE6166" s="96" cm="1">
        <f t="array" ref="AE6166">_xlfn.XLOOKUP(AD6165,SELICHistorico[Data],SELICHistorico[SELIC dia]/100,AE6165,0)</f>
        <v>4.5512999999999999E-4</v>
      </c>
      <c r="AF6166" s="80">
        <f t="shared" si="408"/>
        <v>1.2561905951473296</v>
      </c>
      <c r="AG6166" s="123">
        <f t="shared" si="407"/>
        <v>1256.190595</v>
      </c>
      <c r="AH6166" s="126" cm="1">
        <f t="array" ref="AH6166">_xlfn.XLOOKUP(AD6165,CDIHistorico_[Data],CDIHistorico_[CDI dia]/100,AH6165,0)</f>
        <v>4.5512999999999999E-4</v>
      </c>
      <c r="AI6166" s="2">
        <f t="shared" si="409"/>
        <v>1.2561905951473296</v>
      </c>
    </row>
    <row r="6167" spans="26:35" x14ac:dyDescent="0.25">
      <c r="Z6167"/>
      <c r="AD6167" s="5">
        <f t="shared" si="410"/>
        <v>45667</v>
      </c>
      <c r="AE6167" s="96" cm="1">
        <f t="array" ref="AE6167">_xlfn.XLOOKUP(AD6166,SELICHistorico[Data],SELICHistorico[SELIC dia]/100,AE6166,0)</f>
        <v>4.5512999999999999E-4</v>
      </c>
      <c r="AF6167" s="80">
        <f t="shared" si="408"/>
        <v>1.256762325172899</v>
      </c>
      <c r="AG6167" s="123">
        <f t="shared" si="407"/>
        <v>1256.7623249999999</v>
      </c>
      <c r="AH6167" s="126" cm="1">
        <f t="array" ref="AH6167">_xlfn.XLOOKUP(AD6166,CDIHistorico_[Data],CDIHistorico_[CDI dia]/100,AH6166,0)</f>
        <v>4.5512999999999999E-4</v>
      </c>
      <c r="AI6167" s="2">
        <f t="shared" si="409"/>
        <v>1.256762325172899</v>
      </c>
    </row>
    <row r="6168" spans="26:35" x14ac:dyDescent="0.25">
      <c r="Z6168"/>
      <c r="AD6168" s="5">
        <f t="shared" si="410"/>
        <v>45670</v>
      </c>
      <c r="AE6168" s="96" cm="1">
        <f t="array" ref="AE6168">_xlfn.XLOOKUP(AD6167,SELICHistorico[Data],SELICHistorico[SELIC dia]/100,AE6167,0)</f>
        <v>4.5512999999999999E-4</v>
      </c>
      <c r="AF6168" s="80">
        <f t="shared" si="408"/>
        <v>1.257334315409955</v>
      </c>
      <c r="AG6168" s="123">
        <f t="shared" si="407"/>
        <v>1257.3343150000001</v>
      </c>
      <c r="AH6168" s="126" cm="1">
        <f t="array" ref="AH6168">_xlfn.XLOOKUP(AD6167,CDIHistorico_[Data],CDIHistorico_[CDI dia]/100,AH6167,0)</f>
        <v>4.5512999999999999E-4</v>
      </c>
      <c r="AI6168" s="2">
        <f t="shared" si="409"/>
        <v>1.257334315409955</v>
      </c>
    </row>
    <row r="6169" spans="26:35" x14ac:dyDescent="0.25">
      <c r="Z6169"/>
      <c r="AD6169" s="5">
        <f t="shared" si="410"/>
        <v>45671</v>
      </c>
      <c r="AE6169" s="96" cm="1">
        <f t="array" ref="AE6169">_xlfn.XLOOKUP(AD6168,SELICHistorico[Data],SELICHistorico[SELIC dia]/100,AE6168,0)</f>
        <v>4.5512999999999999E-4</v>
      </c>
      <c r="AF6169" s="80">
        <f t="shared" si="408"/>
        <v>1.2579065659769275</v>
      </c>
      <c r="AG6169" s="123">
        <f t="shared" si="407"/>
        <v>1257.906565</v>
      </c>
      <c r="AH6169" s="126" cm="1">
        <f t="array" ref="AH6169">_xlfn.XLOOKUP(AD6168,CDIHistorico_[Data],CDIHistorico_[CDI dia]/100,AH6168,0)</f>
        <v>4.5512999999999999E-4</v>
      </c>
      <c r="AI6169" s="2">
        <f t="shared" si="409"/>
        <v>1.2579065659769275</v>
      </c>
    </row>
    <row r="6170" spans="26:35" x14ac:dyDescent="0.25">
      <c r="Z6170"/>
      <c r="AD6170" s="5">
        <f t="shared" si="410"/>
        <v>45672</v>
      </c>
      <c r="AE6170" s="96" cm="1">
        <f t="array" ref="AE6170">_xlfn.XLOOKUP(AD6169,SELICHistorico[Data],SELICHistorico[SELIC dia]/100,AE6169,0)</f>
        <v>4.5512999999999999E-4</v>
      </c>
      <c r="AF6170" s="80">
        <f t="shared" si="408"/>
        <v>1.2584790769923007</v>
      </c>
      <c r="AG6170" s="123">
        <f t="shared" si="407"/>
        <v>1258.4790760000001</v>
      </c>
      <c r="AH6170" s="126" cm="1">
        <f t="array" ref="AH6170">_xlfn.XLOOKUP(AD6169,CDIHistorico_[Data],CDIHistorico_[CDI dia]/100,AH6169,0)</f>
        <v>4.5512999999999999E-4</v>
      </c>
      <c r="AI6170" s="2">
        <f t="shared" si="409"/>
        <v>1.2584790769923007</v>
      </c>
    </row>
    <row r="6171" spans="26:35" x14ac:dyDescent="0.25">
      <c r="Z6171"/>
      <c r="AD6171" s="5">
        <f t="shared" si="410"/>
        <v>45673</v>
      </c>
      <c r="AE6171" s="96" cm="1">
        <f t="array" ref="AE6171">_xlfn.XLOOKUP(AD6170,SELICHistorico[Data],SELICHistorico[SELIC dia]/100,AE6170,0)</f>
        <v>4.5512999999999999E-4</v>
      </c>
      <c r="AF6171" s="80">
        <f t="shared" si="408"/>
        <v>1.2590518485746121</v>
      </c>
      <c r="AG6171" s="123">
        <f t="shared" si="407"/>
        <v>1259.0518480000001</v>
      </c>
      <c r="AH6171" s="126" cm="1">
        <f t="array" ref="AH6171">_xlfn.XLOOKUP(AD6170,CDIHistorico_[Data],CDIHistorico_[CDI dia]/100,AH6170,0)</f>
        <v>4.5512999999999999E-4</v>
      </c>
      <c r="AI6171" s="2">
        <f t="shared" si="409"/>
        <v>1.2590518485746121</v>
      </c>
    </row>
    <row r="6172" spans="26:35" x14ac:dyDescent="0.25">
      <c r="Z6172"/>
      <c r="AD6172" s="5">
        <f t="shared" si="410"/>
        <v>45674</v>
      </c>
      <c r="AE6172" s="96" cm="1">
        <f t="array" ref="AE6172">_xlfn.XLOOKUP(AD6171,SELICHistorico[Data],SELICHistorico[SELIC dia]/100,AE6171,0)</f>
        <v>4.5512999999999999E-4</v>
      </c>
      <c r="AF6172" s="80">
        <f t="shared" si="408"/>
        <v>1.2596248808424537</v>
      </c>
      <c r="AG6172" s="123">
        <f t="shared" si="407"/>
        <v>1259.6248800000001</v>
      </c>
      <c r="AH6172" s="126" cm="1">
        <f t="array" ref="AH6172">_xlfn.XLOOKUP(AD6171,CDIHistorico_[Data],CDIHistorico_[CDI dia]/100,AH6171,0)</f>
        <v>4.5512999999999999E-4</v>
      </c>
      <c r="AI6172" s="2">
        <f t="shared" si="409"/>
        <v>1.2596248808424537</v>
      </c>
    </row>
    <row r="6173" spans="26:35" x14ac:dyDescent="0.25">
      <c r="Z6173"/>
      <c r="AD6173" s="5">
        <f t="shared" si="410"/>
        <v>45677</v>
      </c>
      <c r="AE6173" s="96" cm="1">
        <f t="array" ref="AE6173">_xlfn.XLOOKUP(AD6172,SELICHistorico[Data],SELICHistorico[SELIC dia]/100,AE6172,0)</f>
        <v>4.5512999999999999E-4</v>
      </c>
      <c r="AF6173" s="80">
        <f t="shared" si="408"/>
        <v>1.2601981739144714</v>
      </c>
      <c r="AG6173" s="123">
        <f t="shared" si="407"/>
        <v>1260.198173</v>
      </c>
      <c r="AH6173" s="126" cm="1">
        <f t="array" ref="AH6173">_xlfn.XLOOKUP(AD6172,CDIHistorico_[Data],CDIHistorico_[CDI dia]/100,AH6172,0)</f>
        <v>4.5512999999999999E-4</v>
      </c>
      <c r="AI6173" s="2">
        <f t="shared" si="409"/>
        <v>1.2601981739144714</v>
      </c>
    </row>
    <row r="6174" spans="26:35" x14ac:dyDescent="0.25">
      <c r="Z6174"/>
      <c r="AD6174" s="5">
        <f t="shared" si="410"/>
        <v>45678</v>
      </c>
      <c r="AE6174" s="96" cm="1">
        <f t="array" ref="AE6174">_xlfn.XLOOKUP(AD6173,SELICHistorico[Data],SELICHistorico[SELIC dia]/100,AE6173,0)</f>
        <v>4.5512999999999999E-4</v>
      </c>
      <c r="AF6174" s="80">
        <f t="shared" si="408"/>
        <v>1.2607717279093651</v>
      </c>
      <c r="AG6174" s="123">
        <f t="shared" si="407"/>
        <v>1260.7717270000001</v>
      </c>
      <c r="AH6174" s="126" cm="1">
        <f t="array" ref="AH6174">_xlfn.XLOOKUP(AD6173,CDIHistorico_[Data],CDIHistorico_[CDI dia]/100,AH6173,0)</f>
        <v>4.5512999999999999E-4</v>
      </c>
      <c r="AI6174" s="2">
        <f t="shared" si="409"/>
        <v>1.2607717279093651</v>
      </c>
    </row>
    <row r="6175" spans="26:35" x14ac:dyDescent="0.25">
      <c r="Z6175"/>
      <c r="AD6175" s="5">
        <f t="shared" si="410"/>
        <v>45679</v>
      </c>
      <c r="AE6175" s="96" cm="1">
        <f t="array" ref="AE6175">_xlfn.XLOOKUP(AD6174,SELICHistorico[Data],SELICHistorico[SELIC dia]/100,AE6174,0)</f>
        <v>4.5512999999999999E-4</v>
      </c>
      <c r="AF6175" s="80">
        <f t="shared" si="408"/>
        <v>1.2613455429458884</v>
      </c>
      <c r="AG6175" s="123">
        <f t="shared" si="407"/>
        <v>1261.345542</v>
      </c>
      <c r="AH6175" s="126" cm="1">
        <f t="array" ref="AH6175">_xlfn.XLOOKUP(AD6174,CDIHistorico_[Data],CDIHistorico_[CDI dia]/100,AH6174,0)</f>
        <v>4.5512999999999999E-4</v>
      </c>
      <c r="AI6175" s="2">
        <f t="shared" si="409"/>
        <v>1.2613455429458884</v>
      </c>
    </row>
    <row r="6176" spans="26:35" x14ac:dyDescent="0.25">
      <c r="Z6176"/>
      <c r="AD6176" s="5">
        <f t="shared" si="410"/>
        <v>45680</v>
      </c>
      <c r="AE6176" s="96" cm="1">
        <f t="array" ref="AE6176">_xlfn.XLOOKUP(AD6175,SELICHistorico[Data],SELICHistorico[SELIC dia]/100,AE6175,0)</f>
        <v>4.5512999999999999E-4</v>
      </c>
      <c r="AF6176" s="80">
        <f t="shared" si="408"/>
        <v>1.2619196191428492</v>
      </c>
      <c r="AG6176" s="123">
        <f t="shared" si="407"/>
        <v>1261.919619</v>
      </c>
      <c r="AH6176" s="126" cm="1">
        <f t="array" ref="AH6176">_xlfn.XLOOKUP(AD6175,CDIHistorico_[Data],CDIHistorico_[CDI dia]/100,AH6175,0)</f>
        <v>4.5512999999999999E-4</v>
      </c>
      <c r="AI6176" s="2">
        <f t="shared" si="409"/>
        <v>1.2619196191428492</v>
      </c>
    </row>
    <row r="6177" spans="26:35" x14ac:dyDescent="0.25">
      <c r="Z6177"/>
      <c r="AD6177" s="5">
        <f t="shared" si="410"/>
        <v>45681</v>
      </c>
      <c r="AE6177" s="96" cm="1">
        <f t="array" ref="AE6177">_xlfn.XLOOKUP(AD6176,SELICHistorico[Data],SELICHistorico[SELIC dia]/100,AE6176,0)</f>
        <v>4.5512999999999999E-4</v>
      </c>
      <c r="AF6177" s="80">
        <f t="shared" si="408"/>
        <v>1.2624939566191096</v>
      </c>
      <c r="AG6177" s="123">
        <f t="shared" si="407"/>
        <v>1262.493956</v>
      </c>
      <c r="AH6177" s="126" cm="1">
        <f t="array" ref="AH6177">_xlfn.XLOOKUP(AD6176,CDIHistorico_[Data],CDIHistorico_[CDI dia]/100,AH6176,0)</f>
        <v>4.5512999999999999E-4</v>
      </c>
      <c r="AI6177" s="2">
        <f t="shared" si="409"/>
        <v>1.2624939566191096</v>
      </c>
    </row>
    <row r="6178" spans="26:35" x14ac:dyDescent="0.25">
      <c r="Z6178"/>
      <c r="AD6178" s="5">
        <f t="shared" si="410"/>
        <v>45684</v>
      </c>
      <c r="AE6178" s="96" cm="1">
        <f t="array" ref="AE6178">_xlfn.XLOOKUP(AD6177,SELICHistorico[Data],SELICHistorico[SELIC dia]/100,AE6177,0)</f>
        <v>4.5512999999999999E-4</v>
      </c>
      <c r="AF6178" s="80">
        <f t="shared" si="408"/>
        <v>1.2630685554935857</v>
      </c>
      <c r="AG6178" s="123">
        <f t="shared" si="407"/>
        <v>1263.0685550000001</v>
      </c>
      <c r="AH6178" s="126" cm="1">
        <f t="array" ref="AH6178">_xlfn.XLOOKUP(AD6177,CDIHistorico_[Data],CDIHistorico_[CDI dia]/100,AH6177,0)</f>
        <v>4.5512999999999999E-4</v>
      </c>
      <c r="AI6178" s="2">
        <f t="shared" si="409"/>
        <v>1.2630685554935857</v>
      </c>
    </row>
    <row r="6179" spans="26:35" x14ac:dyDescent="0.25">
      <c r="Z6179"/>
      <c r="AD6179" s="5">
        <f t="shared" si="410"/>
        <v>45685</v>
      </c>
      <c r="AE6179" s="96" cm="1">
        <f t="array" ref="AE6179">_xlfn.XLOOKUP(AD6178,SELICHistorico[Data],SELICHistorico[SELIC dia]/100,AE6178,0)</f>
        <v>4.5512999999999999E-4</v>
      </c>
      <c r="AF6179" s="80">
        <f t="shared" si="408"/>
        <v>1.2636434158852474</v>
      </c>
      <c r="AG6179" s="123">
        <f t="shared" si="407"/>
        <v>1263.643415</v>
      </c>
      <c r="AH6179" s="126" cm="1">
        <f t="array" ref="AH6179">_xlfn.XLOOKUP(AD6178,CDIHistorico_[Data],CDIHistorico_[CDI dia]/100,AH6178,0)</f>
        <v>4.5512999999999999E-4</v>
      </c>
      <c r="AI6179" s="2">
        <f t="shared" si="409"/>
        <v>1.2636434158852474</v>
      </c>
    </row>
    <row r="6180" spans="26:35" x14ac:dyDescent="0.25">
      <c r="Z6180"/>
      <c r="AD6180" s="5">
        <f t="shared" si="410"/>
        <v>45686</v>
      </c>
      <c r="AE6180" s="96" cm="1">
        <f t="array" ref="AE6180">_xlfn.XLOOKUP(AD6179,SELICHistorico[Data],SELICHistorico[SELIC dia]/100,AE6179,0)</f>
        <v>4.5512999999999999E-4</v>
      </c>
      <c r="AF6180" s="80">
        <f t="shared" si="408"/>
        <v>1.2642185379131192</v>
      </c>
      <c r="AG6180" s="123">
        <f t="shared" si="407"/>
        <v>1264.218537</v>
      </c>
      <c r="AH6180" s="126" cm="1">
        <f t="array" ref="AH6180">_xlfn.XLOOKUP(AD6179,CDIHistorico_[Data],CDIHistorico_[CDI dia]/100,AH6179,0)</f>
        <v>4.5512999999999999E-4</v>
      </c>
      <c r="AI6180" s="2">
        <f t="shared" si="409"/>
        <v>1.2642185379131192</v>
      </c>
    </row>
    <row r="6181" spans="26:35" x14ac:dyDescent="0.25">
      <c r="Z6181"/>
      <c r="AD6181" s="5">
        <f t="shared" si="410"/>
        <v>45687</v>
      </c>
      <c r="AE6181" s="96" cm="1">
        <f t="array" ref="AE6181">_xlfn.XLOOKUP(AD6180,SELICHistorico[Data],SELICHistorico[SELIC dia]/100,AE6180,0)</f>
        <v>4.5512999999999999E-4</v>
      </c>
      <c r="AF6181" s="80">
        <f t="shared" si="408"/>
        <v>1.2647939216962796</v>
      </c>
      <c r="AG6181" s="123">
        <f t="shared" si="407"/>
        <v>1264.793921</v>
      </c>
      <c r="AH6181" s="126" cm="1">
        <f t="array" ref="AH6181">_xlfn.XLOOKUP(AD6180,CDIHistorico_[Data],CDIHistorico_[CDI dia]/100,AH6180,0)</f>
        <v>4.5512999999999999E-4</v>
      </c>
      <c r="AI6181" s="2">
        <f t="shared" si="409"/>
        <v>1.2647939216962796</v>
      </c>
    </row>
    <row r="6182" spans="26:35" x14ac:dyDescent="0.25">
      <c r="Z6182"/>
      <c r="AD6182" s="5">
        <f t="shared" si="410"/>
        <v>45688</v>
      </c>
      <c r="AE6182" s="96" cm="1">
        <f t="array" ref="AE6182">_xlfn.XLOOKUP(AD6181,SELICHistorico[Data],SELICHistorico[SELIC dia]/100,AE6181,0)</f>
        <v>4.9036999999999996E-4</v>
      </c>
      <c r="AF6182" s="80">
        <f t="shared" si="408"/>
        <v>1.265414138691662</v>
      </c>
      <c r="AG6182" s="123">
        <f t="shared" si="407"/>
        <v>1265.4141380000001</v>
      </c>
      <c r="AH6182" s="126" cm="1">
        <f t="array" ref="AH6182">_xlfn.XLOOKUP(AD6181,CDIHistorico_[Data],CDIHistorico_[CDI dia]/100,AH6181,0)</f>
        <v>4.9036999999999996E-4</v>
      </c>
      <c r="AI6182" s="2">
        <f t="shared" si="409"/>
        <v>1.265414138691662</v>
      </c>
    </row>
    <row r="6183" spans="26:35" x14ac:dyDescent="0.25">
      <c r="Z6183"/>
      <c r="AD6183" s="5">
        <f t="shared" si="410"/>
        <v>45691</v>
      </c>
      <c r="AE6183" s="96" cm="1">
        <f t="array" ref="AE6183">_xlfn.XLOOKUP(AD6182,SELICHistorico[Data],SELICHistorico[SELIC dia]/100,AE6182,0)</f>
        <v>4.9036999999999996E-4</v>
      </c>
      <c r="AF6183" s="80">
        <f t="shared" si="408"/>
        <v>1.2660346598228522</v>
      </c>
      <c r="AG6183" s="123">
        <f t="shared" si="407"/>
        <v>1266.0346589999999</v>
      </c>
      <c r="AH6183" s="126" cm="1">
        <f t="array" ref="AH6183">_xlfn.XLOOKUP(AD6182,CDIHistorico_[Data],CDIHistorico_[CDI dia]/100,AH6182,0)</f>
        <v>4.9036999999999996E-4</v>
      </c>
      <c r="AI6183" s="2">
        <f t="shared" si="409"/>
        <v>1.2660346598228522</v>
      </c>
    </row>
    <row r="6184" spans="26:35" x14ac:dyDescent="0.25">
      <c r="Z6184"/>
      <c r="AD6184" s="5">
        <f t="shared" si="410"/>
        <v>45692</v>
      </c>
      <c r="AE6184" s="96" cm="1">
        <f t="array" ref="AE6184">_xlfn.XLOOKUP(AD6183,SELICHistorico[Data],SELICHistorico[SELIC dia]/100,AE6183,0)</f>
        <v>4.9036999999999996E-4</v>
      </c>
      <c r="AF6184" s="80">
        <f t="shared" si="408"/>
        <v>1.2666554852389897</v>
      </c>
      <c r="AG6184" s="123">
        <f t="shared" si="407"/>
        <v>1266.655485</v>
      </c>
      <c r="AH6184" s="126" cm="1">
        <f t="array" ref="AH6184">_xlfn.XLOOKUP(AD6183,CDIHistorico_[Data],CDIHistorico_[CDI dia]/100,AH6183,0)</f>
        <v>4.9036999999999996E-4</v>
      </c>
      <c r="AI6184" s="2">
        <f t="shared" si="409"/>
        <v>1.2666554852389897</v>
      </c>
    </row>
    <row r="6185" spans="26:35" x14ac:dyDescent="0.25">
      <c r="Z6185"/>
      <c r="AD6185" s="5">
        <f t="shared" si="410"/>
        <v>45693</v>
      </c>
      <c r="AE6185" s="96" cm="1">
        <f t="array" ref="AE6185">_xlfn.XLOOKUP(AD6184,SELICHistorico[Data],SELICHistorico[SELIC dia]/100,AE6184,0)</f>
        <v>4.9036999999999996E-4</v>
      </c>
      <c r="AF6185" s="80">
        <f t="shared" si="408"/>
        <v>1.2672766150892865</v>
      </c>
      <c r="AG6185" s="123">
        <f t="shared" si="407"/>
        <v>1267.276615</v>
      </c>
      <c r="AH6185" s="126" cm="1">
        <f t="array" ref="AH6185">_xlfn.XLOOKUP(AD6184,CDIHistorico_[Data],CDIHistorico_[CDI dia]/100,AH6184,0)</f>
        <v>4.9036999999999996E-4</v>
      </c>
      <c r="AI6185" s="2">
        <f t="shared" si="409"/>
        <v>1.2672766150892865</v>
      </c>
    </row>
    <row r="6186" spans="26:35" x14ac:dyDescent="0.25">
      <c r="Z6186"/>
      <c r="AD6186" s="5">
        <f t="shared" si="410"/>
        <v>45694</v>
      </c>
      <c r="AE6186" s="96" cm="1">
        <f t="array" ref="AE6186">_xlfn.XLOOKUP(AD6185,SELICHistorico[Data],SELICHistorico[SELIC dia]/100,AE6185,0)</f>
        <v>4.9036999999999996E-4</v>
      </c>
      <c r="AF6186" s="80">
        <f t="shared" si="408"/>
        <v>1.2678980495230279</v>
      </c>
      <c r="AG6186" s="123">
        <f t="shared" si="407"/>
        <v>1267.8980489999999</v>
      </c>
      <c r="AH6186" s="126" cm="1">
        <f t="array" ref="AH6186">_xlfn.XLOOKUP(AD6185,CDIHistorico_[Data],CDIHistorico_[CDI dia]/100,AH6185,0)</f>
        <v>4.9036999999999996E-4</v>
      </c>
      <c r="AI6186" s="2">
        <f t="shared" si="409"/>
        <v>1.2678980495230279</v>
      </c>
    </row>
    <row r="6187" spans="26:35" x14ac:dyDescent="0.25">
      <c r="Z6187"/>
      <c r="AD6187" s="5">
        <f t="shared" si="410"/>
        <v>45695</v>
      </c>
      <c r="AE6187" s="96" cm="1">
        <f t="array" ref="AE6187">_xlfn.XLOOKUP(AD6186,SELICHistorico[Data],SELICHistorico[SELIC dia]/100,AE6186,0)</f>
        <v>4.9036999999999996E-4</v>
      </c>
      <c r="AF6187" s="80">
        <f t="shared" si="408"/>
        <v>1.2685197886895725</v>
      </c>
      <c r="AG6187" s="123">
        <f t="shared" si="407"/>
        <v>1268.5197880000001</v>
      </c>
      <c r="AH6187" s="126" cm="1">
        <f t="array" ref="AH6187">_xlfn.XLOOKUP(AD6186,CDIHistorico_[Data],CDIHistorico_[CDI dia]/100,AH6186,0)</f>
        <v>4.9036999999999996E-4</v>
      </c>
      <c r="AI6187" s="2">
        <f t="shared" si="409"/>
        <v>1.2685197886895725</v>
      </c>
    </row>
    <row r="6188" spans="26:35" x14ac:dyDescent="0.25">
      <c r="Z6188"/>
      <c r="AD6188" s="5">
        <f t="shared" si="410"/>
        <v>45698</v>
      </c>
      <c r="AE6188" s="96" cm="1">
        <f t="array" ref="AE6188">_xlfn.XLOOKUP(AD6187,SELICHistorico[Data],SELICHistorico[SELIC dia]/100,AE6187,0)</f>
        <v>4.9036999999999996E-4</v>
      </c>
      <c r="AF6188" s="80">
        <f t="shared" si="408"/>
        <v>1.2691418327383523</v>
      </c>
      <c r="AG6188" s="123">
        <f t="shared" si="407"/>
        <v>1269.141832</v>
      </c>
      <c r="AH6188" s="126" cm="1">
        <f t="array" ref="AH6188">_xlfn.XLOOKUP(AD6187,CDIHistorico_[Data],CDIHistorico_[CDI dia]/100,AH6187,0)</f>
        <v>4.9036999999999996E-4</v>
      </c>
      <c r="AI6188" s="2">
        <f t="shared" si="409"/>
        <v>1.2691418327383523</v>
      </c>
    </row>
    <row r="6189" spans="26:35" x14ac:dyDescent="0.25">
      <c r="Z6189"/>
      <c r="AD6189" s="5">
        <f t="shared" si="410"/>
        <v>45699</v>
      </c>
      <c r="AE6189" s="96" cm="1">
        <f t="array" ref="AE6189">_xlfn.XLOOKUP(AD6188,SELICHistorico[Data],SELICHistorico[SELIC dia]/100,AE6188,0)</f>
        <v>4.9036999999999996E-4</v>
      </c>
      <c r="AF6189" s="80">
        <f t="shared" si="408"/>
        <v>1.2697641818188723</v>
      </c>
      <c r="AG6189" s="123">
        <f t="shared" si="407"/>
        <v>1269.764181</v>
      </c>
      <c r="AH6189" s="126" cm="1">
        <f t="array" ref="AH6189">_xlfn.XLOOKUP(AD6188,CDIHistorico_[Data],CDIHistorico_[CDI dia]/100,AH6188,0)</f>
        <v>4.9036999999999996E-4</v>
      </c>
      <c r="AI6189" s="2">
        <f t="shared" si="409"/>
        <v>1.2697641818188723</v>
      </c>
    </row>
    <row r="6190" spans="26:35" x14ac:dyDescent="0.25">
      <c r="Z6190"/>
      <c r="AD6190" s="5">
        <f t="shared" si="410"/>
        <v>45700</v>
      </c>
      <c r="AE6190" s="96" cm="1">
        <f t="array" ref="AE6190">_xlfn.XLOOKUP(AD6189,SELICHistorico[Data],SELICHistorico[SELIC dia]/100,AE6189,0)</f>
        <v>4.9036999999999996E-4</v>
      </c>
      <c r="AF6190" s="80">
        <f t="shared" si="408"/>
        <v>1.2703868360807109</v>
      </c>
      <c r="AG6190" s="123">
        <f t="shared" si="407"/>
        <v>1270.3868359999999</v>
      </c>
      <c r="AH6190" s="126" cm="1">
        <f t="array" ref="AH6190">_xlfn.XLOOKUP(AD6189,CDIHistorico_[Data],CDIHistorico_[CDI dia]/100,AH6189,0)</f>
        <v>4.9036999999999996E-4</v>
      </c>
      <c r="AI6190" s="2">
        <f t="shared" si="409"/>
        <v>1.2703868360807109</v>
      </c>
    </row>
    <row r="6191" spans="26:35" x14ac:dyDescent="0.25">
      <c r="Z6191"/>
      <c r="AD6191" s="5">
        <f t="shared" si="410"/>
        <v>45701</v>
      </c>
      <c r="AE6191" s="96" cm="1">
        <f t="array" ref="AE6191">_xlfn.XLOOKUP(AD6190,SELICHistorico[Data],SELICHistorico[SELIC dia]/100,AE6190,0)</f>
        <v>4.9036999999999996E-4</v>
      </c>
      <c r="AF6191" s="80">
        <f t="shared" si="408"/>
        <v>1.2710097956735198</v>
      </c>
      <c r="AG6191" s="123">
        <f t="shared" si="407"/>
        <v>1271.0097949999999</v>
      </c>
      <c r="AH6191" s="126" cm="1">
        <f t="array" ref="AH6191">_xlfn.XLOOKUP(AD6190,CDIHistorico_[Data],CDIHistorico_[CDI dia]/100,AH6190,0)</f>
        <v>4.9036999999999996E-4</v>
      </c>
      <c r="AI6191" s="2">
        <f t="shared" si="409"/>
        <v>1.2710097956735198</v>
      </c>
    </row>
    <row r="6192" spans="26:35" x14ac:dyDescent="0.25">
      <c r="Z6192"/>
      <c r="AD6192" s="5">
        <f t="shared" si="410"/>
        <v>45702</v>
      </c>
      <c r="AE6192" s="96" cm="1">
        <f t="array" ref="AE6192">_xlfn.XLOOKUP(AD6191,SELICHistorico[Data],SELICHistorico[SELIC dia]/100,AE6191,0)</f>
        <v>4.9036999999999996E-4</v>
      </c>
      <c r="AF6192" s="80">
        <f t="shared" si="408"/>
        <v>1.2716330607470243</v>
      </c>
      <c r="AG6192" s="123">
        <f t="shared" si="407"/>
        <v>1271.6330599999999</v>
      </c>
      <c r="AH6192" s="126" cm="1">
        <f t="array" ref="AH6192">_xlfn.XLOOKUP(AD6191,CDIHistorico_[Data],CDIHistorico_[CDI dia]/100,AH6191,0)</f>
        <v>4.9036999999999996E-4</v>
      </c>
      <c r="AI6192" s="2">
        <f t="shared" si="409"/>
        <v>1.2716330607470243</v>
      </c>
    </row>
    <row r="6193" spans="26:35" x14ac:dyDescent="0.25">
      <c r="Z6193"/>
      <c r="AD6193" s="5">
        <f t="shared" si="410"/>
        <v>45705</v>
      </c>
      <c r="AE6193" s="96" cm="1">
        <f t="array" ref="AE6193">_xlfn.XLOOKUP(AD6192,SELICHistorico[Data],SELICHistorico[SELIC dia]/100,AE6192,0)</f>
        <v>4.9036999999999996E-4</v>
      </c>
      <c r="AF6193" s="80">
        <f t="shared" si="408"/>
        <v>1.2722566314510229</v>
      </c>
      <c r="AG6193" s="123">
        <f t="shared" si="407"/>
        <v>1272.256631</v>
      </c>
      <c r="AH6193" s="126" cm="1">
        <f t="array" ref="AH6193">_xlfn.XLOOKUP(AD6192,CDIHistorico_[Data],CDIHistorico_[CDI dia]/100,AH6192,0)</f>
        <v>4.9036999999999996E-4</v>
      </c>
      <c r="AI6193" s="2">
        <f t="shared" si="409"/>
        <v>1.2722566314510229</v>
      </c>
    </row>
    <row r="6194" spans="26:35" x14ac:dyDescent="0.25">
      <c r="Z6194"/>
      <c r="AD6194" s="5">
        <f t="shared" si="410"/>
        <v>45706</v>
      </c>
      <c r="AE6194" s="96" cm="1">
        <f t="array" ref="AE6194">_xlfn.XLOOKUP(AD6193,SELICHistorico[Data],SELICHistorico[SELIC dia]/100,AE6193,0)</f>
        <v>4.9036999999999996E-4</v>
      </c>
      <c r="AF6194" s="80">
        <f t="shared" si="408"/>
        <v>1.2728805079353875</v>
      </c>
      <c r="AG6194" s="123">
        <f t="shared" si="407"/>
        <v>1272.8805070000001</v>
      </c>
      <c r="AH6194" s="126" cm="1">
        <f t="array" ref="AH6194">_xlfn.XLOOKUP(AD6193,CDIHistorico_[Data],CDIHistorico_[CDI dia]/100,AH6193,0)</f>
        <v>4.9036999999999996E-4</v>
      </c>
      <c r="AI6194" s="2">
        <f t="shared" si="409"/>
        <v>1.2728805079353875</v>
      </c>
    </row>
    <row r="6195" spans="26:35" x14ac:dyDescent="0.25">
      <c r="Z6195"/>
      <c r="AD6195" s="5">
        <f t="shared" si="410"/>
        <v>45707</v>
      </c>
      <c r="AE6195" s="96" cm="1">
        <f t="array" ref="AE6195">_xlfn.XLOOKUP(AD6194,SELICHistorico[Data],SELICHistorico[SELIC dia]/100,AE6194,0)</f>
        <v>4.9036999999999996E-4</v>
      </c>
      <c r="AF6195" s="80">
        <f t="shared" si="408"/>
        <v>1.273504690350064</v>
      </c>
      <c r="AG6195" s="123">
        <f t="shared" si="407"/>
        <v>1273.50469</v>
      </c>
      <c r="AH6195" s="126" cm="1">
        <f t="array" ref="AH6195">_xlfn.XLOOKUP(AD6194,CDIHistorico_[Data],CDIHistorico_[CDI dia]/100,AH6194,0)</f>
        <v>4.9036999999999996E-4</v>
      </c>
      <c r="AI6195" s="2">
        <f t="shared" si="409"/>
        <v>1.273504690350064</v>
      </c>
    </row>
    <row r="6196" spans="26:35" x14ac:dyDescent="0.25">
      <c r="Z6196"/>
      <c r="AD6196" s="5">
        <f t="shared" si="410"/>
        <v>45708</v>
      </c>
      <c r="AE6196" s="96" cm="1">
        <f t="array" ref="AE6196">_xlfn.XLOOKUP(AD6195,SELICHistorico[Data],SELICHistorico[SELIC dia]/100,AE6195,0)</f>
        <v>4.9036999999999996E-4</v>
      </c>
      <c r="AF6196" s="80">
        <f t="shared" si="408"/>
        <v>1.274129178845071</v>
      </c>
      <c r="AG6196" s="123">
        <f t="shared" si="407"/>
        <v>1274.1291779999999</v>
      </c>
      <c r="AH6196" s="126" cm="1">
        <f t="array" ref="AH6196">_xlfn.XLOOKUP(AD6195,CDIHistorico_[Data],CDIHistorico_[CDI dia]/100,AH6195,0)</f>
        <v>4.9036999999999996E-4</v>
      </c>
      <c r="AI6196" s="2">
        <f t="shared" si="409"/>
        <v>1.274129178845071</v>
      </c>
    </row>
    <row r="6197" spans="26:35" x14ac:dyDescent="0.25">
      <c r="Z6197"/>
      <c r="AD6197" s="5">
        <f t="shared" si="410"/>
        <v>45709</v>
      </c>
      <c r="AE6197" s="96" cm="1">
        <f t="array" ref="AE6197">_xlfn.XLOOKUP(AD6196,SELICHistorico[Data],SELICHistorico[SELIC dia]/100,AE6196,0)</f>
        <v>4.9036999999999996E-4</v>
      </c>
      <c r="AF6197" s="80">
        <f t="shared" si="408"/>
        <v>1.2747539735705014</v>
      </c>
      <c r="AG6197" s="123">
        <f t="shared" si="407"/>
        <v>1274.7539730000001</v>
      </c>
      <c r="AH6197" s="126" cm="1">
        <f t="array" ref="AH6197">_xlfn.XLOOKUP(AD6196,CDIHistorico_[Data],CDIHistorico_[CDI dia]/100,AH6196,0)</f>
        <v>4.9036999999999996E-4</v>
      </c>
      <c r="AI6197" s="2">
        <f t="shared" si="409"/>
        <v>1.2747539735705014</v>
      </c>
    </row>
    <row r="6198" spans="26:35" x14ac:dyDescent="0.25">
      <c r="Z6198"/>
      <c r="AD6198" s="5">
        <f t="shared" si="410"/>
        <v>45712</v>
      </c>
      <c r="AE6198" s="96" cm="1">
        <f t="array" ref="AE6198">_xlfn.XLOOKUP(AD6197,SELICHistorico[Data],SELICHistorico[SELIC dia]/100,AE6197,0)</f>
        <v>4.9036999999999996E-4</v>
      </c>
      <c r="AF6198" s="80">
        <f t="shared" si="408"/>
        <v>1.2753790746765212</v>
      </c>
      <c r="AG6198" s="123">
        <f t="shared" si="407"/>
        <v>1275.3790739999999</v>
      </c>
      <c r="AH6198" s="126" cm="1">
        <f t="array" ref="AH6198">_xlfn.XLOOKUP(AD6197,CDIHistorico_[Data],CDIHistorico_[CDI dia]/100,AH6197,0)</f>
        <v>4.9036999999999996E-4</v>
      </c>
      <c r="AI6198" s="2">
        <f t="shared" si="409"/>
        <v>1.2753790746765212</v>
      </c>
    </row>
    <row r="6199" spans="26:35" x14ac:dyDescent="0.25">
      <c r="Z6199"/>
      <c r="AD6199" s="5">
        <f t="shared" si="410"/>
        <v>45713</v>
      </c>
      <c r="AE6199" s="96" cm="1">
        <f t="array" ref="AE6199">_xlfn.XLOOKUP(AD6198,SELICHistorico[Data],SELICHistorico[SELIC dia]/100,AE6198,0)</f>
        <v>4.9036999999999996E-4</v>
      </c>
      <c r="AF6199" s="80">
        <f t="shared" si="408"/>
        <v>1.2760044823133705</v>
      </c>
      <c r="AG6199" s="123">
        <f t="shared" si="407"/>
        <v>1276.0044820000001</v>
      </c>
      <c r="AH6199" s="126" cm="1">
        <f t="array" ref="AH6199">_xlfn.XLOOKUP(AD6198,CDIHistorico_[Data],CDIHistorico_[CDI dia]/100,AH6198,0)</f>
        <v>4.9036999999999996E-4</v>
      </c>
      <c r="AI6199" s="2">
        <f t="shared" si="409"/>
        <v>1.2760044823133705</v>
      </c>
    </row>
    <row r="6200" spans="26:35" x14ac:dyDescent="0.25">
      <c r="Z6200"/>
      <c r="AD6200" s="5">
        <f t="shared" si="410"/>
        <v>45714</v>
      </c>
      <c r="AE6200" s="96" cm="1">
        <f t="array" ref="AE6200">_xlfn.XLOOKUP(AD6199,SELICHistorico[Data],SELICHistorico[SELIC dia]/100,AE6199,0)</f>
        <v>4.9036999999999996E-4</v>
      </c>
      <c r="AF6200" s="80">
        <f t="shared" si="408"/>
        <v>1.2766301966313627</v>
      </c>
      <c r="AG6200" s="123">
        <f t="shared" si="407"/>
        <v>1276.6301960000001</v>
      </c>
      <c r="AH6200" s="126" cm="1">
        <f t="array" ref="AH6200">_xlfn.XLOOKUP(AD6199,CDIHistorico_[Data],CDIHistorico_[CDI dia]/100,AH6199,0)</f>
        <v>4.9036999999999996E-4</v>
      </c>
      <c r="AI6200" s="2">
        <f t="shared" si="409"/>
        <v>1.2766301966313627</v>
      </c>
    </row>
    <row r="6201" spans="26:35" x14ac:dyDescent="0.25">
      <c r="Z6201"/>
      <c r="AD6201" s="5">
        <f t="shared" si="410"/>
        <v>45715</v>
      </c>
      <c r="AE6201" s="96" cm="1">
        <f t="array" ref="AE6201">_xlfn.XLOOKUP(AD6200,SELICHistorico[Data],SELICHistorico[SELIC dia]/100,AE6200,0)</f>
        <v>4.9036999999999996E-4</v>
      </c>
      <c r="AF6201" s="80">
        <f t="shared" si="408"/>
        <v>1.2772562177808848</v>
      </c>
      <c r="AG6201" s="123">
        <f t="shared" si="407"/>
        <v>1277.2562170000001</v>
      </c>
      <c r="AH6201" s="126" cm="1">
        <f t="array" ref="AH6201">_xlfn.XLOOKUP(AD6200,CDIHistorico_[Data],CDIHistorico_[CDI dia]/100,AH6200,0)</f>
        <v>4.9036999999999996E-4</v>
      </c>
      <c r="AI6201" s="2">
        <f t="shared" si="409"/>
        <v>1.2772562177808848</v>
      </c>
    </row>
    <row r="6202" spans="26:35" x14ac:dyDescent="0.25">
      <c r="Z6202"/>
      <c r="AD6202" s="5">
        <f t="shared" si="410"/>
        <v>45716</v>
      </c>
      <c r="AE6202" s="96" cm="1">
        <f t="array" ref="AE6202">_xlfn.XLOOKUP(AD6201,SELICHistorico[Data],SELICHistorico[SELIC dia]/100,AE6201,0)</f>
        <v>4.9036999999999996E-4</v>
      </c>
      <c r="AF6202" s="80">
        <f t="shared" si="408"/>
        <v>1.2778825459123981</v>
      </c>
      <c r="AG6202" s="123">
        <f t="shared" si="407"/>
        <v>1277.8825449999999</v>
      </c>
      <c r="AH6202" s="126" cm="1">
        <f t="array" ref="AH6202">_xlfn.XLOOKUP(AD6201,CDIHistorico_[Data],CDIHistorico_[CDI dia]/100,AH6201,0)</f>
        <v>4.9036999999999996E-4</v>
      </c>
      <c r="AI6202" s="2">
        <f t="shared" si="409"/>
        <v>1.2778825459123981</v>
      </c>
    </row>
    <row r="6203" spans="26:35" x14ac:dyDescent="0.25">
      <c r="Z6203"/>
      <c r="AD6203" s="5">
        <f t="shared" si="410"/>
        <v>45721</v>
      </c>
      <c r="AE6203" s="96" cm="1">
        <f t="array" ref="AE6203">_xlfn.XLOOKUP(AD6202,SELICHistorico[Data],SELICHistorico[SELIC dia]/100,AE6202,0)</f>
        <v>4.9036999999999996E-4</v>
      </c>
      <c r="AF6203" s="80">
        <f t="shared" si="408"/>
        <v>1.2785091811764373</v>
      </c>
      <c r="AG6203" s="123">
        <f t="shared" si="407"/>
        <v>1278.5091809999999</v>
      </c>
      <c r="AH6203" s="126" cm="1">
        <f t="array" ref="AH6203">_xlfn.XLOOKUP(AD6202,CDIHistorico_[Data],CDIHistorico_[CDI dia]/100,AH6202,0)</f>
        <v>4.9036999999999996E-4</v>
      </c>
      <c r="AI6203" s="2">
        <f t="shared" si="409"/>
        <v>1.2785091811764373</v>
      </c>
    </row>
    <row r="6204" spans="26:35" x14ac:dyDescent="0.25">
      <c r="Z6204"/>
      <c r="AD6204" s="5">
        <f t="shared" si="410"/>
        <v>45722</v>
      </c>
      <c r="AE6204" s="96" cm="1">
        <f t="array" ref="AE6204">_xlfn.XLOOKUP(AD6203,SELICHistorico[Data],SELICHistorico[SELIC dia]/100,AE6203,0)</f>
        <v>4.9036999999999996E-4</v>
      </c>
      <c r="AF6204" s="80">
        <f t="shared" si="408"/>
        <v>1.279136123723611</v>
      </c>
      <c r="AG6204" s="123">
        <f t="shared" si="407"/>
        <v>1279.136123</v>
      </c>
      <c r="AH6204" s="126" cm="1">
        <f t="array" ref="AH6204">_xlfn.XLOOKUP(AD6203,CDIHistorico_[Data],CDIHistorico_[CDI dia]/100,AH6203,0)</f>
        <v>4.9036999999999996E-4</v>
      </c>
      <c r="AI6204" s="2">
        <f t="shared" si="409"/>
        <v>1.279136123723611</v>
      </c>
    </row>
    <row r="6205" spans="26:35" x14ac:dyDescent="0.25">
      <c r="Z6205"/>
      <c r="AD6205" s="5">
        <f t="shared" si="410"/>
        <v>45723</v>
      </c>
      <c r="AE6205" s="96" cm="1">
        <f t="array" ref="AE6205">_xlfn.XLOOKUP(AD6204,SELICHistorico[Data],SELICHistorico[SELIC dia]/100,AE6204,0)</f>
        <v>4.9036999999999996E-4</v>
      </c>
      <c r="AF6205" s="80">
        <f t="shared" si="408"/>
        <v>1.2797633737046015</v>
      </c>
      <c r="AG6205" s="123">
        <f t="shared" si="407"/>
        <v>1279.763373</v>
      </c>
      <c r="AH6205" s="126" cm="1">
        <f t="array" ref="AH6205">_xlfn.XLOOKUP(AD6204,CDIHistorico_[Data],CDIHistorico_[CDI dia]/100,AH6204,0)</f>
        <v>4.9036999999999996E-4</v>
      </c>
      <c r="AI6205" s="2">
        <f t="shared" si="409"/>
        <v>1.2797633737046015</v>
      </c>
    </row>
    <row r="6206" spans="26:35" x14ac:dyDescent="0.25">
      <c r="Z6206"/>
      <c r="AD6206" s="5">
        <f t="shared" si="410"/>
        <v>45726</v>
      </c>
      <c r="AE6206" s="96" cm="1">
        <f t="array" ref="AE6206">_xlfn.XLOOKUP(AD6205,SELICHistorico[Data],SELICHistorico[SELIC dia]/100,AE6205,0)</f>
        <v>4.9036999999999996E-4</v>
      </c>
      <c r="AF6206" s="80">
        <f t="shared" si="408"/>
        <v>1.2803909312701651</v>
      </c>
      <c r="AG6206" s="123">
        <f t="shared" si="407"/>
        <v>1280.3909309999999</v>
      </c>
      <c r="AH6206" s="126" cm="1">
        <f t="array" ref="AH6206">_xlfn.XLOOKUP(AD6205,CDIHistorico_[Data],CDIHistorico_[CDI dia]/100,AH6205,0)</f>
        <v>4.9036999999999996E-4</v>
      </c>
      <c r="AI6206" s="2">
        <f t="shared" si="409"/>
        <v>1.2803909312701651</v>
      </c>
    </row>
    <row r="6207" spans="26:35" x14ac:dyDescent="0.25">
      <c r="Z6207"/>
      <c r="AD6207" s="5">
        <f t="shared" si="410"/>
        <v>45727</v>
      </c>
      <c r="AE6207" s="96" cm="1">
        <f t="array" ref="AE6207">_xlfn.XLOOKUP(AD6206,SELICHistorico[Data],SELICHistorico[SELIC dia]/100,AE6206,0)</f>
        <v>4.9036999999999996E-4</v>
      </c>
      <c r="AF6207" s="80">
        <f t="shared" si="408"/>
        <v>1.2810187965711322</v>
      </c>
      <c r="AG6207" s="123">
        <f t="shared" si="407"/>
        <v>1281.0187960000001</v>
      </c>
      <c r="AH6207" s="126" cm="1">
        <f t="array" ref="AH6207">_xlfn.XLOOKUP(AD6206,CDIHistorico_[Data],CDIHistorico_[CDI dia]/100,AH6206,0)</f>
        <v>4.9036999999999996E-4</v>
      </c>
      <c r="AI6207" s="2">
        <f t="shared" si="409"/>
        <v>1.2810187965711322</v>
      </c>
    </row>
    <row r="6208" spans="26:35" x14ac:dyDescent="0.25">
      <c r="Z6208"/>
      <c r="AD6208" s="5">
        <f t="shared" si="410"/>
        <v>45728</v>
      </c>
      <c r="AE6208" s="96" cm="1">
        <f t="array" ref="AE6208">_xlfn.XLOOKUP(AD6207,SELICHistorico[Data],SELICHistorico[SELIC dia]/100,AE6207,0)</f>
        <v>4.9036999999999996E-4</v>
      </c>
      <c r="AF6208" s="80">
        <f t="shared" si="408"/>
        <v>1.2816469697584068</v>
      </c>
      <c r="AG6208" s="123">
        <f t="shared" si="407"/>
        <v>1281.6469689999999</v>
      </c>
      <c r="AH6208" s="126" cm="1">
        <f t="array" ref="AH6208">_xlfn.XLOOKUP(AD6207,CDIHistorico_[Data],CDIHistorico_[CDI dia]/100,AH6207,0)</f>
        <v>4.9036999999999996E-4</v>
      </c>
      <c r="AI6208" s="2">
        <f t="shared" si="409"/>
        <v>1.2816469697584068</v>
      </c>
    </row>
    <row r="6209" spans="26:35" x14ac:dyDescent="0.25">
      <c r="Z6209"/>
      <c r="AD6209" s="5">
        <f t="shared" si="410"/>
        <v>45729</v>
      </c>
      <c r="AE6209" s="96" cm="1">
        <f t="array" ref="AE6209">_xlfn.XLOOKUP(AD6208,SELICHistorico[Data],SELICHistorico[SELIC dia]/100,AE6208,0)</f>
        <v>4.9036999999999996E-4</v>
      </c>
      <c r="AF6209" s="80">
        <f t="shared" si="408"/>
        <v>1.2822754509829672</v>
      </c>
      <c r="AG6209" s="123">
        <f t="shared" si="407"/>
        <v>1282.2754500000001</v>
      </c>
      <c r="AH6209" s="126" cm="1">
        <f t="array" ref="AH6209">_xlfn.XLOOKUP(AD6208,CDIHistorico_[Data],CDIHistorico_[CDI dia]/100,AH6208,0)</f>
        <v>4.9036999999999996E-4</v>
      </c>
      <c r="AI6209" s="2">
        <f t="shared" si="409"/>
        <v>1.2822754509829672</v>
      </c>
    </row>
    <row r="6210" spans="26:35" x14ac:dyDescent="0.25">
      <c r="Z6210"/>
      <c r="AD6210" s="5">
        <f t="shared" si="410"/>
        <v>45730</v>
      </c>
      <c r="AE6210" s="96" cm="1">
        <f t="array" ref="AE6210">_xlfn.XLOOKUP(AD6209,SELICHistorico[Data],SELICHistorico[SELIC dia]/100,AE6209,0)</f>
        <v>4.9036999999999996E-4</v>
      </c>
      <c r="AF6210" s="80">
        <f t="shared" si="408"/>
        <v>1.2829042403958659</v>
      </c>
      <c r="AG6210" s="123">
        <f t="shared" si="407"/>
        <v>1282.9042400000001</v>
      </c>
      <c r="AH6210" s="126" cm="1">
        <f t="array" ref="AH6210">_xlfn.XLOOKUP(AD6209,CDIHistorico_[Data],CDIHistorico_[CDI dia]/100,AH6209,0)</f>
        <v>4.9036999999999996E-4</v>
      </c>
      <c r="AI6210" s="2">
        <f t="shared" si="409"/>
        <v>1.2829042403958659</v>
      </c>
    </row>
    <row r="6211" spans="26:35" x14ac:dyDescent="0.25">
      <c r="Z6211"/>
      <c r="AD6211" s="5">
        <f t="shared" si="410"/>
        <v>45733</v>
      </c>
      <c r="AE6211" s="96" cm="1">
        <f t="array" ref="AE6211">_xlfn.XLOOKUP(AD6210,SELICHistorico[Data],SELICHistorico[SELIC dia]/100,AE6210,0)</f>
        <v>4.9036999999999996E-4</v>
      </c>
      <c r="AF6211" s="80">
        <f t="shared" si="408"/>
        <v>1.283533338148229</v>
      </c>
      <c r="AG6211" s="123">
        <f t="shared" si="407"/>
        <v>1283.533338</v>
      </c>
      <c r="AH6211" s="126" cm="1">
        <f t="array" ref="AH6211">_xlfn.XLOOKUP(AD6210,CDIHistorico_[Data],CDIHistorico_[CDI dia]/100,AH6210,0)</f>
        <v>4.9036999999999996E-4</v>
      </c>
      <c r="AI6211" s="2">
        <f t="shared" si="409"/>
        <v>1.283533338148229</v>
      </c>
    </row>
    <row r="6212" spans="26:35" x14ac:dyDescent="0.25">
      <c r="Z6212"/>
      <c r="AD6212" s="5">
        <f t="shared" si="410"/>
        <v>45734</v>
      </c>
      <c r="AE6212" s="96" cm="1">
        <f t="array" ref="AE6212">_xlfn.XLOOKUP(AD6211,SELICHistorico[Data],SELICHistorico[SELIC dia]/100,AE6211,0)</f>
        <v>4.9036999999999996E-4</v>
      </c>
      <c r="AF6212" s="80">
        <f t="shared" si="408"/>
        <v>1.2841627443912569</v>
      </c>
      <c r="AG6212" s="123">
        <f t="shared" si="407"/>
        <v>1284.162744</v>
      </c>
      <c r="AH6212" s="126" cm="1">
        <f t="array" ref="AH6212">_xlfn.XLOOKUP(AD6211,CDIHistorico_[Data],CDIHistorico_[CDI dia]/100,AH6211,0)</f>
        <v>4.9036999999999996E-4</v>
      </c>
      <c r="AI6212" s="2">
        <f t="shared" si="409"/>
        <v>1.2841627443912569</v>
      </c>
    </row>
    <row r="6213" spans="26:35" x14ac:dyDescent="0.25">
      <c r="Z6213"/>
      <c r="AD6213" s="5">
        <f t="shared" si="410"/>
        <v>45735</v>
      </c>
      <c r="AE6213" s="96" cm="1">
        <f t="array" ref="AE6213">_xlfn.XLOOKUP(AD6212,SELICHistorico[Data],SELICHistorico[SELIC dia]/100,AE6212,0)</f>
        <v>4.9036999999999996E-4</v>
      </c>
      <c r="AF6213" s="80">
        <f t="shared" si="408"/>
        <v>1.2847924592762241</v>
      </c>
      <c r="AG6213" s="123">
        <f t="shared" si="407"/>
        <v>1284.792459</v>
      </c>
      <c r="AH6213" s="126" cm="1">
        <f t="array" ref="AH6213">_xlfn.XLOOKUP(AD6212,CDIHistorico_[Data],CDIHistorico_[CDI dia]/100,AH6212,0)</f>
        <v>4.9036999999999996E-4</v>
      </c>
      <c r="AI6213" s="2">
        <f t="shared" si="409"/>
        <v>1.2847924592762241</v>
      </c>
    </row>
    <row r="6214" spans="26:35" x14ac:dyDescent="0.25">
      <c r="Z6214"/>
      <c r="AD6214" s="5">
        <f t="shared" si="410"/>
        <v>45736</v>
      </c>
      <c r="AE6214" s="96" cm="1">
        <f t="array" ref="AE6214">_xlfn.XLOOKUP(AD6213,SELICHistorico[Data],SELICHistorico[SELIC dia]/100,AE6213,0)</f>
        <v>4.9036999999999996E-4</v>
      </c>
      <c r="AF6214" s="80">
        <f t="shared" si="408"/>
        <v>1.2854224829544796</v>
      </c>
      <c r="AG6214" s="123">
        <f t="shared" si="407"/>
        <v>1285.4224819999999</v>
      </c>
      <c r="AH6214" s="126" cm="1">
        <f t="array" ref="AH6214">_xlfn.XLOOKUP(AD6213,CDIHistorico_[Data],CDIHistorico_[CDI dia]/100,AH6213,0)</f>
        <v>4.9036999999999996E-4</v>
      </c>
      <c r="AI6214" s="2">
        <f t="shared" si="409"/>
        <v>1.2854224829544796</v>
      </c>
    </row>
    <row r="6215" spans="26:35" x14ac:dyDescent="0.25">
      <c r="Z6215"/>
      <c r="AD6215" s="5">
        <f t="shared" si="410"/>
        <v>45737</v>
      </c>
      <c r="AE6215" s="96" cm="1">
        <f t="array" ref="AE6215">_xlfn.XLOOKUP(AD6214,SELICHistorico[Data],SELICHistorico[SELIC dia]/100,AE6214,0)</f>
        <v>5.2530999999999997E-4</v>
      </c>
      <c r="AF6215" s="80">
        <f t="shared" si="408"/>
        <v>1.2860977282390005</v>
      </c>
      <c r="AG6215" s="123">
        <f t="shared" si="407"/>
        <v>1286.097728</v>
      </c>
      <c r="AH6215" s="126" cm="1">
        <f t="array" ref="AH6215">_xlfn.XLOOKUP(AD6214,CDIHistorico_[Data],CDIHistorico_[CDI dia]/100,AH6214,0)</f>
        <v>5.2530999999999997E-4</v>
      </c>
      <c r="AI6215" s="2">
        <f t="shared" si="409"/>
        <v>1.2860977282390005</v>
      </c>
    </row>
    <row r="6216" spans="26:35" x14ac:dyDescent="0.25">
      <c r="Z6216"/>
      <c r="AD6216" s="5">
        <f t="shared" si="410"/>
        <v>45740</v>
      </c>
      <c r="AE6216" s="96" cm="1">
        <f t="array" ref="AE6216">_xlfn.XLOOKUP(AD6215,SELICHistorico[Data],SELICHistorico[SELIC dia]/100,AE6215,0)</f>
        <v>5.2530999999999997E-4</v>
      </c>
      <c r="AF6216" s="80">
        <f t="shared" si="408"/>
        <v>1.2867733282366216</v>
      </c>
      <c r="AG6216" s="123">
        <f t="shared" si="407"/>
        <v>1286.773328</v>
      </c>
      <c r="AH6216" s="126" cm="1">
        <f t="array" ref="AH6216">_xlfn.XLOOKUP(AD6215,CDIHistorico_[Data],CDIHistorico_[CDI dia]/100,AH6215,0)</f>
        <v>5.2530999999999997E-4</v>
      </c>
      <c r="AI6216" s="2">
        <f t="shared" si="409"/>
        <v>1.2867733282366216</v>
      </c>
    </row>
    <row r="6217" spans="26:35" x14ac:dyDescent="0.25">
      <c r="Z6217"/>
      <c r="AD6217" s="5">
        <f t="shared" si="410"/>
        <v>45741</v>
      </c>
      <c r="AE6217" s="96" cm="1">
        <f t="array" ref="AE6217">_xlfn.XLOOKUP(AD6216,SELICHistorico[Data],SELICHistorico[SELIC dia]/100,AE6216,0)</f>
        <v>5.2530999999999997E-4</v>
      </c>
      <c r="AF6217" s="80">
        <f t="shared" si="408"/>
        <v>1.2874492831336777</v>
      </c>
      <c r="AG6217" s="123">
        <f t="shared" si="407"/>
        <v>1287.4492829999999</v>
      </c>
      <c r="AH6217" s="126" cm="1">
        <f t="array" ref="AH6217">_xlfn.XLOOKUP(AD6216,CDIHistorico_[Data],CDIHistorico_[CDI dia]/100,AH6216,0)</f>
        <v>5.2530999999999997E-4</v>
      </c>
      <c r="AI6217" s="2">
        <f t="shared" si="409"/>
        <v>1.2874492831336777</v>
      </c>
    </row>
    <row r="6218" spans="26:35" x14ac:dyDescent="0.25">
      <c r="Z6218"/>
      <c r="AD6218" s="5">
        <f t="shared" si="410"/>
        <v>45742</v>
      </c>
      <c r="AE6218" s="96" cm="1">
        <f t="array" ref="AE6218">_xlfn.XLOOKUP(AD6217,SELICHistorico[Data],SELICHistorico[SELIC dia]/100,AE6217,0)</f>
        <v>5.2530999999999997E-4</v>
      </c>
      <c r="AF6218" s="80">
        <f t="shared" si="408"/>
        <v>1.2881255931166007</v>
      </c>
      <c r="AG6218" s="123">
        <f t="shared" si="407"/>
        <v>1288.125593</v>
      </c>
      <c r="AH6218" s="126" cm="1">
        <f t="array" ref="AH6218">_xlfn.XLOOKUP(AD6217,CDIHistorico_[Data],CDIHistorico_[CDI dia]/100,AH6217,0)</f>
        <v>5.2530999999999997E-4</v>
      </c>
      <c r="AI6218" s="2">
        <f t="shared" si="409"/>
        <v>1.2881255931166007</v>
      </c>
    </row>
    <row r="6219" spans="26:35" x14ac:dyDescent="0.25">
      <c r="Z6219"/>
      <c r="AD6219" s="5">
        <f t="shared" si="410"/>
        <v>45743</v>
      </c>
      <c r="AE6219" s="96" cm="1">
        <f t="array" ref="AE6219">_xlfn.XLOOKUP(AD6218,SELICHistorico[Data],SELICHistorico[SELIC dia]/100,AE6218,0)</f>
        <v>5.2530999999999997E-4</v>
      </c>
      <c r="AF6219" s="80">
        <f t="shared" si="408"/>
        <v>1.2888022583719208</v>
      </c>
      <c r="AG6219" s="123">
        <f t="shared" si="407"/>
        <v>1288.8022579999999</v>
      </c>
      <c r="AH6219" s="126" cm="1">
        <f t="array" ref="AH6219">_xlfn.XLOOKUP(AD6218,CDIHistorico_[Data],CDIHistorico_[CDI dia]/100,AH6218,0)</f>
        <v>5.2530999999999997E-4</v>
      </c>
      <c r="AI6219" s="2">
        <f t="shared" si="409"/>
        <v>1.2888022583719208</v>
      </c>
    </row>
    <row r="6220" spans="26:35" x14ac:dyDescent="0.25">
      <c r="Z6220"/>
      <c r="AD6220" s="5">
        <f t="shared" si="410"/>
        <v>45744</v>
      </c>
      <c r="AE6220" s="96" cm="1">
        <f t="array" ref="AE6220">_xlfn.XLOOKUP(AD6219,SELICHistorico[Data],SELICHistorico[SELIC dia]/100,AE6219,0)</f>
        <v>5.2530999999999997E-4</v>
      </c>
      <c r="AF6220" s="80">
        <f t="shared" si="408"/>
        <v>1.2894792790862661</v>
      </c>
      <c r="AG6220" s="123">
        <f t="shared" ref="AG6220:AG6283" si="411">TRUNC(1000*AF6220,6)</f>
        <v>1289.4792789999999</v>
      </c>
      <c r="AH6220" s="126" cm="1">
        <f t="array" ref="AH6220">_xlfn.XLOOKUP(AD6219,CDIHistorico_[Data],CDIHistorico_[CDI dia]/100,AH6219,0)</f>
        <v>5.2530999999999997E-4</v>
      </c>
      <c r="AI6220" s="2">
        <f t="shared" si="409"/>
        <v>1.2894792790862661</v>
      </c>
    </row>
    <row r="6221" spans="26:35" x14ac:dyDescent="0.25">
      <c r="Z6221"/>
      <c r="AD6221" s="5">
        <f t="shared" si="410"/>
        <v>45747</v>
      </c>
      <c r="AE6221" s="96" cm="1">
        <f t="array" ref="AE6221">_xlfn.XLOOKUP(AD6220,SELICHistorico[Data],SELICHistorico[SELIC dia]/100,AE6220,0)</f>
        <v>5.2530999999999997E-4</v>
      </c>
      <c r="AF6221" s="80">
        <f t="shared" ref="AF6221:AF6284" si="412">AF6220*(1+AE6221)</f>
        <v>1.290156655446363</v>
      </c>
      <c r="AG6221" s="123">
        <f t="shared" si="411"/>
        <v>1290.156655</v>
      </c>
      <c r="AH6221" s="126" cm="1">
        <f t="array" ref="AH6221">_xlfn.XLOOKUP(AD6220,CDIHistorico_[Data],CDIHistorico_[CDI dia]/100,AH6220,0)</f>
        <v>5.2530999999999997E-4</v>
      </c>
      <c r="AI6221" s="2">
        <f t="shared" ref="AI6221:AI6284" si="413">AI6220*(1+AH6221)</f>
        <v>1.290156655446363</v>
      </c>
    </row>
    <row r="6222" spans="26:35" x14ac:dyDescent="0.25">
      <c r="Z6222"/>
      <c r="AD6222" s="5">
        <f t="shared" si="410"/>
        <v>45748</v>
      </c>
      <c r="AE6222" s="96" cm="1">
        <f t="array" ref="AE6222">_xlfn.XLOOKUP(AD6221,SELICHistorico[Data],SELICHistorico[SELIC dia]/100,AE6221,0)</f>
        <v>5.2530999999999997E-4</v>
      </c>
      <c r="AF6222" s="80">
        <f t="shared" si="412"/>
        <v>1.2908343876390356</v>
      </c>
      <c r="AG6222" s="123">
        <f t="shared" si="411"/>
        <v>1290.8343870000001</v>
      </c>
      <c r="AH6222" s="126" cm="1">
        <f t="array" ref="AH6222">_xlfn.XLOOKUP(AD6221,CDIHistorico_[Data],CDIHistorico_[CDI dia]/100,AH6221,0)</f>
        <v>5.2530999999999997E-4</v>
      </c>
      <c r="AI6222" s="2">
        <f t="shared" si="413"/>
        <v>1.2908343876390356</v>
      </c>
    </row>
    <row r="6223" spans="26:35" x14ac:dyDescent="0.25">
      <c r="Z6223"/>
      <c r="AD6223" s="5">
        <f t="shared" si="410"/>
        <v>45749</v>
      </c>
      <c r="AE6223" s="96" cm="1">
        <f t="array" ref="AE6223">_xlfn.XLOOKUP(AD6222,SELICHistorico[Data],SELICHistorico[SELIC dia]/100,AE6222,0)</f>
        <v>5.2530999999999997E-4</v>
      </c>
      <c r="AF6223" s="80">
        <f t="shared" si="412"/>
        <v>1.2915124758512062</v>
      </c>
      <c r="AG6223" s="123">
        <f t="shared" si="411"/>
        <v>1291.512475</v>
      </c>
      <c r="AH6223" s="126" cm="1">
        <f t="array" ref="AH6223">_xlfn.XLOOKUP(AD6222,CDIHistorico_[Data],CDIHistorico_[CDI dia]/100,AH6222,0)</f>
        <v>5.2530999999999997E-4</v>
      </c>
      <c r="AI6223" s="2">
        <f t="shared" si="413"/>
        <v>1.2915124758512062</v>
      </c>
    </row>
    <row r="6224" spans="26:35" x14ac:dyDescent="0.25">
      <c r="Z6224"/>
      <c r="AD6224" s="5">
        <f t="shared" si="410"/>
        <v>45750</v>
      </c>
      <c r="AE6224" s="96" cm="1">
        <f t="array" ref="AE6224">_xlfn.XLOOKUP(AD6223,SELICHistorico[Data],SELICHistorico[SELIC dia]/100,AE6223,0)</f>
        <v>5.2530999999999997E-4</v>
      </c>
      <c r="AF6224" s="80">
        <f t="shared" si="412"/>
        <v>1.2921909202698956</v>
      </c>
      <c r="AG6224" s="123">
        <f t="shared" si="411"/>
        <v>1292.19092</v>
      </c>
      <c r="AH6224" s="126" cm="1">
        <f t="array" ref="AH6224">_xlfn.XLOOKUP(AD6223,CDIHistorico_[Data],CDIHistorico_[CDI dia]/100,AH6223,0)</f>
        <v>5.2530999999999997E-4</v>
      </c>
      <c r="AI6224" s="2">
        <f t="shared" si="413"/>
        <v>1.2921909202698956</v>
      </c>
    </row>
    <row r="6225" spans="26:35" x14ac:dyDescent="0.25">
      <c r="Z6225"/>
      <c r="AD6225" s="5">
        <f t="shared" si="410"/>
        <v>45751</v>
      </c>
      <c r="AE6225" s="96" cm="1">
        <f t="array" ref="AE6225">_xlfn.XLOOKUP(AD6224,SELICHistorico[Data],SELICHistorico[SELIC dia]/100,AE6224,0)</f>
        <v>5.2530999999999997E-4</v>
      </c>
      <c r="AF6225" s="80">
        <f t="shared" si="412"/>
        <v>1.2928697210822226</v>
      </c>
      <c r="AG6225" s="123">
        <f t="shared" si="411"/>
        <v>1292.869721</v>
      </c>
      <c r="AH6225" s="126" cm="1">
        <f t="array" ref="AH6225">_xlfn.XLOOKUP(AD6224,CDIHistorico_[Data],CDIHistorico_[CDI dia]/100,AH6224,0)</f>
        <v>5.2530999999999997E-4</v>
      </c>
      <c r="AI6225" s="2">
        <f t="shared" si="413"/>
        <v>1.2928697210822226</v>
      </c>
    </row>
    <row r="6226" spans="26:35" x14ac:dyDescent="0.25">
      <c r="Z6226"/>
      <c r="AD6226" s="5">
        <f t="shared" si="410"/>
        <v>45754</v>
      </c>
      <c r="AE6226" s="96" cm="1">
        <f t="array" ref="AE6226">_xlfn.XLOOKUP(AD6225,SELICHistorico[Data],SELICHistorico[SELIC dia]/100,AE6225,0)</f>
        <v>5.2530999999999997E-4</v>
      </c>
      <c r="AF6226" s="80">
        <f t="shared" si="412"/>
        <v>1.2935488784754043</v>
      </c>
      <c r="AG6226" s="123">
        <f t="shared" si="411"/>
        <v>1293.5488780000001</v>
      </c>
      <c r="AH6226" s="126" cm="1">
        <f t="array" ref="AH6226">_xlfn.XLOOKUP(AD6225,CDIHistorico_[Data],CDIHistorico_[CDI dia]/100,AH6225,0)</f>
        <v>5.2530999999999997E-4</v>
      </c>
      <c r="AI6226" s="2">
        <f t="shared" si="413"/>
        <v>1.2935488784754043</v>
      </c>
    </row>
    <row r="6227" spans="26:35" x14ac:dyDescent="0.25">
      <c r="Z6227"/>
      <c r="AD6227" s="5">
        <f t="shared" si="410"/>
        <v>45755</v>
      </c>
      <c r="AE6227" s="96" cm="1">
        <f t="array" ref="AE6227">_xlfn.XLOOKUP(AD6226,SELICHistorico[Data],SELICHistorico[SELIC dia]/100,AE6226,0)</f>
        <v>5.2530999999999997E-4</v>
      </c>
      <c r="AF6227" s="80">
        <f t="shared" si="412"/>
        <v>1.2942283926367562</v>
      </c>
      <c r="AG6227" s="123">
        <f t="shared" si="411"/>
        <v>1294.228392</v>
      </c>
      <c r="AH6227" s="126" cm="1">
        <f t="array" ref="AH6227">_xlfn.XLOOKUP(AD6226,CDIHistorico_[Data],CDIHistorico_[CDI dia]/100,AH6226,0)</f>
        <v>5.2530999999999997E-4</v>
      </c>
      <c r="AI6227" s="2">
        <f t="shared" si="413"/>
        <v>1.2942283926367562</v>
      </c>
    </row>
    <row r="6228" spans="26:35" x14ac:dyDescent="0.25">
      <c r="Z6228"/>
      <c r="AD6228" s="5">
        <f t="shared" ref="AD6228:AD6291" si="414">WORKDAY(AD6227,1,feriados)</f>
        <v>45756</v>
      </c>
      <c r="AE6228" s="96" cm="1">
        <f t="array" ref="AE6228">_xlfn.XLOOKUP(AD6227,SELICHistorico[Data],SELICHistorico[SELIC dia]/100,AE6227,0)</f>
        <v>5.2530999999999997E-4</v>
      </c>
      <c r="AF6228" s="80">
        <f t="shared" si="412"/>
        <v>1.2949082637536922</v>
      </c>
      <c r="AG6228" s="123">
        <f t="shared" si="411"/>
        <v>1294.908263</v>
      </c>
      <c r="AH6228" s="126" cm="1">
        <f t="array" ref="AH6228">_xlfn.XLOOKUP(AD6227,CDIHistorico_[Data],CDIHistorico_[CDI dia]/100,AH6227,0)</f>
        <v>5.2530999999999997E-4</v>
      </c>
      <c r="AI6228" s="2">
        <f t="shared" si="413"/>
        <v>1.2949082637536922</v>
      </c>
    </row>
    <row r="6229" spans="26:35" x14ac:dyDescent="0.25">
      <c r="Z6229"/>
      <c r="AD6229" s="5">
        <f t="shared" si="414"/>
        <v>45757</v>
      </c>
      <c r="AE6229" s="96" cm="1">
        <f t="array" ref="AE6229">_xlfn.XLOOKUP(AD6228,SELICHistorico[Data],SELICHistorico[SELIC dia]/100,AE6228,0)</f>
        <v>5.2530999999999997E-4</v>
      </c>
      <c r="AF6229" s="80">
        <f t="shared" si="412"/>
        <v>1.2955884920137246</v>
      </c>
      <c r="AG6229" s="123">
        <f t="shared" si="411"/>
        <v>1295.5884920000001</v>
      </c>
      <c r="AH6229" s="126" cm="1">
        <f t="array" ref="AH6229">_xlfn.XLOOKUP(AD6228,CDIHistorico_[Data],CDIHistorico_[CDI dia]/100,AH6228,0)</f>
        <v>5.2530999999999997E-4</v>
      </c>
      <c r="AI6229" s="2">
        <f t="shared" si="413"/>
        <v>1.2955884920137246</v>
      </c>
    </row>
    <row r="6230" spans="26:35" x14ac:dyDescent="0.25">
      <c r="Z6230"/>
      <c r="AD6230" s="5">
        <f t="shared" si="414"/>
        <v>45758</v>
      </c>
      <c r="AE6230" s="96" cm="1">
        <f t="array" ref="AE6230">_xlfn.XLOOKUP(AD6229,SELICHistorico[Data],SELICHistorico[SELIC dia]/100,AE6229,0)</f>
        <v>5.2530999999999997E-4</v>
      </c>
      <c r="AF6230" s="80">
        <f t="shared" si="412"/>
        <v>1.2962690776044643</v>
      </c>
      <c r="AG6230" s="123">
        <f t="shared" si="411"/>
        <v>1296.2690769999999</v>
      </c>
      <c r="AH6230" s="126" cm="1">
        <f t="array" ref="AH6230">_xlfn.XLOOKUP(AD6229,CDIHistorico_[Data],CDIHistorico_[CDI dia]/100,AH6229,0)</f>
        <v>5.2530999999999997E-4</v>
      </c>
      <c r="AI6230" s="2">
        <f t="shared" si="413"/>
        <v>1.2962690776044643</v>
      </c>
    </row>
    <row r="6231" spans="26:35" x14ac:dyDescent="0.25">
      <c r="Z6231"/>
      <c r="AD6231" s="5">
        <f t="shared" si="414"/>
        <v>45761</v>
      </c>
      <c r="AE6231" s="96" cm="1">
        <f t="array" ref="AE6231">_xlfn.XLOOKUP(AD6230,SELICHistorico[Data],SELICHistorico[SELIC dia]/100,AE6230,0)</f>
        <v>5.2530999999999997E-4</v>
      </c>
      <c r="AF6231" s="80">
        <f t="shared" si="412"/>
        <v>1.2969500207136206</v>
      </c>
      <c r="AG6231" s="123">
        <f t="shared" si="411"/>
        <v>1296.95002</v>
      </c>
      <c r="AH6231" s="126" cm="1">
        <f t="array" ref="AH6231">_xlfn.XLOOKUP(AD6230,CDIHistorico_[Data],CDIHistorico_[CDI dia]/100,AH6230,0)</f>
        <v>5.2530999999999997E-4</v>
      </c>
      <c r="AI6231" s="2">
        <f t="shared" si="413"/>
        <v>1.2969500207136206</v>
      </c>
    </row>
    <row r="6232" spans="26:35" x14ac:dyDescent="0.25">
      <c r="Z6232"/>
      <c r="AD6232" s="5">
        <f t="shared" si="414"/>
        <v>45762</v>
      </c>
      <c r="AE6232" s="96" cm="1">
        <f t="array" ref="AE6232">_xlfn.XLOOKUP(AD6231,SELICHistorico[Data],SELICHistorico[SELIC dia]/100,AE6231,0)</f>
        <v>5.2530999999999997E-4</v>
      </c>
      <c r="AF6232" s="80">
        <f t="shared" si="412"/>
        <v>1.2976313215290016</v>
      </c>
      <c r="AG6232" s="123">
        <f t="shared" si="411"/>
        <v>1297.6313210000001</v>
      </c>
      <c r="AH6232" s="126" cm="1">
        <f t="array" ref="AH6232">_xlfn.XLOOKUP(AD6231,CDIHistorico_[Data],CDIHistorico_[CDI dia]/100,AH6231,0)</f>
        <v>5.2530999999999997E-4</v>
      </c>
      <c r="AI6232" s="2">
        <f t="shared" si="413"/>
        <v>1.2976313215290016</v>
      </c>
    </row>
    <row r="6233" spans="26:35" x14ac:dyDescent="0.25">
      <c r="Z6233"/>
      <c r="AD6233" s="5">
        <f t="shared" si="414"/>
        <v>45763</v>
      </c>
      <c r="AE6233" s="96" cm="1">
        <f t="array" ref="AE6233">_xlfn.XLOOKUP(AD6232,SELICHistorico[Data],SELICHistorico[SELIC dia]/100,AE6232,0)</f>
        <v>5.2530999999999997E-4</v>
      </c>
      <c r="AF6233" s="80">
        <f t="shared" si="412"/>
        <v>1.298312980238514</v>
      </c>
      <c r="AG6233" s="123">
        <f t="shared" si="411"/>
        <v>1298.3129799999999</v>
      </c>
      <c r="AH6233" s="126" cm="1">
        <f t="array" ref="AH6233">_xlfn.XLOOKUP(AD6232,CDIHistorico_[Data],CDIHistorico_[CDI dia]/100,AH6232,0)</f>
        <v>5.2530999999999997E-4</v>
      </c>
      <c r="AI6233" s="2">
        <f t="shared" si="413"/>
        <v>1.298312980238514</v>
      </c>
    </row>
    <row r="6234" spans="26:35" x14ac:dyDescent="0.25">
      <c r="Z6234"/>
      <c r="AD6234" s="5">
        <f t="shared" si="414"/>
        <v>45764</v>
      </c>
      <c r="AE6234" s="96" cm="1">
        <f t="array" ref="AE6234">_xlfn.XLOOKUP(AD6233,SELICHistorico[Data],SELICHistorico[SELIC dia]/100,AE6233,0)</f>
        <v>5.2530999999999997E-4</v>
      </c>
      <c r="AF6234" s="80">
        <f t="shared" si="412"/>
        <v>1.2989949970301631</v>
      </c>
      <c r="AG6234" s="123">
        <f t="shared" si="411"/>
        <v>1298.994997</v>
      </c>
      <c r="AH6234" s="126" cm="1">
        <f t="array" ref="AH6234">_xlfn.XLOOKUP(AD6233,CDIHistorico_[Data],CDIHistorico_[CDI dia]/100,AH6233,0)</f>
        <v>5.2530999999999997E-4</v>
      </c>
      <c r="AI6234" s="2">
        <f t="shared" si="413"/>
        <v>1.2989949970301631</v>
      </c>
    </row>
    <row r="6235" spans="26:35" x14ac:dyDescent="0.25">
      <c r="Z6235"/>
      <c r="AD6235" s="5">
        <f t="shared" si="414"/>
        <v>45769</v>
      </c>
      <c r="AE6235" s="96" cm="1">
        <f t="array" ref="AE6235">_xlfn.XLOOKUP(AD6234,SELICHistorico[Data],SELICHistorico[SELIC dia]/100,AE6234,0)</f>
        <v>5.2530999999999997E-4</v>
      </c>
      <c r="AF6235" s="80">
        <f t="shared" si="412"/>
        <v>1.2996773720920529</v>
      </c>
      <c r="AG6235" s="123">
        <f t="shared" si="411"/>
        <v>1299.6773720000001</v>
      </c>
      <c r="AH6235" s="126" cm="1">
        <f t="array" ref="AH6235">_xlfn.XLOOKUP(AD6234,CDIHistorico_[Data],CDIHistorico_[CDI dia]/100,AH6234,0)</f>
        <v>5.2530999999999997E-4</v>
      </c>
      <c r="AI6235" s="2">
        <f t="shared" si="413"/>
        <v>1.2996773720920529</v>
      </c>
    </row>
    <row r="6236" spans="26:35" x14ac:dyDescent="0.25">
      <c r="Z6236"/>
      <c r="AD6236" s="5">
        <f t="shared" si="414"/>
        <v>45770</v>
      </c>
      <c r="AE6236" s="96" cm="1">
        <f t="array" ref="AE6236">_xlfn.XLOOKUP(AD6235,SELICHistorico[Data],SELICHistorico[SELIC dia]/100,AE6235,0)</f>
        <v>5.2530999999999997E-4</v>
      </c>
      <c r="AF6236" s="80">
        <f t="shared" si="412"/>
        <v>1.3003601056123866</v>
      </c>
      <c r="AG6236" s="123">
        <f t="shared" si="411"/>
        <v>1300.360105</v>
      </c>
      <c r="AH6236" s="126" cm="1">
        <f t="array" ref="AH6236">_xlfn.XLOOKUP(AD6235,CDIHistorico_[Data],CDIHistorico_[CDI dia]/100,AH6235,0)</f>
        <v>5.2530999999999997E-4</v>
      </c>
      <c r="AI6236" s="2">
        <f t="shared" si="413"/>
        <v>1.3003601056123866</v>
      </c>
    </row>
    <row r="6237" spans="26:35" x14ac:dyDescent="0.25">
      <c r="Z6237"/>
      <c r="AD6237" s="5">
        <f t="shared" si="414"/>
        <v>45771</v>
      </c>
      <c r="AE6237" s="96" cm="1">
        <f t="array" ref="AE6237">_xlfn.XLOOKUP(AD6236,SELICHistorico[Data],SELICHistorico[SELIC dia]/100,AE6236,0)</f>
        <v>5.2530999999999997E-4</v>
      </c>
      <c r="AF6237" s="80">
        <f t="shared" si="412"/>
        <v>1.3010431977794659</v>
      </c>
      <c r="AG6237" s="123">
        <f t="shared" si="411"/>
        <v>1301.043197</v>
      </c>
      <c r="AH6237" s="126" cm="1">
        <f t="array" ref="AH6237">_xlfn.XLOOKUP(AD6236,CDIHistorico_[Data],CDIHistorico_[CDI dia]/100,AH6236,0)</f>
        <v>5.2530999999999997E-4</v>
      </c>
      <c r="AI6237" s="2">
        <f t="shared" si="413"/>
        <v>1.3010431977794659</v>
      </c>
    </row>
    <row r="6238" spans="26:35" x14ac:dyDescent="0.25">
      <c r="Z6238"/>
      <c r="AD6238" s="5">
        <f t="shared" si="414"/>
        <v>45772</v>
      </c>
      <c r="AE6238" s="96" cm="1">
        <f t="array" ref="AE6238">_xlfn.XLOOKUP(AD6237,SELICHistorico[Data],SELICHistorico[SELIC dia]/100,AE6237,0)</f>
        <v>5.2530999999999997E-4</v>
      </c>
      <c r="AF6238" s="80">
        <f t="shared" si="412"/>
        <v>1.3017266487816914</v>
      </c>
      <c r="AG6238" s="123">
        <f t="shared" si="411"/>
        <v>1301.7266480000001</v>
      </c>
      <c r="AH6238" s="126" cm="1">
        <f t="array" ref="AH6238">_xlfn.XLOOKUP(AD6237,CDIHistorico_[Data],CDIHistorico_[CDI dia]/100,AH6237,0)</f>
        <v>5.2530999999999997E-4</v>
      </c>
      <c r="AI6238" s="2">
        <f t="shared" si="413"/>
        <v>1.3017266487816914</v>
      </c>
    </row>
    <row r="6239" spans="26:35" x14ac:dyDescent="0.25">
      <c r="Z6239"/>
      <c r="AD6239" s="5">
        <f t="shared" si="414"/>
        <v>45775</v>
      </c>
      <c r="AE6239" s="96" cm="1">
        <f t="array" ref="AE6239">_xlfn.XLOOKUP(AD6238,SELICHistorico[Data],SELICHistorico[SELIC dia]/100,AE6238,0)</f>
        <v>5.2530999999999997E-4</v>
      </c>
      <c r="AF6239" s="80">
        <f t="shared" si="412"/>
        <v>1.3024104588075629</v>
      </c>
      <c r="AG6239" s="123">
        <f t="shared" si="411"/>
        <v>1302.4104580000001</v>
      </c>
      <c r="AH6239" s="126" cm="1">
        <f t="array" ref="AH6239">_xlfn.XLOOKUP(AD6238,CDIHistorico_[Data],CDIHistorico_[CDI dia]/100,AH6238,0)</f>
        <v>5.2530999999999997E-4</v>
      </c>
      <c r="AI6239" s="2">
        <f t="shared" si="413"/>
        <v>1.3024104588075629</v>
      </c>
    </row>
    <row r="6240" spans="26:35" x14ac:dyDescent="0.25">
      <c r="Z6240"/>
      <c r="AD6240" s="5">
        <f t="shared" si="414"/>
        <v>45776</v>
      </c>
      <c r="AE6240" s="96" cm="1">
        <f t="array" ref="AE6240">_xlfn.XLOOKUP(AD6239,SELICHistorico[Data],SELICHistorico[SELIC dia]/100,AE6239,0)</f>
        <v>5.2530999999999997E-4</v>
      </c>
      <c r="AF6240" s="80">
        <f t="shared" si="412"/>
        <v>1.303094628045679</v>
      </c>
      <c r="AG6240" s="123">
        <f t="shared" si="411"/>
        <v>1303.0946280000001</v>
      </c>
      <c r="AH6240" s="126" cm="1">
        <f t="array" ref="AH6240">_xlfn.XLOOKUP(AD6239,CDIHistorico_[Data],CDIHistorico_[CDI dia]/100,AH6239,0)</f>
        <v>5.2530999999999997E-4</v>
      </c>
      <c r="AI6240" s="2">
        <f t="shared" si="413"/>
        <v>1.303094628045679</v>
      </c>
    </row>
    <row r="6241" spans="26:35" x14ac:dyDescent="0.25">
      <c r="Z6241"/>
      <c r="AD6241" s="5">
        <f t="shared" si="414"/>
        <v>45777</v>
      </c>
      <c r="AE6241" s="96" cm="1">
        <f t="array" ref="AE6241">_xlfn.XLOOKUP(AD6240,SELICHistorico[Data],SELICHistorico[SELIC dia]/100,AE6240,0)</f>
        <v>5.2530999999999997E-4</v>
      </c>
      <c r="AF6241" s="80">
        <f t="shared" si="412"/>
        <v>1.3037791566847377</v>
      </c>
      <c r="AG6241" s="123">
        <f t="shared" si="411"/>
        <v>1303.7791560000001</v>
      </c>
      <c r="AH6241" s="126" cm="1">
        <f t="array" ref="AH6241">_xlfn.XLOOKUP(AD6240,CDIHistorico_[Data],CDIHistorico_[CDI dia]/100,AH6240,0)</f>
        <v>5.2530999999999997E-4</v>
      </c>
      <c r="AI6241" s="2">
        <f t="shared" si="413"/>
        <v>1.3037791566847377</v>
      </c>
    </row>
    <row r="6242" spans="26:35" x14ac:dyDescent="0.25">
      <c r="Z6242"/>
      <c r="AD6242" s="5">
        <f t="shared" si="414"/>
        <v>45779</v>
      </c>
      <c r="AE6242" s="96" cm="1">
        <f t="array" ref="AE6242">_xlfn.XLOOKUP(AD6241,SELICHistorico[Data],SELICHistorico[SELIC dia]/100,AE6241,0)</f>
        <v>5.2530999999999997E-4</v>
      </c>
      <c r="AF6242" s="80">
        <f t="shared" si="412"/>
        <v>1.3044640449135356</v>
      </c>
      <c r="AG6242" s="123">
        <f t="shared" si="411"/>
        <v>1304.4640440000001</v>
      </c>
      <c r="AH6242" s="126" cm="1">
        <f t="array" ref="AH6242">_xlfn.XLOOKUP(AD6241,CDIHistorico_[Data],CDIHistorico_[CDI dia]/100,AH6241,0)</f>
        <v>5.2530999999999997E-4</v>
      </c>
      <c r="AI6242" s="2">
        <f t="shared" si="413"/>
        <v>1.3044640449135356</v>
      </c>
    </row>
    <row r="6243" spans="26:35" x14ac:dyDescent="0.25">
      <c r="Z6243"/>
      <c r="AD6243" s="5">
        <f t="shared" si="414"/>
        <v>45782</v>
      </c>
      <c r="AE6243" s="96" cm="1">
        <f t="array" ref="AE6243">_xlfn.XLOOKUP(AD6242,SELICHistorico[Data],SELICHistorico[SELIC dia]/100,AE6242,0)</f>
        <v>5.2530999999999997E-4</v>
      </c>
      <c r="AF6243" s="80">
        <f t="shared" si="412"/>
        <v>1.3051492929209692</v>
      </c>
      <c r="AG6243" s="123">
        <f t="shared" si="411"/>
        <v>1305.1492920000001</v>
      </c>
      <c r="AH6243" s="126" cm="1">
        <f t="array" ref="AH6243">_xlfn.XLOOKUP(AD6242,CDIHistorico_[Data],CDIHistorico_[CDI dia]/100,AH6242,0)</f>
        <v>5.2530999999999997E-4</v>
      </c>
      <c r="AI6243" s="2">
        <f t="shared" si="413"/>
        <v>1.3051492929209692</v>
      </c>
    </row>
    <row r="6244" spans="26:35" x14ac:dyDescent="0.25">
      <c r="Z6244"/>
      <c r="AD6244" s="5">
        <f t="shared" si="414"/>
        <v>45783</v>
      </c>
      <c r="AE6244" s="96" cm="1">
        <f t="array" ref="AE6244">_xlfn.XLOOKUP(AD6243,SELICHistorico[Data],SELICHistorico[SELIC dia]/100,AE6243,0)</f>
        <v>5.2530999999999997E-4</v>
      </c>
      <c r="AF6244" s="80">
        <f t="shared" si="412"/>
        <v>1.3058349008960335</v>
      </c>
      <c r="AG6244" s="123">
        <f t="shared" si="411"/>
        <v>1305.8349000000001</v>
      </c>
      <c r="AH6244" s="126" cm="1">
        <f t="array" ref="AH6244">_xlfn.XLOOKUP(AD6243,CDIHistorico_[Data],CDIHistorico_[CDI dia]/100,AH6243,0)</f>
        <v>5.2530999999999997E-4</v>
      </c>
      <c r="AI6244" s="2">
        <f t="shared" si="413"/>
        <v>1.3058349008960335</v>
      </c>
    </row>
    <row r="6245" spans="26:35" x14ac:dyDescent="0.25">
      <c r="Z6245"/>
      <c r="AD6245" s="5">
        <f t="shared" si="414"/>
        <v>45784</v>
      </c>
      <c r="AE6245" s="96" cm="1">
        <f t="array" ref="AE6245">_xlfn.XLOOKUP(AD6244,SELICHistorico[Data],SELICHistorico[SELIC dia]/100,AE6244,0)</f>
        <v>5.2530999999999997E-4</v>
      </c>
      <c r="AF6245" s="80">
        <f t="shared" si="412"/>
        <v>1.3065208690278232</v>
      </c>
      <c r="AG6245" s="123">
        <f t="shared" si="411"/>
        <v>1306.5208689999999</v>
      </c>
      <c r="AH6245" s="126" cm="1">
        <f t="array" ref="AH6245">_xlfn.XLOOKUP(AD6244,CDIHistorico_[Data],CDIHistorico_[CDI dia]/100,AH6244,0)</f>
        <v>5.2530999999999997E-4</v>
      </c>
      <c r="AI6245" s="2">
        <f t="shared" si="413"/>
        <v>1.3065208690278232</v>
      </c>
    </row>
    <row r="6246" spans="26:35" x14ac:dyDescent="0.25">
      <c r="Z6246"/>
      <c r="AD6246" s="5">
        <f t="shared" si="414"/>
        <v>45785</v>
      </c>
      <c r="AE6246" s="96" cm="1">
        <f t="array" ref="AE6246">_xlfn.XLOOKUP(AD6245,SELICHistorico[Data],SELICHistorico[SELIC dia]/100,AE6245,0)</f>
        <v>5.2530999999999997E-4</v>
      </c>
      <c r="AF6246" s="80">
        <f t="shared" si="412"/>
        <v>1.3072071975055322</v>
      </c>
      <c r="AG6246" s="123">
        <f t="shared" si="411"/>
        <v>1307.207197</v>
      </c>
      <c r="AH6246" s="126" cm="1">
        <f t="array" ref="AH6246">_xlfn.XLOOKUP(AD6245,CDIHistorico_[Data],CDIHistorico_[CDI dia]/100,AH6245,0)</f>
        <v>5.2530999999999997E-4</v>
      </c>
      <c r="AI6246" s="2">
        <f t="shared" si="413"/>
        <v>1.3072071975055322</v>
      </c>
    </row>
    <row r="6247" spans="26:35" x14ac:dyDescent="0.25">
      <c r="Z6247"/>
      <c r="AD6247" s="5">
        <f t="shared" si="414"/>
        <v>45786</v>
      </c>
      <c r="AE6247" s="96" cm="1">
        <f t="array" ref="AE6247">_xlfn.XLOOKUP(AD6246,SELICHistorico[Data],SELICHistorico[SELIC dia]/100,AE6246,0)</f>
        <v>5.4266000000000004E-4</v>
      </c>
      <c r="AF6247" s="80">
        <f t="shared" si="412"/>
        <v>1.3079165665633306</v>
      </c>
      <c r="AG6247" s="123">
        <f t="shared" si="411"/>
        <v>1307.9165660000001</v>
      </c>
      <c r="AH6247" s="126" cm="1">
        <f t="array" ref="AH6247">_xlfn.XLOOKUP(AD6246,CDIHistorico_[Data],CDIHistorico_[CDI dia]/100,AH6246,0)</f>
        <v>5.4266000000000004E-4</v>
      </c>
      <c r="AI6247" s="2">
        <f t="shared" si="413"/>
        <v>1.3079165665633306</v>
      </c>
    </row>
    <row r="6248" spans="26:35" x14ac:dyDescent="0.25">
      <c r="Z6248"/>
      <c r="AD6248" s="5">
        <f t="shared" si="414"/>
        <v>45789</v>
      </c>
      <c r="AE6248" s="96" cm="1">
        <f t="array" ref="AE6248">_xlfn.XLOOKUP(AD6247,SELICHistorico[Data],SELICHistorico[SELIC dia]/100,AE6247,0)</f>
        <v>5.4266000000000004E-4</v>
      </c>
      <c r="AF6248" s="80">
        <f t="shared" si="412"/>
        <v>1.3086263205673418</v>
      </c>
      <c r="AG6248" s="123">
        <f t="shared" si="411"/>
        <v>1308.6263200000001</v>
      </c>
      <c r="AH6248" s="126" cm="1">
        <f t="array" ref="AH6248">_xlfn.XLOOKUP(AD6247,CDIHistorico_[Data],CDIHistorico_[CDI dia]/100,AH6247,0)</f>
        <v>5.4266000000000004E-4</v>
      </c>
      <c r="AI6248" s="2">
        <f t="shared" si="413"/>
        <v>1.3086263205673418</v>
      </c>
    </row>
    <row r="6249" spans="26:35" x14ac:dyDescent="0.25">
      <c r="Z6249"/>
      <c r="AD6249" s="5">
        <f t="shared" si="414"/>
        <v>45790</v>
      </c>
      <c r="AE6249" s="96" cm="1">
        <f t="array" ref="AE6249">_xlfn.XLOOKUP(AD6248,SELICHistorico[Data],SELICHistorico[SELIC dia]/100,AE6248,0)</f>
        <v>5.4266000000000004E-4</v>
      </c>
      <c r="AF6249" s="80">
        <f t="shared" si="412"/>
        <v>1.309336459726461</v>
      </c>
      <c r="AG6249" s="123">
        <f t="shared" si="411"/>
        <v>1309.3364590000001</v>
      </c>
      <c r="AH6249" s="126" cm="1">
        <f t="array" ref="AH6249">_xlfn.XLOOKUP(AD6248,CDIHistorico_[Data],CDIHistorico_[CDI dia]/100,AH6248,0)</f>
        <v>5.4266000000000004E-4</v>
      </c>
      <c r="AI6249" s="2">
        <f t="shared" si="413"/>
        <v>1.309336459726461</v>
      </c>
    </row>
    <row r="6250" spans="26:35" x14ac:dyDescent="0.25">
      <c r="Z6250"/>
      <c r="AD6250" s="5">
        <f t="shared" si="414"/>
        <v>45791</v>
      </c>
      <c r="AE6250" s="96" cm="1">
        <f t="array" ref="AE6250">_xlfn.XLOOKUP(AD6249,SELICHistorico[Data],SELICHistorico[SELIC dia]/100,AE6249,0)</f>
        <v>5.4266000000000004E-4</v>
      </c>
      <c r="AF6250" s="80">
        <f t="shared" si="412"/>
        <v>1.3100469842496962</v>
      </c>
      <c r="AG6250" s="123">
        <f t="shared" si="411"/>
        <v>1310.0469840000001</v>
      </c>
      <c r="AH6250" s="126" cm="1">
        <f t="array" ref="AH6250">_xlfn.XLOOKUP(AD6249,CDIHistorico_[Data],CDIHistorico_[CDI dia]/100,AH6249,0)</f>
        <v>5.4266000000000004E-4</v>
      </c>
      <c r="AI6250" s="2">
        <f t="shared" si="413"/>
        <v>1.3100469842496962</v>
      </c>
    </row>
    <row r="6251" spans="26:35" x14ac:dyDescent="0.25">
      <c r="Z6251"/>
      <c r="AD6251" s="5">
        <f t="shared" si="414"/>
        <v>45792</v>
      </c>
      <c r="AE6251" s="96" cm="1">
        <f t="array" ref="AE6251">_xlfn.XLOOKUP(AD6250,SELICHistorico[Data],SELICHistorico[SELIC dia]/100,AE6250,0)</f>
        <v>5.4266000000000004E-4</v>
      </c>
      <c r="AF6251" s="80">
        <f t="shared" si="412"/>
        <v>1.3107578943461693</v>
      </c>
      <c r="AG6251" s="123">
        <f t="shared" si="411"/>
        <v>1310.7578940000001</v>
      </c>
      <c r="AH6251" s="126" cm="1">
        <f t="array" ref="AH6251">_xlfn.XLOOKUP(AD6250,CDIHistorico_[Data],CDIHistorico_[CDI dia]/100,AH6250,0)</f>
        <v>5.4266000000000004E-4</v>
      </c>
      <c r="AI6251" s="2">
        <f t="shared" si="413"/>
        <v>1.3107578943461693</v>
      </c>
    </row>
    <row r="6252" spans="26:35" x14ac:dyDescent="0.25">
      <c r="Z6252"/>
      <c r="AD6252" s="5">
        <f t="shared" si="414"/>
        <v>45793</v>
      </c>
      <c r="AE6252" s="96" cm="1">
        <f t="array" ref="AE6252">_xlfn.XLOOKUP(AD6251,SELICHistorico[Data],SELICHistorico[SELIC dia]/100,AE6251,0)</f>
        <v>5.4266000000000004E-4</v>
      </c>
      <c r="AF6252" s="80">
        <f t="shared" si="412"/>
        <v>1.3114691902251152</v>
      </c>
      <c r="AG6252" s="123">
        <f t="shared" si="411"/>
        <v>1311.46919</v>
      </c>
      <c r="AH6252" s="126" cm="1">
        <f t="array" ref="AH6252">_xlfn.XLOOKUP(AD6251,CDIHistorico_[Data],CDIHistorico_[CDI dia]/100,AH6251,0)</f>
        <v>5.4266000000000004E-4</v>
      </c>
      <c r="AI6252" s="2">
        <f t="shared" si="413"/>
        <v>1.3114691902251152</v>
      </c>
    </row>
    <row r="6253" spans="26:35" x14ac:dyDescent="0.25">
      <c r="Z6253"/>
      <c r="AD6253" s="5">
        <f t="shared" si="414"/>
        <v>45796</v>
      </c>
      <c r="AE6253" s="96" cm="1">
        <f t="array" ref="AE6253">_xlfn.XLOOKUP(AD6252,SELICHistorico[Data],SELICHistorico[SELIC dia]/100,AE6252,0)</f>
        <v>5.4266000000000004E-4</v>
      </c>
      <c r="AF6253" s="80">
        <f t="shared" si="412"/>
        <v>1.3121808720958827</v>
      </c>
      <c r="AG6253" s="123">
        <f t="shared" si="411"/>
        <v>1312.1808719999999</v>
      </c>
      <c r="AH6253" s="126" cm="1">
        <f t="array" ref="AH6253">_xlfn.XLOOKUP(AD6252,CDIHistorico_[Data],CDIHistorico_[CDI dia]/100,AH6252,0)</f>
        <v>5.4266000000000004E-4</v>
      </c>
      <c r="AI6253" s="2">
        <f t="shared" si="413"/>
        <v>1.3121808720958827</v>
      </c>
    </row>
    <row r="6254" spans="26:35" x14ac:dyDescent="0.25">
      <c r="Z6254"/>
      <c r="AD6254" s="5">
        <f t="shared" si="414"/>
        <v>45797</v>
      </c>
      <c r="AE6254" s="96" cm="1">
        <f t="array" ref="AE6254">_xlfn.XLOOKUP(AD6253,SELICHistorico[Data],SELICHistorico[SELIC dia]/100,AE6253,0)</f>
        <v>5.4266000000000004E-4</v>
      </c>
      <c r="AF6254" s="80">
        <f t="shared" si="412"/>
        <v>1.3128929401679343</v>
      </c>
      <c r="AG6254" s="123">
        <f t="shared" si="411"/>
        <v>1312.89294</v>
      </c>
      <c r="AH6254" s="126" cm="1">
        <f t="array" ref="AH6254">_xlfn.XLOOKUP(AD6253,CDIHistorico_[Data],CDIHistorico_[CDI dia]/100,AH6253,0)</f>
        <v>5.4266000000000004E-4</v>
      </c>
      <c r="AI6254" s="2">
        <f t="shared" si="413"/>
        <v>1.3128929401679343</v>
      </c>
    </row>
    <row r="6255" spans="26:35" x14ac:dyDescent="0.25">
      <c r="Z6255"/>
      <c r="AD6255" s="5">
        <f t="shared" si="414"/>
        <v>45798</v>
      </c>
      <c r="AE6255" s="96" cm="1">
        <f t="array" ref="AE6255">_xlfn.XLOOKUP(AD6254,SELICHistorico[Data],SELICHistorico[SELIC dia]/100,AE6254,0)</f>
        <v>5.4266000000000004E-4</v>
      </c>
      <c r="AF6255" s="80">
        <f t="shared" si="412"/>
        <v>1.3136053946508459</v>
      </c>
      <c r="AG6255" s="123">
        <f t="shared" si="411"/>
        <v>1313.6053939999999</v>
      </c>
      <c r="AH6255" s="126" cm="1">
        <f t="array" ref="AH6255">_xlfn.XLOOKUP(AD6254,CDIHistorico_[Data],CDIHistorico_[CDI dia]/100,AH6254,0)</f>
        <v>5.4266000000000004E-4</v>
      </c>
      <c r="AI6255" s="2">
        <f t="shared" si="413"/>
        <v>1.3136053946508459</v>
      </c>
    </row>
    <row r="6256" spans="26:35" x14ac:dyDescent="0.25">
      <c r="Z6256"/>
      <c r="AD6256" s="5">
        <f t="shared" si="414"/>
        <v>45799</v>
      </c>
      <c r="AE6256" s="96" cm="1">
        <f t="array" ref="AE6256">_xlfn.XLOOKUP(AD6255,SELICHistorico[Data],SELICHistorico[SELIC dia]/100,AE6255,0)</f>
        <v>5.4266000000000004E-4</v>
      </c>
      <c r="AF6256" s="80">
        <f t="shared" si="412"/>
        <v>1.3143182357543073</v>
      </c>
      <c r="AG6256" s="123">
        <f t="shared" si="411"/>
        <v>1314.318235</v>
      </c>
      <c r="AH6256" s="126" cm="1">
        <f t="array" ref="AH6256">_xlfn.XLOOKUP(AD6255,CDIHistorico_[Data],CDIHistorico_[CDI dia]/100,AH6255,0)</f>
        <v>5.4266000000000004E-4</v>
      </c>
      <c r="AI6256" s="2">
        <f t="shared" si="413"/>
        <v>1.3143182357543073</v>
      </c>
    </row>
    <row r="6257" spans="26:35" x14ac:dyDescent="0.25">
      <c r="Z6257"/>
      <c r="AD6257" s="5">
        <f t="shared" si="414"/>
        <v>45800</v>
      </c>
      <c r="AE6257" s="96" cm="1">
        <f t="array" ref="AE6257">_xlfn.XLOOKUP(AD6256,SELICHistorico[Data],SELICHistorico[SELIC dia]/100,AE6256,0)</f>
        <v>5.4266000000000004E-4</v>
      </c>
      <c r="AF6257" s="80">
        <f t="shared" si="412"/>
        <v>1.3150314636881217</v>
      </c>
      <c r="AG6257" s="123">
        <f t="shared" si="411"/>
        <v>1315.031463</v>
      </c>
      <c r="AH6257" s="126" cm="1">
        <f t="array" ref="AH6257">_xlfn.XLOOKUP(AD6256,CDIHistorico_[Data],CDIHistorico_[CDI dia]/100,AH6256,0)</f>
        <v>5.4266000000000004E-4</v>
      </c>
      <c r="AI6257" s="2">
        <f t="shared" si="413"/>
        <v>1.3150314636881217</v>
      </c>
    </row>
    <row r="6258" spans="26:35" x14ac:dyDescent="0.25">
      <c r="Z6258"/>
      <c r="AD6258" s="5">
        <f t="shared" si="414"/>
        <v>45803</v>
      </c>
      <c r="AE6258" s="96" cm="1">
        <f t="array" ref="AE6258">_xlfn.XLOOKUP(AD6257,SELICHistorico[Data],SELICHistorico[SELIC dia]/100,AE6257,0)</f>
        <v>5.4266000000000004E-4</v>
      </c>
      <c r="AF6258" s="80">
        <f t="shared" si="412"/>
        <v>1.3157450786622067</v>
      </c>
      <c r="AG6258" s="123">
        <f t="shared" si="411"/>
        <v>1315.7450779999999</v>
      </c>
      <c r="AH6258" s="126" cm="1">
        <f t="array" ref="AH6258">_xlfn.XLOOKUP(AD6257,CDIHistorico_[Data],CDIHistorico_[CDI dia]/100,AH6257,0)</f>
        <v>5.4266000000000004E-4</v>
      </c>
      <c r="AI6258" s="2">
        <f t="shared" si="413"/>
        <v>1.3157450786622067</v>
      </c>
    </row>
    <row r="6259" spans="26:35" x14ac:dyDescent="0.25">
      <c r="Z6259"/>
      <c r="AD6259" s="5">
        <f t="shared" si="414"/>
        <v>45804</v>
      </c>
      <c r="AE6259" s="96" cm="1">
        <f t="array" ref="AE6259">_xlfn.XLOOKUP(AD6258,SELICHistorico[Data],SELICHistorico[SELIC dia]/100,AE6258,0)</f>
        <v>5.4266000000000004E-4</v>
      </c>
      <c r="AF6259" s="80">
        <f t="shared" si="412"/>
        <v>1.3164590808865935</v>
      </c>
      <c r="AG6259" s="123">
        <f t="shared" si="411"/>
        <v>1316.4590800000001</v>
      </c>
      <c r="AH6259" s="126" cm="1">
        <f t="array" ref="AH6259">_xlfn.XLOOKUP(AD6258,CDIHistorico_[Data],CDIHistorico_[CDI dia]/100,AH6258,0)</f>
        <v>5.4266000000000004E-4</v>
      </c>
      <c r="AI6259" s="2">
        <f t="shared" si="413"/>
        <v>1.3164590808865935</v>
      </c>
    </row>
    <row r="6260" spans="26:35" x14ac:dyDescent="0.25">
      <c r="Z6260"/>
      <c r="AD6260" s="5">
        <f t="shared" si="414"/>
        <v>45805</v>
      </c>
      <c r="AE6260" s="96" cm="1">
        <f t="array" ref="AE6260">_xlfn.XLOOKUP(AD6259,SELICHistorico[Data],SELICHistorico[SELIC dia]/100,AE6259,0)</f>
        <v>5.4266000000000004E-4</v>
      </c>
      <c r="AF6260" s="80">
        <f t="shared" si="412"/>
        <v>1.3171734705714275</v>
      </c>
      <c r="AG6260" s="123">
        <f t="shared" si="411"/>
        <v>1317.17347</v>
      </c>
      <c r="AH6260" s="126" cm="1">
        <f t="array" ref="AH6260">_xlfn.XLOOKUP(AD6259,CDIHistorico_[Data],CDIHistorico_[CDI dia]/100,AH6259,0)</f>
        <v>5.4266000000000004E-4</v>
      </c>
      <c r="AI6260" s="2">
        <f t="shared" si="413"/>
        <v>1.3171734705714275</v>
      </c>
    </row>
    <row r="6261" spans="26:35" x14ac:dyDescent="0.25">
      <c r="Z6261"/>
      <c r="AD6261" s="5">
        <f t="shared" si="414"/>
        <v>45806</v>
      </c>
      <c r="AE6261" s="96" cm="1">
        <f t="array" ref="AE6261">_xlfn.XLOOKUP(AD6260,SELICHistorico[Data],SELICHistorico[SELIC dia]/100,AE6260,0)</f>
        <v>5.4266000000000004E-4</v>
      </c>
      <c r="AF6261" s="80">
        <f t="shared" si="412"/>
        <v>1.3178882479269678</v>
      </c>
      <c r="AG6261" s="123">
        <f t="shared" si="411"/>
        <v>1317.8882470000001</v>
      </c>
      <c r="AH6261" s="126" cm="1">
        <f t="array" ref="AH6261">_xlfn.XLOOKUP(AD6260,CDIHistorico_[Data],CDIHistorico_[CDI dia]/100,AH6260,0)</f>
        <v>5.4266000000000004E-4</v>
      </c>
      <c r="AI6261" s="2">
        <f t="shared" si="413"/>
        <v>1.3178882479269678</v>
      </c>
    </row>
    <row r="6262" spans="26:35" x14ac:dyDescent="0.25">
      <c r="Z6262"/>
      <c r="AD6262" s="5">
        <f t="shared" si="414"/>
        <v>45807</v>
      </c>
      <c r="AE6262" s="96" cm="1">
        <f t="array" ref="AE6262">_xlfn.XLOOKUP(AD6261,SELICHistorico[Data],SELICHistorico[SELIC dia]/100,AE6261,0)</f>
        <v>5.4266000000000004E-4</v>
      </c>
      <c r="AF6262" s="80">
        <f t="shared" si="412"/>
        <v>1.318603413163588</v>
      </c>
      <c r="AG6262" s="123">
        <f t="shared" si="411"/>
        <v>1318.603413</v>
      </c>
      <c r="AH6262" s="126" cm="1">
        <f t="array" ref="AH6262">_xlfn.XLOOKUP(AD6261,CDIHistorico_[Data],CDIHistorico_[CDI dia]/100,AH6261,0)</f>
        <v>5.4266000000000004E-4</v>
      </c>
      <c r="AI6262" s="2">
        <f t="shared" si="413"/>
        <v>1.318603413163588</v>
      </c>
    </row>
    <row r="6263" spans="26:35" x14ac:dyDescent="0.25">
      <c r="Z6263"/>
      <c r="AD6263" s="5">
        <f t="shared" si="414"/>
        <v>45810</v>
      </c>
      <c r="AE6263" s="96" cm="1">
        <f t="array" ref="AE6263">_xlfn.XLOOKUP(AD6262,SELICHistorico[Data],SELICHistorico[SELIC dia]/100,AE6262,0)</f>
        <v>5.4266000000000004E-4</v>
      </c>
      <c r="AF6263" s="80">
        <f t="shared" si="412"/>
        <v>1.3193189664917753</v>
      </c>
      <c r="AG6263" s="123">
        <f t="shared" si="411"/>
        <v>1319.318966</v>
      </c>
      <c r="AH6263" s="126" cm="1">
        <f t="array" ref="AH6263">_xlfn.XLOOKUP(AD6262,CDIHistorico_[Data],CDIHistorico_[CDI dia]/100,AH6262,0)</f>
        <v>5.4266000000000004E-4</v>
      </c>
      <c r="AI6263" s="2">
        <f t="shared" si="413"/>
        <v>1.3193189664917753</v>
      </c>
    </row>
    <row r="6264" spans="26:35" x14ac:dyDescent="0.25">
      <c r="Z6264"/>
      <c r="AD6264" s="5">
        <f t="shared" si="414"/>
        <v>45811</v>
      </c>
      <c r="AE6264" s="96" cm="1">
        <f t="array" ref="AE6264">_xlfn.XLOOKUP(AD6263,SELICHistorico[Data],SELICHistorico[SELIC dia]/100,AE6263,0)</f>
        <v>5.4266000000000004E-4</v>
      </c>
      <c r="AF6264" s="80">
        <f t="shared" si="412"/>
        <v>1.3200349081221316</v>
      </c>
      <c r="AG6264" s="123">
        <f t="shared" si="411"/>
        <v>1320.0349080000001</v>
      </c>
      <c r="AH6264" s="126" cm="1">
        <f t="array" ref="AH6264">_xlfn.XLOOKUP(AD6263,CDIHistorico_[Data],CDIHistorico_[CDI dia]/100,AH6263,0)</f>
        <v>5.4266000000000004E-4</v>
      </c>
      <c r="AI6264" s="2">
        <f t="shared" si="413"/>
        <v>1.3200349081221316</v>
      </c>
    </row>
    <row r="6265" spans="26:35" x14ac:dyDescent="0.25">
      <c r="Z6265"/>
      <c r="AD6265" s="5">
        <f t="shared" si="414"/>
        <v>45812</v>
      </c>
      <c r="AE6265" s="96" cm="1">
        <f t="array" ref="AE6265">_xlfn.XLOOKUP(AD6264,SELICHistorico[Data],SELICHistorico[SELIC dia]/100,AE6264,0)</f>
        <v>5.4266000000000004E-4</v>
      </c>
      <c r="AF6265" s="80">
        <f t="shared" si="412"/>
        <v>1.3207512382653732</v>
      </c>
      <c r="AG6265" s="123">
        <f t="shared" si="411"/>
        <v>1320.7512380000001</v>
      </c>
      <c r="AH6265" s="126" cm="1">
        <f t="array" ref="AH6265">_xlfn.XLOOKUP(AD6264,CDIHistorico_[Data],CDIHistorico_[CDI dia]/100,AH6264,0)</f>
        <v>5.4266000000000004E-4</v>
      </c>
      <c r="AI6265" s="2">
        <f t="shared" si="413"/>
        <v>1.3207512382653732</v>
      </c>
    </row>
    <row r="6266" spans="26:35" x14ac:dyDescent="0.25">
      <c r="Z6266"/>
      <c r="AD6266" s="5">
        <f t="shared" si="414"/>
        <v>45813</v>
      </c>
      <c r="AE6266" s="96" cm="1">
        <f t="array" ref="AE6266">_xlfn.XLOOKUP(AD6265,SELICHistorico[Data],SELICHistorico[SELIC dia]/100,AE6265,0)</f>
        <v>5.4266000000000004E-4</v>
      </c>
      <c r="AF6266" s="80">
        <f t="shared" si="412"/>
        <v>1.3214679571323305</v>
      </c>
      <c r="AG6266" s="123">
        <f t="shared" si="411"/>
        <v>1321.4679570000001</v>
      </c>
      <c r="AH6266" s="126" cm="1">
        <f t="array" ref="AH6266">_xlfn.XLOOKUP(AD6265,CDIHistorico_[Data],CDIHistorico_[CDI dia]/100,AH6265,0)</f>
        <v>5.4266000000000004E-4</v>
      </c>
      <c r="AI6266" s="2">
        <f t="shared" si="413"/>
        <v>1.3214679571323305</v>
      </c>
    </row>
    <row r="6267" spans="26:35" x14ac:dyDescent="0.25">
      <c r="Z6267"/>
      <c r="AD6267" s="5">
        <f t="shared" si="414"/>
        <v>45814</v>
      </c>
      <c r="AE6267" s="96" cm="1">
        <f t="array" ref="AE6267">_xlfn.XLOOKUP(AD6266,SELICHistorico[Data],SELICHistorico[SELIC dia]/100,AE6266,0)</f>
        <v>5.4266000000000004E-4</v>
      </c>
      <c r="AF6267" s="80">
        <f t="shared" si="412"/>
        <v>1.3221850649339479</v>
      </c>
      <c r="AG6267" s="123">
        <f t="shared" si="411"/>
        <v>1322.185064</v>
      </c>
      <c r="AH6267" s="126" cm="1">
        <f t="array" ref="AH6267">_xlfn.XLOOKUP(AD6266,CDIHistorico_[Data],CDIHistorico_[CDI dia]/100,AH6266,0)</f>
        <v>5.4266000000000004E-4</v>
      </c>
      <c r="AI6267" s="2">
        <f t="shared" si="413"/>
        <v>1.3221850649339479</v>
      </c>
    </row>
    <row r="6268" spans="26:35" x14ac:dyDescent="0.25">
      <c r="Z6268"/>
      <c r="AD6268" s="5">
        <f t="shared" si="414"/>
        <v>45817</v>
      </c>
      <c r="AE6268" s="96" cm="1">
        <f t="array" ref="AE6268">_xlfn.XLOOKUP(AD6267,SELICHistorico[Data],SELICHistorico[SELIC dia]/100,AE6267,0)</f>
        <v>5.4266000000000004E-4</v>
      </c>
      <c r="AF6268" s="80">
        <f t="shared" si="412"/>
        <v>1.3229025618812851</v>
      </c>
      <c r="AG6268" s="123">
        <f t="shared" si="411"/>
        <v>1322.9025610000001</v>
      </c>
      <c r="AH6268" s="126" cm="1">
        <f t="array" ref="AH6268">_xlfn.XLOOKUP(AD6267,CDIHistorico_[Data],CDIHistorico_[CDI dia]/100,AH6267,0)</f>
        <v>5.4266000000000004E-4</v>
      </c>
      <c r="AI6268" s="2">
        <f t="shared" si="413"/>
        <v>1.3229025618812851</v>
      </c>
    </row>
    <row r="6269" spans="26:35" x14ac:dyDescent="0.25">
      <c r="Z6269"/>
      <c r="AD6269" s="5">
        <f t="shared" si="414"/>
        <v>45818</v>
      </c>
      <c r="AE6269" s="96" cm="1">
        <f t="array" ref="AE6269">_xlfn.XLOOKUP(AD6268,SELICHistorico[Data],SELICHistorico[SELIC dia]/100,AE6268,0)</f>
        <v>5.4266000000000004E-4</v>
      </c>
      <c r="AF6269" s="80">
        <f t="shared" si="412"/>
        <v>1.3236204481855156</v>
      </c>
      <c r="AG6269" s="123">
        <f t="shared" si="411"/>
        <v>1323.6204479999999</v>
      </c>
      <c r="AH6269" s="126" cm="1">
        <f t="array" ref="AH6269">_xlfn.XLOOKUP(AD6268,CDIHistorico_[Data],CDIHistorico_[CDI dia]/100,AH6268,0)</f>
        <v>5.4266000000000004E-4</v>
      </c>
      <c r="AI6269" s="2">
        <f t="shared" si="413"/>
        <v>1.3236204481855156</v>
      </c>
    </row>
    <row r="6270" spans="26:35" x14ac:dyDescent="0.25">
      <c r="Z6270"/>
      <c r="AD6270" s="5">
        <f t="shared" si="414"/>
        <v>45819</v>
      </c>
      <c r="AE6270" s="96" cm="1">
        <f t="array" ref="AE6270">_xlfn.XLOOKUP(AD6269,SELICHistorico[Data],SELICHistorico[SELIC dia]/100,AE6269,0)</f>
        <v>5.4266000000000004E-4</v>
      </c>
      <c r="AF6270" s="80">
        <f t="shared" si="412"/>
        <v>1.3243387240579281</v>
      </c>
      <c r="AG6270" s="123">
        <f t="shared" si="411"/>
        <v>1324.338724</v>
      </c>
      <c r="AH6270" s="126" cm="1">
        <f t="array" ref="AH6270">_xlfn.XLOOKUP(AD6269,CDIHistorico_[Data],CDIHistorico_[CDI dia]/100,AH6269,0)</f>
        <v>5.4266000000000004E-4</v>
      </c>
      <c r="AI6270" s="2">
        <f t="shared" si="413"/>
        <v>1.3243387240579281</v>
      </c>
    </row>
    <row r="6271" spans="26:35" x14ac:dyDescent="0.25">
      <c r="Z6271"/>
      <c r="AD6271" s="5">
        <f t="shared" si="414"/>
        <v>45820</v>
      </c>
      <c r="AE6271" s="96" cm="1">
        <f t="array" ref="AE6271">_xlfn.XLOOKUP(AD6270,SELICHistorico[Data],SELICHistorico[SELIC dia]/100,AE6270,0)</f>
        <v>5.4266000000000004E-4</v>
      </c>
      <c r="AF6271" s="80">
        <f t="shared" si="412"/>
        <v>1.3250573897099254</v>
      </c>
      <c r="AG6271" s="123">
        <f t="shared" si="411"/>
        <v>1325.0573890000001</v>
      </c>
      <c r="AH6271" s="126" cm="1">
        <f t="array" ref="AH6271">_xlfn.XLOOKUP(AD6270,CDIHistorico_[Data],CDIHistorico_[CDI dia]/100,AH6270,0)</f>
        <v>5.4266000000000004E-4</v>
      </c>
      <c r="AI6271" s="2">
        <f t="shared" si="413"/>
        <v>1.3250573897099254</v>
      </c>
    </row>
    <row r="6272" spans="26:35" x14ac:dyDescent="0.25">
      <c r="Z6272"/>
      <c r="AD6272" s="5">
        <f t="shared" si="414"/>
        <v>45821</v>
      </c>
      <c r="AE6272" s="96" cm="1">
        <f t="array" ref="AE6272">_xlfn.XLOOKUP(AD6271,SELICHistorico[Data],SELICHistorico[SELIC dia]/100,AE6271,0)</f>
        <v>5.4266000000000004E-4</v>
      </c>
      <c r="AF6272" s="80">
        <f t="shared" si="412"/>
        <v>1.3257764453530254</v>
      </c>
      <c r="AG6272" s="123">
        <f t="shared" si="411"/>
        <v>1325.776445</v>
      </c>
      <c r="AH6272" s="126" cm="1">
        <f t="array" ref="AH6272">_xlfn.XLOOKUP(AD6271,CDIHistorico_[Data],CDIHistorico_[CDI dia]/100,AH6271,0)</f>
        <v>5.4266000000000004E-4</v>
      </c>
      <c r="AI6272" s="2">
        <f t="shared" si="413"/>
        <v>1.3257764453530254</v>
      </c>
    </row>
    <row r="6273" spans="26:35" x14ac:dyDescent="0.25">
      <c r="Z6273"/>
      <c r="AD6273" s="5">
        <f t="shared" si="414"/>
        <v>45824</v>
      </c>
      <c r="AE6273" s="96" cm="1">
        <f t="array" ref="AE6273">_xlfn.XLOOKUP(AD6272,SELICHistorico[Data],SELICHistorico[SELIC dia]/100,AE6272,0)</f>
        <v>5.4266000000000004E-4</v>
      </c>
      <c r="AF6273" s="80">
        <f t="shared" si="412"/>
        <v>1.3264958911988607</v>
      </c>
      <c r="AG6273" s="123">
        <f t="shared" si="411"/>
        <v>1326.495891</v>
      </c>
      <c r="AH6273" s="126" cm="1">
        <f t="array" ref="AH6273">_xlfn.XLOOKUP(AD6272,CDIHistorico_[Data],CDIHistorico_[CDI dia]/100,AH6272,0)</f>
        <v>5.4266000000000004E-4</v>
      </c>
      <c r="AI6273" s="2">
        <f t="shared" si="413"/>
        <v>1.3264958911988607</v>
      </c>
    </row>
    <row r="6274" spans="26:35" x14ac:dyDescent="0.25">
      <c r="Z6274"/>
      <c r="AD6274" s="5">
        <f t="shared" si="414"/>
        <v>45825</v>
      </c>
      <c r="AE6274" s="96" cm="1">
        <f t="array" ref="AE6274">_xlfn.XLOOKUP(AD6273,SELICHistorico[Data],SELICHistorico[SELIC dia]/100,AE6273,0)</f>
        <v>5.4266000000000004E-4</v>
      </c>
      <c r="AF6274" s="80">
        <f t="shared" si="412"/>
        <v>1.3272157274591787</v>
      </c>
      <c r="AG6274" s="123">
        <f t="shared" si="411"/>
        <v>1327.215727</v>
      </c>
      <c r="AH6274" s="126" cm="1">
        <f t="array" ref="AH6274">_xlfn.XLOOKUP(AD6273,CDIHistorico_[Data],CDIHistorico_[CDI dia]/100,AH6273,0)</f>
        <v>5.4266000000000004E-4</v>
      </c>
      <c r="AI6274" s="2">
        <f t="shared" si="413"/>
        <v>1.3272157274591787</v>
      </c>
    </row>
    <row r="6275" spans="26:35" x14ac:dyDescent="0.25">
      <c r="Z6275"/>
      <c r="AD6275" s="5">
        <f t="shared" si="414"/>
        <v>45826</v>
      </c>
      <c r="AE6275" s="96" cm="1">
        <f t="array" ref="AE6275">_xlfn.XLOOKUP(AD6274,SELICHistorico[Data],SELICHistorico[SELIC dia]/100,AE6274,0)</f>
        <v>5.4266000000000004E-4</v>
      </c>
      <c r="AF6275" s="80">
        <f t="shared" si="412"/>
        <v>1.3279359543458418</v>
      </c>
      <c r="AG6275" s="123">
        <f t="shared" si="411"/>
        <v>1327.935954</v>
      </c>
      <c r="AH6275" s="126" cm="1">
        <f t="array" ref="AH6275">_xlfn.XLOOKUP(AD6274,CDIHistorico_[Data],CDIHistorico_[CDI dia]/100,AH6274,0)</f>
        <v>5.4266000000000004E-4</v>
      </c>
      <c r="AI6275" s="2">
        <f t="shared" si="413"/>
        <v>1.3279359543458418</v>
      </c>
    </row>
    <row r="6276" spans="26:35" x14ac:dyDescent="0.25">
      <c r="Z6276"/>
      <c r="AD6276" s="5">
        <f t="shared" si="414"/>
        <v>45828</v>
      </c>
      <c r="AE6276" s="96" cm="1">
        <f t="array" ref="AE6276">_xlfn.XLOOKUP(AD6275,SELICHistorico[Data],SELICHistorico[SELIC dia]/100,AE6275,0)</f>
        <v>5.4266000000000004E-4</v>
      </c>
      <c r="AF6276" s="80">
        <f t="shared" si="412"/>
        <v>1.3286565720708272</v>
      </c>
      <c r="AG6276" s="123">
        <f t="shared" si="411"/>
        <v>1328.6565720000001</v>
      </c>
      <c r="AH6276" s="126" cm="1">
        <f t="array" ref="AH6276">_xlfn.XLOOKUP(AD6275,CDIHistorico_[Data],CDIHistorico_[CDI dia]/100,AH6275,0)</f>
        <v>5.4266000000000004E-4</v>
      </c>
      <c r="AI6276" s="2">
        <f t="shared" si="413"/>
        <v>1.3286565720708272</v>
      </c>
    </row>
    <row r="6277" spans="26:35" x14ac:dyDescent="0.25">
      <c r="Z6277"/>
      <c r="AD6277" s="5">
        <f t="shared" si="414"/>
        <v>45831</v>
      </c>
      <c r="AE6277" s="96" cm="1">
        <f t="array" ref="AE6277">_xlfn.XLOOKUP(AD6276,SELICHistorico[Data],SELICHistorico[SELIC dia]/100,AE6276,0)</f>
        <v>5.5130999999999995E-4</v>
      </c>
      <c r="AF6277" s="80">
        <f t="shared" si="412"/>
        <v>1.3293890737255758</v>
      </c>
      <c r="AG6277" s="123">
        <f t="shared" si="411"/>
        <v>1329.3890730000001</v>
      </c>
      <c r="AH6277" s="126" cm="1">
        <f t="array" ref="AH6277">_xlfn.XLOOKUP(AD6276,CDIHistorico_[Data],CDIHistorico_[CDI dia]/100,AH6276,0)</f>
        <v>5.5130999999999995E-4</v>
      </c>
      <c r="AI6277" s="2">
        <f t="shared" si="413"/>
        <v>1.3293890737255758</v>
      </c>
    </row>
    <row r="6278" spans="26:35" x14ac:dyDescent="0.25">
      <c r="Z6278"/>
      <c r="AD6278" s="5">
        <f t="shared" si="414"/>
        <v>45832</v>
      </c>
      <c r="AE6278" s="96" cm="1">
        <f t="array" ref="AE6278">_xlfn.XLOOKUP(AD6277,SELICHistorico[Data],SELICHistorico[SELIC dia]/100,AE6277,0)</f>
        <v>5.5130999999999995E-4</v>
      </c>
      <c r="AF6278" s="80">
        <f t="shared" si="412"/>
        <v>1.3301219792158117</v>
      </c>
      <c r="AG6278" s="123">
        <f t="shared" si="411"/>
        <v>1330.121979</v>
      </c>
      <c r="AH6278" s="126" cm="1">
        <f t="array" ref="AH6278">_xlfn.XLOOKUP(AD6277,CDIHistorico_[Data],CDIHistorico_[CDI dia]/100,AH6277,0)</f>
        <v>5.5130999999999995E-4</v>
      </c>
      <c r="AI6278" s="2">
        <f t="shared" si="413"/>
        <v>1.3301219792158117</v>
      </c>
    </row>
    <row r="6279" spans="26:35" x14ac:dyDescent="0.25">
      <c r="Z6279"/>
      <c r="AD6279" s="5">
        <f t="shared" si="414"/>
        <v>45833</v>
      </c>
      <c r="AE6279" s="96" cm="1">
        <f t="array" ref="AE6279">_xlfn.XLOOKUP(AD6278,SELICHistorico[Data],SELICHistorico[SELIC dia]/100,AE6278,0)</f>
        <v>5.5130999999999995E-4</v>
      </c>
      <c r="AF6279" s="80">
        <f t="shared" si="412"/>
        <v>1.3308552887641731</v>
      </c>
      <c r="AG6279" s="123">
        <f t="shared" si="411"/>
        <v>1330.855288</v>
      </c>
      <c r="AH6279" s="126" cm="1">
        <f t="array" ref="AH6279">_xlfn.XLOOKUP(AD6278,CDIHistorico_[Data],CDIHistorico_[CDI dia]/100,AH6278,0)</f>
        <v>5.5130999999999995E-4</v>
      </c>
      <c r="AI6279" s="2">
        <f t="shared" si="413"/>
        <v>1.3308552887641731</v>
      </c>
    </row>
    <row r="6280" spans="26:35" x14ac:dyDescent="0.25">
      <c r="Z6280"/>
      <c r="AD6280" s="5">
        <f t="shared" si="414"/>
        <v>45834</v>
      </c>
      <c r="AE6280" s="96" cm="1">
        <f t="array" ref="AE6280">_xlfn.XLOOKUP(AD6279,SELICHistorico[Data],SELICHistorico[SELIC dia]/100,AE6279,0)</f>
        <v>5.5130999999999995E-4</v>
      </c>
      <c r="AF6280" s="80">
        <f t="shared" si="412"/>
        <v>1.3315890025934218</v>
      </c>
      <c r="AG6280" s="123">
        <f t="shared" si="411"/>
        <v>1331.5890019999999</v>
      </c>
      <c r="AH6280" s="126" cm="1">
        <f t="array" ref="AH6280">_xlfn.XLOOKUP(AD6279,CDIHistorico_[Data],CDIHistorico_[CDI dia]/100,AH6279,0)</f>
        <v>5.5130999999999995E-4</v>
      </c>
      <c r="AI6280" s="2">
        <f t="shared" si="413"/>
        <v>1.3315890025934218</v>
      </c>
    </row>
    <row r="6281" spans="26:35" x14ac:dyDescent="0.25">
      <c r="Z6281"/>
      <c r="AD6281" s="5">
        <f t="shared" si="414"/>
        <v>45835</v>
      </c>
      <c r="AE6281" s="96" cm="1">
        <f t="array" ref="AE6281">_xlfn.XLOOKUP(AD6280,SELICHistorico[Data],SELICHistorico[SELIC dia]/100,AE6280,0)</f>
        <v>5.5130999999999995E-4</v>
      </c>
      <c r="AF6281" s="80">
        <f t="shared" si="412"/>
        <v>1.3323231209264417</v>
      </c>
      <c r="AG6281" s="123">
        <f t="shared" si="411"/>
        <v>1332.32312</v>
      </c>
      <c r="AH6281" s="126" cm="1">
        <f t="array" ref="AH6281">_xlfn.XLOOKUP(AD6280,CDIHistorico_[Data],CDIHistorico_[CDI dia]/100,AH6280,0)</f>
        <v>5.5130999999999995E-4</v>
      </c>
      <c r="AI6281" s="2">
        <f t="shared" si="413"/>
        <v>1.3323231209264417</v>
      </c>
    </row>
    <row r="6282" spans="26:35" x14ac:dyDescent="0.25">
      <c r="Z6282"/>
      <c r="AD6282" s="5">
        <f t="shared" si="414"/>
        <v>45838</v>
      </c>
      <c r="AE6282" s="96" cm="1">
        <f t="array" ref="AE6282">_xlfn.XLOOKUP(AD6281,SELICHistorico[Data],SELICHistorico[SELIC dia]/100,AE6281,0)</f>
        <v>5.5130999999999995E-4</v>
      </c>
      <c r="AF6282" s="80">
        <f t="shared" si="412"/>
        <v>1.3330576439862398</v>
      </c>
      <c r="AG6282" s="123">
        <f t="shared" si="411"/>
        <v>1333.0576430000001</v>
      </c>
      <c r="AH6282" s="126" cm="1">
        <f t="array" ref="AH6282">_xlfn.XLOOKUP(AD6281,CDIHistorico_[Data],CDIHistorico_[CDI dia]/100,AH6281,0)</f>
        <v>5.5130999999999995E-4</v>
      </c>
      <c r="AI6282" s="2">
        <f t="shared" si="413"/>
        <v>1.3330576439862398</v>
      </c>
    </row>
    <row r="6283" spans="26:35" x14ac:dyDescent="0.25">
      <c r="Z6283"/>
      <c r="AD6283" s="5">
        <f t="shared" si="414"/>
        <v>45839</v>
      </c>
      <c r="AE6283" s="96" cm="1">
        <f t="array" ref="AE6283">_xlfn.XLOOKUP(AD6282,SELICHistorico[Data],SELICHistorico[SELIC dia]/100,AE6282,0)</f>
        <v>5.5130999999999995E-4</v>
      </c>
      <c r="AF6283" s="80">
        <f t="shared" si="412"/>
        <v>1.333792571995946</v>
      </c>
      <c r="AG6283" s="123">
        <f t="shared" si="411"/>
        <v>1333.792571</v>
      </c>
      <c r="AH6283" s="126" cm="1">
        <f t="array" ref="AH6283">_xlfn.XLOOKUP(AD6282,CDIHistorico_[Data],CDIHistorico_[CDI dia]/100,AH6282,0)</f>
        <v>5.5130999999999995E-4</v>
      </c>
      <c r="AI6283" s="2">
        <f t="shared" si="413"/>
        <v>1.333792571995946</v>
      </c>
    </row>
    <row r="6284" spans="26:35" x14ac:dyDescent="0.25">
      <c r="Z6284"/>
      <c r="AD6284" s="5">
        <f t="shared" si="414"/>
        <v>45840</v>
      </c>
      <c r="AE6284" s="96" cm="1">
        <f t="array" ref="AE6284">_xlfn.XLOOKUP(AD6283,SELICHistorico[Data],SELICHistorico[SELIC dia]/100,AE6283,0)</f>
        <v>5.5130999999999995E-4</v>
      </c>
      <c r="AF6284" s="80">
        <f t="shared" si="412"/>
        <v>1.3345279051788133</v>
      </c>
      <c r="AG6284" s="123">
        <f t="shared" ref="AG6284:AG6347" si="415">TRUNC(1000*AF6284,6)</f>
        <v>1334.5279049999999</v>
      </c>
      <c r="AH6284" s="126" cm="1">
        <f t="array" ref="AH6284">_xlfn.XLOOKUP(AD6283,CDIHistorico_[Data],CDIHistorico_[CDI dia]/100,AH6283,0)</f>
        <v>5.5130999999999995E-4</v>
      </c>
      <c r="AI6284" s="2">
        <f t="shared" si="413"/>
        <v>1.3345279051788133</v>
      </c>
    </row>
    <row r="6285" spans="26:35" x14ac:dyDescent="0.25">
      <c r="Z6285"/>
      <c r="AD6285" s="5">
        <f t="shared" si="414"/>
        <v>45841</v>
      </c>
      <c r="AE6285" s="96" cm="1">
        <f t="array" ref="AE6285">_xlfn.XLOOKUP(AD6284,SELICHistorico[Data],SELICHistorico[SELIC dia]/100,AE6284,0)</f>
        <v>5.5130999999999995E-4</v>
      </c>
      <c r="AF6285" s="80">
        <f t="shared" ref="AF6285:AF6348" si="416">AF6284*(1+AE6285)</f>
        <v>1.3352636437582175</v>
      </c>
      <c r="AG6285" s="123">
        <f t="shared" si="415"/>
        <v>1335.263643</v>
      </c>
      <c r="AH6285" s="126" cm="1">
        <f t="array" ref="AH6285">_xlfn.XLOOKUP(AD6284,CDIHistorico_[Data],CDIHistorico_[CDI dia]/100,AH6284,0)</f>
        <v>5.5130999999999995E-4</v>
      </c>
      <c r="AI6285" s="2">
        <f t="shared" ref="AI6285:AI6348" si="417">AI6284*(1+AH6285)</f>
        <v>1.3352636437582175</v>
      </c>
    </row>
    <row r="6286" spans="26:35" x14ac:dyDescent="0.25">
      <c r="Z6286"/>
      <c r="AD6286" s="5">
        <f t="shared" si="414"/>
        <v>45842</v>
      </c>
      <c r="AE6286" s="96" cm="1">
        <f t="array" ref="AE6286">_xlfn.XLOOKUP(AD6285,SELICHistorico[Data],SELICHistorico[SELIC dia]/100,AE6285,0)</f>
        <v>5.5130999999999995E-4</v>
      </c>
      <c r="AF6286" s="80">
        <f t="shared" si="416"/>
        <v>1.3359997879576579</v>
      </c>
      <c r="AG6286" s="123">
        <f t="shared" si="415"/>
        <v>1335.999787</v>
      </c>
      <c r="AH6286" s="126" cm="1">
        <f t="array" ref="AH6286">_xlfn.XLOOKUP(AD6285,CDIHistorico_[Data],CDIHistorico_[CDI dia]/100,AH6285,0)</f>
        <v>5.5130999999999995E-4</v>
      </c>
      <c r="AI6286" s="2">
        <f t="shared" si="417"/>
        <v>1.3359997879576579</v>
      </c>
    </row>
    <row r="6287" spans="26:35" x14ac:dyDescent="0.25">
      <c r="Z6287"/>
      <c r="AD6287" s="5">
        <f t="shared" si="414"/>
        <v>45845</v>
      </c>
      <c r="AE6287" s="96" cm="1">
        <f t="array" ref="AE6287">_xlfn.XLOOKUP(AD6286,SELICHistorico[Data],SELICHistorico[SELIC dia]/100,AE6286,0)</f>
        <v>5.5130999999999995E-4</v>
      </c>
      <c r="AF6287" s="80">
        <f t="shared" si="416"/>
        <v>1.3367363380007571</v>
      </c>
      <c r="AG6287" s="123">
        <f t="shared" si="415"/>
        <v>1336.7363379999999</v>
      </c>
      <c r="AH6287" s="126" cm="1">
        <f t="array" ref="AH6287">_xlfn.XLOOKUP(AD6286,CDIHistorico_[Data],CDIHistorico_[CDI dia]/100,AH6286,0)</f>
        <v>5.5130999999999995E-4</v>
      </c>
      <c r="AI6287" s="2">
        <f t="shared" si="417"/>
        <v>1.3367363380007571</v>
      </c>
    </row>
    <row r="6288" spans="26:35" x14ac:dyDescent="0.25">
      <c r="Z6288"/>
      <c r="AD6288" s="5">
        <f t="shared" si="414"/>
        <v>45846</v>
      </c>
      <c r="AE6288" s="96" cm="1">
        <f t="array" ref="AE6288">_xlfn.XLOOKUP(AD6287,SELICHistorico[Data],SELICHistorico[SELIC dia]/100,AE6287,0)</f>
        <v>5.5130999999999995E-4</v>
      </c>
      <c r="AF6288" s="80">
        <f t="shared" si="416"/>
        <v>1.3374732941112604</v>
      </c>
      <c r="AG6288" s="123">
        <f t="shared" si="415"/>
        <v>1337.4732939999999</v>
      </c>
      <c r="AH6288" s="126" cm="1">
        <f t="array" ref="AH6288">_xlfn.XLOOKUP(AD6287,CDIHistorico_[Data],CDIHistorico_[CDI dia]/100,AH6287,0)</f>
        <v>5.5130999999999995E-4</v>
      </c>
      <c r="AI6288" s="2">
        <f t="shared" si="417"/>
        <v>1.3374732941112604</v>
      </c>
    </row>
    <row r="6289" spans="26:35" x14ac:dyDescent="0.25">
      <c r="Z6289"/>
      <c r="AD6289" s="5">
        <f t="shared" si="414"/>
        <v>45847</v>
      </c>
      <c r="AE6289" s="96" cm="1">
        <f t="array" ref="AE6289">_xlfn.XLOOKUP(AD6288,SELICHistorico[Data],SELICHistorico[SELIC dia]/100,AE6288,0)</f>
        <v>5.5130999999999995E-4</v>
      </c>
      <c r="AF6289" s="80">
        <f t="shared" si="416"/>
        <v>1.3382106565130369</v>
      </c>
      <c r="AG6289" s="123">
        <f t="shared" si="415"/>
        <v>1338.210656</v>
      </c>
      <c r="AH6289" s="126" cm="1">
        <f t="array" ref="AH6289">_xlfn.XLOOKUP(AD6288,CDIHistorico_[Data],CDIHistorico_[CDI dia]/100,AH6288,0)</f>
        <v>5.5130999999999995E-4</v>
      </c>
      <c r="AI6289" s="2">
        <f t="shared" si="417"/>
        <v>1.3382106565130369</v>
      </c>
    </row>
    <row r="6290" spans="26:35" x14ac:dyDescent="0.25">
      <c r="Z6290"/>
      <c r="AD6290" s="5">
        <f t="shared" si="414"/>
        <v>45848</v>
      </c>
      <c r="AE6290" s="96" cm="1">
        <f t="array" ref="AE6290">_xlfn.XLOOKUP(AD6289,SELICHistorico[Data],SELICHistorico[SELIC dia]/100,AE6289,0)</f>
        <v>5.5130999999999995E-4</v>
      </c>
      <c r="AF6290" s="80">
        <f t="shared" si="416"/>
        <v>1.3389484254300792</v>
      </c>
      <c r="AG6290" s="123">
        <f t="shared" si="415"/>
        <v>1338.948425</v>
      </c>
      <c r="AH6290" s="126" cm="1">
        <f t="array" ref="AH6290">_xlfn.XLOOKUP(AD6289,CDIHistorico_[Data],CDIHistorico_[CDI dia]/100,AH6289,0)</f>
        <v>5.5130999999999995E-4</v>
      </c>
      <c r="AI6290" s="2">
        <f t="shared" si="417"/>
        <v>1.3389484254300792</v>
      </c>
    </row>
    <row r="6291" spans="26:35" x14ac:dyDescent="0.25">
      <c r="Z6291"/>
      <c r="AD6291" s="5">
        <f t="shared" si="414"/>
        <v>45849</v>
      </c>
      <c r="AE6291" s="96" cm="1">
        <f t="array" ref="AE6291">_xlfn.XLOOKUP(AD6290,SELICHistorico[Data],SELICHistorico[SELIC dia]/100,AE6290,0)</f>
        <v>5.5130999999999995E-4</v>
      </c>
      <c r="AF6291" s="80">
        <f t="shared" si="416"/>
        <v>1.3396866010865032</v>
      </c>
      <c r="AG6291" s="123">
        <f t="shared" si="415"/>
        <v>1339.6866010000001</v>
      </c>
      <c r="AH6291" s="126" cm="1">
        <f t="array" ref="AH6291">_xlfn.XLOOKUP(AD6290,CDIHistorico_[Data],CDIHistorico_[CDI dia]/100,AH6290,0)</f>
        <v>5.5130999999999995E-4</v>
      </c>
      <c r="AI6291" s="2">
        <f t="shared" si="417"/>
        <v>1.3396866010865032</v>
      </c>
    </row>
    <row r="6292" spans="26:35" x14ac:dyDescent="0.25">
      <c r="Z6292"/>
      <c r="AD6292" s="5">
        <f t="shared" ref="AD6292:AD6355" si="418">WORKDAY(AD6291,1,feriados)</f>
        <v>45852</v>
      </c>
      <c r="AE6292" s="96" cm="1">
        <f t="array" ref="AE6292">_xlfn.XLOOKUP(AD6291,SELICHistorico[Data],SELICHistorico[SELIC dia]/100,AE6291,0)</f>
        <v>5.5130999999999995E-4</v>
      </c>
      <c r="AF6292" s="80">
        <f t="shared" si="416"/>
        <v>1.3404251837065482</v>
      </c>
      <c r="AG6292" s="123">
        <f t="shared" si="415"/>
        <v>1340.4251830000001</v>
      </c>
      <c r="AH6292" s="126" cm="1">
        <f t="array" ref="AH6292">_xlfn.XLOOKUP(AD6291,CDIHistorico_[Data],CDIHistorico_[CDI dia]/100,AH6291,0)</f>
        <v>5.5130999999999995E-4</v>
      </c>
      <c r="AI6292" s="2">
        <f t="shared" si="417"/>
        <v>1.3404251837065482</v>
      </c>
    </row>
    <row r="6293" spans="26:35" x14ac:dyDescent="0.25">
      <c r="Z6293"/>
      <c r="AD6293" s="5">
        <f t="shared" si="418"/>
        <v>45853</v>
      </c>
      <c r="AE6293" s="96" cm="1">
        <f t="array" ref="AE6293">_xlfn.XLOOKUP(AD6292,SELICHistorico[Data],SELICHistorico[SELIC dia]/100,AE6292,0)</f>
        <v>5.5130999999999995E-4</v>
      </c>
      <c r="AF6293" s="80">
        <f t="shared" si="416"/>
        <v>1.3411641735145776</v>
      </c>
      <c r="AG6293" s="123">
        <f t="shared" si="415"/>
        <v>1341.1641729999999</v>
      </c>
      <c r="AH6293" s="126" cm="1">
        <f t="array" ref="AH6293">_xlfn.XLOOKUP(AD6292,CDIHistorico_[Data],CDIHistorico_[CDI dia]/100,AH6292,0)</f>
        <v>5.5130999999999995E-4</v>
      </c>
      <c r="AI6293" s="2">
        <f t="shared" si="417"/>
        <v>1.3411641735145776</v>
      </c>
    </row>
    <row r="6294" spans="26:35" x14ac:dyDescent="0.25">
      <c r="Z6294"/>
      <c r="AD6294" s="5">
        <f t="shared" si="418"/>
        <v>45854</v>
      </c>
      <c r="AE6294" s="96" cm="1">
        <f t="array" ref="AE6294">_xlfn.XLOOKUP(AD6293,SELICHistorico[Data],SELICHistorico[SELIC dia]/100,AE6293,0)</f>
        <v>5.5130999999999995E-4</v>
      </c>
      <c r="AF6294" s="80">
        <f t="shared" si="416"/>
        <v>1.3419035707350782</v>
      </c>
      <c r="AG6294" s="123">
        <f t="shared" si="415"/>
        <v>1341.9035699999999</v>
      </c>
      <c r="AH6294" s="126" cm="1">
        <f t="array" ref="AH6294">_xlfn.XLOOKUP(AD6293,CDIHistorico_[Data],CDIHistorico_[CDI dia]/100,AH6293,0)</f>
        <v>5.5130999999999995E-4</v>
      </c>
      <c r="AI6294" s="2">
        <f t="shared" si="417"/>
        <v>1.3419035707350782</v>
      </c>
    </row>
    <row r="6295" spans="26:35" x14ac:dyDescent="0.25">
      <c r="Z6295"/>
      <c r="AD6295" s="5">
        <f t="shared" si="418"/>
        <v>45855</v>
      </c>
      <c r="AE6295" s="96" cm="1">
        <f t="array" ref="AE6295">_xlfn.XLOOKUP(AD6294,SELICHistorico[Data],SELICHistorico[SELIC dia]/100,AE6294,0)</f>
        <v>5.5130999999999995E-4</v>
      </c>
      <c r="AF6295" s="80">
        <f t="shared" si="416"/>
        <v>1.3426433755926601</v>
      </c>
      <c r="AG6295" s="123">
        <f t="shared" si="415"/>
        <v>1342.6433750000001</v>
      </c>
      <c r="AH6295" s="126" cm="1">
        <f t="array" ref="AH6295">_xlfn.XLOOKUP(AD6294,CDIHistorico_[Data],CDIHistorico_[CDI dia]/100,AH6294,0)</f>
        <v>5.5130999999999995E-4</v>
      </c>
      <c r="AI6295" s="2">
        <f t="shared" si="417"/>
        <v>1.3426433755926601</v>
      </c>
    </row>
    <row r="6296" spans="26:35" x14ac:dyDescent="0.25">
      <c r="Z6296"/>
      <c r="AD6296" s="5">
        <f t="shared" si="418"/>
        <v>45856</v>
      </c>
      <c r="AE6296" s="96" cm="1">
        <f t="array" ref="AE6296">_xlfn.XLOOKUP(AD6295,SELICHistorico[Data],SELICHistorico[SELIC dia]/100,AE6295,0)</f>
        <v>5.5130999999999995E-4</v>
      </c>
      <c r="AF6296" s="80">
        <f t="shared" si="416"/>
        <v>1.3433835883120582</v>
      </c>
      <c r="AG6296" s="123">
        <f t="shared" si="415"/>
        <v>1343.3835879999999</v>
      </c>
      <c r="AH6296" s="126" cm="1">
        <f t="array" ref="AH6296">_xlfn.XLOOKUP(AD6295,CDIHistorico_[Data],CDIHistorico_[CDI dia]/100,AH6295,0)</f>
        <v>5.5130999999999995E-4</v>
      </c>
      <c r="AI6296" s="2">
        <f t="shared" si="417"/>
        <v>1.3433835883120582</v>
      </c>
    </row>
    <row r="6297" spans="26:35" x14ac:dyDescent="0.25">
      <c r="Z6297"/>
      <c r="AD6297" s="5">
        <f t="shared" si="418"/>
        <v>45859</v>
      </c>
      <c r="AE6297" s="96" cm="1">
        <f t="array" ref="AE6297">_xlfn.XLOOKUP(AD6296,SELICHistorico[Data],SELICHistorico[SELIC dia]/100,AE6296,0)</f>
        <v>5.5130999999999995E-4</v>
      </c>
      <c r="AF6297" s="80">
        <f t="shared" si="416"/>
        <v>1.3441242091181307</v>
      </c>
      <c r="AG6297" s="123">
        <f t="shared" si="415"/>
        <v>1344.1242090000001</v>
      </c>
      <c r="AH6297" s="126" cm="1">
        <f t="array" ref="AH6297">_xlfn.XLOOKUP(AD6296,CDIHistorico_[Data],CDIHistorico_[CDI dia]/100,AH6296,0)</f>
        <v>5.5130999999999995E-4</v>
      </c>
      <c r="AI6297" s="2">
        <f t="shared" si="417"/>
        <v>1.3441242091181307</v>
      </c>
    </row>
    <row r="6298" spans="26:35" x14ac:dyDescent="0.25">
      <c r="Z6298"/>
      <c r="AD6298" s="5">
        <f t="shared" si="418"/>
        <v>45860</v>
      </c>
      <c r="AE6298" s="96" cm="1">
        <f t="array" ref="AE6298">_xlfn.XLOOKUP(AD6297,SELICHistorico[Data],SELICHistorico[SELIC dia]/100,AE6297,0)</f>
        <v>5.5130999999999995E-4</v>
      </c>
      <c r="AF6298" s="80">
        <f t="shared" si="416"/>
        <v>1.3448652382358597</v>
      </c>
      <c r="AG6298" s="123">
        <f t="shared" si="415"/>
        <v>1344.8652380000001</v>
      </c>
      <c r="AH6298" s="126" cm="1">
        <f t="array" ref="AH6298">_xlfn.XLOOKUP(AD6297,CDIHistorico_[Data],CDIHistorico_[CDI dia]/100,AH6297,0)</f>
        <v>5.5130999999999995E-4</v>
      </c>
      <c r="AI6298" s="2">
        <f t="shared" si="417"/>
        <v>1.3448652382358597</v>
      </c>
    </row>
    <row r="6299" spans="26:35" x14ac:dyDescent="0.25">
      <c r="Z6299"/>
      <c r="AD6299" s="5">
        <f t="shared" si="418"/>
        <v>45861</v>
      </c>
      <c r="AE6299" s="96" cm="1">
        <f t="array" ref="AE6299">_xlfn.XLOOKUP(AD6298,SELICHistorico[Data],SELICHistorico[SELIC dia]/100,AE6298,0)</f>
        <v>5.5130999999999995E-4</v>
      </c>
      <c r="AF6299" s="80">
        <f t="shared" si="416"/>
        <v>1.3456066758903515</v>
      </c>
      <c r="AG6299" s="123">
        <f t="shared" si="415"/>
        <v>1345.606675</v>
      </c>
      <c r="AH6299" s="126" cm="1">
        <f t="array" ref="AH6299">_xlfn.XLOOKUP(AD6298,CDIHistorico_[Data],CDIHistorico_[CDI dia]/100,AH6298,0)</f>
        <v>5.5130999999999995E-4</v>
      </c>
      <c r="AI6299" s="2">
        <f t="shared" si="417"/>
        <v>1.3456066758903515</v>
      </c>
    </row>
    <row r="6300" spans="26:35" x14ac:dyDescent="0.25">
      <c r="Z6300"/>
      <c r="AD6300" s="5">
        <f t="shared" si="418"/>
        <v>45862</v>
      </c>
      <c r="AE6300" s="96" cm="1">
        <f t="array" ref="AE6300">_xlfn.XLOOKUP(AD6299,SELICHistorico[Data],SELICHistorico[SELIC dia]/100,AE6299,0)</f>
        <v>5.5130999999999995E-4</v>
      </c>
      <c r="AF6300" s="80">
        <f t="shared" si="416"/>
        <v>1.3463485223068368</v>
      </c>
      <c r="AG6300" s="123">
        <f t="shared" si="415"/>
        <v>1346.348522</v>
      </c>
      <c r="AH6300" s="126" cm="1">
        <f t="array" ref="AH6300">_xlfn.XLOOKUP(AD6299,CDIHistorico_[Data],CDIHistorico_[CDI dia]/100,AH6299,0)</f>
        <v>5.5130999999999995E-4</v>
      </c>
      <c r="AI6300" s="2">
        <f t="shared" si="417"/>
        <v>1.3463485223068368</v>
      </c>
    </row>
    <row r="6301" spans="26:35" x14ac:dyDescent="0.25">
      <c r="Z6301"/>
      <c r="AD6301" s="5">
        <f t="shared" si="418"/>
        <v>45863</v>
      </c>
      <c r="AE6301" s="96" cm="1">
        <f t="array" ref="AE6301">_xlfn.XLOOKUP(AD6300,SELICHistorico[Data],SELICHistorico[SELIC dia]/100,AE6300,0)</f>
        <v>5.5130999999999995E-4</v>
      </c>
      <c r="AF6301" s="80">
        <f t="shared" si="416"/>
        <v>1.3470907777106698</v>
      </c>
      <c r="AG6301" s="123">
        <f t="shared" si="415"/>
        <v>1347.0907769999999</v>
      </c>
      <c r="AH6301" s="126" cm="1">
        <f t="array" ref="AH6301">_xlfn.XLOOKUP(AD6300,CDIHistorico_[Data],CDIHistorico_[CDI dia]/100,AH6300,0)</f>
        <v>5.5130999999999995E-4</v>
      </c>
      <c r="AI6301" s="2">
        <f t="shared" si="417"/>
        <v>1.3470907777106698</v>
      </c>
    </row>
    <row r="6302" spans="26:35" x14ac:dyDescent="0.25">
      <c r="Z6302"/>
      <c r="AD6302" s="5">
        <f t="shared" si="418"/>
        <v>45866</v>
      </c>
      <c r="AE6302" s="96" cm="1">
        <f t="array" ref="AE6302">_xlfn.XLOOKUP(AD6301,SELICHistorico[Data],SELICHistorico[SELIC dia]/100,AE6301,0)</f>
        <v>5.5130999999999995E-4</v>
      </c>
      <c r="AF6302" s="80">
        <f t="shared" si="416"/>
        <v>1.3478334423273295</v>
      </c>
      <c r="AG6302" s="123">
        <f t="shared" si="415"/>
        <v>1347.8334420000001</v>
      </c>
      <c r="AH6302" s="126" cm="1">
        <f t="array" ref="AH6302">_xlfn.XLOOKUP(AD6301,CDIHistorico_[Data],CDIHistorico_[CDI dia]/100,AH6301,0)</f>
        <v>5.5130999999999995E-4</v>
      </c>
      <c r="AI6302" s="2">
        <f t="shared" si="417"/>
        <v>1.3478334423273295</v>
      </c>
    </row>
    <row r="6303" spans="26:35" x14ac:dyDescent="0.25">
      <c r="Z6303"/>
      <c r="AD6303" s="5">
        <f t="shared" si="418"/>
        <v>45867</v>
      </c>
      <c r="AE6303" s="96" cm="1">
        <f t="array" ref="AE6303">_xlfn.XLOOKUP(AD6302,SELICHistorico[Data],SELICHistorico[SELIC dia]/100,AE6302,0)</f>
        <v>5.5130999999999995E-4</v>
      </c>
      <c r="AF6303" s="80">
        <f t="shared" si="416"/>
        <v>1.348576516382419</v>
      </c>
      <c r="AG6303" s="123">
        <f t="shared" si="415"/>
        <v>1348.5765160000001</v>
      </c>
      <c r="AH6303" s="126" cm="1">
        <f t="array" ref="AH6303">_xlfn.XLOOKUP(AD6302,CDIHistorico_[Data],CDIHistorico_[CDI dia]/100,AH6302,0)</f>
        <v>5.5130999999999995E-4</v>
      </c>
      <c r="AI6303" s="2">
        <f t="shared" si="417"/>
        <v>1.348576516382419</v>
      </c>
    </row>
    <row r="6304" spans="26:35" x14ac:dyDescent="0.25">
      <c r="Z6304"/>
      <c r="AD6304" s="5">
        <f t="shared" si="418"/>
        <v>45868</v>
      </c>
      <c r="AE6304" s="96" cm="1">
        <f t="array" ref="AE6304">_xlfn.XLOOKUP(AD6303,SELICHistorico[Data],SELICHistorico[SELIC dia]/100,AE6303,0)</f>
        <v>5.5130999999999995E-4</v>
      </c>
      <c r="AF6304" s="80">
        <f t="shared" si="416"/>
        <v>1.3493200001016659</v>
      </c>
      <c r="AG6304" s="123">
        <f t="shared" si="415"/>
        <v>1349.32</v>
      </c>
      <c r="AH6304" s="126" cm="1">
        <f t="array" ref="AH6304">_xlfn.XLOOKUP(AD6303,CDIHistorico_[Data],CDIHistorico_[CDI dia]/100,AH6303,0)</f>
        <v>5.5130999999999995E-4</v>
      </c>
      <c r="AI6304" s="2">
        <f t="shared" si="417"/>
        <v>1.3493200001016659</v>
      </c>
    </row>
    <row r="6305" spans="26:35" x14ac:dyDescent="0.25">
      <c r="Z6305"/>
      <c r="AD6305" s="5">
        <f t="shared" si="418"/>
        <v>45869</v>
      </c>
      <c r="AE6305" s="96" cm="1">
        <f t="array" ref="AE6305">_xlfn.XLOOKUP(AD6304,SELICHistorico[Data],SELICHistorico[SELIC dia]/100,AE6304,0)</f>
        <v>5.5130999999999995E-4</v>
      </c>
      <c r="AF6305" s="80">
        <f t="shared" si="416"/>
        <v>1.3500638937109219</v>
      </c>
      <c r="AG6305" s="123">
        <f t="shared" si="415"/>
        <v>1350.063893</v>
      </c>
      <c r="AH6305" s="126" cm="1">
        <f t="array" ref="AH6305">_xlfn.XLOOKUP(AD6304,CDIHistorico_[Data],CDIHistorico_[CDI dia]/100,AH6304,0)</f>
        <v>5.5130999999999995E-4</v>
      </c>
      <c r="AI6305" s="2">
        <f t="shared" si="417"/>
        <v>1.3500638937109219</v>
      </c>
    </row>
    <row r="6306" spans="26:35" x14ac:dyDescent="0.25">
      <c r="Z6306"/>
      <c r="AD6306" s="5">
        <f t="shared" si="418"/>
        <v>45870</v>
      </c>
      <c r="AE6306" s="96" cm="1">
        <f t="array" ref="AE6306">_xlfn.XLOOKUP(AD6305,SELICHistorico[Data],SELICHistorico[SELIC dia]/100,AE6305,0)</f>
        <v>5.5130999999999995E-4</v>
      </c>
      <c r="AF6306" s="80">
        <f t="shared" si="416"/>
        <v>1.3508081974361639</v>
      </c>
      <c r="AG6306" s="123">
        <f t="shared" si="415"/>
        <v>1350.8081970000001</v>
      </c>
      <c r="AH6306" s="126" cm="1">
        <f t="array" ref="AH6306">_xlfn.XLOOKUP(AD6305,CDIHistorico_[Data],CDIHistorico_[CDI dia]/100,AH6305,0)</f>
        <v>5.5130999999999995E-4</v>
      </c>
      <c r="AI6306" s="2">
        <f t="shared" si="417"/>
        <v>1.3508081974361639</v>
      </c>
    </row>
    <row r="6307" spans="26:35" x14ac:dyDescent="0.25">
      <c r="Z6307"/>
      <c r="AD6307" s="5">
        <f t="shared" si="418"/>
        <v>45873</v>
      </c>
      <c r="AE6307" s="96" cm="1">
        <f t="array" ref="AE6307">_xlfn.XLOOKUP(AD6306,SELICHistorico[Data],SELICHistorico[SELIC dia]/100,AE6306,0)</f>
        <v>5.5130999999999995E-4</v>
      </c>
      <c r="AF6307" s="80">
        <f t="shared" si="416"/>
        <v>1.3515529115034925</v>
      </c>
      <c r="AG6307" s="123">
        <f t="shared" si="415"/>
        <v>1351.552911</v>
      </c>
      <c r="AH6307" s="126" cm="1">
        <f t="array" ref="AH6307">_xlfn.XLOOKUP(AD6306,CDIHistorico_[Data],CDIHistorico_[CDI dia]/100,AH6306,0)</f>
        <v>5.5130999999999995E-4</v>
      </c>
      <c r="AI6307" s="2">
        <f t="shared" si="417"/>
        <v>1.3515529115034925</v>
      </c>
    </row>
    <row r="6308" spans="26:35" x14ac:dyDescent="0.25">
      <c r="Z6308"/>
      <c r="AD6308" s="5">
        <f t="shared" si="418"/>
        <v>45874</v>
      </c>
      <c r="AE6308" s="96" cm="1">
        <f t="array" ref="AE6308">_xlfn.XLOOKUP(AD6307,SELICHistorico[Data],SELICHistorico[SELIC dia]/100,AE6307,0)</f>
        <v>5.5130999999999995E-4</v>
      </c>
      <c r="AF6308" s="80">
        <f t="shared" si="416"/>
        <v>1.3522980361391337</v>
      </c>
      <c r="AG6308" s="123">
        <f t="shared" si="415"/>
        <v>1352.2980359999999</v>
      </c>
      <c r="AH6308" s="126" cm="1">
        <f t="array" ref="AH6308">_xlfn.XLOOKUP(AD6307,CDIHistorico_[Data],CDIHistorico_[CDI dia]/100,AH6307,0)</f>
        <v>5.5130999999999995E-4</v>
      </c>
      <c r="AI6308" s="2">
        <f t="shared" si="417"/>
        <v>1.3522980361391337</v>
      </c>
    </row>
    <row r="6309" spans="26:35" x14ac:dyDescent="0.25">
      <c r="Z6309"/>
      <c r="AD6309" s="5">
        <f t="shared" si="418"/>
        <v>45875</v>
      </c>
      <c r="AE6309" s="96" cm="1">
        <f t="array" ref="AE6309">_xlfn.XLOOKUP(AD6308,SELICHistorico[Data],SELICHistorico[SELIC dia]/100,AE6308,0)</f>
        <v>5.5130999999999995E-4</v>
      </c>
      <c r="AF6309" s="80">
        <f t="shared" si="416"/>
        <v>1.3530435715694376</v>
      </c>
      <c r="AG6309" s="123">
        <f t="shared" si="415"/>
        <v>1353.0435709999999</v>
      </c>
      <c r="AH6309" s="126" cm="1">
        <f t="array" ref="AH6309">_xlfn.XLOOKUP(AD6308,CDIHistorico_[Data],CDIHistorico_[CDI dia]/100,AH6308,0)</f>
        <v>5.5130999999999995E-4</v>
      </c>
      <c r="AI6309" s="2">
        <f t="shared" si="417"/>
        <v>1.3530435715694376</v>
      </c>
    </row>
    <row r="6310" spans="26:35" x14ac:dyDescent="0.25">
      <c r="Z6310"/>
      <c r="AD6310" s="5">
        <f t="shared" si="418"/>
        <v>45876</v>
      </c>
      <c r="AE6310" s="96" cm="1">
        <f t="array" ref="AE6310">_xlfn.XLOOKUP(AD6309,SELICHistorico[Data],SELICHistorico[SELIC dia]/100,AE6309,0)</f>
        <v>5.5130999999999995E-4</v>
      </c>
      <c r="AF6310" s="80">
        <f t="shared" si="416"/>
        <v>1.3537895180208797</v>
      </c>
      <c r="AG6310" s="123">
        <f t="shared" si="415"/>
        <v>1353.789518</v>
      </c>
      <c r="AH6310" s="126" cm="1">
        <f t="array" ref="AH6310">_xlfn.XLOOKUP(AD6309,CDIHistorico_[Data],CDIHistorico_[CDI dia]/100,AH6309,0)</f>
        <v>5.5130999999999995E-4</v>
      </c>
      <c r="AI6310" s="2">
        <f t="shared" si="417"/>
        <v>1.3537895180208797</v>
      </c>
    </row>
    <row r="6311" spans="26:35" x14ac:dyDescent="0.25">
      <c r="Z6311"/>
      <c r="AD6311" s="5">
        <f t="shared" si="418"/>
        <v>45877</v>
      </c>
      <c r="AE6311" s="96" cm="1">
        <f t="array" ref="AE6311">_xlfn.XLOOKUP(AD6310,SELICHistorico[Data],SELICHistorico[SELIC dia]/100,AE6310,0)</f>
        <v>5.5130999999999995E-4</v>
      </c>
      <c r="AF6311" s="80">
        <f t="shared" si="416"/>
        <v>1.3545358757200598</v>
      </c>
      <c r="AG6311" s="123">
        <f t="shared" si="415"/>
        <v>1354.535875</v>
      </c>
      <c r="AH6311" s="126" cm="1">
        <f t="array" ref="AH6311">_xlfn.XLOOKUP(AD6310,CDIHistorico_[Data],CDIHistorico_[CDI dia]/100,AH6310,0)</f>
        <v>5.5130999999999995E-4</v>
      </c>
      <c r="AI6311" s="2">
        <f t="shared" si="417"/>
        <v>1.3545358757200598</v>
      </c>
    </row>
    <row r="6312" spans="26:35" x14ac:dyDescent="0.25">
      <c r="Z6312"/>
      <c r="AD6312" s="5">
        <f t="shared" si="418"/>
        <v>45880</v>
      </c>
      <c r="AE6312" s="96" cm="1">
        <f t="array" ref="AE6312">_xlfn.XLOOKUP(AD6311,SELICHistorico[Data],SELICHistorico[SELIC dia]/100,AE6311,0)</f>
        <v>5.5130999999999995E-4</v>
      </c>
      <c r="AF6312" s="80">
        <f t="shared" si="416"/>
        <v>1.3552826448937032</v>
      </c>
      <c r="AG6312" s="123">
        <f t="shared" si="415"/>
        <v>1355.2826439999999</v>
      </c>
      <c r="AH6312" s="126" cm="1">
        <f t="array" ref="AH6312">_xlfn.XLOOKUP(AD6311,CDIHistorico_[Data],CDIHistorico_[CDI dia]/100,AH6311,0)</f>
        <v>5.5130999999999995E-4</v>
      </c>
      <c r="AI6312" s="2">
        <f t="shared" si="417"/>
        <v>1.3552826448937032</v>
      </c>
    </row>
    <row r="6313" spans="26:35" x14ac:dyDescent="0.25">
      <c r="Z6313"/>
      <c r="AD6313" s="5">
        <f t="shared" si="418"/>
        <v>45881</v>
      </c>
      <c r="AE6313" s="96" cm="1">
        <f t="array" ref="AE6313">_xlfn.XLOOKUP(AD6312,SELICHistorico[Data],SELICHistorico[SELIC dia]/100,AE6312,0)</f>
        <v>5.5130999999999995E-4</v>
      </c>
      <c r="AF6313" s="80">
        <f t="shared" si="416"/>
        <v>1.3560298257686596</v>
      </c>
      <c r="AG6313" s="123">
        <f t="shared" si="415"/>
        <v>1356.0298250000001</v>
      </c>
      <c r="AH6313" s="126" cm="1">
        <f t="array" ref="AH6313">_xlfn.XLOOKUP(AD6312,CDIHistorico_[Data],CDIHistorico_[CDI dia]/100,AH6312,0)</f>
        <v>5.5130999999999995E-4</v>
      </c>
      <c r="AI6313" s="2">
        <f t="shared" si="417"/>
        <v>1.3560298257686596</v>
      </c>
    </row>
    <row r="6314" spans="26:35" x14ac:dyDescent="0.25">
      <c r="Z6314"/>
      <c r="AD6314" s="5">
        <f t="shared" si="418"/>
        <v>45882</v>
      </c>
      <c r="AE6314" s="96" cm="1">
        <f t="array" ref="AE6314">_xlfn.XLOOKUP(AD6313,SELICHistorico[Data],SELICHistorico[SELIC dia]/100,AE6313,0)</f>
        <v>5.5130999999999995E-4</v>
      </c>
      <c r="AF6314" s="80">
        <f t="shared" si="416"/>
        <v>1.3567774185719041</v>
      </c>
      <c r="AG6314" s="123">
        <f t="shared" si="415"/>
        <v>1356.7774179999999</v>
      </c>
      <c r="AH6314" s="126" cm="1">
        <f t="array" ref="AH6314">_xlfn.XLOOKUP(AD6313,CDIHistorico_[Data],CDIHistorico_[CDI dia]/100,AH6313,0)</f>
        <v>5.5130999999999995E-4</v>
      </c>
      <c r="AI6314" s="2">
        <f t="shared" si="417"/>
        <v>1.3567774185719041</v>
      </c>
    </row>
    <row r="6315" spans="26:35" x14ac:dyDescent="0.25">
      <c r="Z6315"/>
      <c r="AD6315" s="5">
        <f t="shared" si="418"/>
        <v>45883</v>
      </c>
      <c r="AE6315" s="96" cm="1">
        <f t="array" ref="AE6315">_xlfn.XLOOKUP(AD6314,SELICHistorico[Data],SELICHistorico[SELIC dia]/100,AE6314,0)</f>
        <v>5.5130999999999995E-4</v>
      </c>
      <c r="AF6315" s="80">
        <f t="shared" si="416"/>
        <v>1.3575254235305372</v>
      </c>
      <c r="AG6315" s="123">
        <f t="shared" si="415"/>
        <v>1357.525423</v>
      </c>
      <c r="AH6315" s="126" cm="1">
        <f t="array" ref="AH6315">_xlfn.XLOOKUP(AD6314,CDIHistorico_[Data],CDIHistorico_[CDI dia]/100,AH6314,0)</f>
        <v>5.5130999999999995E-4</v>
      </c>
      <c r="AI6315" s="2">
        <f t="shared" si="417"/>
        <v>1.3575254235305372</v>
      </c>
    </row>
    <row r="6316" spans="26:35" x14ac:dyDescent="0.25">
      <c r="Z6316"/>
      <c r="AD6316" s="5">
        <f t="shared" si="418"/>
        <v>45884</v>
      </c>
      <c r="AE6316" s="96" cm="1">
        <f t="array" ref="AE6316">_xlfn.XLOOKUP(AD6315,SELICHistorico[Data],SELICHistorico[SELIC dia]/100,AE6315,0)</f>
        <v>5.5130999999999995E-4</v>
      </c>
      <c r="AF6316" s="80">
        <f t="shared" si="416"/>
        <v>1.3582738408717838</v>
      </c>
      <c r="AG6316" s="123">
        <f t="shared" si="415"/>
        <v>1358.2738400000001</v>
      </c>
      <c r="AH6316" s="126" cm="1">
        <f t="array" ref="AH6316">_xlfn.XLOOKUP(AD6315,CDIHistorico_[Data],CDIHistorico_[CDI dia]/100,AH6315,0)</f>
        <v>5.5130999999999995E-4</v>
      </c>
      <c r="AI6316" s="2">
        <f t="shared" si="417"/>
        <v>1.3582738408717838</v>
      </c>
    </row>
    <row r="6317" spans="26:35" x14ac:dyDescent="0.25">
      <c r="Z6317"/>
      <c r="AD6317" s="5">
        <f t="shared" si="418"/>
        <v>45887</v>
      </c>
      <c r="AE6317" s="96" cm="1">
        <f t="array" ref="AE6317">_xlfn.XLOOKUP(AD6316,SELICHistorico[Data],SELICHistorico[SELIC dia]/100,AE6316,0)</f>
        <v>5.5130999999999995E-4</v>
      </c>
      <c r="AF6317" s="80">
        <f t="shared" si="416"/>
        <v>1.3590226708229949</v>
      </c>
      <c r="AG6317" s="123">
        <f t="shared" si="415"/>
        <v>1359.0226700000001</v>
      </c>
      <c r="AH6317" s="126" cm="1">
        <f t="array" ref="AH6317">_xlfn.XLOOKUP(AD6316,CDIHistorico_[Data],CDIHistorico_[CDI dia]/100,AH6316,0)</f>
        <v>5.5130999999999995E-4</v>
      </c>
      <c r="AI6317" s="2">
        <f t="shared" si="417"/>
        <v>1.3590226708229949</v>
      </c>
    </row>
    <row r="6318" spans="26:35" x14ac:dyDescent="0.25">
      <c r="Z6318"/>
      <c r="AD6318" s="5">
        <f t="shared" si="418"/>
        <v>45888</v>
      </c>
      <c r="AE6318" s="96" cm="1">
        <f t="array" ref="AE6318">_xlfn.XLOOKUP(AD6317,SELICHistorico[Data],SELICHistorico[SELIC dia]/100,AE6317,0)</f>
        <v>5.5130999999999995E-4</v>
      </c>
      <c r="AF6318" s="80">
        <f t="shared" si="416"/>
        <v>1.3597719136116464</v>
      </c>
      <c r="AG6318" s="123">
        <f t="shared" si="415"/>
        <v>1359.771913</v>
      </c>
      <c r="AH6318" s="126" cm="1">
        <f t="array" ref="AH6318">_xlfn.XLOOKUP(AD6317,CDIHistorico_[Data],CDIHistorico_[CDI dia]/100,AH6317,0)</f>
        <v>5.5130999999999995E-4</v>
      </c>
      <c r="AI6318" s="2">
        <f t="shared" si="417"/>
        <v>1.3597719136116464</v>
      </c>
    </row>
    <row r="6319" spans="26:35" x14ac:dyDescent="0.25">
      <c r="Z6319"/>
      <c r="AD6319" s="5">
        <f t="shared" si="418"/>
        <v>45889</v>
      </c>
      <c r="AE6319" s="96" cm="1">
        <f t="array" ref="AE6319">_xlfn.XLOOKUP(AD6318,SELICHistorico[Data],SELICHistorico[SELIC dia]/100,AE6318,0)</f>
        <v>5.5130999999999995E-4</v>
      </c>
      <c r="AF6319" s="80">
        <f t="shared" si="416"/>
        <v>1.3605215694653396</v>
      </c>
      <c r="AG6319" s="123">
        <f t="shared" si="415"/>
        <v>1360.521569</v>
      </c>
      <c r="AH6319" s="126" cm="1">
        <f t="array" ref="AH6319">_xlfn.XLOOKUP(AD6318,CDIHistorico_[Data],CDIHistorico_[CDI dia]/100,AH6318,0)</f>
        <v>5.5130999999999995E-4</v>
      </c>
      <c r="AI6319" s="2">
        <f t="shared" si="417"/>
        <v>1.3605215694653396</v>
      </c>
    </row>
    <row r="6320" spans="26:35" x14ac:dyDescent="0.25">
      <c r="Z6320"/>
      <c r="AD6320" s="5">
        <f t="shared" si="418"/>
        <v>45890</v>
      </c>
      <c r="AE6320" s="96" cm="1">
        <f t="array" ref="AE6320">_xlfn.XLOOKUP(AD6319,SELICHistorico[Data],SELICHistorico[SELIC dia]/100,AE6319,0)</f>
        <v>5.5130999999999995E-4</v>
      </c>
      <c r="AF6320" s="80">
        <f t="shared" si="416"/>
        <v>1.3612716386118018</v>
      </c>
      <c r="AG6320" s="123">
        <f t="shared" si="415"/>
        <v>1361.2716379999999</v>
      </c>
      <c r="AH6320" s="126" cm="1">
        <f t="array" ref="AH6320">_xlfn.XLOOKUP(AD6319,CDIHistorico_[Data],CDIHistorico_[CDI dia]/100,AH6319,0)</f>
        <v>5.5130999999999995E-4</v>
      </c>
      <c r="AI6320" s="2">
        <f t="shared" si="417"/>
        <v>1.3612716386118018</v>
      </c>
    </row>
    <row r="6321" spans="26:35" x14ac:dyDescent="0.25">
      <c r="Z6321"/>
      <c r="AD6321" s="5">
        <f t="shared" si="418"/>
        <v>45891</v>
      </c>
      <c r="AE6321" s="96" cm="1">
        <f t="array" ref="AE6321">_xlfn.XLOOKUP(AD6320,SELICHistorico[Data],SELICHistorico[SELIC dia]/100,AE6320,0)</f>
        <v>5.5130999999999995E-4</v>
      </c>
      <c r="AF6321" s="80">
        <f t="shared" si="416"/>
        <v>1.362022121278885</v>
      </c>
      <c r="AG6321" s="123">
        <f t="shared" si="415"/>
        <v>1362.022121</v>
      </c>
      <c r="AH6321" s="126" cm="1">
        <f t="array" ref="AH6321">_xlfn.XLOOKUP(AD6320,CDIHistorico_[Data],CDIHistorico_[CDI dia]/100,AH6320,0)</f>
        <v>5.5130999999999995E-4</v>
      </c>
      <c r="AI6321" s="2">
        <f t="shared" si="417"/>
        <v>1.362022121278885</v>
      </c>
    </row>
    <row r="6322" spans="26:35" x14ac:dyDescent="0.25">
      <c r="Z6322"/>
      <c r="AD6322" s="5">
        <f t="shared" si="418"/>
        <v>45894</v>
      </c>
      <c r="AE6322" s="96" cm="1">
        <f t="array" ref="AE6322">_xlfn.XLOOKUP(AD6321,SELICHistorico[Data],SELICHistorico[SELIC dia]/100,AE6321,0)</f>
        <v>5.5130999999999995E-4</v>
      </c>
      <c r="AF6322" s="80">
        <f t="shared" si="416"/>
        <v>1.3627730176945674</v>
      </c>
      <c r="AG6322" s="123">
        <f t="shared" si="415"/>
        <v>1362.773017</v>
      </c>
      <c r="AH6322" s="126" cm="1">
        <f t="array" ref="AH6322">_xlfn.XLOOKUP(AD6321,CDIHistorico_[Data],CDIHistorico_[CDI dia]/100,AH6321,0)</f>
        <v>5.5130999999999995E-4</v>
      </c>
      <c r="AI6322" s="2">
        <f t="shared" si="417"/>
        <v>1.3627730176945674</v>
      </c>
    </row>
    <row r="6323" spans="26:35" x14ac:dyDescent="0.25">
      <c r="Z6323"/>
      <c r="AD6323" s="5">
        <f t="shared" si="418"/>
        <v>45895</v>
      </c>
      <c r="AE6323" s="96" cm="1">
        <f t="array" ref="AE6323">_xlfn.XLOOKUP(AD6322,SELICHistorico[Data],SELICHistorico[SELIC dia]/100,AE6322,0)</f>
        <v>5.5130999999999995E-4</v>
      </c>
      <c r="AF6323" s="80">
        <f t="shared" si="416"/>
        <v>1.3635243280869527</v>
      </c>
      <c r="AG6323" s="123">
        <f t="shared" si="415"/>
        <v>1363.524328</v>
      </c>
      <c r="AH6323" s="126" cm="1">
        <f t="array" ref="AH6323">_xlfn.XLOOKUP(AD6322,CDIHistorico_[Data],CDIHistorico_[CDI dia]/100,AH6322,0)</f>
        <v>5.5130999999999995E-4</v>
      </c>
      <c r="AI6323" s="2">
        <f t="shared" si="417"/>
        <v>1.3635243280869527</v>
      </c>
    </row>
    <row r="6324" spans="26:35" x14ac:dyDescent="0.25">
      <c r="Z6324"/>
      <c r="AD6324" s="5">
        <f t="shared" si="418"/>
        <v>45896</v>
      </c>
      <c r="AE6324" s="96" cm="1">
        <f t="array" ref="AE6324">_xlfn.XLOOKUP(AD6323,SELICHistorico[Data],SELICHistorico[SELIC dia]/100,AE6323,0)</f>
        <v>5.5130999999999995E-4</v>
      </c>
      <c r="AF6324" s="80">
        <f t="shared" si="416"/>
        <v>1.3642760526842703</v>
      </c>
      <c r="AG6324" s="123">
        <f t="shared" si="415"/>
        <v>1364.2760519999999</v>
      </c>
      <c r="AH6324" s="126" cm="1">
        <f t="array" ref="AH6324">_xlfn.XLOOKUP(AD6323,CDIHistorico_[Data],CDIHistorico_[CDI dia]/100,AH6323,0)</f>
        <v>5.5130999999999995E-4</v>
      </c>
      <c r="AI6324" s="2">
        <f t="shared" si="417"/>
        <v>1.3642760526842703</v>
      </c>
    </row>
    <row r="6325" spans="26:35" x14ac:dyDescent="0.25">
      <c r="Z6325"/>
      <c r="AD6325" s="5">
        <f t="shared" si="418"/>
        <v>45897</v>
      </c>
      <c r="AE6325" s="96" cm="1">
        <f t="array" ref="AE6325">_xlfn.XLOOKUP(AD6324,SELICHistorico[Data],SELICHistorico[SELIC dia]/100,AE6324,0)</f>
        <v>5.5130999999999995E-4</v>
      </c>
      <c r="AF6325" s="80">
        <f t="shared" si="416"/>
        <v>1.3650281917148759</v>
      </c>
      <c r="AG6325" s="123">
        <f t="shared" si="415"/>
        <v>1365.0281910000001</v>
      </c>
      <c r="AH6325" s="126" cm="1">
        <f t="array" ref="AH6325">_xlfn.XLOOKUP(AD6324,CDIHistorico_[Data],CDIHistorico_[CDI dia]/100,AH6324,0)</f>
        <v>5.5130999999999995E-4</v>
      </c>
      <c r="AI6325" s="2">
        <f t="shared" si="417"/>
        <v>1.3650281917148759</v>
      </c>
    </row>
    <row r="6326" spans="26:35" x14ac:dyDescent="0.25">
      <c r="Z6326"/>
      <c r="AD6326" s="5">
        <f t="shared" si="418"/>
        <v>45898</v>
      </c>
      <c r="AE6326" s="96" cm="1">
        <f t="array" ref="AE6326">_xlfn.XLOOKUP(AD6325,SELICHistorico[Data],SELICHistorico[SELIC dia]/100,AE6325,0)</f>
        <v>5.5130999999999995E-4</v>
      </c>
      <c r="AF6326" s="80">
        <f t="shared" si="416"/>
        <v>1.3657807454072504</v>
      </c>
      <c r="AG6326" s="123">
        <f t="shared" si="415"/>
        <v>1365.780745</v>
      </c>
      <c r="AH6326" s="126" cm="1">
        <f t="array" ref="AH6326">_xlfn.XLOOKUP(AD6325,CDIHistorico_[Data],CDIHistorico_[CDI dia]/100,AH6325,0)</f>
        <v>5.5130999999999995E-4</v>
      </c>
      <c r="AI6326" s="2">
        <f t="shared" si="417"/>
        <v>1.3657807454072504</v>
      </c>
    </row>
    <row r="6327" spans="26:35" x14ac:dyDescent="0.25">
      <c r="Z6327"/>
      <c r="AD6327" s="5">
        <f t="shared" si="418"/>
        <v>45901</v>
      </c>
      <c r="AE6327" s="96" cm="1">
        <f t="array" ref="AE6327">_xlfn.XLOOKUP(AD6326,SELICHistorico[Data],SELICHistorico[SELIC dia]/100,AE6326,0)</f>
        <v>5.5130999999999995E-4</v>
      </c>
      <c r="AF6327" s="80">
        <f t="shared" si="416"/>
        <v>1.3665337139900009</v>
      </c>
      <c r="AG6327" s="123">
        <f t="shared" si="415"/>
        <v>1366.533713</v>
      </c>
      <c r="AH6327" s="126" cm="1">
        <f t="array" ref="AH6327">_xlfn.XLOOKUP(AD6326,CDIHistorico_[Data],CDIHistorico_[CDI dia]/100,AH6326,0)</f>
        <v>5.5130999999999995E-4</v>
      </c>
      <c r="AI6327" s="2">
        <f t="shared" si="417"/>
        <v>1.3665337139900009</v>
      </c>
    </row>
    <row r="6328" spans="26:35" x14ac:dyDescent="0.25">
      <c r="Z6328"/>
      <c r="AD6328" s="5">
        <f t="shared" si="418"/>
        <v>45902</v>
      </c>
      <c r="AE6328" s="96" cm="1">
        <f t="array" ref="AE6328">_xlfn.XLOOKUP(AD6327,SELICHistorico[Data],SELICHistorico[SELIC dia]/100,AE6327,0)</f>
        <v>5.5130999999999995E-4</v>
      </c>
      <c r="AF6328" s="80">
        <f t="shared" si="416"/>
        <v>1.3672870976918607</v>
      </c>
      <c r="AG6328" s="123">
        <f t="shared" si="415"/>
        <v>1367.2870969999999</v>
      </c>
      <c r="AH6328" s="126" cm="1">
        <f t="array" ref="AH6328">_xlfn.XLOOKUP(AD6327,CDIHistorico_[Data],CDIHistorico_[CDI dia]/100,AH6327,0)</f>
        <v>5.5130999999999995E-4</v>
      </c>
      <c r="AI6328" s="2">
        <f t="shared" si="417"/>
        <v>1.3672870976918607</v>
      </c>
    </row>
    <row r="6329" spans="26:35" x14ac:dyDescent="0.25">
      <c r="Z6329"/>
      <c r="AD6329" s="5">
        <f t="shared" si="418"/>
        <v>45903</v>
      </c>
      <c r="AE6329" s="96" cm="1">
        <f t="array" ref="AE6329">_xlfn.XLOOKUP(AD6328,SELICHistorico[Data],SELICHistorico[SELIC dia]/100,AE6328,0)</f>
        <v>5.5130999999999995E-4</v>
      </c>
      <c r="AF6329" s="80">
        <f t="shared" si="416"/>
        <v>1.3680408967416893</v>
      </c>
      <c r="AG6329" s="123">
        <f t="shared" si="415"/>
        <v>1368.040896</v>
      </c>
      <c r="AH6329" s="126" cm="1">
        <f t="array" ref="AH6329">_xlfn.XLOOKUP(AD6328,CDIHistorico_[Data],CDIHistorico_[CDI dia]/100,AH6328,0)</f>
        <v>5.5130999999999995E-4</v>
      </c>
      <c r="AI6329" s="2">
        <f t="shared" si="417"/>
        <v>1.3680408967416893</v>
      </c>
    </row>
    <row r="6330" spans="26:35" x14ac:dyDescent="0.25">
      <c r="Z6330"/>
      <c r="AD6330" s="5">
        <f t="shared" si="418"/>
        <v>45904</v>
      </c>
      <c r="AE6330" s="96" cm="1">
        <f t="array" ref="AE6330">_xlfn.XLOOKUP(AD6329,SELICHistorico[Data],SELICHistorico[SELIC dia]/100,AE6329,0)</f>
        <v>5.5130999999999995E-4</v>
      </c>
      <c r="AF6330" s="80">
        <f t="shared" si="416"/>
        <v>1.368795111368472</v>
      </c>
      <c r="AG6330" s="123">
        <f t="shared" si="415"/>
        <v>1368.7951109999999</v>
      </c>
      <c r="AH6330" s="126" cm="1">
        <f t="array" ref="AH6330">_xlfn.XLOOKUP(AD6329,CDIHistorico_[Data],CDIHistorico_[CDI dia]/100,AH6329,0)</f>
        <v>5.5130999999999995E-4</v>
      </c>
      <c r="AI6330" s="2">
        <f t="shared" si="417"/>
        <v>1.368795111368472</v>
      </c>
    </row>
    <row r="6331" spans="26:35" x14ac:dyDescent="0.25">
      <c r="Z6331"/>
      <c r="AD6331" s="5">
        <f t="shared" si="418"/>
        <v>45905</v>
      </c>
      <c r="AE6331" s="96" cm="1">
        <f t="array" ref="AE6331">_xlfn.XLOOKUP(AD6330,SELICHistorico[Data],SELICHistorico[SELIC dia]/100,AE6330,0)</f>
        <v>5.5130999999999995E-4</v>
      </c>
      <c r="AF6331" s="80">
        <f t="shared" si="416"/>
        <v>1.3695497418013207</v>
      </c>
      <c r="AG6331" s="123">
        <f t="shared" si="415"/>
        <v>1369.549741</v>
      </c>
      <c r="AH6331" s="126" cm="1">
        <f t="array" ref="AH6331">_xlfn.XLOOKUP(AD6330,CDIHistorico_[Data],CDIHistorico_[CDI dia]/100,AH6330,0)</f>
        <v>5.5130999999999995E-4</v>
      </c>
      <c r="AI6331" s="2">
        <f t="shared" si="417"/>
        <v>1.3695497418013207</v>
      </c>
    </row>
    <row r="6332" spans="26:35" x14ac:dyDescent="0.25">
      <c r="Z6332"/>
      <c r="AD6332" s="5">
        <f t="shared" si="418"/>
        <v>45908</v>
      </c>
      <c r="AE6332" s="96" cm="1">
        <f t="array" ref="AE6332">_xlfn.XLOOKUP(AD6331,SELICHistorico[Data],SELICHistorico[SELIC dia]/100,AE6331,0)</f>
        <v>5.5130999999999995E-4</v>
      </c>
      <c r="AF6332" s="80">
        <f t="shared" si="416"/>
        <v>1.3703047882694732</v>
      </c>
      <c r="AG6332" s="123">
        <f t="shared" si="415"/>
        <v>1370.3047879999999</v>
      </c>
      <c r="AH6332" s="126" cm="1">
        <f t="array" ref="AH6332">_xlfn.XLOOKUP(AD6331,CDIHistorico_[Data],CDIHistorico_[CDI dia]/100,AH6331,0)</f>
        <v>5.5130999999999995E-4</v>
      </c>
      <c r="AI6332" s="2">
        <f t="shared" si="417"/>
        <v>1.3703047882694732</v>
      </c>
    </row>
    <row r="6333" spans="26:35" x14ac:dyDescent="0.25">
      <c r="Z6333"/>
      <c r="AD6333" s="5">
        <f t="shared" si="418"/>
        <v>45909</v>
      </c>
      <c r="AE6333" s="96" cm="1">
        <f t="array" ref="AE6333">_xlfn.XLOOKUP(AD6332,SELICHistorico[Data],SELICHistorico[SELIC dia]/100,AE6332,0)</f>
        <v>5.5130999999999995E-4</v>
      </c>
      <c r="AF6333" s="80">
        <f t="shared" si="416"/>
        <v>1.3710602510022942</v>
      </c>
      <c r="AG6333" s="123">
        <f t="shared" si="415"/>
        <v>1371.0602510000001</v>
      </c>
      <c r="AH6333" s="126" cm="1">
        <f t="array" ref="AH6333">_xlfn.XLOOKUP(AD6332,CDIHistorico_[Data],CDIHistorico_[CDI dia]/100,AH6332,0)</f>
        <v>5.5130999999999995E-4</v>
      </c>
      <c r="AI6333" s="2">
        <f t="shared" si="417"/>
        <v>1.3710602510022942</v>
      </c>
    </row>
    <row r="6334" spans="26:35" x14ac:dyDescent="0.25">
      <c r="Z6334"/>
      <c r="AD6334" s="5">
        <f t="shared" si="418"/>
        <v>45910</v>
      </c>
      <c r="AE6334" s="96" cm="1">
        <f t="array" ref="AE6334">_xlfn.XLOOKUP(AD6333,SELICHistorico[Data],SELICHistorico[SELIC dia]/100,AE6333,0)</f>
        <v>5.5130999999999995E-4</v>
      </c>
      <c r="AF6334" s="80">
        <f t="shared" si="416"/>
        <v>1.3718161302292744</v>
      </c>
      <c r="AG6334" s="123">
        <f t="shared" si="415"/>
        <v>1371.8161299999999</v>
      </c>
      <c r="AH6334" s="126" cm="1">
        <f t="array" ref="AH6334">_xlfn.XLOOKUP(AD6333,CDIHistorico_[Data],CDIHistorico_[CDI dia]/100,AH6333,0)</f>
        <v>5.5130999999999995E-4</v>
      </c>
      <c r="AI6334" s="2">
        <f t="shared" si="417"/>
        <v>1.3718161302292744</v>
      </c>
    </row>
    <row r="6335" spans="26:35" x14ac:dyDescent="0.25">
      <c r="Z6335"/>
      <c r="AD6335" s="5">
        <f t="shared" si="418"/>
        <v>45911</v>
      </c>
      <c r="AE6335" s="96" cm="1">
        <f t="array" ref="AE6335">_xlfn.XLOOKUP(AD6334,SELICHistorico[Data],SELICHistorico[SELIC dia]/100,AE6334,0)</f>
        <v>5.5130999999999995E-4</v>
      </c>
      <c r="AF6335" s="80">
        <f t="shared" si="416"/>
        <v>1.3725724261800312</v>
      </c>
      <c r="AG6335" s="123">
        <f t="shared" si="415"/>
        <v>1372.572426</v>
      </c>
      <c r="AH6335" s="126" cm="1">
        <f t="array" ref="AH6335">_xlfn.XLOOKUP(AD6334,CDIHistorico_[Data],CDIHistorico_[CDI dia]/100,AH6334,0)</f>
        <v>5.5130999999999995E-4</v>
      </c>
      <c r="AI6335" s="2">
        <f t="shared" si="417"/>
        <v>1.3725724261800312</v>
      </c>
    </row>
    <row r="6336" spans="26:35" x14ac:dyDescent="0.25">
      <c r="Z6336"/>
      <c r="AD6336" s="5">
        <f t="shared" si="418"/>
        <v>45912</v>
      </c>
      <c r="AE6336" s="96" cm="1">
        <f t="array" ref="AE6336">_xlfn.XLOOKUP(AD6335,SELICHistorico[Data],SELICHistorico[SELIC dia]/100,AE6335,0)</f>
        <v>5.5130999999999995E-4</v>
      </c>
      <c r="AF6336" s="80">
        <f t="shared" si="416"/>
        <v>1.3733291390843085</v>
      </c>
      <c r="AG6336" s="123">
        <f t="shared" si="415"/>
        <v>1373.3291389999999</v>
      </c>
      <c r="AH6336" s="126" cm="1">
        <f t="array" ref="AH6336">_xlfn.XLOOKUP(AD6335,CDIHistorico_[Data],CDIHistorico_[CDI dia]/100,AH6335,0)</f>
        <v>5.5130999999999995E-4</v>
      </c>
      <c r="AI6336" s="2">
        <f t="shared" si="417"/>
        <v>1.3733291390843085</v>
      </c>
    </row>
    <row r="6337" spans="26:35" x14ac:dyDescent="0.25">
      <c r="Z6337"/>
      <c r="AD6337" s="5">
        <f t="shared" si="418"/>
        <v>45915</v>
      </c>
      <c r="AE6337" s="96" cm="1">
        <f t="array" ref="AE6337">_xlfn.XLOOKUP(AD6336,SELICHistorico[Data],SELICHistorico[SELIC dia]/100,AE6336,0)</f>
        <v>5.5130999999999995E-4</v>
      </c>
      <c r="AF6337" s="80">
        <f t="shared" si="416"/>
        <v>1.3740862691719773</v>
      </c>
      <c r="AG6337" s="123">
        <f t="shared" si="415"/>
        <v>1374.0862689999999</v>
      </c>
      <c r="AH6337" s="126" cm="1">
        <f t="array" ref="AH6337">_xlfn.XLOOKUP(AD6336,CDIHistorico_[Data],CDIHistorico_[CDI dia]/100,AH6336,0)</f>
        <v>5.5130999999999995E-4</v>
      </c>
      <c r="AI6337" s="2">
        <f t="shared" si="417"/>
        <v>1.3740862691719773</v>
      </c>
    </row>
    <row r="6338" spans="26:35" x14ac:dyDescent="0.25">
      <c r="Z6338"/>
      <c r="AD6338" s="5">
        <f t="shared" si="418"/>
        <v>45916</v>
      </c>
      <c r="AE6338" s="96" cm="1">
        <f t="array" ref="AE6338">_xlfn.XLOOKUP(AD6337,SELICHistorico[Data],SELICHistorico[SELIC dia]/100,AE6337,0)</f>
        <v>5.5130999999999995E-4</v>
      </c>
      <c r="AF6338" s="80">
        <f t="shared" si="416"/>
        <v>1.3748438166730346</v>
      </c>
      <c r="AG6338" s="123">
        <f t="shared" si="415"/>
        <v>1374.8438160000001</v>
      </c>
      <c r="AH6338" s="126" cm="1">
        <f t="array" ref="AH6338">_xlfn.XLOOKUP(AD6337,CDIHistorico_[Data],CDIHistorico_[CDI dia]/100,AH6337,0)</f>
        <v>5.5130999999999995E-4</v>
      </c>
      <c r="AI6338" s="2">
        <f t="shared" si="417"/>
        <v>1.3748438166730346</v>
      </c>
    </row>
    <row r="6339" spans="26:35" x14ac:dyDescent="0.25">
      <c r="Z6339"/>
      <c r="AD6339" s="5">
        <f t="shared" si="418"/>
        <v>45917</v>
      </c>
      <c r="AE6339" s="96" cm="1">
        <f t="array" ref="AE6339">_xlfn.XLOOKUP(AD6338,SELICHistorico[Data],SELICHistorico[SELIC dia]/100,AE6338,0)</f>
        <v>5.5130999999999995E-4</v>
      </c>
      <c r="AF6339" s="80">
        <f t="shared" si="416"/>
        <v>1.3756017818176047</v>
      </c>
      <c r="AG6339" s="123">
        <f t="shared" si="415"/>
        <v>1375.6017810000001</v>
      </c>
      <c r="AH6339" s="126" cm="1">
        <f t="array" ref="AH6339">_xlfn.XLOOKUP(AD6338,CDIHistorico_[Data],CDIHistorico_[CDI dia]/100,AH6338,0)</f>
        <v>5.5130999999999995E-4</v>
      </c>
      <c r="AI6339" s="2">
        <f t="shared" si="417"/>
        <v>1.3756017818176047</v>
      </c>
    </row>
    <row r="6340" spans="26:35" x14ac:dyDescent="0.25">
      <c r="Z6340"/>
      <c r="AD6340" s="5">
        <f t="shared" si="418"/>
        <v>45918</v>
      </c>
      <c r="AE6340" s="96" cm="1">
        <f t="array" ref="AE6340">_xlfn.XLOOKUP(AD6339,SELICHistorico[Data],SELICHistorico[SELIC dia]/100,AE6339,0)</f>
        <v>5.5130999999999995E-4</v>
      </c>
      <c r="AF6340" s="80">
        <f t="shared" si="416"/>
        <v>1.3763601648359387</v>
      </c>
      <c r="AG6340" s="123">
        <f t="shared" si="415"/>
        <v>1376.3601639999999</v>
      </c>
      <c r="AH6340" s="126" cm="1">
        <f t="array" ref="AH6340">_xlfn.XLOOKUP(AD6339,CDIHistorico_[Data],CDIHistorico_[CDI dia]/100,AH6339,0)</f>
        <v>5.5130999999999995E-4</v>
      </c>
      <c r="AI6340" s="2">
        <f t="shared" si="417"/>
        <v>1.3763601648359387</v>
      </c>
    </row>
    <row r="6341" spans="26:35" x14ac:dyDescent="0.25">
      <c r="Z6341"/>
      <c r="AD6341" s="5">
        <f t="shared" si="418"/>
        <v>45919</v>
      </c>
      <c r="AE6341" s="96" cm="1">
        <f t="array" ref="AE6341">_xlfn.XLOOKUP(AD6340,SELICHistorico[Data],SELICHistorico[SELIC dia]/100,AE6340,0)</f>
        <v>5.5130999999999995E-4</v>
      </c>
      <c r="AF6341" s="80">
        <f t="shared" si="416"/>
        <v>1.3771189659584144</v>
      </c>
      <c r="AG6341" s="123">
        <f t="shared" si="415"/>
        <v>1377.1189649999999</v>
      </c>
      <c r="AH6341" s="126" cm="1">
        <f t="array" ref="AH6341">_xlfn.XLOOKUP(AD6340,CDIHistorico_[Data],CDIHistorico_[CDI dia]/100,AH6340,0)</f>
        <v>5.5130999999999995E-4</v>
      </c>
      <c r="AI6341" s="2">
        <f t="shared" si="417"/>
        <v>1.3771189659584144</v>
      </c>
    </row>
    <row r="6342" spans="26:35" x14ac:dyDescent="0.25">
      <c r="Z6342"/>
      <c r="AD6342" s="5">
        <f t="shared" si="418"/>
        <v>45922</v>
      </c>
      <c r="AE6342" s="96" cm="1">
        <f t="array" ref="AE6342">_xlfn.XLOOKUP(AD6341,SELICHistorico[Data],SELICHistorico[SELIC dia]/100,AE6341,0)</f>
        <v>5.5130999999999995E-4</v>
      </c>
      <c r="AF6342" s="80">
        <f t="shared" si="416"/>
        <v>1.3778781854155371</v>
      </c>
      <c r="AG6342" s="123">
        <f t="shared" si="415"/>
        <v>1377.878185</v>
      </c>
      <c r="AH6342" s="126" cm="1">
        <f t="array" ref="AH6342">_xlfn.XLOOKUP(AD6341,CDIHistorico_[Data],CDIHistorico_[CDI dia]/100,AH6341,0)</f>
        <v>5.5130999999999995E-4</v>
      </c>
      <c r="AI6342" s="2">
        <f t="shared" si="417"/>
        <v>1.3778781854155371</v>
      </c>
    </row>
    <row r="6343" spans="26:35" x14ac:dyDescent="0.25">
      <c r="Z6343"/>
      <c r="AD6343" s="5">
        <f t="shared" si="418"/>
        <v>45923</v>
      </c>
      <c r="AE6343" s="96" cm="1">
        <f t="array" ref="AE6343">_xlfn.XLOOKUP(AD6342,SELICHistorico[Data],SELICHistorico[SELIC dia]/100,AE6342,0)</f>
        <v>5.5130999999999995E-4</v>
      </c>
      <c r="AF6343" s="80">
        <f t="shared" si="416"/>
        <v>1.3786378234379386</v>
      </c>
      <c r="AG6343" s="123">
        <f t="shared" si="415"/>
        <v>1378.637823</v>
      </c>
      <c r="AH6343" s="126" cm="1">
        <f t="array" ref="AH6343">_xlfn.XLOOKUP(AD6342,CDIHistorico_[Data],CDIHistorico_[CDI dia]/100,AH6342,0)</f>
        <v>5.5130999999999995E-4</v>
      </c>
      <c r="AI6343" s="2">
        <f t="shared" si="417"/>
        <v>1.3786378234379386</v>
      </c>
    </row>
    <row r="6344" spans="26:35" x14ac:dyDescent="0.25">
      <c r="Z6344"/>
      <c r="AD6344" s="5">
        <f t="shared" si="418"/>
        <v>45924</v>
      </c>
      <c r="AE6344" s="96" cm="1">
        <f t="array" ref="AE6344">_xlfn.XLOOKUP(AD6343,SELICHistorico[Data],SELICHistorico[SELIC dia]/100,AE6343,0)</f>
        <v>5.5130999999999995E-4</v>
      </c>
      <c r="AF6344" s="80">
        <f t="shared" si="416"/>
        <v>1.3793978802563782</v>
      </c>
      <c r="AG6344" s="123">
        <f t="shared" si="415"/>
        <v>1379.39788</v>
      </c>
      <c r="AH6344" s="126" cm="1">
        <f t="array" ref="AH6344">_xlfn.XLOOKUP(AD6343,CDIHistorico_[Data],CDIHistorico_[CDI dia]/100,AH6343,0)</f>
        <v>5.5130999999999995E-4</v>
      </c>
      <c r="AI6344" s="2">
        <f t="shared" si="417"/>
        <v>1.3793978802563782</v>
      </c>
    </row>
    <row r="6345" spans="26:35" x14ac:dyDescent="0.25">
      <c r="Z6345"/>
      <c r="AD6345" s="5">
        <f t="shared" si="418"/>
        <v>45925</v>
      </c>
      <c r="AE6345" s="96" cm="1">
        <f t="array" ref="AE6345">_xlfn.XLOOKUP(AD6344,SELICHistorico[Data],SELICHistorico[SELIC dia]/100,AE6344,0)</f>
        <v>5.5130999999999995E-4</v>
      </c>
      <c r="AF6345" s="80">
        <f t="shared" si="416"/>
        <v>1.3801583561017425</v>
      </c>
      <c r="AG6345" s="123">
        <f t="shared" si="415"/>
        <v>1380.1583559999999</v>
      </c>
      <c r="AH6345" s="126" cm="1">
        <f t="array" ref="AH6345">_xlfn.XLOOKUP(AD6344,CDIHistorico_[Data],CDIHistorico_[CDI dia]/100,AH6344,0)</f>
        <v>5.5130999999999995E-4</v>
      </c>
      <c r="AI6345" s="2">
        <f t="shared" si="417"/>
        <v>1.3801583561017425</v>
      </c>
    </row>
    <row r="6346" spans="26:35" x14ac:dyDescent="0.25">
      <c r="Z6346"/>
      <c r="AD6346" s="5">
        <f t="shared" si="418"/>
        <v>45926</v>
      </c>
      <c r="AE6346" s="96" cm="1">
        <f t="array" ref="AE6346">_xlfn.XLOOKUP(AD6345,SELICHistorico[Data],SELICHistorico[SELIC dia]/100,AE6345,0)</f>
        <v>5.5130999999999995E-4</v>
      </c>
      <c r="AF6346" s="80">
        <f t="shared" si="416"/>
        <v>1.380919251205045</v>
      </c>
      <c r="AG6346" s="123">
        <f t="shared" si="415"/>
        <v>1380.919251</v>
      </c>
      <c r="AH6346" s="126" cm="1">
        <f t="array" ref="AH6346">_xlfn.XLOOKUP(AD6345,CDIHistorico_[Data],CDIHistorico_[CDI dia]/100,AH6345,0)</f>
        <v>5.5130999999999995E-4</v>
      </c>
      <c r="AI6346" s="2">
        <f t="shared" si="417"/>
        <v>1.380919251205045</v>
      </c>
    </row>
    <row r="6347" spans="26:35" x14ac:dyDescent="0.25">
      <c r="Z6347"/>
      <c r="AD6347" s="5">
        <f t="shared" si="418"/>
        <v>45929</v>
      </c>
      <c r="AE6347" s="96" cm="1">
        <f t="array" ref="AE6347">_xlfn.XLOOKUP(AD6346,SELICHistorico[Data],SELICHistorico[SELIC dia]/100,AE6346,0)</f>
        <v>5.5130999999999995E-4</v>
      </c>
      <c r="AF6347" s="80">
        <f t="shared" si="416"/>
        <v>1.3816805657974269</v>
      </c>
      <c r="AG6347" s="123">
        <f t="shared" si="415"/>
        <v>1381.6805649999999</v>
      </c>
      <c r="AH6347" s="126" cm="1">
        <f t="array" ref="AH6347">_xlfn.XLOOKUP(AD6346,CDIHistorico_[Data],CDIHistorico_[CDI dia]/100,AH6346,0)</f>
        <v>5.5130999999999995E-4</v>
      </c>
      <c r="AI6347" s="2">
        <f t="shared" si="417"/>
        <v>1.3816805657974269</v>
      </c>
    </row>
    <row r="6348" spans="26:35" x14ac:dyDescent="0.25">
      <c r="Z6348"/>
      <c r="AD6348" s="5">
        <f t="shared" si="418"/>
        <v>45930</v>
      </c>
      <c r="AE6348" s="96" cm="1">
        <f t="array" ref="AE6348">_xlfn.XLOOKUP(AD6347,SELICHistorico[Data],SELICHistorico[SELIC dia]/100,AE6347,0)</f>
        <v>5.5130999999999995E-4</v>
      </c>
      <c r="AF6348" s="80">
        <f t="shared" si="416"/>
        <v>1.3824423001101569</v>
      </c>
      <c r="AG6348" s="123">
        <f t="shared" ref="AG6348:AG6411" si="419">TRUNC(1000*AF6348,6)</f>
        <v>1382.4422999999999</v>
      </c>
      <c r="AH6348" s="126" cm="1">
        <f t="array" ref="AH6348">_xlfn.XLOOKUP(AD6347,CDIHistorico_[Data],CDIHistorico_[CDI dia]/100,AH6347,0)</f>
        <v>5.5130999999999995E-4</v>
      </c>
      <c r="AI6348" s="2">
        <f t="shared" si="417"/>
        <v>1.3824423001101569</v>
      </c>
    </row>
    <row r="6349" spans="26:35" x14ac:dyDescent="0.25">
      <c r="Z6349"/>
      <c r="AD6349" s="5">
        <f t="shared" si="418"/>
        <v>45931</v>
      </c>
      <c r="AE6349" s="96" cm="1">
        <f t="array" ref="AE6349">_xlfn.XLOOKUP(AD6348,SELICHistorico[Data],SELICHistorico[SELIC dia]/100,AE6348,0)</f>
        <v>5.5130999999999995E-4</v>
      </c>
      <c r="AF6349" s="80">
        <f t="shared" ref="AF6349:AF6412" si="420">AF6348*(1+AE6349)</f>
        <v>1.3832044543746307</v>
      </c>
      <c r="AG6349" s="123">
        <f t="shared" si="419"/>
        <v>1383.2044539999999</v>
      </c>
      <c r="AH6349" s="126" cm="1">
        <f t="array" ref="AH6349">_xlfn.XLOOKUP(AD6348,CDIHistorico_[Data],CDIHistorico_[CDI dia]/100,AH6348,0)</f>
        <v>5.5130999999999995E-4</v>
      </c>
      <c r="AI6349" s="2">
        <f t="shared" ref="AI6349:AI6412" si="421">AI6348*(1+AH6349)</f>
        <v>1.3832044543746307</v>
      </c>
    </row>
    <row r="6350" spans="26:35" x14ac:dyDescent="0.25">
      <c r="Z6350"/>
      <c r="AD6350" s="5">
        <f t="shared" si="418"/>
        <v>45932</v>
      </c>
      <c r="AE6350" s="96" cm="1">
        <f t="array" ref="AE6350">_xlfn.XLOOKUP(AD6349,SELICHistorico[Data],SELICHistorico[SELIC dia]/100,AE6349,0)</f>
        <v>5.5130999999999995E-4</v>
      </c>
      <c r="AF6350" s="80">
        <f t="shared" si="420"/>
        <v>1.383967028822372</v>
      </c>
      <c r="AG6350" s="123">
        <f t="shared" si="419"/>
        <v>1383.967028</v>
      </c>
      <c r="AH6350" s="126" cm="1">
        <f t="array" ref="AH6350">_xlfn.XLOOKUP(AD6349,CDIHistorico_[Data],CDIHistorico_[CDI dia]/100,AH6349,0)</f>
        <v>5.5130999999999995E-4</v>
      </c>
      <c r="AI6350" s="2">
        <f t="shared" si="421"/>
        <v>1.383967028822372</v>
      </c>
    </row>
    <row r="6351" spans="26:35" x14ac:dyDescent="0.25">
      <c r="Z6351"/>
      <c r="AD6351" s="5">
        <f t="shared" si="418"/>
        <v>45933</v>
      </c>
      <c r="AE6351" s="96" cm="1">
        <f t="array" ref="AE6351">_xlfn.XLOOKUP(AD6350,SELICHistorico[Data],SELICHistorico[SELIC dia]/100,AE6350,0)</f>
        <v>5.5130999999999995E-4</v>
      </c>
      <c r="AF6351" s="80">
        <f t="shared" si="420"/>
        <v>1.3847300236850322</v>
      </c>
      <c r="AG6351" s="123">
        <f t="shared" si="419"/>
        <v>1384.7300230000001</v>
      </c>
      <c r="AH6351" s="126" cm="1">
        <f t="array" ref="AH6351">_xlfn.XLOOKUP(AD6350,CDIHistorico_[Data],CDIHistorico_[CDI dia]/100,AH6350,0)</f>
        <v>5.5130999999999995E-4</v>
      </c>
      <c r="AI6351" s="2">
        <f t="shared" si="421"/>
        <v>1.3847300236850322</v>
      </c>
    </row>
    <row r="6352" spans="26:35" x14ac:dyDescent="0.25">
      <c r="Z6352"/>
      <c r="AD6352" s="5">
        <f t="shared" si="418"/>
        <v>45936</v>
      </c>
      <c r="AE6352" s="96" cm="1">
        <f t="array" ref="AE6352">_xlfn.XLOOKUP(AD6351,SELICHistorico[Data],SELICHistorico[SELIC dia]/100,AE6351,0)</f>
        <v>5.5130999999999995E-4</v>
      </c>
      <c r="AF6352" s="80">
        <f t="shared" si="420"/>
        <v>1.3854934391943901</v>
      </c>
      <c r="AG6352" s="123">
        <f t="shared" si="419"/>
        <v>1385.4934390000001</v>
      </c>
      <c r="AH6352" s="126" cm="1">
        <f t="array" ref="AH6352">_xlfn.XLOOKUP(AD6351,CDIHistorico_[Data],CDIHistorico_[CDI dia]/100,AH6351,0)</f>
        <v>5.5130999999999995E-4</v>
      </c>
      <c r="AI6352" s="2">
        <f t="shared" si="421"/>
        <v>1.3854934391943901</v>
      </c>
    </row>
    <row r="6353" spans="26:35" x14ac:dyDescent="0.25">
      <c r="Z6353"/>
      <c r="AD6353" s="5">
        <f t="shared" si="418"/>
        <v>45937</v>
      </c>
      <c r="AE6353" s="96" cm="1">
        <f t="array" ref="AE6353">_xlfn.XLOOKUP(AD6352,SELICHistorico[Data],SELICHistorico[SELIC dia]/100,AE6352,0)</f>
        <v>5.5130999999999995E-4</v>
      </c>
      <c r="AF6353" s="80">
        <f t="shared" si="420"/>
        <v>1.3862572755823523</v>
      </c>
      <c r="AG6353" s="123">
        <f t="shared" si="419"/>
        <v>1386.2572749999999</v>
      </c>
      <c r="AH6353" s="126" cm="1">
        <f t="array" ref="AH6353">_xlfn.XLOOKUP(AD6352,CDIHistorico_[Data],CDIHistorico_[CDI dia]/100,AH6352,0)</f>
        <v>5.5130999999999995E-4</v>
      </c>
      <c r="AI6353" s="2">
        <f t="shared" si="421"/>
        <v>1.3862572755823523</v>
      </c>
    </row>
    <row r="6354" spans="26:35" x14ac:dyDescent="0.25">
      <c r="Z6354"/>
      <c r="AD6354" s="5">
        <f t="shared" si="418"/>
        <v>45938</v>
      </c>
      <c r="AE6354" s="96" cm="1">
        <f t="array" ref="AE6354">_xlfn.XLOOKUP(AD6353,SELICHistorico[Data],SELICHistorico[SELIC dia]/100,AE6353,0)</f>
        <v>5.5130999999999995E-4</v>
      </c>
      <c r="AF6354" s="80">
        <f t="shared" si="420"/>
        <v>1.3870215330809537</v>
      </c>
      <c r="AG6354" s="123">
        <f t="shared" si="419"/>
        <v>1387.0215330000001</v>
      </c>
      <c r="AH6354" s="126" cm="1">
        <f t="array" ref="AH6354">_xlfn.XLOOKUP(AD6353,CDIHistorico_[Data],CDIHistorico_[CDI dia]/100,AH6353,0)</f>
        <v>5.5130999999999995E-4</v>
      </c>
      <c r="AI6354" s="2">
        <f t="shared" si="421"/>
        <v>1.3870215330809537</v>
      </c>
    </row>
    <row r="6355" spans="26:35" x14ac:dyDescent="0.25">
      <c r="Z6355"/>
      <c r="AD6355" s="5">
        <f t="shared" si="418"/>
        <v>45939</v>
      </c>
      <c r="AE6355" s="96" cm="1">
        <f t="array" ref="AE6355">_xlfn.XLOOKUP(AD6354,SELICHistorico[Data],SELICHistorico[SELIC dia]/100,AE6354,0)</f>
        <v>5.5130999999999995E-4</v>
      </c>
      <c r="AF6355" s="80">
        <f t="shared" si="420"/>
        <v>1.3877862119223567</v>
      </c>
      <c r="AG6355" s="123">
        <f t="shared" si="419"/>
        <v>1387.7862110000001</v>
      </c>
      <c r="AH6355" s="126" cm="1">
        <f t="array" ref="AH6355">_xlfn.XLOOKUP(AD6354,CDIHistorico_[Data],CDIHistorico_[CDI dia]/100,AH6354,0)</f>
        <v>5.5130999999999995E-4</v>
      </c>
      <c r="AI6355" s="2">
        <f t="shared" si="421"/>
        <v>1.3877862119223567</v>
      </c>
    </row>
    <row r="6356" spans="26:35" x14ac:dyDescent="0.25">
      <c r="Z6356"/>
      <c r="AD6356" s="5">
        <f t="shared" ref="AD6356:AD6419" si="422">WORKDAY(AD6355,1,feriados)</f>
        <v>45940</v>
      </c>
      <c r="AE6356" s="96" cm="1">
        <f t="array" ref="AE6356">_xlfn.XLOOKUP(AD6355,SELICHistorico[Data],SELICHistorico[SELIC dia]/100,AE6355,0)</f>
        <v>5.5130999999999995E-4</v>
      </c>
      <c r="AF6356" s="80">
        <f t="shared" si="420"/>
        <v>1.3885513123388518</v>
      </c>
      <c r="AG6356" s="123">
        <f t="shared" si="419"/>
        <v>1388.5513120000001</v>
      </c>
      <c r="AH6356" s="126" cm="1">
        <f t="array" ref="AH6356">_xlfn.XLOOKUP(AD6355,CDIHistorico_[Data],CDIHistorico_[CDI dia]/100,AH6355,0)</f>
        <v>5.5130999999999995E-4</v>
      </c>
      <c r="AI6356" s="2">
        <f t="shared" si="421"/>
        <v>1.3885513123388518</v>
      </c>
    </row>
    <row r="6357" spans="26:35" x14ac:dyDescent="0.25">
      <c r="Z6357"/>
      <c r="AD6357" s="5">
        <f t="shared" si="422"/>
        <v>45943</v>
      </c>
      <c r="AE6357" s="96" cm="1">
        <f t="array" ref="AE6357">_xlfn.XLOOKUP(AD6356,SELICHistorico[Data],SELICHistorico[SELIC dia]/100,AE6356,0)</f>
        <v>5.5130999999999995E-4</v>
      </c>
      <c r="AF6357" s="80">
        <f t="shared" si="420"/>
        <v>1.3893168345628575</v>
      </c>
      <c r="AG6357" s="123">
        <f t="shared" si="419"/>
        <v>1389.316834</v>
      </c>
      <c r="AH6357" s="126" cm="1">
        <f t="array" ref="AH6357">_xlfn.XLOOKUP(AD6356,CDIHistorico_[Data],CDIHistorico_[CDI dia]/100,AH6356,0)</f>
        <v>5.5130999999999995E-4</v>
      </c>
      <c r="AI6357" s="2">
        <f t="shared" si="421"/>
        <v>1.3893168345628575</v>
      </c>
    </row>
    <row r="6358" spans="26:35" x14ac:dyDescent="0.25">
      <c r="Z6358"/>
      <c r="AD6358" s="5">
        <f t="shared" si="422"/>
        <v>45944</v>
      </c>
      <c r="AE6358" s="96" cm="1">
        <f t="array" ref="AE6358">_xlfn.XLOOKUP(AD6357,SELICHistorico[Data],SELICHistorico[SELIC dia]/100,AE6357,0)</f>
        <v>5.5130999999999995E-4</v>
      </c>
      <c r="AF6358" s="80">
        <f t="shared" si="420"/>
        <v>1.3900827788269206</v>
      </c>
      <c r="AG6358" s="123">
        <f t="shared" si="419"/>
        <v>1390.082778</v>
      </c>
      <c r="AH6358" s="126" cm="1">
        <f t="array" ref="AH6358">_xlfn.XLOOKUP(AD6357,CDIHistorico_[Data],CDIHistorico_[CDI dia]/100,AH6357,0)</f>
        <v>5.5130999999999995E-4</v>
      </c>
      <c r="AI6358" s="2">
        <f t="shared" si="421"/>
        <v>1.3900827788269206</v>
      </c>
    </row>
    <row r="6359" spans="26:35" x14ac:dyDescent="0.25">
      <c r="Z6359"/>
      <c r="AD6359" s="5">
        <f t="shared" si="422"/>
        <v>45945</v>
      </c>
      <c r="AE6359" s="96" cm="1">
        <f t="array" ref="AE6359">_xlfn.XLOOKUP(AD6358,SELICHistorico[Data],SELICHistorico[SELIC dia]/100,AE6358,0)</f>
        <v>5.5130999999999995E-4</v>
      </c>
      <c r="AF6359" s="80">
        <f t="shared" si="420"/>
        <v>1.3908491453637157</v>
      </c>
      <c r="AG6359" s="123">
        <f t="shared" si="419"/>
        <v>1390.8491449999999</v>
      </c>
      <c r="AH6359" s="126" cm="1">
        <f t="array" ref="AH6359">_xlfn.XLOOKUP(AD6358,CDIHistorico_[Data],CDIHistorico_[CDI dia]/100,AH6358,0)</f>
        <v>5.5130999999999995E-4</v>
      </c>
      <c r="AI6359" s="2">
        <f t="shared" si="421"/>
        <v>1.3908491453637157</v>
      </c>
    </row>
    <row r="6360" spans="26:35" x14ac:dyDescent="0.25">
      <c r="Z6360"/>
      <c r="AD6360" s="5">
        <f t="shared" si="422"/>
        <v>45946</v>
      </c>
      <c r="AE6360" s="96" cm="1">
        <f t="array" ref="AE6360">_xlfn.XLOOKUP(AD6359,SELICHistorico[Data],SELICHistorico[SELIC dia]/100,AE6359,0)</f>
        <v>5.5130999999999995E-4</v>
      </c>
      <c r="AF6360" s="80">
        <f t="shared" si="420"/>
        <v>1.3916159344060464</v>
      </c>
      <c r="AG6360" s="123">
        <f t="shared" si="419"/>
        <v>1391.6159339999999</v>
      </c>
      <c r="AH6360" s="126" cm="1">
        <f t="array" ref="AH6360">_xlfn.XLOOKUP(AD6359,CDIHistorico_[Data],CDIHistorico_[CDI dia]/100,AH6359,0)</f>
        <v>5.5130999999999995E-4</v>
      </c>
      <c r="AI6360" s="2">
        <f t="shared" si="421"/>
        <v>1.3916159344060464</v>
      </c>
    </row>
    <row r="6361" spans="26:35" x14ac:dyDescent="0.25">
      <c r="Z6361"/>
      <c r="AD6361" s="5">
        <f t="shared" si="422"/>
        <v>45947</v>
      </c>
      <c r="AE6361" s="96" cm="1">
        <f t="array" ref="AE6361">_xlfn.XLOOKUP(AD6360,SELICHistorico[Data],SELICHistorico[SELIC dia]/100,AE6360,0)</f>
        <v>5.5130999999999995E-4</v>
      </c>
      <c r="AF6361" s="80">
        <f t="shared" si="420"/>
        <v>1.3923831461868439</v>
      </c>
      <c r="AG6361" s="123">
        <f t="shared" si="419"/>
        <v>1392.3831459999999</v>
      </c>
      <c r="AH6361" s="126" cm="1">
        <f t="array" ref="AH6361">_xlfn.XLOOKUP(AD6360,CDIHistorico_[Data],CDIHistorico_[CDI dia]/100,AH6360,0)</f>
        <v>5.5130999999999995E-4</v>
      </c>
      <c r="AI6361" s="2">
        <f t="shared" si="421"/>
        <v>1.3923831461868439</v>
      </c>
    </row>
    <row r="6362" spans="26:35" x14ac:dyDescent="0.25">
      <c r="Z6362"/>
      <c r="AD6362" s="5">
        <f t="shared" si="422"/>
        <v>45950</v>
      </c>
      <c r="AE6362" s="96" cm="1">
        <f t="array" ref="AE6362">_xlfn.XLOOKUP(AD6361,SELICHistorico[Data],SELICHistorico[SELIC dia]/100,AE6361,0)</f>
        <v>5.5130999999999995E-4</v>
      </c>
      <c r="AF6362" s="80">
        <f t="shared" si="420"/>
        <v>1.3931507809391683</v>
      </c>
      <c r="AG6362" s="123">
        <f t="shared" si="419"/>
        <v>1393.1507799999999</v>
      </c>
      <c r="AH6362" s="126" cm="1">
        <f t="array" ref="AH6362">_xlfn.XLOOKUP(AD6361,CDIHistorico_[Data],CDIHistorico_[CDI dia]/100,AH6361,0)</f>
        <v>5.5130999999999995E-4</v>
      </c>
      <c r="AI6362" s="2">
        <f t="shared" si="421"/>
        <v>1.3931507809391683</v>
      </c>
    </row>
    <row r="6363" spans="26:35" x14ac:dyDescent="0.25">
      <c r="Z6363"/>
      <c r="AD6363" s="5">
        <f t="shared" si="422"/>
        <v>45951</v>
      </c>
      <c r="AE6363" s="96" cm="1">
        <f t="array" ref="AE6363">_xlfn.XLOOKUP(AD6362,SELICHistorico[Data],SELICHistorico[SELIC dia]/100,AE6362,0)</f>
        <v>5.5130999999999995E-4</v>
      </c>
      <c r="AF6363" s="80">
        <f t="shared" si="420"/>
        <v>1.393918838896208</v>
      </c>
      <c r="AG6363" s="123">
        <f t="shared" si="419"/>
        <v>1393.9188380000001</v>
      </c>
      <c r="AH6363" s="126" cm="1">
        <f t="array" ref="AH6363">_xlfn.XLOOKUP(AD6362,CDIHistorico_[Data],CDIHistorico_[CDI dia]/100,AH6362,0)</f>
        <v>5.5130999999999995E-4</v>
      </c>
      <c r="AI6363" s="2">
        <f t="shared" si="421"/>
        <v>1.393918838896208</v>
      </c>
    </row>
    <row r="6364" spans="26:35" x14ac:dyDescent="0.25">
      <c r="Z6364"/>
      <c r="AD6364" s="5">
        <f t="shared" si="422"/>
        <v>45952</v>
      </c>
      <c r="AE6364" s="96" cm="1">
        <f t="array" ref="AE6364">_xlfn.XLOOKUP(AD6363,SELICHistorico[Data],SELICHistorico[SELIC dia]/100,AE6363,0)</f>
        <v>5.5130999999999995E-4</v>
      </c>
      <c r="AF6364" s="80">
        <f t="shared" si="420"/>
        <v>1.39468732029128</v>
      </c>
      <c r="AG6364" s="123">
        <f t="shared" si="419"/>
        <v>1394.68732</v>
      </c>
      <c r="AH6364" s="126" cm="1">
        <f t="array" ref="AH6364">_xlfn.XLOOKUP(AD6363,CDIHistorico_[Data],CDIHistorico_[CDI dia]/100,AH6363,0)</f>
        <v>5.5130999999999995E-4</v>
      </c>
      <c r="AI6364" s="2">
        <f t="shared" si="421"/>
        <v>1.39468732029128</v>
      </c>
    </row>
    <row r="6365" spans="26:35" x14ac:dyDescent="0.25">
      <c r="Z6365"/>
      <c r="AD6365" s="5">
        <f t="shared" si="422"/>
        <v>45953</v>
      </c>
      <c r="AE6365" s="96" cm="1">
        <f t="array" ref="AE6365">_xlfn.XLOOKUP(AD6364,SELICHistorico[Data],SELICHistorico[SELIC dia]/100,AE6364,0)</f>
        <v>5.5130999999999995E-4</v>
      </c>
      <c r="AF6365" s="80">
        <f t="shared" si="420"/>
        <v>1.3954562253578298</v>
      </c>
      <c r="AG6365" s="123">
        <f t="shared" si="419"/>
        <v>1395.4562249999999</v>
      </c>
      <c r="AH6365" s="126" cm="1">
        <f t="array" ref="AH6365">_xlfn.XLOOKUP(AD6364,CDIHistorico_[Data],CDIHistorico_[CDI dia]/100,AH6364,0)</f>
        <v>5.5130999999999995E-4</v>
      </c>
      <c r="AI6365" s="2">
        <f t="shared" si="421"/>
        <v>1.3954562253578298</v>
      </c>
    </row>
    <row r="6366" spans="26:35" x14ac:dyDescent="0.25">
      <c r="Z6366"/>
      <c r="AD6366" s="5">
        <f t="shared" si="422"/>
        <v>45954</v>
      </c>
      <c r="AE6366" s="96" cm="1">
        <f t="array" ref="AE6366">_xlfn.XLOOKUP(AD6365,SELICHistorico[Data],SELICHistorico[SELIC dia]/100,AE6365,0)</f>
        <v>5.5130999999999995E-4</v>
      </c>
      <c r="AF6366" s="80">
        <f t="shared" si="420"/>
        <v>1.396225554329432</v>
      </c>
      <c r="AG6366" s="123">
        <f t="shared" si="419"/>
        <v>1396.2255540000001</v>
      </c>
      <c r="AH6366" s="126" cm="1">
        <f t="array" ref="AH6366">_xlfn.XLOOKUP(AD6365,CDIHistorico_[Data],CDIHistorico_[CDI dia]/100,AH6365,0)</f>
        <v>5.5130999999999995E-4</v>
      </c>
      <c r="AI6366" s="2">
        <f t="shared" si="421"/>
        <v>1.396225554329432</v>
      </c>
    </row>
    <row r="6367" spans="26:35" x14ac:dyDescent="0.25">
      <c r="Z6367"/>
      <c r="AD6367" s="5">
        <f t="shared" si="422"/>
        <v>45957</v>
      </c>
      <c r="AE6367" s="96" cm="1">
        <f t="array" ref="AE6367">_xlfn.XLOOKUP(AD6366,SELICHistorico[Data],SELICHistorico[SELIC dia]/100,AE6366,0)</f>
        <v>5.5130999999999995E-4</v>
      </c>
      <c r="AF6367" s="80">
        <f t="shared" si="420"/>
        <v>1.3969953074397894</v>
      </c>
      <c r="AG6367" s="123">
        <f t="shared" si="419"/>
        <v>1396.9953069999999</v>
      </c>
      <c r="AH6367" s="126" cm="1">
        <f t="array" ref="AH6367">_xlfn.XLOOKUP(AD6366,CDIHistorico_[Data],CDIHistorico_[CDI dia]/100,AH6366,0)</f>
        <v>5.5130999999999995E-4</v>
      </c>
      <c r="AI6367" s="2">
        <f t="shared" si="421"/>
        <v>1.3969953074397894</v>
      </c>
    </row>
    <row r="6368" spans="26:35" x14ac:dyDescent="0.25">
      <c r="Z6368"/>
      <c r="AD6368" s="5">
        <f t="shared" si="422"/>
        <v>45958</v>
      </c>
      <c r="AE6368" s="96" cm="1">
        <f t="array" ref="AE6368">_xlfn.XLOOKUP(AD6367,SELICHistorico[Data],SELICHistorico[SELIC dia]/100,AE6367,0)</f>
        <v>5.5130999999999995E-4</v>
      </c>
      <c r="AF6368" s="80">
        <f t="shared" si="420"/>
        <v>1.3977654849227341</v>
      </c>
      <c r="AG6368" s="123">
        <f t="shared" si="419"/>
        <v>1397.765484</v>
      </c>
      <c r="AH6368" s="126" cm="1">
        <f t="array" ref="AH6368">_xlfn.XLOOKUP(AD6367,CDIHistorico_[Data],CDIHistorico_[CDI dia]/100,AH6367,0)</f>
        <v>5.5130999999999995E-4</v>
      </c>
      <c r="AI6368" s="2">
        <f t="shared" si="421"/>
        <v>1.3977654849227341</v>
      </c>
    </row>
    <row r="6369" spans="26:35" x14ac:dyDescent="0.25">
      <c r="Z6369"/>
      <c r="AD6369" s="5">
        <f t="shared" si="422"/>
        <v>45959</v>
      </c>
      <c r="AE6369" s="96" cm="1">
        <f t="array" ref="AE6369">_xlfn.XLOOKUP(AD6368,SELICHistorico[Data],SELICHistorico[SELIC dia]/100,AE6368,0)</f>
        <v>5.5130999999999995E-4</v>
      </c>
      <c r="AF6369" s="80">
        <f t="shared" si="420"/>
        <v>1.398536087012227</v>
      </c>
      <c r="AG6369" s="123">
        <f t="shared" si="419"/>
        <v>1398.536087</v>
      </c>
      <c r="AH6369" s="126" cm="1">
        <f t="array" ref="AH6369">_xlfn.XLOOKUP(AD6368,CDIHistorico_[Data],CDIHistorico_[CDI dia]/100,AH6368,0)</f>
        <v>5.5130999999999995E-4</v>
      </c>
      <c r="AI6369" s="2">
        <f t="shared" si="421"/>
        <v>1.398536087012227</v>
      </c>
    </row>
    <row r="6370" spans="26:35" x14ac:dyDescent="0.25">
      <c r="Z6370"/>
      <c r="AD6370" s="5">
        <f t="shared" si="422"/>
        <v>45960</v>
      </c>
      <c r="AE6370" s="96" cm="1">
        <f t="array" ref="AE6370">_xlfn.XLOOKUP(AD6369,SELICHistorico[Data],SELICHistorico[SELIC dia]/100,AE6369,0)</f>
        <v>5.5130999999999995E-4</v>
      </c>
      <c r="AF6370" s="80">
        <f t="shared" si="420"/>
        <v>1.3993071139423578</v>
      </c>
      <c r="AG6370" s="123">
        <f t="shared" si="419"/>
        <v>1399.3071130000001</v>
      </c>
      <c r="AH6370" s="126" cm="1">
        <f t="array" ref="AH6370">_xlfn.XLOOKUP(AD6369,CDIHistorico_[Data],CDIHistorico_[CDI dia]/100,AH6369,0)</f>
        <v>5.5130999999999995E-4</v>
      </c>
      <c r="AI6370" s="2">
        <f t="shared" si="421"/>
        <v>1.3993071139423578</v>
      </c>
    </row>
    <row r="6371" spans="26:35" x14ac:dyDescent="0.25">
      <c r="Z6371"/>
      <c r="AD6371" s="5">
        <f t="shared" si="422"/>
        <v>45961</v>
      </c>
      <c r="AE6371" s="96" cm="1">
        <f t="array" ref="AE6371">_xlfn.XLOOKUP(AD6370,SELICHistorico[Data],SELICHistorico[SELIC dia]/100,AE6370,0)</f>
        <v>5.5130999999999995E-4</v>
      </c>
      <c r="AF6371" s="80">
        <f t="shared" si="420"/>
        <v>1.4000785659473456</v>
      </c>
      <c r="AG6371" s="123">
        <f t="shared" si="419"/>
        <v>1400.078565</v>
      </c>
      <c r="AH6371" s="126" cm="1">
        <f t="array" ref="AH6371">_xlfn.XLOOKUP(AD6370,CDIHistorico_[Data],CDIHistorico_[CDI dia]/100,AH6370,0)</f>
        <v>5.5130999999999995E-4</v>
      </c>
      <c r="AI6371" s="2">
        <f t="shared" si="421"/>
        <v>1.4000785659473456</v>
      </c>
    </row>
    <row r="6372" spans="26:35" x14ac:dyDescent="0.25">
      <c r="Z6372"/>
      <c r="AD6372" s="5">
        <f t="shared" si="422"/>
        <v>45964</v>
      </c>
      <c r="AE6372" s="96" cm="1">
        <f t="array" ref="AE6372">_xlfn.XLOOKUP(AD6371,SELICHistorico[Data],SELICHistorico[SELIC dia]/100,AE6371,0)</f>
        <v>5.5130999999999995E-4</v>
      </c>
      <c r="AF6372" s="80">
        <f t="shared" si="420"/>
        <v>1.4008504432615381</v>
      </c>
      <c r="AG6372" s="123">
        <f t="shared" si="419"/>
        <v>1400.850443</v>
      </c>
      <c r="AH6372" s="126" cm="1">
        <f t="array" ref="AH6372">_xlfn.XLOOKUP(AD6371,CDIHistorico_[Data],CDIHistorico_[CDI dia]/100,AH6371,0)</f>
        <v>5.5130999999999995E-4</v>
      </c>
      <c r="AI6372" s="2">
        <f t="shared" si="421"/>
        <v>1.4008504432615381</v>
      </c>
    </row>
    <row r="6373" spans="26:35" x14ac:dyDescent="0.25">
      <c r="Z6373"/>
      <c r="AD6373" s="5">
        <f t="shared" si="422"/>
        <v>45965</v>
      </c>
      <c r="AE6373" s="96" cm="1">
        <f t="array" ref="AE6373">_xlfn.XLOOKUP(AD6372,SELICHistorico[Data],SELICHistorico[SELIC dia]/100,AE6372,0)</f>
        <v>5.5130999999999995E-4</v>
      </c>
      <c r="AF6373" s="80">
        <f t="shared" si="420"/>
        <v>1.4016227461194126</v>
      </c>
      <c r="AG6373" s="123">
        <f t="shared" si="419"/>
        <v>1401.622746</v>
      </c>
      <c r="AH6373" s="126" cm="1">
        <f t="array" ref="AH6373">_xlfn.XLOOKUP(AD6372,CDIHistorico_[Data],CDIHistorico_[CDI dia]/100,AH6372,0)</f>
        <v>5.5130999999999995E-4</v>
      </c>
      <c r="AI6373" s="2">
        <f t="shared" si="421"/>
        <v>1.4016227461194126</v>
      </c>
    </row>
    <row r="6374" spans="26:35" x14ac:dyDescent="0.25">
      <c r="Z6374"/>
      <c r="AD6374" s="5">
        <f t="shared" si="422"/>
        <v>45966</v>
      </c>
      <c r="AE6374" s="96" cm="1">
        <f t="array" ref="AE6374">_xlfn.XLOOKUP(AD6373,SELICHistorico[Data],SELICHistorico[SELIC dia]/100,AE6373,0)</f>
        <v>5.5130999999999995E-4</v>
      </c>
      <c r="AF6374" s="80">
        <f t="shared" si="420"/>
        <v>1.4023954747555758</v>
      </c>
      <c r="AG6374" s="123">
        <f t="shared" si="419"/>
        <v>1402.3954739999999</v>
      </c>
      <c r="AH6374" s="126" cm="1">
        <f t="array" ref="AH6374">_xlfn.XLOOKUP(AD6373,CDIHistorico_[Data],CDIHistorico_[CDI dia]/100,AH6373,0)</f>
        <v>5.5130999999999995E-4</v>
      </c>
      <c r="AI6374" s="2">
        <f t="shared" si="421"/>
        <v>1.4023954747555758</v>
      </c>
    </row>
    <row r="6375" spans="26:35" x14ac:dyDescent="0.25">
      <c r="Z6375"/>
      <c r="AD6375" s="5">
        <f t="shared" si="422"/>
        <v>45967</v>
      </c>
      <c r="AE6375" s="96" cm="1">
        <f t="array" ref="AE6375">_xlfn.XLOOKUP(AD6374,SELICHistorico[Data],SELICHistorico[SELIC dia]/100,AE6374,0)</f>
        <v>5.5130999999999995E-4</v>
      </c>
      <c r="AF6375" s="80">
        <f t="shared" si="420"/>
        <v>1.4031686294047634</v>
      </c>
      <c r="AG6375" s="123">
        <f t="shared" si="419"/>
        <v>1403.168629</v>
      </c>
      <c r="AH6375" s="126" cm="1">
        <f t="array" ref="AH6375">_xlfn.XLOOKUP(AD6374,CDIHistorico_[Data],CDIHistorico_[CDI dia]/100,AH6374,0)</f>
        <v>5.5130999999999995E-4</v>
      </c>
      <c r="AI6375" s="2">
        <f t="shared" si="421"/>
        <v>1.4031686294047634</v>
      </c>
    </row>
    <row r="6376" spans="26:35" x14ac:dyDescent="0.25">
      <c r="Z6376"/>
      <c r="AD6376" s="5">
        <f t="shared" si="422"/>
        <v>45968</v>
      </c>
      <c r="AE6376" s="96" cm="1">
        <f t="array" ref="AE6376">_xlfn.XLOOKUP(AD6375,SELICHistorico[Data],SELICHistorico[SELIC dia]/100,AE6375,0)</f>
        <v>5.5130999999999995E-4</v>
      </c>
      <c r="AF6376" s="80">
        <f t="shared" si="420"/>
        <v>1.4039422103018406</v>
      </c>
      <c r="AG6376" s="123">
        <f t="shared" si="419"/>
        <v>1403.9422099999999</v>
      </c>
      <c r="AH6376" s="126" cm="1">
        <f t="array" ref="AH6376">_xlfn.XLOOKUP(AD6375,CDIHistorico_[Data],CDIHistorico_[CDI dia]/100,AH6375,0)</f>
        <v>5.5130999999999995E-4</v>
      </c>
      <c r="AI6376" s="2">
        <f t="shared" si="421"/>
        <v>1.4039422103018406</v>
      </c>
    </row>
    <row r="6377" spans="26:35" x14ac:dyDescent="0.25">
      <c r="Z6377"/>
      <c r="AD6377" s="5">
        <f t="shared" si="422"/>
        <v>45971</v>
      </c>
      <c r="AE6377" s="96" cm="1">
        <f t="array" ref="AE6377">_xlfn.XLOOKUP(AD6376,SELICHistorico[Data],SELICHistorico[SELIC dia]/100,AE6376,0)</f>
        <v>5.5130999999999995E-4</v>
      </c>
      <c r="AF6377" s="80">
        <f t="shared" si="420"/>
        <v>1.4047162176818022</v>
      </c>
      <c r="AG6377" s="123">
        <f t="shared" si="419"/>
        <v>1404.7162169999999</v>
      </c>
      <c r="AH6377" s="126" cm="1">
        <f t="array" ref="AH6377">_xlfn.XLOOKUP(AD6376,CDIHistorico_[Data],CDIHistorico_[CDI dia]/100,AH6376,0)</f>
        <v>5.5130999999999995E-4</v>
      </c>
      <c r="AI6377" s="2">
        <f t="shared" si="421"/>
        <v>1.4047162176818022</v>
      </c>
    </row>
    <row r="6378" spans="26:35" x14ac:dyDescent="0.25">
      <c r="Z6378"/>
      <c r="AD6378" s="5">
        <f t="shared" si="422"/>
        <v>45972</v>
      </c>
      <c r="AE6378" s="96" cm="1">
        <f t="array" ref="AE6378">_xlfn.XLOOKUP(AD6377,SELICHistorico[Data],SELICHistorico[SELIC dia]/100,AE6377,0)</f>
        <v>5.5130999999999995E-4</v>
      </c>
      <c r="AF6378" s="80">
        <f t="shared" si="420"/>
        <v>1.4054906517797725</v>
      </c>
      <c r="AG6378" s="123">
        <f t="shared" si="419"/>
        <v>1405.4906510000001</v>
      </c>
      <c r="AH6378" s="126" cm="1">
        <f t="array" ref="AH6378">_xlfn.XLOOKUP(AD6377,CDIHistorico_[Data],CDIHistorico_[CDI dia]/100,AH6377,0)</f>
        <v>5.5130999999999995E-4</v>
      </c>
      <c r="AI6378" s="2">
        <f t="shared" si="421"/>
        <v>1.4054906517797725</v>
      </c>
    </row>
    <row r="6379" spans="26:35" x14ac:dyDescent="0.25">
      <c r="Z6379"/>
      <c r="AD6379" s="5">
        <f t="shared" si="422"/>
        <v>45973</v>
      </c>
      <c r="AE6379" s="96" cm="1">
        <f t="array" ref="AE6379">_xlfn.XLOOKUP(AD6378,SELICHistorico[Data],SELICHistorico[SELIC dia]/100,AE6378,0)</f>
        <v>5.5130999999999995E-4</v>
      </c>
      <c r="AF6379" s="80">
        <f t="shared" si="420"/>
        <v>1.4062655128310053</v>
      </c>
      <c r="AG6379" s="123">
        <f t="shared" si="419"/>
        <v>1406.2655119999999</v>
      </c>
      <c r="AH6379" s="126" cm="1">
        <f t="array" ref="AH6379">_xlfn.XLOOKUP(AD6378,CDIHistorico_[Data],CDIHistorico_[CDI dia]/100,AH6378,0)</f>
        <v>5.5130999999999995E-4</v>
      </c>
      <c r="AI6379" s="2">
        <f t="shared" si="421"/>
        <v>1.4062655128310053</v>
      </c>
    </row>
    <row r="6380" spans="26:35" x14ac:dyDescent="0.25">
      <c r="Z6380"/>
      <c r="AD6380" s="5">
        <f t="shared" si="422"/>
        <v>45974</v>
      </c>
      <c r="AE6380" s="96" cm="1">
        <f t="array" ref="AE6380">_xlfn.XLOOKUP(AD6379,SELICHistorico[Data],SELICHistorico[SELIC dia]/100,AE6379,0)</f>
        <v>5.5130999999999995E-4</v>
      </c>
      <c r="AF6380" s="80">
        <f t="shared" si="420"/>
        <v>1.4070408010708844</v>
      </c>
      <c r="AG6380" s="123">
        <f t="shared" si="419"/>
        <v>1407.0408010000001</v>
      </c>
      <c r="AH6380" s="126" cm="1">
        <f t="array" ref="AH6380">_xlfn.XLOOKUP(AD6379,CDIHistorico_[Data],CDIHistorico_[CDI dia]/100,AH6379,0)</f>
        <v>5.5130999999999995E-4</v>
      </c>
      <c r="AI6380" s="2">
        <f t="shared" si="421"/>
        <v>1.4070408010708844</v>
      </c>
    </row>
    <row r="6381" spans="26:35" x14ac:dyDescent="0.25">
      <c r="Z6381"/>
      <c r="AD6381" s="5">
        <f t="shared" si="422"/>
        <v>45975</v>
      </c>
      <c r="AE6381" s="96" cm="1">
        <f t="array" ref="AE6381">_xlfn.XLOOKUP(AD6380,SELICHistorico[Data],SELICHistorico[SELIC dia]/100,AE6380,0)</f>
        <v>5.5130999999999995E-4</v>
      </c>
      <c r="AF6381" s="80">
        <f t="shared" si="420"/>
        <v>1.4078165167349228</v>
      </c>
      <c r="AG6381" s="123">
        <f t="shared" si="419"/>
        <v>1407.8165160000001</v>
      </c>
      <c r="AH6381" s="126" cm="1">
        <f t="array" ref="AH6381">_xlfn.XLOOKUP(AD6380,CDIHistorico_[Data],CDIHistorico_[CDI dia]/100,AH6380,0)</f>
        <v>5.5130999999999995E-4</v>
      </c>
      <c r="AI6381" s="2">
        <f t="shared" si="421"/>
        <v>1.4078165167349228</v>
      </c>
    </row>
    <row r="6382" spans="26:35" x14ac:dyDescent="0.25">
      <c r="Z6382"/>
      <c r="AD6382" s="5">
        <f t="shared" si="422"/>
        <v>45978</v>
      </c>
      <c r="AE6382" s="96" cm="1">
        <f t="array" ref="AE6382">_xlfn.XLOOKUP(AD6381,SELICHistorico[Data],SELICHistorico[SELIC dia]/100,AE6381,0)</f>
        <v>5.5130999999999995E-4</v>
      </c>
      <c r="AF6382" s="80">
        <f t="shared" si="420"/>
        <v>1.4085926600587642</v>
      </c>
      <c r="AG6382" s="123">
        <f t="shared" si="419"/>
        <v>1408.59266</v>
      </c>
      <c r="AH6382" s="126" cm="1">
        <f t="array" ref="AH6382">_xlfn.XLOOKUP(AD6381,CDIHistorico_[Data],CDIHistorico_[CDI dia]/100,AH6381,0)</f>
        <v>5.5130999999999995E-4</v>
      </c>
      <c r="AI6382" s="2">
        <f t="shared" si="421"/>
        <v>1.4085926600587642</v>
      </c>
    </row>
    <row r="6383" spans="26:35" x14ac:dyDescent="0.25">
      <c r="Z6383"/>
      <c r="AD6383" s="5">
        <f t="shared" si="422"/>
        <v>45979</v>
      </c>
      <c r="AE6383" s="96" cm="1">
        <f t="array" ref="AE6383">_xlfn.XLOOKUP(AD6382,SELICHistorico[Data],SELICHistorico[SELIC dia]/100,AE6382,0)</f>
        <v>5.5130999999999995E-4</v>
      </c>
      <c r="AF6383" s="80">
        <f t="shared" si="420"/>
        <v>1.4093692312781814</v>
      </c>
      <c r="AG6383" s="123">
        <f t="shared" si="419"/>
        <v>1409.3692309999999</v>
      </c>
      <c r="AH6383" s="126" cm="1">
        <f t="array" ref="AH6383">_xlfn.XLOOKUP(AD6382,CDIHistorico_[Data],CDIHistorico_[CDI dia]/100,AH6382,0)</f>
        <v>5.5130999999999995E-4</v>
      </c>
      <c r="AI6383" s="2">
        <f t="shared" si="421"/>
        <v>1.4093692312781814</v>
      </c>
    </row>
    <row r="6384" spans="26:35" x14ac:dyDescent="0.25">
      <c r="Z6384"/>
      <c r="AD6384" s="5">
        <f t="shared" si="422"/>
        <v>45980</v>
      </c>
      <c r="AE6384" s="96" cm="1">
        <f t="array" ref="AE6384">_xlfn.XLOOKUP(AD6383,SELICHistorico[Data],SELICHistorico[SELIC dia]/100,AE6383,0)</f>
        <v>5.5130999999999995E-4</v>
      </c>
      <c r="AF6384" s="80">
        <f t="shared" si="420"/>
        <v>1.4101462306290775</v>
      </c>
      <c r="AG6384" s="123">
        <f t="shared" si="419"/>
        <v>1410.1462300000001</v>
      </c>
      <c r="AH6384" s="126" cm="1">
        <f t="array" ref="AH6384">_xlfn.XLOOKUP(AD6383,CDIHistorico_[Data],CDIHistorico_[CDI dia]/100,AH6383,0)</f>
        <v>5.5130999999999995E-4</v>
      </c>
      <c r="AI6384" s="2">
        <f t="shared" si="421"/>
        <v>1.4101462306290775</v>
      </c>
    </row>
    <row r="6385" spans="26:35" x14ac:dyDescent="0.25">
      <c r="Z6385"/>
      <c r="AD6385" s="5">
        <f t="shared" si="422"/>
        <v>45982</v>
      </c>
      <c r="AE6385" s="96" cm="1">
        <f t="array" ref="AE6385">_xlfn.XLOOKUP(AD6384,SELICHistorico[Data],SELICHistorico[SELIC dia]/100,AE6384,0)</f>
        <v>5.5130999999999995E-4</v>
      </c>
      <c r="AF6385" s="80">
        <f t="shared" si="420"/>
        <v>1.4109236583474858</v>
      </c>
      <c r="AG6385" s="123">
        <f t="shared" si="419"/>
        <v>1410.9236579999999</v>
      </c>
      <c r="AH6385" s="126" cm="1">
        <f t="array" ref="AH6385">_xlfn.XLOOKUP(AD6384,CDIHistorico_[Data],CDIHistorico_[CDI dia]/100,AH6384,0)</f>
        <v>5.5130999999999995E-4</v>
      </c>
      <c r="AI6385" s="2">
        <f t="shared" si="421"/>
        <v>1.4109236583474858</v>
      </c>
    </row>
    <row r="6386" spans="26:35" x14ac:dyDescent="0.25">
      <c r="Z6386"/>
      <c r="AD6386" s="5">
        <f t="shared" si="422"/>
        <v>45985</v>
      </c>
      <c r="AE6386" s="96" cm="1">
        <f t="array" ref="AE6386">_xlfn.XLOOKUP(AD6385,SELICHistorico[Data],SELICHistorico[SELIC dia]/100,AE6385,0)</f>
        <v>5.5130999999999995E-4</v>
      </c>
      <c r="AF6386" s="80">
        <f t="shared" si="420"/>
        <v>1.4117015146695695</v>
      </c>
      <c r="AG6386" s="123">
        <f t="shared" si="419"/>
        <v>1411.7015140000001</v>
      </c>
      <c r="AH6386" s="126" cm="1">
        <f t="array" ref="AH6386">_xlfn.XLOOKUP(AD6385,CDIHistorico_[Data],CDIHistorico_[CDI dia]/100,AH6385,0)</f>
        <v>5.5130999999999995E-4</v>
      </c>
      <c r="AI6386" s="2">
        <f t="shared" si="421"/>
        <v>1.4117015146695695</v>
      </c>
    </row>
    <row r="6387" spans="26:35" x14ac:dyDescent="0.25">
      <c r="Z6387"/>
      <c r="AD6387" s="5">
        <f t="shared" si="422"/>
        <v>45986</v>
      </c>
      <c r="AE6387" s="96" cm="1">
        <f t="array" ref="AE6387">_xlfn.XLOOKUP(AD6386,SELICHistorico[Data],SELICHistorico[SELIC dia]/100,AE6386,0)</f>
        <v>5.5130999999999995E-4</v>
      </c>
      <c r="AF6387" s="80">
        <f t="shared" si="420"/>
        <v>1.4124797998316221</v>
      </c>
      <c r="AG6387" s="123">
        <f t="shared" si="419"/>
        <v>1412.479799</v>
      </c>
      <c r="AH6387" s="126" cm="1">
        <f t="array" ref="AH6387">_xlfn.XLOOKUP(AD6386,CDIHistorico_[Data],CDIHistorico_[CDI dia]/100,AH6386,0)</f>
        <v>5.5130999999999995E-4</v>
      </c>
      <c r="AI6387" s="2">
        <f t="shared" si="421"/>
        <v>1.4124797998316221</v>
      </c>
    </row>
    <row r="6388" spans="26:35" x14ac:dyDescent="0.25">
      <c r="Z6388"/>
      <c r="AD6388" s="5">
        <f t="shared" si="422"/>
        <v>45987</v>
      </c>
      <c r="AE6388" s="96" cm="1">
        <f t="array" ref="AE6388">_xlfn.XLOOKUP(AD6387,SELICHistorico[Data],SELICHistorico[SELIC dia]/100,AE6387,0)</f>
        <v>5.5130999999999995E-4</v>
      </c>
      <c r="AF6388" s="80">
        <f t="shared" si="420"/>
        <v>1.4132585140700673</v>
      </c>
      <c r="AG6388" s="123">
        <f t="shared" si="419"/>
        <v>1413.2585140000001</v>
      </c>
      <c r="AH6388" s="126" cm="1">
        <f t="array" ref="AH6388">_xlfn.XLOOKUP(AD6387,CDIHistorico_[Data],CDIHistorico_[CDI dia]/100,AH6387,0)</f>
        <v>5.5130999999999995E-4</v>
      </c>
      <c r="AI6388" s="2">
        <f t="shared" si="421"/>
        <v>1.4132585140700673</v>
      </c>
    </row>
    <row r="6389" spans="26:35" x14ac:dyDescent="0.25">
      <c r="Z6389"/>
      <c r="AD6389" s="5">
        <f t="shared" si="422"/>
        <v>45988</v>
      </c>
      <c r="AE6389" s="96" cm="1">
        <f t="array" ref="AE6389">_xlfn.XLOOKUP(AD6388,SELICHistorico[Data],SELICHistorico[SELIC dia]/100,AE6388,0)</f>
        <v>5.5130999999999995E-4</v>
      </c>
      <c r="AF6389" s="80">
        <f t="shared" si="420"/>
        <v>1.4140376576214595</v>
      </c>
      <c r="AG6389" s="123">
        <f t="shared" si="419"/>
        <v>1414.0376570000001</v>
      </c>
      <c r="AH6389" s="126" cm="1">
        <f t="array" ref="AH6389">_xlfn.XLOOKUP(AD6388,CDIHistorico_[Data],CDIHistorico_[CDI dia]/100,AH6388,0)</f>
        <v>5.5130999999999995E-4</v>
      </c>
      <c r="AI6389" s="2">
        <f t="shared" si="421"/>
        <v>1.4140376576214595</v>
      </c>
    </row>
    <row r="6390" spans="26:35" x14ac:dyDescent="0.25">
      <c r="Z6390"/>
      <c r="AD6390" s="5">
        <f t="shared" si="422"/>
        <v>45989</v>
      </c>
      <c r="AE6390" s="96" cm="1">
        <f t="array" ref="AE6390">_xlfn.XLOOKUP(AD6389,SELICHistorico[Data],SELICHistorico[SELIC dia]/100,AE6389,0)</f>
        <v>5.5130999999999995E-4</v>
      </c>
      <c r="AF6390" s="80">
        <f t="shared" si="420"/>
        <v>1.4148172307224829</v>
      </c>
      <c r="AG6390" s="123">
        <f t="shared" si="419"/>
        <v>1414.8172300000001</v>
      </c>
      <c r="AH6390" s="126" cm="1">
        <f t="array" ref="AH6390">_xlfn.XLOOKUP(AD6389,CDIHistorico_[Data],CDIHistorico_[CDI dia]/100,AH6389,0)</f>
        <v>5.5130999999999995E-4</v>
      </c>
      <c r="AI6390" s="2">
        <f t="shared" si="421"/>
        <v>1.4148172307224829</v>
      </c>
    </row>
    <row r="6391" spans="26:35" x14ac:dyDescent="0.25">
      <c r="Z6391"/>
      <c r="AD6391" s="5">
        <f t="shared" si="422"/>
        <v>45992</v>
      </c>
      <c r="AE6391" s="96" cm="1">
        <f t="array" ref="AE6391">_xlfn.XLOOKUP(AD6390,SELICHistorico[Data],SELICHistorico[SELIC dia]/100,AE6390,0)</f>
        <v>5.5130999999999995E-4</v>
      </c>
      <c r="AF6391" s="80">
        <f t="shared" si="420"/>
        <v>1.4155972336099527</v>
      </c>
      <c r="AG6391" s="123">
        <f t="shared" si="419"/>
        <v>1415.597233</v>
      </c>
      <c r="AH6391" s="126" cm="1">
        <f t="array" ref="AH6391">_xlfn.XLOOKUP(AD6390,CDIHistorico_[Data],CDIHistorico_[CDI dia]/100,AH6390,0)</f>
        <v>5.5130999999999995E-4</v>
      </c>
      <c r="AI6391" s="2">
        <f t="shared" si="421"/>
        <v>1.4155972336099527</v>
      </c>
    </row>
    <row r="6392" spans="26:35" x14ac:dyDescent="0.25">
      <c r="Z6392"/>
      <c r="AD6392" s="5">
        <f t="shared" si="422"/>
        <v>45993</v>
      </c>
      <c r="AE6392" s="96" cm="1">
        <f t="array" ref="AE6392">_xlfn.XLOOKUP(AD6391,SELICHistorico[Data],SELICHistorico[SELIC dia]/100,AE6391,0)</f>
        <v>5.5130999999999995E-4</v>
      </c>
      <c r="AF6392" s="80">
        <f t="shared" si="420"/>
        <v>1.4163776665208143</v>
      </c>
      <c r="AG6392" s="123">
        <f t="shared" si="419"/>
        <v>1416.3776660000001</v>
      </c>
      <c r="AH6392" s="126" cm="1">
        <f t="array" ref="AH6392">_xlfn.XLOOKUP(AD6391,CDIHistorico_[Data],CDIHistorico_[CDI dia]/100,AH6391,0)</f>
        <v>5.5130999999999995E-4</v>
      </c>
      <c r="AI6392" s="2">
        <f t="shared" si="421"/>
        <v>1.4163776665208143</v>
      </c>
    </row>
    <row r="6393" spans="26:35" x14ac:dyDescent="0.25">
      <c r="Z6393"/>
      <c r="AD6393" s="5">
        <f t="shared" si="422"/>
        <v>45994</v>
      </c>
      <c r="AE6393" s="96" cm="1">
        <f t="array" ref="AE6393">_xlfn.XLOOKUP(AD6392,SELICHistorico[Data],SELICHistorico[SELIC dia]/100,AE6392,0)</f>
        <v>5.5130999999999995E-4</v>
      </c>
      <c r="AF6393" s="80">
        <f t="shared" si="420"/>
        <v>1.4171585296921441</v>
      </c>
      <c r="AG6393" s="123">
        <f t="shared" si="419"/>
        <v>1417.158529</v>
      </c>
      <c r="AH6393" s="126" cm="1">
        <f t="array" ref="AH6393">_xlfn.XLOOKUP(AD6392,CDIHistorico_[Data],CDIHistorico_[CDI dia]/100,AH6392,0)</f>
        <v>5.5130999999999995E-4</v>
      </c>
      <c r="AI6393" s="2">
        <f t="shared" si="421"/>
        <v>1.4171585296921441</v>
      </c>
    </row>
    <row r="6394" spans="26:35" x14ac:dyDescent="0.25">
      <c r="Z6394"/>
      <c r="AD6394" s="5">
        <f t="shared" si="422"/>
        <v>45995</v>
      </c>
      <c r="AE6394" s="96" cm="1">
        <f t="array" ref="AE6394">_xlfn.XLOOKUP(AD6393,SELICHistorico[Data],SELICHistorico[SELIC dia]/100,AE6393,0)</f>
        <v>5.5130999999999995E-4</v>
      </c>
      <c r="AF6394" s="80">
        <f t="shared" si="420"/>
        <v>1.4179398233611487</v>
      </c>
      <c r="AG6394" s="123">
        <f t="shared" si="419"/>
        <v>1417.9398229999999</v>
      </c>
      <c r="AH6394" s="126" cm="1">
        <f t="array" ref="AH6394">_xlfn.XLOOKUP(AD6393,CDIHistorico_[Data],CDIHistorico_[CDI dia]/100,AH6393,0)</f>
        <v>5.5130999999999995E-4</v>
      </c>
      <c r="AI6394" s="2">
        <f t="shared" si="421"/>
        <v>1.4179398233611487</v>
      </c>
    </row>
    <row r="6395" spans="26:35" x14ac:dyDescent="0.25">
      <c r="Z6395"/>
      <c r="AD6395" s="5">
        <f t="shared" si="422"/>
        <v>45996</v>
      </c>
      <c r="AE6395" s="96" cm="1">
        <f t="array" ref="AE6395">_xlfn.XLOOKUP(AD6394,SELICHistorico[Data],SELICHistorico[SELIC dia]/100,AE6394,0)</f>
        <v>5.5130999999999995E-4</v>
      </c>
      <c r="AF6395" s="80">
        <f t="shared" si="420"/>
        <v>1.418721547765166</v>
      </c>
      <c r="AG6395" s="123">
        <f t="shared" si="419"/>
        <v>1418.7215470000001</v>
      </c>
      <c r="AH6395" s="126" cm="1">
        <f t="array" ref="AH6395">_xlfn.XLOOKUP(AD6394,CDIHistorico_[Data],CDIHistorico_[CDI dia]/100,AH6394,0)</f>
        <v>5.5130999999999995E-4</v>
      </c>
      <c r="AI6395" s="2">
        <f t="shared" si="421"/>
        <v>1.418721547765166</v>
      </c>
    </row>
    <row r="6396" spans="26:35" x14ac:dyDescent="0.25">
      <c r="Z6396"/>
      <c r="AD6396" s="5">
        <f t="shared" si="422"/>
        <v>45999</v>
      </c>
      <c r="AE6396" s="96" cm="1">
        <f t="array" ref="AE6396">_xlfn.XLOOKUP(AD6395,SELICHistorico[Data],SELICHistorico[SELIC dia]/100,AE6395,0)</f>
        <v>5.5130999999999995E-4</v>
      </c>
      <c r="AF6396" s="80">
        <f t="shared" si="420"/>
        <v>1.4195037031416646</v>
      </c>
      <c r="AG6396" s="123">
        <f t="shared" si="419"/>
        <v>1419.5037030000001</v>
      </c>
      <c r="AH6396" s="126" cm="1">
        <f t="array" ref="AH6396">_xlfn.XLOOKUP(AD6395,CDIHistorico_[Data],CDIHistorico_[CDI dia]/100,AH6395,0)</f>
        <v>5.5130999999999995E-4</v>
      </c>
      <c r="AI6396" s="2">
        <f t="shared" si="421"/>
        <v>1.4195037031416646</v>
      </c>
    </row>
    <row r="6397" spans="26:35" x14ac:dyDescent="0.25">
      <c r="Z6397"/>
      <c r="AD6397" s="5">
        <f t="shared" si="422"/>
        <v>46000</v>
      </c>
      <c r="AE6397" s="96" cm="1">
        <f t="array" ref="AE6397">_xlfn.XLOOKUP(AD6396,SELICHistorico[Data],SELICHistorico[SELIC dia]/100,AE6396,0)</f>
        <v>5.5130999999999995E-4</v>
      </c>
      <c r="AF6397" s="80">
        <f t="shared" si="420"/>
        <v>1.4202862897282438</v>
      </c>
      <c r="AG6397" s="123">
        <f t="shared" si="419"/>
        <v>1420.2862889999999</v>
      </c>
      <c r="AH6397" s="126" cm="1">
        <f t="array" ref="AH6397">_xlfn.XLOOKUP(AD6396,CDIHistorico_[Data],CDIHistorico_[CDI dia]/100,AH6396,0)</f>
        <v>5.5130999999999995E-4</v>
      </c>
      <c r="AI6397" s="2">
        <f t="shared" si="421"/>
        <v>1.4202862897282438</v>
      </c>
    </row>
    <row r="6398" spans="26:35" x14ac:dyDescent="0.25">
      <c r="Z6398"/>
      <c r="AD6398" s="5">
        <f t="shared" si="422"/>
        <v>46001</v>
      </c>
      <c r="AE6398" s="96" cm="1">
        <f t="array" ref="AE6398">_xlfn.XLOOKUP(AD6397,SELICHistorico[Data],SELICHistorico[SELIC dia]/100,AE6397,0)</f>
        <v>5.5130999999999995E-4</v>
      </c>
      <c r="AF6398" s="80">
        <f t="shared" si="420"/>
        <v>1.421069307762634</v>
      </c>
      <c r="AG6398" s="123">
        <f t="shared" si="419"/>
        <v>1421.069307</v>
      </c>
      <c r="AH6398" s="126" cm="1">
        <f t="array" ref="AH6398">_xlfn.XLOOKUP(AD6397,CDIHistorico_[Data],CDIHistorico_[CDI dia]/100,AH6397,0)</f>
        <v>5.5130999999999995E-4</v>
      </c>
      <c r="AI6398" s="2">
        <f t="shared" si="421"/>
        <v>1.421069307762634</v>
      </c>
    </row>
    <row r="6399" spans="26:35" x14ac:dyDescent="0.25">
      <c r="Z6399"/>
      <c r="AD6399" s="5">
        <f t="shared" si="422"/>
        <v>46002</v>
      </c>
      <c r="AE6399" s="96" cm="1">
        <f t="array" ref="AE6399">_xlfn.XLOOKUP(AD6398,SELICHistorico[Data],SELICHistorico[SELIC dia]/100,AE6398,0)</f>
        <v>5.5130999999999995E-4</v>
      </c>
      <c r="AF6399" s="80">
        <f t="shared" si="420"/>
        <v>1.4218527574826967</v>
      </c>
      <c r="AG6399" s="123">
        <f t="shared" si="419"/>
        <v>1421.8527570000001</v>
      </c>
      <c r="AH6399" s="126" cm="1">
        <f t="array" ref="AH6399">_xlfn.XLOOKUP(AD6398,CDIHistorico_[Data],CDIHistorico_[CDI dia]/100,AH6398,0)</f>
        <v>5.5130999999999995E-4</v>
      </c>
      <c r="AI6399" s="2">
        <f t="shared" si="421"/>
        <v>1.4218527574826967</v>
      </c>
    </row>
    <row r="6400" spans="26:35" x14ac:dyDescent="0.25">
      <c r="Z6400"/>
      <c r="AD6400" s="5">
        <f t="shared" si="422"/>
        <v>46003</v>
      </c>
      <c r="AE6400" s="96" cm="1">
        <f t="array" ref="AE6400">_xlfn.XLOOKUP(AD6399,SELICHistorico[Data],SELICHistorico[SELIC dia]/100,AE6399,0)</f>
        <v>5.5130999999999995E-4</v>
      </c>
      <c r="AF6400" s="80">
        <f t="shared" si="420"/>
        <v>1.4226366391264247</v>
      </c>
      <c r="AG6400" s="123">
        <f t="shared" si="419"/>
        <v>1422.6366390000001</v>
      </c>
      <c r="AH6400" s="126" cm="1">
        <f t="array" ref="AH6400">_xlfn.XLOOKUP(AD6399,CDIHistorico_[Data],CDIHistorico_[CDI dia]/100,AH6399,0)</f>
        <v>5.5130999999999995E-4</v>
      </c>
      <c r="AI6400" s="2">
        <f t="shared" si="421"/>
        <v>1.4226366391264247</v>
      </c>
    </row>
    <row r="6401" spans="26:35" x14ac:dyDescent="0.25">
      <c r="Z6401"/>
      <c r="AD6401" s="5">
        <f t="shared" si="422"/>
        <v>46006</v>
      </c>
      <c r="AE6401" s="96" cm="1">
        <f t="array" ref="AE6401">_xlfn.XLOOKUP(AD6400,SELICHistorico[Data],SELICHistorico[SELIC dia]/100,AE6400,0)</f>
        <v>5.5130999999999995E-4</v>
      </c>
      <c r="AF6401" s="80">
        <f t="shared" si="420"/>
        <v>1.4234209529319415</v>
      </c>
      <c r="AG6401" s="123">
        <f t="shared" si="419"/>
        <v>1423.4209519999999</v>
      </c>
      <c r="AH6401" s="126" cm="1">
        <f t="array" ref="AH6401">_xlfn.XLOOKUP(AD6400,CDIHistorico_[Data],CDIHistorico_[CDI dia]/100,AH6400,0)</f>
        <v>5.5130999999999995E-4</v>
      </c>
      <c r="AI6401" s="2">
        <f t="shared" si="421"/>
        <v>1.4234209529319415</v>
      </c>
    </row>
    <row r="6402" spans="26:35" x14ac:dyDescent="0.25">
      <c r="Z6402"/>
      <c r="AD6402" s="5">
        <f t="shared" si="422"/>
        <v>46007</v>
      </c>
      <c r="AE6402" s="96" cm="1">
        <f t="array" ref="AE6402">_xlfn.XLOOKUP(AD6401,SELICHistorico[Data],SELICHistorico[SELIC dia]/100,AE6401,0)</f>
        <v>5.5130999999999995E-4</v>
      </c>
      <c r="AF6402" s="80">
        <f t="shared" si="420"/>
        <v>1.4242056991375025</v>
      </c>
      <c r="AG6402" s="123">
        <f t="shared" si="419"/>
        <v>1424.2056990000001</v>
      </c>
      <c r="AH6402" s="126" cm="1">
        <f t="array" ref="AH6402">_xlfn.XLOOKUP(AD6401,CDIHistorico_[Data],CDIHistorico_[CDI dia]/100,AH6401,0)</f>
        <v>5.5130999999999995E-4</v>
      </c>
      <c r="AI6402" s="2">
        <f t="shared" si="421"/>
        <v>1.4242056991375025</v>
      </c>
    </row>
    <row r="6403" spans="26:35" x14ac:dyDescent="0.25">
      <c r="Z6403"/>
      <c r="AD6403" s="5">
        <f t="shared" si="422"/>
        <v>46008</v>
      </c>
      <c r="AE6403" s="96" cm="1">
        <f t="array" ref="AE6403">_xlfn.XLOOKUP(AD6402,SELICHistorico[Data],SELICHistorico[SELIC dia]/100,AE6402,0)</f>
        <v>5.5130999999999995E-4</v>
      </c>
      <c r="AF6403" s="80">
        <f t="shared" si="420"/>
        <v>1.4249908779814942</v>
      </c>
      <c r="AG6403" s="123">
        <f t="shared" si="419"/>
        <v>1424.990877</v>
      </c>
      <c r="AH6403" s="126" cm="1">
        <f t="array" ref="AH6403">_xlfn.XLOOKUP(AD6402,CDIHistorico_[Data],CDIHistorico_[CDI dia]/100,AH6402,0)</f>
        <v>5.5130999999999995E-4</v>
      </c>
      <c r="AI6403" s="2">
        <f t="shared" si="421"/>
        <v>1.4249908779814942</v>
      </c>
    </row>
    <row r="6404" spans="26:35" x14ac:dyDescent="0.25">
      <c r="Z6404"/>
      <c r="AD6404" s="5">
        <f t="shared" si="422"/>
        <v>46009</v>
      </c>
      <c r="AE6404" s="96" cm="1">
        <f t="array" ref="AE6404">_xlfn.XLOOKUP(AD6403,SELICHistorico[Data],SELICHistorico[SELIC dia]/100,AE6403,0)</f>
        <v>5.5130999999999995E-4</v>
      </c>
      <c r="AF6404" s="80">
        <f t="shared" si="420"/>
        <v>1.4257764897024343</v>
      </c>
      <c r="AG6404" s="123">
        <f t="shared" si="419"/>
        <v>1425.7764890000001</v>
      </c>
      <c r="AH6404" s="126" cm="1">
        <f t="array" ref="AH6404">_xlfn.XLOOKUP(AD6403,CDIHistorico_[Data],CDIHistorico_[CDI dia]/100,AH6403,0)</f>
        <v>5.5130999999999995E-4</v>
      </c>
      <c r="AI6404" s="2">
        <f t="shared" si="421"/>
        <v>1.4257764897024343</v>
      </c>
    </row>
    <row r="6405" spans="26:35" x14ac:dyDescent="0.25">
      <c r="Z6405"/>
      <c r="AD6405" s="5">
        <f t="shared" si="422"/>
        <v>46010</v>
      </c>
      <c r="AE6405" s="96" cm="1">
        <f t="array" ref="AE6405">_xlfn.XLOOKUP(AD6404,SELICHistorico[Data],SELICHistorico[SELIC dia]/100,AE6404,0)</f>
        <v>5.5130999999999995E-4</v>
      </c>
      <c r="AF6405" s="80">
        <f t="shared" si="420"/>
        <v>1.4265625345389723</v>
      </c>
      <c r="AG6405" s="123">
        <f t="shared" si="419"/>
        <v>1426.5625339999999</v>
      </c>
      <c r="AH6405" s="126" cm="1">
        <f t="array" ref="AH6405">_xlfn.XLOOKUP(AD6404,CDIHistorico_[Data],CDIHistorico_[CDI dia]/100,AH6404,0)</f>
        <v>5.5130999999999995E-4</v>
      </c>
      <c r="AI6405" s="2">
        <f t="shared" si="421"/>
        <v>1.4265625345389723</v>
      </c>
    </row>
    <row r="6406" spans="26:35" x14ac:dyDescent="0.25">
      <c r="Z6406"/>
      <c r="AD6406" s="5">
        <f t="shared" si="422"/>
        <v>46013</v>
      </c>
      <c r="AE6406" s="96" cm="1">
        <f t="array" ref="AE6406">_xlfn.XLOOKUP(AD6405,SELICHistorico[Data],SELICHistorico[SELIC dia]/100,AE6405,0)</f>
        <v>5.5130999999999995E-4</v>
      </c>
      <c r="AF6406" s="80">
        <f t="shared" si="420"/>
        <v>1.4273490127298891</v>
      </c>
      <c r="AG6406" s="123">
        <f t="shared" si="419"/>
        <v>1427.3490119999999</v>
      </c>
      <c r="AH6406" s="126" cm="1">
        <f t="array" ref="AH6406">_xlfn.XLOOKUP(AD6405,CDIHistorico_[Data],CDIHistorico_[CDI dia]/100,AH6405,0)</f>
        <v>5.5130999999999995E-4</v>
      </c>
      <c r="AI6406" s="2">
        <f t="shared" si="421"/>
        <v>1.4273490127298891</v>
      </c>
    </row>
    <row r="6407" spans="26:35" x14ac:dyDescent="0.25">
      <c r="Z6407"/>
      <c r="AD6407" s="5">
        <f t="shared" si="422"/>
        <v>46014</v>
      </c>
      <c r="AE6407" s="96" cm="1">
        <f t="array" ref="AE6407">_xlfn.XLOOKUP(AD6406,SELICHistorico[Data],SELICHistorico[SELIC dia]/100,AE6406,0)</f>
        <v>5.5130999999999995E-4</v>
      </c>
      <c r="AF6407" s="80">
        <f t="shared" si="420"/>
        <v>1.4281359245140974</v>
      </c>
      <c r="AG6407" s="123">
        <f t="shared" si="419"/>
        <v>1428.1359239999999</v>
      </c>
      <c r="AH6407" s="126" cm="1">
        <f t="array" ref="AH6407">_xlfn.XLOOKUP(AD6406,CDIHistorico_[Data],CDIHistorico_[CDI dia]/100,AH6406,0)</f>
        <v>5.5130999999999995E-4</v>
      </c>
      <c r="AI6407" s="2">
        <f t="shared" si="421"/>
        <v>1.4281359245140974</v>
      </c>
    </row>
    <row r="6408" spans="26:35" x14ac:dyDescent="0.25">
      <c r="Z6408"/>
      <c r="AD6408" s="5">
        <f t="shared" si="422"/>
        <v>46015</v>
      </c>
      <c r="AE6408" s="96" cm="1">
        <f t="array" ref="AE6408">_xlfn.XLOOKUP(AD6407,SELICHistorico[Data],SELICHistorico[SELIC dia]/100,AE6407,0)</f>
        <v>5.5130999999999995E-4</v>
      </c>
      <c r="AF6408" s="80">
        <f t="shared" si="420"/>
        <v>1.4289232701306414</v>
      </c>
      <c r="AG6408" s="123">
        <f t="shared" si="419"/>
        <v>1428.92327</v>
      </c>
      <c r="AH6408" s="126" cm="1">
        <f t="array" ref="AH6408">_xlfn.XLOOKUP(AD6407,CDIHistorico_[Data],CDIHistorico_[CDI dia]/100,AH6407,0)</f>
        <v>5.5130999999999995E-4</v>
      </c>
      <c r="AI6408" s="2">
        <f t="shared" si="421"/>
        <v>1.4289232701306414</v>
      </c>
    </row>
    <row r="6409" spans="26:35" x14ac:dyDescent="0.25">
      <c r="Z6409"/>
      <c r="AD6409" s="5">
        <f t="shared" si="422"/>
        <v>46017</v>
      </c>
      <c r="AE6409" s="96" cm="1">
        <f t="array" ref="AE6409">_xlfn.XLOOKUP(AD6408,SELICHistorico[Data],SELICHistorico[SELIC dia]/100,AE6408,0)</f>
        <v>5.5130999999999995E-4</v>
      </c>
      <c r="AF6409" s="80">
        <f t="shared" si="420"/>
        <v>1.4297110498186971</v>
      </c>
      <c r="AG6409" s="123">
        <f t="shared" si="419"/>
        <v>1429.711049</v>
      </c>
      <c r="AH6409" s="126" cm="1">
        <f t="array" ref="AH6409">_xlfn.XLOOKUP(AD6408,CDIHistorico_[Data],CDIHistorico_[CDI dia]/100,AH6408,0)</f>
        <v>5.5130999999999995E-4</v>
      </c>
      <c r="AI6409" s="2">
        <f t="shared" si="421"/>
        <v>1.4297110498186971</v>
      </c>
    </row>
    <row r="6410" spans="26:35" x14ac:dyDescent="0.25">
      <c r="Z6410"/>
      <c r="AD6410" s="5">
        <f t="shared" si="422"/>
        <v>46020</v>
      </c>
      <c r="AE6410" s="96" cm="1">
        <f t="array" ref="AE6410">_xlfn.XLOOKUP(AD6409,SELICHistorico[Data],SELICHistorico[SELIC dia]/100,AE6409,0)</f>
        <v>5.5130999999999995E-4</v>
      </c>
      <c r="AF6410" s="80">
        <f t="shared" si="420"/>
        <v>1.4304992638175729</v>
      </c>
      <c r="AG6410" s="123">
        <f t="shared" si="419"/>
        <v>1430.4992629999999</v>
      </c>
      <c r="AH6410" s="126" cm="1">
        <f t="array" ref="AH6410">_xlfn.XLOOKUP(AD6409,CDIHistorico_[Data],CDIHistorico_[CDI dia]/100,AH6409,0)</f>
        <v>5.5130999999999995E-4</v>
      </c>
      <c r="AI6410" s="2">
        <f t="shared" si="421"/>
        <v>1.4304992638175729</v>
      </c>
    </row>
    <row r="6411" spans="26:35" x14ac:dyDescent="0.25">
      <c r="Z6411"/>
      <c r="AD6411" s="5">
        <f t="shared" si="422"/>
        <v>46021</v>
      </c>
      <c r="AE6411" s="96" cm="1">
        <f t="array" ref="AE6411">_xlfn.XLOOKUP(AD6410,SELICHistorico[Data],SELICHistorico[SELIC dia]/100,AE6410,0)</f>
        <v>5.5130999999999995E-4</v>
      </c>
      <c r="AF6411" s="80">
        <f t="shared" si="420"/>
        <v>1.4312879123667082</v>
      </c>
      <c r="AG6411" s="123">
        <f t="shared" si="419"/>
        <v>1431.287912</v>
      </c>
      <c r="AH6411" s="126" cm="1">
        <f t="array" ref="AH6411">_xlfn.XLOOKUP(AD6410,CDIHistorico_[Data],CDIHistorico_[CDI dia]/100,AH6410,0)</f>
        <v>5.5130999999999995E-4</v>
      </c>
      <c r="AI6411" s="2">
        <f t="shared" si="421"/>
        <v>1.4312879123667082</v>
      </c>
    </row>
    <row r="6412" spans="26:35" x14ac:dyDescent="0.25">
      <c r="Z6412"/>
      <c r="AD6412" s="5">
        <f t="shared" si="422"/>
        <v>46022</v>
      </c>
      <c r="AE6412" s="96" cm="1">
        <f t="array" ref="AE6412">_xlfn.XLOOKUP(AD6411,SELICHistorico[Data],SELICHistorico[SELIC dia]/100,AE6411,0)</f>
        <v>5.5130999999999995E-4</v>
      </c>
      <c r="AF6412" s="80">
        <f t="shared" si="420"/>
        <v>1.4320769957056751</v>
      </c>
      <c r="AG6412" s="123">
        <f t="shared" ref="AG6412:AG6475" si="423">TRUNC(1000*AF6412,6)</f>
        <v>1432.0769949999999</v>
      </c>
      <c r="AH6412" s="126" cm="1">
        <f t="array" ref="AH6412">_xlfn.XLOOKUP(AD6411,CDIHistorico_[Data],CDIHistorico_[CDI dia]/100,AH6411,0)</f>
        <v>5.5130999999999995E-4</v>
      </c>
      <c r="AI6412" s="2">
        <f t="shared" si="421"/>
        <v>1.4320769957056751</v>
      </c>
    </row>
    <row r="6413" spans="26:35" hidden="1" x14ac:dyDescent="0.25">
      <c r="Z6413"/>
      <c r="AD6413" s="5">
        <f t="shared" si="422"/>
        <v>46024</v>
      </c>
      <c r="AE6413" s="96" cm="1">
        <f t="array" ref="AE6413">_xlfn.XLOOKUP(AD6412,SELICHistorico[Data],SELICHistorico[SELIC dia]/100,AE6412,0)</f>
        <v>5.5130999999999995E-4</v>
      </c>
      <c r="AF6413" s="80">
        <f t="shared" ref="AF6413:AF6476" si="424">AF6412*(1+AE6413)</f>
        <v>1.4328665140741779</v>
      </c>
      <c r="AG6413" s="123">
        <f t="shared" si="423"/>
        <v>1432.8665140000001</v>
      </c>
      <c r="AH6413" s="126" cm="1">
        <f t="array" ref="AH6413">_xlfn.XLOOKUP(AD6412,CDIHistorico_[Data],CDIHistorico_[CDI dia]/100,AH6412,0)</f>
        <v>5.5130999999999995E-4</v>
      </c>
      <c r="AI6413" s="2">
        <f t="shared" ref="AI6413:AI6476" si="425">AI6412*(1+AH6413)</f>
        <v>1.4328665140741779</v>
      </c>
    </row>
    <row r="6414" spans="26:35" hidden="1" x14ac:dyDescent="0.25">
      <c r="Z6414"/>
      <c r="AD6414" s="5">
        <f t="shared" si="422"/>
        <v>46027</v>
      </c>
      <c r="AE6414" s="96" cm="1">
        <f t="array" ref="AE6414">_xlfn.XLOOKUP(AD6413,SELICHistorico[Data],SELICHistorico[SELIC dia]/100,AE6413,0)</f>
        <v>5.5130999999999995E-4</v>
      </c>
      <c r="AF6414" s="80">
        <f t="shared" si="424"/>
        <v>1.4336564677120522</v>
      </c>
      <c r="AG6414" s="123">
        <f t="shared" si="423"/>
        <v>1433.656467</v>
      </c>
      <c r="AH6414" s="126" cm="1">
        <f t="array" ref="AH6414">_xlfn.XLOOKUP(AD6413,CDIHistorico_[Data],CDIHistorico_[CDI dia]/100,AH6413,0)</f>
        <v>5.5130999999999995E-4</v>
      </c>
      <c r="AI6414" s="2">
        <f t="shared" si="425"/>
        <v>1.4336564677120522</v>
      </c>
    </row>
    <row r="6415" spans="26:35" hidden="1" x14ac:dyDescent="0.25">
      <c r="Z6415"/>
      <c r="AD6415" s="5">
        <f t="shared" si="422"/>
        <v>46028</v>
      </c>
      <c r="AE6415" s="96" cm="1">
        <f t="array" ref="AE6415">_xlfn.XLOOKUP(AD6414,SELICHistorico[Data],SELICHistorico[SELIC dia]/100,AE6414,0)</f>
        <v>5.5130999999999995E-4</v>
      </c>
      <c r="AF6415" s="80">
        <f t="shared" si="424"/>
        <v>1.4344468568592668</v>
      </c>
      <c r="AG6415" s="123">
        <f t="shared" si="423"/>
        <v>1434.446856</v>
      </c>
      <c r="AH6415" s="126" cm="1">
        <f t="array" ref="AH6415">_xlfn.XLOOKUP(AD6414,CDIHistorico_[Data],CDIHistorico_[CDI dia]/100,AH6414,0)</f>
        <v>5.5130999999999995E-4</v>
      </c>
      <c r="AI6415" s="2">
        <f t="shared" si="425"/>
        <v>1.4344468568592668</v>
      </c>
    </row>
    <row r="6416" spans="26:35" hidden="1" x14ac:dyDescent="0.25">
      <c r="Z6416"/>
      <c r="AD6416" s="5">
        <f t="shared" si="422"/>
        <v>46029</v>
      </c>
      <c r="AE6416" s="96" cm="1">
        <f t="array" ref="AE6416">_xlfn.XLOOKUP(AD6415,SELICHistorico[Data],SELICHistorico[SELIC dia]/100,AE6415,0)</f>
        <v>5.5130999999999995E-4</v>
      </c>
      <c r="AF6416" s="80">
        <f t="shared" si="424"/>
        <v>1.435237681755922</v>
      </c>
      <c r="AG6416" s="123">
        <f t="shared" si="423"/>
        <v>1435.2376810000001</v>
      </c>
      <c r="AH6416" s="126" cm="1">
        <f t="array" ref="AH6416">_xlfn.XLOOKUP(AD6415,CDIHistorico_[Data],CDIHistorico_[CDI dia]/100,AH6415,0)</f>
        <v>5.5130999999999995E-4</v>
      </c>
      <c r="AI6416" s="2">
        <f t="shared" si="425"/>
        <v>1.435237681755922</v>
      </c>
    </row>
    <row r="6417" spans="26:35" hidden="1" x14ac:dyDescent="0.25">
      <c r="Z6417"/>
      <c r="AD6417" s="5">
        <f t="shared" si="422"/>
        <v>46030</v>
      </c>
      <c r="AE6417" s="96" cm="1">
        <f t="array" ref="AE6417">_xlfn.XLOOKUP(AD6416,SELICHistorico[Data],SELICHistorico[SELIC dia]/100,AE6416,0)</f>
        <v>5.5130999999999995E-4</v>
      </c>
      <c r="AF6417" s="80">
        <f t="shared" si="424"/>
        <v>1.436028942642251</v>
      </c>
      <c r="AG6417" s="123">
        <f t="shared" si="423"/>
        <v>1436.0289419999999</v>
      </c>
      <c r="AH6417" s="126" cm="1">
        <f t="array" ref="AH6417">_xlfn.XLOOKUP(AD6416,CDIHistorico_[Data],CDIHistorico_[CDI dia]/100,AH6416,0)</f>
        <v>5.5130999999999995E-4</v>
      </c>
      <c r="AI6417" s="2">
        <f t="shared" si="425"/>
        <v>1.436028942642251</v>
      </c>
    </row>
    <row r="6418" spans="26:35" hidden="1" x14ac:dyDescent="0.25">
      <c r="Z6418"/>
      <c r="AD6418" s="5">
        <f t="shared" si="422"/>
        <v>46031</v>
      </c>
      <c r="AE6418" s="96" cm="1">
        <f t="array" ref="AE6418">_xlfn.XLOOKUP(AD6417,SELICHistorico[Data],SELICHistorico[SELIC dia]/100,AE6417,0)</f>
        <v>5.5130999999999995E-4</v>
      </c>
      <c r="AF6418" s="80">
        <f t="shared" si="424"/>
        <v>1.4368206397586192</v>
      </c>
      <c r="AG6418" s="123">
        <f t="shared" si="423"/>
        <v>1436.820639</v>
      </c>
      <c r="AH6418" s="126" cm="1">
        <f t="array" ref="AH6418">_xlfn.XLOOKUP(AD6417,CDIHistorico_[Data],CDIHistorico_[CDI dia]/100,AH6417,0)</f>
        <v>5.5130999999999995E-4</v>
      </c>
      <c r="AI6418" s="2">
        <f t="shared" si="425"/>
        <v>1.4368206397586192</v>
      </c>
    </row>
    <row r="6419" spans="26:35" hidden="1" x14ac:dyDescent="0.25">
      <c r="Z6419"/>
      <c r="AD6419" s="5">
        <f t="shared" si="422"/>
        <v>46034</v>
      </c>
      <c r="AE6419" s="96" cm="1">
        <f t="array" ref="AE6419">_xlfn.XLOOKUP(AD6418,SELICHistorico[Data],SELICHistorico[SELIC dia]/100,AE6418,0)</f>
        <v>5.5130999999999995E-4</v>
      </c>
      <c r="AF6419" s="80">
        <f t="shared" si="424"/>
        <v>1.4376127733455246</v>
      </c>
      <c r="AG6419" s="123">
        <f t="shared" si="423"/>
        <v>1437.6127730000001</v>
      </c>
      <c r="AH6419" s="126" cm="1">
        <f t="array" ref="AH6419">_xlfn.XLOOKUP(AD6418,CDIHistorico_[Data],CDIHistorico_[CDI dia]/100,AH6418,0)</f>
        <v>5.5130999999999995E-4</v>
      </c>
      <c r="AI6419" s="2">
        <f t="shared" si="425"/>
        <v>1.4376127733455246</v>
      </c>
    </row>
    <row r="6420" spans="26:35" hidden="1" x14ac:dyDescent="0.25">
      <c r="Z6420"/>
      <c r="AD6420" s="5">
        <f t="shared" ref="AD6420:AD6483" si="426">WORKDAY(AD6419,1,feriados)</f>
        <v>46035</v>
      </c>
      <c r="AE6420" s="96" cm="1">
        <f t="array" ref="AE6420">_xlfn.XLOOKUP(AD6419,SELICHistorico[Data],SELICHistorico[SELIC dia]/100,AE6419,0)</f>
        <v>5.5130999999999995E-4</v>
      </c>
      <c r="AF6420" s="80">
        <f t="shared" si="424"/>
        <v>1.438405343643598</v>
      </c>
      <c r="AG6420" s="123">
        <f t="shared" si="423"/>
        <v>1438.4053429999999</v>
      </c>
      <c r="AH6420" s="126" cm="1">
        <f t="array" ref="AH6420">_xlfn.XLOOKUP(AD6419,CDIHistorico_[Data],CDIHistorico_[CDI dia]/100,AH6419,0)</f>
        <v>5.5130999999999995E-4</v>
      </c>
      <c r="AI6420" s="2">
        <f t="shared" si="425"/>
        <v>1.438405343643598</v>
      </c>
    </row>
    <row r="6421" spans="26:35" hidden="1" x14ac:dyDescent="0.25">
      <c r="Z6421"/>
      <c r="AD6421" s="5">
        <f t="shared" si="426"/>
        <v>46036</v>
      </c>
      <c r="AE6421" s="96" cm="1">
        <f t="array" ref="AE6421">_xlfn.XLOOKUP(AD6420,SELICHistorico[Data],SELICHistorico[SELIC dia]/100,AE6420,0)</f>
        <v>5.5130999999999995E-4</v>
      </c>
      <c r="AF6421" s="80">
        <f t="shared" si="424"/>
        <v>1.4391983508936022</v>
      </c>
      <c r="AG6421" s="123">
        <f t="shared" si="423"/>
        <v>1439.1983499999999</v>
      </c>
      <c r="AH6421" s="126" cm="1">
        <f t="array" ref="AH6421">_xlfn.XLOOKUP(AD6420,CDIHistorico_[Data],CDIHistorico_[CDI dia]/100,AH6420,0)</f>
        <v>5.5130999999999995E-4</v>
      </c>
      <c r="AI6421" s="2">
        <f t="shared" si="425"/>
        <v>1.4391983508936022</v>
      </c>
    </row>
    <row r="6422" spans="26:35" hidden="1" x14ac:dyDescent="0.25">
      <c r="Z6422"/>
      <c r="AD6422" s="5">
        <f t="shared" si="426"/>
        <v>46037</v>
      </c>
      <c r="AE6422" s="96" cm="1">
        <f t="array" ref="AE6422">_xlfn.XLOOKUP(AD6421,SELICHistorico[Data],SELICHistorico[SELIC dia]/100,AE6421,0)</f>
        <v>5.5130999999999995E-4</v>
      </c>
      <c r="AF6422" s="80">
        <f t="shared" si="424"/>
        <v>1.4399917953364334</v>
      </c>
      <c r="AG6422" s="123">
        <f t="shared" si="423"/>
        <v>1439.9917949999999</v>
      </c>
      <c r="AH6422" s="126" cm="1">
        <f t="array" ref="AH6422">_xlfn.XLOOKUP(AD6421,CDIHistorico_[Data],CDIHistorico_[CDI dia]/100,AH6421,0)</f>
        <v>5.5130999999999995E-4</v>
      </c>
      <c r="AI6422" s="2">
        <f t="shared" si="425"/>
        <v>1.4399917953364334</v>
      </c>
    </row>
    <row r="6423" spans="26:35" hidden="1" x14ac:dyDescent="0.25">
      <c r="Z6423"/>
      <c r="AD6423" s="5">
        <f t="shared" si="426"/>
        <v>46038</v>
      </c>
      <c r="AE6423" s="96" cm="1">
        <f t="array" ref="AE6423">_xlfn.XLOOKUP(AD6422,SELICHistorico[Data],SELICHistorico[SELIC dia]/100,AE6422,0)</f>
        <v>5.5130999999999995E-4</v>
      </c>
      <c r="AF6423" s="80">
        <f t="shared" si="424"/>
        <v>1.4407856772131205</v>
      </c>
      <c r="AG6423" s="123">
        <f t="shared" si="423"/>
        <v>1440.7856770000001</v>
      </c>
      <c r="AH6423" s="126" cm="1">
        <f t="array" ref="AH6423">_xlfn.XLOOKUP(AD6422,CDIHistorico_[Data],CDIHistorico_[CDI dia]/100,AH6422,0)</f>
        <v>5.5130999999999995E-4</v>
      </c>
      <c r="AI6423" s="2">
        <f t="shared" si="425"/>
        <v>1.4407856772131205</v>
      </c>
    </row>
    <row r="6424" spans="26:35" hidden="1" x14ac:dyDescent="0.25">
      <c r="Z6424"/>
      <c r="AD6424" s="5">
        <f t="shared" si="426"/>
        <v>46041</v>
      </c>
      <c r="AE6424" s="96" cm="1">
        <f t="array" ref="AE6424">_xlfn.XLOOKUP(AD6423,SELICHistorico[Data],SELICHistorico[SELIC dia]/100,AE6423,0)</f>
        <v>5.5130999999999995E-4</v>
      </c>
      <c r="AF6424" s="80">
        <f t="shared" si="424"/>
        <v>1.4415799967648248</v>
      </c>
      <c r="AG6424" s="123">
        <f t="shared" si="423"/>
        <v>1441.5799959999999</v>
      </c>
      <c r="AH6424" s="126" cm="1">
        <f t="array" ref="AH6424">_xlfn.XLOOKUP(AD6423,CDIHistorico_[Data],CDIHistorico_[CDI dia]/100,AH6423,0)</f>
        <v>5.5130999999999995E-4</v>
      </c>
      <c r="AI6424" s="2">
        <f t="shared" si="425"/>
        <v>1.4415799967648248</v>
      </c>
    </row>
    <row r="6425" spans="26:35" hidden="1" x14ac:dyDescent="0.25">
      <c r="Z6425"/>
      <c r="AD6425" s="5">
        <f t="shared" si="426"/>
        <v>46042</v>
      </c>
      <c r="AE6425" s="96" cm="1">
        <f t="array" ref="AE6425">_xlfn.XLOOKUP(AD6424,SELICHistorico[Data],SELICHistorico[SELIC dia]/100,AE6424,0)</f>
        <v>5.5130999999999995E-4</v>
      </c>
      <c r="AF6425" s="80">
        <f t="shared" si="424"/>
        <v>1.4423747542328413</v>
      </c>
      <c r="AG6425" s="123">
        <f t="shared" si="423"/>
        <v>1442.3747539999999</v>
      </c>
      <c r="AH6425" s="126" cm="1">
        <f t="array" ref="AH6425">_xlfn.XLOOKUP(AD6424,CDIHistorico_[Data],CDIHistorico_[CDI dia]/100,AH6424,0)</f>
        <v>5.5130999999999995E-4</v>
      </c>
      <c r="AI6425" s="2">
        <f t="shared" si="425"/>
        <v>1.4423747542328413</v>
      </c>
    </row>
    <row r="6426" spans="26:35" hidden="1" x14ac:dyDescent="0.25">
      <c r="Z6426"/>
      <c r="AD6426" s="5">
        <f t="shared" si="426"/>
        <v>46043</v>
      </c>
      <c r="AE6426" s="96" cm="1">
        <f t="array" ref="AE6426">_xlfn.XLOOKUP(AD6425,SELICHistorico[Data],SELICHistorico[SELIC dia]/100,AE6425,0)</f>
        <v>5.5130999999999995E-4</v>
      </c>
      <c r="AF6426" s="80">
        <f t="shared" si="424"/>
        <v>1.4431699498585975</v>
      </c>
      <c r="AG6426" s="123">
        <f t="shared" si="423"/>
        <v>1443.1699490000001</v>
      </c>
      <c r="AH6426" s="126" cm="1">
        <f t="array" ref="AH6426">_xlfn.XLOOKUP(AD6425,CDIHistorico_[Data],CDIHistorico_[CDI dia]/100,AH6425,0)</f>
        <v>5.5130999999999995E-4</v>
      </c>
      <c r="AI6426" s="2">
        <f t="shared" si="425"/>
        <v>1.4431699498585975</v>
      </c>
    </row>
    <row r="6427" spans="26:35" hidden="1" x14ac:dyDescent="0.25">
      <c r="Z6427"/>
      <c r="AD6427" s="5">
        <f t="shared" si="426"/>
        <v>46044</v>
      </c>
      <c r="AE6427" s="96" cm="1">
        <f t="array" ref="AE6427">_xlfn.XLOOKUP(AD6426,SELICHistorico[Data],SELICHistorico[SELIC dia]/100,AE6426,0)</f>
        <v>5.5130999999999995E-4</v>
      </c>
      <c r="AF6427" s="80">
        <f t="shared" si="424"/>
        <v>1.443965583883654</v>
      </c>
      <c r="AG6427" s="123">
        <f t="shared" si="423"/>
        <v>1443.9655829999999</v>
      </c>
      <c r="AH6427" s="126" cm="1">
        <f t="array" ref="AH6427">_xlfn.XLOOKUP(AD6426,CDIHistorico_[Data],CDIHistorico_[CDI dia]/100,AH6426,0)</f>
        <v>5.5130999999999995E-4</v>
      </c>
      <c r="AI6427" s="2">
        <f t="shared" si="425"/>
        <v>1.443965583883654</v>
      </c>
    </row>
    <row r="6428" spans="26:35" hidden="1" x14ac:dyDescent="0.25">
      <c r="Z6428"/>
      <c r="AD6428" s="5">
        <f t="shared" si="426"/>
        <v>46045</v>
      </c>
      <c r="AE6428" s="96" cm="1">
        <f t="array" ref="AE6428">_xlfn.XLOOKUP(AD6427,SELICHistorico[Data],SELICHistorico[SELIC dia]/100,AE6427,0)</f>
        <v>5.5130999999999995E-4</v>
      </c>
      <c r="AF6428" s="80">
        <f t="shared" si="424"/>
        <v>1.444761656549705</v>
      </c>
      <c r="AG6428" s="123">
        <f t="shared" si="423"/>
        <v>1444.7616559999999</v>
      </c>
      <c r="AH6428" s="126" cm="1">
        <f t="array" ref="AH6428">_xlfn.XLOOKUP(AD6427,CDIHistorico_[Data],CDIHistorico_[CDI dia]/100,AH6427,0)</f>
        <v>5.5130999999999995E-4</v>
      </c>
      <c r="AI6428" s="2">
        <f t="shared" si="425"/>
        <v>1.444761656549705</v>
      </c>
    </row>
    <row r="6429" spans="26:35" hidden="1" x14ac:dyDescent="0.25">
      <c r="Z6429"/>
      <c r="AD6429" s="5">
        <f t="shared" si="426"/>
        <v>46048</v>
      </c>
      <c r="AE6429" s="96" cm="1">
        <f t="array" ref="AE6429">_xlfn.XLOOKUP(AD6428,SELICHistorico[Data],SELICHistorico[SELIC dia]/100,AE6428,0)</f>
        <v>5.5130999999999995E-4</v>
      </c>
      <c r="AF6429" s="80">
        <f t="shared" si="424"/>
        <v>1.4455581680985776</v>
      </c>
      <c r="AG6429" s="123">
        <f t="shared" si="423"/>
        <v>1445.558168</v>
      </c>
      <c r="AH6429" s="126" cm="1">
        <f t="array" ref="AH6429">_xlfn.XLOOKUP(AD6428,CDIHistorico_[Data],CDIHistorico_[CDI dia]/100,AH6428,0)</f>
        <v>5.5130999999999995E-4</v>
      </c>
      <c r="AI6429" s="2">
        <f t="shared" si="425"/>
        <v>1.4455581680985776</v>
      </c>
    </row>
    <row r="6430" spans="26:35" hidden="1" x14ac:dyDescent="0.25">
      <c r="Z6430"/>
      <c r="AD6430" s="5">
        <f t="shared" si="426"/>
        <v>46049</v>
      </c>
      <c r="AE6430" s="96" cm="1">
        <f t="array" ref="AE6430">_xlfn.XLOOKUP(AD6429,SELICHistorico[Data],SELICHistorico[SELIC dia]/100,AE6429,0)</f>
        <v>5.5130999999999995E-4</v>
      </c>
      <c r="AF6430" s="80">
        <f t="shared" si="424"/>
        <v>1.4463551187722321</v>
      </c>
      <c r="AG6430" s="123">
        <f t="shared" si="423"/>
        <v>1446.3551179999999</v>
      </c>
      <c r="AH6430" s="126" cm="1">
        <f t="array" ref="AH6430">_xlfn.XLOOKUP(AD6429,CDIHistorico_[Data],CDIHistorico_[CDI dia]/100,AH6429,0)</f>
        <v>5.5130999999999995E-4</v>
      </c>
      <c r="AI6430" s="2">
        <f t="shared" si="425"/>
        <v>1.4463551187722321</v>
      </c>
    </row>
    <row r="6431" spans="26:35" hidden="1" x14ac:dyDescent="0.25">
      <c r="Z6431"/>
      <c r="AD6431" s="5">
        <f t="shared" si="426"/>
        <v>46050</v>
      </c>
      <c r="AE6431" s="96" cm="1">
        <f t="array" ref="AE6431">_xlfn.XLOOKUP(AD6430,SELICHistorico[Data],SELICHistorico[SELIC dia]/100,AE6430,0)</f>
        <v>5.5130999999999995E-4</v>
      </c>
      <c r="AF6431" s="80">
        <f t="shared" si="424"/>
        <v>1.4471525088127626</v>
      </c>
      <c r="AG6431" s="123">
        <f t="shared" si="423"/>
        <v>1447.1525079999999</v>
      </c>
      <c r="AH6431" s="126" cm="1">
        <f t="array" ref="AH6431">_xlfn.XLOOKUP(AD6430,CDIHistorico_[Data],CDIHistorico_[CDI dia]/100,AH6430,0)</f>
        <v>5.5130999999999995E-4</v>
      </c>
      <c r="AI6431" s="2">
        <f t="shared" si="425"/>
        <v>1.4471525088127626</v>
      </c>
    </row>
    <row r="6432" spans="26:35" hidden="1" x14ac:dyDescent="0.25">
      <c r="Z6432"/>
      <c r="AD6432" s="5">
        <f t="shared" si="426"/>
        <v>46051</v>
      </c>
      <c r="AE6432" s="96" cm="1">
        <f t="array" ref="AE6432">_xlfn.XLOOKUP(AD6431,SELICHistorico[Data],SELICHistorico[SELIC dia]/100,AE6431,0)</f>
        <v>5.5130999999999995E-4</v>
      </c>
      <c r="AF6432" s="80">
        <f t="shared" si="424"/>
        <v>1.4479503384623962</v>
      </c>
      <c r="AG6432" s="123">
        <f t="shared" si="423"/>
        <v>1447.9503380000001</v>
      </c>
      <c r="AH6432" s="126" cm="1">
        <f t="array" ref="AH6432">_xlfn.XLOOKUP(AD6431,CDIHistorico_[Data],CDIHistorico_[CDI dia]/100,AH6431,0)</f>
        <v>5.5130999999999995E-4</v>
      </c>
      <c r="AI6432" s="2">
        <f t="shared" si="425"/>
        <v>1.4479503384623962</v>
      </c>
    </row>
    <row r="6433" spans="26:35" hidden="1" x14ac:dyDescent="0.25">
      <c r="Z6433"/>
      <c r="AD6433" s="5">
        <f t="shared" si="426"/>
        <v>46052</v>
      </c>
      <c r="AE6433" s="96" cm="1">
        <f t="array" ref="AE6433">_xlfn.XLOOKUP(AD6432,SELICHistorico[Data],SELICHistorico[SELIC dia]/100,AE6432,0)</f>
        <v>5.5130999999999995E-4</v>
      </c>
      <c r="AF6433" s="80">
        <f t="shared" si="424"/>
        <v>1.4487486079634939</v>
      </c>
      <c r="AG6433" s="123">
        <f t="shared" si="423"/>
        <v>1448.748607</v>
      </c>
      <c r="AH6433" s="126" cm="1">
        <f t="array" ref="AH6433">_xlfn.XLOOKUP(AD6432,CDIHistorico_[Data],CDIHistorico_[CDI dia]/100,AH6432,0)</f>
        <v>5.5130999999999995E-4</v>
      </c>
      <c r="AI6433" s="2">
        <f t="shared" si="425"/>
        <v>1.4487486079634939</v>
      </c>
    </row>
    <row r="6434" spans="26:35" hidden="1" x14ac:dyDescent="0.25">
      <c r="Z6434"/>
      <c r="AD6434" s="5">
        <f t="shared" si="426"/>
        <v>46055</v>
      </c>
      <c r="AE6434" s="96" cm="1">
        <f t="array" ref="AE6434">_xlfn.XLOOKUP(AD6433,SELICHistorico[Data],SELICHistorico[SELIC dia]/100,AE6433,0)</f>
        <v>5.5130999999999995E-4</v>
      </c>
      <c r="AF6434" s="80">
        <f t="shared" si="424"/>
        <v>1.4495473175585505</v>
      </c>
      <c r="AG6434" s="123">
        <f t="shared" si="423"/>
        <v>1449.547317</v>
      </c>
      <c r="AH6434" s="126" cm="1">
        <f t="array" ref="AH6434">_xlfn.XLOOKUP(AD6433,CDIHistorico_[Data],CDIHistorico_[CDI dia]/100,AH6433,0)</f>
        <v>5.5130999999999995E-4</v>
      </c>
      <c r="AI6434" s="2">
        <f t="shared" si="425"/>
        <v>1.4495473175585505</v>
      </c>
    </row>
    <row r="6435" spans="26:35" hidden="1" x14ac:dyDescent="0.25">
      <c r="Z6435"/>
      <c r="AD6435" s="5">
        <f t="shared" si="426"/>
        <v>46056</v>
      </c>
      <c r="AE6435" s="96" cm="1">
        <f t="array" ref="AE6435">_xlfn.XLOOKUP(AD6434,SELICHistorico[Data],SELICHistorico[SELIC dia]/100,AE6434,0)</f>
        <v>5.5130999999999995E-4</v>
      </c>
      <c r="AF6435" s="80">
        <f t="shared" si="424"/>
        <v>1.4503464674901938</v>
      </c>
      <c r="AG6435" s="123">
        <f t="shared" si="423"/>
        <v>1450.3464670000001</v>
      </c>
      <c r="AH6435" s="126" cm="1">
        <f t="array" ref="AH6435">_xlfn.XLOOKUP(AD6434,CDIHistorico_[Data],CDIHistorico_[CDI dia]/100,AH6434,0)</f>
        <v>5.5130999999999995E-4</v>
      </c>
      <c r="AI6435" s="2">
        <f t="shared" si="425"/>
        <v>1.4503464674901938</v>
      </c>
    </row>
    <row r="6436" spans="26:35" hidden="1" x14ac:dyDescent="0.25">
      <c r="Z6436"/>
      <c r="AD6436" s="5">
        <f t="shared" si="426"/>
        <v>46057</v>
      </c>
      <c r="AE6436" s="96" cm="1">
        <f t="array" ref="AE6436">_xlfn.XLOOKUP(AD6435,SELICHistorico[Data],SELICHistorico[SELIC dia]/100,AE6435,0)</f>
        <v>5.5130999999999995E-4</v>
      </c>
      <c r="AF6436" s="80">
        <f t="shared" si="424"/>
        <v>1.4511460580011859</v>
      </c>
      <c r="AG6436" s="123">
        <f t="shared" si="423"/>
        <v>1451.146058</v>
      </c>
      <c r="AH6436" s="126" cm="1">
        <f t="array" ref="AH6436">_xlfn.XLOOKUP(AD6435,CDIHistorico_[Data],CDIHistorico_[CDI dia]/100,AH6435,0)</f>
        <v>5.5130999999999995E-4</v>
      </c>
      <c r="AI6436" s="2">
        <f t="shared" si="425"/>
        <v>1.4511460580011859</v>
      </c>
    </row>
    <row r="6437" spans="26:35" hidden="1" x14ac:dyDescent="0.25">
      <c r="Z6437"/>
      <c r="AD6437" s="5">
        <f t="shared" si="426"/>
        <v>46058</v>
      </c>
      <c r="AE6437" s="96" cm="1">
        <f t="array" ref="AE6437">_xlfn.XLOOKUP(AD6436,SELICHistorico[Data],SELICHistorico[SELIC dia]/100,AE6436,0)</f>
        <v>5.5130999999999995E-4</v>
      </c>
      <c r="AF6437" s="80">
        <f t="shared" si="424"/>
        <v>1.4519460893344227</v>
      </c>
      <c r="AG6437" s="123">
        <f t="shared" si="423"/>
        <v>1451.946089</v>
      </c>
      <c r="AH6437" s="126" cm="1">
        <f t="array" ref="AH6437">_xlfn.XLOOKUP(AD6436,CDIHistorico_[Data],CDIHistorico_[CDI dia]/100,AH6436,0)</f>
        <v>5.5130999999999995E-4</v>
      </c>
      <c r="AI6437" s="2">
        <f t="shared" si="425"/>
        <v>1.4519460893344227</v>
      </c>
    </row>
    <row r="6438" spans="26:35" hidden="1" x14ac:dyDescent="0.25">
      <c r="Z6438"/>
      <c r="AD6438" s="5">
        <f t="shared" si="426"/>
        <v>46059</v>
      </c>
      <c r="AE6438" s="96" cm="1">
        <f t="array" ref="AE6438">_xlfn.XLOOKUP(AD6437,SELICHistorico[Data],SELICHistorico[SELIC dia]/100,AE6437,0)</f>
        <v>5.5130999999999995E-4</v>
      </c>
      <c r="AF6438" s="80">
        <f t="shared" si="424"/>
        <v>1.4527465617329338</v>
      </c>
      <c r="AG6438" s="123">
        <f t="shared" si="423"/>
        <v>1452.7465609999999</v>
      </c>
      <c r="AH6438" s="126" cm="1">
        <f t="array" ref="AH6438">_xlfn.XLOOKUP(AD6437,CDIHistorico_[Data],CDIHistorico_[CDI dia]/100,AH6437,0)</f>
        <v>5.5130999999999995E-4</v>
      </c>
      <c r="AI6438" s="2">
        <f t="shared" si="425"/>
        <v>1.4527465617329338</v>
      </c>
    </row>
    <row r="6439" spans="26:35" hidden="1" x14ac:dyDescent="0.25">
      <c r="Z6439"/>
      <c r="AD6439" s="5">
        <f t="shared" si="426"/>
        <v>46062</v>
      </c>
      <c r="AE6439" s="96" cm="1">
        <f t="array" ref="AE6439">_xlfn.XLOOKUP(AD6438,SELICHistorico[Data],SELICHistorico[SELIC dia]/100,AE6438,0)</f>
        <v>5.5130999999999995E-4</v>
      </c>
      <c r="AF6439" s="80">
        <f t="shared" si="424"/>
        <v>1.4535474754398829</v>
      </c>
      <c r="AG6439" s="123">
        <f t="shared" si="423"/>
        <v>1453.5474750000001</v>
      </c>
      <c r="AH6439" s="126" cm="1">
        <f t="array" ref="AH6439">_xlfn.XLOOKUP(AD6438,CDIHistorico_[Data],CDIHistorico_[CDI dia]/100,AH6438,0)</f>
        <v>5.5130999999999995E-4</v>
      </c>
      <c r="AI6439" s="2">
        <f t="shared" si="425"/>
        <v>1.4535474754398829</v>
      </c>
    </row>
    <row r="6440" spans="26:35" hidden="1" x14ac:dyDescent="0.25">
      <c r="Z6440"/>
      <c r="AD6440" s="5">
        <f t="shared" si="426"/>
        <v>46063</v>
      </c>
      <c r="AE6440" s="96" cm="1">
        <f t="array" ref="AE6440">_xlfn.XLOOKUP(AD6439,SELICHistorico[Data],SELICHistorico[SELIC dia]/100,AE6439,0)</f>
        <v>5.5130999999999995E-4</v>
      </c>
      <c r="AF6440" s="80">
        <f t="shared" si="424"/>
        <v>1.4543488306985679</v>
      </c>
      <c r="AG6440" s="123">
        <f t="shared" si="423"/>
        <v>1454.3488299999999</v>
      </c>
      <c r="AH6440" s="126" cm="1">
        <f t="array" ref="AH6440">_xlfn.XLOOKUP(AD6439,CDIHistorico_[Data],CDIHistorico_[CDI dia]/100,AH6439,0)</f>
        <v>5.5130999999999995E-4</v>
      </c>
      <c r="AI6440" s="2">
        <f t="shared" si="425"/>
        <v>1.4543488306985679</v>
      </c>
    </row>
    <row r="6441" spans="26:35" hidden="1" x14ac:dyDescent="0.25">
      <c r="Z6441"/>
      <c r="AD6441" s="5">
        <f t="shared" si="426"/>
        <v>46064</v>
      </c>
      <c r="AE6441" s="96" cm="1">
        <f t="array" ref="AE6441">_xlfn.XLOOKUP(AD6440,SELICHistorico[Data],SELICHistorico[SELIC dia]/100,AE6440,0)</f>
        <v>5.5130999999999995E-4</v>
      </c>
      <c r="AF6441" s="80">
        <f t="shared" si="424"/>
        <v>1.4551506277524204</v>
      </c>
      <c r="AG6441" s="123">
        <f t="shared" si="423"/>
        <v>1455.150627</v>
      </c>
      <c r="AH6441" s="126" cm="1">
        <f t="array" ref="AH6441">_xlfn.XLOOKUP(AD6440,CDIHistorico_[Data],CDIHistorico_[CDI dia]/100,AH6440,0)</f>
        <v>5.5130999999999995E-4</v>
      </c>
      <c r="AI6441" s="2">
        <f t="shared" si="425"/>
        <v>1.4551506277524204</v>
      </c>
    </row>
    <row r="6442" spans="26:35" hidden="1" x14ac:dyDescent="0.25">
      <c r="Z6442"/>
      <c r="AD6442" s="5">
        <f t="shared" si="426"/>
        <v>46065</v>
      </c>
      <c r="AE6442" s="96" cm="1">
        <f t="array" ref="AE6442">_xlfn.XLOOKUP(AD6441,SELICHistorico[Data],SELICHistorico[SELIC dia]/100,AE6441,0)</f>
        <v>5.5130999999999995E-4</v>
      </c>
      <c r="AF6442" s="80">
        <f t="shared" si="424"/>
        <v>1.4559528668450068</v>
      </c>
      <c r="AG6442" s="123">
        <f t="shared" si="423"/>
        <v>1455.9528660000001</v>
      </c>
      <c r="AH6442" s="126" cm="1">
        <f t="array" ref="AH6442">_xlfn.XLOOKUP(AD6441,CDIHistorico_[Data],CDIHistorico_[CDI dia]/100,AH6441,0)</f>
        <v>5.5130999999999995E-4</v>
      </c>
      <c r="AI6442" s="2">
        <f t="shared" si="425"/>
        <v>1.4559528668450068</v>
      </c>
    </row>
    <row r="6443" spans="26:35" hidden="1" x14ac:dyDescent="0.25">
      <c r="Z6443"/>
      <c r="AD6443" s="5">
        <f t="shared" si="426"/>
        <v>46066</v>
      </c>
      <c r="AE6443" s="96" cm="1">
        <f t="array" ref="AE6443">_xlfn.XLOOKUP(AD6442,SELICHistorico[Data],SELICHistorico[SELIC dia]/100,AE6442,0)</f>
        <v>5.5130999999999995E-4</v>
      </c>
      <c r="AF6443" s="80">
        <f t="shared" si="424"/>
        <v>1.4567555482200272</v>
      </c>
      <c r="AG6443" s="123">
        <f t="shared" si="423"/>
        <v>1456.7555480000001</v>
      </c>
      <c r="AH6443" s="126" cm="1">
        <f t="array" ref="AH6443">_xlfn.XLOOKUP(AD6442,CDIHistorico_[Data],CDIHistorico_[CDI dia]/100,AH6442,0)</f>
        <v>5.5130999999999995E-4</v>
      </c>
      <c r="AI6443" s="2">
        <f t="shared" si="425"/>
        <v>1.4567555482200272</v>
      </c>
    </row>
    <row r="6444" spans="26:35" hidden="1" x14ac:dyDescent="0.25">
      <c r="Z6444"/>
      <c r="AD6444" s="5">
        <f t="shared" si="426"/>
        <v>46071</v>
      </c>
      <c r="AE6444" s="96" cm="1">
        <f t="array" ref="AE6444">_xlfn.XLOOKUP(AD6443,SELICHistorico[Data],SELICHistorico[SELIC dia]/100,AE6443,0)</f>
        <v>5.5130999999999995E-4</v>
      </c>
      <c r="AF6444" s="80">
        <f t="shared" si="424"/>
        <v>1.4575586721213165</v>
      </c>
      <c r="AG6444" s="123">
        <f t="shared" si="423"/>
        <v>1457.5586719999999</v>
      </c>
      <c r="AH6444" s="126" cm="1">
        <f t="array" ref="AH6444">_xlfn.XLOOKUP(AD6443,CDIHistorico_[Data],CDIHistorico_[CDI dia]/100,AH6443,0)</f>
        <v>5.5130999999999995E-4</v>
      </c>
      <c r="AI6444" s="2">
        <f t="shared" si="425"/>
        <v>1.4575586721213165</v>
      </c>
    </row>
    <row r="6445" spans="26:35" hidden="1" x14ac:dyDescent="0.25">
      <c r="Z6445"/>
      <c r="AD6445" s="5">
        <f t="shared" si="426"/>
        <v>46072</v>
      </c>
      <c r="AE6445" s="96" cm="1">
        <f t="array" ref="AE6445">_xlfn.XLOOKUP(AD6444,SELICHistorico[Data],SELICHistorico[SELIC dia]/100,AE6444,0)</f>
        <v>5.5130999999999995E-4</v>
      </c>
      <c r="AF6445" s="80">
        <f t="shared" si="424"/>
        <v>1.4583622387928439</v>
      </c>
      <c r="AG6445" s="123">
        <f t="shared" si="423"/>
        <v>1458.3622379999999</v>
      </c>
      <c r="AH6445" s="126" cm="1">
        <f t="array" ref="AH6445">_xlfn.XLOOKUP(AD6444,CDIHistorico_[Data],CDIHistorico_[CDI dia]/100,AH6444,0)</f>
        <v>5.5130999999999995E-4</v>
      </c>
      <c r="AI6445" s="2">
        <f t="shared" si="425"/>
        <v>1.4583622387928439</v>
      </c>
    </row>
    <row r="6446" spans="26:35" hidden="1" x14ac:dyDescent="0.25">
      <c r="Z6446"/>
      <c r="AD6446" s="5">
        <f t="shared" si="426"/>
        <v>46073</v>
      </c>
      <c r="AE6446" s="96" cm="1">
        <f t="array" ref="AE6446">_xlfn.XLOOKUP(AD6445,SELICHistorico[Data],SELICHistorico[SELIC dia]/100,AE6445,0)</f>
        <v>5.5130999999999995E-4</v>
      </c>
      <c r="AF6446" s="80">
        <f t="shared" si="424"/>
        <v>1.4591662484787129</v>
      </c>
      <c r="AG6446" s="123">
        <f t="shared" si="423"/>
        <v>1459.166248</v>
      </c>
      <c r="AH6446" s="126" cm="1">
        <f t="array" ref="AH6446">_xlfn.XLOOKUP(AD6445,CDIHistorico_[Data],CDIHistorico_[CDI dia]/100,AH6445,0)</f>
        <v>5.5130999999999995E-4</v>
      </c>
      <c r="AI6446" s="2">
        <f t="shared" si="425"/>
        <v>1.4591662484787129</v>
      </c>
    </row>
    <row r="6447" spans="26:35" hidden="1" x14ac:dyDescent="0.25">
      <c r="Z6447"/>
      <c r="AD6447" s="5">
        <f t="shared" si="426"/>
        <v>46076</v>
      </c>
      <c r="AE6447" s="96" cm="1">
        <f t="array" ref="AE6447">_xlfn.XLOOKUP(AD6446,SELICHistorico[Data],SELICHistorico[SELIC dia]/100,AE6446,0)</f>
        <v>5.5130999999999995E-4</v>
      </c>
      <c r="AF6447" s="80">
        <f t="shared" si="424"/>
        <v>1.4599707014231618</v>
      </c>
      <c r="AG6447" s="123">
        <f t="shared" si="423"/>
        <v>1459.970701</v>
      </c>
      <c r="AH6447" s="126" cm="1">
        <f t="array" ref="AH6447">_xlfn.XLOOKUP(AD6446,CDIHistorico_[Data],CDIHistorico_[CDI dia]/100,AH6446,0)</f>
        <v>5.5130999999999995E-4</v>
      </c>
      <c r="AI6447" s="2">
        <f t="shared" si="425"/>
        <v>1.4599707014231618</v>
      </c>
    </row>
    <row r="6448" spans="26:35" hidden="1" x14ac:dyDescent="0.25">
      <c r="Z6448"/>
      <c r="AD6448" s="5">
        <f t="shared" si="426"/>
        <v>46077</v>
      </c>
      <c r="AE6448" s="96" cm="1">
        <f t="array" ref="AE6448">_xlfn.XLOOKUP(AD6447,SELICHistorico[Data],SELICHistorico[SELIC dia]/100,AE6447,0)</f>
        <v>5.5130999999999995E-4</v>
      </c>
      <c r="AF6448" s="80">
        <f t="shared" si="424"/>
        <v>1.4607755978705634</v>
      </c>
      <c r="AG6448" s="123">
        <f t="shared" si="423"/>
        <v>1460.7755970000001</v>
      </c>
      <c r="AH6448" s="126" cm="1">
        <f t="array" ref="AH6448">_xlfn.XLOOKUP(AD6447,CDIHistorico_[Data],CDIHistorico_[CDI dia]/100,AH6447,0)</f>
        <v>5.5130999999999995E-4</v>
      </c>
      <c r="AI6448" s="2">
        <f t="shared" si="425"/>
        <v>1.4607755978705634</v>
      </c>
    </row>
    <row r="6449" spans="26:35" hidden="1" x14ac:dyDescent="0.25">
      <c r="Z6449"/>
      <c r="AD6449" s="5">
        <f t="shared" si="426"/>
        <v>46078</v>
      </c>
      <c r="AE6449" s="96" cm="1">
        <f t="array" ref="AE6449">_xlfn.XLOOKUP(AD6448,SELICHistorico[Data],SELICHistorico[SELIC dia]/100,AE6448,0)</f>
        <v>5.5130999999999995E-4</v>
      </c>
      <c r="AF6449" s="80">
        <f t="shared" si="424"/>
        <v>1.4615809380654257</v>
      </c>
      <c r="AG6449" s="123">
        <f t="shared" si="423"/>
        <v>1461.5809380000001</v>
      </c>
      <c r="AH6449" s="126" cm="1">
        <f t="array" ref="AH6449">_xlfn.XLOOKUP(AD6448,CDIHistorico_[Data],CDIHistorico_[CDI dia]/100,AH6448,0)</f>
        <v>5.5130999999999995E-4</v>
      </c>
      <c r="AI6449" s="2">
        <f t="shared" si="425"/>
        <v>1.4615809380654257</v>
      </c>
    </row>
    <row r="6450" spans="26:35" hidden="1" x14ac:dyDescent="0.25">
      <c r="Z6450"/>
      <c r="AD6450" s="5">
        <f t="shared" si="426"/>
        <v>46079</v>
      </c>
      <c r="AE6450" s="96" cm="1">
        <f t="array" ref="AE6450">_xlfn.XLOOKUP(AD6449,SELICHistorico[Data],SELICHistorico[SELIC dia]/100,AE6449,0)</f>
        <v>5.5130999999999995E-4</v>
      </c>
      <c r="AF6450" s="80">
        <f t="shared" si="424"/>
        <v>1.4623867222523905</v>
      </c>
      <c r="AG6450" s="123">
        <f t="shared" si="423"/>
        <v>1462.386722</v>
      </c>
      <c r="AH6450" s="126" cm="1">
        <f t="array" ref="AH6450">_xlfn.XLOOKUP(AD6449,CDIHistorico_[Data],CDIHistorico_[CDI dia]/100,AH6449,0)</f>
        <v>5.5130999999999995E-4</v>
      </c>
      <c r="AI6450" s="2">
        <f t="shared" si="425"/>
        <v>1.4623867222523905</v>
      </c>
    </row>
    <row r="6451" spans="26:35" hidden="1" x14ac:dyDescent="0.25">
      <c r="Z6451"/>
      <c r="AD6451" s="5">
        <f t="shared" si="426"/>
        <v>46080</v>
      </c>
      <c r="AE6451" s="96" cm="1">
        <f t="array" ref="AE6451">_xlfn.XLOOKUP(AD6450,SELICHistorico[Data],SELICHistorico[SELIC dia]/100,AE6450,0)</f>
        <v>5.5130999999999995E-4</v>
      </c>
      <c r="AF6451" s="80">
        <f t="shared" si="424"/>
        <v>1.4631929506762356</v>
      </c>
      <c r="AG6451" s="123">
        <f t="shared" si="423"/>
        <v>1463.1929500000001</v>
      </c>
      <c r="AH6451" s="126" cm="1">
        <f t="array" ref="AH6451">_xlfn.XLOOKUP(AD6450,CDIHistorico_[Data],CDIHistorico_[CDI dia]/100,AH6450,0)</f>
        <v>5.5130999999999995E-4</v>
      </c>
      <c r="AI6451" s="2">
        <f t="shared" si="425"/>
        <v>1.4631929506762356</v>
      </c>
    </row>
    <row r="6452" spans="26:35" hidden="1" x14ac:dyDescent="0.25">
      <c r="Z6452"/>
      <c r="AD6452" s="5">
        <f t="shared" si="426"/>
        <v>46083</v>
      </c>
      <c r="AE6452" s="96" cm="1">
        <f t="array" ref="AE6452">_xlfn.XLOOKUP(AD6451,SELICHistorico[Data],SELICHistorico[SELIC dia]/100,AE6451,0)</f>
        <v>5.5130999999999995E-4</v>
      </c>
      <c r="AF6452" s="80">
        <f t="shared" si="424"/>
        <v>1.4639996235818731</v>
      </c>
      <c r="AG6452" s="123">
        <f t="shared" si="423"/>
        <v>1463.9996229999999</v>
      </c>
      <c r="AH6452" s="126" cm="1">
        <f t="array" ref="AH6452">_xlfn.XLOOKUP(AD6451,CDIHistorico_[Data],CDIHistorico_[CDI dia]/100,AH6451,0)</f>
        <v>5.5130999999999995E-4</v>
      </c>
      <c r="AI6452" s="2">
        <f t="shared" si="425"/>
        <v>1.4639996235818731</v>
      </c>
    </row>
    <row r="6453" spans="26:35" hidden="1" x14ac:dyDescent="0.25">
      <c r="Z6453"/>
      <c r="AD6453" s="5">
        <f t="shared" si="426"/>
        <v>46084</v>
      </c>
      <c r="AE6453" s="96" cm="1">
        <f t="array" ref="AE6453">_xlfn.XLOOKUP(AD6452,SELICHistorico[Data],SELICHistorico[SELIC dia]/100,AE6452,0)</f>
        <v>5.5130999999999995E-4</v>
      </c>
      <c r="AF6453" s="80">
        <f t="shared" si="424"/>
        <v>1.4648067412143502</v>
      </c>
      <c r="AG6453" s="123">
        <f t="shared" si="423"/>
        <v>1464.8067410000001</v>
      </c>
      <c r="AH6453" s="126" cm="1">
        <f t="array" ref="AH6453">_xlfn.XLOOKUP(AD6452,CDIHistorico_[Data],CDIHistorico_[CDI dia]/100,AH6452,0)</f>
        <v>5.5130999999999995E-4</v>
      </c>
      <c r="AI6453" s="2">
        <f t="shared" si="425"/>
        <v>1.4648067412143502</v>
      </c>
    </row>
    <row r="6454" spans="26:35" hidden="1" x14ac:dyDescent="0.25">
      <c r="Z6454"/>
      <c r="AD6454" s="5">
        <f t="shared" si="426"/>
        <v>46085</v>
      </c>
      <c r="AE6454" s="96" cm="1">
        <f t="array" ref="AE6454">_xlfn.XLOOKUP(AD6453,SELICHistorico[Data],SELICHistorico[SELIC dia]/100,AE6453,0)</f>
        <v>5.5130999999999995E-4</v>
      </c>
      <c r="AF6454" s="80">
        <f t="shared" si="424"/>
        <v>1.4656143038188492</v>
      </c>
      <c r="AG6454" s="123">
        <f t="shared" si="423"/>
        <v>1465.6143030000001</v>
      </c>
      <c r="AH6454" s="126" cm="1">
        <f t="array" ref="AH6454">_xlfn.XLOOKUP(AD6453,CDIHistorico_[Data],CDIHistorico_[CDI dia]/100,AH6453,0)</f>
        <v>5.5130999999999995E-4</v>
      </c>
      <c r="AI6454" s="2">
        <f t="shared" si="425"/>
        <v>1.4656143038188492</v>
      </c>
    </row>
    <row r="6455" spans="26:35" hidden="1" x14ac:dyDescent="0.25">
      <c r="Z6455"/>
      <c r="AD6455" s="5">
        <f t="shared" si="426"/>
        <v>46086</v>
      </c>
      <c r="AE6455" s="96" cm="1">
        <f t="array" ref="AE6455">_xlfn.XLOOKUP(AD6454,SELICHistorico[Data],SELICHistorico[SELIC dia]/100,AE6454,0)</f>
        <v>5.5130999999999995E-4</v>
      </c>
      <c r="AF6455" s="80">
        <f t="shared" si="424"/>
        <v>1.4664223116406876</v>
      </c>
      <c r="AG6455" s="123">
        <f t="shared" si="423"/>
        <v>1466.422311</v>
      </c>
      <c r="AH6455" s="126" cm="1">
        <f t="array" ref="AH6455">_xlfn.XLOOKUP(AD6454,CDIHistorico_[Data],CDIHistorico_[CDI dia]/100,AH6454,0)</f>
        <v>5.5130999999999995E-4</v>
      </c>
      <c r="AI6455" s="2">
        <f t="shared" si="425"/>
        <v>1.4664223116406876</v>
      </c>
    </row>
    <row r="6456" spans="26:35" hidden="1" x14ac:dyDescent="0.25">
      <c r="Z6456"/>
      <c r="AD6456" s="5">
        <f t="shared" si="426"/>
        <v>46087</v>
      </c>
      <c r="AE6456" s="96" cm="1">
        <f t="array" ref="AE6456">_xlfn.XLOOKUP(AD6455,SELICHistorico[Data],SELICHistorico[SELIC dia]/100,AE6455,0)</f>
        <v>5.5130999999999995E-4</v>
      </c>
      <c r="AF6456" s="80">
        <f t="shared" si="424"/>
        <v>1.4672307649253182</v>
      </c>
      <c r="AG6456" s="123">
        <f t="shared" si="423"/>
        <v>1467.2307639999999</v>
      </c>
      <c r="AH6456" s="126" cm="1">
        <f t="array" ref="AH6456">_xlfn.XLOOKUP(AD6455,CDIHistorico_[Data],CDIHistorico_[CDI dia]/100,AH6455,0)</f>
        <v>5.5130999999999995E-4</v>
      </c>
      <c r="AI6456" s="2">
        <f t="shared" si="425"/>
        <v>1.4672307649253182</v>
      </c>
    </row>
    <row r="6457" spans="26:35" hidden="1" x14ac:dyDescent="0.25">
      <c r="Z6457"/>
      <c r="AD6457" s="5">
        <f t="shared" si="426"/>
        <v>46090</v>
      </c>
      <c r="AE6457" s="96" cm="1">
        <f t="array" ref="AE6457">_xlfn.XLOOKUP(AD6456,SELICHistorico[Data],SELICHistorico[SELIC dia]/100,AE6456,0)</f>
        <v>5.5130999999999995E-4</v>
      </c>
      <c r="AF6457" s="80">
        <f t="shared" si="424"/>
        <v>1.4680396639183293</v>
      </c>
      <c r="AG6457" s="123">
        <f t="shared" si="423"/>
        <v>1468.039663</v>
      </c>
      <c r="AH6457" s="126" cm="1">
        <f t="array" ref="AH6457">_xlfn.XLOOKUP(AD6456,CDIHistorico_[Data],CDIHistorico_[CDI dia]/100,AH6456,0)</f>
        <v>5.5130999999999995E-4</v>
      </c>
      <c r="AI6457" s="2">
        <f t="shared" si="425"/>
        <v>1.4680396639183293</v>
      </c>
    </row>
    <row r="6458" spans="26:35" hidden="1" x14ac:dyDescent="0.25">
      <c r="Z6458"/>
      <c r="AD6458" s="5">
        <f t="shared" si="426"/>
        <v>46091</v>
      </c>
      <c r="AE6458" s="96" cm="1">
        <f t="array" ref="AE6458">_xlfn.XLOOKUP(AD6457,SELICHistorico[Data],SELICHistorico[SELIC dia]/100,AE6457,0)</f>
        <v>5.5130999999999995E-4</v>
      </c>
      <c r="AF6458" s="80">
        <f t="shared" si="424"/>
        <v>1.4688490088654442</v>
      </c>
      <c r="AG6458" s="123">
        <f t="shared" si="423"/>
        <v>1468.8490079999999</v>
      </c>
      <c r="AH6458" s="126" cm="1">
        <f t="array" ref="AH6458">_xlfn.XLOOKUP(AD6457,CDIHistorico_[Data],CDIHistorico_[CDI dia]/100,AH6457,0)</f>
        <v>5.5130999999999995E-4</v>
      </c>
      <c r="AI6458" s="2">
        <f t="shared" si="425"/>
        <v>1.4688490088654442</v>
      </c>
    </row>
    <row r="6459" spans="26:35" hidden="1" x14ac:dyDescent="0.25">
      <c r="Z6459"/>
      <c r="AD6459" s="5">
        <f t="shared" si="426"/>
        <v>46092</v>
      </c>
      <c r="AE6459" s="96" cm="1">
        <f t="array" ref="AE6459">_xlfn.XLOOKUP(AD6458,SELICHistorico[Data],SELICHistorico[SELIC dia]/100,AE6458,0)</f>
        <v>5.5130999999999995E-4</v>
      </c>
      <c r="AF6459" s="80">
        <f t="shared" si="424"/>
        <v>1.4696588000125219</v>
      </c>
      <c r="AG6459" s="123">
        <f t="shared" si="423"/>
        <v>1469.6587999999999</v>
      </c>
      <c r="AH6459" s="126" cm="1">
        <f t="array" ref="AH6459">_xlfn.XLOOKUP(AD6458,CDIHistorico_[Data],CDIHistorico_[CDI dia]/100,AH6458,0)</f>
        <v>5.5130999999999995E-4</v>
      </c>
      <c r="AI6459" s="2">
        <f t="shared" si="425"/>
        <v>1.4696588000125219</v>
      </c>
    </row>
    <row r="6460" spans="26:35" hidden="1" x14ac:dyDescent="0.25">
      <c r="Z6460"/>
      <c r="AD6460" s="5">
        <f t="shared" si="426"/>
        <v>46093</v>
      </c>
      <c r="AE6460" s="96" cm="1">
        <f t="array" ref="AE6460">_xlfn.XLOOKUP(AD6459,SELICHistorico[Data],SELICHistorico[SELIC dia]/100,AE6459,0)</f>
        <v>5.5130999999999995E-4</v>
      </c>
      <c r="AF6460" s="80">
        <f t="shared" si="424"/>
        <v>1.4704690376055569</v>
      </c>
      <c r="AG6460" s="123">
        <f t="shared" si="423"/>
        <v>1470.4690370000001</v>
      </c>
      <c r="AH6460" s="126" cm="1">
        <f t="array" ref="AH6460">_xlfn.XLOOKUP(AD6459,CDIHistorico_[Data],CDIHistorico_[CDI dia]/100,AH6459,0)</f>
        <v>5.5130999999999995E-4</v>
      </c>
      <c r="AI6460" s="2">
        <f t="shared" si="425"/>
        <v>1.4704690376055569</v>
      </c>
    </row>
    <row r="6461" spans="26:35" hidden="1" x14ac:dyDescent="0.25">
      <c r="Z6461"/>
      <c r="AD6461" s="5">
        <f t="shared" si="426"/>
        <v>46094</v>
      </c>
      <c r="AE6461" s="96" cm="1">
        <f t="array" ref="AE6461">_xlfn.XLOOKUP(AD6460,SELICHistorico[Data],SELICHistorico[SELIC dia]/100,AE6460,0)</f>
        <v>5.5130999999999995E-4</v>
      </c>
      <c r="AF6461" s="80">
        <f t="shared" si="424"/>
        <v>1.4712797218906795</v>
      </c>
      <c r="AG6461" s="123">
        <f t="shared" si="423"/>
        <v>1471.2797210000001</v>
      </c>
      <c r="AH6461" s="126" cm="1">
        <f t="array" ref="AH6461">_xlfn.XLOOKUP(AD6460,CDIHistorico_[Data],CDIHistorico_[CDI dia]/100,AH6460,0)</f>
        <v>5.5130999999999995E-4</v>
      </c>
      <c r="AI6461" s="2">
        <f t="shared" si="425"/>
        <v>1.4712797218906795</v>
      </c>
    </row>
    <row r="6462" spans="26:35" hidden="1" x14ac:dyDescent="0.25">
      <c r="Z6462"/>
      <c r="AD6462" s="5">
        <f t="shared" si="426"/>
        <v>46097</v>
      </c>
      <c r="AE6462" s="96" cm="1">
        <f t="array" ref="AE6462">_xlfn.XLOOKUP(AD6461,SELICHistorico[Data],SELICHistorico[SELIC dia]/100,AE6461,0)</f>
        <v>5.5130999999999995E-4</v>
      </c>
      <c r="AF6462" s="80">
        <f t="shared" si="424"/>
        <v>1.4720908531141552</v>
      </c>
      <c r="AG6462" s="123">
        <f t="shared" si="423"/>
        <v>1472.0908529999999</v>
      </c>
      <c r="AH6462" s="126" cm="1">
        <f t="array" ref="AH6462">_xlfn.XLOOKUP(AD6461,CDIHistorico_[Data],CDIHistorico_[CDI dia]/100,AH6461,0)</f>
        <v>5.5130999999999995E-4</v>
      </c>
      <c r="AI6462" s="2">
        <f t="shared" si="425"/>
        <v>1.4720908531141552</v>
      </c>
    </row>
    <row r="6463" spans="26:35" hidden="1" x14ac:dyDescent="0.25">
      <c r="Z6463"/>
      <c r="AD6463" s="5">
        <f t="shared" si="426"/>
        <v>46098</v>
      </c>
      <c r="AE6463" s="96" cm="1">
        <f t="array" ref="AE6463">_xlfn.XLOOKUP(AD6462,SELICHistorico[Data],SELICHistorico[SELIC dia]/100,AE6462,0)</f>
        <v>5.5130999999999995E-4</v>
      </c>
      <c r="AF6463" s="80">
        <f t="shared" si="424"/>
        <v>1.4729024315223858</v>
      </c>
      <c r="AG6463" s="123">
        <f t="shared" si="423"/>
        <v>1472.902431</v>
      </c>
      <c r="AH6463" s="126" cm="1">
        <f t="array" ref="AH6463">_xlfn.XLOOKUP(AD6462,CDIHistorico_[Data],CDIHistorico_[CDI dia]/100,AH6462,0)</f>
        <v>5.5130999999999995E-4</v>
      </c>
      <c r="AI6463" s="2">
        <f t="shared" si="425"/>
        <v>1.4729024315223858</v>
      </c>
    </row>
    <row r="6464" spans="26:35" hidden="1" x14ac:dyDescent="0.25">
      <c r="Z6464"/>
      <c r="AD6464" s="5">
        <f t="shared" si="426"/>
        <v>46099</v>
      </c>
      <c r="AE6464" s="96" cm="1">
        <f t="array" ref="AE6464">_xlfn.XLOOKUP(AD6463,SELICHistorico[Data],SELICHistorico[SELIC dia]/100,AE6463,0)</f>
        <v>5.5130999999999995E-4</v>
      </c>
      <c r="AF6464" s="80">
        <f t="shared" si="424"/>
        <v>1.4737144573619085</v>
      </c>
      <c r="AG6464" s="123">
        <f t="shared" si="423"/>
        <v>1473.714457</v>
      </c>
      <c r="AH6464" s="126" cm="1">
        <f t="array" ref="AH6464">_xlfn.XLOOKUP(AD6463,CDIHistorico_[Data],CDIHistorico_[CDI dia]/100,AH6463,0)</f>
        <v>5.5130999999999995E-4</v>
      </c>
      <c r="AI6464" s="2">
        <f t="shared" si="425"/>
        <v>1.4737144573619085</v>
      </c>
    </row>
    <row r="6465" spans="26:35" hidden="1" x14ac:dyDescent="0.25">
      <c r="Z6465"/>
      <c r="AD6465" s="5">
        <f t="shared" si="426"/>
        <v>46100</v>
      </c>
      <c r="AE6465" s="96" cm="1">
        <f t="array" ref="AE6465">_xlfn.XLOOKUP(AD6464,SELICHistorico[Data],SELICHistorico[SELIC dia]/100,AE6464,0)</f>
        <v>5.5130999999999995E-4</v>
      </c>
      <c r="AF6465" s="80">
        <f t="shared" si="424"/>
        <v>1.4745269308793969</v>
      </c>
      <c r="AG6465" s="123">
        <f t="shared" si="423"/>
        <v>1474.52693</v>
      </c>
      <c r="AH6465" s="126" cm="1">
        <f t="array" ref="AH6465">_xlfn.XLOOKUP(AD6464,CDIHistorico_[Data],CDIHistorico_[CDI dia]/100,AH6464,0)</f>
        <v>5.5130999999999995E-4</v>
      </c>
      <c r="AI6465" s="2">
        <f t="shared" si="425"/>
        <v>1.4745269308793969</v>
      </c>
    </row>
    <row r="6466" spans="26:35" hidden="1" x14ac:dyDescent="0.25">
      <c r="Z6466"/>
      <c r="AD6466" s="5">
        <f t="shared" si="426"/>
        <v>46101</v>
      </c>
      <c r="AE6466" s="96" cm="1">
        <f t="array" ref="AE6466">_xlfn.XLOOKUP(AD6465,SELICHistorico[Data],SELICHistorico[SELIC dia]/100,AE6465,0)</f>
        <v>5.4266000000000004E-4</v>
      </c>
      <c r="AF6466" s="80">
        <f t="shared" si="424"/>
        <v>1.4753270976637081</v>
      </c>
      <c r="AG6466" s="123">
        <f t="shared" si="423"/>
        <v>1475.3270970000001</v>
      </c>
      <c r="AH6466" s="126" cm="1">
        <f t="array" ref="AH6466">_xlfn.XLOOKUP(AD6465,CDIHistorico_[Data],CDIHistorico_[CDI dia]/100,AH6465,0)</f>
        <v>5.4266000000000004E-4</v>
      </c>
      <c r="AI6466" s="2">
        <f t="shared" si="425"/>
        <v>1.4753270976637081</v>
      </c>
    </row>
    <row r="6467" spans="26:35" hidden="1" x14ac:dyDescent="0.25">
      <c r="Z6467"/>
      <c r="AD6467" s="5">
        <f t="shared" si="426"/>
        <v>46104</v>
      </c>
      <c r="AE6467" s="96" cm="1">
        <f t="array" ref="AE6467">_xlfn.XLOOKUP(AD6466,SELICHistorico[Data],SELICHistorico[SELIC dia]/100,AE6466,0)</f>
        <v>5.4266000000000004E-4</v>
      </c>
      <c r="AF6467" s="80">
        <f t="shared" si="424"/>
        <v>1.4761276986665264</v>
      </c>
      <c r="AG6467" s="123">
        <f t="shared" si="423"/>
        <v>1476.127698</v>
      </c>
      <c r="AH6467" s="126" cm="1">
        <f t="array" ref="AH6467">_xlfn.XLOOKUP(AD6466,CDIHistorico_[Data],CDIHistorico_[CDI dia]/100,AH6466,0)</f>
        <v>5.4266000000000004E-4</v>
      </c>
      <c r="AI6467" s="2">
        <f t="shared" si="425"/>
        <v>1.4761276986665264</v>
      </c>
    </row>
    <row r="6468" spans="26:35" hidden="1" x14ac:dyDescent="0.25">
      <c r="Z6468"/>
      <c r="AD6468" s="5">
        <f t="shared" si="426"/>
        <v>46105</v>
      </c>
      <c r="AE6468" s="96" cm="1">
        <f t="array" ref="AE6468">_xlfn.XLOOKUP(AD6467,SELICHistorico[Data],SELICHistorico[SELIC dia]/100,AE6467,0)</f>
        <v>5.4266000000000004E-4</v>
      </c>
      <c r="AF6468" s="80">
        <f t="shared" si="424"/>
        <v>1.4769287341234847</v>
      </c>
      <c r="AG6468" s="123">
        <f t="shared" si="423"/>
        <v>1476.9287340000001</v>
      </c>
      <c r="AH6468" s="126" cm="1">
        <f t="array" ref="AH6468">_xlfn.XLOOKUP(AD6467,CDIHistorico_[Data],CDIHistorico_[CDI dia]/100,AH6467,0)</f>
        <v>5.4266000000000004E-4</v>
      </c>
      <c r="AI6468" s="2">
        <f t="shared" si="425"/>
        <v>1.4769287341234847</v>
      </c>
    </row>
    <row r="6469" spans="26:35" hidden="1" x14ac:dyDescent="0.25">
      <c r="Z6469"/>
      <c r="AD6469" s="5">
        <f t="shared" si="426"/>
        <v>46106</v>
      </c>
      <c r="AE6469" s="96" cm="1">
        <f t="array" ref="AE6469">_xlfn.XLOOKUP(AD6468,SELICHistorico[Data],SELICHistorico[SELIC dia]/100,AE6468,0)</f>
        <v>5.4266000000000004E-4</v>
      </c>
      <c r="AF6469" s="80">
        <f t="shared" si="424"/>
        <v>1.4777302042703442</v>
      </c>
      <c r="AG6469" s="123">
        <f t="shared" si="423"/>
        <v>1477.730204</v>
      </c>
      <c r="AH6469" s="126" cm="1">
        <f t="array" ref="AH6469">_xlfn.XLOOKUP(AD6468,CDIHistorico_[Data],CDIHistorico_[CDI dia]/100,AH6468,0)</f>
        <v>5.4266000000000004E-4</v>
      </c>
      <c r="AI6469" s="2">
        <f t="shared" si="425"/>
        <v>1.4777302042703442</v>
      </c>
    </row>
    <row r="6470" spans="26:35" hidden="1" x14ac:dyDescent="0.25">
      <c r="Z6470"/>
      <c r="AD6470" s="5">
        <f t="shared" si="426"/>
        <v>46107</v>
      </c>
      <c r="AE6470" s="96" cm="1">
        <f t="array" ref="AE6470">_xlfn.XLOOKUP(AD6469,SELICHistorico[Data],SELICHistorico[SELIC dia]/100,AE6469,0)</f>
        <v>5.4266000000000004E-4</v>
      </c>
      <c r="AF6470" s="80">
        <f t="shared" si="424"/>
        <v>1.4785321093429935</v>
      </c>
      <c r="AG6470" s="123">
        <f t="shared" si="423"/>
        <v>1478.532109</v>
      </c>
      <c r="AH6470" s="126" cm="1">
        <f t="array" ref="AH6470">_xlfn.XLOOKUP(AD6469,CDIHistorico_[Data],CDIHistorico_[CDI dia]/100,AH6469,0)</f>
        <v>5.4266000000000004E-4</v>
      </c>
      <c r="AI6470" s="2">
        <f t="shared" si="425"/>
        <v>1.4785321093429935</v>
      </c>
    </row>
    <row r="6471" spans="26:35" hidden="1" x14ac:dyDescent="0.25">
      <c r="Z6471"/>
      <c r="AD6471" s="5">
        <f t="shared" si="426"/>
        <v>46108</v>
      </c>
      <c r="AE6471" s="96" cm="1">
        <f t="array" ref="AE6471">_xlfn.XLOOKUP(AD6470,SELICHistorico[Data],SELICHistorico[SELIC dia]/100,AE6470,0)</f>
        <v>5.4266000000000004E-4</v>
      </c>
      <c r="AF6471" s="80">
        <f t="shared" si="424"/>
        <v>1.4793344495774496</v>
      </c>
      <c r="AG6471" s="123">
        <f t="shared" si="423"/>
        <v>1479.3344489999999</v>
      </c>
      <c r="AH6471" s="126" cm="1">
        <f t="array" ref="AH6471">_xlfn.XLOOKUP(AD6470,CDIHistorico_[Data],CDIHistorico_[CDI dia]/100,AH6470,0)</f>
        <v>5.4266000000000004E-4</v>
      </c>
      <c r="AI6471" s="2">
        <f t="shared" si="425"/>
        <v>1.4793344495774496</v>
      </c>
    </row>
    <row r="6472" spans="26:35" hidden="1" x14ac:dyDescent="0.25">
      <c r="Z6472"/>
      <c r="AD6472" s="5">
        <f t="shared" si="426"/>
        <v>46111</v>
      </c>
      <c r="AE6472" s="96" cm="1">
        <f t="array" ref="AE6472">_xlfn.XLOOKUP(AD6471,SELICHistorico[Data],SELICHistorico[SELIC dia]/100,AE6471,0)</f>
        <v>5.4266000000000004E-4</v>
      </c>
      <c r="AF6472" s="80">
        <f t="shared" si="424"/>
        <v>1.4801372252098575</v>
      </c>
      <c r="AG6472" s="123">
        <f t="shared" si="423"/>
        <v>1480.1372249999999</v>
      </c>
      <c r="AH6472" s="126" cm="1">
        <f t="array" ref="AH6472">_xlfn.XLOOKUP(AD6471,CDIHistorico_[Data],CDIHistorico_[CDI dia]/100,AH6471,0)</f>
        <v>5.4266000000000004E-4</v>
      </c>
      <c r="AI6472" s="2">
        <f t="shared" si="425"/>
        <v>1.4801372252098575</v>
      </c>
    </row>
    <row r="6473" spans="26:35" hidden="1" x14ac:dyDescent="0.25">
      <c r="Z6473"/>
      <c r="AD6473" s="5">
        <f t="shared" si="426"/>
        <v>46112</v>
      </c>
      <c r="AE6473" s="96" cm="1">
        <f t="array" ref="AE6473">_xlfn.XLOOKUP(AD6472,SELICHistorico[Data],SELICHistorico[SELIC dia]/100,AE6472,0)</f>
        <v>5.4266000000000004E-4</v>
      </c>
      <c r="AF6473" s="80">
        <f t="shared" si="424"/>
        <v>1.48094043647649</v>
      </c>
      <c r="AG6473" s="123">
        <f t="shared" si="423"/>
        <v>1480.9404360000001</v>
      </c>
      <c r="AH6473" s="126" cm="1">
        <f t="array" ref="AH6473">_xlfn.XLOOKUP(AD6472,CDIHistorico_[Data],CDIHistorico_[CDI dia]/100,AH6472,0)</f>
        <v>5.4266000000000004E-4</v>
      </c>
      <c r="AI6473" s="2">
        <f t="shared" si="425"/>
        <v>1.48094043647649</v>
      </c>
    </row>
    <row r="6474" spans="26:35" hidden="1" x14ac:dyDescent="0.25">
      <c r="Z6474"/>
      <c r="AD6474" s="5">
        <f t="shared" si="426"/>
        <v>46113</v>
      </c>
      <c r="AE6474" s="96" cm="1">
        <f t="array" ref="AE6474">_xlfn.XLOOKUP(AD6473,SELICHistorico[Data],SELICHistorico[SELIC dia]/100,AE6473,0)</f>
        <v>5.4266000000000004E-4</v>
      </c>
      <c r="AF6474" s="80">
        <f t="shared" si="424"/>
        <v>1.4817440836137483</v>
      </c>
      <c r="AG6474" s="123">
        <f t="shared" si="423"/>
        <v>1481.744083</v>
      </c>
      <c r="AH6474" s="126" cm="1">
        <f t="array" ref="AH6474">_xlfn.XLOOKUP(AD6473,CDIHistorico_[Data],CDIHistorico_[CDI dia]/100,AH6473,0)</f>
        <v>5.4266000000000004E-4</v>
      </c>
      <c r="AI6474" s="2">
        <f t="shared" si="425"/>
        <v>1.4817440836137483</v>
      </c>
    </row>
    <row r="6475" spans="26:35" hidden="1" x14ac:dyDescent="0.25">
      <c r="Z6475"/>
      <c r="AD6475" s="5">
        <f t="shared" si="426"/>
        <v>46114</v>
      </c>
      <c r="AE6475" s="96" cm="1">
        <f t="array" ref="AE6475">_xlfn.XLOOKUP(AD6474,SELICHistorico[Data],SELICHistorico[SELIC dia]/100,AE6474,0)</f>
        <v>5.4266000000000004E-4</v>
      </c>
      <c r="AF6475" s="80">
        <f t="shared" si="424"/>
        <v>1.4825481668581622</v>
      </c>
      <c r="AG6475" s="123">
        <f t="shared" si="423"/>
        <v>1482.548166</v>
      </c>
      <c r="AH6475" s="126" cm="1">
        <f t="array" ref="AH6475">_xlfn.XLOOKUP(AD6474,CDIHistorico_[Data],CDIHistorico_[CDI dia]/100,AH6474,0)</f>
        <v>5.4266000000000004E-4</v>
      </c>
      <c r="AI6475" s="2">
        <f t="shared" si="425"/>
        <v>1.4825481668581622</v>
      </c>
    </row>
    <row r="6476" spans="26:35" hidden="1" x14ac:dyDescent="0.25">
      <c r="Z6476"/>
      <c r="AD6476" s="5">
        <f t="shared" si="426"/>
        <v>46118</v>
      </c>
      <c r="AE6476" s="96" cm="1">
        <f t="array" ref="AE6476">_xlfn.XLOOKUP(AD6475,SELICHistorico[Data],SELICHistorico[SELIC dia]/100,AE6475,0)</f>
        <v>5.4266000000000004E-4</v>
      </c>
      <c r="AF6476" s="80">
        <f t="shared" si="424"/>
        <v>1.4833526864463895</v>
      </c>
      <c r="AG6476" s="123">
        <f t="shared" ref="AG6476:AG6539" si="427">TRUNC(1000*AF6476,6)</f>
        <v>1483.3526859999999</v>
      </c>
      <c r="AH6476" s="126" cm="1">
        <f t="array" ref="AH6476">_xlfn.XLOOKUP(AD6475,CDIHistorico_[Data],CDIHistorico_[CDI dia]/100,AH6475,0)</f>
        <v>5.4266000000000004E-4</v>
      </c>
      <c r="AI6476" s="2">
        <f t="shared" si="425"/>
        <v>1.4833526864463895</v>
      </c>
    </row>
    <row r="6477" spans="26:35" hidden="1" x14ac:dyDescent="0.25">
      <c r="Z6477"/>
      <c r="AD6477" s="5">
        <f t="shared" si="426"/>
        <v>46119</v>
      </c>
      <c r="AE6477" s="96" cm="1">
        <f t="array" ref="AE6477">_xlfn.XLOOKUP(AD6476,SELICHistorico[Data],SELICHistorico[SELIC dia]/100,AE6476,0)</f>
        <v>5.4266000000000004E-4</v>
      </c>
      <c r="AF6477" s="80">
        <f t="shared" ref="AF6477:AF6540" si="428">AF6476*(1+AE6477)</f>
        <v>1.4841576426152165</v>
      </c>
      <c r="AG6477" s="123">
        <f t="shared" si="427"/>
        <v>1484.1576419999999</v>
      </c>
      <c r="AH6477" s="126" cm="1">
        <f t="array" ref="AH6477">_xlfn.XLOOKUP(AD6476,CDIHistorico_[Data],CDIHistorico_[CDI dia]/100,AH6476,0)</f>
        <v>5.4266000000000004E-4</v>
      </c>
      <c r="AI6477" s="2">
        <f t="shared" ref="AI6477:AI6540" si="429">AI6476*(1+AH6477)</f>
        <v>1.4841576426152165</v>
      </c>
    </row>
    <row r="6478" spans="26:35" hidden="1" x14ac:dyDescent="0.25">
      <c r="Z6478"/>
      <c r="AD6478" s="5">
        <f t="shared" si="426"/>
        <v>46120</v>
      </c>
      <c r="AE6478" s="96" cm="1">
        <f t="array" ref="AE6478">_xlfn.XLOOKUP(AD6477,SELICHistorico[Data],SELICHistorico[SELIC dia]/100,AE6477,0)</f>
        <v>5.4266000000000004E-4</v>
      </c>
      <c r="AF6478" s="80">
        <f t="shared" si="428"/>
        <v>1.4849630356015582</v>
      </c>
      <c r="AG6478" s="123">
        <f t="shared" si="427"/>
        <v>1484.963035</v>
      </c>
      <c r="AH6478" s="126" cm="1">
        <f t="array" ref="AH6478">_xlfn.XLOOKUP(AD6477,CDIHistorico_[Data],CDIHistorico_[CDI dia]/100,AH6477,0)</f>
        <v>5.4266000000000004E-4</v>
      </c>
      <c r="AI6478" s="2">
        <f t="shared" si="429"/>
        <v>1.4849630356015582</v>
      </c>
    </row>
    <row r="6479" spans="26:35" hidden="1" x14ac:dyDescent="0.25">
      <c r="Z6479"/>
      <c r="AD6479" s="5">
        <f t="shared" si="426"/>
        <v>46121</v>
      </c>
      <c r="AE6479" s="96" cm="1">
        <f t="array" ref="AE6479">_xlfn.XLOOKUP(AD6478,SELICHistorico[Data],SELICHistorico[SELIC dia]/100,AE6478,0)</f>
        <v>5.4266000000000004E-4</v>
      </c>
      <c r="AF6479" s="80">
        <f t="shared" si="428"/>
        <v>1.4857688656424577</v>
      </c>
      <c r="AG6479" s="123">
        <f t="shared" si="427"/>
        <v>1485.768865</v>
      </c>
      <c r="AH6479" s="126" cm="1">
        <f t="array" ref="AH6479">_xlfn.XLOOKUP(AD6478,CDIHistorico_[Data],CDIHistorico_[CDI dia]/100,AH6478,0)</f>
        <v>5.4266000000000004E-4</v>
      </c>
      <c r="AI6479" s="2">
        <f t="shared" si="429"/>
        <v>1.4857688656424577</v>
      </c>
    </row>
    <row r="6480" spans="26:35" hidden="1" x14ac:dyDescent="0.25">
      <c r="Z6480"/>
      <c r="AD6480" s="5">
        <f t="shared" si="426"/>
        <v>46122</v>
      </c>
      <c r="AE6480" s="96" cm="1">
        <f t="array" ref="AE6480">_xlfn.XLOOKUP(AD6479,SELICHistorico[Data],SELICHistorico[SELIC dia]/100,AE6479,0)</f>
        <v>5.4266000000000004E-4</v>
      </c>
      <c r="AF6480" s="80">
        <f t="shared" si="428"/>
        <v>1.4865751329750874</v>
      </c>
      <c r="AG6480" s="123">
        <f t="shared" si="427"/>
        <v>1486.5751319999999</v>
      </c>
      <c r="AH6480" s="126" cm="1">
        <f t="array" ref="AH6480">_xlfn.XLOOKUP(AD6479,CDIHistorico_[Data],CDIHistorico_[CDI dia]/100,AH6479,0)</f>
        <v>5.4266000000000004E-4</v>
      </c>
      <c r="AI6480" s="2">
        <f t="shared" si="429"/>
        <v>1.4865751329750874</v>
      </c>
    </row>
    <row r="6481" spans="26:35" hidden="1" x14ac:dyDescent="0.25">
      <c r="Z6481"/>
      <c r="AD6481" s="5">
        <f t="shared" si="426"/>
        <v>46125</v>
      </c>
      <c r="AE6481" s="96" cm="1">
        <f t="array" ref="AE6481">_xlfn.XLOOKUP(AD6480,SELICHistorico[Data],SELICHistorico[SELIC dia]/100,AE6480,0)</f>
        <v>5.4266000000000004E-4</v>
      </c>
      <c r="AF6481" s="80">
        <f t="shared" si="428"/>
        <v>1.4873818378367476</v>
      </c>
      <c r="AG6481" s="123">
        <f t="shared" si="427"/>
        <v>1487.3818369999999</v>
      </c>
      <c r="AH6481" s="126" cm="1">
        <f t="array" ref="AH6481">_xlfn.XLOOKUP(AD6480,CDIHistorico_[Data],CDIHistorico_[CDI dia]/100,AH6480,0)</f>
        <v>5.4266000000000004E-4</v>
      </c>
      <c r="AI6481" s="2">
        <f t="shared" si="429"/>
        <v>1.4873818378367476</v>
      </c>
    </row>
    <row r="6482" spans="26:35" hidden="1" x14ac:dyDescent="0.25">
      <c r="Z6482"/>
      <c r="AD6482" s="5">
        <f t="shared" si="426"/>
        <v>46126</v>
      </c>
      <c r="AE6482" s="96" cm="1">
        <f t="array" ref="AE6482">_xlfn.XLOOKUP(AD6481,SELICHistorico[Data],SELICHistorico[SELIC dia]/100,AE6481,0)</f>
        <v>5.4266000000000004E-4</v>
      </c>
      <c r="AF6482" s="80">
        <f t="shared" si="428"/>
        <v>1.488188980464868</v>
      </c>
      <c r="AG6482" s="123">
        <f t="shared" si="427"/>
        <v>1488.1889799999999</v>
      </c>
      <c r="AH6482" s="126" cm="1">
        <f t="array" ref="AH6482">_xlfn.XLOOKUP(AD6481,CDIHistorico_[Data],CDIHistorico_[CDI dia]/100,AH6481,0)</f>
        <v>5.4266000000000004E-4</v>
      </c>
      <c r="AI6482" s="2">
        <f t="shared" si="429"/>
        <v>1.488188980464868</v>
      </c>
    </row>
    <row r="6483" spans="26:35" hidden="1" x14ac:dyDescent="0.25">
      <c r="Z6483"/>
      <c r="AD6483" s="5">
        <f t="shared" si="426"/>
        <v>46127</v>
      </c>
      <c r="AE6483" s="96" cm="1">
        <f t="array" ref="AE6483">_xlfn.XLOOKUP(AD6482,SELICHistorico[Data],SELICHistorico[SELIC dia]/100,AE6482,0)</f>
        <v>5.4266000000000004E-4</v>
      </c>
      <c r="AF6483" s="80">
        <f t="shared" si="428"/>
        <v>1.4889965610970071</v>
      </c>
      <c r="AG6483" s="123">
        <f t="shared" si="427"/>
        <v>1488.9965609999999</v>
      </c>
      <c r="AH6483" s="126" cm="1">
        <f t="array" ref="AH6483">_xlfn.XLOOKUP(AD6482,CDIHistorico_[Data],CDIHistorico_[CDI dia]/100,AH6482,0)</f>
        <v>5.4266000000000004E-4</v>
      </c>
      <c r="AI6483" s="2">
        <f t="shared" si="429"/>
        <v>1.4889965610970071</v>
      </c>
    </row>
    <row r="6484" spans="26:35" hidden="1" x14ac:dyDescent="0.25">
      <c r="Z6484"/>
      <c r="AD6484" s="5">
        <f t="shared" ref="AD6484:AD6547" si="430">WORKDAY(AD6483,1,feriados)</f>
        <v>46128</v>
      </c>
      <c r="AE6484" s="96" cm="1">
        <f t="array" ref="AE6484">_xlfn.XLOOKUP(AD6483,SELICHistorico[Data],SELICHistorico[SELIC dia]/100,AE6483,0)</f>
        <v>5.4266000000000004E-4</v>
      </c>
      <c r="AF6484" s="80">
        <f t="shared" si="428"/>
        <v>1.4898045799708519</v>
      </c>
      <c r="AG6484" s="123">
        <f t="shared" si="427"/>
        <v>1489.8045790000001</v>
      </c>
      <c r="AH6484" s="126" cm="1">
        <f t="array" ref="AH6484">_xlfn.XLOOKUP(AD6483,CDIHistorico_[Data],CDIHistorico_[CDI dia]/100,AH6483,0)</f>
        <v>5.4266000000000004E-4</v>
      </c>
      <c r="AI6484" s="2">
        <f t="shared" si="429"/>
        <v>1.4898045799708519</v>
      </c>
    </row>
    <row r="6485" spans="26:35" hidden="1" x14ac:dyDescent="0.25">
      <c r="Z6485"/>
      <c r="AD6485" s="5">
        <f t="shared" si="430"/>
        <v>46129</v>
      </c>
      <c r="AE6485" s="96" cm="1">
        <f t="array" ref="AE6485">_xlfn.XLOOKUP(AD6484,SELICHistorico[Data],SELICHistorico[SELIC dia]/100,AE6484,0)</f>
        <v>5.4266000000000004E-4</v>
      </c>
      <c r="AF6485" s="80">
        <f t="shared" si="428"/>
        <v>1.490613037324219</v>
      </c>
      <c r="AG6485" s="123">
        <f t="shared" si="427"/>
        <v>1490.6130370000001</v>
      </c>
      <c r="AH6485" s="126" cm="1">
        <f t="array" ref="AH6485">_xlfn.XLOOKUP(AD6484,CDIHistorico_[Data],CDIHistorico_[CDI dia]/100,AH6484,0)</f>
        <v>5.4266000000000004E-4</v>
      </c>
      <c r="AI6485" s="2">
        <f t="shared" si="429"/>
        <v>1.490613037324219</v>
      </c>
    </row>
    <row r="6486" spans="26:35" hidden="1" x14ac:dyDescent="0.25">
      <c r="Z6486"/>
      <c r="AD6486" s="5">
        <f t="shared" si="430"/>
        <v>46132</v>
      </c>
      <c r="AE6486" s="96" cm="1">
        <f t="array" ref="AE6486">_xlfn.XLOOKUP(AD6485,SELICHistorico[Data],SELICHistorico[SELIC dia]/100,AE6485,0)</f>
        <v>5.4266000000000004E-4</v>
      </c>
      <c r="AF6486" s="80">
        <f t="shared" si="428"/>
        <v>1.4914219333950534</v>
      </c>
      <c r="AG6486" s="123">
        <f t="shared" si="427"/>
        <v>1491.4219330000001</v>
      </c>
      <c r="AH6486" s="126" cm="1">
        <f t="array" ref="AH6486">_xlfn.XLOOKUP(AD6485,CDIHistorico_[Data],CDIHistorico_[CDI dia]/100,AH6485,0)</f>
        <v>5.4266000000000004E-4</v>
      </c>
      <c r="AI6486" s="2">
        <f t="shared" si="429"/>
        <v>1.4914219333950534</v>
      </c>
    </row>
    <row r="6487" spans="26:35" hidden="1" x14ac:dyDescent="0.25">
      <c r="Z6487"/>
      <c r="AD6487" s="5">
        <f t="shared" si="430"/>
        <v>46134</v>
      </c>
      <c r="AE6487" s="96" cm="1">
        <f t="array" ref="AE6487">_xlfn.XLOOKUP(AD6486,SELICHistorico[Data],SELICHistorico[SELIC dia]/100,AE6486,0)</f>
        <v>5.4266000000000004E-4</v>
      </c>
      <c r="AF6487" s="80">
        <f t="shared" si="428"/>
        <v>1.4922312684214296</v>
      </c>
      <c r="AG6487" s="123">
        <f t="shared" si="427"/>
        <v>1492.231268</v>
      </c>
      <c r="AH6487" s="126" cm="1">
        <f t="array" ref="AH6487">_xlfn.XLOOKUP(AD6486,CDIHistorico_[Data],CDIHistorico_[CDI dia]/100,AH6486,0)</f>
        <v>5.4266000000000004E-4</v>
      </c>
      <c r="AI6487" s="2">
        <f t="shared" si="429"/>
        <v>1.4922312684214296</v>
      </c>
    </row>
    <row r="6488" spans="26:35" hidden="1" x14ac:dyDescent="0.25">
      <c r="Z6488"/>
      <c r="AD6488" s="5">
        <f t="shared" si="430"/>
        <v>46135</v>
      </c>
      <c r="AE6488" s="96" cm="1">
        <f t="array" ref="AE6488">_xlfn.XLOOKUP(AD6487,SELICHistorico[Data],SELICHistorico[SELIC dia]/100,AE6487,0)</f>
        <v>5.4266000000000004E-4</v>
      </c>
      <c r="AF6488" s="80">
        <f t="shared" si="428"/>
        <v>1.4930410426415512</v>
      </c>
      <c r="AG6488" s="123">
        <f t="shared" si="427"/>
        <v>1493.0410420000001</v>
      </c>
      <c r="AH6488" s="126" cm="1">
        <f t="array" ref="AH6488">_xlfn.XLOOKUP(AD6487,CDIHistorico_[Data],CDIHistorico_[CDI dia]/100,AH6487,0)</f>
        <v>5.4266000000000004E-4</v>
      </c>
      <c r="AI6488" s="2">
        <f t="shared" si="429"/>
        <v>1.4930410426415512</v>
      </c>
    </row>
    <row r="6489" spans="26:35" hidden="1" x14ac:dyDescent="0.25">
      <c r="Z6489"/>
      <c r="AD6489" s="5">
        <f t="shared" si="430"/>
        <v>46136</v>
      </c>
      <c r="AE6489" s="96" cm="1">
        <f t="array" ref="AE6489">_xlfn.XLOOKUP(AD6488,SELICHistorico[Data],SELICHistorico[SELIC dia]/100,AE6488,0)</f>
        <v>5.4266000000000004E-4</v>
      </c>
      <c r="AF6489" s="80">
        <f t="shared" si="428"/>
        <v>1.4938512562937512</v>
      </c>
      <c r="AG6489" s="123">
        <f t="shared" si="427"/>
        <v>1493.8512559999999</v>
      </c>
      <c r="AH6489" s="126" cm="1">
        <f t="array" ref="AH6489">_xlfn.XLOOKUP(AD6488,CDIHistorico_[Data],CDIHistorico_[CDI dia]/100,AH6488,0)</f>
        <v>5.4266000000000004E-4</v>
      </c>
      <c r="AI6489" s="2">
        <f t="shared" si="429"/>
        <v>1.4938512562937512</v>
      </c>
    </row>
    <row r="6490" spans="26:35" hidden="1" x14ac:dyDescent="0.25">
      <c r="Z6490"/>
      <c r="AD6490" s="5">
        <f t="shared" si="430"/>
        <v>46139</v>
      </c>
      <c r="AE6490" s="96" cm="1">
        <f t="array" ref="AE6490">_xlfn.XLOOKUP(AD6489,SELICHistorico[Data],SELICHistorico[SELIC dia]/100,AE6489,0)</f>
        <v>5.4266000000000004E-4</v>
      </c>
      <c r="AF6490" s="80">
        <f t="shared" si="428"/>
        <v>1.4946619096164915</v>
      </c>
      <c r="AG6490" s="123">
        <f t="shared" si="427"/>
        <v>1494.6619089999999</v>
      </c>
      <c r="AH6490" s="126" cm="1">
        <f t="array" ref="AH6490">_xlfn.XLOOKUP(AD6489,CDIHistorico_[Data],CDIHistorico_[CDI dia]/100,AH6489,0)</f>
        <v>5.4266000000000004E-4</v>
      </c>
      <c r="AI6490" s="2">
        <f t="shared" si="429"/>
        <v>1.4946619096164915</v>
      </c>
    </row>
    <row r="6491" spans="26:35" hidden="1" x14ac:dyDescent="0.25">
      <c r="Z6491"/>
      <c r="AD6491" s="5">
        <f t="shared" si="430"/>
        <v>46140</v>
      </c>
      <c r="AE6491" s="96" cm="1">
        <f t="array" ref="AE6491">_xlfn.XLOOKUP(AD6490,SELICHistorico[Data],SELICHistorico[SELIC dia]/100,AE6490,0)</f>
        <v>5.4266000000000004E-4</v>
      </c>
      <c r="AF6491" s="80">
        <f t="shared" si="428"/>
        <v>1.495473002848364</v>
      </c>
      <c r="AG6491" s="123">
        <f t="shared" si="427"/>
        <v>1495.473002</v>
      </c>
      <c r="AH6491" s="126" cm="1">
        <f t="array" ref="AH6491">_xlfn.XLOOKUP(AD6490,CDIHistorico_[Data],CDIHistorico_[CDI dia]/100,AH6490,0)</f>
        <v>5.4266000000000004E-4</v>
      </c>
      <c r="AI6491" s="2">
        <f t="shared" si="429"/>
        <v>1.495473002848364</v>
      </c>
    </row>
    <row r="6492" spans="26:35" hidden="1" x14ac:dyDescent="0.25">
      <c r="Z6492"/>
      <c r="AD6492" s="5">
        <f t="shared" si="430"/>
        <v>46141</v>
      </c>
      <c r="AE6492" s="96" cm="1">
        <f t="array" ref="AE6492">_xlfn.XLOOKUP(AD6491,SELICHistorico[Data],SELICHistorico[SELIC dia]/100,AE6491,0)</f>
        <v>5.4266000000000004E-4</v>
      </c>
      <c r="AF6492" s="80">
        <f t="shared" si="428"/>
        <v>1.4962845362280899</v>
      </c>
      <c r="AG6492" s="123">
        <f t="shared" si="427"/>
        <v>1496.2845359999999</v>
      </c>
      <c r="AH6492" s="126" cm="1">
        <f t="array" ref="AH6492">_xlfn.XLOOKUP(AD6491,CDIHistorico_[Data],CDIHistorico_[CDI dia]/100,AH6491,0)</f>
        <v>5.4266000000000004E-4</v>
      </c>
      <c r="AI6492" s="2">
        <f t="shared" si="429"/>
        <v>1.4962845362280899</v>
      </c>
    </row>
    <row r="6493" spans="26:35" hidden="1" x14ac:dyDescent="0.25">
      <c r="Z6493"/>
      <c r="AD6493" s="5">
        <f t="shared" si="430"/>
        <v>46142</v>
      </c>
      <c r="AE6493" s="96" cm="1">
        <f t="array" ref="AE6493">_xlfn.XLOOKUP(AD6492,SELICHistorico[Data],SELICHistorico[SELIC dia]/100,AE6492,0)</f>
        <v>5.4266000000000004E-4</v>
      </c>
      <c r="AF6493" s="80">
        <f t="shared" si="428"/>
        <v>1.4970965099945195</v>
      </c>
      <c r="AG6493" s="123">
        <f t="shared" si="427"/>
        <v>1497.096509</v>
      </c>
      <c r="AH6493" s="126" cm="1">
        <f t="array" ref="AH6493">_xlfn.XLOOKUP(AD6492,CDIHistorico_[Data],CDIHistorico_[CDI dia]/100,AH6492,0)</f>
        <v>5.4266000000000004E-4</v>
      </c>
      <c r="AI6493" s="2">
        <f t="shared" si="429"/>
        <v>1.4970965099945195</v>
      </c>
    </row>
    <row r="6494" spans="26:35" hidden="1" x14ac:dyDescent="0.25">
      <c r="Z6494"/>
      <c r="AD6494" s="5">
        <f t="shared" si="430"/>
        <v>46146</v>
      </c>
      <c r="AE6494" s="96" cm="1">
        <f t="array" ref="AE6494">_xlfn.XLOOKUP(AD6493,SELICHistorico[Data],SELICHistorico[SELIC dia]/100,AE6493,0)</f>
        <v>5.4266000000000004E-4</v>
      </c>
      <c r="AF6494" s="80">
        <f t="shared" si="428"/>
        <v>1.4979089243866333</v>
      </c>
      <c r="AG6494" s="123">
        <f t="shared" si="427"/>
        <v>1497.9089240000001</v>
      </c>
      <c r="AH6494" s="126" cm="1">
        <f t="array" ref="AH6494">_xlfn.XLOOKUP(AD6493,CDIHistorico_[Data],CDIHistorico_[CDI dia]/100,AH6493,0)</f>
        <v>5.4266000000000004E-4</v>
      </c>
      <c r="AI6494" s="2">
        <f t="shared" si="429"/>
        <v>1.4979089243866333</v>
      </c>
    </row>
    <row r="6495" spans="26:35" hidden="1" x14ac:dyDescent="0.25">
      <c r="Z6495"/>
      <c r="AD6495" s="5">
        <f t="shared" si="430"/>
        <v>46147</v>
      </c>
      <c r="AE6495" s="96" cm="1">
        <f t="array" ref="AE6495">_xlfn.XLOOKUP(AD6494,SELICHistorico[Data],SELICHistorico[SELIC dia]/100,AE6494,0)</f>
        <v>5.4266000000000004E-4</v>
      </c>
      <c r="AF6495" s="80">
        <f t="shared" si="428"/>
        <v>1.498721779643541</v>
      </c>
      <c r="AG6495" s="123">
        <f t="shared" si="427"/>
        <v>1498.721779</v>
      </c>
      <c r="AH6495" s="126" cm="1">
        <f t="array" ref="AH6495">_xlfn.XLOOKUP(AD6494,CDIHistorico_[Data],CDIHistorico_[CDI dia]/100,AH6494,0)</f>
        <v>5.4266000000000004E-4</v>
      </c>
      <c r="AI6495" s="2">
        <f t="shared" si="429"/>
        <v>1.498721779643541</v>
      </c>
    </row>
    <row r="6496" spans="26:35" hidden="1" x14ac:dyDescent="0.25">
      <c r="Z6496"/>
      <c r="AD6496" s="5">
        <f t="shared" si="430"/>
        <v>46148</v>
      </c>
      <c r="AE6496" s="96" cm="1">
        <f t="array" ref="AE6496">_xlfn.XLOOKUP(AD6495,SELICHistorico[Data],SELICHistorico[SELIC dia]/100,AE6495,0)</f>
        <v>5.4266000000000004E-4</v>
      </c>
      <c r="AF6496" s="80">
        <f t="shared" si="428"/>
        <v>1.4995350760044823</v>
      </c>
      <c r="AG6496" s="123">
        <f t="shared" si="427"/>
        <v>1499.5350759999999</v>
      </c>
      <c r="AH6496" s="126" cm="1">
        <f t="array" ref="AH6496">_xlfn.XLOOKUP(AD6495,CDIHistorico_[Data],CDIHistorico_[CDI dia]/100,AH6495,0)</f>
        <v>5.4266000000000004E-4</v>
      </c>
      <c r="AI6496" s="2">
        <f t="shared" si="429"/>
        <v>1.4995350760044823</v>
      </c>
    </row>
    <row r="6497" spans="26:35" hidden="1" x14ac:dyDescent="0.25">
      <c r="Z6497"/>
      <c r="AD6497" s="5">
        <f t="shared" si="430"/>
        <v>46149</v>
      </c>
      <c r="AE6497" s="96" cm="1">
        <f t="array" ref="AE6497">_xlfn.XLOOKUP(AD6496,SELICHistorico[Data],SELICHistorico[SELIC dia]/100,AE6496,0)</f>
        <v>5.4266000000000004E-4</v>
      </c>
      <c r="AF6497" s="80">
        <f t="shared" si="428"/>
        <v>1.500348813708827</v>
      </c>
      <c r="AG6497" s="123">
        <f t="shared" si="427"/>
        <v>1500.3488130000001</v>
      </c>
      <c r="AH6497" s="126" cm="1">
        <f t="array" ref="AH6497">_xlfn.XLOOKUP(AD6496,CDIHistorico_[Data],CDIHistorico_[CDI dia]/100,AH6496,0)</f>
        <v>5.4266000000000004E-4</v>
      </c>
      <c r="AI6497" s="2">
        <f t="shared" si="429"/>
        <v>1.500348813708827</v>
      </c>
    </row>
    <row r="6498" spans="26:35" hidden="1" x14ac:dyDescent="0.25">
      <c r="Z6498"/>
      <c r="AD6498" s="5">
        <f t="shared" si="430"/>
        <v>46150</v>
      </c>
      <c r="AE6498" s="96" cm="1">
        <f t="array" ref="AE6498">_xlfn.XLOOKUP(AD6497,SELICHistorico[Data],SELICHistorico[SELIC dia]/100,AE6497,0)</f>
        <v>5.4266000000000004E-4</v>
      </c>
      <c r="AF6498" s="80">
        <f t="shared" si="428"/>
        <v>1.5011629929960744</v>
      </c>
      <c r="AG6498" s="123">
        <f t="shared" si="427"/>
        <v>1501.162992</v>
      </c>
      <c r="AH6498" s="126" cm="1">
        <f t="array" ref="AH6498">_xlfn.XLOOKUP(AD6497,CDIHistorico_[Data],CDIHistorico_[CDI dia]/100,AH6497,0)</f>
        <v>5.4266000000000004E-4</v>
      </c>
      <c r="AI6498" s="2">
        <f t="shared" si="429"/>
        <v>1.5011629929960744</v>
      </c>
    </row>
    <row r="6499" spans="26:35" hidden="1" x14ac:dyDescent="0.25">
      <c r="Z6499"/>
      <c r="AD6499" s="5">
        <f t="shared" si="430"/>
        <v>46153</v>
      </c>
      <c r="AE6499" s="96" cm="1">
        <f t="array" ref="AE6499">_xlfn.XLOOKUP(AD6498,SELICHistorico[Data],SELICHistorico[SELIC dia]/100,AE6498,0)</f>
        <v>5.4266000000000004E-4</v>
      </c>
      <c r="AF6499" s="80">
        <f t="shared" si="428"/>
        <v>1.5019776141058536</v>
      </c>
      <c r="AG6499" s="123">
        <f t="shared" si="427"/>
        <v>1501.9776139999999</v>
      </c>
      <c r="AH6499" s="126" cm="1">
        <f t="array" ref="AH6499">_xlfn.XLOOKUP(AD6498,CDIHistorico_[Data],CDIHistorico_[CDI dia]/100,AH6498,0)</f>
        <v>5.4266000000000004E-4</v>
      </c>
      <c r="AI6499" s="2">
        <f t="shared" si="429"/>
        <v>1.5019776141058536</v>
      </c>
    </row>
    <row r="6500" spans="26:35" hidden="1" x14ac:dyDescent="0.25">
      <c r="Z6500"/>
      <c r="AD6500" s="5">
        <f t="shared" si="430"/>
        <v>46154</v>
      </c>
      <c r="AE6500" s="96" cm="1">
        <f t="array" ref="AE6500">_xlfn.XLOOKUP(AD6499,SELICHistorico[Data],SELICHistorico[SELIC dia]/100,AE6499,0)</f>
        <v>5.4266000000000004E-4</v>
      </c>
      <c r="AF6500" s="80">
        <f t="shared" si="428"/>
        <v>1.5027926772779243</v>
      </c>
      <c r="AG6500" s="123">
        <f t="shared" si="427"/>
        <v>1502.7926769999999</v>
      </c>
      <c r="AH6500" s="126" cm="1">
        <f t="array" ref="AH6500">_xlfn.XLOOKUP(AD6499,CDIHistorico_[Data],CDIHistorico_[CDI dia]/100,AH6499,0)</f>
        <v>5.4266000000000004E-4</v>
      </c>
      <c r="AI6500" s="2">
        <f t="shared" si="429"/>
        <v>1.5027926772779243</v>
      </c>
    </row>
    <row r="6501" spans="26:35" hidden="1" x14ac:dyDescent="0.25">
      <c r="Z6501"/>
      <c r="AD6501" s="5">
        <f t="shared" si="430"/>
        <v>46155</v>
      </c>
      <c r="AE6501" s="96" cm="1">
        <f t="array" ref="AE6501">_xlfn.XLOOKUP(AD6500,SELICHistorico[Data],SELICHistorico[SELIC dia]/100,AE6500,0)</f>
        <v>5.4266000000000004E-4</v>
      </c>
      <c r="AF6501" s="80">
        <f t="shared" si="428"/>
        <v>1.5036081827521759</v>
      </c>
      <c r="AG6501" s="123">
        <f t="shared" si="427"/>
        <v>1503.6081819999999</v>
      </c>
      <c r="AH6501" s="126" cm="1">
        <f t="array" ref="AH6501">_xlfn.XLOOKUP(AD6500,CDIHistorico_[Data],CDIHistorico_[CDI dia]/100,AH6500,0)</f>
        <v>5.4266000000000004E-4</v>
      </c>
      <c r="AI6501" s="2">
        <f t="shared" si="429"/>
        <v>1.5036081827521759</v>
      </c>
    </row>
    <row r="6502" spans="26:35" hidden="1" x14ac:dyDescent="0.25">
      <c r="Z6502"/>
      <c r="AD6502" s="5">
        <f t="shared" si="430"/>
        <v>46156</v>
      </c>
      <c r="AE6502" s="96" cm="1">
        <f t="array" ref="AE6502">_xlfn.XLOOKUP(AD6501,SELICHistorico[Data],SELICHistorico[SELIC dia]/100,AE6501,0)</f>
        <v>5.4266000000000004E-4</v>
      </c>
      <c r="AF6502" s="80">
        <f t="shared" si="428"/>
        <v>1.5044241307686281</v>
      </c>
      <c r="AG6502" s="123">
        <f t="shared" si="427"/>
        <v>1504.4241300000001</v>
      </c>
      <c r="AH6502" s="126" cm="1">
        <f t="array" ref="AH6502">_xlfn.XLOOKUP(AD6501,CDIHistorico_[Data],CDIHistorico_[CDI dia]/100,AH6501,0)</f>
        <v>5.4266000000000004E-4</v>
      </c>
      <c r="AI6502" s="2">
        <f t="shared" si="429"/>
        <v>1.5044241307686281</v>
      </c>
    </row>
    <row r="6503" spans="26:35" hidden="1" x14ac:dyDescent="0.25">
      <c r="Z6503"/>
      <c r="AD6503" s="5">
        <f t="shared" si="430"/>
        <v>46157</v>
      </c>
      <c r="AE6503" s="96" cm="1">
        <f t="array" ref="AE6503">_xlfn.XLOOKUP(AD6502,SELICHistorico[Data],SELICHistorico[SELIC dia]/100,AE6502,0)</f>
        <v>5.4266000000000004E-4</v>
      </c>
      <c r="AF6503" s="80">
        <f t="shared" si="428"/>
        <v>1.5052405215674312</v>
      </c>
      <c r="AG6503" s="123">
        <f t="shared" si="427"/>
        <v>1505.2405209999999</v>
      </c>
      <c r="AH6503" s="126" cm="1">
        <f t="array" ref="AH6503">_xlfn.XLOOKUP(AD6502,CDIHistorico_[Data],CDIHistorico_[CDI dia]/100,AH6502,0)</f>
        <v>5.4266000000000004E-4</v>
      </c>
      <c r="AI6503" s="2">
        <f t="shared" si="429"/>
        <v>1.5052405215674312</v>
      </c>
    </row>
    <row r="6504" spans="26:35" hidden="1" x14ac:dyDescent="0.25">
      <c r="Z6504"/>
      <c r="AD6504" s="5">
        <f t="shared" si="430"/>
        <v>46160</v>
      </c>
      <c r="AE6504" s="96" cm="1">
        <f t="array" ref="AE6504">_xlfn.XLOOKUP(AD6503,SELICHistorico[Data],SELICHistorico[SELIC dia]/100,AE6503,0)</f>
        <v>5.4266000000000004E-4</v>
      </c>
      <c r="AF6504" s="80">
        <f t="shared" si="428"/>
        <v>1.506057355388865</v>
      </c>
      <c r="AG6504" s="123">
        <f t="shared" si="427"/>
        <v>1506.0573549999999</v>
      </c>
      <c r="AH6504" s="126" cm="1">
        <f t="array" ref="AH6504">_xlfn.XLOOKUP(AD6503,CDIHistorico_[Data],CDIHistorico_[CDI dia]/100,AH6503,0)</f>
        <v>5.4266000000000004E-4</v>
      </c>
      <c r="AI6504" s="2">
        <f t="shared" si="429"/>
        <v>1.506057355388865</v>
      </c>
    </row>
    <row r="6505" spans="26:35" hidden="1" x14ac:dyDescent="0.25">
      <c r="Z6505"/>
      <c r="AD6505" s="5">
        <f t="shared" si="430"/>
        <v>46161</v>
      </c>
      <c r="AE6505" s="96" cm="1">
        <f t="array" ref="AE6505">_xlfn.XLOOKUP(AD6504,SELICHistorico[Data],SELICHistorico[SELIC dia]/100,AE6504,0)</f>
        <v>5.4266000000000004E-4</v>
      </c>
      <c r="AF6505" s="80">
        <f t="shared" si="428"/>
        <v>1.5068746324733404</v>
      </c>
      <c r="AG6505" s="123">
        <f t="shared" si="427"/>
        <v>1506.874632</v>
      </c>
      <c r="AH6505" s="126" cm="1">
        <f t="array" ref="AH6505">_xlfn.XLOOKUP(AD6504,CDIHistorico_[Data],CDIHistorico_[CDI dia]/100,AH6504,0)</f>
        <v>5.4266000000000004E-4</v>
      </c>
      <c r="AI6505" s="2">
        <f t="shared" si="429"/>
        <v>1.5068746324733404</v>
      </c>
    </row>
    <row r="6506" spans="26:35" hidden="1" x14ac:dyDescent="0.25">
      <c r="Z6506"/>
      <c r="AD6506" s="5">
        <f t="shared" si="430"/>
        <v>46162</v>
      </c>
      <c r="AE6506" s="96" cm="1">
        <f t="array" ref="AE6506">_xlfn.XLOOKUP(AD6505,SELICHistorico[Data],SELICHistorico[SELIC dia]/100,AE6505,0)</f>
        <v>5.4266000000000004E-4</v>
      </c>
      <c r="AF6506" s="80">
        <f t="shared" si="428"/>
        <v>1.5076923530613984</v>
      </c>
      <c r="AG6506" s="123">
        <f t="shared" si="427"/>
        <v>1507.6923529999999</v>
      </c>
      <c r="AH6506" s="126" cm="1">
        <f t="array" ref="AH6506">_xlfn.XLOOKUP(AD6505,CDIHistorico_[Data],CDIHistorico_[CDI dia]/100,AH6505,0)</f>
        <v>5.4266000000000004E-4</v>
      </c>
      <c r="AI6506" s="2">
        <f t="shared" si="429"/>
        <v>1.5076923530613984</v>
      </c>
    </row>
    <row r="6507" spans="26:35" hidden="1" x14ac:dyDescent="0.25">
      <c r="Z6507"/>
      <c r="AD6507" s="5">
        <f t="shared" si="430"/>
        <v>46163</v>
      </c>
      <c r="AE6507" s="96" cm="1">
        <f t="array" ref="AE6507">_xlfn.XLOOKUP(AD6506,SELICHistorico[Data],SELICHistorico[SELIC dia]/100,AE6506,0)</f>
        <v>5.4266000000000004E-4</v>
      </c>
      <c r="AF6507" s="80">
        <f t="shared" si="428"/>
        <v>1.5085105173937108</v>
      </c>
      <c r="AG6507" s="123">
        <f t="shared" si="427"/>
        <v>1508.5105169999999</v>
      </c>
      <c r="AH6507" s="126" cm="1">
        <f t="array" ref="AH6507">_xlfn.XLOOKUP(AD6506,CDIHistorico_[Data],CDIHistorico_[CDI dia]/100,AH6506,0)</f>
        <v>5.4266000000000004E-4</v>
      </c>
      <c r="AI6507" s="2">
        <f t="shared" si="429"/>
        <v>1.5085105173937108</v>
      </c>
    </row>
    <row r="6508" spans="26:35" hidden="1" x14ac:dyDescent="0.25">
      <c r="Z6508"/>
      <c r="AD6508" s="5">
        <f t="shared" si="430"/>
        <v>46164</v>
      </c>
      <c r="AE6508" s="96" cm="1">
        <f t="array" ref="AE6508">_xlfn.XLOOKUP(AD6507,SELICHistorico[Data],SELICHistorico[SELIC dia]/100,AE6507,0)</f>
        <v>5.4266000000000004E-4</v>
      </c>
      <c r="AF6508" s="80">
        <f t="shared" si="428"/>
        <v>1.5093291257110797</v>
      </c>
      <c r="AG6508" s="123">
        <f t="shared" si="427"/>
        <v>1509.329125</v>
      </c>
      <c r="AH6508" s="126" cm="1">
        <f t="array" ref="AH6508">_xlfn.XLOOKUP(AD6507,CDIHistorico_[Data],CDIHistorico_[CDI dia]/100,AH6507,0)</f>
        <v>5.4266000000000004E-4</v>
      </c>
      <c r="AI6508" s="2">
        <f t="shared" si="429"/>
        <v>1.5093291257110797</v>
      </c>
    </row>
    <row r="6509" spans="26:35" hidden="1" x14ac:dyDescent="0.25">
      <c r="Z6509"/>
      <c r="AD6509" s="5">
        <f t="shared" si="430"/>
        <v>46167</v>
      </c>
      <c r="AE6509" s="96" cm="1">
        <f t="array" ref="AE6509">_xlfn.XLOOKUP(AD6508,SELICHistorico[Data],SELICHistorico[SELIC dia]/100,AE6508,0)</f>
        <v>5.4266000000000004E-4</v>
      </c>
      <c r="AF6509" s="80">
        <f t="shared" si="428"/>
        <v>1.5101481782544381</v>
      </c>
      <c r="AG6509" s="123">
        <f t="shared" si="427"/>
        <v>1510.1481779999999</v>
      </c>
      <c r="AH6509" s="126" cm="1">
        <f t="array" ref="AH6509">_xlfn.XLOOKUP(AD6508,CDIHistorico_[Data],CDIHistorico_[CDI dia]/100,AH6508,0)</f>
        <v>5.4266000000000004E-4</v>
      </c>
      <c r="AI6509" s="2">
        <f t="shared" si="429"/>
        <v>1.5101481782544381</v>
      </c>
    </row>
    <row r="6510" spans="26:35" hidden="1" x14ac:dyDescent="0.25">
      <c r="Z6510"/>
      <c r="AD6510" s="5">
        <f t="shared" si="430"/>
        <v>46168</v>
      </c>
      <c r="AE6510" s="96" cm="1">
        <f t="array" ref="AE6510">_xlfn.XLOOKUP(AD6509,SELICHistorico[Data],SELICHistorico[SELIC dia]/100,AE6509,0)</f>
        <v>5.4266000000000004E-4</v>
      </c>
      <c r="AF6510" s="80">
        <f t="shared" si="428"/>
        <v>1.5109676752648498</v>
      </c>
      <c r="AG6510" s="123">
        <f t="shared" si="427"/>
        <v>1510.9676750000001</v>
      </c>
      <c r="AH6510" s="126" cm="1">
        <f t="array" ref="AH6510">_xlfn.XLOOKUP(AD6509,CDIHistorico_[Data],CDIHistorico_[CDI dia]/100,AH6509,0)</f>
        <v>5.4266000000000004E-4</v>
      </c>
      <c r="AI6510" s="2">
        <f t="shared" si="429"/>
        <v>1.5109676752648498</v>
      </c>
    </row>
    <row r="6511" spans="26:35" hidden="1" x14ac:dyDescent="0.25">
      <c r="Z6511"/>
      <c r="AD6511" s="5">
        <f t="shared" si="430"/>
        <v>46169</v>
      </c>
      <c r="AE6511" s="96" cm="1">
        <f t="array" ref="AE6511">_xlfn.XLOOKUP(AD6510,SELICHistorico[Data],SELICHistorico[SELIC dia]/100,AE6510,0)</f>
        <v>5.4266000000000004E-4</v>
      </c>
      <c r="AF6511" s="80">
        <f t="shared" si="428"/>
        <v>1.5117876169835089</v>
      </c>
      <c r="AG6511" s="123">
        <f t="shared" si="427"/>
        <v>1511.7876160000001</v>
      </c>
      <c r="AH6511" s="126" cm="1">
        <f t="array" ref="AH6511">_xlfn.XLOOKUP(AD6510,CDIHistorico_[Data],CDIHistorico_[CDI dia]/100,AH6510,0)</f>
        <v>5.4266000000000004E-4</v>
      </c>
      <c r="AI6511" s="2">
        <f t="shared" si="429"/>
        <v>1.5117876169835089</v>
      </c>
    </row>
    <row r="6512" spans="26:35" hidden="1" x14ac:dyDescent="0.25">
      <c r="Z6512"/>
      <c r="AD6512" s="5">
        <f t="shared" si="430"/>
        <v>46170</v>
      </c>
      <c r="AE6512" s="96" cm="1">
        <f t="array" ref="AE6512">_xlfn.XLOOKUP(AD6511,SELICHistorico[Data],SELICHistorico[SELIC dia]/100,AE6511,0)</f>
        <v>5.4266000000000004E-4</v>
      </c>
      <c r="AF6512" s="80">
        <f t="shared" si="428"/>
        <v>1.5126080036517413</v>
      </c>
      <c r="AG6512" s="123">
        <f t="shared" si="427"/>
        <v>1512.6080030000001</v>
      </c>
      <c r="AH6512" s="126" cm="1">
        <f t="array" ref="AH6512">_xlfn.XLOOKUP(AD6511,CDIHistorico_[Data],CDIHistorico_[CDI dia]/100,AH6511,0)</f>
        <v>5.4266000000000004E-4</v>
      </c>
      <c r="AI6512" s="2">
        <f t="shared" si="429"/>
        <v>1.5126080036517413</v>
      </c>
    </row>
    <row r="6513" spans="26:35" hidden="1" x14ac:dyDescent="0.25">
      <c r="Z6513"/>
      <c r="AD6513" s="5">
        <f t="shared" si="430"/>
        <v>46171</v>
      </c>
      <c r="AE6513" s="96" cm="1">
        <f t="array" ref="AE6513">_xlfn.XLOOKUP(AD6512,SELICHistorico[Data],SELICHistorico[SELIC dia]/100,AE6512,0)</f>
        <v>5.4266000000000004E-4</v>
      </c>
      <c r="AF6513" s="80">
        <f t="shared" si="428"/>
        <v>1.513428835511003</v>
      </c>
      <c r="AG6513" s="123">
        <f t="shared" si="427"/>
        <v>1513.4288349999999</v>
      </c>
      <c r="AH6513" s="126" cm="1">
        <f t="array" ref="AH6513">_xlfn.XLOOKUP(AD6512,CDIHistorico_[Data],CDIHistorico_[CDI dia]/100,AH6512,0)</f>
        <v>5.4266000000000004E-4</v>
      </c>
      <c r="AI6513" s="2">
        <f t="shared" si="429"/>
        <v>1.513428835511003</v>
      </c>
    </row>
    <row r="6514" spans="26:35" hidden="1" x14ac:dyDescent="0.25">
      <c r="Z6514"/>
      <c r="AD6514" s="5">
        <f t="shared" si="430"/>
        <v>46174</v>
      </c>
      <c r="AE6514" s="96" cm="1">
        <f t="array" ref="AE6514">_xlfn.XLOOKUP(AD6513,SELICHistorico[Data],SELICHistorico[SELIC dia]/100,AE6513,0)</f>
        <v>5.4266000000000004E-4</v>
      </c>
      <c r="AF6514" s="80">
        <f t="shared" si="428"/>
        <v>1.5142501128028816</v>
      </c>
      <c r="AG6514" s="123">
        <f t="shared" si="427"/>
        <v>1514.2501119999999</v>
      </c>
      <c r="AH6514" s="126" cm="1">
        <f t="array" ref="AH6514">_xlfn.XLOOKUP(AD6513,CDIHistorico_[Data],CDIHistorico_[CDI dia]/100,AH6513,0)</f>
        <v>5.4266000000000004E-4</v>
      </c>
      <c r="AI6514" s="2">
        <f t="shared" si="429"/>
        <v>1.5142501128028816</v>
      </c>
    </row>
    <row r="6515" spans="26:35" hidden="1" x14ac:dyDescent="0.25">
      <c r="Z6515"/>
      <c r="AD6515" s="5">
        <f t="shared" si="430"/>
        <v>46175</v>
      </c>
      <c r="AE6515" s="96" cm="1">
        <f t="array" ref="AE6515">_xlfn.XLOOKUP(AD6514,SELICHistorico[Data],SELICHistorico[SELIC dia]/100,AE6514,0)</f>
        <v>5.4266000000000004E-4</v>
      </c>
      <c r="AF6515" s="80">
        <f t="shared" si="428"/>
        <v>1.5150718357690953</v>
      </c>
      <c r="AG6515" s="123">
        <f t="shared" si="427"/>
        <v>1515.071835</v>
      </c>
      <c r="AH6515" s="126" cm="1">
        <f t="array" ref="AH6515">_xlfn.XLOOKUP(AD6514,CDIHistorico_[Data],CDIHistorico_[CDI dia]/100,AH6514,0)</f>
        <v>5.4266000000000004E-4</v>
      </c>
      <c r="AI6515" s="2">
        <f t="shared" si="429"/>
        <v>1.5150718357690953</v>
      </c>
    </row>
    <row r="6516" spans="26:35" hidden="1" x14ac:dyDescent="0.25">
      <c r="Z6516"/>
      <c r="AD6516" s="5">
        <f t="shared" si="430"/>
        <v>46176</v>
      </c>
      <c r="AE6516" s="96" cm="1">
        <f t="array" ref="AE6516">_xlfn.XLOOKUP(AD6515,SELICHistorico[Data],SELICHistorico[SELIC dia]/100,AE6515,0)</f>
        <v>5.4266000000000004E-4</v>
      </c>
      <c r="AF6516" s="80">
        <f t="shared" si="428"/>
        <v>1.5158940046514939</v>
      </c>
      <c r="AG6516" s="123">
        <f t="shared" si="427"/>
        <v>1515.894004</v>
      </c>
      <c r="AH6516" s="126" cm="1">
        <f t="array" ref="AH6516">_xlfn.XLOOKUP(AD6515,CDIHistorico_[Data],CDIHistorico_[CDI dia]/100,AH6515,0)</f>
        <v>5.4266000000000004E-4</v>
      </c>
      <c r="AI6516" s="2">
        <f t="shared" si="429"/>
        <v>1.5158940046514939</v>
      </c>
    </row>
    <row r="6517" spans="26:35" hidden="1" x14ac:dyDescent="0.25">
      <c r="Z6517"/>
      <c r="AD6517" s="5">
        <f t="shared" si="430"/>
        <v>46178</v>
      </c>
      <c r="AE6517" s="96" cm="1">
        <f t="array" ref="AE6517">_xlfn.XLOOKUP(AD6516,SELICHistorico[Data],SELICHistorico[SELIC dia]/100,AE6516,0)</f>
        <v>5.4266000000000004E-4</v>
      </c>
      <c r="AF6517" s="80">
        <f t="shared" si="428"/>
        <v>1.5167166196920581</v>
      </c>
      <c r="AG6517" s="123">
        <f t="shared" si="427"/>
        <v>1516.716619</v>
      </c>
      <c r="AH6517" s="126" cm="1">
        <f t="array" ref="AH6517">_xlfn.XLOOKUP(AD6516,CDIHistorico_[Data],CDIHistorico_[CDI dia]/100,AH6516,0)</f>
        <v>5.4266000000000004E-4</v>
      </c>
      <c r="AI6517" s="2">
        <f t="shared" si="429"/>
        <v>1.5167166196920581</v>
      </c>
    </row>
    <row r="6518" spans="26:35" hidden="1" x14ac:dyDescent="0.25">
      <c r="Z6518"/>
      <c r="AD6518" s="5">
        <f t="shared" si="430"/>
        <v>46181</v>
      </c>
      <c r="AE6518" s="96" cm="1">
        <f t="array" ref="AE6518">_xlfn.XLOOKUP(AD6517,SELICHistorico[Data],SELICHistorico[SELIC dia]/100,AE6517,0)</f>
        <v>5.4266000000000004E-4</v>
      </c>
      <c r="AF6518" s="80">
        <f t="shared" si="428"/>
        <v>1.5175396811329003</v>
      </c>
      <c r="AG6518" s="123">
        <f t="shared" si="427"/>
        <v>1517.539681</v>
      </c>
      <c r="AH6518" s="126" cm="1">
        <f t="array" ref="AH6518">_xlfn.XLOOKUP(AD6517,CDIHistorico_[Data],CDIHistorico_[CDI dia]/100,AH6517,0)</f>
        <v>5.4266000000000004E-4</v>
      </c>
      <c r="AI6518" s="2">
        <f t="shared" si="429"/>
        <v>1.5175396811329003</v>
      </c>
    </row>
    <row r="6519" spans="26:35" hidden="1" x14ac:dyDescent="0.25">
      <c r="Z6519"/>
      <c r="AD6519" s="5">
        <f t="shared" si="430"/>
        <v>46182</v>
      </c>
      <c r="AE6519" s="96" cm="1">
        <f t="array" ref="AE6519">_xlfn.XLOOKUP(AD6518,SELICHistorico[Data],SELICHistorico[SELIC dia]/100,AE6518,0)</f>
        <v>5.4266000000000004E-4</v>
      </c>
      <c r="AF6519" s="80">
        <f t="shared" si="428"/>
        <v>1.5183631892162639</v>
      </c>
      <c r="AG6519" s="123">
        <f t="shared" si="427"/>
        <v>1518.3631889999999</v>
      </c>
      <c r="AH6519" s="126" cm="1">
        <f t="array" ref="AH6519">_xlfn.XLOOKUP(AD6518,CDIHistorico_[Data],CDIHistorico_[CDI dia]/100,AH6518,0)</f>
        <v>5.4266000000000004E-4</v>
      </c>
      <c r="AI6519" s="2">
        <f t="shared" si="429"/>
        <v>1.5183631892162639</v>
      </c>
    </row>
    <row r="6520" spans="26:35" hidden="1" x14ac:dyDescent="0.25">
      <c r="Z6520"/>
      <c r="AD6520" s="5">
        <f t="shared" si="430"/>
        <v>46183</v>
      </c>
      <c r="AE6520" s="96" cm="1">
        <f t="array" ref="AE6520">_xlfn.XLOOKUP(AD6519,SELICHistorico[Data],SELICHistorico[SELIC dia]/100,AE6519,0)</f>
        <v>5.4266000000000004E-4</v>
      </c>
      <c r="AF6520" s="80">
        <f t="shared" si="428"/>
        <v>1.5191871441845239</v>
      </c>
      <c r="AG6520" s="123">
        <f t="shared" si="427"/>
        <v>1519.187144</v>
      </c>
      <c r="AH6520" s="126" cm="1">
        <f t="array" ref="AH6520">_xlfn.XLOOKUP(AD6519,CDIHistorico_[Data],CDIHistorico_[CDI dia]/100,AH6519,0)</f>
        <v>5.4266000000000004E-4</v>
      </c>
      <c r="AI6520" s="2">
        <f t="shared" si="429"/>
        <v>1.5191871441845239</v>
      </c>
    </row>
    <row r="6521" spans="26:35" hidden="1" x14ac:dyDescent="0.25">
      <c r="Z6521"/>
      <c r="AD6521" s="5">
        <f t="shared" si="430"/>
        <v>46184</v>
      </c>
      <c r="AE6521" s="96" cm="1">
        <f t="array" ref="AE6521">_xlfn.XLOOKUP(AD6520,SELICHistorico[Data],SELICHistorico[SELIC dia]/100,AE6520,0)</f>
        <v>5.4266000000000004E-4</v>
      </c>
      <c r="AF6521" s="80">
        <f t="shared" si="428"/>
        <v>1.5200115462801871</v>
      </c>
      <c r="AG6521" s="123">
        <f t="shared" si="427"/>
        <v>1520.011546</v>
      </c>
      <c r="AH6521" s="126" cm="1">
        <f t="array" ref="AH6521">_xlfn.XLOOKUP(AD6520,CDIHistorico_[Data],CDIHistorico_[CDI dia]/100,AH6520,0)</f>
        <v>5.4266000000000004E-4</v>
      </c>
      <c r="AI6521" s="2">
        <f t="shared" si="429"/>
        <v>1.5200115462801871</v>
      </c>
    </row>
    <row r="6522" spans="26:35" hidden="1" x14ac:dyDescent="0.25">
      <c r="Z6522"/>
      <c r="AD6522" s="5">
        <f t="shared" si="430"/>
        <v>46185</v>
      </c>
      <c r="AE6522" s="96" cm="1">
        <f t="array" ref="AE6522">_xlfn.XLOOKUP(AD6521,SELICHistorico[Data],SELICHistorico[SELIC dia]/100,AE6521,0)</f>
        <v>5.4266000000000004E-4</v>
      </c>
      <c r="AF6522" s="80">
        <f t="shared" si="428"/>
        <v>1.5208363957458915</v>
      </c>
      <c r="AG6522" s="123">
        <f t="shared" si="427"/>
        <v>1520.836395</v>
      </c>
      <c r="AH6522" s="126" cm="1">
        <f t="array" ref="AH6522">_xlfn.XLOOKUP(AD6521,CDIHistorico_[Data],CDIHistorico_[CDI dia]/100,AH6521,0)</f>
        <v>5.4266000000000004E-4</v>
      </c>
      <c r="AI6522" s="2">
        <f t="shared" si="429"/>
        <v>1.5208363957458915</v>
      </c>
    </row>
    <row r="6523" spans="26:35" hidden="1" x14ac:dyDescent="0.25">
      <c r="Z6523"/>
      <c r="AD6523" s="5">
        <f t="shared" si="430"/>
        <v>46188</v>
      </c>
      <c r="AE6523" s="96" cm="1">
        <f t="array" ref="AE6523">_xlfn.XLOOKUP(AD6522,SELICHistorico[Data],SELICHistorico[SELIC dia]/100,AE6522,0)</f>
        <v>5.4266000000000004E-4</v>
      </c>
      <c r="AF6523" s="80">
        <f t="shared" si="428"/>
        <v>1.5216616928244069</v>
      </c>
      <c r="AG6523" s="123">
        <f t="shared" si="427"/>
        <v>1521.6616919999999</v>
      </c>
      <c r="AH6523" s="126" cm="1">
        <f t="array" ref="AH6523">_xlfn.XLOOKUP(AD6522,CDIHistorico_[Data],CDIHistorico_[CDI dia]/100,AH6522,0)</f>
        <v>5.4266000000000004E-4</v>
      </c>
      <c r="AI6523" s="2">
        <f t="shared" si="429"/>
        <v>1.5216616928244069</v>
      </c>
    </row>
    <row r="6524" spans="26:35" hidden="1" x14ac:dyDescent="0.25">
      <c r="Z6524"/>
      <c r="AD6524" s="5">
        <f t="shared" si="430"/>
        <v>46189</v>
      </c>
      <c r="AE6524" s="96" cm="1">
        <f t="array" ref="AE6524">_xlfn.XLOOKUP(AD6523,SELICHistorico[Data],SELICHistorico[SELIC dia]/100,AE6523,0)</f>
        <v>5.4266000000000004E-4</v>
      </c>
      <c r="AF6524" s="80">
        <f t="shared" si="428"/>
        <v>1.522487437758635</v>
      </c>
      <c r="AG6524" s="123">
        <f t="shared" si="427"/>
        <v>1522.487437</v>
      </c>
      <c r="AH6524" s="126" cm="1">
        <f t="array" ref="AH6524">_xlfn.XLOOKUP(AD6523,CDIHistorico_[Data],CDIHistorico_[CDI dia]/100,AH6523,0)</f>
        <v>5.4266000000000004E-4</v>
      </c>
      <c r="AI6524" s="2">
        <f t="shared" si="429"/>
        <v>1.522487437758635</v>
      </c>
    </row>
    <row r="6525" spans="26:35" hidden="1" x14ac:dyDescent="0.25">
      <c r="Z6525"/>
      <c r="AD6525" s="5">
        <f t="shared" si="430"/>
        <v>46190</v>
      </c>
      <c r="AE6525" s="96" cm="1">
        <f t="array" ref="AE6525">_xlfn.XLOOKUP(AD6524,SELICHistorico[Data],SELICHistorico[SELIC dia]/100,AE6524,0)</f>
        <v>5.4266000000000004E-4</v>
      </c>
      <c r="AF6525" s="80">
        <f t="shared" si="428"/>
        <v>1.5233136307916091</v>
      </c>
      <c r="AG6525" s="123">
        <f t="shared" si="427"/>
        <v>1523.3136300000001</v>
      </c>
      <c r="AH6525" s="126" cm="1">
        <f t="array" ref="AH6525">_xlfn.XLOOKUP(AD6524,CDIHistorico_[Data],CDIHistorico_[CDI dia]/100,AH6524,0)</f>
        <v>5.4266000000000004E-4</v>
      </c>
      <c r="AI6525" s="2">
        <f t="shared" si="429"/>
        <v>1.5233136307916091</v>
      </c>
    </row>
    <row r="6526" spans="26:35" hidden="1" x14ac:dyDescent="0.25">
      <c r="Z6526"/>
      <c r="AD6526" s="5">
        <f t="shared" si="430"/>
        <v>46191</v>
      </c>
      <c r="AE6526" s="96" cm="1">
        <f t="array" ref="AE6526">_xlfn.XLOOKUP(AD6525,SELICHistorico[Data],SELICHistorico[SELIC dia]/100,AE6525,0)</f>
        <v>5.4266000000000004E-4</v>
      </c>
      <c r="AF6526" s="80">
        <f t="shared" si="428"/>
        <v>1.5241402721664945</v>
      </c>
      <c r="AG6526" s="123">
        <f t="shared" si="427"/>
        <v>1524.1402720000001</v>
      </c>
      <c r="AH6526" s="126" cm="1">
        <f t="array" ref="AH6526">_xlfn.XLOOKUP(AD6525,CDIHistorico_[Data],CDIHistorico_[CDI dia]/100,AH6525,0)</f>
        <v>5.4266000000000004E-4</v>
      </c>
      <c r="AI6526" s="2">
        <f t="shared" si="429"/>
        <v>1.5241402721664945</v>
      </c>
    </row>
    <row r="6527" spans="26:35" hidden="1" x14ac:dyDescent="0.25">
      <c r="Z6527"/>
      <c r="AD6527" s="5">
        <f t="shared" si="430"/>
        <v>46192</v>
      </c>
      <c r="AE6527" s="96" cm="1">
        <f t="array" ref="AE6527">_xlfn.XLOOKUP(AD6526,SELICHistorico[Data],SELICHistorico[SELIC dia]/100,AE6526,0)</f>
        <v>5.4266000000000004E-4</v>
      </c>
      <c r="AF6527" s="80">
        <f t="shared" si="428"/>
        <v>1.5249673621265885</v>
      </c>
      <c r="AG6527" s="123">
        <f t="shared" si="427"/>
        <v>1524.9673620000001</v>
      </c>
      <c r="AH6527" s="126" cm="1">
        <f t="array" ref="AH6527">_xlfn.XLOOKUP(AD6526,CDIHistorico_[Data],CDIHistorico_[CDI dia]/100,AH6526,0)</f>
        <v>5.4266000000000004E-4</v>
      </c>
      <c r="AI6527" s="2">
        <f t="shared" si="429"/>
        <v>1.5249673621265885</v>
      </c>
    </row>
    <row r="6528" spans="26:35" hidden="1" x14ac:dyDescent="0.25">
      <c r="Z6528"/>
      <c r="AD6528" s="5">
        <f t="shared" si="430"/>
        <v>46195</v>
      </c>
      <c r="AE6528" s="96" cm="1">
        <f t="array" ref="AE6528">_xlfn.XLOOKUP(AD6527,SELICHistorico[Data],SELICHistorico[SELIC dia]/100,AE6527,0)</f>
        <v>5.4266000000000004E-4</v>
      </c>
      <c r="AF6528" s="80">
        <f t="shared" si="428"/>
        <v>1.5257949009153202</v>
      </c>
      <c r="AG6528" s="123">
        <f t="shared" si="427"/>
        <v>1525.7949000000001</v>
      </c>
      <c r="AH6528" s="126" cm="1">
        <f t="array" ref="AH6528">_xlfn.XLOOKUP(AD6527,CDIHistorico_[Data],CDIHistorico_[CDI dia]/100,AH6527,0)</f>
        <v>5.4266000000000004E-4</v>
      </c>
      <c r="AI6528" s="2">
        <f t="shared" si="429"/>
        <v>1.5257949009153202</v>
      </c>
    </row>
    <row r="6529" spans="26:35" hidden="1" x14ac:dyDescent="0.25">
      <c r="Z6529"/>
      <c r="AD6529" s="5">
        <f t="shared" si="430"/>
        <v>46196</v>
      </c>
      <c r="AE6529" s="96" cm="1">
        <f t="array" ref="AE6529">_xlfn.XLOOKUP(AD6528,SELICHistorico[Data],SELICHistorico[SELIC dia]/100,AE6528,0)</f>
        <v>5.4266000000000004E-4</v>
      </c>
      <c r="AF6529" s="80">
        <f t="shared" si="428"/>
        <v>1.526622888776251</v>
      </c>
      <c r="AG6529" s="123">
        <f t="shared" si="427"/>
        <v>1526.6228880000001</v>
      </c>
      <c r="AH6529" s="126" cm="1">
        <f t="array" ref="AH6529">_xlfn.XLOOKUP(AD6528,CDIHistorico_[Data],CDIHistorico_[CDI dia]/100,AH6528,0)</f>
        <v>5.4266000000000004E-4</v>
      </c>
      <c r="AI6529" s="2">
        <f t="shared" si="429"/>
        <v>1.526622888776251</v>
      </c>
    </row>
    <row r="6530" spans="26:35" hidden="1" x14ac:dyDescent="0.25">
      <c r="Z6530"/>
      <c r="AD6530" s="5">
        <f t="shared" si="430"/>
        <v>46197</v>
      </c>
      <c r="AE6530" s="96" cm="1">
        <f t="array" ref="AE6530">_xlfn.XLOOKUP(AD6529,SELICHistorico[Data],SELICHistorico[SELIC dia]/100,AE6529,0)</f>
        <v>5.4266000000000004E-4</v>
      </c>
      <c r="AF6530" s="80">
        <f t="shared" si="428"/>
        <v>1.5274513259530744</v>
      </c>
      <c r="AG6530" s="123">
        <f t="shared" si="427"/>
        <v>1527.451325</v>
      </c>
      <c r="AH6530" s="126" cm="1">
        <f t="array" ref="AH6530">_xlfn.XLOOKUP(AD6529,CDIHistorico_[Data],CDIHistorico_[CDI dia]/100,AH6529,0)</f>
        <v>5.4266000000000004E-4</v>
      </c>
      <c r="AI6530" s="2">
        <f t="shared" si="429"/>
        <v>1.5274513259530744</v>
      </c>
    </row>
    <row r="6531" spans="26:35" hidden="1" x14ac:dyDescent="0.25">
      <c r="Z6531"/>
      <c r="AD6531" s="5">
        <f t="shared" si="430"/>
        <v>46198</v>
      </c>
      <c r="AE6531" s="96" cm="1">
        <f t="array" ref="AE6531">_xlfn.XLOOKUP(AD6530,SELICHistorico[Data],SELICHistorico[SELIC dia]/100,AE6530,0)</f>
        <v>5.4266000000000004E-4</v>
      </c>
      <c r="AF6531" s="80">
        <f t="shared" si="428"/>
        <v>1.5282802126896162</v>
      </c>
      <c r="AG6531" s="123">
        <f t="shared" si="427"/>
        <v>1528.2802119999999</v>
      </c>
      <c r="AH6531" s="126" cm="1">
        <f t="array" ref="AH6531">_xlfn.XLOOKUP(AD6530,CDIHistorico_[Data],CDIHistorico_[CDI dia]/100,AH6530,0)</f>
        <v>5.4266000000000004E-4</v>
      </c>
      <c r="AI6531" s="2">
        <f t="shared" si="429"/>
        <v>1.5282802126896162</v>
      </c>
    </row>
    <row r="6532" spans="26:35" hidden="1" x14ac:dyDescent="0.25">
      <c r="Z6532"/>
      <c r="AD6532" s="5">
        <f t="shared" si="430"/>
        <v>46199</v>
      </c>
      <c r="AE6532" s="96" cm="1">
        <f t="array" ref="AE6532">_xlfn.XLOOKUP(AD6531,SELICHistorico[Data],SELICHistorico[SELIC dia]/100,AE6531,0)</f>
        <v>5.4266000000000004E-4</v>
      </c>
      <c r="AF6532" s="80">
        <f t="shared" si="428"/>
        <v>1.5291095492298343</v>
      </c>
      <c r="AG6532" s="123">
        <f t="shared" si="427"/>
        <v>1529.109549</v>
      </c>
      <c r="AH6532" s="126" cm="1">
        <f t="array" ref="AH6532">_xlfn.XLOOKUP(AD6531,CDIHistorico_[Data],CDIHistorico_[CDI dia]/100,AH6531,0)</f>
        <v>5.4266000000000004E-4</v>
      </c>
      <c r="AI6532" s="2">
        <f t="shared" si="429"/>
        <v>1.5291095492298343</v>
      </c>
    </row>
    <row r="6533" spans="26:35" hidden="1" x14ac:dyDescent="0.25">
      <c r="Z6533"/>
      <c r="AD6533" s="5">
        <f t="shared" si="430"/>
        <v>46202</v>
      </c>
      <c r="AE6533" s="96" cm="1">
        <f t="array" ref="AE6533">_xlfn.XLOOKUP(AD6532,SELICHistorico[Data],SELICHistorico[SELIC dia]/100,AE6532,0)</f>
        <v>5.4266000000000004E-4</v>
      </c>
      <c r="AF6533" s="80">
        <f t="shared" si="428"/>
        <v>1.5299393358178195</v>
      </c>
      <c r="AG6533" s="123">
        <f t="shared" si="427"/>
        <v>1529.939335</v>
      </c>
      <c r="AH6533" s="126" cm="1">
        <f t="array" ref="AH6533">_xlfn.XLOOKUP(AD6532,CDIHistorico_[Data],CDIHistorico_[CDI dia]/100,AH6532,0)</f>
        <v>5.4266000000000004E-4</v>
      </c>
      <c r="AI6533" s="2">
        <f t="shared" si="429"/>
        <v>1.5299393358178195</v>
      </c>
    </row>
    <row r="6534" spans="26:35" hidden="1" x14ac:dyDescent="0.25">
      <c r="Z6534"/>
      <c r="AD6534" s="5">
        <f t="shared" si="430"/>
        <v>46203</v>
      </c>
      <c r="AE6534" s="96" cm="1">
        <f t="array" ref="AE6534">_xlfn.XLOOKUP(AD6533,SELICHistorico[Data],SELICHistorico[SELIC dia]/100,AE6533,0)</f>
        <v>5.4266000000000004E-4</v>
      </c>
      <c r="AF6534" s="80">
        <f t="shared" si="428"/>
        <v>1.5307695726977943</v>
      </c>
      <c r="AG6534" s="123">
        <f t="shared" si="427"/>
        <v>1530.7695719999999</v>
      </c>
      <c r="AH6534" s="126" cm="1">
        <f t="array" ref="AH6534">_xlfn.XLOOKUP(AD6533,CDIHistorico_[Data],CDIHistorico_[CDI dia]/100,AH6533,0)</f>
        <v>5.4266000000000004E-4</v>
      </c>
      <c r="AI6534" s="2">
        <f t="shared" si="429"/>
        <v>1.5307695726977943</v>
      </c>
    </row>
    <row r="6535" spans="26:35" hidden="1" x14ac:dyDescent="0.25">
      <c r="Z6535"/>
      <c r="AD6535" s="5">
        <f t="shared" si="430"/>
        <v>46204</v>
      </c>
      <c r="AE6535" s="96" cm="1">
        <f t="array" ref="AE6535">_xlfn.XLOOKUP(AD6534,SELICHistorico[Data],SELICHistorico[SELIC dia]/100,AE6534,0)</f>
        <v>5.4266000000000004E-4</v>
      </c>
      <c r="AF6535" s="80">
        <f t="shared" si="428"/>
        <v>1.5316002601141145</v>
      </c>
      <c r="AG6535" s="123">
        <f t="shared" si="427"/>
        <v>1531.6002599999999</v>
      </c>
      <c r="AH6535" s="126" cm="1">
        <f t="array" ref="AH6535">_xlfn.XLOOKUP(AD6534,CDIHistorico_[Data],CDIHistorico_[CDI dia]/100,AH6534,0)</f>
        <v>5.4266000000000004E-4</v>
      </c>
      <c r="AI6535" s="2">
        <f t="shared" si="429"/>
        <v>1.5316002601141145</v>
      </c>
    </row>
    <row r="6536" spans="26:35" hidden="1" x14ac:dyDescent="0.25">
      <c r="Z6536"/>
      <c r="AD6536" s="5">
        <f t="shared" si="430"/>
        <v>46205</v>
      </c>
      <c r="AE6536" s="96" cm="1">
        <f t="array" ref="AE6536">_xlfn.XLOOKUP(AD6535,SELICHistorico[Data],SELICHistorico[SELIC dia]/100,AE6535,0)</f>
        <v>5.4266000000000004E-4</v>
      </c>
      <c r="AF6536" s="80">
        <f t="shared" si="428"/>
        <v>1.5324313983112681</v>
      </c>
      <c r="AG6536" s="123">
        <f t="shared" si="427"/>
        <v>1532.4313979999999</v>
      </c>
      <c r="AH6536" s="126" cm="1">
        <f t="array" ref="AH6536">_xlfn.XLOOKUP(AD6535,CDIHistorico_[Data],CDIHistorico_[CDI dia]/100,AH6535,0)</f>
        <v>5.4266000000000004E-4</v>
      </c>
      <c r="AI6536" s="2">
        <f t="shared" si="429"/>
        <v>1.5324313983112681</v>
      </c>
    </row>
    <row r="6537" spans="26:35" hidden="1" x14ac:dyDescent="0.25">
      <c r="Z6537"/>
      <c r="AD6537" s="5">
        <f t="shared" si="430"/>
        <v>46206</v>
      </c>
      <c r="AE6537" s="96" cm="1">
        <f t="array" ref="AE6537">_xlfn.XLOOKUP(AD6536,SELICHistorico[Data],SELICHistorico[SELIC dia]/100,AE6536,0)</f>
        <v>5.4266000000000004E-4</v>
      </c>
      <c r="AF6537" s="80">
        <f t="shared" si="428"/>
        <v>1.5332629875338757</v>
      </c>
      <c r="AG6537" s="123">
        <f t="shared" si="427"/>
        <v>1533.2629870000001</v>
      </c>
      <c r="AH6537" s="126" cm="1">
        <f t="array" ref="AH6537">_xlfn.XLOOKUP(AD6536,CDIHistorico_[Data],CDIHistorico_[CDI dia]/100,AH6536,0)</f>
        <v>5.4266000000000004E-4</v>
      </c>
      <c r="AI6537" s="2">
        <f t="shared" si="429"/>
        <v>1.5332629875338757</v>
      </c>
    </row>
    <row r="6538" spans="26:35" hidden="1" x14ac:dyDescent="0.25">
      <c r="Z6538"/>
      <c r="AD6538" s="5">
        <f t="shared" si="430"/>
        <v>46209</v>
      </c>
      <c r="AE6538" s="96" cm="1">
        <f t="array" ref="AE6538">_xlfn.XLOOKUP(AD6537,SELICHistorico[Data],SELICHistorico[SELIC dia]/100,AE6537,0)</f>
        <v>5.4266000000000004E-4</v>
      </c>
      <c r="AF6538" s="80">
        <f t="shared" si="428"/>
        <v>1.534095028026691</v>
      </c>
      <c r="AG6538" s="123">
        <f t="shared" si="427"/>
        <v>1534.095028</v>
      </c>
      <c r="AH6538" s="126" cm="1">
        <f t="array" ref="AH6538">_xlfn.XLOOKUP(AD6537,CDIHistorico_[Data],CDIHistorico_[CDI dia]/100,AH6537,0)</f>
        <v>5.4266000000000004E-4</v>
      </c>
      <c r="AI6538" s="2">
        <f t="shared" si="429"/>
        <v>1.534095028026691</v>
      </c>
    </row>
    <row r="6539" spans="26:35" hidden="1" x14ac:dyDescent="0.25">
      <c r="Z6539"/>
      <c r="AD6539" s="5">
        <f t="shared" si="430"/>
        <v>46210</v>
      </c>
      <c r="AE6539" s="96" cm="1">
        <f t="array" ref="AE6539">_xlfn.XLOOKUP(AD6538,SELICHistorico[Data],SELICHistorico[SELIC dia]/100,AE6538,0)</f>
        <v>5.4266000000000004E-4</v>
      </c>
      <c r="AF6539" s="80">
        <f t="shared" si="428"/>
        <v>1.5349275200346</v>
      </c>
      <c r="AG6539" s="123">
        <f t="shared" si="427"/>
        <v>1534.92752</v>
      </c>
      <c r="AH6539" s="126" cm="1">
        <f t="array" ref="AH6539">_xlfn.XLOOKUP(AD6538,CDIHistorico_[Data],CDIHistorico_[CDI dia]/100,AH6538,0)</f>
        <v>5.4266000000000004E-4</v>
      </c>
      <c r="AI6539" s="2">
        <f t="shared" si="429"/>
        <v>1.5349275200346</v>
      </c>
    </row>
    <row r="6540" spans="26:35" hidden="1" x14ac:dyDescent="0.25">
      <c r="Z6540"/>
      <c r="AD6540" s="5">
        <f t="shared" si="430"/>
        <v>46211</v>
      </c>
      <c r="AE6540" s="96" cm="1">
        <f t="array" ref="AE6540">_xlfn.XLOOKUP(AD6539,SELICHistorico[Data],SELICHistorico[SELIC dia]/100,AE6539,0)</f>
        <v>5.4266000000000004E-4</v>
      </c>
      <c r="AF6540" s="80">
        <f t="shared" si="428"/>
        <v>1.5357604638026221</v>
      </c>
      <c r="AG6540" s="123">
        <f t="shared" ref="AG6540:AG6603" si="431">TRUNC(1000*AF6540,6)</f>
        <v>1535.7604630000001</v>
      </c>
      <c r="AH6540" s="126" cm="1">
        <f t="array" ref="AH6540">_xlfn.XLOOKUP(AD6539,CDIHistorico_[Data],CDIHistorico_[CDI dia]/100,AH6539,0)</f>
        <v>5.4266000000000004E-4</v>
      </c>
      <c r="AI6540" s="2">
        <f t="shared" si="429"/>
        <v>1.5357604638026221</v>
      </c>
    </row>
    <row r="6541" spans="26:35" hidden="1" x14ac:dyDescent="0.25">
      <c r="Z6541"/>
      <c r="AD6541" s="5">
        <f t="shared" si="430"/>
        <v>46212</v>
      </c>
      <c r="AE6541" s="96" cm="1">
        <f t="array" ref="AE6541">_xlfn.XLOOKUP(AD6540,SELICHistorico[Data],SELICHistorico[SELIC dia]/100,AE6540,0)</f>
        <v>5.4266000000000004E-4</v>
      </c>
      <c r="AF6541" s="80">
        <f t="shared" ref="AF6541:AF6604" si="432">AF6540*(1+AE6541)</f>
        <v>1.5365938595759092</v>
      </c>
      <c r="AG6541" s="123">
        <f t="shared" si="431"/>
        <v>1536.5938590000001</v>
      </c>
      <c r="AH6541" s="126" cm="1">
        <f t="array" ref="AH6541">_xlfn.XLOOKUP(AD6540,CDIHistorico_[Data],CDIHistorico_[CDI dia]/100,AH6540,0)</f>
        <v>5.4266000000000004E-4</v>
      </c>
      <c r="AI6541" s="2">
        <f t="shared" ref="AI6541:AI6604" si="433">AI6540*(1+AH6541)</f>
        <v>1.5365938595759092</v>
      </c>
    </row>
    <row r="6542" spans="26:35" hidden="1" x14ac:dyDescent="0.25">
      <c r="Z6542"/>
      <c r="AD6542" s="5">
        <f t="shared" si="430"/>
        <v>46213</v>
      </c>
      <c r="AE6542" s="96" cm="1">
        <f t="array" ref="AE6542">_xlfn.XLOOKUP(AD6541,SELICHistorico[Data],SELICHistorico[SELIC dia]/100,AE6541,0)</f>
        <v>5.4266000000000004E-4</v>
      </c>
      <c r="AF6542" s="80">
        <f t="shared" si="432"/>
        <v>1.5374277075997467</v>
      </c>
      <c r="AG6542" s="123">
        <f t="shared" si="431"/>
        <v>1537.4277070000001</v>
      </c>
      <c r="AH6542" s="126" cm="1">
        <f t="array" ref="AH6542">_xlfn.XLOOKUP(AD6541,CDIHistorico_[Data],CDIHistorico_[CDI dia]/100,AH6541,0)</f>
        <v>5.4266000000000004E-4</v>
      </c>
      <c r="AI6542" s="2">
        <f t="shared" si="433"/>
        <v>1.5374277075997467</v>
      </c>
    </row>
    <row r="6543" spans="26:35" hidden="1" x14ac:dyDescent="0.25">
      <c r="Z6543"/>
      <c r="AD6543" s="5">
        <f t="shared" si="430"/>
        <v>46216</v>
      </c>
      <c r="AE6543" s="96" cm="1">
        <f t="array" ref="AE6543">_xlfn.XLOOKUP(AD6542,SELICHistorico[Data],SELICHistorico[SELIC dia]/100,AE6542,0)</f>
        <v>5.4266000000000004E-4</v>
      </c>
      <c r="AF6543" s="80">
        <f t="shared" si="432"/>
        <v>1.5382620081195528</v>
      </c>
      <c r="AG6543" s="123">
        <f t="shared" si="431"/>
        <v>1538.2620079999999</v>
      </c>
      <c r="AH6543" s="126" cm="1">
        <f t="array" ref="AH6543">_xlfn.XLOOKUP(AD6542,CDIHistorico_[Data],CDIHistorico_[CDI dia]/100,AH6542,0)</f>
        <v>5.4266000000000004E-4</v>
      </c>
      <c r="AI6543" s="2">
        <f t="shared" si="433"/>
        <v>1.5382620081195528</v>
      </c>
    </row>
    <row r="6544" spans="26:35" hidden="1" x14ac:dyDescent="0.25">
      <c r="Z6544"/>
      <c r="AD6544" s="5">
        <f t="shared" si="430"/>
        <v>46217</v>
      </c>
      <c r="AE6544" s="96" cm="1">
        <f t="array" ref="AE6544">_xlfn.XLOOKUP(AD6543,SELICHistorico[Data],SELICHistorico[SELIC dia]/100,AE6543,0)</f>
        <v>5.4266000000000004E-4</v>
      </c>
      <c r="AF6544" s="80">
        <f t="shared" si="432"/>
        <v>1.539096761380879</v>
      </c>
      <c r="AG6544" s="123">
        <f t="shared" si="431"/>
        <v>1539.096761</v>
      </c>
      <c r="AH6544" s="126" cm="1">
        <f t="array" ref="AH6544">_xlfn.XLOOKUP(AD6543,CDIHistorico_[Data],CDIHistorico_[CDI dia]/100,AH6543,0)</f>
        <v>5.4266000000000004E-4</v>
      </c>
      <c r="AI6544" s="2">
        <f t="shared" si="433"/>
        <v>1.539096761380879</v>
      </c>
    </row>
    <row r="6545" spans="26:35" hidden="1" x14ac:dyDescent="0.25">
      <c r="Z6545"/>
      <c r="AD6545" s="5">
        <f t="shared" si="430"/>
        <v>46218</v>
      </c>
      <c r="AE6545" s="96" cm="1">
        <f t="array" ref="AE6545">_xlfn.XLOOKUP(AD6544,SELICHistorico[Data],SELICHistorico[SELIC dia]/100,AE6544,0)</f>
        <v>5.4266000000000004E-4</v>
      </c>
      <c r="AF6545" s="80">
        <f t="shared" si="432"/>
        <v>1.5399319676294101</v>
      </c>
      <c r="AG6545" s="123">
        <f t="shared" si="431"/>
        <v>1539.931967</v>
      </c>
      <c r="AH6545" s="126" cm="1">
        <f t="array" ref="AH6545">_xlfn.XLOOKUP(AD6544,CDIHistorico_[Data],CDIHistorico_[CDI dia]/100,AH6544,0)</f>
        <v>5.4266000000000004E-4</v>
      </c>
      <c r="AI6545" s="2">
        <f t="shared" si="433"/>
        <v>1.5399319676294101</v>
      </c>
    </row>
    <row r="6546" spans="26:35" hidden="1" x14ac:dyDescent="0.25">
      <c r="Z6546"/>
      <c r="AD6546" s="5">
        <f t="shared" si="430"/>
        <v>46219</v>
      </c>
      <c r="AE6546" s="96" cm="1">
        <f t="array" ref="AE6546">_xlfn.XLOOKUP(AD6545,SELICHistorico[Data],SELICHistorico[SELIC dia]/100,AE6545,0)</f>
        <v>5.4266000000000004E-4</v>
      </c>
      <c r="AF6546" s="80">
        <f t="shared" si="432"/>
        <v>1.5407676271109638</v>
      </c>
      <c r="AG6546" s="123">
        <f t="shared" si="431"/>
        <v>1540.7676269999999</v>
      </c>
      <c r="AH6546" s="126" cm="1">
        <f t="array" ref="AH6546">_xlfn.XLOOKUP(AD6545,CDIHistorico_[Data],CDIHistorico_[CDI dia]/100,AH6545,0)</f>
        <v>5.4266000000000004E-4</v>
      </c>
      <c r="AI6546" s="2">
        <f t="shared" si="433"/>
        <v>1.5407676271109638</v>
      </c>
    </row>
    <row r="6547" spans="26:35" hidden="1" x14ac:dyDescent="0.25">
      <c r="Z6547"/>
      <c r="AD6547" s="5">
        <f t="shared" si="430"/>
        <v>46220</v>
      </c>
      <c r="AE6547" s="96" cm="1">
        <f t="array" ref="AE6547">_xlfn.XLOOKUP(AD6546,SELICHistorico[Data],SELICHistorico[SELIC dia]/100,AE6546,0)</f>
        <v>5.4266000000000004E-4</v>
      </c>
      <c r="AF6547" s="80">
        <f t="shared" si="432"/>
        <v>1.5416037400714919</v>
      </c>
      <c r="AG6547" s="123">
        <f t="shared" si="431"/>
        <v>1541.60374</v>
      </c>
      <c r="AH6547" s="126" cm="1">
        <f t="array" ref="AH6547">_xlfn.XLOOKUP(AD6546,CDIHistorico_[Data],CDIHistorico_[CDI dia]/100,AH6546,0)</f>
        <v>5.4266000000000004E-4</v>
      </c>
      <c r="AI6547" s="2">
        <f t="shared" si="433"/>
        <v>1.5416037400714919</v>
      </c>
    </row>
    <row r="6548" spans="26:35" hidden="1" x14ac:dyDescent="0.25">
      <c r="Z6548"/>
      <c r="AD6548" s="5">
        <f t="shared" ref="AD6548:AD6611" si="434">WORKDAY(AD6547,1,feriados)</f>
        <v>46223</v>
      </c>
      <c r="AE6548" s="96" cm="1">
        <f t="array" ref="AE6548">_xlfn.XLOOKUP(AD6547,SELICHistorico[Data],SELICHistorico[SELIC dia]/100,AE6547,0)</f>
        <v>5.4266000000000004E-4</v>
      </c>
      <c r="AF6548" s="80">
        <f t="shared" si="432"/>
        <v>1.5424403067570791</v>
      </c>
      <c r="AG6548" s="123">
        <f t="shared" si="431"/>
        <v>1542.440306</v>
      </c>
      <c r="AH6548" s="126" cm="1">
        <f t="array" ref="AH6548">_xlfn.XLOOKUP(AD6547,CDIHistorico_[Data],CDIHistorico_[CDI dia]/100,AH6547,0)</f>
        <v>5.4266000000000004E-4</v>
      </c>
      <c r="AI6548" s="2">
        <f t="shared" si="433"/>
        <v>1.5424403067570791</v>
      </c>
    </row>
    <row r="6549" spans="26:35" hidden="1" x14ac:dyDescent="0.25">
      <c r="Z6549"/>
      <c r="AD6549" s="5">
        <f t="shared" si="434"/>
        <v>46224</v>
      </c>
      <c r="AE6549" s="96" cm="1">
        <f t="array" ref="AE6549">_xlfn.XLOOKUP(AD6548,SELICHistorico[Data],SELICHistorico[SELIC dia]/100,AE6548,0)</f>
        <v>5.4266000000000004E-4</v>
      </c>
      <c r="AF6549" s="80">
        <f t="shared" si="432"/>
        <v>1.543277327413944</v>
      </c>
      <c r="AG6549" s="123">
        <f t="shared" si="431"/>
        <v>1543.277327</v>
      </c>
      <c r="AH6549" s="126" cm="1">
        <f t="array" ref="AH6549">_xlfn.XLOOKUP(AD6548,CDIHistorico_[Data],CDIHistorico_[CDI dia]/100,AH6548,0)</f>
        <v>5.4266000000000004E-4</v>
      </c>
      <c r="AI6549" s="2">
        <f t="shared" si="433"/>
        <v>1.543277327413944</v>
      </c>
    </row>
    <row r="6550" spans="26:35" hidden="1" x14ac:dyDescent="0.25">
      <c r="Z6550"/>
      <c r="AD6550" s="5">
        <f t="shared" si="434"/>
        <v>46225</v>
      </c>
      <c r="AE6550" s="96" cm="1">
        <f t="array" ref="AE6550">_xlfn.XLOOKUP(AD6549,SELICHistorico[Data],SELICHistorico[SELIC dia]/100,AE6549,0)</f>
        <v>5.4266000000000004E-4</v>
      </c>
      <c r="AF6550" s="80">
        <f t="shared" si="432"/>
        <v>1.5441148022884386</v>
      </c>
      <c r="AG6550" s="123">
        <f t="shared" si="431"/>
        <v>1544.1148020000001</v>
      </c>
      <c r="AH6550" s="126" cm="1">
        <f t="array" ref="AH6550">_xlfn.XLOOKUP(AD6549,CDIHistorico_[Data],CDIHistorico_[CDI dia]/100,AH6549,0)</f>
        <v>5.4266000000000004E-4</v>
      </c>
      <c r="AI6550" s="2">
        <f t="shared" si="433"/>
        <v>1.5441148022884386</v>
      </c>
    </row>
    <row r="6551" spans="26:35" hidden="1" x14ac:dyDescent="0.25">
      <c r="Z6551"/>
      <c r="AD6551" s="5">
        <f t="shared" si="434"/>
        <v>46226</v>
      </c>
      <c r="AE6551" s="96" cm="1">
        <f t="array" ref="AE6551">_xlfn.XLOOKUP(AD6550,SELICHistorico[Data],SELICHistorico[SELIC dia]/100,AE6550,0)</f>
        <v>5.4266000000000004E-4</v>
      </c>
      <c r="AF6551" s="80">
        <f t="shared" si="432"/>
        <v>1.5449527316270484</v>
      </c>
      <c r="AG6551" s="123">
        <f t="shared" si="431"/>
        <v>1544.9527310000001</v>
      </c>
      <c r="AH6551" s="126" cm="1">
        <f t="array" ref="AH6551">_xlfn.XLOOKUP(AD6550,CDIHistorico_[Data],CDIHistorico_[CDI dia]/100,AH6550,0)</f>
        <v>5.4266000000000004E-4</v>
      </c>
      <c r="AI6551" s="2">
        <f t="shared" si="433"/>
        <v>1.5449527316270484</v>
      </c>
    </row>
    <row r="6552" spans="26:35" hidden="1" x14ac:dyDescent="0.25">
      <c r="Z6552"/>
      <c r="AD6552" s="5">
        <f t="shared" si="434"/>
        <v>46227</v>
      </c>
      <c r="AE6552" s="96" cm="1">
        <f t="array" ref="AE6552">_xlfn.XLOOKUP(AD6551,SELICHistorico[Data],SELICHistorico[SELIC dia]/100,AE6551,0)</f>
        <v>5.4266000000000004E-4</v>
      </c>
      <c r="AF6552" s="80">
        <f t="shared" si="432"/>
        <v>1.5457911156763933</v>
      </c>
      <c r="AG6552" s="123">
        <f t="shared" si="431"/>
        <v>1545.791115</v>
      </c>
      <c r="AH6552" s="126" cm="1">
        <f t="array" ref="AH6552">_xlfn.XLOOKUP(AD6551,CDIHistorico_[Data],CDIHistorico_[CDI dia]/100,AH6551,0)</f>
        <v>5.4266000000000004E-4</v>
      </c>
      <c r="AI6552" s="2">
        <f t="shared" si="433"/>
        <v>1.5457911156763933</v>
      </c>
    </row>
    <row r="6553" spans="26:35" hidden="1" x14ac:dyDescent="0.25">
      <c r="Z6553"/>
      <c r="AD6553" s="5">
        <f t="shared" si="434"/>
        <v>46230</v>
      </c>
      <c r="AE6553" s="96" cm="1">
        <f t="array" ref="AE6553">_xlfn.XLOOKUP(AD6552,SELICHistorico[Data],SELICHistorico[SELIC dia]/100,AE6552,0)</f>
        <v>5.4266000000000004E-4</v>
      </c>
      <c r="AF6553" s="80">
        <f t="shared" si="432"/>
        <v>1.5466299546832263</v>
      </c>
      <c r="AG6553" s="123">
        <f t="shared" si="431"/>
        <v>1546.629954</v>
      </c>
      <c r="AH6553" s="126" cm="1">
        <f t="array" ref="AH6553">_xlfn.XLOOKUP(AD6552,CDIHistorico_[Data],CDIHistorico_[CDI dia]/100,AH6552,0)</f>
        <v>5.4266000000000004E-4</v>
      </c>
      <c r="AI6553" s="2">
        <f t="shared" si="433"/>
        <v>1.5466299546832263</v>
      </c>
    </row>
    <row r="6554" spans="26:35" hidden="1" x14ac:dyDescent="0.25">
      <c r="Z6554"/>
      <c r="AD6554" s="5">
        <f t="shared" si="434"/>
        <v>46231</v>
      </c>
      <c r="AE6554" s="96" cm="1">
        <f t="array" ref="AE6554">_xlfn.XLOOKUP(AD6553,SELICHistorico[Data],SELICHistorico[SELIC dia]/100,AE6553,0)</f>
        <v>5.4266000000000004E-4</v>
      </c>
      <c r="AF6554" s="80">
        <f t="shared" si="432"/>
        <v>1.5474692488944348</v>
      </c>
      <c r="AG6554" s="123">
        <f t="shared" si="431"/>
        <v>1547.4692480000001</v>
      </c>
      <c r="AH6554" s="126" cm="1">
        <f t="array" ref="AH6554">_xlfn.XLOOKUP(AD6553,CDIHistorico_[Data],CDIHistorico_[CDI dia]/100,AH6553,0)</f>
        <v>5.4266000000000004E-4</v>
      </c>
      <c r="AI6554" s="2">
        <f t="shared" si="433"/>
        <v>1.5474692488944348</v>
      </c>
    </row>
    <row r="6555" spans="26:35" hidden="1" x14ac:dyDescent="0.25">
      <c r="Z6555"/>
      <c r="AD6555" s="5">
        <f t="shared" si="434"/>
        <v>46232</v>
      </c>
      <c r="AE6555" s="96" cm="1">
        <f t="array" ref="AE6555">_xlfn.XLOOKUP(AD6554,SELICHistorico[Data],SELICHistorico[SELIC dia]/100,AE6554,0)</f>
        <v>5.4266000000000004E-4</v>
      </c>
      <c r="AF6555" s="80">
        <f t="shared" si="432"/>
        <v>1.54830899855704</v>
      </c>
      <c r="AG6555" s="123">
        <f t="shared" si="431"/>
        <v>1548.308998</v>
      </c>
      <c r="AH6555" s="126" cm="1">
        <f t="array" ref="AH6555">_xlfn.XLOOKUP(AD6554,CDIHistorico_[Data],CDIHistorico_[CDI dia]/100,AH6554,0)</f>
        <v>5.4266000000000004E-4</v>
      </c>
      <c r="AI6555" s="2">
        <f t="shared" si="433"/>
        <v>1.54830899855704</v>
      </c>
    </row>
    <row r="6556" spans="26:35" hidden="1" x14ac:dyDescent="0.25">
      <c r="Z6556"/>
      <c r="AD6556" s="5">
        <f t="shared" si="434"/>
        <v>46233</v>
      </c>
      <c r="AE6556" s="96" cm="1">
        <f t="array" ref="AE6556">_xlfn.XLOOKUP(AD6555,SELICHistorico[Data],SELICHistorico[SELIC dia]/100,AE6555,0)</f>
        <v>5.4266000000000004E-4</v>
      </c>
      <c r="AF6556" s="80">
        <f t="shared" si="432"/>
        <v>1.5491492039181969</v>
      </c>
      <c r="AG6556" s="123">
        <f t="shared" si="431"/>
        <v>1549.1492029999999</v>
      </c>
      <c r="AH6556" s="126" cm="1">
        <f t="array" ref="AH6556">_xlfn.XLOOKUP(AD6555,CDIHistorico_[Data],CDIHistorico_[CDI dia]/100,AH6555,0)</f>
        <v>5.4266000000000004E-4</v>
      </c>
      <c r="AI6556" s="2">
        <f t="shared" si="433"/>
        <v>1.5491492039181969</v>
      </c>
    </row>
    <row r="6557" spans="26:35" hidden="1" x14ac:dyDescent="0.25">
      <c r="Z6557"/>
      <c r="AD6557" s="5">
        <f t="shared" si="434"/>
        <v>46234</v>
      </c>
      <c r="AE6557" s="96" cm="1">
        <f t="array" ref="AE6557">_xlfn.XLOOKUP(AD6556,SELICHistorico[Data],SELICHistorico[SELIC dia]/100,AE6556,0)</f>
        <v>5.4266000000000004E-4</v>
      </c>
      <c r="AF6557" s="80">
        <f t="shared" si="432"/>
        <v>1.5499898652251951</v>
      </c>
      <c r="AG6557" s="123">
        <f t="shared" si="431"/>
        <v>1549.989865</v>
      </c>
      <c r="AH6557" s="126" cm="1">
        <f t="array" ref="AH6557">_xlfn.XLOOKUP(AD6556,CDIHistorico_[Data],CDIHistorico_[CDI dia]/100,AH6556,0)</f>
        <v>5.4266000000000004E-4</v>
      </c>
      <c r="AI6557" s="2">
        <f t="shared" si="433"/>
        <v>1.5499898652251951</v>
      </c>
    </row>
    <row r="6558" spans="26:35" hidden="1" x14ac:dyDescent="0.25">
      <c r="Z6558"/>
      <c r="AD6558" s="5">
        <f t="shared" si="434"/>
        <v>46237</v>
      </c>
      <c r="AE6558" s="96" cm="1">
        <f t="array" ref="AE6558">_xlfn.XLOOKUP(AD6557,SELICHistorico[Data],SELICHistorico[SELIC dia]/100,AE6557,0)</f>
        <v>5.4266000000000004E-4</v>
      </c>
      <c r="AF6558" s="80">
        <f t="shared" si="432"/>
        <v>1.5508309827254583</v>
      </c>
      <c r="AG6558" s="123">
        <f t="shared" si="431"/>
        <v>1550.8309819999999</v>
      </c>
      <c r="AH6558" s="126" cm="1">
        <f t="array" ref="AH6558">_xlfn.XLOOKUP(AD6557,CDIHistorico_[Data],CDIHistorico_[CDI dia]/100,AH6557,0)</f>
        <v>5.4266000000000004E-4</v>
      </c>
      <c r="AI6558" s="2">
        <f t="shared" si="433"/>
        <v>1.5508309827254583</v>
      </c>
    </row>
    <row r="6559" spans="26:35" hidden="1" x14ac:dyDescent="0.25">
      <c r="Z6559"/>
      <c r="AD6559" s="5">
        <f t="shared" si="434"/>
        <v>46238</v>
      </c>
      <c r="AE6559" s="96" cm="1">
        <f t="array" ref="AE6559">_xlfn.XLOOKUP(AD6558,SELICHistorico[Data],SELICHistorico[SELIC dia]/100,AE6558,0)</f>
        <v>5.4266000000000004E-4</v>
      </c>
      <c r="AF6559" s="80">
        <f t="shared" si="432"/>
        <v>1.5516725566665441</v>
      </c>
      <c r="AG6559" s="123">
        <f t="shared" si="431"/>
        <v>1551.672556</v>
      </c>
      <c r="AH6559" s="126" cm="1">
        <f t="array" ref="AH6559">_xlfn.XLOOKUP(AD6558,CDIHistorico_[Data],CDIHistorico_[CDI dia]/100,AH6558,0)</f>
        <v>5.4266000000000004E-4</v>
      </c>
      <c r="AI6559" s="2">
        <f t="shared" si="433"/>
        <v>1.5516725566665441</v>
      </c>
    </row>
    <row r="6560" spans="26:35" hidden="1" x14ac:dyDescent="0.25">
      <c r="Z6560"/>
      <c r="AD6560" s="5">
        <f t="shared" si="434"/>
        <v>46239</v>
      </c>
      <c r="AE6560" s="96" cm="1">
        <f t="array" ref="AE6560">_xlfn.XLOOKUP(AD6559,SELICHistorico[Data],SELICHistorico[SELIC dia]/100,AE6559,0)</f>
        <v>5.4266000000000004E-4</v>
      </c>
      <c r="AF6560" s="80">
        <f t="shared" si="432"/>
        <v>1.5525145872961448</v>
      </c>
      <c r="AG6560" s="123">
        <f t="shared" si="431"/>
        <v>1552.5145869999999</v>
      </c>
      <c r="AH6560" s="126" cm="1">
        <f t="array" ref="AH6560">_xlfn.XLOOKUP(AD6559,CDIHistorico_[Data],CDIHistorico_[CDI dia]/100,AH6559,0)</f>
        <v>5.4266000000000004E-4</v>
      </c>
      <c r="AI6560" s="2">
        <f t="shared" si="433"/>
        <v>1.5525145872961448</v>
      </c>
    </row>
    <row r="6561" spans="26:35" hidden="1" x14ac:dyDescent="0.25">
      <c r="Z6561"/>
      <c r="AD6561" s="5">
        <f t="shared" si="434"/>
        <v>46240</v>
      </c>
      <c r="AE6561" s="96" cm="1">
        <f t="array" ref="AE6561">_xlfn.XLOOKUP(AD6560,SELICHistorico[Data],SELICHistorico[SELIC dia]/100,AE6560,0)</f>
        <v>5.4266000000000004E-4</v>
      </c>
      <c r="AF6561" s="80">
        <f t="shared" si="432"/>
        <v>1.5533570748620869</v>
      </c>
      <c r="AG6561" s="123">
        <f t="shared" si="431"/>
        <v>1553.357074</v>
      </c>
      <c r="AH6561" s="126" cm="1">
        <f t="array" ref="AH6561">_xlfn.XLOOKUP(AD6560,CDIHistorico_[Data],CDIHistorico_[CDI dia]/100,AH6560,0)</f>
        <v>5.4266000000000004E-4</v>
      </c>
      <c r="AI6561" s="2">
        <f t="shared" si="433"/>
        <v>1.5533570748620869</v>
      </c>
    </row>
    <row r="6562" spans="26:35" hidden="1" x14ac:dyDescent="0.25">
      <c r="Z6562"/>
      <c r="AD6562" s="5">
        <f t="shared" si="434"/>
        <v>46241</v>
      </c>
      <c r="AE6562" s="96" cm="1">
        <f t="array" ref="AE6562">_xlfn.XLOOKUP(AD6561,SELICHistorico[Data],SELICHistorico[SELIC dia]/100,AE6561,0)</f>
        <v>5.4266000000000004E-4</v>
      </c>
      <c r="AF6562" s="80">
        <f t="shared" si="432"/>
        <v>1.5542000196123316</v>
      </c>
      <c r="AG6562" s="123">
        <f t="shared" si="431"/>
        <v>1554.2000190000001</v>
      </c>
      <c r="AH6562" s="126" cm="1">
        <f t="array" ref="AH6562">_xlfn.XLOOKUP(AD6561,CDIHistorico_[Data],CDIHistorico_[CDI dia]/100,AH6561,0)</f>
        <v>5.4266000000000004E-4</v>
      </c>
      <c r="AI6562" s="2">
        <f t="shared" si="433"/>
        <v>1.5542000196123316</v>
      </c>
    </row>
    <row r="6563" spans="26:35" hidden="1" x14ac:dyDescent="0.25">
      <c r="Z6563"/>
      <c r="AD6563" s="5">
        <f t="shared" si="434"/>
        <v>46244</v>
      </c>
      <c r="AE6563" s="96" cm="1">
        <f t="array" ref="AE6563">_xlfn.XLOOKUP(AD6562,SELICHistorico[Data],SELICHistorico[SELIC dia]/100,AE6562,0)</f>
        <v>5.4266000000000004E-4</v>
      </c>
      <c r="AF6563" s="80">
        <f t="shared" si="432"/>
        <v>1.5550434217949745</v>
      </c>
      <c r="AG6563" s="123">
        <f t="shared" si="431"/>
        <v>1555.0434210000001</v>
      </c>
      <c r="AH6563" s="126" cm="1">
        <f t="array" ref="AH6563">_xlfn.XLOOKUP(AD6562,CDIHistorico_[Data],CDIHistorico_[CDI dia]/100,AH6562,0)</f>
        <v>5.4266000000000004E-4</v>
      </c>
      <c r="AI6563" s="2">
        <f t="shared" si="433"/>
        <v>1.5550434217949745</v>
      </c>
    </row>
    <row r="6564" spans="26:35" hidden="1" x14ac:dyDescent="0.25">
      <c r="Z6564"/>
      <c r="AD6564" s="5">
        <f t="shared" si="434"/>
        <v>46245</v>
      </c>
      <c r="AE6564" s="96" cm="1">
        <f t="array" ref="AE6564">_xlfn.XLOOKUP(AD6563,SELICHistorico[Data],SELICHistorico[SELIC dia]/100,AE6563,0)</f>
        <v>5.4266000000000004E-4</v>
      </c>
      <c r="AF6564" s="80">
        <f t="shared" si="432"/>
        <v>1.5558872816582459</v>
      </c>
      <c r="AG6564" s="123">
        <f t="shared" si="431"/>
        <v>1555.887281</v>
      </c>
      <c r="AH6564" s="126" cm="1">
        <f t="array" ref="AH6564">_xlfn.XLOOKUP(AD6563,CDIHistorico_[Data],CDIHistorico_[CDI dia]/100,AH6563,0)</f>
        <v>5.4266000000000004E-4</v>
      </c>
      <c r="AI6564" s="2">
        <f t="shared" si="433"/>
        <v>1.5558872816582459</v>
      </c>
    </row>
    <row r="6565" spans="26:35" hidden="1" x14ac:dyDescent="0.25">
      <c r="Z6565"/>
      <c r="AD6565" s="5">
        <f t="shared" si="434"/>
        <v>46246</v>
      </c>
      <c r="AE6565" s="96" cm="1">
        <f t="array" ref="AE6565">_xlfn.XLOOKUP(AD6564,SELICHistorico[Data],SELICHistorico[SELIC dia]/100,AE6564,0)</f>
        <v>5.4266000000000004E-4</v>
      </c>
      <c r="AF6565" s="80">
        <f t="shared" si="432"/>
        <v>1.5567315994505107</v>
      </c>
      <c r="AG6565" s="123">
        <f t="shared" si="431"/>
        <v>1556.731599</v>
      </c>
      <c r="AH6565" s="126" cm="1">
        <f t="array" ref="AH6565">_xlfn.XLOOKUP(AD6564,CDIHistorico_[Data],CDIHistorico_[CDI dia]/100,AH6564,0)</f>
        <v>5.4266000000000004E-4</v>
      </c>
      <c r="AI6565" s="2">
        <f t="shared" si="433"/>
        <v>1.5567315994505107</v>
      </c>
    </row>
    <row r="6566" spans="26:35" hidden="1" x14ac:dyDescent="0.25">
      <c r="Z6566"/>
      <c r="AD6566" s="5">
        <f t="shared" si="434"/>
        <v>46247</v>
      </c>
      <c r="AE6566" s="96" cm="1">
        <f t="array" ref="AE6566">_xlfn.XLOOKUP(AD6565,SELICHistorico[Data],SELICHistorico[SELIC dia]/100,AE6565,0)</f>
        <v>5.4266000000000004E-4</v>
      </c>
      <c r="AF6566" s="80">
        <f t="shared" si="432"/>
        <v>1.5575763754202685</v>
      </c>
      <c r="AG6566" s="123">
        <f t="shared" si="431"/>
        <v>1557.5763750000001</v>
      </c>
      <c r="AH6566" s="126" cm="1">
        <f t="array" ref="AH6566">_xlfn.XLOOKUP(AD6565,CDIHistorico_[Data],CDIHistorico_[CDI dia]/100,AH6565,0)</f>
        <v>5.4266000000000004E-4</v>
      </c>
      <c r="AI6566" s="2">
        <f t="shared" si="433"/>
        <v>1.5575763754202685</v>
      </c>
    </row>
    <row r="6567" spans="26:35" hidden="1" x14ac:dyDescent="0.25">
      <c r="Z6567"/>
      <c r="AD6567" s="5">
        <f t="shared" si="434"/>
        <v>46248</v>
      </c>
      <c r="AE6567" s="96" cm="1">
        <f t="array" ref="AE6567">_xlfn.XLOOKUP(AD6566,SELICHistorico[Data],SELICHistorico[SELIC dia]/100,AE6566,0)</f>
        <v>5.4266000000000004E-4</v>
      </c>
      <c r="AF6567" s="80">
        <f t="shared" si="432"/>
        <v>1.5584216098161541</v>
      </c>
      <c r="AG6567" s="123">
        <f t="shared" si="431"/>
        <v>1558.421609</v>
      </c>
      <c r="AH6567" s="126" cm="1">
        <f t="array" ref="AH6567">_xlfn.XLOOKUP(AD6566,CDIHistorico_[Data],CDIHistorico_[CDI dia]/100,AH6566,0)</f>
        <v>5.4266000000000004E-4</v>
      </c>
      <c r="AI6567" s="2">
        <f t="shared" si="433"/>
        <v>1.5584216098161541</v>
      </c>
    </row>
    <row r="6568" spans="26:35" hidden="1" x14ac:dyDescent="0.25">
      <c r="Z6568"/>
      <c r="AD6568" s="5">
        <f t="shared" si="434"/>
        <v>46251</v>
      </c>
      <c r="AE6568" s="96" cm="1">
        <f t="array" ref="AE6568">_xlfn.XLOOKUP(AD6567,SELICHistorico[Data],SELICHistorico[SELIC dia]/100,AE6567,0)</f>
        <v>5.4266000000000004E-4</v>
      </c>
      <c r="AF6568" s="80">
        <f t="shared" si="432"/>
        <v>1.559267302886937</v>
      </c>
      <c r="AG6568" s="123">
        <f t="shared" si="431"/>
        <v>1559.267302</v>
      </c>
      <c r="AH6568" s="126" cm="1">
        <f t="array" ref="AH6568">_xlfn.XLOOKUP(AD6567,CDIHistorico_[Data],CDIHistorico_[CDI dia]/100,AH6567,0)</f>
        <v>5.4266000000000004E-4</v>
      </c>
      <c r="AI6568" s="2">
        <f t="shared" si="433"/>
        <v>1.559267302886937</v>
      </c>
    </row>
    <row r="6569" spans="26:35" hidden="1" x14ac:dyDescent="0.25">
      <c r="Z6569"/>
      <c r="AD6569" s="5">
        <f t="shared" si="434"/>
        <v>46252</v>
      </c>
      <c r="AE6569" s="96" cm="1">
        <f t="array" ref="AE6569">_xlfn.XLOOKUP(AD6568,SELICHistorico[Data],SELICHistorico[SELIC dia]/100,AE6568,0)</f>
        <v>5.4266000000000004E-4</v>
      </c>
      <c r="AF6569" s="80">
        <f t="shared" si="432"/>
        <v>1.5601134548815216</v>
      </c>
      <c r="AG6569" s="123">
        <f t="shared" si="431"/>
        <v>1560.113454</v>
      </c>
      <c r="AH6569" s="126" cm="1">
        <f t="array" ref="AH6569">_xlfn.XLOOKUP(AD6568,CDIHistorico_[Data],CDIHistorico_[CDI dia]/100,AH6568,0)</f>
        <v>5.4266000000000004E-4</v>
      </c>
      <c r="AI6569" s="2">
        <f t="shared" si="433"/>
        <v>1.5601134548815216</v>
      </c>
    </row>
    <row r="6570" spans="26:35" hidden="1" x14ac:dyDescent="0.25">
      <c r="Z6570"/>
      <c r="AD6570" s="5">
        <f t="shared" si="434"/>
        <v>46253</v>
      </c>
      <c r="AE6570" s="96" cm="1">
        <f t="array" ref="AE6570">_xlfn.XLOOKUP(AD6569,SELICHistorico[Data],SELICHistorico[SELIC dia]/100,AE6569,0)</f>
        <v>5.4266000000000004E-4</v>
      </c>
      <c r="AF6570" s="80">
        <f t="shared" si="432"/>
        <v>1.5609600660489478</v>
      </c>
      <c r="AG6570" s="123">
        <f t="shared" si="431"/>
        <v>1560.9600660000001</v>
      </c>
      <c r="AH6570" s="126" cm="1">
        <f t="array" ref="AH6570">_xlfn.XLOOKUP(AD6569,CDIHistorico_[Data],CDIHistorico_[CDI dia]/100,AH6569,0)</f>
        <v>5.4266000000000004E-4</v>
      </c>
      <c r="AI6570" s="2">
        <f t="shared" si="433"/>
        <v>1.5609600660489478</v>
      </c>
    </row>
    <row r="6571" spans="26:35" hidden="1" x14ac:dyDescent="0.25">
      <c r="Z6571"/>
      <c r="AD6571" s="5">
        <f t="shared" si="434"/>
        <v>46254</v>
      </c>
      <c r="AE6571" s="96" cm="1">
        <f t="array" ref="AE6571">_xlfn.XLOOKUP(AD6570,SELICHistorico[Data],SELICHistorico[SELIC dia]/100,AE6570,0)</f>
        <v>5.4266000000000004E-4</v>
      </c>
      <c r="AF6571" s="80">
        <f t="shared" si="432"/>
        <v>1.5618071366383899</v>
      </c>
      <c r="AG6571" s="123">
        <f t="shared" si="431"/>
        <v>1561.8071359999999</v>
      </c>
      <c r="AH6571" s="126" cm="1">
        <f t="array" ref="AH6571">_xlfn.XLOOKUP(AD6570,CDIHistorico_[Data],CDIHistorico_[CDI dia]/100,AH6570,0)</f>
        <v>5.4266000000000004E-4</v>
      </c>
      <c r="AI6571" s="2">
        <f t="shared" si="433"/>
        <v>1.5618071366383899</v>
      </c>
    </row>
    <row r="6572" spans="26:35" hidden="1" x14ac:dyDescent="0.25">
      <c r="Z6572"/>
      <c r="AD6572" s="5">
        <f t="shared" si="434"/>
        <v>46255</v>
      </c>
      <c r="AE6572" s="96" cm="1">
        <f t="array" ref="AE6572">_xlfn.XLOOKUP(AD6571,SELICHistorico[Data],SELICHistorico[SELIC dia]/100,AE6571,0)</f>
        <v>5.4266000000000004E-4</v>
      </c>
      <c r="AF6572" s="80">
        <f t="shared" si="432"/>
        <v>1.5626546668991581</v>
      </c>
      <c r="AG6572" s="123">
        <f t="shared" si="431"/>
        <v>1562.6546659999999</v>
      </c>
      <c r="AH6572" s="126" cm="1">
        <f t="array" ref="AH6572">_xlfn.XLOOKUP(AD6571,CDIHistorico_[Data],CDIHistorico_[CDI dia]/100,AH6571,0)</f>
        <v>5.4266000000000004E-4</v>
      </c>
      <c r="AI6572" s="2">
        <f t="shared" si="433"/>
        <v>1.5626546668991581</v>
      </c>
    </row>
    <row r="6573" spans="26:35" hidden="1" x14ac:dyDescent="0.25">
      <c r="Z6573"/>
      <c r="AD6573" s="5">
        <f t="shared" si="434"/>
        <v>46258</v>
      </c>
      <c r="AE6573" s="96" cm="1">
        <f t="array" ref="AE6573">_xlfn.XLOOKUP(AD6572,SELICHistorico[Data],SELICHistorico[SELIC dia]/100,AE6572,0)</f>
        <v>5.4266000000000004E-4</v>
      </c>
      <c r="AF6573" s="80">
        <f t="shared" si="432"/>
        <v>1.5635026570806976</v>
      </c>
      <c r="AG6573" s="123">
        <f t="shared" si="431"/>
        <v>1563.502657</v>
      </c>
      <c r="AH6573" s="126" cm="1">
        <f t="array" ref="AH6573">_xlfn.XLOOKUP(AD6572,CDIHistorico_[Data],CDIHistorico_[CDI dia]/100,AH6572,0)</f>
        <v>5.4266000000000004E-4</v>
      </c>
      <c r="AI6573" s="2">
        <f t="shared" si="433"/>
        <v>1.5635026570806976</v>
      </c>
    </row>
    <row r="6574" spans="26:35" hidden="1" x14ac:dyDescent="0.25">
      <c r="Z6574"/>
      <c r="AD6574" s="5">
        <f t="shared" si="434"/>
        <v>46259</v>
      </c>
      <c r="AE6574" s="96" cm="1">
        <f t="array" ref="AE6574">_xlfn.XLOOKUP(AD6573,SELICHistorico[Data],SELICHistorico[SELIC dia]/100,AE6573,0)</f>
        <v>5.4266000000000004E-4</v>
      </c>
      <c r="AF6574" s="80">
        <f t="shared" si="432"/>
        <v>1.5643511074325891</v>
      </c>
      <c r="AG6574" s="123">
        <f t="shared" si="431"/>
        <v>1564.351107</v>
      </c>
      <c r="AH6574" s="126" cm="1">
        <f t="array" ref="AH6574">_xlfn.XLOOKUP(AD6573,CDIHistorico_[Data],CDIHistorico_[CDI dia]/100,AH6573,0)</f>
        <v>5.4266000000000004E-4</v>
      </c>
      <c r="AI6574" s="2">
        <f t="shared" si="433"/>
        <v>1.5643511074325891</v>
      </c>
    </row>
    <row r="6575" spans="26:35" hidden="1" x14ac:dyDescent="0.25">
      <c r="Z6575"/>
      <c r="AD6575" s="5">
        <f t="shared" si="434"/>
        <v>46260</v>
      </c>
      <c r="AE6575" s="96" cm="1">
        <f t="array" ref="AE6575">_xlfn.XLOOKUP(AD6574,SELICHistorico[Data],SELICHistorico[SELIC dia]/100,AE6574,0)</f>
        <v>5.4266000000000004E-4</v>
      </c>
      <c r="AF6575" s="80">
        <f t="shared" si="432"/>
        <v>1.5652000182045485</v>
      </c>
      <c r="AG6575" s="123">
        <f t="shared" si="431"/>
        <v>1565.200018</v>
      </c>
      <c r="AH6575" s="126" cm="1">
        <f t="array" ref="AH6575">_xlfn.XLOOKUP(AD6574,CDIHistorico_[Data],CDIHistorico_[CDI dia]/100,AH6574,0)</f>
        <v>5.4266000000000004E-4</v>
      </c>
      <c r="AI6575" s="2">
        <f t="shared" si="433"/>
        <v>1.5652000182045485</v>
      </c>
    </row>
    <row r="6576" spans="26:35" hidden="1" x14ac:dyDescent="0.25">
      <c r="Z6576"/>
      <c r="AD6576" s="5">
        <f t="shared" si="434"/>
        <v>46261</v>
      </c>
      <c r="AE6576" s="96" cm="1">
        <f t="array" ref="AE6576">_xlfn.XLOOKUP(AD6575,SELICHistorico[Data],SELICHistorico[SELIC dia]/100,AE6575,0)</f>
        <v>5.4266000000000004E-4</v>
      </c>
      <c r="AF6576" s="80">
        <f t="shared" si="432"/>
        <v>1.5660493896464274</v>
      </c>
      <c r="AG6576" s="123">
        <f t="shared" si="431"/>
        <v>1566.049389</v>
      </c>
      <c r="AH6576" s="126" cm="1">
        <f t="array" ref="AH6576">_xlfn.XLOOKUP(AD6575,CDIHistorico_[Data],CDIHistorico_[CDI dia]/100,AH6575,0)</f>
        <v>5.4266000000000004E-4</v>
      </c>
      <c r="AI6576" s="2">
        <f t="shared" si="433"/>
        <v>1.5660493896464274</v>
      </c>
    </row>
    <row r="6577" spans="26:35" hidden="1" x14ac:dyDescent="0.25">
      <c r="Z6577"/>
      <c r="AD6577" s="5">
        <f t="shared" si="434"/>
        <v>46262</v>
      </c>
      <c r="AE6577" s="96" cm="1">
        <f t="array" ref="AE6577">_xlfn.XLOOKUP(AD6576,SELICHistorico[Data],SELICHistorico[SELIC dia]/100,AE6576,0)</f>
        <v>5.4266000000000004E-4</v>
      </c>
      <c r="AF6577" s="80">
        <f t="shared" si="432"/>
        <v>1.566899222008213</v>
      </c>
      <c r="AG6577" s="123">
        <f t="shared" si="431"/>
        <v>1566.899222</v>
      </c>
      <c r="AH6577" s="126" cm="1">
        <f t="array" ref="AH6577">_xlfn.XLOOKUP(AD6576,CDIHistorico_[Data],CDIHistorico_[CDI dia]/100,AH6576,0)</f>
        <v>5.4266000000000004E-4</v>
      </c>
      <c r="AI6577" s="2">
        <f t="shared" si="433"/>
        <v>1.566899222008213</v>
      </c>
    </row>
    <row r="6578" spans="26:35" hidden="1" x14ac:dyDescent="0.25">
      <c r="Z6578"/>
      <c r="AD6578" s="5">
        <f t="shared" si="434"/>
        <v>46265</v>
      </c>
      <c r="AE6578" s="96" cm="1">
        <f t="array" ref="AE6578">_xlfn.XLOOKUP(AD6577,SELICHistorico[Data],SELICHistorico[SELIC dia]/100,AE6577,0)</f>
        <v>5.4266000000000004E-4</v>
      </c>
      <c r="AF6578" s="80">
        <f t="shared" si="432"/>
        <v>1.5677495155400281</v>
      </c>
      <c r="AG6578" s="123">
        <f t="shared" si="431"/>
        <v>1567.749515</v>
      </c>
      <c r="AH6578" s="126" cm="1">
        <f t="array" ref="AH6578">_xlfn.XLOOKUP(AD6577,CDIHistorico_[Data],CDIHistorico_[CDI dia]/100,AH6577,0)</f>
        <v>5.4266000000000004E-4</v>
      </c>
      <c r="AI6578" s="2">
        <f t="shared" si="433"/>
        <v>1.5677495155400281</v>
      </c>
    </row>
    <row r="6579" spans="26:35" hidden="1" x14ac:dyDescent="0.25">
      <c r="Z6579"/>
      <c r="AD6579" s="5">
        <f t="shared" si="434"/>
        <v>46266</v>
      </c>
      <c r="AE6579" s="96" cm="1">
        <f t="array" ref="AE6579">_xlfn.XLOOKUP(AD6578,SELICHistorico[Data],SELICHistorico[SELIC dia]/100,AE6578,0)</f>
        <v>5.4266000000000004E-4</v>
      </c>
      <c r="AF6579" s="80">
        <f t="shared" si="432"/>
        <v>1.5686002704921311</v>
      </c>
      <c r="AG6579" s="123">
        <f t="shared" si="431"/>
        <v>1568.6002699999999</v>
      </c>
      <c r="AH6579" s="126" cm="1">
        <f t="array" ref="AH6579">_xlfn.XLOOKUP(AD6578,CDIHistorico_[Data],CDIHistorico_[CDI dia]/100,AH6578,0)</f>
        <v>5.4266000000000004E-4</v>
      </c>
      <c r="AI6579" s="2">
        <f t="shared" si="433"/>
        <v>1.5686002704921311</v>
      </c>
    </row>
    <row r="6580" spans="26:35" hidden="1" x14ac:dyDescent="0.25">
      <c r="Z6580"/>
      <c r="AD6580" s="5">
        <f t="shared" si="434"/>
        <v>46267</v>
      </c>
      <c r="AE6580" s="96" cm="1">
        <f t="array" ref="AE6580">_xlfn.XLOOKUP(AD6579,SELICHistorico[Data],SELICHistorico[SELIC dia]/100,AE6579,0)</f>
        <v>5.4266000000000004E-4</v>
      </c>
      <c r="AF6580" s="80">
        <f t="shared" si="432"/>
        <v>1.5694514871149163</v>
      </c>
      <c r="AG6580" s="123">
        <f t="shared" si="431"/>
        <v>1569.451487</v>
      </c>
      <c r="AH6580" s="126" cm="1">
        <f t="array" ref="AH6580">_xlfn.XLOOKUP(AD6579,CDIHistorico_[Data],CDIHistorico_[CDI dia]/100,AH6579,0)</f>
        <v>5.4266000000000004E-4</v>
      </c>
      <c r="AI6580" s="2">
        <f t="shared" si="433"/>
        <v>1.5694514871149163</v>
      </c>
    </row>
    <row r="6581" spans="26:35" hidden="1" x14ac:dyDescent="0.25">
      <c r="Z6581"/>
      <c r="AD6581" s="5">
        <f t="shared" si="434"/>
        <v>46268</v>
      </c>
      <c r="AE6581" s="96" cm="1">
        <f t="array" ref="AE6581">_xlfn.XLOOKUP(AD6580,SELICHistorico[Data],SELICHistorico[SELIC dia]/100,AE6580,0)</f>
        <v>5.4266000000000004E-4</v>
      </c>
      <c r="AF6581" s="80">
        <f t="shared" si="432"/>
        <v>1.5703031656589141</v>
      </c>
      <c r="AG6581" s="123">
        <f t="shared" si="431"/>
        <v>1570.303165</v>
      </c>
      <c r="AH6581" s="126" cm="1">
        <f t="array" ref="AH6581">_xlfn.XLOOKUP(AD6580,CDIHistorico_[Data],CDIHistorico_[CDI dia]/100,AH6580,0)</f>
        <v>5.4266000000000004E-4</v>
      </c>
      <c r="AI6581" s="2">
        <f t="shared" si="433"/>
        <v>1.5703031656589141</v>
      </c>
    </row>
    <row r="6582" spans="26:35" hidden="1" x14ac:dyDescent="0.25">
      <c r="Z6582"/>
      <c r="AD6582" s="5">
        <f t="shared" si="434"/>
        <v>46269</v>
      </c>
      <c r="AE6582" s="96" cm="1">
        <f t="array" ref="AE6582">_xlfn.XLOOKUP(AD6581,SELICHistorico[Data],SELICHistorico[SELIC dia]/100,AE6581,0)</f>
        <v>5.4266000000000004E-4</v>
      </c>
      <c r="AF6582" s="80">
        <f t="shared" si="432"/>
        <v>1.5711553063747907</v>
      </c>
      <c r="AG6582" s="123">
        <f t="shared" si="431"/>
        <v>1571.1553060000001</v>
      </c>
      <c r="AH6582" s="126" cm="1">
        <f t="array" ref="AH6582">_xlfn.XLOOKUP(AD6581,CDIHistorico_[Data],CDIHistorico_[CDI dia]/100,AH6581,0)</f>
        <v>5.4266000000000004E-4</v>
      </c>
      <c r="AI6582" s="2">
        <f t="shared" si="433"/>
        <v>1.5711553063747907</v>
      </c>
    </row>
    <row r="6583" spans="26:35" hidden="1" x14ac:dyDescent="0.25">
      <c r="Z6583"/>
      <c r="AD6583" s="5">
        <f t="shared" si="434"/>
        <v>46273</v>
      </c>
      <c r="AE6583" s="96" cm="1">
        <f t="array" ref="AE6583">_xlfn.XLOOKUP(AD6582,SELICHistorico[Data],SELICHistorico[SELIC dia]/100,AE6582,0)</f>
        <v>5.4266000000000004E-4</v>
      </c>
      <c r="AF6583" s="80">
        <f t="shared" si="432"/>
        <v>1.5720079095133481</v>
      </c>
      <c r="AG6583" s="123">
        <f t="shared" si="431"/>
        <v>1572.0079089999999</v>
      </c>
      <c r="AH6583" s="126" cm="1">
        <f t="array" ref="AH6583">_xlfn.XLOOKUP(AD6582,CDIHistorico_[Data],CDIHistorico_[CDI dia]/100,AH6582,0)</f>
        <v>5.4266000000000004E-4</v>
      </c>
      <c r="AI6583" s="2">
        <f t="shared" si="433"/>
        <v>1.5720079095133481</v>
      </c>
    </row>
    <row r="6584" spans="26:35" hidden="1" x14ac:dyDescent="0.25">
      <c r="Z6584"/>
      <c r="AD6584" s="5">
        <f t="shared" si="434"/>
        <v>46274</v>
      </c>
      <c r="AE6584" s="96" cm="1">
        <f t="array" ref="AE6584">_xlfn.XLOOKUP(AD6583,SELICHistorico[Data],SELICHistorico[SELIC dia]/100,AE6583,0)</f>
        <v>5.4266000000000004E-4</v>
      </c>
      <c r="AF6584" s="80">
        <f t="shared" si="432"/>
        <v>1.5728609753255247</v>
      </c>
      <c r="AG6584" s="123">
        <f t="shared" si="431"/>
        <v>1572.8609750000001</v>
      </c>
      <c r="AH6584" s="126" cm="1">
        <f t="array" ref="AH6584">_xlfn.XLOOKUP(AD6583,CDIHistorico_[Data],CDIHistorico_[CDI dia]/100,AH6583,0)</f>
        <v>5.4266000000000004E-4</v>
      </c>
      <c r="AI6584" s="2">
        <f t="shared" si="433"/>
        <v>1.5728609753255247</v>
      </c>
    </row>
    <row r="6585" spans="26:35" hidden="1" x14ac:dyDescent="0.25">
      <c r="Z6585"/>
      <c r="AD6585" s="5">
        <f t="shared" si="434"/>
        <v>46275</v>
      </c>
      <c r="AE6585" s="96" cm="1">
        <f t="array" ref="AE6585">_xlfn.XLOOKUP(AD6584,SELICHistorico[Data],SELICHistorico[SELIC dia]/100,AE6584,0)</f>
        <v>5.4266000000000004E-4</v>
      </c>
      <c r="AF6585" s="80">
        <f t="shared" si="432"/>
        <v>1.573714504062395</v>
      </c>
      <c r="AG6585" s="123">
        <f t="shared" si="431"/>
        <v>1573.714504</v>
      </c>
      <c r="AH6585" s="126" cm="1">
        <f t="array" ref="AH6585">_xlfn.XLOOKUP(AD6584,CDIHistorico_[Data],CDIHistorico_[CDI dia]/100,AH6584,0)</f>
        <v>5.4266000000000004E-4</v>
      </c>
      <c r="AI6585" s="2">
        <f t="shared" si="433"/>
        <v>1.573714504062395</v>
      </c>
    </row>
    <row r="6586" spans="26:35" hidden="1" x14ac:dyDescent="0.25">
      <c r="Z6586"/>
      <c r="AD6586" s="5">
        <f t="shared" si="434"/>
        <v>46276</v>
      </c>
      <c r="AE6586" s="96" cm="1">
        <f t="array" ref="AE6586">_xlfn.XLOOKUP(AD6585,SELICHistorico[Data],SELICHistorico[SELIC dia]/100,AE6585,0)</f>
        <v>5.4266000000000004E-4</v>
      </c>
      <c r="AF6586" s="80">
        <f t="shared" si="432"/>
        <v>1.5745684959751696</v>
      </c>
      <c r="AG6586" s="123">
        <f t="shared" si="431"/>
        <v>1574.568495</v>
      </c>
      <c r="AH6586" s="126" cm="1">
        <f t="array" ref="AH6586">_xlfn.XLOOKUP(AD6585,CDIHistorico_[Data],CDIHistorico_[CDI dia]/100,AH6585,0)</f>
        <v>5.4266000000000004E-4</v>
      </c>
      <c r="AI6586" s="2">
        <f t="shared" si="433"/>
        <v>1.5745684959751696</v>
      </c>
    </row>
    <row r="6587" spans="26:35" hidden="1" x14ac:dyDescent="0.25">
      <c r="Z6587"/>
      <c r="AD6587" s="5">
        <f t="shared" si="434"/>
        <v>46279</v>
      </c>
      <c r="AE6587" s="96" cm="1">
        <f t="array" ref="AE6587">_xlfn.XLOOKUP(AD6586,SELICHistorico[Data],SELICHistorico[SELIC dia]/100,AE6586,0)</f>
        <v>5.4266000000000004E-4</v>
      </c>
      <c r="AF6587" s="80">
        <f t="shared" si="432"/>
        <v>1.5754229513151956</v>
      </c>
      <c r="AG6587" s="123">
        <f t="shared" si="431"/>
        <v>1575.422951</v>
      </c>
      <c r="AH6587" s="126" cm="1">
        <f t="array" ref="AH6587">_xlfn.XLOOKUP(AD6586,CDIHistorico_[Data],CDIHistorico_[CDI dia]/100,AH6586,0)</f>
        <v>5.4266000000000004E-4</v>
      </c>
      <c r="AI6587" s="2">
        <f t="shared" si="433"/>
        <v>1.5754229513151956</v>
      </c>
    </row>
    <row r="6588" spans="26:35" hidden="1" x14ac:dyDescent="0.25">
      <c r="Z6588"/>
      <c r="AD6588" s="5">
        <f t="shared" si="434"/>
        <v>46280</v>
      </c>
      <c r="AE6588" s="96" cm="1">
        <f t="array" ref="AE6588">_xlfn.XLOOKUP(AD6587,SELICHistorico[Data],SELICHistorico[SELIC dia]/100,AE6587,0)</f>
        <v>5.4266000000000004E-4</v>
      </c>
      <c r="AF6588" s="80">
        <f t="shared" si="432"/>
        <v>1.5762778703339564</v>
      </c>
      <c r="AG6588" s="123">
        <f t="shared" si="431"/>
        <v>1576.2778699999999</v>
      </c>
      <c r="AH6588" s="126" cm="1">
        <f t="array" ref="AH6588">_xlfn.XLOOKUP(AD6587,CDIHistorico_[Data],CDIHistorico_[CDI dia]/100,AH6587,0)</f>
        <v>5.4266000000000004E-4</v>
      </c>
      <c r="AI6588" s="2">
        <f t="shared" si="433"/>
        <v>1.5762778703339564</v>
      </c>
    </row>
    <row r="6589" spans="26:35" hidden="1" x14ac:dyDescent="0.25">
      <c r="Z6589"/>
      <c r="AD6589" s="5">
        <f t="shared" si="434"/>
        <v>46281</v>
      </c>
      <c r="AE6589" s="96" cm="1">
        <f t="array" ref="AE6589">_xlfn.XLOOKUP(AD6588,SELICHistorico[Data],SELICHistorico[SELIC dia]/100,AE6588,0)</f>
        <v>5.4266000000000004E-4</v>
      </c>
      <c r="AF6589" s="80">
        <f t="shared" si="432"/>
        <v>1.577133253283072</v>
      </c>
      <c r="AG6589" s="123">
        <f t="shared" si="431"/>
        <v>1577.133253</v>
      </c>
      <c r="AH6589" s="126" cm="1">
        <f t="array" ref="AH6589">_xlfn.XLOOKUP(AD6588,CDIHistorico_[Data],CDIHistorico_[CDI dia]/100,AH6588,0)</f>
        <v>5.4266000000000004E-4</v>
      </c>
      <c r="AI6589" s="2">
        <f t="shared" si="433"/>
        <v>1.577133253283072</v>
      </c>
    </row>
    <row r="6590" spans="26:35" hidden="1" x14ac:dyDescent="0.25">
      <c r="Z6590"/>
      <c r="AD6590" s="5">
        <f t="shared" si="434"/>
        <v>46282</v>
      </c>
      <c r="AE6590" s="96" cm="1">
        <f t="array" ref="AE6590">_xlfn.XLOOKUP(AD6589,SELICHistorico[Data],SELICHistorico[SELIC dia]/100,AE6589,0)</f>
        <v>5.4266000000000004E-4</v>
      </c>
      <c r="AF6590" s="80">
        <f t="shared" si="432"/>
        <v>1.5779891004142985</v>
      </c>
      <c r="AG6590" s="123">
        <f t="shared" si="431"/>
        <v>1577.9891</v>
      </c>
      <c r="AH6590" s="126" cm="1">
        <f t="array" ref="AH6590">_xlfn.XLOOKUP(AD6589,CDIHistorico_[Data],CDIHistorico_[CDI dia]/100,AH6589,0)</f>
        <v>5.4266000000000004E-4</v>
      </c>
      <c r="AI6590" s="2">
        <f t="shared" si="433"/>
        <v>1.5779891004142985</v>
      </c>
    </row>
    <row r="6591" spans="26:35" hidden="1" x14ac:dyDescent="0.25">
      <c r="Z6591"/>
      <c r="AD6591" s="5">
        <f t="shared" si="434"/>
        <v>46283</v>
      </c>
      <c r="AE6591" s="96" cm="1">
        <f t="array" ref="AE6591">_xlfn.XLOOKUP(AD6590,SELICHistorico[Data],SELICHistorico[SELIC dia]/100,AE6590,0)</f>
        <v>5.4266000000000004E-4</v>
      </c>
      <c r="AF6591" s="80">
        <f t="shared" si="432"/>
        <v>1.5788454119795294</v>
      </c>
      <c r="AG6591" s="123">
        <f t="shared" si="431"/>
        <v>1578.845411</v>
      </c>
      <c r="AH6591" s="126" cm="1">
        <f t="array" ref="AH6591">_xlfn.XLOOKUP(AD6590,CDIHistorico_[Data],CDIHistorico_[CDI dia]/100,AH6590,0)</f>
        <v>5.4266000000000004E-4</v>
      </c>
      <c r="AI6591" s="2">
        <f t="shared" si="433"/>
        <v>1.5788454119795294</v>
      </c>
    </row>
    <row r="6592" spans="26:35" hidden="1" x14ac:dyDescent="0.25">
      <c r="Z6592"/>
      <c r="AD6592" s="5">
        <f t="shared" si="434"/>
        <v>46286</v>
      </c>
      <c r="AE6592" s="96" cm="1">
        <f t="array" ref="AE6592">_xlfn.XLOOKUP(AD6591,SELICHistorico[Data],SELICHistorico[SELIC dia]/100,AE6591,0)</f>
        <v>5.4266000000000004E-4</v>
      </c>
      <c r="AF6592" s="80">
        <f t="shared" si="432"/>
        <v>1.5797021882307942</v>
      </c>
      <c r="AG6592" s="123">
        <f t="shared" si="431"/>
        <v>1579.702188</v>
      </c>
      <c r="AH6592" s="126" cm="1">
        <f t="array" ref="AH6592">_xlfn.XLOOKUP(AD6591,CDIHistorico_[Data],CDIHistorico_[CDI dia]/100,AH6591,0)</f>
        <v>5.4266000000000004E-4</v>
      </c>
      <c r="AI6592" s="2">
        <f t="shared" si="433"/>
        <v>1.5797021882307942</v>
      </c>
    </row>
    <row r="6593" spans="26:35" hidden="1" x14ac:dyDescent="0.25">
      <c r="Z6593"/>
      <c r="AD6593" s="5">
        <f t="shared" si="434"/>
        <v>46287</v>
      </c>
      <c r="AE6593" s="96" cm="1">
        <f t="array" ref="AE6593">_xlfn.XLOOKUP(AD6592,SELICHistorico[Data],SELICHistorico[SELIC dia]/100,AE6592,0)</f>
        <v>5.4266000000000004E-4</v>
      </c>
      <c r="AF6593" s="80">
        <f t="shared" si="432"/>
        <v>1.5805594294202596</v>
      </c>
      <c r="AG6593" s="123">
        <f t="shared" si="431"/>
        <v>1580.5594289999999</v>
      </c>
      <c r="AH6593" s="126" cm="1">
        <f t="array" ref="AH6593">_xlfn.XLOOKUP(AD6592,CDIHistorico_[Data],CDIHistorico_[CDI dia]/100,AH6592,0)</f>
        <v>5.4266000000000004E-4</v>
      </c>
      <c r="AI6593" s="2">
        <f t="shared" si="433"/>
        <v>1.5805594294202596</v>
      </c>
    </row>
    <row r="6594" spans="26:35" hidden="1" x14ac:dyDescent="0.25">
      <c r="Z6594"/>
      <c r="AD6594" s="5">
        <f t="shared" si="434"/>
        <v>46288</v>
      </c>
      <c r="AE6594" s="96" cm="1">
        <f t="array" ref="AE6594">_xlfn.XLOOKUP(AD6593,SELICHistorico[Data],SELICHistorico[SELIC dia]/100,AE6593,0)</f>
        <v>5.4266000000000004E-4</v>
      </c>
      <c r="AF6594" s="80">
        <f t="shared" si="432"/>
        <v>1.5814171358002289</v>
      </c>
      <c r="AG6594" s="123">
        <f t="shared" si="431"/>
        <v>1581.4171349999999</v>
      </c>
      <c r="AH6594" s="126" cm="1">
        <f t="array" ref="AH6594">_xlfn.XLOOKUP(AD6593,CDIHistorico_[Data],CDIHistorico_[CDI dia]/100,AH6593,0)</f>
        <v>5.4266000000000004E-4</v>
      </c>
      <c r="AI6594" s="2">
        <f t="shared" si="433"/>
        <v>1.5814171358002289</v>
      </c>
    </row>
    <row r="6595" spans="26:35" hidden="1" x14ac:dyDescent="0.25">
      <c r="Z6595"/>
      <c r="AD6595" s="5">
        <f t="shared" si="434"/>
        <v>46289</v>
      </c>
      <c r="AE6595" s="96" cm="1">
        <f t="array" ref="AE6595">_xlfn.XLOOKUP(AD6594,SELICHistorico[Data],SELICHistorico[SELIC dia]/100,AE6594,0)</f>
        <v>5.4266000000000004E-4</v>
      </c>
      <c r="AF6595" s="80">
        <f t="shared" si="432"/>
        <v>1.5822753076231424</v>
      </c>
      <c r="AG6595" s="123">
        <f t="shared" si="431"/>
        <v>1582.2753070000001</v>
      </c>
      <c r="AH6595" s="126" cm="1">
        <f t="array" ref="AH6595">_xlfn.XLOOKUP(AD6594,CDIHistorico_[Data],CDIHistorico_[CDI dia]/100,AH6594,0)</f>
        <v>5.4266000000000004E-4</v>
      </c>
      <c r="AI6595" s="2">
        <f t="shared" si="433"/>
        <v>1.5822753076231424</v>
      </c>
    </row>
    <row r="6596" spans="26:35" hidden="1" x14ac:dyDescent="0.25">
      <c r="Z6596"/>
      <c r="AD6596" s="5">
        <f t="shared" si="434"/>
        <v>46290</v>
      </c>
      <c r="AE6596" s="96" cm="1">
        <f t="array" ref="AE6596">_xlfn.XLOOKUP(AD6595,SELICHistorico[Data],SELICHistorico[SELIC dia]/100,AE6595,0)</f>
        <v>5.4266000000000004E-4</v>
      </c>
      <c r="AF6596" s="80">
        <f t="shared" si="432"/>
        <v>1.5831339451415771</v>
      </c>
      <c r="AG6596" s="123">
        <f t="shared" si="431"/>
        <v>1583.133945</v>
      </c>
      <c r="AH6596" s="126" cm="1">
        <f t="array" ref="AH6596">_xlfn.XLOOKUP(AD6595,CDIHistorico_[Data],CDIHistorico_[CDI dia]/100,AH6595,0)</f>
        <v>5.4266000000000004E-4</v>
      </c>
      <c r="AI6596" s="2">
        <f t="shared" si="433"/>
        <v>1.5831339451415771</v>
      </c>
    </row>
    <row r="6597" spans="26:35" hidden="1" x14ac:dyDescent="0.25">
      <c r="Z6597"/>
      <c r="AD6597" s="5">
        <f t="shared" si="434"/>
        <v>46293</v>
      </c>
      <c r="AE6597" s="96" cm="1">
        <f t="array" ref="AE6597">_xlfn.XLOOKUP(AD6596,SELICHistorico[Data],SELICHistorico[SELIC dia]/100,AE6596,0)</f>
        <v>5.4266000000000004E-4</v>
      </c>
      <c r="AF6597" s="80">
        <f t="shared" si="432"/>
        <v>1.5839930486082476</v>
      </c>
      <c r="AG6597" s="123">
        <f t="shared" si="431"/>
        <v>1583.993048</v>
      </c>
      <c r="AH6597" s="126" cm="1">
        <f t="array" ref="AH6597">_xlfn.XLOOKUP(AD6596,CDIHistorico_[Data],CDIHistorico_[CDI dia]/100,AH6596,0)</f>
        <v>5.4266000000000004E-4</v>
      </c>
      <c r="AI6597" s="2">
        <f t="shared" si="433"/>
        <v>1.5839930486082476</v>
      </c>
    </row>
    <row r="6598" spans="26:35" hidden="1" x14ac:dyDescent="0.25">
      <c r="Z6598"/>
      <c r="AD6598" s="5">
        <f t="shared" si="434"/>
        <v>46294</v>
      </c>
      <c r="AE6598" s="96" cm="1">
        <f t="array" ref="AE6598">_xlfn.XLOOKUP(AD6597,SELICHistorico[Data],SELICHistorico[SELIC dia]/100,AE6597,0)</f>
        <v>5.4266000000000004E-4</v>
      </c>
      <c r="AF6598" s="80">
        <f t="shared" si="432"/>
        <v>1.5848526182760054</v>
      </c>
      <c r="AG6598" s="123">
        <f t="shared" si="431"/>
        <v>1584.8526179999999</v>
      </c>
      <c r="AH6598" s="126" cm="1">
        <f t="array" ref="AH6598">_xlfn.XLOOKUP(AD6597,CDIHistorico_[Data],CDIHistorico_[CDI dia]/100,AH6597,0)</f>
        <v>5.4266000000000004E-4</v>
      </c>
      <c r="AI6598" s="2">
        <f t="shared" si="433"/>
        <v>1.5848526182760054</v>
      </c>
    </row>
    <row r="6599" spans="26:35" hidden="1" x14ac:dyDescent="0.25">
      <c r="Z6599"/>
      <c r="AD6599" s="5">
        <f t="shared" si="434"/>
        <v>46295</v>
      </c>
      <c r="AE6599" s="96" cm="1">
        <f t="array" ref="AE6599">_xlfn.XLOOKUP(AD6598,SELICHistorico[Data],SELICHistorico[SELIC dia]/100,AE6598,0)</f>
        <v>5.4266000000000004E-4</v>
      </c>
      <c r="AF6599" s="80">
        <f t="shared" si="432"/>
        <v>1.585712654397839</v>
      </c>
      <c r="AG6599" s="123">
        <f t="shared" si="431"/>
        <v>1585.7126539999999</v>
      </c>
      <c r="AH6599" s="126" cm="1">
        <f t="array" ref="AH6599">_xlfn.XLOOKUP(AD6598,CDIHistorico_[Data],CDIHistorico_[CDI dia]/100,AH6598,0)</f>
        <v>5.4266000000000004E-4</v>
      </c>
      <c r="AI6599" s="2">
        <f t="shared" si="433"/>
        <v>1.585712654397839</v>
      </c>
    </row>
    <row r="6600" spans="26:35" hidden="1" x14ac:dyDescent="0.25">
      <c r="Z6600"/>
      <c r="AD6600" s="5">
        <f t="shared" si="434"/>
        <v>46296</v>
      </c>
      <c r="AE6600" s="96" cm="1">
        <f t="array" ref="AE6600">_xlfn.XLOOKUP(AD6599,SELICHistorico[Data],SELICHistorico[SELIC dia]/100,AE6599,0)</f>
        <v>5.4266000000000004E-4</v>
      </c>
      <c r="AF6600" s="80">
        <f t="shared" si="432"/>
        <v>1.5865731572268746</v>
      </c>
      <c r="AG6600" s="123">
        <f t="shared" si="431"/>
        <v>1586.573157</v>
      </c>
      <c r="AH6600" s="126" cm="1">
        <f t="array" ref="AH6600">_xlfn.XLOOKUP(AD6599,CDIHistorico_[Data],CDIHistorico_[CDI dia]/100,AH6599,0)</f>
        <v>5.4266000000000004E-4</v>
      </c>
      <c r="AI6600" s="2">
        <f t="shared" si="433"/>
        <v>1.5865731572268746</v>
      </c>
    </row>
    <row r="6601" spans="26:35" hidden="1" x14ac:dyDescent="0.25">
      <c r="Z6601"/>
      <c r="AD6601" s="5">
        <f t="shared" si="434"/>
        <v>46297</v>
      </c>
      <c r="AE6601" s="96" cm="1">
        <f t="array" ref="AE6601">_xlfn.XLOOKUP(AD6600,SELICHistorico[Data],SELICHistorico[SELIC dia]/100,AE6600,0)</f>
        <v>5.4266000000000004E-4</v>
      </c>
      <c r="AF6601" s="80">
        <f t="shared" si="432"/>
        <v>1.5874341270163754</v>
      </c>
      <c r="AG6601" s="123">
        <f t="shared" si="431"/>
        <v>1587.434127</v>
      </c>
      <c r="AH6601" s="126" cm="1">
        <f t="array" ref="AH6601">_xlfn.XLOOKUP(AD6600,CDIHistorico_[Data],CDIHistorico_[CDI dia]/100,AH6600,0)</f>
        <v>5.4266000000000004E-4</v>
      </c>
      <c r="AI6601" s="2">
        <f t="shared" si="433"/>
        <v>1.5874341270163754</v>
      </c>
    </row>
    <row r="6602" spans="26:35" hidden="1" x14ac:dyDescent="0.25">
      <c r="Z6602"/>
      <c r="AD6602" s="5">
        <f t="shared" si="434"/>
        <v>46300</v>
      </c>
      <c r="AE6602" s="96" cm="1">
        <f t="array" ref="AE6602">_xlfn.XLOOKUP(AD6601,SELICHistorico[Data],SELICHistorico[SELIC dia]/100,AE6601,0)</f>
        <v>5.4266000000000004E-4</v>
      </c>
      <c r="AF6602" s="80">
        <f t="shared" si="432"/>
        <v>1.5882955640197423</v>
      </c>
      <c r="AG6602" s="123">
        <f t="shared" si="431"/>
        <v>1588.295564</v>
      </c>
      <c r="AH6602" s="126" cm="1">
        <f t="array" ref="AH6602">_xlfn.XLOOKUP(AD6601,CDIHistorico_[Data],CDIHistorico_[CDI dia]/100,AH6601,0)</f>
        <v>5.4266000000000004E-4</v>
      </c>
      <c r="AI6602" s="2">
        <f t="shared" si="433"/>
        <v>1.5882955640197423</v>
      </c>
    </row>
    <row r="6603" spans="26:35" hidden="1" x14ac:dyDescent="0.25">
      <c r="Z6603"/>
      <c r="AD6603" s="5">
        <f t="shared" si="434"/>
        <v>46301</v>
      </c>
      <c r="AE6603" s="96" cm="1">
        <f t="array" ref="AE6603">_xlfn.XLOOKUP(AD6602,SELICHistorico[Data],SELICHistorico[SELIC dia]/100,AE6602,0)</f>
        <v>5.4266000000000004E-4</v>
      </c>
      <c r="AF6603" s="80">
        <f t="shared" si="432"/>
        <v>1.5891574684905132</v>
      </c>
      <c r="AG6603" s="123">
        <f t="shared" si="431"/>
        <v>1589.1574680000001</v>
      </c>
      <c r="AH6603" s="126" cm="1">
        <f t="array" ref="AH6603">_xlfn.XLOOKUP(AD6602,CDIHistorico_[Data],CDIHistorico_[CDI dia]/100,AH6602,0)</f>
        <v>5.4266000000000004E-4</v>
      </c>
      <c r="AI6603" s="2">
        <f t="shared" si="433"/>
        <v>1.5891574684905132</v>
      </c>
    </row>
    <row r="6604" spans="26:35" hidden="1" x14ac:dyDescent="0.25">
      <c r="Z6604"/>
      <c r="AD6604" s="5">
        <f t="shared" si="434"/>
        <v>46302</v>
      </c>
      <c r="AE6604" s="96" cm="1">
        <f t="array" ref="AE6604">_xlfn.XLOOKUP(AD6603,SELICHistorico[Data],SELICHistorico[SELIC dia]/100,AE6603,0)</f>
        <v>5.4266000000000004E-4</v>
      </c>
      <c r="AF6604" s="80">
        <f t="shared" si="432"/>
        <v>1.5900198406823642</v>
      </c>
      <c r="AG6604" s="123">
        <f t="shared" ref="AG6604:AG6667" si="435">TRUNC(1000*AF6604,6)</f>
        <v>1590.0198399999999</v>
      </c>
      <c r="AH6604" s="126" cm="1">
        <f t="array" ref="AH6604">_xlfn.XLOOKUP(AD6603,CDIHistorico_[Data],CDIHistorico_[CDI dia]/100,AH6603,0)</f>
        <v>5.4266000000000004E-4</v>
      </c>
      <c r="AI6604" s="2">
        <f t="shared" si="433"/>
        <v>1.5900198406823642</v>
      </c>
    </row>
    <row r="6605" spans="26:35" hidden="1" x14ac:dyDescent="0.25">
      <c r="Z6605"/>
      <c r="AD6605" s="5">
        <f t="shared" si="434"/>
        <v>46303</v>
      </c>
      <c r="AE6605" s="96" cm="1">
        <f t="array" ref="AE6605">_xlfn.XLOOKUP(AD6604,SELICHistorico[Data],SELICHistorico[SELIC dia]/100,AE6604,0)</f>
        <v>5.4266000000000004E-4</v>
      </c>
      <c r="AF6605" s="80">
        <f t="shared" ref="AF6605:AF6668" si="436">AF6604*(1+AE6605)</f>
        <v>1.590882680849109</v>
      </c>
      <c r="AG6605" s="123">
        <f t="shared" si="435"/>
        <v>1590.8826799999999</v>
      </c>
      <c r="AH6605" s="126" cm="1">
        <f t="array" ref="AH6605">_xlfn.XLOOKUP(AD6604,CDIHistorico_[Data],CDIHistorico_[CDI dia]/100,AH6604,0)</f>
        <v>5.4266000000000004E-4</v>
      </c>
      <c r="AI6605" s="2">
        <f t="shared" ref="AI6605:AI6668" si="437">AI6604*(1+AH6605)</f>
        <v>1.590882680849109</v>
      </c>
    </row>
    <row r="6606" spans="26:35" hidden="1" x14ac:dyDescent="0.25">
      <c r="Z6606"/>
      <c r="AD6606" s="5">
        <f t="shared" si="434"/>
        <v>46304</v>
      </c>
      <c r="AE6606" s="96" cm="1">
        <f t="array" ref="AE6606">_xlfn.XLOOKUP(AD6605,SELICHistorico[Data],SELICHistorico[SELIC dia]/100,AE6605,0)</f>
        <v>5.4266000000000004E-4</v>
      </c>
      <c r="AF6606" s="80">
        <f t="shared" si="436"/>
        <v>1.5917459892446986</v>
      </c>
      <c r="AG6606" s="123">
        <f t="shared" si="435"/>
        <v>1591.745989</v>
      </c>
      <c r="AH6606" s="126" cm="1">
        <f t="array" ref="AH6606">_xlfn.XLOOKUP(AD6605,CDIHistorico_[Data],CDIHistorico_[CDI dia]/100,AH6605,0)</f>
        <v>5.4266000000000004E-4</v>
      </c>
      <c r="AI6606" s="2">
        <f t="shared" si="437"/>
        <v>1.5917459892446986</v>
      </c>
    </row>
    <row r="6607" spans="26:35" hidden="1" x14ac:dyDescent="0.25">
      <c r="Z6607"/>
      <c r="AD6607" s="5">
        <f t="shared" si="434"/>
        <v>46308</v>
      </c>
      <c r="AE6607" s="96" cm="1">
        <f t="array" ref="AE6607">_xlfn.XLOOKUP(AD6606,SELICHistorico[Data],SELICHistorico[SELIC dia]/100,AE6606,0)</f>
        <v>5.4266000000000004E-4</v>
      </c>
      <c r="AF6607" s="80">
        <f t="shared" si="436"/>
        <v>1.5926097661232221</v>
      </c>
      <c r="AG6607" s="123">
        <f t="shared" si="435"/>
        <v>1592.609766</v>
      </c>
      <c r="AH6607" s="126" cm="1">
        <f t="array" ref="AH6607">_xlfn.XLOOKUP(AD6606,CDIHistorico_[Data],CDIHistorico_[CDI dia]/100,AH6606,0)</f>
        <v>5.4266000000000004E-4</v>
      </c>
      <c r="AI6607" s="2">
        <f t="shared" si="437"/>
        <v>1.5926097661232221</v>
      </c>
    </row>
    <row r="6608" spans="26:35" hidden="1" x14ac:dyDescent="0.25">
      <c r="Z6608"/>
      <c r="AD6608" s="5">
        <f t="shared" si="434"/>
        <v>46309</v>
      </c>
      <c r="AE6608" s="96" cm="1">
        <f t="array" ref="AE6608">_xlfn.XLOOKUP(AD6607,SELICHistorico[Data],SELICHistorico[SELIC dia]/100,AE6607,0)</f>
        <v>5.4266000000000004E-4</v>
      </c>
      <c r="AF6608" s="80">
        <f t="shared" si="436"/>
        <v>1.5934740117389066</v>
      </c>
      <c r="AG6608" s="123">
        <f t="shared" si="435"/>
        <v>1593.474011</v>
      </c>
      <c r="AH6608" s="126" cm="1">
        <f t="array" ref="AH6608">_xlfn.XLOOKUP(AD6607,CDIHistorico_[Data],CDIHistorico_[CDI dia]/100,AH6607,0)</f>
        <v>5.4266000000000004E-4</v>
      </c>
      <c r="AI6608" s="2">
        <f t="shared" si="437"/>
        <v>1.5934740117389066</v>
      </c>
    </row>
    <row r="6609" spans="26:35" hidden="1" x14ac:dyDescent="0.25">
      <c r="Z6609"/>
      <c r="AD6609" s="5">
        <f t="shared" si="434"/>
        <v>46310</v>
      </c>
      <c r="AE6609" s="96" cm="1">
        <f t="array" ref="AE6609">_xlfn.XLOOKUP(AD6608,SELICHistorico[Data],SELICHistorico[SELIC dia]/100,AE6608,0)</f>
        <v>5.4266000000000004E-4</v>
      </c>
      <c r="AF6609" s="80">
        <f t="shared" si="436"/>
        <v>1.5943387263461168</v>
      </c>
      <c r="AG6609" s="123">
        <f t="shared" si="435"/>
        <v>1594.338726</v>
      </c>
      <c r="AH6609" s="126" cm="1">
        <f t="array" ref="AH6609">_xlfn.XLOOKUP(AD6608,CDIHistorico_[Data],CDIHistorico_[CDI dia]/100,AH6608,0)</f>
        <v>5.4266000000000004E-4</v>
      </c>
      <c r="AI6609" s="2">
        <f t="shared" si="437"/>
        <v>1.5943387263461168</v>
      </c>
    </row>
    <row r="6610" spans="26:35" hidden="1" x14ac:dyDescent="0.25">
      <c r="Z6610"/>
      <c r="AD6610" s="5">
        <f t="shared" si="434"/>
        <v>46311</v>
      </c>
      <c r="AE6610" s="96" cm="1">
        <f t="array" ref="AE6610">_xlfn.XLOOKUP(AD6609,SELICHistorico[Data],SELICHistorico[SELIC dia]/100,AE6609,0)</f>
        <v>5.4266000000000004E-4</v>
      </c>
      <c r="AF6610" s="80">
        <f t="shared" si="436"/>
        <v>1.5952039101993558</v>
      </c>
      <c r="AG6610" s="123">
        <f t="shared" si="435"/>
        <v>1595.20391</v>
      </c>
      <c r="AH6610" s="126" cm="1">
        <f t="array" ref="AH6610">_xlfn.XLOOKUP(AD6609,CDIHistorico_[Data],CDIHistorico_[CDI dia]/100,AH6609,0)</f>
        <v>5.4266000000000004E-4</v>
      </c>
      <c r="AI6610" s="2">
        <f t="shared" si="437"/>
        <v>1.5952039101993558</v>
      </c>
    </row>
    <row r="6611" spans="26:35" hidden="1" x14ac:dyDescent="0.25">
      <c r="Z6611"/>
      <c r="AD6611" s="5">
        <f t="shared" si="434"/>
        <v>46314</v>
      </c>
      <c r="AE6611" s="96" cm="1">
        <f t="array" ref="AE6611">_xlfn.XLOOKUP(AD6610,SELICHistorico[Data],SELICHistorico[SELIC dia]/100,AE6610,0)</f>
        <v>5.4266000000000004E-4</v>
      </c>
      <c r="AF6611" s="80">
        <f t="shared" si="436"/>
        <v>1.5960695635532647</v>
      </c>
      <c r="AG6611" s="123">
        <f t="shared" si="435"/>
        <v>1596.069563</v>
      </c>
      <c r="AH6611" s="126" cm="1">
        <f t="array" ref="AH6611">_xlfn.XLOOKUP(AD6610,CDIHistorico_[Data],CDIHistorico_[CDI dia]/100,AH6610,0)</f>
        <v>5.4266000000000004E-4</v>
      </c>
      <c r="AI6611" s="2">
        <f t="shared" si="437"/>
        <v>1.5960695635532647</v>
      </c>
    </row>
    <row r="6612" spans="26:35" hidden="1" x14ac:dyDescent="0.25">
      <c r="Z6612"/>
      <c r="AD6612" s="5">
        <f t="shared" ref="AD6612:AD6675" si="438">WORKDAY(AD6611,1,feriados)</f>
        <v>46315</v>
      </c>
      <c r="AE6612" s="96" cm="1">
        <f t="array" ref="AE6612">_xlfn.XLOOKUP(AD6611,SELICHistorico[Data],SELICHistorico[SELIC dia]/100,AE6611,0)</f>
        <v>5.4266000000000004E-4</v>
      </c>
      <c r="AF6612" s="80">
        <f t="shared" si="436"/>
        <v>1.5969356866626225</v>
      </c>
      <c r="AG6612" s="123">
        <f t="shared" si="435"/>
        <v>1596.935686</v>
      </c>
      <c r="AH6612" s="126" cm="1">
        <f t="array" ref="AH6612">_xlfn.XLOOKUP(AD6611,CDIHistorico_[Data],CDIHistorico_[CDI dia]/100,AH6611,0)</f>
        <v>5.4266000000000004E-4</v>
      </c>
      <c r="AI6612" s="2">
        <f t="shared" si="437"/>
        <v>1.5969356866626225</v>
      </c>
    </row>
    <row r="6613" spans="26:35" hidden="1" x14ac:dyDescent="0.25">
      <c r="Z6613"/>
      <c r="AD6613" s="5">
        <f t="shared" si="438"/>
        <v>46316</v>
      </c>
      <c r="AE6613" s="96" cm="1">
        <f t="array" ref="AE6613">_xlfn.XLOOKUP(AD6612,SELICHistorico[Data],SELICHistorico[SELIC dia]/100,AE6612,0)</f>
        <v>5.4266000000000004E-4</v>
      </c>
      <c r="AF6613" s="80">
        <f t="shared" si="436"/>
        <v>1.597802279782347</v>
      </c>
      <c r="AG6613" s="123">
        <f t="shared" si="435"/>
        <v>1597.802279</v>
      </c>
      <c r="AH6613" s="126" cm="1">
        <f t="array" ref="AH6613">_xlfn.XLOOKUP(AD6612,CDIHistorico_[Data],CDIHistorico_[CDI dia]/100,AH6612,0)</f>
        <v>5.4266000000000004E-4</v>
      </c>
      <c r="AI6613" s="2">
        <f t="shared" si="437"/>
        <v>1.597802279782347</v>
      </c>
    </row>
    <row r="6614" spans="26:35" hidden="1" x14ac:dyDescent="0.25">
      <c r="Z6614"/>
      <c r="AD6614" s="5">
        <f t="shared" si="438"/>
        <v>46317</v>
      </c>
      <c r="AE6614" s="96" cm="1">
        <f t="array" ref="AE6614">_xlfn.XLOOKUP(AD6613,SELICHistorico[Data],SELICHistorico[SELIC dia]/100,AE6613,0)</f>
        <v>5.4266000000000004E-4</v>
      </c>
      <c r="AF6614" s="80">
        <f t="shared" si="436"/>
        <v>1.5986693431674937</v>
      </c>
      <c r="AG6614" s="123">
        <f t="shared" si="435"/>
        <v>1598.669343</v>
      </c>
      <c r="AH6614" s="126" cm="1">
        <f t="array" ref="AH6614">_xlfn.XLOOKUP(AD6613,CDIHistorico_[Data],CDIHistorico_[CDI dia]/100,AH6613,0)</f>
        <v>5.4266000000000004E-4</v>
      </c>
      <c r="AI6614" s="2">
        <f t="shared" si="437"/>
        <v>1.5986693431674937</v>
      </c>
    </row>
    <row r="6615" spans="26:35" hidden="1" x14ac:dyDescent="0.25">
      <c r="Z6615"/>
      <c r="AD6615" s="5">
        <f t="shared" si="438"/>
        <v>46318</v>
      </c>
      <c r="AE6615" s="96" cm="1">
        <f t="array" ref="AE6615">_xlfn.XLOOKUP(AD6614,SELICHistorico[Data],SELICHistorico[SELIC dia]/100,AE6614,0)</f>
        <v>5.4266000000000004E-4</v>
      </c>
      <c r="AF6615" s="80">
        <f t="shared" si="436"/>
        <v>1.599536877073257</v>
      </c>
      <c r="AG6615" s="123">
        <f t="shared" si="435"/>
        <v>1599.536877</v>
      </c>
      <c r="AH6615" s="126" cm="1">
        <f t="array" ref="AH6615">_xlfn.XLOOKUP(AD6614,CDIHistorico_[Data],CDIHistorico_[CDI dia]/100,AH6614,0)</f>
        <v>5.4266000000000004E-4</v>
      </c>
      <c r="AI6615" s="2">
        <f t="shared" si="437"/>
        <v>1.599536877073257</v>
      </c>
    </row>
    <row r="6616" spans="26:35" hidden="1" x14ac:dyDescent="0.25">
      <c r="Z6616"/>
      <c r="AD6616" s="5">
        <f t="shared" si="438"/>
        <v>46321</v>
      </c>
      <c r="AE6616" s="96" cm="1">
        <f t="array" ref="AE6616">_xlfn.XLOOKUP(AD6615,SELICHistorico[Data],SELICHistorico[SELIC dia]/100,AE6615,0)</f>
        <v>5.4266000000000004E-4</v>
      </c>
      <c r="AF6616" s="80">
        <f t="shared" si="436"/>
        <v>1.6004048817549696</v>
      </c>
      <c r="AG6616" s="123">
        <f t="shared" si="435"/>
        <v>1600.4048809999999</v>
      </c>
      <c r="AH6616" s="126" cm="1">
        <f t="array" ref="AH6616">_xlfn.XLOOKUP(AD6615,CDIHistorico_[Data],CDIHistorico_[CDI dia]/100,AH6615,0)</f>
        <v>5.4266000000000004E-4</v>
      </c>
      <c r="AI6616" s="2">
        <f t="shared" si="437"/>
        <v>1.6004048817549696</v>
      </c>
    </row>
    <row r="6617" spans="26:35" hidden="1" x14ac:dyDescent="0.25">
      <c r="Z6617"/>
      <c r="AD6617" s="5">
        <f t="shared" si="438"/>
        <v>46322</v>
      </c>
      <c r="AE6617" s="96" cm="1">
        <f t="array" ref="AE6617">_xlfn.XLOOKUP(AD6616,SELICHistorico[Data],SELICHistorico[SELIC dia]/100,AE6616,0)</f>
        <v>5.4266000000000004E-4</v>
      </c>
      <c r="AF6617" s="80">
        <f t="shared" si="436"/>
        <v>1.6012733574681028</v>
      </c>
      <c r="AG6617" s="123">
        <f t="shared" si="435"/>
        <v>1601.273357</v>
      </c>
      <c r="AH6617" s="126" cm="1">
        <f t="array" ref="AH6617">_xlfn.XLOOKUP(AD6616,CDIHistorico_[Data],CDIHistorico_[CDI dia]/100,AH6616,0)</f>
        <v>5.4266000000000004E-4</v>
      </c>
      <c r="AI6617" s="2">
        <f t="shared" si="437"/>
        <v>1.6012733574681028</v>
      </c>
    </row>
    <row r="6618" spans="26:35" hidden="1" x14ac:dyDescent="0.25">
      <c r="Z6618"/>
      <c r="AD6618" s="5">
        <f t="shared" si="438"/>
        <v>46323</v>
      </c>
      <c r="AE6618" s="96" cm="1">
        <f t="array" ref="AE6618">_xlfn.XLOOKUP(AD6617,SELICHistorico[Data],SELICHistorico[SELIC dia]/100,AE6617,0)</f>
        <v>5.4266000000000004E-4</v>
      </c>
      <c r="AF6618" s="80">
        <f t="shared" si="436"/>
        <v>1.6021423044682666</v>
      </c>
      <c r="AG6618" s="123">
        <f t="shared" si="435"/>
        <v>1602.142304</v>
      </c>
      <c r="AH6618" s="126" cm="1">
        <f t="array" ref="AH6618">_xlfn.XLOOKUP(AD6617,CDIHistorico_[Data],CDIHistorico_[CDI dia]/100,AH6617,0)</f>
        <v>5.4266000000000004E-4</v>
      </c>
      <c r="AI6618" s="2">
        <f t="shared" si="437"/>
        <v>1.6021423044682666</v>
      </c>
    </row>
    <row r="6619" spans="26:35" hidden="1" x14ac:dyDescent="0.25">
      <c r="Z6619"/>
      <c r="AD6619" s="5">
        <f t="shared" si="438"/>
        <v>46324</v>
      </c>
      <c r="AE6619" s="96" cm="1">
        <f t="array" ref="AE6619">_xlfn.XLOOKUP(AD6618,SELICHistorico[Data],SELICHistorico[SELIC dia]/100,AE6618,0)</f>
        <v>5.4266000000000004E-4</v>
      </c>
      <c r="AF6619" s="80">
        <f t="shared" si="436"/>
        <v>1.6030117230112093</v>
      </c>
      <c r="AG6619" s="123">
        <f t="shared" si="435"/>
        <v>1603.0117230000001</v>
      </c>
      <c r="AH6619" s="126" cm="1">
        <f t="array" ref="AH6619">_xlfn.XLOOKUP(AD6618,CDIHistorico_[Data],CDIHistorico_[CDI dia]/100,AH6618,0)</f>
        <v>5.4266000000000004E-4</v>
      </c>
      <c r="AI6619" s="2">
        <f t="shared" si="437"/>
        <v>1.6030117230112093</v>
      </c>
    </row>
    <row r="6620" spans="26:35" hidden="1" x14ac:dyDescent="0.25">
      <c r="Z6620"/>
      <c r="AD6620" s="5">
        <f t="shared" si="438"/>
        <v>46325</v>
      </c>
      <c r="AE6620" s="96" cm="1">
        <f t="array" ref="AE6620">_xlfn.XLOOKUP(AD6619,SELICHistorico[Data],SELICHistorico[SELIC dia]/100,AE6619,0)</f>
        <v>5.4266000000000004E-4</v>
      </c>
      <c r="AF6620" s="80">
        <f t="shared" si="436"/>
        <v>1.6038816133528186</v>
      </c>
      <c r="AG6620" s="123">
        <f t="shared" si="435"/>
        <v>1603.881613</v>
      </c>
      <c r="AH6620" s="126" cm="1">
        <f t="array" ref="AH6620">_xlfn.XLOOKUP(AD6619,CDIHistorico_[Data],CDIHistorico_[CDI dia]/100,AH6619,0)</f>
        <v>5.4266000000000004E-4</v>
      </c>
      <c r="AI6620" s="2">
        <f t="shared" si="437"/>
        <v>1.6038816133528186</v>
      </c>
    </row>
    <row r="6621" spans="26:35" hidden="1" x14ac:dyDescent="0.25">
      <c r="Z6621"/>
      <c r="AD6621" s="5">
        <f t="shared" si="438"/>
        <v>46329</v>
      </c>
      <c r="AE6621" s="96" cm="1">
        <f t="array" ref="AE6621">_xlfn.XLOOKUP(AD6620,SELICHistorico[Data],SELICHistorico[SELIC dia]/100,AE6620,0)</f>
        <v>5.4266000000000004E-4</v>
      </c>
      <c r="AF6621" s="80">
        <f t="shared" si="436"/>
        <v>1.6047519757491207</v>
      </c>
      <c r="AG6621" s="123">
        <f t="shared" si="435"/>
        <v>1604.7519749999999</v>
      </c>
      <c r="AH6621" s="126" cm="1">
        <f t="array" ref="AH6621">_xlfn.XLOOKUP(AD6620,CDIHistorico_[Data],CDIHistorico_[CDI dia]/100,AH6620,0)</f>
        <v>5.4266000000000004E-4</v>
      </c>
      <c r="AI6621" s="2">
        <f t="shared" si="437"/>
        <v>1.6047519757491207</v>
      </c>
    </row>
    <row r="6622" spans="26:35" hidden="1" x14ac:dyDescent="0.25">
      <c r="Z6622"/>
      <c r="AD6622" s="5">
        <f t="shared" si="438"/>
        <v>46330</v>
      </c>
      <c r="AE6622" s="96" cm="1">
        <f t="array" ref="AE6622">_xlfn.XLOOKUP(AD6621,SELICHistorico[Data],SELICHistorico[SELIC dia]/100,AE6621,0)</f>
        <v>5.4266000000000004E-4</v>
      </c>
      <c r="AF6622" s="80">
        <f t="shared" si="436"/>
        <v>1.6056228104562806</v>
      </c>
      <c r="AG6622" s="123">
        <f t="shared" si="435"/>
        <v>1605.6228100000001</v>
      </c>
      <c r="AH6622" s="126" cm="1">
        <f t="array" ref="AH6622">_xlfn.XLOOKUP(AD6621,CDIHistorico_[Data],CDIHistorico_[CDI dia]/100,AH6621,0)</f>
        <v>5.4266000000000004E-4</v>
      </c>
      <c r="AI6622" s="2">
        <f t="shared" si="437"/>
        <v>1.6056228104562806</v>
      </c>
    </row>
    <row r="6623" spans="26:35" hidden="1" x14ac:dyDescent="0.25">
      <c r="Z6623"/>
      <c r="AD6623" s="5">
        <f t="shared" si="438"/>
        <v>46331</v>
      </c>
      <c r="AE6623" s="96" cm="1">
        <f t="array" ref="AE6623">_xlfn.XLOOKUP(AD6622,SELICHistorico[Data],SELICHistorico[SELIC dia]/100,AE6622,0)</f>
        <v>5.4266000000000004E-4</v>
      </c>
      <c r="AF6623" s="80">
        <f t="shared" si="436"/>
        <v>1.6064941177306029</v>
      </c>
      <c r="AG6623" s="123">
        <f t="shared" si="435"/>
        <v>1606.494117</v>
      </c>
      <c r="AH6623" s="126" cm="1">
        <f t="array" ref="AH6623">_xlfn.XLOOKUP(AD6622,CDIHistorico_[Data],CDIHistorico_[CDI dia]/100,AH6622,0)</f>
        <v>5.4266000000000004E-4</v>
      </c>
      <c r="AI6623" s="2">
        <f t="shared" si="437"/>
        <v>1.6064941177306029</v>
      </c>
    </row>
    <row r="6624" spans="26:35" hidden="1" x14ac:dyDescent="0.25">
      <c r="Z6624"/>
      <c r="AD6624" s="5">
        <f t="shared" si="438"/>
        <v>46332</v>
      </c>
      <c r="AE6624" s="96" cm="1">
        <f t="array" ref="AE6624">_xlfn.XLOOKUP(AD6623,SELICHistorico[Data],SELICHistorico[SELIC dia]/100,AE6623,0)</f>
        <v>5.4266000000000004E-4</v>
      </c>
      <c r="AF6624" s="80">
        <f t="shared" si="436"/>
        <v>1.6073658978285306</v>
      </c>
      <c r="AG6624" s="123">
        <f t="shared" si="435"/>
        <v>1607.3658969999999</v>
      </c>
      <c r="AH6624" s="126" cm="1">
        <f t="array" ref="AH6624">_xlfn.XLOOKUP(AD6623,CDIHistorico_[Data],CDIHistorico_[CDI dia]/100,AH6623,0)</f>
        <v>5.4266000000000004E-4</v>
      </c>
      <c r="AI6624" s="2">
        <f t="shared" si="437"/>
        <v>1.6073658978285306</v>
      </c>
    </row>
    <row r="6625" spans="26:35" hidden="1" x14ac:dyDescent="0.25">
      <c r="Z6625"/>
      <c r="AD6625" s="5">
        <f t="shared" si="438"/>
        <v>46335</v>
      </c>
      <c r="AE6625" s="96" cm="1">
        <f t="array" ref="AE6625">_xlfn.XLOOKUP(AD6624,SELICHistorico[Data],SELICHistorico[SELIC dia]/100,AE6624,0)</f>
        <v>5.4266000000000004E-4</v>
      </c>
      <c r="AF6625" s="80">
        <f t="shared" si="436"/>
        <v>1.6082381510066461</v>
      </c>
      <c r="AG6625" s="123">
        <f t="shared" si="435"/>
        <v>1608.238151</v>
      </c>
      <c r="AH6625" s="126" cm="1">
        <f t="array" ref="AH6625">_xlfn.XLOOKUP(AD6624,CDIHistorico_[Data],CDIHistorico_[CDI dia]/100,AH6624,0)</f>
        <v>5.4266000000000004E-4</v>
      </c>
      <c r="AI6625" s="2">
        <f t="shared" si="437"/>
        <v>1.6082381510066461</v>
      </c>
    </row>
    <row r="6626" spans="26:35" hidden="1" x14ac:dyDescent="0.25">
      <c r="Z6626"/>
      <c r="AD6626" s="5">
        <f t="shared" si="438"/>
        <v>46336</v>
      </c>
      <c r="AE6626" s="96" cm="1">
        <f t="array" ref="AE6626">_xlfn.XLOOKUP(AD6625,SELICHistorico[Data],SELICHistorico[SELIC dia]/100,AE6625,0)</f>
        <v>5.4266000000000004E-4</v>
      </c>
      <c r="AF6626" s="80">
        <f t="shared" si="436"/>
        <v>1.6091108775216714</v>
      </c>
      <c r="AG6626" s="123">
        <f t="shared" si="435"/>
        <v>1609.1108770000001</v>
      </c>
      <c r="AH6626" s="126" cm="1">
        <f t="array" ref="AH6626">_xlfn.XLOOKUP(AD6625,CDIHistorico_[Data],CDIHistorico_[CDI dia]/100,AH6625,0)</f>
        <v>5.4266000000000004E-4</v>
      </c>
      <c r="AI6626" s="2">
        <f t="shared" si="437"/>
        <v>1.6091108775216714</v>
      </c>
    </row>
    <row r="6627" spans="26:35" hidden="1" x14ac:dyDescent="0.25">
      <c r="Z6627"/>
      <c r="AD6627" s="5">
        <f t="shared" si="438"/>
        <v>46337</v>
      </c>
      <c r="AE6627" s="96" cm="1">
        <f t="array" ref="AE6627">_xlfn.XLOOKUP(AD6626,SELICHistorico[Data],SELICHistorico[SELIC dia]/100,AE6626,0)</f>
        <v>5.4266000000000004E-4</v>
      </c>
      <c r="AF6627" s="80">
        <f t="shared" si="436"/>
        <v>1.6099840776304672</v>
      </c>
      <c r="AG6627" s="123">
        <f t="shared" si="435"/>
        <v>1609.9840770000001</v>
      </c>
      <c r="AH6627" s="126" cm="1">
        <f t="array" ref="AH6627">_xlfn.XLOOKUP(AD6626,CDIHistorico_[Data],CDIHistorico_[CDI dia]/100,AH6626,0)</f>
        <v>5.4266000000000004E-4</v>
      </c>
      <c r="AI6627" s="2">
        <f t="shared" si="437"/>
        <v>1.6099840776304672</v>
      </c>
    </row>
    <row r="6628" spans="26:35" hidden="1" x14ac:dyDescent="0.25">
      <c r="Z6628"/>
      <c r="AD6628" s="5">
        <f t="shared" si="438"/>
        <v>46338</v>
      </c>
      <c r="AE6628" s="96" cm="1">
        <f t="array" ref="AE6628">_xlfn.XLOOKUP(AD6627,SELICHistorico[Data],SELICHistorico[SELIC dia]/100,AE6627,0)</f>
        <v>5.4266000000000004E-4</v>
      </c>
      <c r="AF6628" s="80">
        <f t="shared" si="436"/>
        <v>1.6108577515900342</v>
      </c>
      <c r="AG6628" s="123">
        <f t="shared" si="435"/>
        <v>1610.857751</v>
      </c>
      <c r="AH6628" s="126" cm="1">
        <f t="array" ref="AH6628">_xlfn.XLOOKUP(AD6627,CDIHistorico_[Data],CDIHistorico_[CDI dia]/100,AH6627,0)</f>
        <v>5.4266000000000004E-4</v>
      </c>
      <c r="AI6628" s="2">
        <f t="shared" si="437"/>
        <v>1.6108577515900342</v>
      </c>
    </row>
    <row r="6629" spans="26:35" hidden="1" x14ac:dyDescent="0.25">
      <c r="Z6629"/>
      <c r="AD6629" s="5">
        <f t="shared" si="438"/>
        <v>46339</v>
      </c>
      <c r="AE6629" s="96" cm="1">
        <f t="array" ref="AE6629">_xlfn.XLOOKUP(AD6628,SELICHistorico[Data],SELICHistorico[SELIC dia]/100,AE6628,0)</f>
        <v>5.4266000000000004E-4</v>
      </c>
      <c r="AF6629" s="80">
        <f t="shared" si="436"/>
        <v>1.6117318996575121</v>
      </c>
      <c r="AG6629" s="123">
        <f t="shared" si="435"/>
        <v>1611.7318990000001</v>
      </c>
      <c r="AH6629" s="126" cm="1">
        <f t="array" ref="AH6629">_xlfn.XLOOKUP(AD6628,CDIHistorico_[Data],CDIHistorico_[CDI dia]/100,AH6628,0)</f>
        <v>5.4266000000000004E-4</v>
      </c>
      <c r="AI6629" s="2">
        <f t="shared" si="437"/>
        <v>1.6117318996575121</v>
      </c>
    </row>
    <row r="6630" spans="26:35" hidden="1" x14ac:dyDescent="0.25">
      <c r="Z6630"/>
      <c r="AD6630" s="5">
        <f t="shared" si="438"/>
        <v>46342</v>
      </c>
      <c r="AE6630" s="96" cm="1">
        <f t="array" ref="AE6630">_xlfn.XLOOKUP(AD6629,SELICHistorico[Data],SELICHistorico[SELIC dia]/100,AE6629,0)</f>
        <v>5.4266000000000004E-4</v>
      </c>
      <c r="AF6630" s="80">
        <f t="shared" si="436"/>
        <v>1.6126065220901802</v>
      </c>
      <c r="AG6630" s="123">
        <f t="shared" si="435"/>
        <v>1612.606522</v>
      </c>
      <c r="AH6630" s="126" cm="1">
        <f t="array" ref="AH6630">_xlfn.XLOOKUP(AD6629,CDIHistorico_[Data],CDIHistorico_[CDI dia]/100,AH6629,0)</f>
        <v>5.4266000000000004E-4</v>
      </c>
      <c r="AI6630" s="2">
        <f t="shared" si="437"/>
        <v>1.6126065220901802</v>
      </c>
    </row>
    <row r="6631" spans="26:35" hidden="1" x14ac:dyDescent="0.25">
      <c r="Z6631"/>
      <c r="AD6631" s="5">
        <f t="shared" si="438"/>
        <v>46343</v>
      </c>
      <c r="AE6631" s="96" cm="1">
        <f t="array" ref="AE6631">_xlfn.XLOOKUP(AD6630,SELICHistorico[Data],SELICHistorico[SELIC dia]/100,AE6630,0)</f>
        <v>5.4266000000000004E-4</v>
      </c>
      <c r="AF6631" s="80">
        <f t="shared" si="436"/>
        <v>1.6134816191454577</v>
      </c>
      <c r="AG6631" s="123">
        <f t="shared" si="435"/>
        <v>1613.4816189999999</v>
      </c>
      <c r="AH6631" s="126" cm="1">
        <f t="array" ref="AH6631">_xlfn.XLOOKUP(AD6630,CDIHistorico_[Data],CDIHistorico_[CDI dia]/100,AH6630,0)</f>
        <v>5.4266000000000004E-4</v>
      </c>
      <c r="AI6631" s="2">
        <f t="shared" si="437"/>
        <v>1.6134816191454577</v>
      </c>
    </row>
    <row r="6632" spans="26:35" hidden="1" x14ac:dyDescent="0.25">
      <c r="Z6632"/>
      <c r="AD6632" s="5">
        <f t="shared" si="438"/>
        <v>46344</v>
      </c>
      <c r="AE6632" s="96" cm="1">
        <f t="array" ref="AE6632">_xlfn.XLOOKUP(AD6631,SELICHistorico[Data],SELICHistorico[SELIC dia]/100,AE6631,0)</f>
        <v>5.4266000000000004E-4</v>
      </c>
      <c r="AF6632" s="80">
        <f t="shared" si="436"/>
        <v>1.6143571910809034</v>
      </c>
      <c r="AG6632" s="123">
        <f t="shared" si="435"/>
        <v>1614.3571910000001</v>
      </c>
      <c r="AH6632" s="126" cm="1">
        <f t="array" ref="AH6632">_xlfn.XLOOKUP(AD6631,CDIHistorico_[Data],CDIHistorico_[CDI dia]/100,AH6631,0)</f>
        <v>5.4266000000000004E-4</v>
      </c>
      <c r="AI6632" s="2">
        <f t="shared" si="437"/>
        <v>1.6143571910809034</v>
      </c>
    </row>
    <row r="6633" spans="26:35" hidden="1" x14ac:dyDescent="0.25">
      <c r="Z6633"/>
      <c r="AD6633" s="5">
        <f t="shared" si="438"/>
        <v>46345</v>
      </c>
      <c r="AE6633" s="96" cm="1">
        <f t="array" ref="AE6633">_xlfn.XLOOKUP(AD6632,SELICHistorico[Data],SELICHistorico[SELIC dia]/100,AE6632,0)</f>
        <v>5.4266000000000004E-4</v>
      </c>
      <c r="AF6633" s="80">
        <f t="shared" si="436"/>
        <v>1.6152332381542154</v>
      </c>
      <c r="AG6633" s="123">
        <f t="shared" si="435"/>
        <v>1615.233238</v>
      </c>
      <c r="AH6633" s="126" cm="1">
        <f t="array" ref="AH6633">_xlfn.XLOOKUP(AD6632,CDIHistorico_[Data],CDIHistorico_[CDI dia]/100,AH6632,0)</f>
        <v>5.4266000000000004E-4</v>
      </c>
      <c r="AI6633" s="2">
        <f t="shared" si="437"/>
        <v>1.6152332381542154</v>
      </c>
    </row>
    <row r="6634" spans="26:35" hidden="1" x14ac:dyDescent="0.25">
      <c r="Z6634"/>
      <c r="AD6634" s="5">
        <f t="shared" si="438"/>
        <v>46349</v>
      </c>
      <c r="AE6634" s="96" cm="1">
        <f t="array" ref="AE6634">_xlfn.XLOOKUP(AD6633,SELICHistorico[Data],SELICHistorico[SELIC dia]/100,AE6633,0)</f>
        <v>5.4266000000000004E-4</v>
      </c>
      <c r="AF6634" s="80">
        <f t="shared" si="436"/>
        <v>1.6161097606232322</v>
      </c>
      <c r="AG6634" s="123">
        <f t="shared" si="435"/>
        <v>1616.1097600000001</v>
      </c>
      <c r="AH6634" s="126" cm="1">
        <f t="array" ref="AH6634">_xlfn.XLOOKUP(AD6633,CDIHistorico_[Data],CDIHistorico_[CDI dia]/100,AH6633,0)</f>
        <v>5.4266000000000004E-4</v>
      </c>
      <c r="AI6634" s="2">
        <f t="shared" si="437"/>
        <v>1.6161097606232322</v>
      </c>
    </row>
    <row r="6635" spans="26:35" hidden="1" x14ac:dyDescent="0.25">
      <c r="Z6635"/>
      <c r="AD6635" s="5">
        <f t="shared" si="438"/>
        <v>46350</v>
      </c>
      <c r="AE6635" s="96" cm="1">
        <f t="array" ref="AE6635">_xlfn.XLOOKUP(AD6634,SELICHistorico[Data],SELICHistorico[SELIC dia]/100,AE6634,0)</f>
        <v>5.4266000000000004E-4</v>
      </c>
      <c r="AF6635" s="80">
        <f t="shared" si="436"/>
        <v>1.6169867587459321</v>
      </c>
      <c r="AG6635" s="123">
        <f t="shared" si="435"/>
        <v>1616.986758</v>
      </c>
      <c r="AH6635" s="126" cm="1">
        <f t="array" ref="AH6635">_xlfn.XLOOKUP(AD6634,CDIHistorico_[Data],CDIHistorico_[CDI dia]/100,AH6634,0)</f>
        <v>5.4266000000000004E-4</v>
      </c>
      <c r="AI6635" s="2">
        <f t="shared" si="437"/>
        <v>1.6169867587459321</v>
      </c>
    </row>
    <row r="6636" spans="26:35" hidden="1" x14ac:dyDescent="0.25">
      <c r="Z6636"/>
      <c r="AD6636" s="5">
        <f t="shared" si="438"/>
        <v>46351</v>
      </c>
      <c r="AE6636" s="96" cm="1">
        <f t="array" ref="AE6636">_xlfn.XLOOKUP(AD6635,SELICHistorico[Data],SELICHistorico[SELIC dia]/100,AE6635,0)</f>
        <v>5.4266000000000004E-4</v>
      </c>
      <c r="AF6636" s="80">
        <f t="shared" si="436"/>
        <v>1.6178642327804331</v>
      </c>
      <c r="AG6636" s="123">
        <f t="shared" si="435"/>
        <v>1617.8642319999999</v>
      </c>
      <c r="AH6636" s="126" cm="1">
        <f t="array" ref="AH6636">_xlfn.XLOOKUP(AD6635,CDIHistorico_[Data],CDIHistorico_[CDI dia]/100,AH6635,0)</f>
        <v>5.4266000000000004E-4</v>
      </c>
      <c r="AI6636" s="2">
        <f t="shared" si="437"/>
        <v>1.6178642327804331</v>
      </c>
    </row>
    <row r="6637" spans="26:35" hidden="1" x14ac:dyDescent="0.25">
      <c r="Z6637"/>
      <c r="AD6637" s="5">
        <f t="shared" si="438"/>
        <v>46352</v>
      </c>
      <c r="AE6637" s="96" cm="1">
        <f t="array" ref="AE6637">_xlfn.XLOOKUP(AD6636,SELICHistorico[Data],SELICHistorico[SELIC dia]/100,AE6636,0)</f>
        <v>5.4266000000000004E-4</v>
      </c>
      <c r="AF6637" s="80">
        <f t="shared" si="436"/>
        <v>1.6187421829849937</v>
      </c>
      <c r="AG6637" s="123">
        <f t="shared" si="435"/>
        <v>1618.742182</v>
      </c>
      <c r="AH6637" s="126" cm="1">
        <f t="array" ref="AH6637">_xlfn.XLOOKUP(AD6636,CDIHistorico_[Data],CDIHistorico_[CDI dia]/100,AH6636,0)</f>
        <v>5.4266000000000004E-4</v>
      </c>
      <c r="AI6637" s="2">
        <f t="shared" si="437"/>
        <v>1.6187421829849937</v>
      </c>
    </row>
    <row r="6638" spans="26:35" hidden="1" x14ac:dyDescent="0.25">
      <c r="Z6638"/>
      <c r="AD6638" s="5">
        <f t="shared" si="438"/>
        <v>46353</v>
      </c>
      <c r="AE6638" s="96" cm="1">
        <f t="array" ref="AE6638">_xlfn.XLOOKUP(AD6637,SELICHistorico[Data],SELICHistorico[SELIC dia]/100,AE6637,0)</f>
        <v>5.4266000000000004E-4</v>
      </c>
      <c r="AF6638" s="80">
        <f t="shared" si="436"/>
        <v>1.6196206096180124</v>
      </c>
      <c r="AG6638" s="123">
        <f t="shared" si="435"/>
        <v>1619.6206090000001</v>
      </c>
      <c r="AH6638" s="126" cm="1">
        <f t="array" ref="AH6638">_xlfn.XLOOKUP(AD6637,CDIHistorico_[Data],CDIHistorico_[CDI dia]/100,AH6637,0)</f>
        <v>5.4266000000000004E-4</v>
      </c>
      <c r="AI6638" s="2">
        <f t="shared" si="437"/>
        <v>1.6196206096180124</v>
      </c>
    </row>
    <row r="6639" spans="26:35" hidden="1" x14ac:dyDescent="0.25">
      <c r="Z6639"/>
      <c r="AD6639" s="5">
        <f t="shared" si="438"/>
        <v>46356</v>
      </c>
      <c r="AE6639" s="96" cm="1">
        <f t="array" ref="AE6639">_xlfn.XLOOKUP(AD6638,SELICHistorico[Data],SELICHistorico[SELIC dia]/100,AE6638,0)</f>
        <v>5.4266000000000004E-4</v>
      </c>
      <c r="AF6639" s="80">
        <f t="shared" si="436"/>
        <v>1.6204995129380277</v>
      </c>
      <c r="AG6639" s="123">
        <f t="shared" si="435"/>
        <v>1620.4995120000001</v>
      </c>
      <c r="AH6639" s="126" cm="1">
        <f t="array" ref="AH6639">_xlfn.XLOOKUP(AD6638,CDIHistorico_[Data],CDIHistorico_[CDI dia]/100,AH6638,0)</f>
        <v>5.4266000000000004E-4</v>
      </c>
      <c r="AI6639" s="2">
        <f t="shared" si="437"/>
        <v>1.6204995129380277</v>
      </c>
    </row>
    <row r="6640" spans="26:35" hidden="1" x14ac:dyDescent="0.25">
      <c r="Z6640"/>
      <c r="AD6640" s="5">
        <f t="shared" si="438"/>
        <v>46357</v>
      </c>
      <c r="AE6640" s="96" cm="1">
        <f t="array" ref="AE6640">_xlfn.XLOOKUP(AD6639,SELICHistorico[Data],SELICHistorico[SELIC dia]/100,AE6639,0)</f>
        <v>5.4266000000000004E-4</v>
      </c>
      <c r="AF6640" s="80">
        <f t="shared" si="436"/>
        <v>1.6213788932037188</v>
      </c>
      <c r="AG6640" s="123">
        <f t="shared" si="435"/>
        <v>1621.3788930000001</v>
      </c>
      <c r="AH6640" s="126" cm="1">
        <f t="array" ref="AH6640">_xlfn.XLOOKUP(AD6639,CDIHistorico_[Data],CDIHistorico_[CDI dia]/100,AH6639,0)</f>
        <v>5.4266000000000004E-4</v>
      </c>
      <c r="AI6640" s="2">
        <f t="shared" si="437"/>
        <v>1.6213788932037188</v>
      </c>
    </row>
    <row r="6641" spans="26:35" hidden="1" x14ac:dyDescent="0.25">
      <c r="Z6641"/>
      <c r="AD6641" s="5">
        <f t="shared" si="438"/>
        <v>46358</v>
      </c>
      <c r="AE6641" s="96" cm="1">
        <f t="array" ref="AE6641">_xlfn.XLOOKUP(AD6640,SELICHistorico[Data],SELICHistorico[SELIC dia]/100,AE6640,0)</f>
        <v>5.4266000000000004E-4</v>
      </c>
      <c r="AF6641" s="80">
        <f t="shared" si="436"/>
        <v>1.6222587506739048</v>
      </c>
      <c r="AG6641" s="123">
        <f t="shared" si="435"/>
        <v>1622.25875</v>
      </c>
      <c r="AH6641" s="126" cm="1">
        <f t="array" ref="AH6641">_xlfn.XLOOKUP(AD6640,CDIHistorico_[Data],CDIHistorico_[CDI dia]/100,AH6640,0)</f>
        <v>5.4266000000000004E-4</v>
      </c>
      <c r="AI6641" s="2">
        <f t="shared" si="437"/>
        <v>1.6222587506739048</v>
      </c>
    </row>
    <row r="6642" spans="26:35" hidden="1" x14ac:dyDescent="0.25">
      <c r="Z6642"/>
      <c r="AD6642" s="5">
        <f t="shared" si="438"/>
        <v>46359</v>
      </c>
      <c r="AE6642" s="96" cm="1">
        <f t="array" ref="AE6642">_xlfn.XLOOKUP(AD6641,SELICHistorico[Data],SELICHistorico[SELIC dia]/100,AE6641,0)</f>
        <v>5.4266000000000004E-4</v>
      </c>
      <c r="AF6642" s="80">
        <f t="shared" si="436"/>
        <v>1.6231390856075456</v>
      </c>
      <c r="AG6642" s="123">
        <f t="shared" si="435"/>
        <v>1623.139085</v>
      </c>
      <c r="AH6642" s="126" cm="1">
        <f t="array" ref="AH6642">_xlfn.XLOOKUP(AD6641,CDIHistorico_[Data],CDIHistorico_[CDI dia]/100,AH6641,0)</f>
        <v>5.4266000000000004E-4</v>
      </c>
      <c r="AI6642" s="2">
        <f t="shared" si="437"/>
        <v>1.6231390856075456</v>
      </c>
    </row>
    <row r="6643" spans="26:35" hidden="1" x14ac:dyDescent="0.25">
      <c r="Z6643"/>
      <c r="AD6643" s="5">
        <f t="shared" si="438"/>
        <v>46360</v>
      </c>
      <c r="AE6643" s="96" cm="1">
        <f t="array" ref="AE6643">_xlfn.XLOOKUP(AD6642,SELICHistorico[Data],SELICHistorico[SELIC dia]/100,AE6642,0)</f>
        <v>5.4266000000000004E-4</v>
      </c>
      <c r="AF6643" s="80">
        <f t="shared" si="436"/>
        <v>1.6240198982637415</v>
      </c>
      <c r="AG6643" s="123">
        <f t="shared" si="435"/>
        <v>1624.019898</v>
      </c>
      <c r="AH6643" s="126" cm="1">
        <f t="array" ref="AH6643">_xlfn.XLOOKUP(AD6642,CDIHistorico_[Data],CDIHistorico_[CDI dia]/100,AH6642,0)</f>
        <v>5.4266000000000004E-4</v>
      </c>
      <c r="AI6643" s="2">
        <f t="shared" si="437"/>
        <v>1.6240198982637415</v>
      </c>
    </row>
    <row r="6644" spans="26:35" hidden="1" x14ac:dyDescent="0.25">
      <c r="Z6644"/>
      <c r="AD6644" s="5">
        <f t="shared" si="438"/>
        <v>46363</v>
      </c>
      <c r="AE6644" s="96" cm="1">
        <f t="array" ref="AE6644">_xlfn.XLOOKUP(AD6643,SELICHistorico[Data],SELICHistorico[SELIC dia]/100,AE6643,0)</f>
        <v>5.4266000000000004E-4</v>
      </c>
      <c r="AF6644" s="80">
        <f t="shared" si="436"/>
        <v>1.6249011889017333</v>
      </c>
      <c r="AG6644" s="123">
        <f t="shared" si="435"/>
        <v>1624.901188</v>
      </c>
      <c r="AH6644" s="126" cm="1">
        <f t="array" ref="AH6644">_xlfn.XLOOKUP(AD6643,CDIHistorico_[Data],CDIHistorico_[CDI dia]/100,AH6643,0)</f>
        <v>5.4266000000000004E-4</v>
      </c>
      <c r="AI6644" s="2">
        <f t="shared" si="437"/>
        <v>1.6249011889017333</v>
      </c>
    </row>
    <row r="6645" spans="26:35" hidden="1" x14ac:dyDescent="0.25">
      <c r="Z6645"/>
      <c r="AD6645" s="5">
        <f t="shared" si="438"/>
        <v>46364</v>
      </c>
      <c r="AE6645" s="96" cm="1">
        <f t="array" ref="AE6645">_xlfn.XLOOKUP(AD6644,SELICHistorico[Data],SELICHistorico[SELIC dia]/100,AE6644,0)</f>
        <v>5.4266000000000004E-4</v>
      </c>
      <c r="AF6645" s="80">
        <f t="shared" si="436"/>
        <v>1.6257829577809026</v>
      </c>
      <c r="AG6645" s="123">
        <f t="shared" si="435"/>
        <v>1625.7829569999999</v>
      </c>
      <c r="AH6645" s="126" cm="1">
        <f t="array" ref="AH6645">_xlfn.XLOOKUP(AD6644,CDIHistorico_[Data],CDIHistorico_[CDI dia]/100,AH6644,0)</f>
        <v>5.4266000000000004E-4</v>
      </c>
      <c r="AI6645" s="2">
        <f t="shared" si="437"/>
        <v>1.6257829577809026</v>
      </c>
    </row>
    <row r="6646" spans="26:35" hidden="1" x14ac:dyDescent="0.25">
      <c r="Z6646"/>
      <c r="AD6646" s="5">
        <f t="shared" si="438"/>
        <v>46365</v>
      </c>
      <c r="AE6646" s="96" cm="1">
        <f t="array" ref="AE6646">_xlfn.XLOOKUP(AD6645,SELICHistorico[Data],SELICHistorico[SELIC dia]/100,AE6645,0)</f>
        <v>5.4266000000000004E-4</v>
      </c>
      <c r="AF6646" s="80">
        <f t="shared" si="436"/>
        <v>1.6266652051607722</v>
      </c>
      <c r="AG6646" s="123">
        <f t="shared" si="435"/>
        <v>1626.665205</v>
      </c>
      <c r="AH6646" s="126" cm="1">
        <f t="array" ref="AH6646">_xlfn.XLOOKUP(AD6645,CDIHistorico_[Data],CDIHistorico_[CDI dia]/100,AH6645,0)</f>
        <v>5.4266000000000004E-4</v>
      </c>
      <c r="AI6646" s="2">
        <f t="shared" si="437"/>
        <v>1.6266652051607722</v>
      </c>
    </row>
    <row r="6647" spans="26:35" hidden="1" x14ac:dyDescent="0.25">
      <c r="Z6647"/>
      <c r="AD6647" s="5">
        <f t="shared" si="438"/>
        <v>46366</v>
      </c>
      <c r="AE6647" s="96" cm="1">
        <f t="array" ref="AE6647">_xlfn.XLOOKUP(AD6646,SELICHistorico[Data],SELICHistorico[SELIC dia]/100,AE6646,0)</f>
        <v>5.4266000000000004E-4</v>
      </c>
      <c r="AF6647" s="80">
        <f t="shared" si="436"/>
        <v>1.6275479313010048</v>
      </c>
      <c r="AG6647" s="123">
        <f t="shared" si="435"/>
        <v>1627.5479310000001</v>
      </c>
      <c r="AH6647" s="126" cm="1">
        <f t="array" ref="AH6647">_xlfn.XLOOKUP(AD6646,CDIHistorico_[Data],CDIHistorico_[CDI dia]/100,AH6646,0)</f>
        <v>5.4266000000000004E-4</v>
      </c>
      <c r="AI6647" s="2">
        <f t="shared" si="437"/>
        <v>1.6275479313010048</v>
      </c>
    </row>
    <row r="6648" spans="26:35" hidden="1" x14ac:dyDescent="0.25">
      <c r="Z6648"/>
      <c r="AD6648" s="5">
        <f t="shared" si="438"/>
        <v>46367</v>
      </c>
      <c r="AE6648" s="96" cm="1">
        <f t="array" ref="AE6648">_xlfn.XLOOKUP(AD6647,SELICHistorico[Data],SELICHistorico[SELIC dia]/100,AE6647,0)</f>
        <v>5.4266000000000004E-4</v>
      </c>
      <c r="AF6648" s="80">
        <f t="shared" si="436"/>
        <v>1.6284311364614046</v>
      </c>
      <c r="AG6648" s="123">
        <f t="shared" si="435"/>
        <v>1628.4311359999999</v>
      </c>
      <c r="AH6648" s="126" cm="1">
        <f t="array" ref="AH6648">_xlfn.XLOOKUP(AD6647,CDIHistorico_[Data],CDIHistorico_[CDI dia]/100,AH6647,0)</f>
        <v>5.4266000000000004E-4</v>
      </c>
      <c r="AI6648" s="2">
        <f t="shared" si="437"/>
        <v>1.6284311364614046</v>
      </c>
    </row>
    <row r="6649" spans="26:35" hidden="1" x14ac:dyDescent="0.25">
      <c r="Z6649"/>
      <c r="AD6649" s="5">
        <f t="shared" si="438"/>
        <v>46370</v>
      </c>
      <c r="AE6649" s="96" cm="1">
        <f t="array" ref="AE6649">_xlfn.XLOOKUP(AD6648,SELICHistorico[Data],SELICHistorico[SELIC dia]/100,AE6648,0)</f>
        <v>5.4266000000000004E-4</v>
      </c>
      <c r="AF6649" s="80">
        <f t="shared" si="436"/>
        <v>1.6293148209019168</v>
      </c>
      <c r="AG6649" s="123">
        <f t="shared" si="435"/>
        <v>1629.3148200000001</v>
      </c>
      <c r="AH6649" s="126" cm="1">
        <f t="array" ref="AH6649">_xlfn.XLOOKUP(AD6648,CDIHistorico_[Data],CDIHistorico_[CDI dia]/100,AH6648,0)</f>
        <v>5.4266000000000004E-4</v>
      </c>
      <c r="AI6649" s="2">
        <f t="shared" si="437"/>
        <v>1.6293148209019168</v>
      </c>
    </row>
    <row r="6650" spans="26:35" hidden="1" x14ac:dyDescent="0.25">
      <c r="Z6650"/>
      <c r="AD6650" s="5">
        <f t="shared" si="438"/>
        <v>46371</v>
      </c>
      <c r="AE6650" s="96" cm="1">
        <f t="array" ref="AE6650">_xlfn.XLOOKUP(AD6649,SELICHistorico[Data],SELICHistorico[SELIC dia]/100,AE6649,0)</f>
        <v>5.4266000000000004E-4</v>
      </c>
      <c r="AF6650" s="80">
        <f t="shared" si="436"/>
        <v>1.6301989848826275</v>
      </c>
      <c r="AG6650" s="123">
        <f t="shared" si="435"/>
        <v>1630.1989840000001</v>
      </c>
      <c r="AH6650" s="126" cm="1">
        <f t="array" ref="AH6650">_xlfn.XLOOKUP(AD6649,CDIHistorico_[Data],CDIHistorico_[CDI dia]/100,AH6649,0)</f>
        <v>5.4266000000000004E-4</v>
      </c>
      <c r="AI6650" s="2">
        <f t="shared" si="437"/>
        <v>1.6301989848826275</v>
      </c>
    </row>
    <row r="6651" spans="26:35" hidden="1" x14ac:dyDescent="0.25">
      <c r="Z6651"/>
      <c r="AD6651" s="5">
        <f t="shared" si="438"/>
        <v>46372</v>
      </c>
      <c r="AE6651" s="96" cm="1">
        <f t="array" ref="AE6651">_xlfn.XLOOKUP(AD6650,SELICHistorico[Data],SELICHistorico[SELIC dia]/100,AE6650,0)</f>
        <v>5.4266000000000004E-4</v>
      </c>
      <c r="AF6651" s="80">
        <f t="shared" si="436"/>
        <v>1.631083628663764</v>
      </c>
      <c r="AG6651" s="123">
        <f t="shared" si="435"/>
        <v>1631.0836280000001</v>
      </c>
      <c r="AH6651" s="126" cm="1">
        <f t="array" ref="AH6651">_xlfn.XLOOKUP(AD6650,CDIHistorico_[Data],CDIHistorico_[CDI dia]/100,AH6650,0)</f>
        <v>5.4266000000000004E-4</v>
      </c>
      <c r="AI6651" s="2">
        <f t="shared" si="437"/>
        <v>1.631083628663764</v>
      </c>
    </row>
    <row r="6652" spans="26:35" hidden="1" x14ac:dyDescent="0.25">
      <c r="Z6652"/>
      <c r="AD6652" s="5">
        <f t="shared" si="438"/>
        <v>46373</v>
      </c>
      <c r="AE6652" s="96" cm="1">
        <f t="array" ref="AE6652">_xlfn.XLOOKUP(AD6651,SELICHistorico[Data],SELICHistorico[SELIC dia]/100,AE6651,0)</f>
        <v>5.4266000000000004E-4</v>
      </c>
      <c r="AF6652" s="80">
        <f t="shared" si="436"/>
        <v>1.6319687525056947</v>
      </c>
      <c r="AG6652" s="123">
        <f t="shared" si="435"/>
        <v>1631.968752</v>
      </c>
      <c r="AH6652" s="126" cm="1">
        <f t="array" ref="AH6652">_xlfn.XLOOKUP(AD6651,CDIHistorico_[Data],CDIHistorico_[CDI dia]/100,AH6651,0)</f>
        <v>5.4266000000000004E-4</v>
      </c>
      <c r="AI6652" s="2">
        <f t="shared" si="437"/>
        <v>1.6319687525056947</v>
      </c>
    </row>
    <row r="6653" spans="26:35" hidden="1" x14ac:dyDescent="0.25">
      <c r="Z6653"/>
      <c r="AD6653" s="5">
        <f t="shared" si="438"/>
        <v>46374</v>
      </c>
      <c r="AE6653" s="96" cm="1">
        <f t="array" ref="AE6653">_xlfn.XLOOKUP(AD6652,SELICHistorico[Data],SELICHistorico[SELIC dia]/100,AE6652,0)</f>
        <v>5.4266000000000004E-4</v>
      </c>
      <c r="AF6653" s="80">
        <f t="shared" si="436"/>
        <v>1.6328543566689295</v>
      </c>
      <c r="AG6653" s="123">
        <f t="shared" si="435"/>
        <v>1632.8543560000001</v>
      </c>
      <c r="AH6653" s="126" cm="1">
        <f t="array" ref="AH6653">_xlfn.XLOOKUP(AD6652,CDIHistorico_[Data],CDIHistorico_[CDI dia]/100,AH6652,0)</f>
        <v>5.4266000000000004E-4</v>
      </c>
      <c r="AI6653" s="2">
        <f t="shared" si="437"/>
        <v>1.6328543566689295</v>
      </c>
    </row>
    <row r="6654" spans="26:35" hidden="1" x14ac:dyDescent="0.25">
      <c r="Z6654"/>
      <c r="AD6654" s="5">
        <f t="shared" si="438"/>
        <v>46377</v>
      </c>
      <c r="AE6654" s="96" cm="1">
        <f t="array" ref="AE6654">_xlfn.XLOOKUP(AD6653,SELICHistorico[Data],SELICHistorico[SELIC dia]/100,AE6653,0)</f>
        <v>5.4266000000000004E-4</v>
      </c>
      <c r="AF6654" s="80">
        <f t="shared" si="436"/>
        <v>1.6337404414141194</v>
      </c>
      <c r="AG6654" s="123">
        <f t="shared" si="435"/>
        <v>1633.7404409999999</v>
      </c>
      <c r="AH6654" s="126" cm="1">
        <f t="array" ref="AH6654">_xlfn.XLOOKUP(AD6653,CDIHistorico_[Data],CDIHistorico_[CDI dia]/100,AH6653,0)</f>
        <v>5.4266000000000004E-4</v>
      </c>
      <c r="AI6654" s="2">
        <f t="shared" si="437"/>
        <v>1.6337404414141194</v>
      </c>
    </row>
    <row r="6655" spans="26:35" hidden="1" x14ac:dyDescent="0.25">
      <c r="Z6655"/>
      <c r="AD6655" s="5">
        <f t="shared" si="438"/>
        <v>46378</v>
      </c>
      <c r="AE6655" s="96" cm="1">
        <f t="array" ref="AE6655">_xlfn.XLOOKUP(AD6654,SELICHistorico[Data],SELICHistorico[SELIC dia]/100,AE6654,0)</f>
        <v>5.4266000000000004E-4</v>
      </c>
      <c r="AF6655" s="80">
        <f t="shared" si="436"/>
        <v>1.6346270070020572</v>
      </c>
      <c r="AG6655" s="123">
        <f t="shared" si="435"/>
        <v>1634.627007</v>
      </c>
      <c r="AH6655" s="126" cm="1">
        <f t="array" ref="AH6655">_xlfn.XLOOKUP(AD6654,CDIHistorico_[Data],CDIHistorico_[CDI dia]/100,AH6654,0)</f>
        <v>5.4266000000000004E-4</v>
      </c>
      <c r="AI6655" s="2">
        <f t="shared" si="437"/>
        <v>1.6346270070020572</v>
      </c>
    </row>
    <row r="6656" spans="26:35" hidden="1" x14ac:dyDescent="0.25">
      <c r="Z6656"/>
      <c r="AD6656" s="5">
        <f t="shared" si="438"/>
        <v>46379</v>
      </c>
      <c r="AE6656" s="96" cm="1">
        <f t="array" ref="AE6656">_xlfn.XLOOKUP(AD6655,SELICHistorico[Data],SELICHistorico[SELIC dia]/100,AE6655,0)</f>
        <v>5.4266000000000004E-4</v>
      </c>
      <c r="AF6656" s="80">
        <f t="shared" si="436"/>
        <v>1.635514053693677</v>
      </c>
      <c r="AG6656" s="123">
        <f t="shared" si="435"/>
        <v>1635.5140530000001</v>
      </c>
      <c r="AH6656" s="126" cm="1">
        <f t="array" ref="AH6656">_xlfn.XLOOKUP(AD6655,CDIHistorico_[Data],CDIHistorico_[CDI dia]/100,AH6655,0)</f>
        <v>5.4266000000000004E-4</v>
      </c>
      <c r="AI6656" s="2">
        <f t="shared" si="437"/>
        <v>1.635514053693677</v>
      </c>
    </row>
    <row r="6657" spans="26:35" hidden="1" x14ac:dyDescent="0.25">
      <c r="Z6657"/>
      <c r="AD6657" s="5">
        <f t="shared" si="438"/>
        <v>46380</v>
      </c>
      <c r="AE6657" s="96" cm="1">
        <f t="array" ref="AE6657">_xlfn.XLOOKUP(AD6656,SELICHistorico[Data],SELICHistorico[SELIC dia]/100,AE6656,0)</f>
        <v>5.4266000000000004E-4</v>
      </c>
      <c r="AF6657" s="80">
        <f t="shared" si="436"/>
        <v>1.6364015817500543</v>
      </c>
      <c r="AG6657" s="123">
        <f t="shared" si="435"/>
        <v>1636.4015810000001</v>
      </c>
      <c r="AH6657" s="126" cm="1">
        <f t="array" ref="AH6657">_xlfn.XLOOKUP(AD6656,CDIHistorico_[Data],CDIHistorico_[CDI dia]/100,AH6656,0)</f>
        <v>5.4266000000000004E-4</v>
      </c>
      <c r="AI6657" s="2">
        <f t="shared" si="437"/>
        <v>1.6364015817500543</v>
      </c>
    </row>
    <row r="6658" spans="26:35" hidden="1" x14ac:dyDescent="0.25">
      <c r="Z6658"/>
      <c r="AD6658" s="5">
        <f t="shared" si="438"/>
        <v>46384</v>
      </c>
      <c r="AE6658" s="96" cm="1">
        <f t="array" ref="AE6658">_xlfn.XLOOKUP(AD6657,SELICHistorico[Data],SELICHistorico[SELIC dia]/100,AE6657,0)</f>
        <v>5.4266000000000004E-4</v>
      </c>
      <c r="AF6658" s="80">
        <f t="shared" si="436"/>
        <v>1.6372895914324068</v>
      </c>
      <c r="AG6658" s="123">
        <f t="shared" si="435"/>
        <v>1637.289591</v>
      </c>
      <c r="AH6658" s="126" cm="1">
        <f t="array" ref="AH6658">_xlfn.XLOOKUP(AD6657,CDIHistorico_[Data],CDIHistorico_[CDI dia]/100,AH6657,0)</f>
        <v>5.4266000000000004E-4</v>
      </c>
      <c r="AI6658" s="2">
        <f t="shared" si="437"/>
        <v>1.6372895914324068</v>
      </c>
    </row>
    <row r="6659" spans="26:35" hidden="1" x14ac:dyDescent="0.25">
      <c r="Z6659"/>
      <c r="AD6659" s="5">
        <f t="shared" si="438"/>
        <v>46385</v>
      </c>
      <c r="AE6659" s="96" cm="1">
        <f t="array" ref="AE6659">_xlfn.XLOOKUP(AD6658,SELICHistorico[Data],SELICHistorico[SELIC dia]/100,AE6658,0)</f>
        <v>5.4266000000000004E-4</v>
      </c>
      <c r="AF6659" s="80">
        <f t="shared" si="436"/>
        <v>1.6381780830020936</v>
      </c>
      <c r="AG6659" s="123">
        <f t="shared" si="435"/>
        <v>1638.178083</v>
      </c>
      <c r="AH6659" s="126" cm="1">
        <f t="array" ref="AH6659">_xlfn.XLOOKUP(AD6658,CDIHistorico_[Data],CDIHistorico_[CDI dia]/100,AH6658,0)</f>
        <v>5.4266000000000004E-4</v>
      </c>
      <c r="AI6659" s="2">
        <f t="shared" si="437"/>
        <v>1.6381780830020936</v>
      </c>
    </row>
    <row r="6660" spans="26:35" hidden="1" x14ac:dyDescent="0.25">
      <c r="Z6660"/>
      <c r="AD6660" s="5">
        <f t="shared" si="438"/>
        <v>46386</v>
      </c>
      <c r="AE6660" s="96" cm="1">
        <f t="array" ref="AE6660">_xlfn.XLOOKUP(AD6659,SELICHistorico[Data],SELICHistorico[SELIC dia]/100,AE6659,0)</f>
        <v>5.4266000000000004E-4</v>
      </c>
      <c r="AF6660" s="80">
        <f t="shared" si="436"/>
        <v>1.6390670567206156</v>
      </c>
      <c r="AG6660" s="123">
        <f t="shared" si="435"/>
        <v>1639.0670560000001</v>
      </c>
      <c r="AH6660" s="126" cm="1">
        <f t="array" ref="AH6660">_xlfn.XLOOKUP(AD6659,CDIHistorico_[Data],CDIHistorico_[CDI dia]/100,AH6659,0)</f>
        <v>5.4266000000000004E-4</v>
      </c>
      <c r="AI6660" s="2">
        <f t="shared" si="437"/>
        <v>1.6390670567206156</v>
      </c>
    </row>
    <row r="6661" spans="26:35" hidden="1" x14ac:dyDescent="0.25">
      <c r="Z6661"/>
      <c r="AD6661" s="5">
        <f t="shared" si="438"/>
        <v>46387</v>
      </c>
      <c r="AE6661" s="96" cm="1">
        <f t="array" ref="AE6661">_xlfn.XLOOKUP(AD6660,SELICHistorico[Data],SELICHistorico[SELIC dia]/100,AE6660,0)</f>
        <v>5.4266000000000004E-4</v>
      </c>
      <c r="AF6661" s="80">
        <f t="shared" si="436"/>
        <v>1.6399565128496156</v>
      </c>
      <c r="AG6661" s="123">
        <f t="shared" si="435"/>
        <v>1639.956512</v>
      </c>
      <c r="AH6661" s="126" cm="1">
        <f t="array" ref="AH6661">_xlfn.XLOOKUP(AD6660,CDIHistorico_[Data],CDIHistorico_[CDI dia]/100,AH6660,0)</f>
        <v>5.4266000000000004E-4</v>
      </c>
      <c r="AI6661" s="2">
        <f t="shared" si="437"/>
        <v>1.6399565128496156</v>
      </c>
    </row>
    <row r="6662" spans="26:35" hidden="1" x14ac:dyDescent="0.25">
      <c r="Z6662"/>
      <c r="AD6662" s="5">
        <f t="shared" si="438"/>
        <v>46391</v>
      </c>
      <c r="AE6662" s="96" cm="1">
        <f t="array" ref="AE6662">_xlfn.XLOOKUP(AD6661,SELICHistorico[Data],SELICHistorico[SELIC dia]/100,AE6661,0)</f>
        <v>5.4266000000000004E-4</v>
      </c>
      <c r="AF6662" s="80">
        <f t="shared" si="436"/>
        <v>1.6408464516508787</v>
      </c>
      <c r="AG6662" s="123">
        <f t="shared" si="435"/>
        <v>1640.8464509999999</v>
      </c>
      <c r="AH6662" s="126" cm="1">
        <f t="array" ref="AH6662">_xlfn.XLOOKUP(AD6661,CDIHistorico_[Data],CDIHistorico_[CDI dia]/100,AH6661,0)</f>
        <v>5.4266000000000004E-4</v>
      </c>
      <c r="AI6662" s="2">
        <f t="shared" si="437"/>
        <v>1.6408464516508787</v>
      </c>
    </row>
    <row r="6663" spans="26:35" hidden="1" x14ac:dyDescent="0.25">
      <c r="Z6663"/>
      <c r="AD6663" s="5">
        <f t="shared" si="438"/>
        <v>46392</v>
      </c>
      <c r="AE6663" s="96" cm="1">
        <f t="array" ref="AE6663">_xlfn.XLOOKUP(AD6662,SELICHistorico[Data],SELICHistorico[SELIC dia]/100,AE6662,0)</f>
        <v>5.4266000000000004E-4</v>
      </c>
      <c r="AF6663" s="80">
        <f t="shared" si="436"/>
        <v>1.6417368733863316</v>
      </c>
      <c r="AG6663" s="123">
        <f t="shared" si="435"/>
        <v>1641.7368730000001</v>
      </c>
      <c r="AH6663" s="126" cm="1">
        <f t="array" ref="AH6663">_xlfn.XLOOKUP(AD6662,CDIHistorico_[Data],CDIHistorico_[CDI dia]/100,AH6662,0)</f>
        <v>5.4266000000000004E-4</v>
      </c>
      <c r="AI6663" s="2">
        <f t="shared" si="437"/>
        <v>1.6417368733863316</v>
      </c>
    </row>
    <row r="6664" spans="26:35" hidden="1" x14ac:dyDescent="0.25">
      <c r="Z6664"/>
      <c r="AD6664" s="5">
        <f t="shared" si="438"/>
        <v>46393</v>
      </c>
      <c r="AE6664" s="96" cm="1">
        <f t="array" ref="AE6664">_xlfn.XLOOKUP(AD6663,SELICHistorico[Data],SELICHistorico[SELIC dia]/100,AE6663,0)</f>
        <v>5.4266000000000004E-4</v>
      </c>
      <c r="AF6664" s="80">
        <f t="shared" si="436"/>
        <v>1.6426277783180434</v>
      </c>
      <c r="AG6664" s="123">
        <f t="shared" si="435"/>
        <v>1642.627778</v>
      </c>
      <c r="AH6664" s="126" cm="1">
        <f t="array" ref="AH6664">_xlfn.XLOOKUP(AD6663,CDIHistorico_[Data],CDIHistorico_[CDI dia]/100,AH6663,0)</f>
        <v>5.4266000000000004E-4</v>
      </c>
      <c r="AI6664" s="2">
        <f t="shared" si="437"/>
        <v>1.6426277783180434</v>
      </c>
    </row>
    <row r="6665" spans="26:35" hidden="1" x14ac:dyDescent="0.25">
      <c r="Z6665"/>
      <c r="AD6665" s="5">
        <f t="shared" si="438"/>
        <v>46394</v>
      </c>
      <c r="AE6665" s="96" cm="1">
        <f t="array" ref="AE6665">_xlfn.XLOOKUP(AD6664,SELICHistorico[Data],SELICHistorico[SELIC dia]/100,AE6664,0)</f>
        <v>5.4266000000000004E-4</v>
      </c>
      <c r="AF6665" s="80">
        <f t="shared" si="436"/>
        <v>1.6435191667082256</v>
      </c>
      <c r="AG6665" s="123">
        <f t="shared" si="435"/>
        <v>1643.519166</v>
      </c>
      <c r="AH6665" s="126" cm="1">
        <f t="array" ref="AH6665">_xlfn.XLOOKUP(AD6664,CDIHistorico_[Data],CDIHistorico_[CDI dia]/100,AH6664,0)</f>
        <v>5.4266000000000004E-4</v>
      </c>
      <c r="AI6665" s="2">
        <f t="shared" si="437"/>
        <v>1.6435191667082256</v>
      </c>
    </row>
    <row r="6666" spans="26:35" hidden="1" x14ac:dyDescent="0.25">
      <c r="Z6666"/>
      <c r="AD6666" s="5">
        <f t="shared" si="438"/>
        <v>46395</v>
      </c>
      <c r="AE6666" s="96" cm="1">
        <f t="array" ref="AE6666">_xlfn.XLOOKUP(AD6665,SELICHistorico[Data],SELICHistorico[SELIC dia]/100,AE6665,0)</f>
        <v>5.4266000000000004E-4</v>
      </c>
      <c r="AF6666" s="80">
        <f t="shared" si="436"/>
        <v>1.6444110388192315</v>
      </c>
      <c r="AG6666" s="123">
        <f t="shared" si="435"/>
        <v>1644.411038</v>
      </c>
      <c r="AH6666" s="126" cm="1">
        <f t="array" ref="AH6666">_xlfn.XLOOKUP(AD6665,CDIHistorico_[Data],CDIHistorico_[CDI dia]/100,AH6665,0)</f>
        <v>5.4266000000000004E-4</v>
      </c>
      <c r="AI6666" s="2">
        <f t="shared" si="437"/>
        <v>1.6444110388192315</v>
      </c>
    </row>
    <row r="6667" spans="26:35" hidden="1" x14ac:dyDescent="0.25">
      <c r="Z6667"/>
      <c r="AD6667" s="5">
        <f t="shared" si="438"/>
        <v>46398</v>
      </c>
      <c r="AE6667" s="96" cm="1">
        <f t="array" ref="AE6667">_xlfn.XLOOKUP(AD6666,SELICHistorico[Data],SELICHistorico[SELIC dia]/100,AE6666,0)</f>
        <v>5.4266000000000004E-4</v>
      </c>
      <c r="AF6667" s="80">
        <f t="shared" si="436"/>
        <v>1.6453033949135571</v>
      </c>
      <c r="AG6667" s="123">
        <f t="shared" si="435"/>
        <v>1645.303394</v>
      </c>
      <c r="AH6667" s="126" cm="1">
        <f t="array" ref="AH6667">_xlfn.XLOOKUP(AD6666,CDIHistorico_[Data],CDIHistorico_[CDI dia]/100,AH6666,0)</f>
        <v>5.4266000000000004E-4</v>
      </c>
      <c r="AI6667" s="2">
        <f t="shared" si="437"/>
        <v>1.6453033949135571</v>
      </c>
    </row>
    <row r="6668" spans="26:35" hidden="1" x14ac:dyDescent="0.25">
      <c r="Z6668"/>
      <c r="AD6668" s="5">
        <f t="shared" si="438"/>
        <v>46399</v>
      </c>
      <c r="AE6668" s="96" cm="1">
        <f t="array" ref="AE6668">_xlfn.XLOOKUP(AD6667,SELICHistorico[Data],SELICHistorico[SELIC dia]/100,AE6667,0)</f>
        <v>5.4266000000000004E-4</v>
      </c>
      <c r="AF6668" s="80">
        <f t="shared" si="436"/>
        <v>1.6461962352538411</v>
      </c>
      <c r="AG6668" s="123">
        <f t="shared" ref="AG6668:AG6731" si="439">TRUNC(1000*AF6668,6)</f>
        <v>1646.1962349999999</v>
      </c>
      <c r="AH6668" s="126" cm="1">
        <f t="array" ref="AH6668">_xlfn.XLOOKUP(AD6667,CDIHistorico_[Data],CDIHistorico_[CDI dia]/100,AH6667,0)</f>
        <v>5.4266000000000004E-4</v>
      </c>
      <c r="AI6668" s="2">
        <f t="shared" si="437"/>
        <v>1.6461962352538411</v>
      </c>
    </row>
    <row r="6669" spans="26:35" hidden="1" x14ac:dyDescent="0.25">
      <c r="Z6669"/>
      <c r="AD6669" s="5">
        <f t="shared" si="438"/>
        <v>46400</v>
      </c>
      <c r="AE6669" s="96" cm="1">
        <f t="array" ref="AE6669">_xlfn.XLOOKUP(AD6668,SELICHistorico[Data],SELICHistorico[SELIC dia]/100,AE6668,0)</f>
        <v>5.4266000000000004E-4</v>
      </c>
      <c r="AF6669" s="80">
        <f t="shared" ref="AF6669:AF6732" si="440">AF6668*(1+AE6669)</f>
        <v>1.6470895601028639</v>
      </c>
      <c r="AG6669" s="123">
        <f t="shared" si="439"/>
        <v>1647.0895599999999</v>
      </c>
      <c r="AH6669" s="126" cm="1">
        <f t="array" ref="AH6669">_xlfn.XLOOKUP(AD6668,CDIHistorico_[Data],CDIHistorico_[CDI dia]/100,AH6668,0)</f>
        <v>5.4266000000000004E-4</v>
      </c>
      <c r="AI6669" s="2">
        <f t="shared" ref="AI6669:AI6732" si="441">AI6668*(1+AH6669)</f>
        <v>1.6470895601028639</v>
      </c>
    </row>
    <row r="6670" spans="26:35" hidden="1" x14ac:dyDescent="0.25">
      <c r="Z6670"/>
      <c r="AD6670" s="5">
        <f t="shared" si="438"/>
        <v>46401</v>
      </c>
      <c r="AE6670" s="96" cm="1">
        <f t="array" ref="AE6670">_xlfn.XLOOKUP(AD6669,SELICHistorico[Data],SELICHistorico[SELIC dia]/100,AE6669,0)</f>
        <v>5.4266000000000004E-4</v>
      </c>
      <c r="AF6670" s="80">
        <f t="shared" si="440"/>
        <v>1.6479833697235493</v>
      </c>
      <c r="AG6670" s="123">
        <f t="shared" si="439"/>
        <v>1647.983369</v>
      </c>
      <c r="AH6670" s="126" cm="1">
        <f t="array" ref="AH6670">_xlfn.XLOOKUP(AD6669,CDIHistorico_[Data],CDIHistorico_[CDI dia]/100,AH6669,0)</f>
        <v>5.4266000000000004E-4</v>
      </c>
      <c r="AI6670" s="2">
        <f t="shared" si="441"/>
        <v>1.6479833697235493</v>
      </c>
    </row>
    <row r="6671" spans="26:35" hidden="1" x14ac:dyDescent="0.25">
      <c r="Z6671"/>
      <c r="AD6671" s="5">
        <f t="shared" si="438"/>
        <v>46402</v>
      </c>
      <c r="AE6671" s="96" cm="1">
        <f t="array" ref="AE6671">_xlfn.XLOOKUP(AD6670,SELICHistorico[Data],SELICHistorico[SELIC dia]/100,AE6670,0)</f>
        <v>5.4266000000000004E-4</v>
      </c>
      <c r="AF6671" s="80">
        <f t="shared" si="440"/>
        <v>1.6488776643789635</v>
      </c>
      <c r="AG6671" s="123">
        <f t="shared" si="439"/>
        <v>1648.8776640000001</v>
      </c>
      <c r="AH6671" s="126" cm="1">
        <f t="array" ref="AH6671">_xlfn.XLOOKUP(AD6670,CDIHistorico_[Data],CDIHistorico_[CDI dia]/100,AH6670,0)</f>
        <v>5.4266000000000004E-4</v>
      </c>
      <c r="AI6671" s="2">
        <f t="shared" si="441"/>
        <v>1.6488776643789635</v>
      </c>
    </row>
    <row r="6672" spans="26:35" hidden="1" x14ac:dyDescent="0.25">
      <c r="Z6672"/>
      <c r="AD6672" s="5">
        <f t="shared" si="438"/>
        <v>46405</v>
      </c>
      <c r="AE6672" s="96" cm="1">
        <f t="array" ref="AE6672">_xlfn.XLOOKUP(AD6671,SELICHistorico[Data],SELICHistorico[SELIC dia]/100,AE6671,0)</f>
        <v>5.4266000000000004E-4</v>
      </c>
      <c r="AF6672" s="80">
        <f t="shared" si="440"/>
        <v>1.6497724443323154</v>
      </c>
      <c r="AG6672" s="123">
        <f t="shared" si="439"/>
        <v>1649.772444</v>
      </c>
      <c r="AH6672" s="126" cm="1">
        <f t="array" ref="AH6672">_xlfn.XLOOKUP(AD6671,CDIHistorico_[Data],CDIHistorico_[CDI dia]/100,AH6671,0)</f>
        <v>5.4266000000000004E-4</v>
      </c>
      <c r="AI6672" s="2">
        <f t="shared" si="441"/>
        <v>1.6497724443323154</v>
      </c>
    </row>
    <row r="6673" spans="26:35" hidden="1" x14ac:dyDescent="0.25">
      <c r="Z6673"/>
      <c r="AD6673" s="5">
        <f t="shared" si="438"/>
        <v>46406</v>
      </c>
      <c r="AE6673" s="96" cm="1">
        <f t="array" ref="AE6673">_xlfn.XLOOKUP(AD6672,SELICHistorico[Data],SELICHistorico[SELIC dia]/100,AE6672,0)</f>
        <v>5.4266000000000004E-4</v>
      </c>
      <c r="AF6673" s="80">
        <f t="shared" si="440"/>
        <v>1.6506677098469569</v>
      </c>
      <c r="AG6673" s="123">
        <f t="shared" si="439"/>
        <v>1650.6677090000001</v>
      </c>
      <c r="AH6673" s="126" cm="1">
        <f t="array" ref="AH6673">_xlfn.XLOOKUP(AD6672,CDIHistorico_[Data],CDIHistorico_[CDI dia]/100,AH6672,0)</f>
        <v>5.4266000000000004E-4</v>
      </c>
      <c r="AI6673" s="2">
        <f t="shared" si="441"/>
        <v>1.6506677098469569</v>
      </c>
    </row>
    <row r="6674" spans="26:35" hidden="1" x14ac:dyDescent="0.25">
      <c r="Z6674"/>
      <c r="AD6674" s="5">
        <f t="shared" si="438"/>
        <v>46407</v>
      </c>
      <c r="AE6674" s="96" cm="1">
        <f t="array" ref="AE6674">_xlfn.XLOOKUP(AD6673,SELICHistorico[Data],SELICHistorico[SELIC dia]/100,AE6673,0)</f>
        <v>5.4266000000000004E-4</v>
      </c>
      <c r="AF6674" s="80">
        <f t="shared" si="440"/>
        <v>1.6515634611863825</v>
      </c>
      <c r="AG6674" s="123">
        <f t="shared" si="439"/>
        <v>1651.563461</v>
      </c>
      <c r="AH6674" s="126" cm="1">
        <f t="array" ref="AH6674">_xlfn.XLOOKUP(AD6673,CDIHistorico_[Data],CDIHistorico_[CDI dia]/100,AH6673,0)</f>
        <v>5.4266000000000004E-4</v>
      </c>
      <c r="AI6674" s="2">
        <f t="shared" si="441"/>
        <v>1.6515634611863825</v>
      </c>
    </row>
    <row r="6675" spans="26:35" hidden="1" x14ac:dyDescent="0.25">
      <c r="Z6675"/>
      <c r="AD6675" s="5">
        <f t="shared" si="438"/>
        <v>46408</v>
      </c>
      <c r="AE6675" s="96" cm="1">
        <f t="array" ref="AE6675">_xlfn.XLOOKUP(AD6674,SELICHistorico[Data],SELICHistorico[SELIC dia]/100,AE6674,0)</f>
        <v>5.4266000000000004E-4</v>
      </c>
      <c r="AF6675" s="80">
        <f t="shared" si="440"/>
        <v>1.6524596986142299</v>
      </c>
      <c r="AG6675" s="123">
        <f t="shared" si="439"/>
        <v>1652.4596979999999</v>
      </c>
      <c r="AH6675" s="126" cm="1">
        <f t="array" ref="AH6675">_xlfn.XLOOKUP(AD6674,CDIHistorico_[Data],CDIHistorico_[CDI dia]/100,AH6674,0)</f>
        <v>5.4266000000000004E-4</v>
      </c>
      <c r="AI6675" s="2">
        <f t="shared" si="441"/>
        <v>1.6524596986142299</v>
      </c>
    </row>
    <row r="6676" spans="26:35" hidden="1" x14ac:dyDescent="0.25">
      <c r="Z6676"/>
      <c r="AD6676" s="5">
        <f t="shared" ref="AD6676:AD6739" si="442">WORKDAY(AD6675,1,feriados)</f>
        <v>46409</v>
      </c>
      <c r="AE6676" s="96" cm="1">
        <f t="array" ref="AE6676">_xlfn.XLOOKUP(AD6675,SELICHistorico[Data],SELICHistorico[SELIC dia]/100,AE6675,0)</f>
        <v>5.4266000000000004E-4</v>
      </c>
      <c r="AF6676" s="80">
        <f t="shared" si="440"/>
        <v>1.65335642239428</v>
      </c>
      <c r="AG6676" s="123">
        <f t="shared" si="439"/>
        <v>1653.3564220000001</v>
      </c>
      <c r="AH6676" s="126" cm="1">
        <f t="array" ref="AH6676">_xlfn.XLOOKUP(AD6675,CDIHistorico_[Data],CDIHistorico_[CDI dia]/100,AH6675,0)</f>
        <v>5.4266000000000004E-4</v>
      </c>
      <c r="AI6676" s="2">
        <f t="shared" si="441"/>
        <v>1.65335642239428</v>
      </c>
    </row>
    <row r="6677" spans="26:35" hidden="1" x14ac:dyDescent="0.25">
      <c r="Z6677"/>
      <c r="AD6677" s="5">
        <f t="shared" si="442"/>
        <v>46412</v>
      </c>
      <c r="AE6677" s="96" cm="1">
        <f t="array" ref="AE6677">_xlfn.XLOOKUP(AD6676,SELICHistorico[Data],SELICHistorico[SELIC dia]/100,AE6676,0)</f>
        <v>5.4266000000000004E-4</v>
      </c>
      <c r="AF6677" s="80">
        <f t="shared" si="440"/>
        <v>1.6542536327904567</v>
      </c>
      <c r="AG6677" s="123">
        <f t="shared" si="439"/>
        <v>1654.2536319999999</v>
      </c>
      <c r="AH6677" s="126" cm="1">
        <f t="array" ref="AH6677">_xlfn.XLOOKUP(AD6676,CDIHistorico_[Data],CDIHistorico_[CDI dia]/100,AH6676,0)</f>
        <v>5.4266000000000004E-4</v>
      </c>
      <c r="AI6677" s="2">
        <f t="shared" si="441"/>
        <v>1.6542536327904567</v>
      </c>
    </row>
    <row r="6678" spans="26:35" hidden="1" x14ac:dyDescent="0.25">
      <c r="Z6678"/>
      <c r="AD6678" s="5">
        <f t="shared" si="442"/>
        <v>46413</v>
      </c>
      <c r="AE6678" s="96" cm="1">
        <f t="array" ref="AE6678">_xlfn.XLOOKUP(AD6677,SELICHistorico[Data],SELICHistorico[SELIC dia]/100,AE6677,0)</f>
        <v>5.4266000000000004E-4</v>
      </c>
      <c r="AF6678" s="80">
        <f t="shared" si="440"/>
        <v>1.6551513300668268</v>
      </c>
      <c r="AG6678" s="123">
        <f t="shared" si="439"/>
        <v>1655.1513299999999</v>
      </c>
      <c r="AH6678" s="126" cm="1">
        <f t="array" ref="AH6678">_xlfn.XLOOKUP(AD6677,CDIHistorico_[Data],CDIHistorico_[CDI dia]/100,AH6677,0)</f>
        <v>5.4266000000000004E-4</v>
      </c>
      <c r="AI6678" s="2">
        <f t="shared" si="441"/>
        <v>1.6551513300668268</v>
      </c>
    </row>
    <row r="6679" spans="26:35" hidden="1" x14ac:dyDescent="0.25">
      <c r="Z6679"/>
      <c r="AD6679" s="5">
        <f t="shared" si="442"/>
        <v>46414</v>
      </c>
      <c r="AE6679" s="96" cm="1">
        <f t="array" ref="AE6679">_xlfn.XLOOKUP(AD6678,SELICHistorico[Data],SELICHistorico[SELIC dia]/100,AE6678,0)</f>
        <v>5.4266000000000004E-4</v>
      </c>
      <c r="AF6679" s="80">
        <f t="shared" si="440"/>
        <v>1.6560495144876008</v>
      </c>
      <c r="AG6679" s="123">
        <f t="shared" si="439"/>
        <v>1656.049514</v>
      </c>
      <c r="AH6679" s="126" cm="1">
        <f t="array" ref="AH6679">_xlfn.XLOOKUP(AD6678,CDIHistorico_[Data],CDIHistorico_[CDI dia]/100,AH6678,0)</f>
        <v>5.4266000000000004E-4</v>
      </c>
      <c r="AI6679" s="2">
        <f t="shared" si="441"/>
        <v>1.6560495144876008</v>
      </c>
    </row>
    <row r="6680" spans="26:35" hidden="1" x14ac:dyDescent="0.25">
      <c r="Z6680"/>
      <c r="AD6680" s="5">
        <f t="shared" si="442"/>
        <v>46415</v>
      </c>
      <c r="AE6680" s="96" cm="1">
        <f t="array" ref="AE6680">_xlfn.XLOOKUP(AD6679,SELICHistorico[Data],SELICHistorico[SELIC dia]/100,AE6679,0)</f>
        <v>5.4266000000000004E-4</v>
      </c>
      <c r="AF6680" s="80">
        <f t="shared" si="440"/>
        <v>1.6569481863171327</v>
      </c>
      <c r="AG6680" s="123">
        <f t="shared" si="439"/>
        <v>1656.9481860000001</v>
      </c>
      <c r="AH6680" s="126" cm="1">
        <f t="array" ref="AH6680">_xlfn.XLOOKUP(AD6679,CDIHistorico_[Data],CDIHistorico_[CDI dia]/100,AH6679,0)</f>
        <v>5.4266000000000004E-4</v>
      </c>
      <c r="AI6680" s="2">
        <f t="shared" si="441"/>
        <v>1.6569481863171327</v>
      </c>
    </row>
    <row r="6681" spans="26:35" hidden="1" x14ac:dyDescent="0.25">
      <c r="Z6681"/>
      <c r="AD6681" s="5">
        <f t="shared" si="442"/>
        <v>46416</v>
      </c>
      <c r="AE6681" s="96" cm="1">
        <f t="array" ref="AE6681">_xlfn.XLOOKUP(AD6680,SELICHistorico[Data],SELICHistorico[SELIC dia]/100,AE6680,0)</f>
        <v>5.4266000000000004E-4</v>
      </c>
      <c r="AF6681" s="80">
        <f t="shared" si="440"/>
        <v>1.6578473458199197</v>
      </c>
      <c r="AG6681" s="123">
        <f t="shared" si="439"/>
        <v>1657.8473449999999</v>
      </c>
      <c r="AH6681" s="126" cm="1">
        <f t="array" ref="AH6681">_xlfn.XLOOKUP(AD6680,CDIHistorico_[Data],CDIHistorico_[CDI dia]/100,AH6680,0)</f>
        <v>5.4266000000000004E-4</v>
      </c>
      <c r="AI6681" s="2">
        <f t="shared" si="441"/>
        <v>1.6578473458199197</v>
      </c>
    </row>
    <row r="6682" spans="26:35" hidden="1" x14ac:dyDescent="0.25">
      <c r="Z6682"/>
      <c r="AD6682" s="5">
        <f t="shared" si="442"/>
        <v>46419</v>
      </c>
      <c r="AE6682" s="96" cm="1">
        <f t="array" ref="AE6682">_xlfn.XLOOKUP(AD6681,SELICHistorico[Data],SELICHistorico[SELIC dia]/100,AE6681,0)</f>
        <v>5.4266000000000004E-4</v>
      </c>
      <c r="AF6682" s="80">
        <f t="shared" si="440"/>
        <v>1.6587469932606023</v>
      </c>
      <c r="AG6682" s="123">
        <f t="shared" si="439"/>
        <v>1658.746993</v>
      </c>
      <c r="AH6682" s="126" cm="1">
        <f t="array" ref="AH6682">_xlfn.XLOOKUP(AD6681,CDIHistorico_[Data],CDIHistorico_[CDI dia]/100,AH6681,0)</f>
        <v>5.4266000000000004E-4</v>
      </c>
      <c r="AI6682" s="2">
        <f t="shared" si="441"/>
        <v>1.6587469932606023</v>
      </c>
    </row>
    <row r="6683" spans="26:35" hidden="1" x14ac:dyDescent="0.25">
      <c r="Z6683"/>
      <c r="AD6683" s="5">
        <f t="shared" si="442"/>
        <v>46420</v>
      </c>
      <c r="AE6683" s="96" cm="1">
        <f t="array" ref="AE6683">_xlfn.XLOOKUP(AD6682,SELICHistorico[Data],SELICHistorico[SELIC dia]/100,AE6682,0)</f>
        <v>5.4266000000000004E-4</v>
      </c>
      <c r="AF6683" s="80">
        <f t="shared" si="440"/>
        <v>1.6596471289039652</v>
      </c>
      <c r="AG6683" s="123">
        <f t="shared" si="439"/>
        <v>1659.6471280000001</v>
      </c>
      <c r="AH6683" s="126" cm="1">
        <f t="array" ref="AH6683">_xlfn.XLOOKUP(AD6682,CDIHistorico_[Data],CDIHistorico_[CDI dia]/100,AH6682,0)</f>
        <v>5.4266000000000004E-4</v>
      </c>
      <c r="AI6683" s="2">
        <f t="shared" si="441"/>
        <v>1.6596471289039652</v>
      </c>
    </row>
    <row r="6684" spans="26:35" hidden="1" x14ac:dyDescent="0.25">
      <c r="Z6684"/>
      <c r="AD6684" s="5">
        <f t="shared" si="442"/>
        <v>46421</v>
      </c>
      <c r="AE6684" s="96" cm="1">
        <f t="array" ref="AE6684">_xlfn.XLOOKUP(AD6683,SELICHistorico[Data],SELICHistorico[SELIC dia]/100,AE6683,0)</f>
        <v>5.4266000000000004E-4</v>
      </c>
      <c r="AF6684" s="80">
        <f t="shared" si="440"/>
        <v>1.6605477530149362</v>
      </c>
      <c r="AG6684" s="123">
        <f t="shared" si="439"/>
        <v>1660.5477530000001</v>
      </c>
      <c r="AH6684" s="126" cm="1">
        <f t="array" ref="AH6684">_xlfn.XLOOKUP(AD6683,CDIHistorico_[Data],CDIHistorico_[CDI dia]/100,AH6683,0)</f>
        <v>5.4266000000000004E-4</v>
      </c>
      <c r="AI6684" s="2">
        <f t="shared" si="441"/>
        <v>1.6605477530149362</v>
      </c>
    </row>
    <row r="6685" spans="26:35" hidden="1" x14ac:dyDescent="0.25">
      <c r="Z6685"/>
      <c r="AD6685" s="5">
        <f t="shared" si="442"/>
        <v>46422</v>
      </c>
      <c r="AE6685" s="96" cm="1">
        <f t="array" ref="AE6685">_xlfn.XLOOKUP(AD6684,SELICHistorico[Data],SELICHistorico[SELIC dia]/100,AE6684,0)</f>
        <v>5.4266000000000004E-4</v>
      </c>
      <c r="AF6685" s="80">
        <f t="shared" si="440"/>
        <v>1.6614488658585873</v>
      </c>
      <c r="AG6685" s="123">
        <f t="shared" si="439"/>
        <v>1661.4488650000001</v>
      </c>
      <c r="AH6685" s="126" cm="1">
        <f t="array" ref="AH6685">_xlfn.XLOOKUP(AD6684,CDIHistorico_[Data],CDIHistorico_[CDI dia]/100,AH6684,0)</f>
        <v>5.4266000000000004E-4</v>
      </c>
      <c r="AI6685" s="2">
        <f t="shared" si="441"/>
        <v>1.6614488658585873</v>
      </c>
    </row>
    <row r="6686" spans="26:35" hidden="1" x14ac:dyDescent="0.25">
      <c r="Z6686"/>
      <c r="AD6686" s="5">
        <f t="shared" si="442"/>
        <v>46423</v>
      </c>
      <c r="AE6686" s="96" cm="1">
        <f t="array" ref="AE6686">_xlfn.XLOOKUP(AD6685,SELICHistorico[Data],SELICHistorico[SELIC dia]/100,AE6685,0)</f>
        <v>5.4266000000000004E-4</v>
      </c>
      <c r="AF6686" s="80">
        <f t="shared" si="440"/>
        <v>1.6623504677001342</v>
      </c>
      <c r="AG6686" s="123">
        <f t="shared" si="439"/>
        <v>1662.350467</v>
      </c>
      <c r="AH6686" s="126" cm="1">
        <f t="array" ref="AH6686">_xlfn.XLOOKUP(AD6685,CDIHistorico_[Data],CDIHistorico_[CDI dia]/100,AH6685,0)</f>
        <v>5.4266000000000004E-4</v>
      </c>
      <c r="AI6686" s="2">
        <f t="shared" si="441"/>
        <v>1.6623504677001342</v>
      </c>
    </row>
    <row r="6687" spans="26:35" hidden="1" x14ac:dyDescent="0.25">
      <c r="Z6687"/>
      <c r="AD6687" s="5">
        <f t="shared" si="442"/>
        <v>46428</v>
      </c>
      <c r="AE6687" s="96" cm="1">
        <f t="array" ref="AE6687">_xlfn.XLOOKUP(AD6686,SELICHistorico[Data],SELICHistorico[SELIC dia]/100,AE6686,0)</f>
        <v>5.4266000000000004E-4</v>
      </c>
      <c r="AF6687" s="80">
        <f t="shared" si="440"/>
        <v>1.6632525588049363</v>
      </c>
      <c r="AG6687" s="123">
        <f t="shared" si="439"/>
        <v>1663.2525579999999</v>
      </c>
      <c r="AH6687" s="126" cm="1">
        <f t="array" ref="AH6687">_xlfn.XLOOKUP(AD6686,CDIHistorico_[Data],CDIHistorico_[CDI dia]/100,AH6686,0)</f>
        <v>5.4266000000000004E-4</v>
      </c>
      <c r="AI6687" s="2">
        <f t="shared" si="441"/>
        <v>1.6632525588049363</v>
      </c>
    </row>
    <row r="6688" spans="26:35" hidden="1" x14ac:dyDescent="0.25">
      <c r="Z6688"/>
      <c r="AD6688" s="5">
        <f t="shared" si="442"/>
        <v>46429</v>
      </c>
      <c r="AE6688" s="96" cm="1">
        <f t="array" ref="AE6688">_xlfn.XLOOKUP(AD6687,SELICHistorico[Data],SELICHistorico[SELIC dia]/100,AE6687,0)</f>
        <v>5.4266000000000004E-4</v>
      </c>
      <c r="AF6688" s="80">
        <f t="shared" si="440"/>
        <v>1.6641551394384975</v>
      </c>
      <c r="AG6688" s="123">
        <f t="shared" si="439"/>
        <v>1664.155139</v>
      </c>
      <c r="AH6688" s="126" cm="1">
        <f t="array" ref="AH6688">_xlfn.XLOOKUP(AD6687,CDIHistorico_[Data],CDIHistorico_[CDI dia]/100,AH6687,0)</f>
        <v>5.4266000000000004E-4</v>
      </c>
      <c r="AI6688" s="2">
        <f t="shared" si="441"/>
        <v>1.6641551394384975</v>
      </c>
    </row>
    <row r="6689" spans="26:35" hidden="1" x14ac:dyDescent="0.25">
      <c r="Z6689"/>
      <c r="AD6689" s="5">
        <f t="shared" si="442"/>
        <v>46430</v>
      </c>
      <c r="AE6689" s="96" cm="1">
        <f t="array" ref="AE6689">_xlfn.XLOOKUP(AD6688,SELICHistorico[Data],SELICHistorico[SELIC dia]/100,AE6688,0)</f>
        <v>5.4266000000000004E-4</v>
      </c>
      <c r="AF6689" s="80">
        <f t="shared" si="440"/>
        <v>1.6650582098664652</v>
      </c>
      <c r="AG6689" s="123">
        <f t="shared" si="439"/>
        <v>1665.058209</v>
      </c>
      <c r="AH6689" s="126" cm="1">
        <f t="array" ref="AH6689">_xlfn.XLOOKUP(AD6688,CDIHistorico_[Data],CDIHistorico_[CDI dia]/100,AH6688,0)</f>
        <v>5.4266000000000004E-4</v>
      </c>
      <c r="AI6689" s="2">
        <f t="shared" si="441"/>
        <v>1.6650582098664652</v>
      </c>
    </row>
    <row r="6690" spans="26:35" hidden="1" x14ac:dyDescent="0.25">
      <c r="Z6690"/>
      <c r="AD6690" s="5">
        <f t="shared" si="442"/>
        <v>46433</v>
      </c>
      <c r="AE6690" s="96" cm="1">
        <f t="array" ref="AE6690">_xlfn.XLOOKUP(AD6689,SELICHistorico[Data],SELICHistorico[SELIC dia]/100,AE6689,0)</f>
        <v>5.4266000000000004E-4</v>
      </c>
      <c r="AF6690" s="80">
        <f t="shared" si="440"/>
        <v>1.6659617703546314</v>
      </c>
      <c r="AG6690" s="123">
        <f t="shared" si="439"/>
        <v>1665.9617699999999</v>
      </c>
      <c r="AH6690" s="126" cm="1">
        <f t="array" ref="AH6690">_xlfn.XLOOKUP(AD6689,CDIHistorico_[Data],CDIHistorico_[CDI dia]/100,AH6689,0)</f>
        <v>5.4266000000000004E-4</v>
      </c>
      <c r="AI6690" s="2">
        <f t="shared" si="441"/>
        <v>1.6659617703546314</v>
      </c>
    </row>
    <row r="6691" spans="26:35" hidden="1" x14ac:dyDescent="0.25">
      <c r="Z6691"/>
      <c r="AD6691" s="5">
        <f t="shared" si="442"/>
        <v>46434</v>
      </c>
      <c r="AE6691" s="96" cm="1">
        <f t="array" ref="AE6691">_xlfn.XLOOKUP(AD6690,SELICHistorico[Data],SELICHistorico[SELIC dia]/100,AE6690,0)</f>
        <v>5.4266000000000004E-4</v>
      </c>
      <c r="AF6691" s="80">
        <f t="shared" si="440"/>
        <v>1.6668658211689322</v>
      </c>
      <c r="AG6691" s="123">
        <f t="shared" si="439"/>
        <v>1666.8658210000001</v>
      </c>
      <c r="AH6691" s="126" cm="1">
        <f t="array" ref="AH6691">_xlfn.XLOOKUP(AD6690,CDIHistorico_[Data],CDIHistorico_[CDI dia]/100,AH6690,0)</f>
        <v>5.4266000000000004E-4</v>
      </c>
      <c r="AI6691" s="2">
        <f t="shared" si="441"/>
        <v>1.6668658211689322</v>
      </c>
    </row>
    <row r="6692" spans="26:35" hidden="1" x14ac:dyDescent="0.25">
      <c r="Z6692"/>
      <c r="AD6692" s="5">
        <f t="shared" si="442"/>
        <v>46435</v>
      </c>
      <c r="AE6692" s="96" cm="1">
        <f t="array" ref="AE6692">_xlfn.XLOOKUP(AD6691,SELICHistorico[Data],SELICHistorico[SELIC dia]/100,AE6691,0)</f>
        <v>5.4266000000000004E-4</v>
      </c>
      <c r="AF6692" s="80">
        <f t="shared" si="440"/>
        <v>1.6677703625754479</v>
      </c>
      <c r="AG6692" s="123">
        <f t="shared" si="439"/>
        <v>1667.770362</v>
      </c>
      <c r="AH6692" s="126" cm="1">
        <f t="array" ref="AH6692">_xlfn.XLOOKUP(AD6691,CDIHistorico_[Data],CDIHistorico_[CDI dia]/100,AH6691,0)</f>
        <v>5.4266000000000004E-4</v>
      </c>
      <c r="AI6692" s="2">
        <f t="shared" si="441"/>
        <v>1.6677703625754479</v>
      </c>
    </row>
    <row r="6693" spans="26:35" hidden="1" x14ac:dyDescent="0.25">
      <c r="Z6693"/>
      <c r="AD6693" s="5">
        <f t="shared" si="442"/>
        <v>46436</v>
      </c>
      <c r="AE6693" s="96" cm="1">
        <f t="array" ref="AE6693">_xlfn.XLOOKUP(AD6692,SELICHistorico[Data],SELICHistorico[SELIC dia]/100,AE6692,0)</f>
        <v>5.4266000000000004E-4</v>
      </c>
      <c r="AF6693" s="80">
        <f t="shared" si="440"/>
        <v>1.6686753948404032</v>
      </c>
      <c r="AG6693" s="123">
        <f t="shared" si="439"/>
        <v>1668.6753940000001</v>
      </c>
      <c r="AH6693" s="126" cm="1">
        <f t="array" ref="AH6693">_xlfn.XLOOKUP(AD6692,CDIHistorico_[Data],CDIHistorico_[CDI dia]/100,AH6692,0)</f>
        <v>5.4266000000000004E-4</v>
      </c>
      <c r="AI6693" s="2">
        <f t="shared" si="441"/>
        <v>1.6686753948404032</v>
      </c>
    </row>
    <row r="6694" spans="26:35" hidden="1" x14ac:dyDescent="0.25">
      <c r="Z6694"/>
      <c r="AD6694" s="5">
        <f t="shared" si="442"/>
        <v>46437</v>
      </c>
      <c r="AE6694" s="96" cm="1">
        <f t="array" ref="AE6694">_xlfn.XLOOKUP(AD6693,SELICHistorico[Data],SELICHistorico[SELIC dia]/100,AE6693,0)</f>
        <v>5.4266000000000004E-4</v>
      </c>
      <c r="AF6694" s="80">
        <f t="shared" si="440"/>
        <v>1.6695809182301673</v>
      </c>
      <c r="AG6694" s="123">
        <f t="shared" si="439"/>
        <v>1669.5809180000001</v>
      </c>
      <c r="AH6694" s="126" cm="1">
        <f t="array" ref="AH6694">_xlfn.XLOOKUP(AD6693,CDIHistorico_[Data],CDIHistorico_[CDI dia]/100,AH6693,0)</f>
        <v>5.4266000000000004E-4</v>
      </c>
      <c r="AI6694" s="2">
        <f t="shared" si="441"/>
        <v>1.6695809182301673</v>
      </c>
    </row>
    <row r="6695" spans="26:35" hidden="1" x14ac:dyDescent="0.25">
      <c r="Z6695"/>
      <c r="AD6695" s="5">
        <f t="shared" si="442"/>
        <v>46440</v>
      </c>
      <c r="AE6695" s="96" cm="1">
        <f t="array" ref="AE6695">_xlfn.XLOOKUP(AD6694,SELICHistorico[Data],SELICHistorico[SELIC dia]/100,AE6694,0)</f>
        <v>5.4266000000000004E-4</v>
      </c>
      <c r="AF6695" s="80">
        <f t="shared" si="440"/>
        <v>1.6704869330112542</v>
      </c>
      <c r="AG6695" s="123">
        <f t="shared" si="439"/>
        <v>1670.4869329999999</v>
      </c>
      <c r="AH6695" s="126" cm="1">
        <f t="array" ref="AH6695">_xlfn.XLOOKUP(AD6694,CDIHistorico_[Data],CDIHistorico_[CDI dia]/100,AH6694,0)</f>
        <v>5.4266000000000004E-4</v>
      </c>
      <c r="AI6695" s="2">
        <f t="shared" si="441"/>
        <v>1.6704869330112542</v>
      </c>
    </row>
    <row r="6696" spans="26:35" hidden="1" x14ac:dyDescent="0.25">
      <c r="Z6696"/>
      <c r="AD6696" s="5">
        <f t="shared" si="442"/>
        <v>46441</v>
      </c>
      <c r="AE6696" s="96" cm="1">
        <f t="array" ref="AE6696">_xlfn.XLOOKUP(AD6695,SELICHistorico[Data],SELICHistorico[SELIC dia]/100,AE6695,0)</f>
        <v>5.4266000000000004E-4</v>
      </c>
      <c r="AF6696" s="80">
        <f t="shared" si="440"/>
        <v>1.671393439450322</v>
      </c>
      <c r="AG6696" s="123">
        <f t="shared" si="439"/>
        <v>1671.3934389999999</v>
      </c>
      <c r="AH6696" s="126" cm="1">
        <f t="array" ref="AH6696">_xlfn.XLOOKUP(AD6695,CDIHistorico_[Data],CDIHistorico_[CDI dia]/100,AH6695,0)</f>
        <v>5.4266000000000004E-4</v>
      </c>
      <c r="AI6696" s="2">
        <f t="shared" si="441"/>
        <v>1.671393439450322</v>
      </c>
    </row>
    <row r="6697" spans="26:35" hidden="1" x14ac:dyDescent="0.25">
      <c r="Z6697"/>
      <c r="AD6697" s="5">
        <f t="shared" si="442"/>
        <v>46442</v>
      </c>
      <c r="AE6697" s="96" cm="1">
        <f t="array" ref="AE6697">_xlfn.XLOOKUP(AD6696,SELICHistorico[Data],SELICHistorico[SELIC dia]/100,AE6696,0)</f>
        <v>5.4266000000000004E-4</v>
      </c>
      <c r="AF6697" s="80">
        <f t="shared" si="440"/>
        <v>1.6723004378141741</v>
      </c>
      <c r="AG6697" s="123">
        <f t="shared" si="439"/>
        <v>1672.3004370000001</v>
      </c>
      <c r="AH6697" s="126" cm="1">
        <f t="array" ref="AH6697">_xlfn.XLOOKUP(AD6696,CDIHistorico_[Data],CDIHistorico_[CDI dia]/100,AH6696,0)</f>
        <v>5.4266000000000004E-4</v>
      </c>
      <c r="AI6697" s="2">
        <f t="shared" si="441"/>
        <v>1.6723004378141741</v>
      </c>
    </row>
    <row r="6698" spans="26:35" hidden="1" x14ac:dyDescent="0.25">
      <c r="Z6698"/>
      <c r="AD6698" s="5">
        <f t="shared" si="442"/>
        <v>46443</v>
      </c>
      <c r="AE6698" s="96" cm="1">
        <f t="array" ref="AE6698">_xlfn.XLOOKUP(AD6697,SELICHistorico[Data],SELICHistorico[SELIC dia]/100,AE6697,0)</f>
        <v>5.4266000000000004E-4</v>
      </c>
      <c r="AF6698" s="80">
        <f t="shared" si="440"/>
        <v>1.6732079283697585</v>
      </c>
      <c r="AG6698" s="123">
        <f t="shared" si="439"/>
        <v>1673.207928</v>
      </c>
      <c r="AH6698" s="126" cm="1">
        <f t="array" ref="AH6698">_xlfn.XLOOKUP(AD6697,CDIHistorico_[Data],CDIHistorico_[CDI dia]/100,AH6697,0)</f>
        <v>5.4266000000000004E-4</v>
      </c>
      <c r="AI6698" s="2">
        <f t="shared" si="441"/>
        <v>1.6732079283697585</v>
      </c>
    </row>
    <row r="6699" spans="26:35" hidden="1" x14ac:dyDescent="0.25">
      <c r="Z6699"/>
      <c r="AD6699" s="5">
        <f t="shared" si="442"/>
        <v>46444</v>
      </c>
      <c r="AE6699" s="96" cm="1">
        <f t="array" ref="AE6699">_xlfn.XLOOKUP(AD6698,SELICHistorico[Data],SELICHistorico[SELIC dia]/100,AE6698,0)</f>
        <v>5.4266000000000004E-4</v>
      </c>
      <c r="AF6699" s="80">
        <f t="shared" si="440"/>
        <v>1.6741159113841677</v>
      </c>
      <c r="AG6699" s="123">
        <f t="shared" si="439"/>
        <v>1674.1159110000001</v>
      </c>
      <c r="AH6699" s="126" cm="1">
        <f t="array" ref="AH6699">_xlfn.XLOOKUP(AD6698,CDIHistorico_[Data],CDIHistorico_[CDI dia]/100,AH6698,0)</f>
        <v>5.4266000000000004E-4</v>
      </c>
      <c r="AI6699" s="2">
        <f t="shared" si="441"/>
        <v>1.6741159113841677</v>
      </c>
    </row>
    <row r="6700" spans="26:35" hidden="1" x14ac:dyDescent="0.25">
      <c r="Z6700"/>
      <c r="AD6700" s="5">
        <f t="shared" si="442"/>
        <v>46447</v>
      </c>
      <c r="AE6700" s="96" cm="1">
        <f t="array" ref="AE6700">_xlfn.XLOOKUP(AD6699,SELICHistorico[Data],SELICHistorico[SELIC dia]/100,AE6699,0)</f>
        <v>5.4266000000000004E-4</v>
      </c>
      <c r="AF6700" s="80">
        <f t="shared" si="440"/>
        <v>1.6750243871246395</v>
      </c>
      <c r="AG6700" s="123">
        <f t="shared" si="439"/>
        <v>1675.0243869999999</v>
      </c>
      <c r="AH6700" s="126" cm="1">
        <f t="array" ref="AH6700">_xlfn.XLOOKUP(AD6699,CDIHistorico_[Data],CDIHistorico_[CDI dia]/100,AH6699,0)</f>
        <v>5.4266000000000004E-4</v>
      </c>
      <c r="AI6700" s="2">
        <f t="shared" si="441"/>
        <v>1.6750243871246395</v>
      </c>
    </row>
    <row r="6701" spans="26:35" hidden="1" x14ac:dyDescent="0.25">
      <c r="Z6701"/>
      <c r="AD6701" s="5">
        <f t="shared" si="442"/>
        <v>46448</v>
      </c>
      <c r="AE6701" s="96" cm="1">
        <f t="array" ref="AE6701">_xlfn.XLOOKUP(AD6700,SELICHistorico[Data],SELICHistorico[SELIC dia]/100,AE6700,0)</f>
        <v>5.4266000000000004E-4</v>
      </c>
      <c r="AF6701" s="80">
        <f t="shared" si="440"/>
        <v>1.6759333558585567</v>
      </c>
      <c r="AG6701" s="123">
        <f t="shared" si="439"/>
        <v>1675.9333549999999</v>
      </c>
      <c r="AH6701" s="126" cm="1">
        <f t="array" ref="AH6701">_xlfn.XLOOKUP(AD6700,CDIHistorico_[Data],CDIHistorico_[CDI dia]/100,AH6700,0)</f>
        <v>5.4266000000000004E-4</v>
      </c>
      <c r="AI6701" s="2">
        <f t="shared" si="441"/>
        <v>1.6759333558585567</v>
      </c>
    </row>
    <row r="6702" spans="26:35" hidden="1" x14ac:dyDescent="0.25">
      <c r="Z6702"/>
      <c r="AD6702" s="5">
        <f t="shared" si="442"/>
        <v>46449</v>
      </c>
      <c r="AE6702" s="96" cm="1">
        <f t="array" ref="AE6702">_xlfn.XLOOKUP(AD6701,SELICHistorico[Data],SELICHistorico[SELIC dia]/100,AE6701,0)</f>
        <v>5.4266000000000004E-4</v>
      </c>
      <c r="AF6702" s="80">
        <f t="shared" si="440"/>
        <v>1.6768428178534469</v>
      </c>
      <c r="AG6702" s="123">
        <f t="shared" si="439"/>
        <v>1676.842817</v>
      </c>
      <c r="AH6702" s="126" cm="1">
        <f t="array" ref="AH6702">_xlfn.XLOOKUP(AD6701,CDIHistorico_[Data],CDIHistorico_[CDI dia]/100,AH6701,0)</f>
        <v>5.4266000000000004E-4</v>
      </c>
      <c r="AI6702" s="2">
        <f t="shared" si="441"/>
        <v>1.6768428178534469</v>
      </c>
    </row>
    <row r="6703" spans="26:35" hidden="1" x14ac:dyDescent="0.25">
      <c r="Z6703"/>
      <c r="AD6703" s="5">
        <f t="shared" si="442"/>
        <v>46450</v>
      </c>
      <c r="AE6703" s="96" cm="1">
        <f t="array" ref="AE6703">_xlfn.XLOOKUP(AD6702,SELICHistorico[Data],SELICHistorico[SELIC dia]/100,AE6702,0)</f>
        <v>5.4266000000000004E-4</v>
      </c>
      <c r="AF6703" s="80">
        <f t="shared" si="440"/>
        <v>1.6777527733769833</v>
      </c>
      <c r="AG6703" s="123">
        <f t="shared" si="439"/>
        <v>1677.7527729999999</v>
      </c>
      <c r="AH6703" s="126" cm="1">
        <f t="array" ref="AH6703">_xlfn.XLOOKUP(AD6702,CDIHistorico_[Data],CDIHistorico_[CDI dia]/100,AH6702,0)</f>
        <v>5.4266000000000004E-4</v>
      </c>
      <c r="AI6703" s="2">
        <f t="shared" si="441"/>
        <v>1.6777527733769833</v>
      </c>
    </row>
    <row r="6704" spans="26:35" hidden="1" x14ac:dyDescent="0.25">
      <c r="Z6704"/>
      <c r="AD6704" s="5">
        <f t="shared" si="442"/>
        <v>46451</v>
      </c>
      <c r="AE6704" s="96" cm="1">
        <f t="array" ref="AE6704">_xlfn.XLOOKUP(AD6703,SELICHistorico[Data],SELICHistorico[SELIC dia]/100,AE6703,0)</f>
        <v>5.4266000000000004E-4</v>
      </c>
      <c r="AF6704" s="80">
        <f t="shared" si="440"/>
        <v>1.678663222696984</v>
      </c>
      <c r="AG6704" s="123">
        <f t="shared" si="439"/>
        <v>1678.6632219999999</v>
      </c>
      <c r="AH6704" s="126" cm="1">
        <f t="array" ref="AH6704">_xlfn.XLOOKUP(AD6703,CDIHistorico_[Data],CDIHistorico_[CDI dia]/100,AH6703,0)</f>
        <v>5.4266000000000004E-4</v>
      </c>
      <c r="AI6704" s="2">
        <f t="shared" si="441"/>
        <v>1.678663222696984</v>
      </c>
    </row>
    <row r="6705" spans="26:35" hidden="1" x14ac:dyDescent="0.25">
      <c r="Z6705"/>
      <c r="AD6705" s="5">
        <f t="shared" si="442"/>
        <v>46454</v>
      </c>
      <c r="AE6705" s="96" cm="1">
        <f t="array" ref="AE6705">_xlfn.XLOOKUP(AD6704,SELICHistorico[Data],SELICHistorico[SELIC dia]/100,AE6704,0)</f>
        <v>5.4266000000000004E-4</v>
      </c>
      <c r="AF6705" s="80">
        <f t="shared" si="440"/>
        <v>1.6795741660814127</v>
      </c>
      <c r="AG6705" s="123">
        <f t="shared" si="439"/>
        <v>1679.5741660000001</v>
      </c>
      <c r="AH6705" s="126" cm="1">
        <f t="array" ref="AH6705">_xlfn.XLOOKUP(AD6704,CDIHistorico_[Data],CDIHistorico_[CDI dia]/100,AH6704,0)</f>
        <v>5.4266000000000004E-4</v>
      </c>
      <c r="AI6705" s="2">
        <f t="shared" si="441"/>
        <v>1.6795741660814127</v>
      </c>
    </row>
    <row r="6706" spans="26:35" hidden="1" x14ac:dyDescent="0.25">
      <c r="Z6706"/>
      <c r="AD6706" s="5">
        <f t="shared" si="442"/>
        <v>46455</v>
      </c>
      <c r="AE6706" s="96" cm="1">
        <f t="array" ref="AE6706">_xlfn.XLOOKUP(AD6705,SELICHistorico[Data],SELICHistorico[SELIC dia]/100,AE6705,0)</f>
        <v>5.4266000000000004E-4</v>
      </c>
      <c r="AF6706" s="80">
        <f t="shared" si="440"/>
        <v>1.6804856037983786</v>
      </c>
      <c r="AG6706" s="123">
        <f t="shared" si="439"/>
        <v>1680.4856030000001</v>
      </c>
      <c r="AH6706" s="126" cm="1">
        <f t="array" ref="AH6706">_xlfn.XLOOKUP(AD6705,CDIHistorico_[Data],CDIHistorico_[CDI dia]/100,AH6705,0)</f>
        <v>5.4266000000000004E-4</v>
      </c>
      <c r="AI6706" s="2">
        <f t="shared" si="441"/>
        <v>1.6804856037983786</v>
      </c>
    </row>
    <row r="6707" spans="26:35" hidden="1" x14ac:dyDescent="0.25">
      <c r="Z6707"/>
      <c r="AD6707" s="5">
        <f t="shared" si="442"/>
        <v>46456</v>
      </c>
      <c r="AE6707" s="96" cm="1">
        <f t="array" ref="AE6707">_xlfn.XLOOKUP(AD6706,SELICHistorico[Data],SELICHistorico[SELIC dia]/100,AE6706,0)</f>
        <v>5.4266000000000004E-4</v>
      </c>
      <c r="AF6707" s="80">
        <f t="shared" si="440"/>
        <v>1.681397536116136</v>
      </c>
      <c r="AG6707" s="123">
        <f t="shared" si="439"/>
        <v>1681.3975359999999</v>
      </c>
      <c r="AH6707" s="126" cm="1">
        <f t="array" ref="AH6707">_xlfn.XLOOKUP(AD6706,CDIHistorico_[Data],CDIHistorico_[CDI dia]/100,AH6706,0)</f>
        <v>5.4266000000000004E-4</v>
      </c>
      <c r="AI6707" s="2">
        <f t="shared" si="441"/>
        <v>1.681397536116136</v>
      </c>
    </row>
    <row r="6708" spans="26:35" hidden="1" x14ac:dyDescent="0.25">
      <c r="Z6708"/>
      <c r="AD6708" s="5">
        <f t="shared" si="442"/>
        <v>46457</v>
      </c>
      <c r="AE6708" s="96" cm="1">
        <f t="array" ref="AE6708">_xlfn.XLOOKUP(AD6707,SELICHistorico[Data],SELICHistorico[SELIC dia]/100,AE6707,0)</f>
        <v>5.4266000000000004E-4</v>
      </c>
      <c r="AF6708" s="80">
        <f t="shared" si="440"/>
        <v>1.6823099633030847</v>
      </c>
      <c r="AG6708" s="123">
        <f t="shared" si="439"/>
        <v>1682.3099629999999</v>
      </c>
      <c r="AH6708" s="126" cm="1">
        <f t="array" ref="AH6708">_xlfn.XLOOKUP(AD6707,CDIHistorico_[Data],CDIHistorico_[CDI dia]/100,AH6707,0)</f>
        <v>5.4266000000000004E-4</v>
      </c>
      <c r="AI6708" s="2">
        <f t="shared" si="441"/>
        <v>1.6823099633030847</v>
      </c>
    </row>
    <row r="6709" spans="26:35" hidden="1" x14ac:dyDescent="0.25">
      <c r="Z6709"/>
      <c r="AD6709" s="5">
        <f t="shared" si="442"/>
        <v>46458</v>
      </c>
      <c r="AE6709" s="96" cm="1">
        <f t="array" ref="AE6709">_xlfn.XLOOKUP(AD6708,SELICHistorico[Data],SELICHistorico[SELIC dia]/100,AE6708,0)</f>
        <v>5.4266000000000004E-4</v>
      </c>
      <c r="AF6709" s="80">
        <f t="shared" si="440"/>
        <v>1.6832228856277709</v>
      </c>
      <c r="AG6709" s="123">
        <f t="shared" si="439"/>
        <v>1683.2228849999999</v>
      </c>
      <c r="AH6709" s="126" cm="1">
        <f t="array" ref="AH6709">_xlfn.XLOOKUP(AD6708,CDIHistorico_[Data],CDIHistorico_[CDI dia]/100,AH6708,0)</f>
        <v>5.4266000000000004E-4</v>
      </c>
      <c r="AI6709" s="2">
        <f t="shared" si="441"/>
        <v>1.6832228856277709</v>
      </c>
    </row>
    <row r="6710" spans="26:35" hidden="1" x14ac:dyDescent="0.25">
      <c r="Z6710"/>
      <c r="AD6710" s="5">
        <f t="shared" si="442"/>
        <v>46461</v>
      </c>
      <c r="AE6710" s="96" cm="1">
        <f t="array" ref="AE6710">_xlfn.XLOOKUP(AD6709,SELICHistorico[Data],SELICHistorico[SELIC dia]/100,AE6709,0)</f>
        <v>5.4266000000000004E-4</v>
      </c>
      <c r="AF6710" s="80">
        <f t="shared" si="440"/>
        <v>1.6841363033588856</v>
      </c>
      <c r="AG6710" s="123">
        <f t="shared" si="439"/>
        <v>1684.136303</v>
      </c>
      <c r="AH6710" s="126" cm="1">
        <f t="array" ref="AH6710">_xlfn.XLOOKUP(AD6709,CDIHistorico_[Data],CDIHistorico_[CDI dia]/100,AH6709,0)</f>
        <v>5.4266000000000004E-4</v>
      </c>
      <c r="AI6710" s="2">
        <f t="shared" si="441"/>
        <v>1.6841363033588856</v>
      </c>
    </row>
    <row r="6711" spans="26:35" hidden="1" x14ac:dyDescent="0.25">
      <c r="Z6711"/>
      <c r="AD6711" s="5">
        <f t="shared" si="442"/>
        <v>46462</v>
      </c>
      <c r="AE6711" s="96" cm="1">
        <f t="array" ref="AE6711">_xlfn.XLOOKUP(AD6710,SELICHistorico[Data],SELICHistorico[SELIC dia]/100,AE6710,0)</f>
        <v>5.4266000000000004E-4</v>
      </c>
      <c r="AF6711" s="80">
        <f t="shared" si="440"/>
        <v>1.6850502167652663</v>
      </c>
      <c r="AG6711" s="123">
        <f t="shared" si="439"/>
        <v>1685.0502160000001</v>
      </c>
      <c r="AH6711" s="126" cm="1">
        <f t="array" ref="AH6711">_xlfn.XLOOKUP(AD6710,CDIHistorico_[Data],CDIHistorico_[CDI dia]/100,AH6710,0)</f>
        <v>5.4266000000000004E-4</v>
      </c>
      <c r="AI6711" s="2">
        <f t="shared" si="441"/>
        <v>1.6850502167652663</v>
      </c>
    </row>
    <row r="6712" spans="26:35" hidden="1" x14ac:dyDescent="0.25">
      <c r="Z6712"/>
      <c r="AD6712" s="5">
        <f t="shared" si="442"/>
        <v>46463</v>
      </c>
      <c r="AE6712" s="96" cm="1">
        <f t="array" ref="AE6712">_xlfn.XLOOKUP(AD6711,SELICHistorico[Data],SELICHistorico[SELIC dia]/100,AE6711,0)</f>
        <v>5.4266000000000004E-4</v>
      </c>
      <c r="AF6712" s="80">
        <f t="shared" si="440"/>
        <v>1.6859646261158963</v>
      </c>
      <c r="AG6712" s="123">
        <f t="shared" si="439"/>
        <v>1685.964626</v>
      </c>
      <c r="AH6712" s="126" cm="1">
        <f t="array" ref="AH6712">_xlfn.XLOOKUP(AD6711,CDIHistorico_[Data],CDIHistorico_[CDI dia]/100,AH6711,0)</f>
        <v>5.4266000000000004E-4</v>
      </c>
      <c r="AI6712" s="2">
        <f t="shared" si="441"/>
        <v>1.6859646261158963</v>
      </c>
    </row>
    <row r="6713" spans="26:35" hidden="1" x14ac:dyDescent="0.25">
      <c r="Z6713"/>
      <c r="AD6713" s="5">
        <f t="shared" si="442"/>
        <v>46464</v>
      </c>
      <c r="AE6713" s="96" cm="1">
        <f t="array" ref="AE6713">_xlfn.XLOOKUP(AD6712,SELICHistorico[Data],SELICHistorico[SELIC dia]/100,AE6712,0)</f>
        <v>5.4266000000000004E-4</v>
      </c>
      <c r="AF6713" s="80">
        <f t="shared" si="440"/>
        <v>1.6868795316799043</v>
      </c>
      <c r="AG6713" s="123">
        <f t="shared" si="439"/>
        <v>1686.879531</v>
      </c>
      <c r="AH6713" s="126" cm="1">
        <f t="array" ref="AH6713">_xlfn.XLOOKUP(AD6712,CDIHistorico_[Data],CDIHistorico_[CDI dia]/100,AH6712,0)</f>
        <v>5.4266000000000004E-4</v>
      </c>
      <c r="AI6713" s="2">
        <f t="shared" si="441"/>
        <v>1.6868795316799043</v>
      </c>
    </row>
    <row r="6714" spans="26:35" hidden="1" x14ac:dyDescent="0.25">
      <c r="Z6714"/>
      <c r="AD6714" s="5">
        <f t="shared" si="442"/>
        <v>46465</v>
      </c>
      <c r="AE6714" s="96" cm="1">
        <f t="array" ref="AE6714">_xlfn.XLOOKUP(AD6713,SELICHistorico[Data],SELICHistorico[SELIC dia]/100,AE6713,0)</f>
        <v>5.4266000000000004E-4</v>
      </c>
      <c r="AF6714" s="80">
        <f t="shared" si="440"/>
        <v>1.6877949337265659</v>
      </c>
      <c r="AG6714" s="123">
        <f t="shared" si="439"/>
        <v>1687.7949329999999</v>
      </c>
      <c r="AH6714" s="126" cm="1">
        <f t="array" ref="AH6714">_xlfn.XLOOKUP(AD6713,CDIHistorico_[Data],CDIHistorico_[CDI dia]/100,AH6713,0)</f>
        <v>5.4266000000000004E-4</v>
      </c>
      <c r="AI6714" s="2">
        <f t="shared" si="441"/>
        <v>1.6877949337265659</v>
      </c>
    </row>
    <row r="6715" spans="26:35" hidden="1" x14ac:dyDescent="0.25">
      <c r="Z6715"/>
      <c r="AD6715" s="5">
        <f t="shared" si="442"/>
        <v>46468</v>
      </c>
      <c r="AE6715" s="96" cm="1">
        <f t="array" ref="AE6715">_xlfn.XLOOKUP(AD6714,SELICHistorico[Data],SELICHistorico[SELIC dia]/100,AE6714,0)</f>
        <v>5.4266000000000004E-4</v>
      </c>
      <c r="AF6715" s="80">
        <f t="shared" si="440"/>
        <v>1.688710832525302</v>
      </c>
      <c r="AG6715" s="123">
        <f t="shared" si="439"/>
        <v>1688.710832</v>
      </c>
      <c r="AH6715" s="126" cm="1">
        <f t="array" ref="AH6715">_xlfn.XLOOKUP(AD6714,CDIHistorico_[Data],CDIHistorico_[CDI dia]/100,AH6714,0)</f>
        <v>5.4266000000000004E-4</v>
      </c>
      <c r="AI6715" s="2">
        <f t="shared" si="441"/>
        <v>1.688710832525302</v>
      </c>
    </row>
    <row r="6716" spans="26:35" hidden="1" x14ac:dyDescent="0.25">
      <c r="Z6716"/>
      <c r="AD6716" s="5">
        <f t="shared" si="442"/>
        <v>46469</v>
      </c>
      <c r="AE6716" s="96" cm="1">
        <f t="array" ref="AE6716">_xlfn.XLOOKUP(AD6715,SELICHistorico[Data],SELICHistorico[SELIC dia]/100,AE6715,0)</f>
        <v>5.4266000000000004E-4</v>
      </c>
      <c r="AF6716" s="80">
        <f t="shared" si="440"/>
        <v>1.6896272283456801</v>
      </c>
      <c r="AG6716" s="123">
        <f t="shared" si="439"/>
        <v>1689.6272280000001</v>
      </c>
      <c r="AH6716" s="126" cm="1">
        <f t="array" ref="AH6716">_xlfn.XLOOKUP(AD6715,CDIHistorico_[Data],CDIHistorico_[CDI dia]/100,AH6715,0)</f>
        <v>5.4266000000000004E-4</v>
      </c>
      <c r="AI6716" s="2">
        <f t="shared" si="441"/>
        <v>1.6896272283456801</v>
      </c>
    </row>
    <row r="6717" spans="26:35" hidden="1" x14ac:dyDescent="0.25">
      <c r="Z6717"/>
      <c r="AD6717" s="5">
        <f t="shared" si="442"/>
        <v>46470</v>
      </c>
      <c r="AE6717" s="96" cm="1">
        <f t="array" ref="AE6717">_xlfn.XLOOKUP(AD6716,SELICHistorico[Data],SELICHistorico[SELIC dia]/100,AE6716,0)</f>
        <v>5.4266000000000004E-4</v>
      </c>
      <c r="AF6717" s="80">
        <f t="shared" si="440"/>
        <v>1.6905441214574142</v>
      </c>
      <c r="AG6717" s="123">
        <f t="shared" si="439"/>
        <v>1690.5441209999999</v>
      </c>
      <c r="AH6717" s="126" cm="1">
        <f t="array" ref="AH6717">_xlfn.XLOOKUP(AD6716,CDIHistorico_[Data],CDIHistorico_[CDI dia]/100,AH6716,0)</f>
        <v>5.4266000000000004E-4</v>
      </c>
      <c r="AI6717" s="2">
        <f t="shared" si="441"/>
        <v>1.6905441214574142</v>
      </c>
    </row>
    <row r="6718" spans="26:35" hidden="1" x14ac:dyDescent="0.25">
      <c r="Z6718"/>
      <c r="AD6718" s="5">
        <f t="shared" si="442"/>
        <v>46471</v>
      </c>
      <c r="AE6718" s="96" cm="1">
        <f t="array" ref="AE6718">_xlfn.XLOOKUP(AD6717,SELICHistorico[Data],SELICHistorico[SELIC dia]/100,AE6717,0)</f>
        <v>5.4266000000000004E-4</v>
      </c>
      <c r="AF6718" s="80">
        <f t="shared" si="440"/>
        <v>1.6914615121303642</v>
      </c>
      <c r="AG6718" s="123">
        <f t="shared" si="439"/>
        <v>1691.4615120000001</v>
      </c>
      <c r="AH6718" s="126" cm="1">
        <f t="array" ref="AH6718">_xlfn.XLOOKUP(AD6717,CDIHistorico_[Data],CDIHistorico_[CDI dia]/100,AH6717,0)</f>
        <v>5.4266000000000004E-4</v>
      </c>
      <c r="AI6718" s="2">
        <f t="shared" si="441"/>
        <v>1.6914615121303642</v>
      </c>
    </row>
    <row r="6719" spans="26:35" hidden="1" x14ac:dyDescent="0.25">
      <c r="Z6719"/>
      <c r="AD6719" s="5">
        <f t="shared" si="442"/>
        <v>46475</v>
      </c>
      <c r="AE6719" s="96" cm="1">
        <f t="array" ref="AE6719">_xlfn.XLOOKUP(AD6718,SELICHistorico[Data],SELICHistorico[SELIC dia]/100,AE6718,0)</f>
        <v>5.4266000000000004E-4</v>
      </c>
      <c r="AF6719" s="80">
        <f t="shared" si="440"/>
        <v>1.692379400634537</v>
      </c>
      <c r="AG6719" s="123">
        <f t="shared" si="439"/>
        <v>1692.3794</v>
      </c>
      <c r="AH6719" s="126" cm="1">
        <f t="array" ref="AH6719">_xlfn.XLOOKUP(AD6718,CDIHistorico_[Data],CDIHistorico_[CDI dia]/100,AH6718,0)</f>
        <v>5.4266000000000004E-4</v>
      </c>
      <c r="AI6719" s="2">
        <f t="shared" si="441"/>
        <v>1.692379400634537</v>
      </c>
    </row>
    <row r="6720" spans="26:35" hidden="1" x14ac:dyDescent="0.25">
      <c r="Z6720"/>
      <c r="AD6720" s="5">
        <f t="shared" si="442"/>
        <v>46476</v>
      </c>
      <c r="AE6720" s="96" cm="1">
        <f t="array" ref="AE6720">_xlfn.XLOOKUP(AD6719,SELICHistorico[Data],SELICHistorico[SELIC dia]/100,AE6719,0)</f>
        <v>5.4266000000000004E-4</v>
      </c>
      <c r="AF6720" s="80">
        <f t="shared" si="440"/>
        <v>1.6932977872400854</v>
      </c>
      <c r="AG6720" s="123">
        <f t="shared" si="439"/>
        <v>1693.297787</v>
      </c>
      <c r="AH6720" s="126" cm="1">
        <f t="array" ref="AH6720">_xlfn.XLOOKUP(AD6719,CDIHistorico_[Data],CDIHistorico_[CDI dia]/100,AH6719,0)</f>
        <v>5.4266000000000004E-4</v>
      </c>
      <c r="AI6720" s="2">
        <f t="shared" si="441"/>
        <v>1.6932977872400854</v>
      </c>
    </row>
    <row r="6721" spans="26:35" hidden="1" x14ac:dyDescent="0.25">
      <c r="Z6721"/>
      <c r="AD6721" s="5">
        <f t="shared" si="442"/>
        <v>46477</v>
      </c>
      <c r="AE6721" s="96" cm="1">
        <f t="array" ref="AE6721">_xlfn.XLOOKUP(AD6720,SELICHistorico[Data],SELICHistorico[SELIC dia]/100,AE6720,0)</f>
        <v>5.4266000000000004E-4</v>
      </c>
      <c r="AF6721" s="80">
        <f t="shared" si="440"/>
        <v>1.6942166722173091</v>
      </c>
      <c r="AG6721" s="123">
        <f t="shared" si="439"/>
        <v>1694.216672</v>
      </c>
      <c r="AH6721" s="126" cm="1">
        <f t="array" ref="AH6721">_xlfn.XLOOKUP(AD6720,CDIHistorico_[Data],CDIHistorico_[CDI dia]/100,AH6720,0)</f>
        <v>5.4266000000000004E-4</v>
      </c>
      <c r="AI6721" s="2">
        <f t="shared" si="441"/>
        <v>1.6942166722173091</v>
      </c>
    </row>
    <row r="6722" spans="26:35" hidden="1" x14ac:dyDescent="0.25">
      <c r="Z6722"/>
      <c r="AD6722" s="5">
        <f t="shared" si="442"/>
        <v>46478</v>
      </c>
      <c r="AE6722" s="96" cm="1">
        <f t="array" ref="AE6722">_xlfn.XLOOKUP(AD6721,SELICHistorico[Data],SELICHistorico[SELIC dia]/100,AE6721,0)</f>
        <v>5.4266000000000004E-4</v>
      </c>
      <c r="AF6722" s="80">
        <f t="shared" si="440"/>
        <v>1.6951360558366546</v>
      </c>
      <c r="AG6722" s="123">
        <f t="shared" si="439"/>
        <v>1695.1360549999999</v>
      </c>
      <c r="AH6722" s="126" cm="1">
        <f t="array" ref="AH6722">_xlfn.XLOOKUP(AD6721,CDIHistorico_[Data],CDIHistorico_[CDI dia]/100,AH6721,0)</f>
        <v>5.4266000000000004E-4</v>
      </c>
      <c r="AI6722" s="2">
        <f t="shared" si="441"/>
        <v>1.6951360558366546</v>
      </c>
    </row>
    <row r="6723" spans="26:35" hidden="1" x14ac:dyDescent="0.25">
      <c r="Z6723"/>
      <c r="AD6723" s="5">
        <f t="shared" si="442"/>
        <v>46479</v>
      </c>
      <c r="AE6723" s="96" cm="1">
        <f t="array" ref="AE6723">_xlfn.XLOOKUP(AD6722,SELICHistorico[Data],SELICHistorico[SELIC dia]/100,AE6722,0)</f>
        <v>5.4266000000000004E-4</v>
      </c>
      <c r="AF6723" s="80">
        <f t="shared" si="440"/>
        <v>1.696055938368715</v>
      </c>
      <c r="AG6723" s="123">
        <f t="shared" si="439"/>
        <v>1696.055938</v>
      </c>
      <c r="AH6723" s="126" cm="1">
        <f t="array" ref="AH6723">_xlfn.XLOOKUP(AD6722,CDIHistorico_[Data],CDIHistorico_[CDI dia]/100,AH6722,0)</f>
        <v>5.4266000000000004E-4</v>
      </c>
      <c r="AI6723" s="2">
        <f t="shared" si="441"/>
        <v>1.696055938368715</v>
      </c>
    </row>
    <row r="6724" spans="26:35" hidden="1" x14ac:dyDescent="0.25">
      <c r="Z6724"/>
      <c r="AD6724" s="5">
        <f t="shared" si="442"/>
        <v>46482</v>
      </c>
      <c r="AE6724" s="96" cm="1">
        <f t="array" ref="AE6724">_xlfn.XLOOKUP(AD6723,SELICHistorico[Data],SELICHistorico[SELIC dia]/100,AE6723,0)</f>
        <v>5.4266000000000004E-4</v>
      </c>
      <c r="AF6724" s="80">
        <f t="shared" si="440"/>
        <v>1.6969763200842303</v>
      </c>
      <c r="AG6724" s="123">
        <f t="shared" si="439"/>
        <v>1696.97632</v>
      </c>
      <c r="AH6724" s="126" cm="1">
        <f t="array" ref="AH6724">_xlfn.XLOOKUP(AD6723,CDIHistorico_[Data],CDIHistorico_[CDI dia]/100,AH6723,0)</f>
        <v>5.4266000000000004E-4</v>
      </c>
      <c r="AI6724" s="2">
        <f t="shared" si="441"/>
        <v>1.6969763200842303</v>
      </c>
    </row>
    <row r="6725" spans="26:35" hidden="1" x14ac:dyDescent="0.25">
      <c r="Z6725"/>
      <c r="AD6725" s="5">
        <f t="shared" si="442"/>
        <v>46483</v>
      </c>
      <c r="AE6725" s="96" cm="1">
        <f t="array" ref="AE6725">_xlfn.XLOOKUP(AD6724,SELICHistorico[Data],SELICHistorico[SELIC dia]/100,AE6724,0)</f>
        <v>5.4266000000000004E-4</v>
      </c>
      <c r="AF6725" s="80">
        <f t="shared" si="440"/>
        <v>1.6978972012540872</v>
      </c>
      <c r="AG6725" s="123">
        <f t="shared" si="439"/>
        <v>1697.897201</v>
      </c>
      <c r="AH6725" s="126" cm="1">
        <f t="array" ref="AH6725">_xlfn.XLOOKUP(AD6724,CDIHistorico_[Data],CDIHistorico_[CDI dia]/100,AH6724,0)</f>
        <v>5.4266000000000004E-4</v>
      </c>
      <c r="AI6725" s="2">
        <f t="shared" si="441"/>
        <v>1.6978972012540872</v>
      </c>
    </row>
    <row r="6726" spans="26:35" hidden="1" x14ac:dyDescent="0.25">
      <c r="Z6726"/>
      <c r="AD6726" s="5">
        <f t="shared" si="442"/>
        <v>46484</v>
      </c>
      <c r="AE6726" s="96" cm="1">
        <f t="array" ref="AE6726">_xlfn.XLOOKUP(AD6725,SELICHistorico[Data],SELICHistorico[SELIC dia]/100,AE6725,0)</f>
        <v>5.4266000000000004E-4</v>
      </c>
      <c r="AF6726" s="80">
        <f t="shared" si="440"/>
        <v>1.6988185821493198</v>
      </c>
      <c r="AG6726" s="123">
        <f t="shared" si="439"/>
        <v>1698.8185820000001</v>
      </c>
      <c r="AH6726" s="126" cm="1">
        <f t="array" ref="AH6726">_xlfn.XLOOKUP(AD6725,CDIHistorico_[Data],CDIHistorico_[CDI dia]/100,AH6725,0)</f>
        <v>5.4266000000000004E-4</v>
      </c>
      <c r="AI6726" s="2">
        <f t="shared" si="441"/>
        <v>1.6988185821493198</v>
      </c>
    </row>
    <row r="6727" spans="26:35" hidden="1" x14ac:dyDescent="0.25">
      <c r="Z6727"/>
      <c r="AD6727" s="5">
        <f t="shared" si="442"/>
        <v>46485</v>
      </c>
      <c r="AE6727" s="96" cm="1">
        <f t="array" ref="AE6727">_xlfn.XLOOKUP(AD6726,SELICHistorico[Data],SELICHistorico[SELIC dia]/100,AE6726,0)</f>
        <v>5.4266000000000004E-4</v>
      </c>
      <c r="AF6727" s="80">
        <f t="shared" si="440"/>
        <v>1.699740463041109</v>
      </c>
      <c r="AG6727" s="123">
        <f t="shared" si="439"/>
        <v>1699.7404630000001</v>
      </c>
      <c r="AH6727" s="126" cm="1">
        <f t="array" ref="AH6727">_xlfn.XLOOKUP(AD6726,CDIHistorico_[Data],CDIHistorico_[CDI dia]/100,AH6726,0)</f>
        <v>5.4266000000000004E-4</v>
      </c>
      <c r="AI6727" s="2">
        <f t="shared" si="441"/>
        <v>1.699740463041109</v>
      </c>
    </row>
    <row r="6728" spans="26:35" hidden="1" x14ac:dyDescent="0.25">
      <c r="Z6728"/>
      <c r="AD6728" s="5">
        <f t="shared" si="442"/>
        <v>46486</v>
      </c>
      <c r="AE6728" s="96" cm="1">
        <f t="array" ref="AE6728">_xlfn.XLOOKUP(AD6727,SELICHistorico[Data],SELICHistorico[SELIC dia]/100,AE6727,0)</f>
        <v>5.4266000000000004E-4</v>
      </c>
      <c r="AF6728" s="80">
        <f t="shared" si="440"/>
        <v>1.700662844200783</v>
      </c>
      <c r="AG6728" s="123">
        <f t="shared" si="439"/>
        <v>1700.662844</v>
      </c>
      <c r="AH6728" s="126" cm="1">
        <f t="array" ref="AH6728">_xlfn.XLOOKUP(AD6727,CDIHistorico_[Data],CDIHistorico_[CDI dia]/100,AH6727,0)</f>
        <v>5.4266000000000004E-4</v>
      </c>
      <c r="AI6728" s="2">
        <f t="shared" si="441"/>
        <v>1.700662844200783</v>
      </c>
    </row>
    <row r="6729" spans="26:35" hidden="1" x14ac:dyDescent="0.25">
      <c r="Z6729"/>
      <c r="AD6729" s="5">
        <f t="shared" si="442"/>
        <v>46489</v>
      </c>
      <c r="AE6729" s="96" cm="1">
        <f t="array" ref="AE6729">_xlfn.XLOOKUP(AD6728,SELICHistorico[Data],SELICHistorico[SELIC dia]/100,AE6728,0)</f>
        <v>5.4266000000000004E-4</v>
      </c>
      <c r="AF6729" s="80">
        <f t="shared" si="440"/>
        <v>1.701585725899817</v>
      </c>
      <c r="AG6729" s="123">
        <f t="shared" si="439"/>
        <v>1701.5857249999999</v>
      </c>
      <c r="AH6729" s="126" cm="1">
        <f t="array" ref="AH6729">_xlfn.XLOOKUP(AD6728,CDIHistorico_[Data],CDIHistorico_[CDI dia]/100,AH6728,0)</f>
        <v>5.4266000000000004E-4</v>
      </c>
      <c r="AI6729" s="2">
        <f t="shared" si="441"/>
        <v>1.701585725899817</v>
      </c>
    </row>
    <row r="6730" spans="26:35" hidden="1" x14ac:dyDescent="0.25">
      <c r="Z6730"/>
      <c r="AD6730" s="5">
        <f t="shared" si="442"/>
        <v>46490</v>
      </c>
      <c r="AE6730" s="96" cm="1">
        <f t="array" ref="AE6730">_xlfn.XLOOKUP(AD6729,SELICHistorico[Data],SELICHistorico[SELIC dia]/100,AE6729,0)</f>
        <v>5.4266000000000004E-4</v>
      </c>
      <c r="AF6730" s="80">
        <f t="shared" si="440"/>
        <v>1.7025091084098338</v>
      </c>
      <c r="AG6730" s="123">
        <f t="shared" si="439"/>
        <v>1702.509108</v>
      </c>
      <c r="AH6730" s="126" cm="1">
        <f t="array" ref="AH6730">_xlfn.XLOOKUP(AD6729,CDIHistorico_[Data],CDIHistorico_[CDI dia]/100,AH6729,0)</f>
        <v>5.4266000000000004E-4</v>
      </c>
      <c r="AI6730" s="2">
        <f t="shared" si="441"/>
        <v>1.7025091084098338</v>
      </c>
    </row>
    <row r="6731" spans="26:35" hidden="1" x14ac:dyDescent="0.25">
      <c r="Z6731"/>
      <c r="AD6731" s="5">
        <f t="shared" si="442"/>
        <v>46491</v>
      </c>
      <c r="AE6731" s="96" cm="1">
        <f t="array" ref="AE6731">_xlfn.XLOOKUP(AD6730,SELICHistorico[Data],SELICHistorico[SELIC dia]/100,AE6730,0)</f>
        <v>5.4266000000000004E-4</v>
      </c>
      <c r="AF6731" s="80">
        <f t="shared" si="440"/>
        <v>1.7034329920026035</v>
      </c>
      <c r="AG6731" s="123">
        <f t="shared" si="439"/>
        <v>1703.432992</v>
      </c>
      <c r="AH6731" s="126" cm="1">
        <f t="array" ref="AH6731">_xlfn.XLOOKUP(AD6730,CDIHistorico_[Data],CDIHistorico_[CDI dia]/100,AH6730,0)</f>
        <v>5.4266000000000004E-4</v>
      </c>
      <c r="AI6731" s="2">
        <f t="shared" si="441"/>
        <v>1.7034329920026035</v>
      </c>
    </row>
    <row r="6732" spans="26:35" hidden="1" x14ac:dyDescent="0.25">
      <c r="Z6732"/>
      <c r="AD6732" s="5">
        <f t="shared" si="442"/>
        <v>46492</v>
      </c>
      <c r="AE6732" s="96" cm="1">
        <f t="array" ref="AE6732">_xlfn.XLOOKUP(AD6731,SELICHistorico[Data],SELICHistorico[SELIC dia]/100,AE6731,0)</f>
        <v>5.4266000000000004E-4</v>
      </c>
      <c r="AF6732" s="80">
        <f t="shared" si="440"/>
        <v>1.7043573769500435</v>
      </c>
      <c r="AG6732" s="123">
        <f t="shared" ref="AG6732:AG6795" si="443">TRUNC(1000*AF6732,6)</f>
        <v>1704.3573759999999</v>
      </c>
      <c r="AH6732" s="126" cm="1">
        <f t="array" ref="AH6732">_xlfn.XLOOKUP(AD6731,CDIHistorico_[Data],CDIHistorico_[CDI dia]/100,AH6731,0)</f>
        <v>5.4266000000000004E-4</v>
      </c>
      <c r="AI6732" s="2">
        <f t="shared" si="441"/>
        <v>1.7043573769500435</v>
      </c>
    </row>
    <row r="6733" spans="26:35" hidden="1" x14ac:dyDescent="0.25">
      <c r="Z6733"/>
      <c r="AD6733" s="5">
        <f t="shared" si="442"/>
        <v>46493</v>
      </c>
      <c r="AE6733" s="96" cm="1">
        <f t="array" ref="AE6733">_xlfn.XLOOKUP(AD6732,SELICHistorico[Data],SELICHistorico[SELIC dia]/100,AE6732,0)</f>
        <v>5.4266000000000004E-4</v>
      </c>
      <c r="AF6733" s="80">
        <f t="shared" ref="AF6733:AF6796" si="444">AF6732*(1+AE6733)</f>
        <v>1.7052822635242193</v>
      </c>
      <c r="AG6733" s="123">
        <f t="shared" si="443"/>
        <v>1705.2822630000001</v>
      </c>
      <c r="AH6733" s="126" cm="1">
        <f t="array" ref="AH6733">_xlfn.XLOOKUP(AD6732,CDIHistorico_[Data],CDIHistorico_[CDI dia]/100,AH6732,0)</f>
        <v>5.4266000000000004E-4</v>
      </c>
      <c r="AI6733" s="2">
        <f t="shared" ref="AI6733:AI6796" si="445">AI6732*(1+AH6733)</f>
        <v>1.7052822635242193</v>
      </c>
    </row>
    <row r="6734" spans="26:35" hidden="1" x14ac:dyDescent="0.25">
      <c r="Z6734"/>
      <c r="AD6734" s="5">
        <f t="shared" si="442"/>
        <v>46496</v>
      </c>
      <c r="AE6734" s="96" cm="1">
        <f t="array" ref="AE6734">_xlfn.XLOOKUP(AD6733,SELICHistorico[Data],SELICHistorico[SELIC dia]/100,AE6733,0)</f>
        <v>5.4266000000000004E-4</v>
      </c>
      <c r="AF6734" s="80">
        <f t="shared" si="444"/>
        <v>1.7062076519973435</v>
      </c>
      <c r="AG6734" s="123">
        <f t="shared" si="443"/>
        <v>1706.2076509999999</v>
      </c>
      <c r="AH6734" s="126" cm="1">
        <f t="array" ref="AH6734">_xlfn.XLOOKUP(AD6733,CDIHistorico_[Data],CDIHistorico_[CDI dia]/100,AH6733,0)</f>
        <v>5.4266000000000004E-4</v>
      </c>
      <c r="AI6734" s="2">
        <f t="shared" si="445"/>
        <v>1.7062076519973435</v>
      </c>
    </row>
    <row r="6735" spans="26:35" hidden="1" x14ac:dyDescent="0.25">
      <c r="Z6735"/>
      <c r="AD6735" s="5">
        <f t="shared" si="442"/>
        <v>46497</v>
      </c>
      <c r="AE6735" s="96" cm="1">
        <f t="array" ref="AE6735">_xlfn.XLOOKUP(AD6734,SELICHistorico[Data],SELICHistorico[SELIC dia]/100,AE6734,0)</f>
        <v>5.4266000000000004E-4</v>
      </c>
      <c r="AF6735" s="80">
        <f t="shared" si="444"/>
        <v>1.7071335426417764</v>
      </c>
      <c r="AG6735" s="123">
        <f t="shared" si="443"/>
        <v>1707.133542</v>
      </c>
      <c r="AH6735" s="126" cm="1">
        <f t="array" ref="AH6735">_xlfn.XLOOKUP(AD6734,CDIHistorico_[Data],CDIHistorico_[CDI dia]/100,AH6734,0)</f>
        <v>5.4266000000000004E-4</v>
      </c>
      <c r="AI6735" s="2">
        <f t="shared" si="445"/>
        <v>1.7071335426417764</v>
      </c>
    </row>
    <row r="6736" spans="26:35" hidden="1" x14ac:dyDescent="0.25">
      <c r="Z6736"/>
      <c r="AD6736" s="5">
        <f t="shared" si="442"/>
        <v>46499</v>
      </c>
      <c r="AE6736" s="96" cm="1">
        <f t="array" ref="AE6736">_xlfn.XLOOKUP(AD6735,SELICHistorico[Data],SELICHistorico[SELIC dia]/100,AE6735,0)</f>
        <v>5.4266000000000004E-4</v>
      </c>
      <c r="AF6736" s="80">
        <f t="shared" si="444"/>
        <v>1.7080599357300263</v>
      </c>
      <c r="AG6736" s="123">
        <f t="shared" si="443"/>
        <v>1708.059935</v>
      </c>
      <c r="AH6736" s="126" cm="1">
        <f t="array" ref="AH6736">_xlfn.XLOOKUP(AD6735,CDIHistorico_[Data],CDIHistorico_[CDI dia]/100,AH6735,0)</f>
        <v>5.4266000000000004E-4</v>
      </c>
      <c r="AI6736" s="2">
        <f t="shared" si="445"/>
        <v>1.7080599357300263</v>
      </c>
    </row>
    <row r="6737" spans="26:35" hidden="1" x14ac:dyDescent="0.25">
      <c r="Z6737"/>
      <c r="AD6737" s="5">
        <f t="shared" si="442"/>
        <v>46500</v>
      </c>
      <c r="AE6737" s="96" cm="1">
        <f t="array" ref="AE6737">_xlfn.XLOOKUP(AD6736,SELICHistorico[Data],SELICHistorico[SELIC dia]/100,AE6736,0)</f>
        <v>5.4266000000000004E-4</v>
      </c>
      <c r="AF6737" s="80">
        <f t="shared" si="444"/>
        <v>1.7089868315347496</v>
      </c>
      <c r="AG6737" s="123">
        <f t="shared" si="443"/>
        <v>1708.9868309999999</v>
      </c>
      <c r="AH6737" s="126" cm="1">
        <f t="array" ref="AH6737">_xlfn.XLOOKUP(AD6736,CDIHistorico_[Data],CDIHistorico_[CDI dia]/100,AH6736,0)</f>
        <v>5.4266000000000004E-4</v>
      </c>
      <c r="AI6737" s="2">
        <f t="shared" si="445"/>
        <v>1.7089868315347496</v>
      </c>
    </row>
    <row r="6738" spans="26:35" hidden="1" x14ac:dyDescent="0.25">
      <c r="Z6738"/>
      <c r="AD6738" s="5">
        <f t="shared" si="442"/>
        <v>46503</v>
      </c>
      <c r="AE6738" s="96" cm="1">
        <f t="array" ref="AE6738">_xlfn.XLOOKUP(AD6737,SELICHistorico[Data],SELICHistorico[SELIC dia]/100,AE6737,0)</f>
        <v>5.4266000000000004E-4</v>
      </c>
      <c r="AF6738" s="80">
        <f t="shared" si="444"/>
        <v>1.7099142303287502</v>
      </c>
      <c r="AG6738" s="123">
        <f t="shared" si="443"/>
        <v>1709.9142300000001</v>
      </c>
      <c r="AH6738" s="126" cm="1">
        <f t="array" ref="AH6738">_xlfn.XLOOKUP(AD6737,CDIHistorico_[Data],CDIHistorico_[CDI dia]/100,AH6737,0)</f>
        <v>5.4266000000000004E-4</v>
      </c>
      <c r="AI6738" s="2">
        <f t="shared" si="445"/>
        <v>1.7099142303287502</v>
      </c>
    </row>
    <row r="6739" spans="26:35" hidden="1" x14ac:dyDescent="0.25">
      <c r="Z6739"/>
      <c r="AD6739" s="5">
        <f t="shared" si="442"/>
        <v>46504</v>
      </c>
      <c r="AE6739" s="96" cm="1">
        <f t="array" ref="AE6739">_xlfn.XLOOKUP(AD6738,SELICHistorico[Data],SELICHistorico[SELIC dia]/100,AE6738,0)</f>
        <v>5.4266000000000004E-4</v>
      </c>
      <c r="AF6739" s="80">
        <f t="shared" si="444"/>
        <v>1.7108421323849805</v>
      </c>
      <c r="AG6739" s="123">
        <f t="shared" si="443"/>
        <v>1710.842132</v>
      </c>
      <c r="AH6739" s="126" cm="1">
        <f t="array" ref="AH6739">_xlfn.XLOOKUP(AD6738,CDIHistorico_[Data],CDIHistorico_[CDI dia]/100,AH6738,0)</f>
        <v>5.4266000000000004E-4</v>
      </c>
      <c r="AI6739" s="2">
        <f t="shared" si="445"/>
        <v>1.7108421323849805</v>
      </c>
    </row>
    <row r="6740" spans="26:35" hidden="1" x14ac:dyDescent="0.25">
      <c r="Z6740"/>
      <c r="AD6740" s="5">
        <f t="shared" ref="AD6740:AD6803" si="446">WORKDAY(AD6739,1,feriados)</f>
        <v>46505</v>
      </c>
      <c r="AE6740" s="96" cm="1">
        <f t="array" ref="AE6740">_xlfn.XLOOKUP(AD6739,SELICHistorico[Data],SELICHistorico[SELIC dia]/100,AE6739,0)</f>
        <v>5.4266000000000004E-4</v>
      </c>
      <c r="AF6740" s="80">
        <f t="shared" si="444"/>
        <v>1.7117705379765407</v>
      </c>
      <c r="AG6740" s="123">
        <f t="shared" si="443"/>
        <v>1711.7705370000001</v>
      </c>
      <c r="AH6740" s="126" cm="1">
        <f t="array" ref="AH6740">_xlfn.XLOOKUP(AD6739,CDIHistorico_[Data],CDIHistorico_[CDI dia]/100,AH6739,0)</f>
        <v>5.4266000000000004E-4</v>
      </c>
      <c r="AI6740" s="2">
        <f t="shared" si="445"/>
        <v>1.7117705379765407</v>
      </c>
    </row>
    <row r="6741" spans="26:35" hidden="1" x14ac:dyDescent="0.25">
      <c r="Z6741"/>
      <c r="AD6741" s="5">
        <f t="shared" si="446"/>
        <v>46506</v>
      </c>
      <c r="AE6741" s="96" cm="1">
        <f t="array" ref="AE6741">_xlfn.XLOOKUP(AD6740,SELICHistorico[Data],SELICHistorico[SELIC dia]/100,AE6740,0)</f>
        <v>5.4266000000000004E-4</v>
      </c>
      <c r="AF6741" s="80">
        <f t="shared" si="444"/>
        <v>1.712699447376679</v>
      </c>
      <c r="AG6741" s="123">
        <f t="shared" si="443"/>
        <v>1712.699447</v>
      </c>
      <c r="AH6741" s="126" cm="1">
        <f t="array" ref="AH6741">_xlfn.XLOOKUP(AD6740,CDIHistorico_[Data],CDIHistorico_[CDI dia]/100,AH6740,0)</f>
        <v>5.4266000000000004E-4</v>
      </c>
      <c r="AI6741" s="2">
        <f t="shared" si="445"/>
        <v>1.712699447376679</v>
      </c>
    </row>
    <row r="6742" spans="26:35" hidden="1" x14ac:dyDescent="0.25">
      <c r="Z6742"/>
      <c r="AD6742" s="5">
        <f t="shared" si="446"/>
        <v>46507</v>
      </c>
      <c r="AE6742" s="96" cm="1">
        <f t="array" ref="AE6742">_xlfn.XLOOKUP(AD6741,SELICHistorico[Data],SELICHistorico[SELIC dia]/100,AE6741,0)</f>
        <v>5.4266000000000004E-4</v>
      </c>
      <c r="AF6742" s="80">
        <f t="shared" si="444"/>
        <v>1.7136288608587924</v>
      </c>
      <c r="AG6742" s="123">
        <f t="shared" si="443"/>
        <v>1713.62886</v>
      </c>
      <c r="AH6742" s="126" cm="1">
        <f t="array" ref="AH6742">_xlfn.XLOOKUP(AD6741,CDIHistorico_[Data],CDIHistorico_[CDI dia]/100,AH6741,0)</f>
        <v>5.4266000000000004E-4</v>
      </c>
      <c r="AI6742" s="2">
        <f t="shared" si="445"/>
        <v>1.7136288608587924</v>
      </c>
    </row>
    <row r="6743" spans="26:35" hidden="1" x14ac:dyDescent="0.25">
      <c r="Z6743"/>
      <c r="AD6743" s="5">
        <f t="shared" si="446"/>
        <v>46510</v>
      </c>
      <c r="AE6743" s="96" cm="1">
        <f t="array" ref="AE6743">_xlfn.XLOOKUP(AD6742,SELICHistorico[Data],SELICHistorico[SELIC dia]/100,AE6742,0)</f>
        <v>5.4266000000000004E-4</v>
      </c>
      <c r="AF6743" s="80">
        <f t="shared" si="444"/>
        <v>1.714558778696426</v>
      </c>
      <c r="AG6743" s="123">
        <f t="shared" si="443"/>
        <v>1714.5587780000001</v>
      </c>
      <c r="AH6743" s="126" cm="1">
        <f t="array" ref="AH6743">_xlfn.XLOOKUP(AD6742,CDIHistorico_[Data],CDIHistorico_[CDI dia]/100,AH6742,0)</f>
        <v>5.4266000000000004E-4</v>
      </c>
      <c r="AI6743" s="2">
        <f t="shared" si="445"/>
        <v>1.714558778696426</v>
      </c>
    </row>
    <row r="6744" spans="26:35" hidden="1" x14ac:dyDescent="0.25">
      <c r="Z6744"/>
      <c r="AD6744" s="5">
        <f t="shared" si="446"/>
        <v>46511</v>
      </c>
      <c r="AE6744" s="96" cm="1">
        <f t="array" ref="AE6744">_xlfn.XLOOKUP(AD6743,SELICHistorico[Data],SELICHistorico[SELIC dia]/100,AE6743,0)</f>
        <v>5.4266000000000004E-4</v>
      </c>
      <c r="AF6744" s="80">
        <f t="shared" si="444"/>
        <v>1.7154892011632734</v>
      </c>
      <c r="AG6744" s="123">
        <f t="shared" si="443"/>
        <v>1715.4892010000001</v>
      </c>
      <c r="AH6744" s="126" cm="1">
        <f t="array" ref="AH6744">_xlfn.XLOOKUP(AD6743,CDIHistorico_[Data],CDIHistorico_[CDI dia]/100,AH6743,0)</f>
        <v>5.4266000000000004E-4</v>
      </c>
      <c r="AI6744" s="2">
        <f t="shared" si="445"/>
        <v>1.7154892011632734</v>
      </c>
    </row>
    <row r="6745" spans="26:35" hidden="1" x14ac:dyDescent="0.25">
      <c r="Z6745"/>
      <c r="AD6745" s="5">
        <f t="shared" si="446"/>
        <v>46512</v>
      </c>
      <c r="AE6745" s="96" cm="1">
        <f t="array" ref="AE6745">_xlfn.XLOOKUP(AD6744,SELICHistorico[Data],SELICHistorico[SELIC dia]/100,AE6744,0)</f>
        <v>5.4266000000000004E-4</v>
      </c>
      <c r="AF6745" s="80">
        <f t="shared" si="444"/>
        <v>1.7164201285331768</v>
      </c>
      <c r="AG6745" s="123">
        <f t="shared" si="443"/>
        <v>1716.420128</v>
      </c>
      <c r="AH6745" s="126" cm="1">
        <f t="array" ref="AH6745">_xlfn.XLOOKUP(AD6744,CDIHistorico_[Data],CDIHistorico_[CDI dia]/100,AH6744,0)</f>
        <v>5.4266000000000004E-4</v>
      </c>
      <c r="AI6745" s="2">
        <f t="shared" si="445"/>
        <v>1.7164201285331768</v>
      </c>
    </row>
    <row r="6746" spans="26:35" hidden="1" x14ac:dyDescent="0.25">
      <c r="Z6746"/>
      <c r="AD6746" s="5">
        <f t="shared" si="446"/>
        <v>46513</v>
      </c>
      <c r="AE6746" s="96" cm="1">
        <f t="array" ref="AE6746">_xlfn.XLOOKUP(AD6745,SELICHistorico[Data],SELICHistorico[SELIC dia]/100,AE6745,0)</f>
        <v>5.4266000000000004E-4</v>
      </c>
      <c r="AF6746" s="80">
        <f t="shared" si="444"/>
        <v>1.7173515610801267</v>
      </c>
      <c r="AG6746" s="123">
        <f t="shared" si="443"/>
        <v>1717.3515609999999</v>
      </c>
      <c r="AH6746" s="126" cm="1">
        <f t="array" ref="AH6746">_xlfn.XLOOKUP(AD6745,CDIHistorico_[Data],CDIHistorico_[CDI dia]/100,AH6745,0)</f>
        <v>5.4266000000000004E-4</v>
      </c>
      <c r="AI6746" s="2">
        <f t="shared" si="445"/>
        <v>1.7173515610801267</v>
      </c>
    </row>
    <row r="6747" spans="26:35" hidden="1" x14ac:dyDescent="0.25">
      <c r="Z6747"/>
      <c r="AD6747" s="5">
        <f t="shared" si="446"/>
        <v>46514</v>
      </c>
      <c r="AE6747" s="96" cm="1">
        <f t="array" ref="AE6747">_xlfn.XLOOKUP(AD6746,SELICHistorico[Data],SELICHistorico[SELIC dia]/100,AE6746,0)</f>
        <v>5.4266000000000004E-4</v>
      </c>
      <c r="AF6747" s="80">
        <f t="shared" si="444"/>
        <v>1.7182834990782625</v>
      </c>
      <c r="AG6747" s="123">
        <f t="shared" si="443"/>
        <v>1718.2834989999999</v>
      </c>
      <c r="AH6747" s="126" cm="1">
        <f t="array" ref="AH6747">_xlfn.XLOOKUP(AD6746,CDIHistorico_[Data],CDIHistorico_[CDI dia]/100,AH6746,0)</f>
        <v>5.4266000000000004E-4</v>
      </c>
      <c r="AI6747" s="2">
        <f t="shared" si="445"/>
        <v>1.7182834990782625</v>
      </c>
    </row>
    <row r="6748" spans="26:35" hidden="1" x14ac:dyDescent="0.25">
      <c r="Z6748"/>
      <c r="AD6748" s="5">
        <f t="shared" si="446"/>
        <v>46517</v>
      </c>
      <c r="AE6748" s="96" cm="1">
        <f t="array" ref="AE6748">_xlfn.XLOOKUP(AD6747,SELICHistorico[Data],SELICHistorico[SELIC dia]/100,AE6747,0)</f>
        <v>5.4266000000000004E-4</v>
      </c>
      <c r="AF6748" s="80">
        <f t="shared" si="444"/>
        <v>1.7192159428018723</v>
      </c>
      <c r="AG6748" s="123">
        <f t="shared" si="443"/>
        <v>1719.215942</v>
      </c>
      <c r="AH6748" s="126" cm="1">
        <f t="array" ref="AH6748">_xlfn.XLOOKUP(AD6747,CDIHistorico_[Data],CDIHistorico_[CDI dia]/100,AH6747,0)</f>
        <v>5.4266000000000004E-4</v>
      </c>
      <c r="AI6748" s="2">
        <f t="shared" si="445"/>
        <v>1.7192159428018723</v>
      </c>
    </row>
    <row r="6749" spans="26:35" hidden="1" x14ac:dyDescent="0.25">
      <c r="Z6749"/>
      <c r="AD6749" s="5">
        <f t="shared" si="446"/>
        <v>46518</v>
      </c>
      <c r="AE6749" s="96" cm="1">
        <f t="array" ref="AE6749">_xlfn.XLOOKUP(AD6748,SELICHistorico[Data],SELICHistorico[SELIC dia]/100,AE6748,0)</f>
        <v>5.4266000000000004E-4</v>
      </c>
      <c r="AF6749" s="80">
        <f t="shared" si="444"/>
        <v>1.7201488925253932</v>
      </c>
      <c r="AG6749" s="123">
        <f t="shared" si="443"/>
        <v>1720.1488919999999</v>
      </c>
      <c r="AH6749" s="126" cm="1">
        <f t="array" ref="AH6749">_xlfn.XLOOKUP(AD6748,CDIHistorico_[Data],CDIHistorico_[CDI dia]/100,AH6748,0)</f>
        <v>5.4266000000000004E-4</v>
      </c>
      <c r="AI6749" s="2">
        <f t="shared" si="445"/>
        <v>1.7201488925253932</v>
      </c>
    </row>
    <row r="6750" spans="26:35" hidden="1" x14ac:dyDescent="0.25">
      <c r="Z6750"/>
      <c r="AD6750" s="5">
        <f t="shared" si="446"/>
        <v>46519</v>
      </c>
      <c r="AE6750" s="96" cm="1">
        <f t="array" ref="AE6750">_xlfn.XLOOKUP(AD6749,SELICHistorico[Data],SELICHistorico[SELIC dia]/100,AE6749,0)</f>
        <v>5.4266000000000004E-4</v>
      </c>
      <c r="AF6750" s="80">
        <f t="shared" si="444"/>
        <v>1.721082348523411</v>
      </c>
      <c r="AG6750" s="123">
        <f t="shared" si="443"/>
        <v>1721.0823479999999</v>
      </c>
      <c r="AH6750" s="126" cm="1">
        <f t="array" ref="AH6750">_xlfn.XLOOKUP(AD6749,CDIHistorico_[Data],CDIHistorico_[CDI dia]/100,AH6749,0)</f>
        <v>5.4266000000000004E-4</v>
      </c>
      <c r="AI6750" s="2">
        <f t="shared" si="445"/>
        <v>1.721082348523411</v>
      </c>
    </row>
    <row r="6751" spans="26:35" hidden="1" x14ac:dyDescent="0.25">
      <c r="Z6751"/>
      <c r="AD6751" s="5">
        <f t="shared" si="446"/>
        <v>46520</v>
      </c>
      <c r="AE6751" s="96" cm="1">
        <f t="array" ref="AE6751">_xlfn.XLOOKUP(AD6750,SELICHistorico[Data],SELICHistorico[SELIC dia]/100,AE6750,0)</f>
        <v>5.4266000000000004E-4</v>
      </c>
      <c r="AF6751" s="80">
        <f t="shared" si="444"/>
        <v>1.7220163110706608</v>
      </c>
      <c r="AG6751" s="123">
        <f t="shared" si="443"/>
        <v>1722.0163110000001</v>
      </c>
      <c r="AH6751" s="126" cm="1">
        <f t="array" ref="AH6751">_xlfn.XLOOKUP(AD6750,CDIHistorico_[Data],CDIHistorico_[CDI dia]/100,AH6750,0)</f>
        <v>5.4266000000000004E-4</v>
      </c>
      <c r="AI6751" s="2">
        <f t="shared" si="445"/>
        <v>1.7220163110706608</v>
      </c>
    </row>
    <row r="6752" spans="26:35" hidden="1" x14ac:dyDescent="0.25">
      <c r="Z6752"/>
      <c r="AD6752" s="5">
        <f t="shared" si="446"/>
        <v>46521</v>
      </c>
      <c r="AE6752" s="96" cm="1">
        <f t="array" ref="AE6752">_xlfn.XLOOKUP(AD6751,SELICHistorico[Data],SELICHistorico[SELIC dia]/100,AE6751,0)</f>
        <v>5.4266000000000004E-4</v>
      </c>
      <c r="AF6752" s="80">
        <f t="shared" si="444"/>
        <v>1.7229507804420263</v>
      </c>
      <c r="AG6752" s="123">
        <f t="shared" si="443"/>
        <v>1722.9507799999999</v>
      </c>
      <c r="AH6752" s="126" cm="1">
        <f t="array" ref="AH6752">_xlfn.XLOOKUP(AD6751,CDIHistorico_[Data],CDIHistorico_[CDI dia]/100,AH6751,0)</f>
        <v>5.4266000000000004E-4</v>
      </c>
      <c r="AI6752" s="2">
        <f t="shared" si="445"/>
        <v>1.7229507804420263</v>
      </c>
    </row>
    <row r="6753" spans="26:35" hidden="1" x14ac:dyDescent="0.25">
      <c r="Z6753"/>
      <c r="AD6753" s="5">
        <f t="shared" si="446"/>
        <v>46524</v>
      </c>
      <c r="AE6753" s="96" cm="1">
        <f t="array" ref="AE6753">_xlfn.XLOOKUP(AD6752,SELICHistorico[Data],SELICHistorico[SELIC dia]/100,AE6752,0)</f>
        <v>5.4266000000000004E-4</v>
      </c>
      <c r="AF6753" s="80">
        <f t="shared" si="444"/>
        <v>1.723885756912541</v>
      </c>
      <c r="AG6753" s="123">
        <f t="shared" si="443"/>
        <v>1723.8857559999999</v>
      </c>
      <c r="AH6753" s="126" cm="1">
        <f t="array" ref="AH6753">_xlfn.XLOOKUP(AD6752,CDIHistorico_[Data],CDIHistorico_[CDI dia]/100,AH6752,0)</f>
        <v>5.4266000000000004E-4</v>
      </c>
      <c r="AI6753" s="2">
        <f t="shared" si="445"/>
        <v>1.723885756912541</v>
      </c>
    </row>
    <row r="6754" spans="26:35" hidden="1" x14ac:dyDescent="0.25">
      <c r="Z6754"/>
      <c r="AD6754" s="5">
        <f t="shared" si="446"/>
        <v>46525</v>
      </c>
      <c r="AE6754" s="96" cm="1">
        <f t="array" ref="AE6754">_xlfn.XLOOKUP(AD6753,SELICHistorico[Data],SELICHistorico[SELIC dia]/100,AE6753,0)</f>
        <v>5.4266000000000004E-4</v>
      </c>
      <c r="AF6754" s="80">
        <f t="shared" si="444"/>
        <v>1.7248212407573873</v>
      </c>
      <c r="AG6754" s="123">
        <f t="shared" si="443"/>
        <v>1724.82124</v>
      </c>
      <c r="AH6754" s="126" cm="1">
        <f t="array" ref="AH6754">_xlfn.XLOOKUP(AD6753,CDIHistorico_[Data],CDIHistorico_[CDI dia]/100,AH6753,0)</f>
        <v>5.4266000000000004E-4</v>
      </c>
      <c r="AI6754" s="2">
        <f t="shared" si="445"/>
        <v>1.7248212407573873</v>
      </c>
    </row>
    <row r="6755" spans="26:35" hidden="1" x14ac:dyDescent="0.25">
      <c r="Z6755"/>
      <c r="AD6755" s="5">
        <f t="shared" si="446"/>
        <v>46526</v>
      </c>
      <c r="AE6755" s="96" cm="1">
        <f t="array" ref="AE6755">_xlfn.XLOOKUP(AD6754,SELICHistorico[Data],SELICHistorico[SELIC dia]/100,AE6754,0)</f>
        <v>5.4266000000000004E-4</v>
      </c>
      <c r="AF6755" s="80">
        <f t="shared" si="444"/>
        <v>1.7257572322518968</v>
      </c>
      <c r="AG6755" s="123">
        <f t="shared" si="443"/>
        <v>1725.7572319999999</v>
      </c>
      <c r="AH6755" s="126" cm="1">
        <f t="array" ref="AH6755">_xlfn.XLOOKUP(AD6754,CDIHistorico_[Data],CDIHistorico_[CDI dia]/100,AH6754,0)</f>
        <v>5.4266000000000004E-4</v>
      </c>
      <c r="AI6755" s="2">
        <f t="shared" si="445"/>
        <v>1.7257572322518968</v>
      </c>
    </row>
    <row r="6756" spans="26:35" hidden="1" x14ac:dyDescent="0.25">
      <c r="Z6756"/>
      <c r="AD6756" s="5">
        <f t="shared" si="446"/>
        <v>46527</v>
      </c>
      <c r="AE6756" s="96" cm="1">
        <f t="array" ref="AE6756">_xlfn.XLOOKUP(AD6755,SELICHistorico[Data],SELICHistorico[SELIC dia]/100,AE6755,0)</f>
        <v>5.4266000000000004E-4</v>
      </c>
      <c r="AF6756" s="80">
        <f t="shared" si="444"/>
        <v>1.7266937316715507</v>
      </c>
      <c r="AG6756" s="123">
        <f t="shared" si="443"/>
        <v>1726.6937310000001</v>
      </c>
      <c r="AH6756" s="126" cm="1">
        <f t="array" ref="AH6756">_xlfn.XLOOKUP(AD6755,CDIHistorico_[Data],CDIHistorico_[CDI dia]/100,AH6755,0)</f>
        <v>5.4266000000000004E-4</v>
      </c>
      <c r="AI6756" s="2">
        <f t="shared" si="445"/>
        <v>1.7266937316715507</v>
      </c>
    </row>
    <row r="6757" spans="26:35" hidden="1" x14ac:dyDescent="0.25">
      <c r="Z6757"/>
      <c r="AD6757" s="5">
        <f t="shared" si="446"/>
        <v>46528</v>
      </c>
      <c r="AE6757" s="96" cm="1">
        <f t="array" ref="AE6757">_xlfn.XLOOKUP(AD6756,SELICHistorico[Data],SELICHistorico[SELIC dia]/100,AE6756,0)</f>
        <v>5.4266000000000004E-4</v>
      </c>
      <c r="AF6757" s="80">
        <f t="shared" si="444"/>
        <v>1.7276307392919796</v>
      </c>
      <c r="AG6757" s="123">
        <f t="shared" si="443"/>
        <v>1727.6307389999999</v>
      </c>
      <c r="AH6757" s="126" cm="1">
        <f t="array" ref="AH6757">_xlfn.XLOOKUP(AD6756,CDIHistorico_[Data],CDIHistorico_[CDI dia]/100,AH6756,0)</f>
        <v>5.4266000000000004E-4</v>
      </c>
      <c r="AI6757" s="2">
        <f t="shared" si="445"/>
        <v>1.7276307392919796</v>
      </c>
    </row>
    <row r="6758" spans="26:35" hidden="1" x14ac:dyDescent="0.25">
      <c r="Z6758"/>
      <c r="AD6758" s="5">
        <f t="shared" si="446"/>
        <v>46531</v>
      </c>
      <c r="AE6758" s="96" cm="1">
        <f t="array" ref="AE6758">_xlfn.XLOOKUP(AD6757,SELICHistorico[Data],SELICHistorico[SELIC dia]/100,AE6757,0)</f>
        <v>5.4266000000000004E-4</v>
      </c>
      <c r="AF6758" s="80">
        <f t="shared" si="444"/>
        <v>1.7285682553889639</v>
      </c>
      <c r="AG6758" s="123">
        <f t="shared" si="443"/>
        <v>1728.5682549999999</v>
      </c>
      <c r="AH6758" s="126" cm="1">
        <f t="array" ref="AH6758">_xlfn.XLOOKUP(AD6757,CDIHistorico_[Data],CDIHistorico_[CDI dia]/100,AH6757,0)</f>
        <v>5.4266000000000004E-4</v>
      </c>
      <c r="AI6758" s="2">
        <f t="shared" si="445"/>
        <v>1.7285682553889639</v>
      </c>
    </row>
    <row r="6759" spans="26:35" hidden="1" x14ac:dyDescent="0.25">
      <c r="Z6759"/>
      <c r="AD6759" s="5">
        <f t="shared" si="446"/>
        <v>46532</v>
      </c>
      <c r="AE6759" s="96" cm="1">
        <f t="array" ref="AE6759">_xlfn.XLOOKUP(AD6758,SELICHistorico[Data],SELICHistorico[SELIC dia]/100,AE6758,0)</f>
        <v>5.4266000000000004E-4</v>
      </c>
      <c r="AF6759" s="80">
        <f t="shared" si="444"/>
        <v>1.7295062802384333</v>
      </c>
      <c r="AG6759" s="123">
        <f t="shared" si="443"/>
        <v>1729.5062800000001</v>
      </c>
      <c r="AH6759" s="126" cm="1">
        <f t="array" ref="AH6759">_xlfn.XLOOKUP(AD6758,CDIHistorico_[Data],CDIHistorico_[CDI dia]/100,AH6758,0)</f>
        <v>5.4266000000000004E-4</v>
      </c>
      <c r="AI6759" s="2">
        <f t="shared" si="445"/>
        <v>1.7295062802384333</v>
      </c>
    </row>
    <row r="6760" spans="26:35" hidden="1" x14ac:dyDescent="0.25">
      <c r="Z6760"/>
      <c r="AD6760" s="5">
        <f t="shared" si="446"/>
        <v>46533</v>
      </c>
      <c r="AE6760" s="96" cm="1">
        <f t="array" ref="AE6760">_xlfn.XLOOKUP(AD6759,SELICHistorico[Data],SELICHistorico[SELIC dia]/100,AE6759,0)</f>
        <v>5.4266000000000004E-4</v>
      </c>
      <c r="AF6760" s="80">
        <f t="shared" si="444"/>
        <v>1.7304448141164677</v>
      </c>
      <c r="AG6760" s="123">
        <f t="shared" si="443"/>
        <v>1730.444814</v>
      </c>
      <c r="AH6760" s="126" cm="1">
        <f t="array" ref="AH6760">_xlfn.XLOOKUP(AD6759,CDIHistorico_[Data],CDIHistorico_[CDI dia]/100,AH6759,0)</f>
        <v>5.4266000000000004E-4</v>
      </c>
      <c r="AI6760" s="2">
        <f t="shared" si="445"/>
        <v>1.7304448141164677</v>
      </c>
    </row>
    <row r="6761" spans="26:35" hidden="1" x14ac:dyDescent="0.25">
      <c r="Z6761"/>
      <c r="AD6761" s="5">
        <f t="shared" si="446"/>
        <v>46535</v>
      </c>
      <c r="AE6761" s="96" cm="1">
        <f t="array" ref="AE6761">_xlfn.XLOOKUP(AD6760,SELICHistorico[Data],SELICHistorico[SELIC dia]/100,AE6760,0)</f>
        <v>5.4266000000000004E-4</v>
      </c>
      <c r="AF6761" s="80">
        <f t="shared" si="444"/>
        <v>1.7313838572992961</v>
      </c>
      <c r="AG6761" s="123">
        <f t="shared" si="443"/>
        <v>1731.383857</v>
      </c>
      <c r="AH6761" s="126" cm="1">
        <f t="array" ref="AH6761">_xlfn.XLOOKUP(AD6760,CDIHistorico_[Data],CDIHistorico_[CDI dia]/100,AH6760,0)</f>
        <v>5.4266000000000004E-4</v>
      </c>
      <c r="AI6761" s="2">
        <f t="shared" si="445"/>
        <v>1.7313838572992961</v>
      </c>
    </row>
    <row r="6762" spans="26:35" hidden="1" x14ac:dyDescent="0.25">
      <c r="Z6762"/>
      <c r="AD6762" s="5">
        <f t="shared" si="446"/>
        <v>46538</v>
      </c>
      <c r="AE6762" s="96" cm="1">
        <f t="array" ref="AE6762">_xlfn.XLOOKUP(AD6761,SELICHistorico[Data],SELICHistorico[SELIC dia]/100,AE6761,0)</f>
        <v>5.4266000000000004E-4</v>
      </c>
      <c r="AF6762" s="80">
        <f t="shared" si="444"/>
        <v>1.7323234100632983</v>
      </c>
      <c r="AG6762" s="123">
        <f t="shared" si="443"/>
        <v>1732.32341</v>
      </c>
      <c r="AH6762" s="126" cm="1">
        <f t="array" ref="AH6762">_xlfn.XLOOKUP(AD6761,CDIHistorico_[Data],CDIHistorico_[CDI dia]/100,AH6761,0)</f>
        <v>5.4266000000000004E-4</v>
      </c>
      <c r="AI6762" s="2">
        <f t="shared" si="445"/>
        <v>1.7323234100632983</v>
      </c>
    </row>
    <row r="6763" spans="26:35" hidden="1" x14ac:dyDescent="0.25">
      <c r="Z6763"/>
      <c r="AD6763" s="5">
        <f t="shared" si="446"/>
        <v>46539</v>
      </c>
      <c r="AE6763" s="96" cm="1">
        <f t="array" ref="AE6763">_xlfn.XLOOKUP(AD6762,SELICHistorico[Data],SELICHistorico[SELIC dia]/100,AE6762,0)</f>
        <v>5.4266000000000004E-4</v>
      </c>
      <c r="AF6763" s="80">
        <f t="shared" si="444"/>
        <v>1.7332634726850034</v>
      </c>
      <c r="AG6763" s="123">
        <f t="shared" si="443"/>
        <v>1733.2634720000001</v>
      </c>
      <c r="AH6763" s="126" cm="1">
        <f t="array" ref="AH6763">_xlfn.XLOOKUP(AD6762,CDIHistorico_[Data],CDIHistorico_[CDI dia]/100,AH6762,0)</f>
        <v>5.4266000000000004E-4</v>
      </c>
      <c r="AI6763" s="2">
        <f t="shared" si="445"/>
        <v>1.7332634726850034</v>
      </c>
    </row>
    <row r="6764" spans="26:35" hidden="1" x14ac:dyDescent="0.25">
      <c r="Z6764"/>
      <c r="AD6764" s="5">
        <f t="shared" si="446"/>
        <v>46540</v>
      </c>
      <c r="AE6764" s="96" cm="1">
        <f t="array" ref="AE6764">_xlfn.XLOOKUP(AD6763,SELICHistorico[Data],SELICHistorico[SELIC dia]/100,AE6763,0)</f>
        <v>5.4266000000000004E-4</v>
      </c>
      <c r="AF6764" s="80">
        <f t="shared" si="444"/>
        <v>1.7342040454410907</v>
      </c>
      <c r="AG6764" s="123">
        <f t="shared" si="443"/>
        <v>1734.204045</v>
      </c>
      <c r="AH6764" s="126" cm="1">
        <f t="array" ref="AH6764">_xlfn.XLOOKUP(AD6763,CDIHistorico_[Data],CDIHistorico_[CDI dia]/100,AH6763,0)</f>
        <v>5.4266000000000004E-4</v>
      </c>
      <c r="AI6764" s="2">
        <f t="shared" si="445"/>
        <v>1.7342040454410907</v>
      </c>
    </row>
    <row r="6765" spans="26:35" hidden="1" x14ac:dyDescent="0.25">
      <c r="Z6765"/>
      <c r="AD6765" s="5">
        <f t="shared" si="446"/>
        <v>46541</v>
      </c>
      <c r="AE6765" s="96" cm="1">
        <f t="array" ref="AE6765">_xlfn.XLOOKUP(AD6764,SELICHistorico[Data],SELICHistorico[SELIC dia]/100,AE6764,0)</f>
        <v>5.4266000000000004E-4</v>
      </c>
      <c r="AF6765" s="80">
        <f t="shared" si="444"/>
        <v>1.7351451286083899</v>
      </c>
      <c r="AG6765" s="123">
        <f t="shared" si="443"/>
        <v>1735.1451280000001</v>
      </c>
      <c r="AH6765" s="126" cm="1">
        <f t="array" ref="AH6765">_xlfn.XLOOKUP(AD6764,CDIHistorico_[Data],CDIHistorico_[CDI dia]/100,AH6764,0)</f>
        <v>5.4266000000000004E-4</v>
      </c>
      <c r="AI6765" s="2">
        <f t="shared" si="445"/>
        <v>1.7351451286083899</v>
      </c>
    </row>
    <row r="6766" spans="26:35" hidden="1" x14ac:dyDescent="0.25">
      <c r="Z6766"/>
      <c r="AD6766" s="5">
        <f t="shared" si="446"/>
        <v>46542</v>
      </c>
      <c r="AE6766" s="96" cm="1">
        <f t="array" ref="AE6766">_xlfn.XLOOKUP(AD6765,SELICHistorico[Data],SELICHistorico[SELIC dia]/100,AE6765,0)</f>
        <v>5.4266000000000004E-4</v>
      </c>
      <c r="AF6766" s="80">
        <f t="shared" si="444"/>
        <v>1.7360867224638805</v>
      </c>
      <c r="AG6766" s="123">
        <f t="shared" si="443"/>
        <v>1736.086722</v>
      </c>
      <c r="AH6766" s="126" cm="1">
        <f t="array" ref="AH6766">_xlfn.XLOOKUP(AD6765,CDIHistorico_[Data],CDIHistorico_[CDI dia]/100,AH6765,0)</f>
        <v>5.4266000000000004E-4</v>
      </c>
      <c r="AI6766" s="2">
        <f t="shared" si="445"/>
        <v>1.7360867224638805</v>
      </c>
    </row>
    <row r="6767" spans="26:35" hidden="1" x14ac:dyDescent="0.25">
      <c r="Z6767"/>
      <c r="AD6767" s="5">
        <f t="shared" si="446"/>
        <v>46545</v>
      </c>
      <c r="AE6767" s="96" cm="1">
        <f t="array" ref="AE6767">_xlfn.XLOOKUP(AD6766,SELICHistorico[Data],SELICHistorico[SELIC dia]/100,AE6766,0)</f>
        <v>5.4266000000000004E-4</v>
      </c>
      <c r="AF6767" s="80">
        <f t="shared" si="444"/>
        <v>1.7370288272846928</v>
      </c>
      <c r="AG6767" s="123">
        <f t="shared" si="443"/>
        <v>1737.0288270000001</v>
      </c>
      <c r="AH6767" s="126" cm="1">
        <f t="array" ref="AH6767">_xlfn.XLOOKUP(AD6766,CDIHistorico_[Data],CDIHistorico_[CDI dia]/100,AH6766,0)</f>
        <v>5.4266000000000004E-4</v>
      </c>
      <c r="AI6767" s="2">
        <f t="shared" si="445"/>
        <v>1.7370288272846928</v>
      </c>
    </row>
    <row r="6768" spans="26:35" hidden="1" x14ac:dyDescent="0.25">
      <c r="Z6768"/>
      <c r="AD6768" s="5">
        <f t="shared" si="446"/>
        <v>46546</v>
      </c>
      <c r="AE6768" s="96" cm="1">
        <f t="array" ref="AE6768">_xlfn.XLOOKUP(AD6767,SELICHistorico[Data],SELICHistorico[SELIC dia]/100,AE6767,0)</f>
        <v>5.4266000000000004E-4</v>
      </c>
      <c r="AF6768" s="80">
        <f t="shared" si="444"/>
        <v>1.737971443348107</v>
      </c>
      <c r="AG6768" s="123">
        <f t="shared" si="443"/>
        <v>1737.9714429999999</v>
      </c>
      <c r="AH6768" s="126" cm="1">
        <f t="array" ref="AH6768">_xlfn.XLOOKUP(AD6767,CDIHistorico_[Data],CDIHistorico_[CDI dia]/100,AH6767,0)</f>
        <v>5.4266000000000004E-4</v>
      </c>
      <c r="AI6768" s="2">
        <f t="shared" si="445"/>
        <v>1.737971443348107</v>
      </c>
    </row>
    <row r="6769" spans="26:35" hidden="1" x14ac:dyDescent="0.25">
      <c r="Z6769"/>
      <c r="AD6769" s="5">
        <f t="shared" si="446"/>
        <v>46547</v>
      </c>
      <c r="AE6769" s="96" cm="1">
        <f t="array" ref="AE6769">_xlfn.XLOOKUP(AD6768,SELICHistorico[Data],SELICHistorico[SELIC dia]/100,AE6768,0)</f>
        <v>5.4266000000000004E-4</v>
      </c>
      <c r="AF6769" s="80">
        <f t="shared" si="444"/>
        <v>1.7389145709315543</v>
      </c>
      <c r="AG6769" s="123">
        <f t="shared" si="443"/>
        <v>1738.9145699999999</v>
      </c>
      <c r="AH6769" s="126" cm="1">
        <f t="array" ref="AH6769">_xlfn.XLOOKUP(AD6768,CDIHistorico_[Data],CDIHistorico_[CDI dia]/100,AH6768,0)</f>
        <v>5.4266000000000004E-4</v>
      </c>
      <c r="AI6769" s="2">
        <f t="shared" si="445"/>
        <v>1.7389145709315543</v>
      </c>
    </row>
    <row r="6770" spans="26:35" hidden="1" x14ac:dyDescent="0.25">
      <c r="Z6770"/>
      <c r="AD6770" s="5">
        <f t="shared" si="446"/>
        <v>46548</v>
      </c>
      <c r="AE6770" s="96" cm="1">
        <f t="array" ref="AE6770">_xlfn.XLOOKUP(AD6769,SELICHistorico[Data],SELICHistorico[SELIC dia]/100,AE6769,0)</f>
        <v>5.4266000000000004E-4</v>
      </c>
      <c r="AF6770" s="80">
        <f t="shared" si="444"/>
        <v>1.7398582103126161</v>
      </c>
      <c r="AG6770" s="123">
        <f t="shared" si="443"/>
        <v>1739.8582100000001</v>
      </c>
      <c r="AH6770" s="126" cm="1">
        <f t="array" ref="AH6770">_xlfn.XLOOKUP(AD6769,CDIHistorico_[Data],CDIHistorico_[CDI dia]/100,AH6769,0)</f>
        <v>5.4266000000000004E-4</v>
      </c>
      <c r="AI6770" s="2">
        <f t="shared" si="445"/>
        <v>1.7398582103126161</v>
      </c>
    </row>
    <row r="6771" spans="26:35" hidden="1" x14ac:dyDescent="0.25">
      <c r="Z6771"/>
      <c r="AD6771" s="5">
        <f t="shared" si="446"/>
        <v>46549</v>
      </c>
      <c r="AE6771" s="96" cm="1">
        <f t="array" ref="AE6771">_xlfn.XLOOKUP(AD6770,SELICHistorico[Data],SELICHistorico[SELIC dia]/100,AE6770,0)</f>
        <v>5.4266000000000004E-4</v>
      </c>
      <c r="AF6771" s="80">
        <f t="shared" si="444"/>
        <v>1.7408023617690245</v>
      </c>
      <c r="AG6771" s="123">
        <f t="shared" si="443"/>
        <v>1740.802361</v>
      </c>
      <c r="AH6771" s="126" cm="1">
        <f t="array" ref="AH6771">_xlfn.XLOOKUP(AD6770,CDIHistorico_[Data],CDIHistorico_[CDI dia]/100,AH6770,0)</f>
        <v>5.4266000000000004E-4</v>
      </c>
      <c r="AI6771" s="2">
        <f t="shared" si="445"/>
        <v>1.7408023617690245</v>
      </c>
    </row>
    <row r="6772" spans="26:35" hidden="1" x14ac:dyDescent="0.25">
      <c r="Z6772"/>
      <c r="AD6772" s="5">
        <f t="shared" si="446"/>
        <v>46552</v>
      </c>
      <c r="AE6772" s="96" cm="1">
        <f t="array" ref="AE6772">_xlfn.XLOOKUP(AD6771,SELICHistorico[Data],SELICHistorico[SELIC dia]/100,AE6771,0)</f>
        <v>5.4266000000000004E-4</v>
      </c>
      <c r="AF6772" s="80">
        <f t="shared" si="444"/>
        <v>1.741747025578662</v>
      </c>
      <c r="AG6772" s="123">
        <f t="shared" si="443"/>
        <v>1741.7470249999999</v>
      </c>
      <c r="AH6772" s="126" cm="1">
        <f t="array" ref="AH6772">_xlfn.XLOOKUP(AD6771,CDIHistorico_[Data],CDIHistorico_[CDI dia]/100,AH6771,0)</f>
        <v>5.4266000000000004E-4</v>
      </c>
      <c r="AI6772" s="2">
        <f t="shared" si="445"/>
        <v>1.741747025578662</v>
      </c>
    </row>
    <row r="6773" spans="26:35" hidden="1" x14ac:dyDescent="0.25">
      <c r="Z6773"/>
      <c r="AD6773" s="5">
        <f t="shared" si="446"/>
        <v>46553</v>
      </c>
      <c r="AE6773" s="96" cm="1">
        <f t="array" ref="AE6773">_xlfn.XLOOKUP(AD6772,SELICHistorico[Data],SELICHistorico[SELIC dia]/100,AE6772,0)</f>
        <v>5.4266000000000004E-4</v>
      </c>
      <c r="AF6773" s="80">
        <f t="shared" si="444"/>
        <v>1.7426922020195625</v>
      </c>
      <c r="AG6773" s="123">
        <f t="shared" si="443"/>
        <v>1742.692202</v>
      </c>
      <c r="AH6773" s="126" cm="1">
        <f t="array" ref="AH6773">_xlfn.XLOOKUP(AD6772,CDIHistorico_[Data],CDIHistorico_[CDI dia]/100,AH6772,0)</f>
        <v>5.4266000000000004E-4</v>
      </c>
      <c r="AI6773" s="2">
        <f t="shared" si="445"/>
        <v>1.7426922020195625</v>
      </c>
    </row>
    <row r="6774" spans="26:35" hidden="1" x14ac:dyDescent="0.25">
      <c r="Z6774"/>
      <c r="AD6774" s="5">
        <f t="shared" si="446"/>
        <v>46554</v>
      </c>
      <c r="AE6774" s="96" cm="1">
        <f t="array" ref="AE6774">_xlfn.XLOOKUP(AD6773,SELICHistorico[Data],SELICHistorico[SELIC dia]/100,AE6773,0)</f>
        <v>5.4266000000000004E-4</v>
      </c>
      <c r="AF6774" s="80">
        <f t="shared" si="444"/>
        <v>1.7436378913699104</v>
      </c>
      <c r="AG6774" s="123">
        <f t="shared" si="443"/>
        <v>1743.6378910000001</v>
      </c>
      <c r="AH6774" s="126" cm="1">
        <f t="array" ref="AH6774">_xlfn.XLOOKUP(AD6773,CDIHistorico_[Data],CDIHistorico_[CDI dia]/100,AH6773,0)</f>
        <v>5.4266000000000004E-4</v>
      </c>
      <c r="AI6774" s="2">
        <f t="shared" si="445"/>
        <v>1.7436378913699104</v>
      </c>
    </row>
    <row r="6775" spans="26:35" hidden="1" x14ac:dyDescent="0.25">
      <c r="Z6775"/>
      <c r="AD6775" s="5">
        <f t="shared" si="446"/>
        <v>46555</v>
      </c>
      <c r="AE6775" s="96" cm="1">
        <f t="array" ref="AE6775">_xlfn.XLOOKUP(AD6774,SELICHistorico[Data],SELICHistorico[SELIC dia]/100,AE6774,0)</f>
        <v>5.4266000000000004E-4</v>
      </c>
      <c r="AF6775" s="80">
        <f t="shared" si="444"/>
        <v>1.7445840939080413</v>
      </c>
      <c r="AG6775" s="123">
        <f t="shared" si="443"/>
        <v>1744.5840929999999</v>
      </c>
      <c r="AH6775" s="126" cm="1">
        <f t="array" ref="AH6775">_xlfn.XLOOKUP(AD6774,CDIHistorico_[Data],CDIHistorico_[CDI dia]/100,AH6774,0)</f>
        <v>5.4266000000000004E-4</v>
      </c>
      <c r="AI6775" s="2">
        <f t="shared" si="445"/>
        <v>1.7445840939080413</v>
      </c>
    </row>
    <row r="6776" spans="26:35" hidden="1" x14ac:dyDescent="0.25">
      <c r="Z6776"/>
      <c r="AD6776" s="5">
        <f t="shared" si="446"/>
        <v>46556</v>
      </c>
      <c r="AE6776" s="96" cm="1">
        <f t="array" ref="AE6776">_xlfn.XLOOKUP(AD6775,SELICHistorico[Data],SELICHistorico[SELIC dia]/100,AE6775,0)</f>
        <v>5.4266000000000004E-4</v>
      </c>
      <c r="AF6776" s="80">
        <f t="shared" si="444"/>
        <v>1.7455308099124414</v>
      </c>
      <c r="AG6776" s="123">
        <f t="shared" si="443"/>
        <v>1745.5308090000001</v>
      </c>
      <c r="AH6776" s="126" cm="1">
        <f t="array" ref="AH6776">_xlfn.XLOOKUP(AD6775,CDIHistorico_[Data],CDIHistorico_[CDI dia]/100,AH6775,0)</f>
        <v>5.4266000000000004E-4</v>
      </c>
      <c r="AI6776" s="2">
        <f t="shared" si="445"/>
        <v>1.7455308099124414</v>
      </c>
    </row>
    <row r="6777" spans="26:35" hidden="1" x14ac:dyDescent="0.25">
      <c r="Z6777"/>
      <c r="AD6777" s="5">
        <f t="shared" si="446"/>
        <v>46559</v>
      </c>
      <c r="AE6777" s="96" cm="1">
        <f t="array" ref="AE6777">_xlfn.XLOOKUP(AD6776,SELICHistorico[Data],SELICHistorico[SELIC dia]/100,AE6776,0)</f>
        <v>5.4266000000000004E-4</v>
      </c>
      <c r="AF6777" s="80">
        <f t="shared" si="444"/>
        <v>1.7464780396617485</v>
      </c>
      <c r="AG6777" s="123">
        <f t="shared" si="443"/>
        <v>1746.4780390000001</v>
      </c>
      <c r="AH6777" s="126" cm="1">
        <f t="array" ref="AH6777">_xlfn.XLOOKUP(AD6776,CDIHistorico_[Data],CDIHistorico_[CDI dia]/100,AH6776,0)</f>
        <v>5.4266000000000004E-4</v>
      </c>
      <c r="AI6777" s="2">
        <f t="shared" si="445"/>
        <v>1.7464780396617485</v>
      </c>
    </row>
    <row r="6778" spans="26:35" hidden="1" x14ac:dyDescent="0.25">
      <c r="Z6778"/>
      <c r="AD6778" s="5">
        <f t="shared" si="446"/>
        <v>46560</v>
      </c>
      <c r="AE6778" s="96" cm="1">
        <f t="array" ref="AE6778">_xlfn.XLOOKUP(AD6777,SELICHistorico[Data],SELICHistorico[SELIC dia]/100,AE6777,0)</f>
        <v>5.4266000000000004E-4</v>
      </c>
      <c r="AF6778" s="80">
        <f t="shared" si="444"/>
        <v>1.7474257834347515</v>
      </c>
      <c r="AG6778" s="123">
        <f t="shared" si="443"/>
        <v>1747.4257829999999</v>
      </c>
      <c r="AH6778" s="126" cm="1">
        <f t="array" ref="AH6778">_xlfn.XLOOKUP(AD6777,CDIHistorico_[Data],CDIHistorico_[CDI dia]/100,AH6777,0)</f>
        <v>5.4266000000000004E-4</v>
      </c>
      <c r="AI6778" s="2">
        <f t="shared" si="445"/>
        <v>1.7474257834347515</v>
      </c>
    </row>
    <row r="6779" spans="26:35" hidden="1" x14ac:dyDescent="0.25">
      <c r="Z6779"/>
      <c r="AD6779" s="5">
        <f t="shared" si="446"/>
        <v>46561</v>
      </c>
      <c r="AE6779" s="96" cm="1">
        <f t="array" ref="AE6779">_xlfn.XLOOKUP(AD6778,SELICHistorico[Data],SELICHistorico[SELIC dia]/100,AE6778,0)</f>
        <v>5.4266000000000004E-4</v>
      </c>
      <c r="AF6779" s="80">
        <f t="shared" si="444"/>
        <v>1.7483740415103903</v>
      </c>
      <c r="AG6779" s="123">
        <f t="shared" si="443"/>
        <v>1748.374041</v>
      </c>
      <c r="AH6779" s="126" cm="1">
        <f t="array" ref="AH6779">_xlfn.XLOOKUP(AD6778,CDIHistorico_[Data],CDIHistorico_[CDI dia]/100,AH6778,0)</f>
        <v>5.4266000000000004E-4</v>
      </c>
      <c r="AI6779" s="2">
        <f t="shared" si="445"/>
        <v>1.7483740415103903</v>
      </c>
    </row>
    <row r="6780" spans="26:35" hidden="1" x14ac:dyDescent="0.25">
      <c r="Z6780"/>
      <c r="AD6780" s="5">
        <f t="shared" si="446"/>
        <v>46562</v>
      </c>
      <c r="AE6780" s="96" cm="1">
        <f t="array" ref="AE6780">_xlfn.XLOOKUP(AD6779,SELICHistorico[Data],SELICHistorico[SELIC dia]/100,AE6779,0)</f>
        <v>5.4266000000000004E-4</v>
      </c>
      <c r="AF6780" s="80">
        <f t="shared" si="444"/>
        <v>1.7493228141677564</v>
      </c>
      <c r="AG6780" s="123">
        <f t="shared" si="443"/>
        <v>1749.3228140000001</v>
      </c>
      <c r="AH6780" s="126" cm="1">
        <f t="array" ref="AH6780">_xlfn.XLOOKUP(AD6779,CDIHistorico_[Data],CDIHistorico_[CDI dia]/100,AH6779,0)</f>
        <v>5.4266000000000004E-4</v>
      </c>
      <c r="AI6780" s="2">
        <f t="shared" si="445"/>
        <v>1.7493228141677564</v>
      </c>
    </row>
    <row r="6781" spans="26:35" hidden="1" x14ac:dyDescent="0.25">
      <c r="Z6781"/>
      <c r="AD6781" s="5">
        <f t="shared" si="446"/>
        <v>46563</v>
      </c>
      <c r="AE6781" s="96" cm="1">
        <f t="array" ref="AE6781">_xlfn.XLOOKUP(AD6780,SELICHistorico[Data],SELICHistorico[SELIC dia]/100,AE6780,0)</f>
        <v>5.4266000000000004E-4</v>
      </c>
      <c r="AF6781" s="80">
        <f t="shared" si="444"/>
        <v>1.7502721016860927</v>
      </c>
      <c r="AG6781" s="123">
        <f t="shared" si="443"/>
        <v>1750.272101</v>
      </c>
      <c r="AH6781" s="126" cm="1">
        <f t="array" ref="AH6781">_xlfn.XLOOKUP(AD6780,CDIHistorico_[Data],CDIHistorico_[CDI dia]/100,AH6780,0)</f>
        <v>5.4266000000000004E-4</v>
      </c>
      <c r="AI6781" s="2">
        <f t="shared" si="445"/>
        <v>1.7502721016860927</v>
      </c>
    </row>
    <row r="6782" spans="26:35" hidden="1" x14ac:dyDescent="0.25">
      <c r="Z6782"/>
      <c r="AD6782" s="5">
        <f t="shared" si="446"/>
        <v>46566</v>
      </c>
      <c r="AE6782" s="96" cm="1">
        <f t="array" ref="AE6782">_xlfn.XLOOKUP(AD6781,SELICHistorico[Data],SELICHistorico[SELIC dia]/100,AE6781,0)</f>
        <v>5.4266000000000004E-4</v>
      </c>
      <c r="AF6782" s="80">
        <f t="shared" si="444"/>
        <v>1.7512219043447936</v>
      </c>
      <c r="AG6782" s="123">
        <f t="shared" si="443"/>
        <v>1751.221904</v>
      </c>
      <c r="AH6782" s="126" cm="1">
        <f t="array" ref="AH6782">_xlfn.XLOOKUP(AD6781,CDIHistorico_[Data],CDIHistorico_[CDI dia]/100,AH6781,0)</f>
        <v>5.4266000000000004E-4</v>
      </c>
      <c r="AI6782" s="2">
        <f t="shared" si="445"/>
        <v>1.7512219043447936</v>
      </c>
    </row>
    <row r="6783" spans="26:35" hidden="1" x14ac:dyDescent="0.25">
      <c r="Z6783"/>
      <c r="AD6783" s="5">
        <f t="shared" si="446"/>
        <v>46567</v>
      </c>
      <c r="AE6783" s="96" cm="1">
        <f t="array" ref="AE6783">_xlfn.XLOOKUP(AD6782,SELICHistorico[Data],SELICHistorico[SELIC dia]/100,AE6782,0)</f>
        <v>5.4266000000000004E-4</v>
      </c>
      <c r="AF6783" s="80">
        <f t="shared" si="444"/>
        <v>1.7521722224234055</v>
      </c>
      <c r="AG6783" s="123">
        <f t="shared" si="443"/>
        <v>1752.1722219999999</v>
      </c>
      <c r="AH6783" s="126" cm="1">
        <f t="array" ref="AH6783">_xlfn.XLOOKUP(AD6782,CDIHistorico_[Data],CDIHistorico_[CDI dia]/100,AH6782,0)</f>
        <v>5.4266000000000004E-4</v>
      </c>
      <c r="AI6783" s="2">
        <f t="shared" si="445"/>
        <v>1.7521722224234055</v>
      </c>
    </row>
    <row r="6784" spans="26:35" hidden="1" x14ac:dyDescent="0.25">
      <c r="Z6784"/>
      <c r="AD6784" s="5">
        <f t="shared" si="446"/>
        <v>46568</v>
      </c>
      <c r="AE6784" s="96" cm="1">
        <f t="array" ref="AE6784">_xlfn.XLOOKUP(AD6783,SELICHistorico[Data],SELICHistorico[SELIC dia]/100,AE6783,0)</f>
        <v>5.4266000000000004E-4</v>
      </c>
      <c r="AF6784" s="80">
        <f t="shared" si="444"/>
        <v>1.7531230562016258</v>
      </c>
      <c r="AG6784" s="123">
        <f t="shared" si="443"/>
        <v>1753.1230559999999</v>
      </c>
      <c r="AH6784" s="126" cm="1">
        <f t="array" ref="AH6784">_xlfn.XLOOKUP(AD6783,CDIHistorico_[Data],CDIHistorico_[CDI dia]/100,AH6783,0)</f>
        <v>5.4266000000000004E-4</v>
      </c>
      <c r="AI6784" s="2">
        <f t="shared" si="445"/>
        <v>1.7531230562016258</v>
      </c>
    </row>
    <row r="6785" spans="26:35" hidden="1" x14ac:dyDescent="0.25">
      <c r="Z6785"/>
      <c r="AD6785" s="5">
        <f t="shared" si="446"/>
        <v>46569</v>
      </c>
      <c r="AE6785" s="96" cm="1">
        <f t="array" ref="AE6785">_xlfn.XLOOKUP(AD6784,SELICHistorico[Data],SELICHistorico[SELIC dia]/100,AE6784,0)</f>
        <v>5.4266000000000004E-4</v>
      </c>
      <c r="AF6785" s="80">
        <f t="shared" si="444"/>
        <v>1.7540744059593043</v>
      </c>
      <c r="AG6785" s="123">
        <f t="shared" si="443"/>
        <v>1754.0744050000001</v>
      </c>
      <c r="AH6785" s="126" cm="1">
        <f t="array" ref="AH6785">_xlfn.XLOOKUP(AD6784,CDIHistorico_[Data],CDIHistorico_[CDI dia]/100,AH6784,0)</f>
        <v>5.4266000000000004E-4</v>
      </c>
      <c r="AI6785" s="2">
        <f t="shared" si="445"/>
        <v>1.7540744059593043</v>
      </c>
    </row>
    <row r="6786" spans="26:35" hidden="1" x14ac:dyDescent="0.25">
      <c r="Z6786"/>
      <c r="AD6786" s="5">
        <f t="shared" si="446"/>
        <v>46570</v>
      </c>
      <c r="AE6786" s="96" cm="1">
        <f t="array" ref="AE6786">_xlfn.XLOOKUP(AD6785,SELICHistorico[Data],SELICHistorico[SELIC dia]/100,AE6785,0)</f>
        <v>5.4266000000000004E-4</v>
      </c>
      <c r="AF6786" s="80">
        <f t="shared" si="444"/>
        <v>1.7550262719764422</v>
      </c>
      <c r="AG6786" s="123">
        <f t="shared" si="443"/>
        <v>1755.026271</v>
      </c>
      <c r="AH6786" s="126" cm="1">
        <f t="array" ref="AH6786">_xlfn.XLOOKUP(AD6785,CDIHistorico_[Data],CDIHistorico_[CDI dia]/100,AH6785,0)</f>
        <v>5.4266000000000004E-4</v>
      </c>
      <c r="AI6786" s="2">
        <f t="shared" si="445"/>
        <v>1.7550262719764422</v>
      </c>
    </row>
    <row r="6787" spans="26:35" hidden="1" x14ac:dyDescent="0.25">
      <c r="Z6787"/>
      <c r="AD6787" s="5">
        <f t="shared" si="446"/>
        <v>46573</v>
      </c>
      <c r="AE6787" s="96" cm="1">
        <f t="array" ref="AE6787">_xlfn.XLOOKUP(AD6786,SELICHistorico[Data],SELICHistorico[SELIC dia]/100,AE6786,0)</f>
        <v>5.4266000000000004E-4</v>
      </c>
      <c r="AF6787" s="80">
        <f t="shared" si="444"/>
        <v>1.755978654533193</v>
      </c>
      <c r="AG6787" s="123">
        <f t="shared" si="443"/>
        <v>1755.978654</v>
      </c>
      <c r="AH6787" s="126" cm="1">
        <f t="array" ref="AH6787">_xlfn.XLOOKUP(AD6786,CDIHistorico_[Data],CDIHistorico_[CDI dia]/100,AH6786,0)</f>
        <v>5.4266000000000004E-4</v>
      </c>
      <c r="AI6787" s="2">
        <f t="shared" si="445"/>
        <v>1.755978654533193</v>
      </c>
    </row>
    <row r="6788" spans="26:35" hidden="1" x14ac:dyDescent="0.25">
      <c r="Z6788"/>
      <c r="AD6788" s="5">
        <f t="shared" si="446"/>
        <v>46574</v>
      </c>
      <c r="AE6788" s="96" cm="1">
        <f t="array" ref="AE6788">_xlfn.XLOOKUP(AD6787,SELICHistorico[Data],SELICHistorico[SELIC dia]/100,AE6787,0)</f>
        <v>5.4266000000000004E-4</v>
      </c>
      <c r="AF6788" s="80">
        <f t="shared" si="444"/>
        <v>1.756931553909862</v>
      </c>
      <c r="AG6788" s="123">
        <f t="shared" si="443"/>
        <v>1756.9315529999999</v>
      </c>
      <c r="AH6788" s="126" cm="1">
        <f t="array" ref="AH6788">_xlfn.XLOOKUP(AD6787,CDIHistorico_[Data],CDIHistorico_[CDI dia]/100,AH6787,0)</f>
        <v>5.4266000000000004E-4</v>
      </c>
      <c r="AI6788" s="2">
        <f t="shared" si="445"/>
        <v>1.756931553909862</v>
      </c>
    </row>
    <row r="6789" spans="26:35" hidden="1" x14ac:dyDescent="0.25">
      <c r="Z6789"/>
      <c r="AD6789" s="5">
        <f t="shared" si="446"/>
        <v>46575</v>
      </c>
      <c r="AE6789" s="96" cm="1">
        <f t="array" ref="AE6789">_xlfn.XLOOKUP(AD6788,SELICHistorico[Data],SELICHistorico[SELIC dia]/100,AE6788,0)</f>
        <v>5.4266000000000004E-4</v>
      </c>
      <c r="AF6789" s="80">
        <f t="shared" si="444"/>
        <v>1.7578849703869068</v>
      </c>
      <c r="AG6789" s="123">
        <f t="shared" si="443"/>
        <v>1757.8849700000001</v>
      </c>
      <c r="AH6789" s="126" cm="1">
        <f t="array" ref="AH6789">_xlfn.XLOOKUP(AD6788,CDIHistorico_[Data],CDIHistorico_[CDI dia]/100,AH6788,0)</f>
        <v>5.4266000000000004E-4</v>
      </c>
      <c r="AI6789" s="2">
        <f t="shared" si="445"/>
        <v>1.7578849703869068</v>
      </c>
    </row>
    <row r="6790" spans="26:35" hidden="1" x14ac:dyDescent="0.25">
      <c r="Z6790"/>
      <c r="AD6790" s="5">
        <f t="shared" si="446"/>
        <v>46576</v>
      </c>
      <c r="AE6790" s="96" cm="1">
        <f t="array" ref="AE6790">_xlfn.XLOOKUP(AD6789,SELICHistorico[Data],SELICHistorico[SELIC dia]/100,AE6789,0)</f>
        <v>5.4266000000000004E-4</v>
      </c>
      <c r="AF6790" s="80">
        <f t="shared" si="444"/>
        <v>1.7588389042449371</v>
      </c>
      <c r="AG6790" s="123">
        <f t="shared" si="443"/>
        <v>1758.838904</v>
      </c>
      <c r="AH6790" s="126" cm="1">
        <f t="array" ref="AH6790">_xlfn.XLOOKUP(AD6789,CDIHistorico_[Data],CDIHistorico_[CDI dia]/100,AH6789,0)</f>
        <v>5.4266000000000004E-4</v>
      </c>
      <c r="AI6790" s="2">
        <f t="shared" si="445"/>
        <v>1.7588389042449371</v>
      </c>
    </row>
    <row r="6791" spans="26:35" hidden="1" x14ac:dyDescent="0.25">
      <c r="Z6791"/>
      <c r="AD6791" s="5">
        <f t="shared" si="446"/>
        <v>46577</v>
      </c>
      <c r="AE6791" s="96" cm="1">
        <f t="array" ref="AE6791">_xlfn.XLOOKUP(AD6790,SELICHistorico[Data],SELICHistorico[SELIC dia]/100,AE6790,0)</f>
        <v>5.4266000000000004E-4</v>
      </c>
      <c r="AF6791" s="80">
        <f t="shared" si="444"/>
        <v>1.7597933557647147</v>
      </c>
      <c r="AG6791" s="123">
        <f t="shared" si="443"/>
        <v>1759.793355</v>
      </c>
      <c r="AH6791" s="126" cm="1">
        <f t="array" ref="AH6791">_xlfn.XLOOKUP(AD6790,CDIHistorico_[Data],CDIHistorico_[CDI dia]/100,AH6790,0)</f>
        <v>5.4266000000000004E-4</v>
      </c>
      <c r="AI6791" s="2">
        <f t="shared" si="445"/>
        <v>1.7597933557647147</v>
      </c>
    </row>
    <row r="6792" spans="26:35" hidden="1" x14ac:dyDescent="0.25">
      <c r="Z6792"/>
      <c r="AD6792" s="5">
        <f t="shared" si="446"/>
        <v>46580</v>
      </c>
      <c r="AE6792" s="96" cm="1">
        <f t="array" ref="AE6792">_xlfn.XLOOKUP(AD6791,SELICHistorico[Data],SELICHistorico[SELIC dia]/100,AE6791,0)</f>
        <v>5.4266000000000004E-4</v>
      </c>
      <c r="AF6792" s="80">
        <f t="shared" si="444"/>
        <v>1.7607483252271541</v>
      </c>
      <c r="AG6792" s="123">
        <f t="shared" si="443"/>
        <v>1760.748325</v>
      </c>
      <c r="AH6792" s="126" cm="1">
        <f t="array" ref="AH6792">_xlfn.XLOOKUP(AD6791,CDIHistorico_[Data],CDIHistorico_[CDI dia]/100,AH6791,0)</f>
        <v>5.4266000000000004E-4</v>
      </c>
      <c r="AI6792" s="2">
        <f t="shared" si="445"/>
        <v>1.7607483252271541</v>
      </c>
    </row>
    <row r="6793" spans="26:35" hidden="1" x14ac:dyDescent="0.25">
      <c r="Z6793"/>
      <c r="AD6793" s="5">
        <f t="shared" si="446"/>
        <v>46581</v>
      </c>
      <c r="AE6793" s="96" cm="1">
        <f t="array" ref="AE6793">_xlfn.XLOOKUP(AD6792,SELICHistorico[Data],SELICHistorico[SELIC dia]/100,AE6792,0)</f>
        <v>5.4266000000000004E-4</v>
      </c>
      <c r="AF6793" s="80">
        <f t="shared" si="444"/>
        <v>1.7617038129133218</v>
      </c>
      <c r="AG6793" s="123">
        <f t="shared" si="443"/>
        <v>1761.703812</v>
      </c>
      <c r="AH6793" s="126" cm="1">
        <f t="array" ref="AH6793">_xlfn.XLOOKUP(AD6792,CDIHistorico_[Data],CDIHistorico_[CDI dia]/100,AH6792,0)</f>
        <v>5.4266000000000004E-4</v>
      </c>
      <c r="AI6793" s="2">
        <f t="shared" si="445"/>
        <v>1.7617038129133218</v>
      </c>
    </row>
    <row r="6794" spans="26:35" hidden="1" x14ac:dyDescent="0.25">
      <c r="Z6794"/>
      <c r="AD6794" s="5">
        <f t="shared" si="446"/>
        <v>46582</v>
      </c>
      <c r="AE6794" s="96" cm="1">
        <f t="array" ref="AE6794">_xlfn.XLOOKUP(AD6793,SELICHistorico[Data],SELICHistorico[SELIC dia]/100,AE6793,0)</f>
        <v>5.4266000000000004E-4</v>
      </c>
      <c r="AF6794" s="80">
        <f t="shared" si="444"/>
        <v>1.7626598191044374</v>
      </c>
      <c r="AG6794" s="123">
        <f t="shared" si="443"/>
        <v>1762.659819</v>
      </c>
      <c r="AH6794" s="126" cm="1">
        <f t="array" ref="AH6794">_xlfn.XLOOKUP(AD6793,CDIHistorico_[Data],CDIHistorico_[CDI dia]/100,AH6793,0)</f>
        <v>5.4266000000000004E-4</v>
      </c>
      <c r="AI6794" s="2">
        <f t="shared" si="445"/>
        <v>1.7626598191044374</v>
      </c>
    </row>
    <row r="6795" spans="26:35" hidden="1" x14ac:dyDescent="0.25">
      <c r="Z6795"/>
      <c r="AD6795" s="5">
        <f t="shared" si="446"/>
        <v>46583</v>
      </c>
      <c r="AE6795" s="96" cm="1">
        <f t="array" ref="AE6795">_xlfn.XLOOKUP(AD6794,SELICHistorico[Data],SELICHistorico[SELIC dia]/100,AE6794,0)</f>
        <v>5.4266000000000004E-4</v>
      </c>
      <c r="AF6795" s="80">
        <f t="shared" si="444"/>
        <v>1.7636163440818726</v>
      </c>
      <c r="AG6795" s="123">
        <f t="shared" si="443"/>
        <v>1763.616344</v>
      </c>
      <c r="AH6795" s="126" cm="1">
        <f t="array" ref="AH6795">_xlfn.XLOOKUP(AD6794,CDIHistorico_[Data],CDIHistorico_[CDI dia]/100,AH6794,0)</f>
        <v>5.4266000000000004E-4</v>
      </c>
      <c r="AI6795" s="2">
        <f t="shared" si="445"/>
        <v>1.7636163440818726</v>
      </c>
    </row>
    <row r="6796" spans="26:35" hidden="1" x14ac:dyDescent="0.25">
      <c r="Z6796"/>
      <c r="AD6796" s="5">
        <f t="shared" si="446"/>
        <v>46584</v>
      </c>
      <c r="AE6796" s="96" cm="1">
        <f t="array" ref="AE6796">_xlfn.XLOOKUP(AD6795,SELICHistorico[Data],SELICHistorico[SELIC dia]/100,AE6795,0)</f>
        <v>5.4266000000000004E-4</v>
      </c>
      <c r="AF6796" s="80">
        <f t="shared" si="444"/>
        <v>1.7645733881271521</v>
      </c>
      <c r="AG6796" s="123">
        <f t="shared" ref="AG6796:AG6859" si="447">TRUNC(1000*AF6796,6)</f>
        <v>1764.573388</v>
      </c>
      <c r="AH6796" s="126" cm="1">
        <f t="array" ref="AH6796">_xlfn.XLOOKUP(AD6795,CDIHistorico_[Data],CDIHistorico_[CDI dia]/100,AH6795,0)</f>
        <v>5.4266000000000004E-4</v>
      </c>
      <c r="AI6796" s="2">
        <f t="shared" si="445"/>
        <v>1.7645733881271521</v>
      </c>
    </row>
    <row r="6797" spans="26:35" hidden="1" x14ac:dyDescent="0.25">
      <c r="Z6797"/>
      <c r="AD6797" s="5">
        <f t="shared" si="446"/>
        <v>46587</v>
      </c>
      <c r="AE6797" s="96" cm="1">
        <f t="array" ref="AE6797">_xlfn.XLOOKUP(AD6796,SELICHistorico[Data],SELICHistorico[SELIC dia]/100,AE6796,0)</f>
        <v>5.4266000000000004E-4</v>
      </c>
      <c r="AF6797" s="80">
        <f t="shared" ref="AF6797:AF6860" si="448">AF6796*(1+AE6797)</f>
        <v>1.7655309515219533</v>
      </c>
      <c r="AG6797" s="123">
        <f t="shared" si="447"/>
        <v>1765.530951</v>
      </c>
      <c r="AH6797" s="126" cm="1">
        <f t="array" ref="AH6797">_xlfn.XLOOKUP(AD6796,CDIHistorico_[Data],CDIHistorico_[CDI dia]/100,AH6796,0)</f>
        <v>5.4266000000000004E-4</v>
      </c>
      <c r="AI6797" s="2">
        <f t="shared" ref="AI6797:AI6860" si="449">AI6796*(1+AH6797)</f>
        <v>1.7655309515219533</v>
      </c>
    </row>
    <row r="6798" spans="26:35" hidden="1" x14ac:dyDescent="0.25">
      <c r="Z6798"/>
      <c r="AD6798" s="5">
        <f t="shared" si="446"/>
        <v>46588</v>
      </c>
      <c r="AE6798" s="96" cm="1">
        <f t="array" ref="AE6798">_xlfn.XLOOKUP(AD6797,SELICHistorico[Data],SELICHistorico[SELIC dia]/100,AE6797,0)</f>
        <v>5.4266000000000004E-4</v>
      </c>
      <c r="AF6798" s="80">
        <f t="shared" si="448"/>
        <v>1.7664890345481061</v>
      </c>
      <c r="AG6798" s="123">
        <f t="shared" si="447"/>
        <v>1766.4890339999999</v>
      </c>
      <c r="AH6798" s="126" cm="1">
        <f t="array" ref="AH6798">_xlfn.XLOOKUP(AD6797,CDIHistorico_[Data],CDIHistorico_[CDI dia]/100,AH6797,0)</f>
        <v>5.4266000000000004E-4</v>
      </c>
      <c r="AI6798" s="2">
        <f t="shared" si="449"/>
        <v>1.7664890345481061</v>
      </c>
    </row>
    <row r="6799" spans="26:35" hidden="1" x14ac:dyDescent="0.25">
      <c r="Z6799"/>
      <c r="AD6799" s="5">
        <f t="shared" si="446"/>
        <v>46589</v>
      </c>
      <c r="AE6799" s="96" cm="1">
        <f t="array" ref="AE6799">_xlfn.XLOOKUP(AD6798,SELICHistorico[Data],SELICHistorico[SELIC dia]/100,AE6798,0)</f>
        <v>5.4266000000000004E-4</v>
      </c>
      <c r="AF6799" s="80">
        <f t="shared" si="448"/>
        <v>1.767447637487594</v>
      </c>
      <c r="AG6799" s="123">
        <f t="shared" si="447"/>
        <v>1767.447637</v>
      </c>
      <c r="AH6799" s="126" cm="1">
        <f t="array" ref="AH6799">_xlfn.XLOOKUP(AD6798,CDIHistorico_[Data],CDIHistorico_[CDI dia]/100,AH6798,0)</f>
        <v>5.4266000000000004E-4</v>
      </c>
      <c r="AI6799" s="2">
        <f t="shared" si="449"/>
        <v>1.767447637487594</v>
      </c>
    </row>
    <row r="6800" spans="26:35" hidden="1" x14ac:dyDescent="0.25">
      <c r="Z6800"/>
      <c r="AD6800" s="5">
        <f t="shared" si="446"/>
        <v>46590</v>
      </c>
      <c r="AE6800" s="96" cm="1">
        <f t="array" ref="AE6800">_xlfn.XLOOKUP(AD6799,SELICHistorico[Data],SELICHistorico[SELIC dia]/100,AE6799,0)</f>
        <v>5.4266000000000004E-4</v>
      </c>
      <c r="AF6800" s="80">
        <f t="shared" si="448"/>
        <v>1.7684067606225531</v>
      </c>
      <c r="AG6800" s="123">
        <f t="shared" si="447"/>
        <v>1768.4067600000001</v>
      </c>
      <c r="AH6800" s="126" cm="1">
        <f t="array" ref="AH6800">_xlfn.XLOOKUP(AD6799,CDIHistorico_[Data],CDIHistorico_[CDI dia]/100,AH6799,0)</f>
        <v>5.4266000000000004E-4</v>
      </c>
      <c r="AI6800" s="2">
        <f t="shared" si="449"/>
        <v>1.7684067606225531</v>
      </c>
    </row>
    <row r="6801" spans="26:35" hidden="1" x14ac:dyDescent="0.25">
      <c r="Z6801"/>
      <c r="AD6801" s="5">
        <f t="shared" si="446"/>
        <v>46591</v>
      </c>
      <c r="AE6801" s="96" cm="1">
        <f t="array" ref="AE6801">_xlfn.XLOOKUP(AD6800,SELICHistorico[Data],SELICHistorico[SELIC dia]/100,AE6800,0)</f>
        <v>5.4266000000000004E-4</v>
      </c>
      <c r="AF6801" s="80">
        <f t="shared" si="448"/>
        <v>1.7693664042352726</v>
      </c>
      <c r="AG6801" s="123">
        <f t="shared" si="447"/>
        <v>1769.3664040000001</v>
      </c>
      <c r="AH6801" s="126" cm="1">
        <f t="array" ref="AH6801">_xlfn.XLOOKUP(AD6800,CDIHistorico_[Data],CDIHistorico_[CDI dia]/100,AH6800,0)</f>
        <v>5.4266000000000004E-4</v>
      </c>
      <c r="AI6801" s="2">
        <f t="shared" si="449"/>
        <v>1.7693664042352726</v>
      </c>
    </row>
    <row r="6802" spans="26:35" hidden="1" x14ac:dyDescent="0.25">
      <c r="Z6802"/>
      <c r="AD6802" s="5">
        <f t="shared" si="446"/>
        <v>46594</v>
      </c>
      <c r="AE6802" s="96" cm="1">
        <f t="array" ref="AE6802">_xlfn.XLOOKUP(AD6801,SELICHistorico[Data],SELICHistorico[SELIC dia]/100,AE6801,0)</f>
        <v>5.4266000000000004E-4</v>
      </c>
      <c r="AF6802" s="80">
        <f t="shared" si="448"/>
        <v>1.770326568608195</v>
      </c>
      <c r="AG6802" s="123">
        <f t="shared" si="447"/>
        <v>1770.326568</v>
      </c>
      <c r="AH6802" s="126" cm="1">
        <f t="array" ref="AH6802">_xlfn.XLOOKUP(AD6801,CDIHistorico_[Data],CDIHistorico_[CDI dia]/100,AH6801,0)</f>
        <v>5.4266000000000004E-4</v>
      </c>
      <c r="AI6802" s="2">
        <f t="shared" si="449"/>
        <v>1.770326568608195</v>
      </c>
    </row>
    <row r="6803" spans="26:35" hidden="1" x14ac:dyDescent="0.25">
      <c r="Z6803"/>
      <c r="AD6803" s="5">
        <f t="shared" si="446"/>
        <v>46595</v>
      </c>
      <c r="AE6803" s="96" cm="1">
        <f t="array" ref="AE6803">_xlfn.XLOOKUP(AD6802,SELICHistorico[Data],SELICHistorico[SELIC dia]/100,AE6802,0)</f>
        <v>5.4266000000000004E-4</v>
      </c>
      <c r="AF6803" s="80">
        <f t="shared" si="448"/>
        <v>1.771287254023916</v>
      </c>
      <c r="AG6803" s="123">
        <f t="shared" si="447"/>
        <v>1771.2872540000001</v>
      </c>
      <c r="AH6803" s="126" cm="1">
        <f t="array" ref="AH6803">_xlfn.XLOOKUP(AD6802,CDIHistorico_[Data],CDIHistorico_[CDI dia]/100,AH6802,0)</f>
        <v>5.4266000000000004E-4</v>
      </c>
      <c r="AI6803" s="2">
        <f t="shared" si="449"/>
        <v>1.771287254023916</v>
      </c>
    </row>
    <row r="6804" spans="26:35" hidden="1" x14ac:dyDescent="0.25">
      <c r="Z6804"/>
      <c r="AD6804" s="5">
        <f t="shared" ref="AD6804:AD6867" si="450">WORKDAY(AD6803,1,feriados)</f>
        <v>46596</v>
      </c>
      <c r="AE6804" s="96" cm="1">
        <f t="array" ref="AE6804">_xlfn.XLOOKUP(AD6803,SELICHistorico[Data],SELICHistorico[SELIC dia]/100,AE6803,0)</f>
        <v>5.4266000000000004E-4</v>
      </c>
      <c r="AF6804" s="80">
        <f t="shared" si="448"/>
        <v>1.7722484607651847</v>
      </c>
      <c r="AG6804" s="123">
        <f t="shared" si="447"/>
        <v>1772.24846</v>
      </c>
      <c r="AH6804" s="126" cm="1">
        <f t="array" ref="AH6804">_xlfn.XLOOKUP(AD6803,CDIHistorico_[Data],CDIHistorico_[CDI dia]/100,AH6803,0)</f>
        <v>5.4266000000000004E-4</v>
      </c>
      <c r="AI6804" s="2">
        <f t="shared" si="449"/>
        <v>1.7722484607651847</v>
      </c>
    </row>
    <row r="6805" spans="26:35" hidden="1" x14ac:dyDescent="0.25">
      <c r="Z6805"/>
      <c r="AD6805" s="5">
        <f t="shared" si="450"/>
        <v>46597</v>
      </c>
      <c r="AE6805" s="96" cm="1">
        <f t="array" ref="AE6805">_xlfn.XLOOKUP(AD6804,SELICHistorico[Data],SELICHistorico[SELIC dia]/100,AE6804,0)</f>
        <v>5.4266000000000004E-4</v>
      </c>
      <c r="AF6805" s="80">
        <f t="shared" si="448"/>
        <v>1.7732101891149037</v>
      </c>
      <c r="AG6805" s="123">
        <f t="shared" si="447"/>
        <v>1773.2101889999999</v>
      </c>
      <c r="AH6805" s="126" cm="1">
        <f t="array" ref="AH6805">_xlfn.XLOOKUP(AD6804,CDIHistorico_[Data],CDIHistorico_[CDI dia]/100,AH6804,0)</f>
        <v>5.4266000000000004E-4</v>
      </c>
      <c r="AI6805" s="2">
        <f t="shared" si="449"/>
        <v>1.7732101891149037</v>
      </c>
    </row>
    <row r="6806" spans="26:35" hidden="1" x14ac:dyDescent="0.25">
      <c r="Z6806"/>
      <c r="AD6806" s="5">
        <f t="shared" si="450"/>
        <v>46598</v>
      </c>
      <c r="AE6806" s="96" cm="1">
        <f t="array" ref="AE6806">_xlfn.XLOOKUP(AD6805,SELICHistorico[Data],SELICHistorico[SELIC dia]/100,AE6805,0)</f>
        <v>5.4266000000000004E-4</v>
      </c>
      <c r="AF6806" s="80">
        <f t="shared" si="448"/>
        <v>1.7741724393561289</v>
      </c>
      <c r="AG6806" s="123">
        <f t="shared" si="447"/>
        <v>1774.1724389999999</v>
      </c>
      <c r="AH6806" s="126" cm="1">
        <f t="array" ref="AH6806">_xlfn.XLOOKUP(AD6805,CDIHistorico_[Data],CDIHistorico_[CDI dia]/100,AH6805,0)</f>
        <v>5.4266000000000004E-4</v>
      </c>
      <c r="AI6806" s="2">
        <f t="shared" si="449"/>
        <v>1.7741724393561289</v>
      </c>
    </row>
    <row r="6807" spans="26:35" hidden="1" x14ac:dyDescent="0.25">
      <c r="Z6807"/>
      <c r="AD6807" s="5">
        <f t="shared" si="450"/>
        <v>46601</v>
      </c>
      <c r="AE6807" s="96" cm="1">
        <f t="array" ref="AE6807">_xlfn.XLOOKUP(AD6806,SELICHistorico[Data],SELICHistorico[SELIC dia]/100,AE6806,0)</f>
        <v>5.4266000000000004E-4</v>
      </c>
      <c r="AF6807" s="80">
        <f t="shared" si="448"/>
        <v>1.77513521177207</v>
      </c>
      <c r="AG6807" s="123">
        <f t="shared" si="447"/>
        <v>1775.135211</v>
      </c>
      <c r="AH6807" s="126" cm="1">
        <f t="array" ref="AH6807">_xlfn.XLOOKUP(AD6806,CDIHistorico_[Data],CDIHistorico_[CDI dia]/100,AH6806,0)</f>
        <v>5.4266000000000004E-4</v>
      </c>
      <c r="AI6807" s="2">
        <f t="shared" si="449"/>
        <v>1.77513521177207</v>
      </c>
    </row>
    <row r="6808" spans="26:35" hidden="1" x14ac:dyDescent="0.25">
      <c r="Z6808"/>
      <c r="AD6808" s="5">
        <f t="shared" si="450"/>
        <v>46602</v>
      </c>
      <c r="AE6808" s="96" cm="1">
        <f t="array" ref="AE6808">_xlfn.XLOOKUP(AD6807,SELICHistorico[Data],SELICHistorico[SELIC dia]/100,AE6807,0)</f>
        <v>5.4266000000000004E-4</v>
      </c>
      <c r="AF6808" s="80">
        <f t="shared" si="448"/>
        <v>1.7760985066460904</v>
      </c>
      <c r="AG6808" s="123">
        <f t="shared" si="447"/>
        <v>1776.098506</v>
      </c>
      <c r="AH6808" s="126" cm="1">
        <f t="array" ref="AH6808">_xlfn.XLOOKUP(AD6807,CDIHistorico_[Data],CDIHistorico_[CDI dia]/100,AH6807,0)</f>
        <v>5.4266000000000004E-4</v>
      </c>
      <c r="AI6808" s="2">
        <f t="shared" si="449"/>
        <v>1.7760985066460904</v>
      </c>
    </row>
    <row r="6809" spans="26:35" hidden="1" x14ac:dyDescent="0.25">
      <c r="Z6809"/>
      <c r="AD6809" s="5">
        <f t="shared" si="450"/>
        <v>46603</v>
      </c>
      <c r="AE6809" s="96" cm="1">
        <f t="array" ref="AE6809">_xlfn.XLOOKUP(AD6808,SELICHistorico[Data],SELICHistorico[SELIC dia]/100,AE6808,0)</f>
        <v>5.4266000000000004E-4</v>
      </c>
      <c r="AF6809" s="80">
        <f t="shared" si="448"/>
        <v>1.777062324261707</v>
      </c>
      <c r="AG6809" s="123">
        <f t="shared" si="447"/>
        <v>1777.062324</v>
      </c>
      <c r="AH6809" s="126" cm="1">
        <f t="array" ref="AH6809">_xlfn.XLOOKUP(AD6808,CDIHistorico_[Data],CDIHistorico_[CDI dia]/100,AH6808,0)</f>
        <v>5.4266000000000004E-4</v>
      </c>
      <c r="AI6809" s="2">
        <f t="shared" si="449"/>
        <v>1.777062324261707</v>
      </c>
    </row>
    <row r="6810" spans="26:35" hidden="1" x14ac:dyDescent="0.25">
      <c r="Z6810"/>
      <c r="AD6810" s="5">
        <f t="shared" si="450"/>
        <v>46604</v>
      </c>
      <c r="AE6810" s="96" cm="1">
        <f t="array" ref="AE6810">_xlfn.XLOOKUP(AD6809,SELICHistorico[Data],SELICHistorico[SELIC dia]/100,AE6809,0)</f>
        <v>5.4266000000000004E-4</v>
      </c>
      <c r="AF6810" s="80">
        <f t="shared" si="448"/>
        <v>1.7780266649025909</v>
      </c>
      <c r="AG6810" s="123">
        <f t="shared" si="447"/>
        <v>1778.026664</v>
      </c>
      <c r="AH6810" s="126" cm="1">
        <f t="array" ref="AH6810">_xlfn.XLOOKUP(AD6809,CDIHistorico_[Data],CDIHistorico_[CDI dia]/100,AH6809,0)</f>
        <v>5.4266000000000004E-4</v>
      </c>
      <c r="AI6810" s="2">
        <f t="shared" si="449"/>
        <v>1.7780266649025909</v>
      </c>
    </row>
    <row r="6811" spans="26:35" hidden="1" x14ac:dyDescent="0.25">
      <c r="Z6811"/>
      <c r="AD6811" s="5">
        <f t="shared" si="450"/>
        <v>46605</v>
      </c>
      <c r="AE6811" s="96" cm="1">
        <f t="array" ref="AE6811">_xlfn.XLOOKUP(AD6810,SELICHistorico[Data],SELICHistorico[SELIC dia]/100,AE6810,0)</f>
        <v>5.4266000000000004E-4</v>
      </c>
      <c r="AF6811" s="80">
        <f t="shared" si="448"/>
        <v>1.7789915288525671</v>
      </c>
      <c r="AG6811" s="123">
        <f t="shared" si="447"/>
        <v>1778.991528</v>
      </c>
      <c r="AH6811" s="126" cm="1">
        <f t="array" ref="AH6811">_xlfn.XLOOKUP(AD6810,CDIHistorico_[Data],CDIHistorico_[CDI dia]/100,AH6810,0)</f>
        <v>5.4266000000000004E-4</v>
      </c>
      <c r="AI6811" s="2">
        <f t="shared" si="449"/>
        <v>1.7789915288525671</v>
      </c>
    </row>
    <row r="6812" spans="26:35" hidden="1" x14ac:dyDescent="0.25">
      <c r="Z6812"/>
      <c r="AD6812" s="5">
        <f t="shared" si="450"/>
        <v>46608</v>
      </c>
      <c r="AE6812" s="96" cm="1">
        <f t="array" ref="AE6812">_xlfn.XLOOKUP(AD6811,SELICHistorico[Data],SELICHistorico[SELIC dia]/100,AE6811,0)</f>
        <v>5.4266000000000004E-4</v>
      </c>
      <c r="AF6812" s="80">
        <f t="shared" si="448"/>
        <v>1.7799569163956142</v>
      </c>
      <c r="AG6812" s="123">
        <f t="shared" si="447"/>
        <v>1779.9569160000001</v>
      </c>
      <c r="AH6812" s="126" cm="1">
        <f t="array" ref="AH6812">_xlfn.XLOOKUP(AD6811,CDIHistorico_[Data],CDIHistorico_[CDI dia]/100,AH6811,0)</f>
        <v>5.4266000000000004E-4</v>
      </c>
      <c r="AI6812" s="2">
        <f t="shared" si="449"/>
        <v>1.7799569163956142</v>
      </c>
    </row>
    <row r="6813" spans="26:35" hidden="1" x14ac:dyDescent="0.25">
      <c r="Z6813"/>
      <c r="AD6813" s="5">
        <f t="shared" si="450"/>
        <v>46609</v>
      </c>
      <c r="AE6813" s="96" cm="1">
        <f t="array" ref="AE6813">_xlfn.XLOOKUP(AD6812,SELICHistorico[Data],SELICHistorico[SELIC dia]/100,AE6812,0)</f>
        <v>5.4266000000000004E-4</v>
      </c>
      <c r="AF6813" s="80">
        <f t="shared" si="448"/>
        <v>1.7809228278158655</v>
      </c>
      <c r="AG6813" s="123">
        <f t="shared" si="447"/>
        <v>1780.9228270000001</v>
      </c>
      <c r="AH6813" s="126" cm="1">
        <f t="array" ref="AH6813">_xlfn.XLOOKUP(AD6812,CDIHistorico_[Data],CDIHistorico_[CDI dia]/100,AH6812,0)</f>
        <v>5.4266000000000004E-4</v>
      </c>
      <c r="AI6813" s="2">
        <f t="shared" si="449"/>
        <v>1.7809228278158655</v>
      </c>
    </row>
    <row r="6814" spans="26:35" hidden="1" x14ac:dyDescent="0.25">
      <c r="Z6814"/>
      <c r="AD6814" s="5">
        <f t="shared" si="450"/>
        <v>46610</v>
      </c>
      <c r="AE6814" s="96" cm="1">
        <f t="array" ref="AE6814">_xlfn.XLOOKUP(AD6813,SELICHistorico[Data],SELICHistorico[SELIC dia]/100,AE6813,0)</f>
        <v>5.4266000000000004E-4</v>
      </c>
      <c r="AF6814" s="80">
        <f t="shared" si="448"/>
        <v>1.7818892633976082</v>
      </c>
      <c r="AG6814" s="123">
        <f t="shared" si="447"/>
        <v>1781.889263</v>
      </c>
      <c r="AH6814" s="126" cm="1">
        <f t="array" ref="AH6814">_xlfn.XLOOKUP(AD6813,CDIHistorico_[Data],CDIHistorico_[CDI dia]/100,AH6813,0)</f>
        <v>5.4266000000000004E-4</v>
      </c>
      <c r="AI6814" s="2">
        <f t="shared" si="449"/>
        <v>1.7818892633976082</v>
      </c>
    </row>
    <row r="6815" spans="26:35" hidden="1" x14ac:dyDescent="0.25">
      <c r="Z6815"/>
      <c r="AD6815" s="5">
        <f t="shared" si="450"/>
        <v>46611</v>
      </c>
      <c r="AE6815" s="96" cm="1">
        <f t="array" ref="AE6815">_xlfn.XLOOKUP(AD6814,SELICHistorico[Data],SELICHistorico[SELIC dia]/100,AE6814,0)</f>
        <v>5.4266000000000004E-4</v>
      </c>
      <c r="AF6815" s="80">
        <f t="shared" si="448"/>
        <v>1.7828562234252836</v>
      </c>
      <c r="AG6815" s="123">
        <f t="shared" si="447"/>
        <v>1782.856223</v>
      </c>
      <c r="AH6815" s="126" cm="1">
        <f t="array" ref="AH6815">_xlfn.XLOOKUP(AD6814,CDIHistorico_[Data],CDIHistorico_[CDI dia]/100,AH6814,0)</f>
        <v>5.4266000000000004E-4</v>
      </c>
      <c r="AI6815" s="2">
        <f t="shared" si="449"/>
        <v>1.7828562234252836</v>
      </c>
    </row>
    <row r="6816" spans="26:35" hidden="1" x14ac:dyDescent="0.25">
      <c r="Z6816"/>
      <c r="AD6816" s="5">
        <f t="shared" si="450"/>
        <v>46612</v>
      </c>
      <c r="AE6816" s="96" cm="1">
        <f t="array" ref="AE6816">_xlfn.XLOOKUP(AD6815,SELICHistorico[Data],SELICHistorico[SELIC dia]/100,AE6815,0)</f>
        <v>5.4266000000000004E-4</v>
      </c>
      <c r="AF6816" s="80">
        <f t="shared" si="448"/>
        <v>1.7838237081834876</v>
      </c>
      <c r="AG6816" s="123">
        <f t="shared" si="447"/>
        <v>1783.8237079999999</v>
      </c>
      <c r="AH6816" s="126" cm="1">
        <f t="array" ref="AH6816">_xlfn.XLOOKUP(AD6815,CDIHistorico_[Data],CDIHistorico_[CDI dia]/100,AH6815,0)</f>
        <v>5.4266000000000004E-4</v>
      </c>
      <c r="AI6816" s="2">
        <f t="shared" si="449"/>
        <v>1.7838237081834876</v>
      </c>
    </row>
    <row r="6817" spans="26:35" hidden="1" x14ac:dyDescent="0.25">
      <c r="Z6817"/>
      <c r="AD6817" s="5">
        <f t="shared" si="450"/>
        <v>46615</v>
      </c>
      <c r="AE6817" s="96" cm="1">
        <f t="array" ref="AE6817">_xlfn.XLOOKUP(AD6816,SELICHistorico[Data],SELICHistorico[SELIC dia]/100,AE6816,0)</f>
        <v>5.4266000000000004E-4</v>
      </c>
      <c r="AF6817" s="80">
        <f t="shared" si="448"/>
        <v>1.7847917179569706</v>
      </c>
      <c r="AG6817" s="123">
        <f t="shared" si="447"/>
        <v>1784.7917170000001</v>
      </c>
      <c r="AH6817" s="126" cm="1">
        <f t="array" ref="AH6817">_xlfn.XLOOKUP(AD6816,CDIHistorico_[Data],CDIHistorico_[CDI dia]/100,AH6816,0)</f>
        <v>5.4266000000000004E-4</v>
      </c>
      <c r="AI6817" s="2">
        <f t="shared" si="449"/>
        <v>1.7847917179569706</v>
      </c>
    </row>
    <row r="6818" spans="26:35" hidden="1" x14ac:dyDescent="0.25">
      <c r="Z6818"/>
      <c r="AD6818" s="5">
        <f t="shared" si="450"/>
        <v>46616</v>
      </c>
      <c r="AE6818" s="96" cm="1">
        <f t="array" ref="AE6818">_xlfn.XLOOKUP(AD6817,SELICHistorico[Data],SELICHistorico[SELIC dia]/100,AE6817,0)</f>
        <v>5.4266000000000004E-4</v>
      </c>
      <c r="AF6818" s="80">
        <f t="shared" si="448"/>
        <v>1.7857602530306371</v>
      </c>
      <c r="AG6818" s="123">
        <f t="shared" si="447"/>
        <v>1785.7602529999999</v>
      </c>
      <c r="AH6818" s="126" cm="1">
        <f t="array" ref="AH6818">_xlfn.XLOOKUP(AD6817,CDIHistorico_[Data],CDIHistorico_[CDI dia]/100,AH6817,0)</f>
        <v>5.4266000000000004E-4</v>
      </c>
      <c r="AI6818" s="2">
        <f t="shared" si="449"/>
        <v>1.7857602530306371</v>
      </c>
    </row>
    <row r="6819" spans="26:35" hidden="1" x14ac:dyDescent="0.25">
      <c r="Z6819"/>
      <c r="AD6819" s="5">
        <f t="shared" si="450"/>
        <v>46617</v>
      </c>
      <c r="AE6819" s="96" cm="1">
        <f t="array" ref="AE6819">_xlfn.XLOOKUP(AD6818,SELICHistorico[Data],SELICHistorico[SELIC dia]/100,AE6818,0)</f>
        <v>5.4266000000000004E-4</v>
      </c>
      <c r="AF6819" s="80">
        <f t="shared" si="448"/>
        <v>1.7867293136895468</v>
      </c>
      <c r="AG6819" s="123">
        <f t="shared" si="447"/>
        <v>1786.729313</v>
      </c>
      <c r="AH6819" s="126" cm="1">
        <f t="array" ref="AH6819">_xlfn.XLOOKUP(AD6818,CDIHistorico_[Data],CDIHistorico_[CDI dia]/100,AH6818,0)</f>
        <v>5.4266000000000004E-4</v>
      </c>
      <c r="AI6819" s="2">
        <f t="shared" si="449"/>
        <v>1.7867293136895468</v>
      </c>
    </row>
    <row r="6820" spans="26:35" hidden="1" x14ac:dyDescent="0.25">
      <c r="Z6820"/>
      <c r="AD6820" s="5">
        <f t="shared" si="450"/>
        <v>46618</v>
      </c>
      <c r="AE6820" s="96" cm="1">
        <f t="array" ref="AE6820">_xlfn.XLOOKUP(AD6819,SELICHistorico[Data],SELICHistorico[SELIC dia]/100,AE6819,0)</f>
        <v>5.4266000000000004E-4</v>
      </c>
      <c r="AF6820" s="80">
        <f t="shared" si="448"/>
        <v>1.7876989002189136</v>
      </c>
      <c r="AG6820" s="123">
        <f t="shared" si="447"/>
        <v>1787.6989000000001</v>
      </c>
      <c r="AH6820" s="126" cm="1">
        <f t="array" ref="AH6820">_xlfn.XLOOKUP(AD6819,CDIHistorico_[Data],CDIHistorico_[CDI dia]/100,AH6819,0)</f>
        <v>5.4266000000000004E-4</v>
      </c>
      <c r="AI6820" s="2">
        <f t="shared" si="449"/>
        <v>1.7876989002189136</v>
      </c>
    </row>
    <row r="6821" spans="26:35" hidden="1" x14ac:dyDescent="0.25">
      <c r="Z6821"/>
      <c r="AD6821" s="5">
        <f t="shared" si="450"/>
        <v>46619</v>
      </c>
      <c r="AE6821" s="96" cm="1">
        <f t="array" ref="AE6821">_xlfn.XLOOKUP(AD6820,SELICHistorico[Data],SELICHistorico[SELIC dia]/100,AE6820,0)</f>
        <v>5.4266000000000004E-4</v>
      </c>
      <c r="AF6821" s="80">
        <f t="shared" si="448"/>
        <v>1.7886690129041065</v>
      </c>
      <c r="AG6821" s="123">
        <f t="shared" si="447"/>
        <v>1788.6690120000001</v>
      </c>
      <c r="AH6821" s="126" cm="1">
        <f t="array" ref="AH6821">_xlfn.XLOOKUP(AD6820,CDIHistorico_[Data],CDIHistorico_[CDI dia]/100,AH6820,0)</f>
        <v>5.4266000000000004E-4</v>
      </c>
      <c r="AI6821" s="2">
        <f t="shared" si="449"/>
        <v>1.7886690129041065</v>
      </c>
    </row>
    <row r="6822" spans="26:35" hidden="1" x14ac:dyDescent="0.25">
      <c r="Z6822"/>
      <c r="AD6822" s="5">
        <f t="shared" si="450"/>
        <v>46622</v>
      </c>
      <c r="AE6822" s="96" cm="1">
        <f t="array" ref="AE6822">_xlfn.XLOOKUP(AD6821,SELICHistorico[Data],SELICHistorico[SELIC dia]/100,AE6821,0)</f>
        <v>5.4266000000000004E-4</v>
      </c>
      <c r="AF6822" s="80">
        <f t="shared" si="448"/>
        <v>1.789639652030649</v>
      </c>
      <c r="AG6822" s="123">
        <f t="shared" si="447"/>
        <v>1789.6396520000001</v>
      </c>
      <c r="AH6822" s="126" cm="1">
        <f t="array" ref="AH6822">_xlfn.XLOOKUP(AD6821,CDIHistorico_[Data],CDIHistorico_[CDI dia]/100,AH6821,0)</f>
        <v>5.4266000000000004E-4</v>
      </c>
      <c r="AI6822" s="2">
        <f t="shared" si="449"/>
        <v>1.789639652030649</v>
      </c>
    </row>
    <row r="6823" spans="26:35" hidden="1" x14ac:dyDescent="0.25">
      <c r="Z6823"/>
      <c r="AD6823" s="5">
        <f t="shared" si="450"/>
        <v>46623</v>
      </c>
      <c r="AE6823" s="96" cm="1">
        <f t="array" ref="AE6823">_xlfn.XLOOKUP(AD6822,SELICHistorico[Data],SELICHistorico[SELIC dia]/100,AE6822,0)</f>
        <v>5.4266000000000004E-4</v>
      </c>
      <c r="AF6823" s="80">
        <f t="shared" si="448"/>
        <v>1.7906108178842199</v>
      </c>
      <c r="AG6823" s="123">
        <f t="shared" si="447"/>
        <v>1790.610817</v>
      </c>
      <c r="AH6823" s="126" cm="1">
        <f t="array" ref="AH6823">_xlfn.XLOOKUP(AD6822,CDIHistorico_[Data],CDIHistorico_[CDI dia]/100,AH6822,0)</f>
        <v>5.4266000000000004E-4</v>
      </c>
      <c r="AI6823" s="2">
        <f t="shared" si="449"/>
        <v>1.7906108178842199</v>
      </c>
    </row>
    <row r="6824" spans="26:35" hidden="1" x14ac:dyDescent="0.25">
      <c r="Z6824"/>
      <c r="AD6824" s="5">
        <f t="shared" si="450"/>
        <v>46624</v>
      </c>
      <c r="AE6824" s="96" cm="1">
        <f t="array" ref="AE6824">_xlfn.XLOOKUP(AD6823,SELICHistorico[Data],SELICHistorico[SELIC dia]/100,AE6823,0)</f>
        <v>5.4266000000000004E-4</v>
      </c>
      <c r="AF6824" s="80">
        <f t="shared" si="448"/>
        <v>1.7915825107506531</v>
      </c>
      <c r="AG6824" s="123">
        <f t="shared" si="447"/>
        <v>1791.58251</v>
      </c>
      <c r="AH6824" s="126" cm="1">
        <f t="array" ref="AH6824">_xlfn.XLOOKUP(AD6823,CDIHistorico_[Data],CDIHistorico_[CDI dia]/100,AH6823,0)</f>
        <v>5.4266000000000004E-4</v>
      </c>
      <c r="AI6824" s="2">
        <f t="shared" si="449"/>
        <v>1.7915825107506531</v>
      </c>
    </row>
    <row r="6825" spans="26:35" hidden="1" x14ac:dyDescent="0.25">
      <c r="Z6825"/>
      <c r="AD6825" s="5">
        <f t="shared" si="450"/>
        <v>46625</v>
      </c>
      <c r="AE6825" s="96" cm="1">
        <f t="array" ref="AE6825">_xlfn.XLOOKUP(AD6824,SELICHistorico[Data],SELICHistorico[SELIC dia]/100,AE6824,0)</f>
        <v>5.4266000000000004E-4</v>
      </c>
      <c r="AF6825" s="80">
        <f t="shared" si="448"/>
        <v>1.7925547309159371</v>
      </c>
      <c r="AG6825" s="123">
        <f t="shared" si="447"/>
        <v>1792.5547300000001</v>
      </c>
      <c r="AH6825" s="126" cm="1">
        <f t="array" ref="AH6825">_xlfn.XLOOKUP(AD6824,CDIHistorico_[Data],CDIHistorico_[CDI dia]/100,AH6824,0)</f>
        <v>5.4266000000000004E-4</v>
      </c>
      <c r="AI6825" s="2">
        <f t="shared" si="449"/>
        <v>1.7925547309159371</v>
      </c>
    </row>
    <row r="6826" spans="26:35" hidden="1" x14ac:dyDescent="0.25">
      <c r="Z6826"/>
      <c r="AD6826" s="5">
        <f t="shared" si="450"/>
        <v>46626</v>
      </c>
      <c r="AE6826" s="96" cm="1">
        <f t="array" ref="AE6826">_xlfn.XLOOKUP(AD6825,SELICHistorico[Data],SELICHistorico[SELIC dia]/100,AE6825,0)</f>
        <v>5.4266000000000004E-4</v>
      </c>
      <c r="AF6826" s="80">
        <f t="shared" si="448"/>
        <v>1.7935274786662161</v>
      </c>
      <c r="AG6826" s="123">
        <f t="shared" si="447"/>
        <v>1793.527478</v>
      </c>
      <c r="AH6826" s="126" cm="1">
        <f t="array" ref="AH6826">_xlfn.XLOOKUP(AD6825,CDIHistorico_[Data],CDIHistorico_[CDI dia]/100,AH6825,0)</f>
        <v>5.4266000000000004E-4</v>
      </c>
      <c r="AI6826" s="2">
        <f t="shared" si="449"/>
        <v>1.7935274786662161</v>
      </c>
    </row>
    <row r="6827" spans="26:35" hidden="1" x14ac:dyDescent="0.25">
      <c r="Z6827"/>
      <c r="AD6827" s="5">
        <f t="shared" si="450"/>
        <v>46629</v>
      </c>
      <c r="AE6827" s="96" cm="1">
        <f t="array" ref="AE6827">_xlfn.XLOOKUP(AD6826,SELICHistorico[Data],SELICHistorico[SELIC dia]/100,AE6826,0)</f>
        <v>5.4266000000000004E-4</v>
      </c>
      <c r="AF6827" s="80">
        <f t="shared" si="448"/>
        <v>1.7945007542877891</v>
      </c>
      <c r="AG6827" s="123">
        <f t="shared" si="447"/>
        <v>1794.5007539999999</v>
      </c>
      <c r="AH6827" s="126" cm="1">
        <f t="array" ref="AH6827">_xlfn.XLOOKUP(AD6826,CDIHistorico_[Data],CDIHistorico_[CDI dia]/100,AH6826,0)</f>
        <v>5.4266000000000004E-4</v>
      </c>
      <c r="AI6827" s="2">
        <f t="shared" si="449"/>
        <v>1.7945007542877891</v>
      </c>
    </row>
    <row r="6828" spans="26:35" hidden="1" x14ac:dyDescent="0.25">
      <c r="Z6828"/>
      <c r="AD6828" s="5">
        <f t="shared" si="450"/>
        <v>46630</v>
      </c>
      <c r="AE6828" s="96" cm="1">
        <f t="array" ref="AE6828">_xlfn.XLOOKUP(AD6827,SELICHistorico[Data],SELICHistorico[SELIC dia]/100,AE6827,0)</f>
        <v>5.4266000000000004E-4</v>
      </c>
      <c r="AF6828" s="80">
        <f t="shared" si="448"/>
        <v>1.795474558067111</v>
      </c>
      <c r="AG6828" s="123">
        <f t="shared" si="447"/>
        <v>1795.4745579999999</v>
      </c>
      <c r="AH6828" s="126" cm="1">
        <f t="array" ref="AH6828">_xlfn.XLOOKUP(AD6827,CDIHistorico_[Data],CDIHistorico_[CDI dia]/100,AH6827,0)</f>
        <v>5.4266000000000004E-4</v>
      </c>
      <c r="AI6828" s="2">
        <f t="shared" si="449"/>
        <v>1.795474558067111</v>
      </c>
    </row>
    <row r="6829" spans="26:35" hidden="1" x14ac:dyDescent="0.25">
      <c r="Z6829"/>
      <c r="AD6829" s="5">
        <f t="shared" si="450"/>
        <v>46631</v>
      </c>
      <c r="AE6829" s="96" cm="1">
        <f t="array" ref="AE6829">_xlfn.XLOOKUP(AD6828,SELICHistorico[Data],SELICHistorico[SELIC dia]/100,AE6828,0)</f>
        <v>5.4266000000000004E-4</v>
      </c>
      <c r="AF6829" s="80">
        <f t="shared" si="448"/>
        <v>1.7964488902907918</v>
      </c>
      <c r="AG6829" s="123">
        <f t="shared" si="447"/>
        <v>1796.4488899999999</v>
      </c>
      <c r="AH6829" s="126" cm="1">
        <f t="array" ref="AH6829">_xlfn.XLOOKUP(AD6828,CDIHistorico_[Data],CDIHistorico_[CDI dia]/100,AH6828,0)</f>
        <v>5.4266000000000004E-4</v>
      </c>
      <c r="AI6829" s="2">
        <f t="shared" si="449"/>
        <v>1.7964488902907918</v>
      </c>
    </row>
    <row r="6830" spans="26:35" hidden="1" x14ac:dyDescent="0.25">
      <c r="Z6830"/>
      <c r="AD6830" s="5">
        <f t="shared" si="450"/>
        <v>46632</v>
      </c>
      <c r="AE6830" s="96" cm="1">
        <f t="array" ref="AE6830">_xlfn.XLOOKUP(AD6829,SELICHistorico[Data],SELICHistorico[SELIC dia]/100,AE6829,0)</f>
        <v>5.4266000000000004E-4</v>
      </c>
      <c r="AF6830" s="80">
        <f t="shared" si="448"/>
        <v>1.7974237512455971</v>
      </c>
      <c r="AG6830" s="123">
        <f t="shared" si="447"/>
        <v>1797.423751</v>
      </c>
      <c r="AH6830" s="126" cm="1">
        <f t="array" ref="AH6830">_xlfn.XLOOKUP(AD6829,CDIHistorico_[Data],CDIHistorico_[CDI dia]/100,AH6829,0)</f>
        <v>5.4266000000000004E-4</v>
      </c>
      <c r="AI6830" s="2">
        <f t="shared" si="449"/>
        <v>1.7974237512455971</v>
      </c>
    </row>
    <row r="6831" spans="26:35" hidden="1" x14ac:dyDescent="0.25">
      <c r="Z6831"/>
      <c r="AD6831" s="5">
        <f t="shared" si="450"/>
        <v>46633</v>
      </c>
      <c r="AE6831" s="96" cm="1">
        <f t="array" ref="AE6831">_xlfn.XLOOKUP(AD6830,SELICHistorico[Data],SELICHistorico[SELIC dia]/100,AE6830,0)</f>
        <v>5.4266000000000004E-4</v>
      </c>
      <c r="AF6831" s="80">
        <f t="shared" si="448"/>
        <v>1.7983991412184481</v>
      </c>
      <c r="AG6831" s="123">
        <f t="shared" si="447"/>
        <v>1798.3991410000001</v>
      </c>
      <c r="AH6831" s="126" cm="1">
        <f t="array" ref="AH6831">_xlfn.XLOOKUP(AD6830,CDIHistorico_[Data],CDIHistorico_[CDI dia]/100,AH6830,0)</f>
        <v>5.4266000000000004E-4</v>
      </c>
      <c r="AI6831" s="2">
        <f t="shared" si="449"/>
        <v>1.7983991412184481</v>
      </c>
    </row>
    <row r="6832" spans="26:35" hidden="1" x14ac:dyDescent="0.25">
      <c r="Z6832"/>
      <c r="AD6832" s="5">
        <f t="shared" si="450"/>
        <v>46636</v>
      </c>
      <c r="AE6832" s="96" cm="1">
        <f t="array" ref="AE6832">_xlfn.XLOOKUP(AD6831,SELICHistorico[Data],SELICHistorico[SELIC dia]/100,AE6831,0)</f>
        <v>5.4266000000000004E-4</v>
      </c>
      <c r="AF6832" s="80">
        <f t="shared" si="448"/>
        <v>1.7993750604964218</v>
      </c>
      <c r="AG6832" s="123">
        <f t="shared" si="447"/>
        <v>1799.3750600000001</v>
      </c>
      <c r="AH6832" s="126" cm="1">
        <f t="array" ref="AH6832">_xlfn.XLOOKUP(AD6831,CDIHistorico_[Data],CDIHistorico_[CDI dia]/100,AH6831,0)</f>
        <v>5.4266000000000004E-4</v>
      </c>
      <c r="AI6832" s="2">
        <f t="shared" si="449"/>
        <v>1.7993750604964218</v>
      </c>
    </row>
    <row r="6833" spans="26:35" hidden="1" x14ac:dyDescent="0.25">
      <c r="Z6833"/>
      <c r="AD6833" s="5">
        <f t="shared" si="450"/>
        <v>46638</v>
      </c>
      <c r="AE6833" s="96" cm="1">
        <f t="array" ref="AE6833">_xlfn.XLOOKUP(AD6832,SELICHistorico[Data],SELICHistorico[SELIC dia]/100,AE6832,0)</f>
        <v>5.4266000000000004E-4</v>
      </c>
      <c r="AF6833" s="80">
        <f t="shared" si="448"/>
        <v>1.8003515093667508</v>
      </c>
      <c r="AG6833" s="123">
        <f t="shared" si="447"/>
        <v>1800.3515090000001</v>
      </c>
      <c r="AH6833" s="126" cm="1">
        <f t="array" ref="AH6833">_xlfn.XLOOKUP(AD6832,CDIHistorico_[Data],CDIHistorico_[CDI dia]/100,AH6832,0)</f>
        <v>5.4266000000000004E-4</v>
      </c>
      <c r="AI6833" s="2">
        <f t="shared" si="449"/>
        <v>1.8003515093667508</v>
      </c>
    </row>
    <row r="6834" spans="26:35" hidden="1" x14ac:dyDescent="0.25">
      <c r="Z6834"/>
      <c r="AD6834" s="5">
        <f t="shared" si="450"/>
        <v>46639</v>
      </c>
      <c r="AE6834" s="96" cm="1">
        <f t="array" ref="AE6834">_xlfn.XLOOKUP(AD6833,SELICHistorico[Data],SELICHistorico[SELIC dia]/100,AE6833,0)</f>
        <v>5.4266000000000004E-4</v>
      </c>
      <c r="AF6834" s="80">
        <f t="shared" si="448"/>
        <v>1.8013284881168239</v>
      </c>
      <c r="AG6834" s="123">
        <f t="shared" si="447"/>
        <v>1801.3284880000001</v>
      </c>
      <c r="AH6834" s="126" cm="1">
        <f t="array" ref="AH6834">_xlfn.XLOOKUP(AD6833,CDIHistorico_[Data],CDIHistorico_[CDI dia]/100,AH6833,0)</f>
        <v>5.4266000000000004E-4</v>
      </c>
      <c r="AI6834" s="2">
        <f t="shared" si="449"/>
        <v>1.8013284881168239</v>
      </c>
    </row>
    <row r="6835" spans="26:35" hidden="1" x14ac:dyDescent="0.25">
      <c r="Z6835"/>
      <c r="AD6835" s="5">
        <f t="shared" si="450"/>
        <v>46640</v>
      </c>
      <c r="AE6835" s="96" cm="1">
        <f t="array" ref="AE6835">_xlfn.XLOOKUP(AD6834,SELICHistorico[Data],SELICHistorico[SELIC dia]/100,AE6834,0)</f>
        <v>5.4266000000000004E-4</v>
      </c>
      <c r="AF6835" s="80">
        <f t="shared" si="448"/>
        <v>1.8023059970341855</v>
      </c>
      <c r="AG6835" s="123">
        <f t="shared" si="447"/>
        <v>1802.3059969999999</v>
      </c>
      <c r="AH6835" s="126" cm="1">
        <f t="array" ref="AH6835">_xlfn.XLOOKUP(AD6834,CDIHistorico_[Data],CDIHistorico_[CDI dia]/100,AH6834,0)</f>
        <v>5.4266000000000004E-4</v>
      </c>
      <c r="AI6835" s="2">
        <f t="shared" si="449"/>
        <v>1.8023059970341855</v>
      </c>
    </row>
    <row r="6836" spans="26:35" hidden="1" x14ac:dyDescent="0.25">
      <c r="Z6836"/>
      <c r="AD6836" s="5">
        <f t="shared" si="450"/>
        <v>46643</v>
      </c>
      <c r="AE6836" s="96" cm="1">
        <f t="array" ref="AE6836">_xlfn.XLOOKUP(AD6835,SELICHistorico[Data],SELICHistorico[SELIC dia]/100,AE6835,0)</f>
        <v>5.4266000000000004E-4</v>
      </c>
      <c r="AF6836" s="80">
        <f t="shared" si="448"/>
        <v>1.8032840364065361</v>
      </c>
      <c r="AG6836" s="123">
        <f t="shared" si="447"/>
        <v>1803.284036</v>
      </c>
      <c r="AH6836" s="126" cm="1">
        <f t="array" ref="AH6836">_xlfn.XLOOKUP(AD6835,CDIHistorico_[Data],CDIHistorico_[CDI dia]/100,AH6835,0)</f>
        <v>5.4266000000000004E-4</v>
      </c>
      <c r="AI6836" s="2">
        <f t="shared" si="449"/>
        <v>1.8032840364065361</v>
      </c>
    </row>
    <row r="6837" spans="26:35" hidden="1" x14ac:dyDescent="0.25">
      <c r="Z6837"/>
      <c r="AD6837" s="5">
        <f t="shared" si="450"/>
        <v>46644</v>
      </c>
      <c r="AE6837" s="96" cm="1">
        <f t="array" ref="AE6837">_xlfn.XLOOKUP(AD6836,SELICHistorico[Data],SELICHistorico[SELIC dia]/100,AE6836,0)</f>
        <v>5.4266000000000004E-4</v>
      </c>
      <c r="AF6837" s="80">
        <f t="shared" si="448"/>
        <v>1.8042626065217326</v>
      </c>
      <c r="AG6837" s="123">
        <f t="shared" si="447"/>
        <v>1804.262606</v>
      </c>
      <c r="AH6837" s="126" cm="1">
        <f t="array" ref="AH6837">_xlfn.XLOOKUP(AD6836,CDIHistorico_[Data],CDIHistorico_[CDI dia]/100,AH6836,0)</f>
        <v>5.4266000000000004E-4</v>
      </c>
      <c r="AI6837" s="2">
        <f t="shared" si="449"/>
        <v>1.8042626065217326</v>
      </c>
    </row>
    <row r="6838" spans="26:35" hidden="1" x14ac:dyDescent="0.25">
      <c r="Z6838"/>
      <c r="AD6838" s="5">
        <f t="shared" si="450"/>
        <v>46645</v>
      </c>
      <c r="AE6838" s="96" cm="1">
        <f t="array" ref="AE6838">_xlfn.XLOOKUP(AD6837,SELICHistorico[Data],SELICHistorico[SELIC dia]/100,AE6837,0)</f>
        <v>5.4266000000000004E-4</v>
      </c>
      <c r="AF6838" s="80">
        <f t="shared" si="448"/>
        <v>1.8052417076677878</v>
      </c>
      <c r="AG6838" s="123">
        <f t="shared" si="447"/>
        <v>1805.2417069999999</v>
      </c>
      <c r="AH6838" s="126" cm="1">
        <f t="array" ref="AH6838">_xlfn.XLOOKUP(AD6837,CDIHistorico_[Data],CDIHistorico_[CDI dia]/100,AH6837,0)</f>
        <v>5.4266000000000004E-4</v>
      </c>
      <c r="AI6838" s="2">
        <f t="shared" si="449"/>
        <v>1.8052417076677878</v>
      </c>
    </row>
    <row r="6839" spans="26:35" hidden="1" x14ac:dyDescent="0.25">
      <c r="Z6839"/>
      <c r="AD6839" s="5">
        <f t="shared" si="450"/>
        <v>46646</v>
      </c>
      <c r="AE6839" s="96" cm="1">
        <f t="array" ref="AE6839">_xlfn.XLOOKUP(AD6838,SELICHistorico[Data],SELICHistorico[SELIC dia]/100,AE6838,0)</f>
        <v>5.4266000000000004E-4</v>
      </c>
      <c r="AF6839" s="80">
        <f t="shared" si="448"/>
        <v>1.8062213401328708</v>
      </c>
      <c r="AG6839" s="123">
        <f t="shared" si="447"/>
        <v>1806.2213400000001</v>
      </c>
      <c r="AH6839" s="126" cm="1">
        <f t="array" ref="AH6839">_xlfn.XLOOKUP(AD6838,CDIHistorico_[Data],CDIHistorico_[CDI dia]/100,AH6838,0)</f>
        <v>5.4266000000000004E-4</v>
      </c>
      <c r="AI6839" s="2">
        <f t="shared" si="449"/>
        <v>1.8062213401328708</v>
      </c>
    </row>
    <row r="6840" spans="26:35" hidden="1" x14ac:dyDescent="0.25">
      <c r="Z6840"/>
      <c r="AD6840" s="5">
        <f t="shared" si="450"/>
        <v>46647</v>
      </c>
      <c r="AE6840" s="96" cm="1">
        <f t="array" ref="AE6840">_xlfn.XLOOKUP(AD6839,SELICHistorico[Data],SELICHistorico[SELIC dia]/100,AE6839,0)</f>
        <v>5.4266000000000004E-4</v>
      </c>
      <c r="AF6840" s="80">
        <f t="shared" si="448"/>
        <v>1.8072015042053073</v>
      </c>
      <c r="AG6840" s="123">
        <f t="shared" si="447"/>
        <v>1807.2015040000001</v>
      </c>
      <c r="AH6840" s="126" cm="1">
        <f t="array" ref="AH6840">_xlfn.XLOOKUP(AD6839,CDIHistorico_[Data],CDIHistorico_[CDI dia]/100,AH6839,0)</f>
        <v>5.4266000000000004E-4</v>
      </c>
      <c r="AI6840" s="2">
        <f t="shared" si="449"/>
        <v>1.8072015042053073</v>
      </c>
    </row>
    <row r="6841" spans="26:35" hidden="1" x14ac:dyDescent="0.25">
      <c r="Z6841"/>
      <c r="AD6841" s="5">
        <f t="shared" si="450"/>
        <v>46650</v>
      </c>
      <c r="AE6841" s="96" cm="1">
        <f t="array" ref="AE6841">_xlfn.XLOOKUP(AD6840,SELICHistorico[Data],SELICHistorico[SELIC dia]/100,AE6840,0)</f>
        <v>5.4266000000000004E-4</v>
      </c>
      <c r="AF6841" s="80">
        <f t="shared" si="448"/>
        <v>1.8081822001735794</v>
      </c>
      <c r="AG6841" s="123">
        <f t="shared" si="447"/>
        <v>1808.1822</v>
      </c>
      <c r="AH6841" s="126" cm="1">
        <f t="array" ref="AH6841">_xlfn.XLOOKUP(AD6840,CDIHistorico_[Data],CDIHistorico_[CDI dia]/100,AH6840,0)</f>
        <v>5.4266000000000004E-4</v>
      </c>
      <c r="AI6841" s="2">
        <f t="shared" si="449"/>
        <v>1.8081822001735794</v>
      </c>
    </row>
    <row r="6842" spans="26:35" hidden="1" x14ac:dyDescent="0.25">
      <c r="Z6842"/>
      <c r="AD6842" s="5">
        <f t="shared" si="450"/>
        <v>46651</v>
      </c>
      <c r="AE6842" s="96" cm="1">
        <f t="array" ref="AE6842">_xlfn.XLOOKUP(AD6841,SELICHistorico[Data],SELICHistorico[SELIC dia]/100,AE6841,0)</f>
        <v>5.4266000000000004E-4</v>
      </c>
      <c r="AF6842" s="80">
        <f t="shared" si="448"/>
        <v>1.8091634283263256</v>
      </c>
      <c r="AG6842" s="123">
        <f t="shared" si="447"/>
        <v>1809.1634280000001</v>
      </c>
      <c r="AH6842" s="126" cm="1">
        <f t="array" ref="AH6842">_xlfn.XLOOKUP(AD6841,CDIHistorico_[Data],CDIHistorico_[CDI dia]/100,AH6841,0)</f>
        <v>5.4266000000000004E-4</v>
      </c>
      <c r="AI6842" s="2">
        <f t="shared" si="449"/>
        <v>1.8091634283263256</v>
      </c>
    </row>
    <row r="6843" spans="26:35" hidden="1" x14ac:dyDescent="0.25">
      <c r="Z6843"/>
      <c r="AD6843" s="5">
        <f t="shared" si="450"/>
        <v>46652</v>
      </c>
      <c r="AE6843" s="96" cm="1">
        <f t="array" ref="AE6843">_xlfn.XLOOKUP(AD6842,SELICHistorico[Data],SELICHistorico[SELIC dia]/100,AE6842,0)</f>
        <v>5.4266000000000004E-4</v>
      </c>
      <c r="AF6843" s="80">
        <f t="shared" si="448"/>
        <v>1.8101451889523412</v>
      </c>
      <c r="AG6843" s="123">
        <f t="shared" si="447"/>
        <v>1810.145188</v>
      </c>
      <c r="AH6843" s="126" cm="1">
        <f t="array" ref="AH6843">_xlfn.XLOOKUP(AD6842,CDIHistorico_[Data],CDIHistorico_[CDI dia]/100,AH6842,0)</f>
        <v>5.4266000000000004E-4</v>
      </c>
      <c r="AI6843" s="2">
        <f t="shared" si="449"/>
        <v>1.8101451889523412</v>
      </c>
    </row>
    <row r="6844" spans="26:35" hidden="1" x14ac:dyDescent="0.25">
      <c r="Z6844"/>
      <c r="AD6844" s="5">
        <f t="shared" si="450"/>
        <v>46653</v>
      </c>
      <c r="AE6844" s="96" cm="1">
        <f t="array" ref="AE6844">_xlfn.XLOOKUP(AD6843,SELICHistorico[Data],SELICHistorico[SELIC dia]/100,AE6843,0)</f>
        <v>5.4266000000000004E-4</v>
      </c>
      <c r="AF6844" s="80">
        <f t="shared" si="448"/>
        <v>1.8111274823405781</v>
      </c>
      <c r="AG6844" s="123">
        <f t="shared" si="447"/>
        <v>1811.1274820000001</v>
      </c>
      <c r="AH6844" s="126" cm="1">
        <f t="array" ref="AH6844">_xlfn.XLOOKUP(AD6843,CDIHistorico_[Data],CDIHistorico_[CDI dia]/100,AH6843,0)</f>
        <v>5.4266000000000004E-4</v>
      </c>
      <c r="AI6844" s="2">
        <f t="shared" si="449"/>
        <v>1.8111274823405781</v>
      </c>
    </row>
    <row r="6845" spans="26:35" hidden="1" x14ac:dyDescent="0.25">
      <c r="Z6845"/>
      <c r="AD6845" s="5">
        <f t="shared" si="450"/>
        <v>46654</v>
      </c>
      <c r="AE6845" s="96" cm="1">
        <f t="array" ref="AE6845">_xlfn.XLOOKUP(AD6844,SELICHistorico[Data],SELICHistorico[SELIC dia]/100,AE6844,0)</f>
        <v>5.4266000000000004E-4</v>
      </c>
      <c r="AF6845" s="80">
        <f t="shared" si="448"/>
        <v>1.8121103087801451</v>
      </c>
      <c r="AG6845" s="123">
        <f t="shared" si="447"/>
        <v>1812.110308</v>
      </c>
      <c r="AH6845" s="126" cm="1">
        <f t="array" ref="AH6845">_xlfn.XLOOKUP(AD6844,CDIHistorico_[Data],CDIHistorico_[CDI dia]/100,AH6844,0)</f>
        <v>5.4266000000000004E-4</v>
      </c>
      <c r="AI6845" s="2">
        <f t="shared" si="449"/>
        <v>1.8121103087801451</v>
      </c>
    </row>
    <row r="6846" spans="26:35" hidden="1" x14ac:dyDescent="0.25">
      <c r="Z6846"/>
      <c r="AD6846" s="5">
        <f t="shared" si="450"/>
        <v>46657</v>
      </c>
      <c r="AE6846" s="96" cm="1">
        <f t="array" ref="AE6846">_xlfn.XLOOKUP(AD6845,SELICHistorico[Data],SELICHistorico[SELIC dia]/100,AE6845,0)</f>
        <v>5.4266000000000004E-4</v>
      </c>
      <c r="AF6846" s="80">
        <f t="shared" si="448"/>
        <v>1.8130936685603078</v>
      </c>
      <c r="AG6846" s="123">
        <f t="shared" si="447"/>
        <v>1813.093668</v>
      </c>
      <c r="AH6846" s="126" cm="1">
        <f t="array" ref="AH6846">_xlfn.XLOOKUP(AD6845,CDIHistorico_[Data],CDIHistorico_[CDI dia]/100,AH6845,0)</f>
        <v>5.4266000000000004E-4</v>
      </c>
      <c r="AI6846" s="2">
        <f t="shared" si="449"/>
        <v>1.8130936685603078</v>
      </c>
    </row>
    <row r="6847" spans="26:35" hidden="1" x14ac:dyDescent="0.25">
      <c r="Z6847"/>
      <c r="AD6847" s="5">
        <f t="shared" si="450"/>
        <v>46658</v>
      </c>
      <c r="AE6847" s="96" cm="1">
        <f t="array" ref="AE6847">_xlfn.XLOOKUP(AD6846,SELICHistorico[Data],SELICHistorico[SELIC dia]/100,AE6846,0)</f>
        <v>5.4266000000000004E-4</v>
      </c>
      <c r="AF6847" s="80">
        <f t="shared" si="448"/>
        <v>1.8140775619704888</v>
      </c>
      <c r="AG6847" s="123">
        <f t="shared" si="447"/>
        <v>1814.0775610000001</v>
      </c>
      <c r="AH6847" s="126" cm="1">
        <f t="array" ref="AH6847">_xlfn.XLOOKUP(AD6846,CDIHistorico_[Data],CDIHistorico_[CDI dia]/100,AH6846,0)</f>
        <v>5.4266000000000004E-4</v>
      </c>
      <c r="AI6847" s="2">
        <f t="shared" si="449"/>
        <v>1.8140775619704888</v>
      </c>
    </row>
    <row r="6848" spans="26:35" hidden="1" x14ac:dyDescent="0.25">
      <c r="Z6848"/>
      <c r="AD6848" s="5">
        <f t="shared" si="450"/>
        <v>46659</v>
      </c>
      <c r="AE6848" s="96" cm="1">
        <f t="array" ref="AE6848">_xlfn.XLOOKUP(AD6847,SELICHistorico[Data],SELICHistorico[SELIC dia]/100,AE6847,0)</f>
        <v>5.4266000000000004E-4</v>
      </c>
      <c r="AF6848" s="80">
        <f t="shared" si="448"/>
        <v>1.8150619893002677</v>
      </c>
      <c r="AG6848" s="123">
        <f t="shared" si="447"/>
        <v>1815.061989</v>
      </c>
      <c r="AH6848" s="126" cm="1">
        <f t="array" ref="AH6848">_xlfn.XLOOKUP(AD6847,CDIHistorico_[Data],CDIHistorico_[CDI dia]/100,AH6847,0)</f>
        <v>5.4266000000000004E-4</v>
      </c>
      <c r="AI6848" s="2">
        <f t="shared" si="449"/>
        <v>1.8150619893002677</v>
      </c>
    </row>
    <row r="6849" spans="26:35" hidden="1" x14ac:dyDescent="0.25">
      <c r="Z6849"/>
      <c r="AD6849" s="5">
        <f t="shared" si="450"/>
        <v>46660</v>
      </c>
      <c r="AE6849" s="96" cm="1">
        <f t="array" ref="AE6849">_xlfn.XLOOKUP(AD6848,SELICHistorico[Data],SELICHistorico[SELIC dia]/100,AE6848,0)</f>
        <v>5.4266000000000004E-4</v>
      </c>
      <c r="AF6849" s="80">
        <f t="shared" si="448"/>
        <v>1.8160469508393815</v>
      </c>
      <c r="AG6849" s="123">
        <f t="shared" si="447"/>
        <v>1816.0469499999999</v>
      </c>
      <c r="AH6849" s="126" cm="1">
        <f t="array" ref="AH6849">_xlfn.XLOOKUP(AD6848,CDIHistorico_[Data],CDIHistorico_[CDI dia]/100,AH6848,0)</f>
        <v>5.4266000000000004E-4</v>
      </c>
      <c r="AI6849" s="2">
        <f t="shared" si="449"/>
        <v>1.8160469508393815</v>
      </c>
    </row>
    <row r="6850" spans="26:35" hidden="1" x14ac:dyDescent="0.25">
      <c r="Z6850"/>
      <c r="AD6850" s="5">
        <f t="shared" si="450"/>
        <v>46661</v>
      </c>
      <c r="AE6850" s="96" cm="1">
        <f t="array" ref="AE6850">_xlfn.XLOOKUP(AD6849,SELICHistorico[Data],SELICHistorico[SELIC dia]/100,AE6849,0)</f>
        <v>5.4266000000000004E-4</v>
      </c>
      <c r="AF6850" s="80">
        <f t="shared" si="448"/>
        <v>1.8170324468777241</v>
      </c>
      <c r="AG6850" s="123">
        <f t="shared" si="447"/>
        <v>1817.0324459999999</v>
      </c>
      <c r="AH6850" s="126" cm="1">
        <f t="array" ref="AH6850">_xlfn.XLOOKUP(AD6849,CDIHistorico_[Data],CDIHistorico_[CDI dia]/100,AH6849,0)</f>
        <v>5.4266000000000004E-4</v>
      </c>
      <c r="AI6850" s="2">
        <f t="shared" si="449"/>
        <v>1.8170324468777241</v>
      </c>
    </row>
    <row r="6851" spans="26:35" hidden="1" x14ac:dyDescent="0.25">
      <c r="Z6851"/>
      <c r="AD6851" s="5">
        <f t="shared" si="450"/>
        <v>46664</v>
      </c>
      <c r="AE6851" s="96" cm="1">
        <f t="array" ref="AE6851">_xlfn.XLOOKUP(AD6850,SELICHistorico[Data],SELICHistorico[SELIC dia]/100,AE6850,0)</f>
        <v>5.4266000000000004E-4</v>
      </c>
      <c r="AF6851" s="80">
        <f t="shared" si="448"/>
        <v>1.8180184777053467</v>
      </c>
      <c r="AG6851" s="123">
        <f t="shared" si="447"/>
        <v>1818.0184770000001</v>
      </c>
      <c r="AH6851" s="126" cm="1">
        <f t="array" ref="AH6851">_xlfn.XLOOKUP(AD6850,CDIHistorico_[Data],CDIHistorico_[CDI dia]/100,AH6850,0)</f>
        <v>5.4266000000000004E-4</v>
      </c>
      <c r="AI6851" s="2">
        <f t="shared" si="449"/>
        <v>1.8180184777053467</v>
      </c>
    </row>
    <row r="6852" spans="26:35" hidden="1" x14ac:dyDescent="0.25">
      <c r="Z6852"/>
      <c r="AD6852" s="5">
        <f t="shared" si="450"/>
        <v>46665</v>
      </c>
      <c r="AE6852" s="96" cm="1">
        <f t="array" ref="AE6852">_xlfn.XLOOKUP(AD6851,SELICHistorico[Data],SELICHistorico[SELIC dia]/100,AE6851,0)</f>
        <v>5.4266000000000004E-4</v>
      </c>
      <c r="AF6852" s="80">
        <f t="shared" si="448"/>
        <v>1.8190050436124583</v>
      </c>
      <c r="AG6852" s="123">
        <f t="shared" si="447"/>
        <v>1819.0050429999999</v>
      </c>
      <c r="AH6852" s="126" cm="1">
        <f t="array" ref="AH6852">_xlfn.XLOOKUP(AD6851,CDIHistorico_[Data],CDIHistorico_[CDI dia]/100,AH6851,0)</f>
        <v>5.4266000000000004E-4</v>
      </c>
      <c r="AI6852" s="2">
        <f t="shared" si="449"/>
        <v>1.8190050436124583</v>
      </c>
    </row>
    <row r="6853" spans="26:35" hidden="1" x14ac:dyDescent="0.25">
      <c r="Z6853"/>
      <c r="AD6853" s="5">
        <f t="shared" si="450"/>
        <v>46666</v>
      </c>
      <c r="AE6853" s="96" cm="1">
        <f t="array" ref="AE6853">_xlfn.XLOOKUP(AD6852,SELICHistorico[Data],SELICHistorico[SELIC dia]/100,AE6852,0)</f>
        <v>5.4266000000000004E-4</v>
      </c>
      <c r="AF6853" s="80">
        <f t="shared" si="448"/>
        <v>1.8199921448894252</v>
      </c>
      <c r="AG6853" s="123">
        <f t="shared" si="447"/>
        <v>1819.9921440000001</v>
      </c>
      <c r="AH6853" s="126" cm="1">
        <f t="array" ref="AH6853">_xlfn.XLOOKUP(AD6852,CDIHistorico_[Data],CDIHistorico_[CDI dia]/100,AH6852,0)</f>
        <v>5.4266000000000004E-4</v>
      </c>
      <c r="AI6853" s="2">
        <f t="shared" si="449"/>
        <v>1.8199921448894252</v>
      </c>
    </row>
    <row r="6854" spans="26:35" hidden="1" x14ac:dyDescent="0.25">
      <c r="Z6854"/>
      <c r="AD6854" s="5">
        <f t="shared" si="450"/>
        <v>46667</v>
      </c>
      <c r="AE6854" s="96" cm="1">
        <f t="array" ref="AE6854">_xlfn.XLOOKUP(AD6853,SELICHistorico[Data],SELICHistorico[SELIC dia]/100,AE6853,0)</f>
        <v>5.4266000000000004E-4</v>
      </c>
      <c r="AF6854" s="80">
        <f t="shared" si="448"/>
        <v>1.820979781826771</v>
      </c>
      <c r="AG6854" s="123">
        <f t="shared" si="447"/>
        <v>1820.979781</v>
      </c>
      <c r="AH6854" s="126" cm="1">
        <f t="array" ref="AH6854">_xlfn.XLOOKUP(AD6853,CDIHistorico_[Data],CDIHistorico_[CDI dia]/100,AH6853,0)</f>
        <v>5.4266000000000004E-4</v>
      </c>
      <c r="AI6854" s="2">
        <f t="shared" si="449"/>
        <v>1.820979781826771</v>
      </c>
    </row>
    <row r="6855" spans="26:35" hidden="1" x14ac:dyDescent="0.25">
      <c r="Z6855"/>
      <c r="AD6855" s="5">
        <f t="shared" si="450"/>
        <v>46668</v>
      </c>
      <c r="AE6855" s="96" cm="1">
        <f t="array" ref="AE6855">_xlfn.XLOOKUP(AD6854,SELICHistorico[Data],SELICHistorico[SELIC dia]/100,AE6854,0)</f>
        <v>5.4266000000000004E-4</v>
      </c>
      <c r="AF6855" s="80">
        <f t="shared" si="448"/>
        <v>1.8219679547151773</v>
      </c>
      <c r="AG6855" s="123">
        <f t="shared" si="447"/>
        <v>1821.967954</v>
      </c>
      <c r="AH6855" s="126" cm="1">
        <f t="array" ref="AH6855">_xlfn.XLOOKUP(AD6854,CDIHistorico_[Data],CDIHistorico_[CDI dia]/100,AH6854,0)</f>
        <v>5.4266000000000004E-4</v>
      </c>
      <c r="AI6855" s="2">
        <f t="shared" si="449"/>
        <v>1.8219679547151773</v>
      </c>
    </row>
    <row r="6856" spans="26:35" hidden="1" x14ac:dyDescent="0.25">
      <c r="Z6856"/>
      <c r="AD6856" s="5">
        <f t="shared" si="450"/>
        <v>46671</v>
      </c>
      <c r="AE6856" s="96" cm="1">
        <f t="array" ref="AE6856">_xlfn.XLOOKUP(AD6855,SELICHistorico[Data],SELICHistorico[SELIC dia]/100,AE6855,0)</f>
        <v>5.4266000000000004E-4</v>
      </c>
      <c r="AF6856" s="80">
        <f t="shared" si="448"/>
        <v>1.822956663845483</v>
      </c>
      <c r="AG6856" s="123">
        <f t="shared" si="447"/>
        <v>1822.9566629999999</v>
      </c>
      <c r="AH6856" s="126" cm="1">
        <f t="array" ref="AH6856">_xlfn.XLOOKUP(AD6855,CDIHistorico_[Data],CDIHistorico_[CDI dia]/100,AH6855,0)</f>
        <v>5.4266000000000004E-4</v>
      </c>
      <c r="AI6856" s="2">
        <f t="shared" si="449"/>
        <v>1.822956663845483</v>
      </c>
    </row>
    <row r="6857" spans="26:35" hidden="1" x14ac:dyDescent="0.25">
      <c r="Z6857"/>
      <c r="AD6857" s="5">
        <f t="shared" si="450"/>
        <v>46673</v>
      </c>
      <c r="AE6857" s="96" cm="1">
        <f t="array" ref="AE6857">_xlfn.XLOOKUP(AD6856,SELICHistorico[Data],SELICHistorico[SELIC dia]/100,AE6856,0)</f>
        <v>5.4266000000000004E-4</v>
      </c>
      <c r="AF6857" s="80">
        <f t="shared" si="448"/>
        <v>1.8239459095086854</v>
      </c>
      <c r="AG6857" s="123">
        <f t="shared" si="447"/>
        <v>1823.945909</v>
      </c>
      <c r="AH6857" s="126" cm="1">
        <f t="array" ref="AH6857">_xlfn.XLOOKUP(AD6856,CDIHistorico_[Data],CDIHistorico_[CDI dia]/100,AH6856,0)</f>
        <v>5.4266000000000004E-4</v>
      </c>
      <c r="AI6857" s="2">
        <f t="shared" si="449"/>
        <v>1.8239459095086854</v>
      </c>
    </row>
    <row r="6858" spans="26:35" hidden="1" x14ac:dyDescent="0.25">
      <c r="Z6858"/>
      <c r="AD6858" s="5">
        <f t="shared" si="450"/>
        <v>46674</v>
      </c>
      <c r="AE6858" s="96" cm="1">
        <f t="array" ref="AE6858">_xlfn.XLOOKUP(AD6857,SELICHistorico[Data],SELICHistorico[SELIC dia]/100,AE6857,0)</f>
        <v>5.4266000000000004E-4</v>
      </c>
      <c r="AF6858" s="80">
        <f t="shared" si="448"/>
        <v>1.8249356919959394</v>
      </c>
      <c r="AG6858" s="123">
        <f t="shared" si="447"/>
        <v>1824.9356909999999</v>
      </c>
      <c r="AH6858" s="126" cm="1">
        <f t="array" ref="AH6858">_xlfn.XLOOKUP(AD6857,CDIHistorico_[Data],CDIHistorico_[CDI dia]/100,AH6857,0)</f>
        <v>5.4266000000000004E-4</v>
      </c>
      <c r="AI6858" s="2">
        <f t="shared" si="449"/>
        <v>1.8249356919959394</v>
      </c>
    </row>
    <row r="6859" spans="26:35" hidden="1" x14ac:dyDescent="0.25">
      <c r="Z6859"/>
      <c r="AD6859" s="5">
        <f t="shared" si="450"/>
        <v>46675</v>
      </c>
      <c r="AE6859" s="96" cm="1">
        <f t="array" ref="AE6859">_xlfn.XLOOKUP(AD6858,SELICHistorico[Data],SELICHistorico[SELIC dia]/100,AE6858,0)</f>
        <v>5.4266000000000004E-4</v>
      </c>
      <c r="AF6859" s="80">
        <f t="shared" si="448"/>
        <v>1.8259260115985581</v>
      </c>
      <c r="AG6859" s="123">
        <f t="shared" si="447"/>
        <v>1825.926011</v>
      </c>
      <c r="AH6859" s="126" cm="1">
        <f t="array" ref="AH6859">_xlfn.XLOOKUP(AD6858,CDIHistorico_[Data],CDIHistorico_[CDI dia]/100,AH6858,0)</f>
        <v>5.4266000000000004E-4</v>
      </c>
      <c r="AI6859" s="2">
        <f t="shared" si="449"/>
        <v>1.8259260115985581</v>
      </c>
    </row>
    <row r="6860" spans="26:35" hidden="1" x14ac:dyDescent="0.25">
      <c r="Z6860"/>
      <c r="AD6860" s="5">
        <f t="shared" si="450"/>
        <v>46678</v>
      </c>
      <c r="AE6860" s="96" cm="1">
        <f t="array" ref="AE6860">_xlfn.XLOOKUP(AD6859,SELICHistorico[Data],SELICHistorico[SELIC dia]/100,AE6859,0)</f>
        <v>5.4266000000000004E-4</v>
      </c>
      <c r="AF6860" s="80">
        <f t="shared" si="448"/>
        <v>1.8269168686080122</v>
      </c>
      <c r="AG6860" s="123">
        <f t="shared" ref="AG6860:AG6923" si="451">TRUNC(1000*AF6860,6)</f>
        <v>1826.916868</v>
      </c>
      <c r="AH6860" s="126" cm="1">
        <f t="array" ref="AH6860">_xlfn.XLOOKUP(AD6859,CDIHistorico_[Data],CDIHistorico_[CDI dia]/100,AH6859,0)</f>
        <v>5.4266000000000004E-4</v>
      </c>
      <c r="AI6860" s="2">
        <f t="shared" si="449"/>
        <v>1.8269168686080122</v>
      </c>
    </row>
    <row r="6861" spans="26:35" hidden="1" x14ac:dyDescent="0.25">
      <c r="Z6861"/>
      <c r="AD6861" s="5">
        <f t="shared" si="450"/>
        <v>46679</v>
      </c>
      <c r="AE6861" s="96" cm="1">
        <f t="array" ref="AE6861">_xlfn.XLOOKUP(AD6860,SELICHistorico[Data],SELICHistorico[SELIC dia]/100,AE6860,0)</f>
        <v>5.4266000000000004E-4</v>
      </c>
      <c r="AF6861" s="80">
        <f t="shared" ref="AF6861:AF6924" si="452">AF6860*(1+AE6861)</f>
        <v>1.8279082633159311</v>
      </c>
      <c r="AG6861" s="123">
        <f t="shared" si="451"/>
        <v>1827.908263</v>
      </c>
      <c r="AH6861" s="126" cm="1">
        <f t="array" ref="AH6861">_xlfn.XLOOKUP(AD6860,CDIHistorico_[Data],CDIHistorico_[CDI dia]/100,AH6860,0)</f>
        <v>5.4266000000000004E-4</v>
      </c>
      <c r="AI6861" s="2">
        <f t="shared" ref="AI6861:AI6924" si="453">AI6860*(1+AH6861)</f>
        <v>1.8279082633159311</v>
      </c>
    </row>
    <row r="6862" spans="26:35" hidden="1" x14ac:dyDescent="0.25">
      <c r="Z6862"/>
      <c r="AD6862" s="5">
        <f t="shared" si="450"/>
        <v>46680</v>
      </c>
      <c r="AE6862" s="96" cm="1">
        <f t="array" ref="AE6862">_xlfn.XLOOKUP(AD6861,SELICHistorico[Data],SELICHistorico[SELIC dia]/100,AE6861,0)</f>
        <v>5.4266000000000004E-4</v>
      </c>
      <c r="AF6862" s="80">
        <f t="shared" si="452"/>
        <v>1.8289001960141023</v>
      </c>
      <c r="AG6862" s="123">
        <f t="shared" si="451"/>
        <v>1828.9001960000001</v>
      </c>
      <c r="AH6862" s="126" cm="1">
        <f t="array" ref="AH6862">_xlfn.XLOOKUP(AD6861,CDIHistorico_[Data],CDIHistorico_[CDI dia]/100,AH6861,0)</f>
        <v>5.4266000000000004E-4</v>
      </c>
      <c r="AI6862" s="2">
        <f t="shared" si="453"/>
        <v>1.8289001960141023</v>
      </c>
    </row>
    <row r="6863" spans="26:35" hidden="1" x14ac:dyDescent="0.25">
      <c r="Z6863"/>
      <c r="AD6863" s="5">
        <f t="shared" si="450"/>
        <v>46681</v>
      </c>
      <c r="AE6863" s="96" cm="1">
        <f t="array" ref="AE6863">_xlfn.XLOOKUP(AD6862,SELICHistorico[Data],SELICHistorico[SELIC dia]/100,AE6862,0)</f>
        <v>5.4266000000000004E-4</v>
      </c>
      <c r="AF6863" s="80">
        <f t="shared" si="452"/>
        <v>1.8298926669944713</v>
      </c>
      <c r="AG6863" s="123">
        <f t="shared" si="451"/>
        <v>1829.892666</v>
      </c>
      <c r="AH6863" s="126" cm="1">
        <f t="array" ref="AH6863">_xlfn.XLOOKUP(AD6862,CDIHistorico_[Data],CDIHistorico_[CDI dia]/100,AH6862,0)</f>
        <v>5.4266000000000004E-4</v>
      </c>
      <c r="AI6863" s="2">
        <f t="shared" si="453"/>
        <v>1.8298926669944713</v>
      </c>
    </row>
    <row r="6864" spans="26:35" hidden="1" x14ac:dyDescent="0.25">
      <c r="Z6864"/>
      <c r="AD6864" s="5">
        <f t="shared" si="450"/>
        <v>46682</v>
      </c>
      <c r="AE6864" s="96" cm="1">
        <f t="array" ref="AE6864">_xlfn.XLOOKUP(AD6863,SELICHistorico[Data],SELICHistorico[SELIC dia]/100,AE6863,0)</f>
        <v>5.4266000000000004E-4</v>
      </c>
      <c r="AF6864" s="80">
        <f t="shared" si="452"/>
        <v>1.8308856765491426</v>
      </c>
      <c r="AG6864" s="123">
        <f t="shared" si="451"/>
        <v>1830.8856760000001</v>
      </c>
      <c r="AH6864" s="126" cm="1">
        <f t="array" ref="AH6864">_xlfn.XLOOKUP(AD6863,CDIHistorico_[Data],CDIHistorico_[CDI dia]/100,AH6863,0)</f>
        <v>5.4266000000000004E-4</v>
      </c>
      <c r="AI6864" s="2">
        <f t="shared" si="453"/>
        <v>1.8308856765491426</v>
      </c>
    </row>
    <row r="6865" spans="26:35" hidden="1" x14ac:dyDescent="0.25">
      <c r="Z6865"/>
      <c r="AD6865" s="5">
        <f t="shared" si="450"/>
        <v>46685</v>
      </c>
      <c r="AE6865" s="96" cm="1">
        <f t="array" ref="AE6865">_xlfn.XLOOKUP(AD6864,SELICHistorico[Data],SELICHistorico[SELIC dia]/100,AE6864,0)</f>
        <v>5.4266000000000004E-4</v>
      </c>
      <c r="AF6865" s="80">
        <f t="shared" si="452"/>
        <v>1.8318792249703788</v>
      </c>
      <c r="AG6865" s="123">
        <f t="shared" si="451"/>
        <v>1831.879224</v>
      </c>
      <c r="AH6865" s="126" cm="1">
        <f t="array" ref="AH6865">_xlfn.XLOOKUP(AD6864,CDIHistorico_[Data],CDIHistorico_[CDI dia]/100,AH6864,0)</f>
        <v>5.4266000000000004E-4</v>
      </c>
      <c r="AI6865" s="2">
        <f t="shared" si="453"/>
        <v>1.8318792249703788</v>
      </c>
    </row>
    <row r="6866" spans="26:35" hidden="1" x14ac:dyDescent="0.25">
      <c r="Z6866"/>
      <c r="AD6866" s="5">
        <f t="shared" si="450"/>
        <v>46686</v>
      </c>
      <c r="AE6866" s="96" cm="1">
        <f t="array" ref="AE6866">_xlfn.XLOOKUP(AD6865,SELICHistorico[Data],SELICHistorico[SELIC dia]/100,AE6865,0)</f>
        <v>5.4266000000000004E-4</v>
      </c>
      <c r="AF6866" s="80">
        <f t="shared" si="452"/>
        <v>1.8328733125506014</v>
      </c>
      <c r="AG6866" s="123">
        <f t="shared" si="451"/>
        <v>1832.8733119999999</v>
      </c>
      <c r="AH6866" s="126" cm="1">
        <f t="array" ref="AH6866">_xlfn.XLOOKUP(AD6865,CDIHistorico_[Data],CDIHistorico_[CDI dia]/100,AH6865,0)</f>
        <v>5.4266000000000004E-4</v>
      </c>
      <c r="AI6866" s="2">
        <f t="shared" si="453"/>
        <v>1.8328733125506014</v>
      </c>
    </row>
    <row r="6867" spans="26:35" hidden="1" x14ac:dyDescent="0.25">
      <c r="Z6867"/>
      <c r="AD6867" s="5">
        <f t="shared" si="450"/>
        <v>46687</v>
      </c>
      <c r="AE6867" s="96" cm="1">
        <f t="array" ref="AE6867">_xlfn.XLOOKUP(AD6866,SELICHistorico[Data],SELICHistorico[SELIC dia]/100,AE6866,0)</f>
        <v>5.4266000000000004E-4</v>
      </c>
      <c r="AF6867" s="80">
        <f t="shared" si="452"/>
        <v>1.83386793958239</v>
      </c>
      <c r="AG6867" s="123">
        <f t="shared" si="451"/>
        <v>1833.867939</v>
      </c>
      <c r="AH6867" s="126" cm="1">
        <f t="array" ref="AH6867">_xlfn.XLOOKUP(AD6866,CDIHistorico_[Data],CDIHistorico_[CDI dia]/100,AH6866,0)</f>
        <v>5.4266000000000004E-4</v>
      </c>
      <c r="AI6867" s="2">
        <f t="shared" si="453"/>
        <v>1.83386793958239</v>
      </c>
    </row>
    <row r="6868" spans="26:35" hidden="1" x14ac:dyDescent="0.25">
      <c r="Z6868"/>
      <c r="AD6868" s="5">
        <f t="shared" ref="AD6868:AD6931" si="454">WORKDAY(AD6867,1,feriados)</f>
        <v>46688</v>
      </c>
      <c r="AE6868" s="96" cm="1">
        <f t="array" ref="AE6868">_xlfn.XLOOKUP(AD6867,SELICHistorico[Data],SELICHistorico[SELIC dia]/100,AE6867,0)</f>
        <v>5.4266000000000004E-4</v>
      </c>
      <c r="AF6868" s="80">
        <f t="shared" si="452"/>
        <v>1.8348631063584839</v>
      </c>
      <c r="AG6868" s="123">
        <f t="shared" si="451"/>
        <v>1834.863106</v>
      </c>
      <c r="AH6868" s="126" cm="1">
        <f t="array" ref="AH6868">_xlfn.XLOOKUP(AD6867,CDIHistorico_[Data],CDIHistorico_[CDI dia]/100,AH6867,0)</f>
        <v>5.4266000000000004E-4</v>
      </c>
      <c r="AI6868" s="2">
        <f t="shared" si="453"/>
        <v>1.8348631063584839</v>
      </c>
    </row>
    <row r="6869" spans="26:35" hidden="1" x14ac:dyDescent="0.25">
      <c r="Z6869"/>
      <c r="AD6869" s="5">
        <f t="shared" si="454"/>
        <v>46689</v>
      </c>
      <c r="AE6869" s="96" cm="1">
        <f t="array" ref="AE6869">_xlfn.XLOOKUP(AD6868,SELICHistorico[Data],SELICHistorico[SELIC dia]/100,AE6868,0)</f>
        <v>5.4266000000000004E-4</v>
      </c>
      <c r="AF6869" s="80">
        <f t="shared" si="452"/>
        <v>1.8358588131717806</v>
      </c>
      <c r="AG6869" s="123">
        <f t="shared" si="451"/>
        <v>1835.8588130000001</v>
      </c>
      <c r="AH6869" s="126" cm="1">
        <f t="array" ref="AH6869">_xlfn.XLOOKUP(AD6868,CDIHistorico_[Data],CDIHistorico_[CDI dia]/100,AH6868,0)</f>
        <v>5.4266000000000004E-4</v>
      </c>
      <c r="AI6869" s="2">
        <f t="shared" si="453"/>
        <v>1.8358588131717806</v>
      </c>
    </row>
    <row r="6870" spans="26:35" hidden="1" x14ac:dyDescent="0.25">
      <c r="Z6870"/>
      <c r="AD6870" s="5">
        <f t="shared" si="454"/>
        <v>46692</v>
      </c>
      <c r="AE6870" s="96" cm="1">
        <f t="array" ref="AE6870">_xlfn.XLOOKUP(AD6869,SELICHistorico[Data],SELICHistorico[SELIC dia]/100,AE6869,0)</f>
        <v>5.4266000000000004E-4</v>
      </c>
      <c r="AF6870" s="80">
        <f t="shared" si="452"/>
        <v>1.8368550603153364</v>
      </c>
      <c r="AG6870" s="123">
        <f t="shared" si="451"/>
        <v>1836.8550600000001</v>
      </c>
      <c r="AH6870" s="126" cm="1">
        <f t="array" ref="AH6870">_xlfn.XLOOKUP(AD6869,CDIHistorico_[Data],CDIHistorico_[CDI dia]/100,AH6869,0)</f>
        <v>5.4266000000000004E-4</v>
      </c>
      <c r="AI6870" s="2">
        <f t="shared" si="453"/>
        <v>1.8368550603153364</v>
      </c>
    </row>
    <row r="6871" spans="26:35" hidden="1" x14ac:dyDescent="0.25">
      <c r="Z6871"/>
      <c r="AD6871" s="5">
        <f t="shared" si="454"/>
        <v>46694</v>
      </c>
      <c r="AE6871" s="96" cm="1">
        <f t="array" ref="AE6871">_xlfn.XLOOKUP(AD6870,SELICHistorico[Data],SELICHistorico[SELIC dia]/100,AE6870,0)</f>
        <v>5.4266000000000004E-4</v>
      </c>
      <c r="AF6871" s="80">
        <f t="shared" si="452"/>
        <v>1.8378518480823671</v>
      </c>
      <c r="AG6871" s="123">
        <f t="shared" si="451"/>
        <v>1837.851848</v>
      </c>
      <c r="AH6871" s="126" cm="1">
        <f t="array" ref="AH6871">_xlfn.XLOOKUP(AD6870,CDIHistorico_[Data],CDIHistorico_[CDI dia]/100,AH6870,0)</f>
        <v>5.4266000000000004E-4</v>
      </c>
      <c r="AI6871" s="2">
        <f t="shared" si="453"/>
        <v>1.8378518480823671</v>
      </c>
    </row>
    <row r="6872" spans="26:35" hidden="1" x14ac:dyDescent="0.25">
      <c r="Z6872"/>
      <c r="AD6872" s="5">
        <f t="shared" si="454"/>
        <v>46695</v>
      </c>
      <c r="AE6872" s="96" cm="1">
        <f t="array" ref="AE6872">_xlfn.XLOOKUP(AD6871,SELICHistorico[Data],SELICHistorico[SELIC dia]/100,AE6871,0)</f>
        <v>5.4266000000000004E-4</v>
      </c>
      <c r="AF6872" s="80">
        <f t="shared" si="452"/>
        <v>1.8388491767662476</v>
      </c>
      <c r="AG6872" s="123">
        <f t="shared" si="451"/>
        <v>1838.8491759999999</v>
      </c>
      <c r="AH6872" s="126" cm="1">
        <f t="array" ref="AH6872">_xlfn.XLOOKUP(AD6871,CDIHistorico_[Data],CDIHistorico_[CDI dia]/100,AH6871,0)</f>
        <v>5.4266000000000004E-4</v>
      </c>
      <c r="AI6872" s="2">
        <f t="shared" si="453"/>
        <v>1.8388491767662476</v>
      </c>
    </row>
    <row r="6873" spans="26:35" hidden="1" x14ac:dyDescent="0.25">
      <c r="Z6873"/>
      <c r="AD6873" s="5">
        <f t="shared" si="454"/>
        <v>46696</v>
      </c>
      <c r="AE6873" s="96" cm="1">
        <f t="array" ref="AE6873">_xlfn.XLOOKUP(AD6872,SELICHistorico[Data],SELICHistorico[SELIC dia]/100,AE6872,0)</f>
        <v>5.4266000000000004E-4</v>
      </c>
      <c r="AF6873" s="80">
        <f t="shared" si="452"/>
        <v>1.8398470466605117</v>
      </c>
      <c r="AG6873" s="123">
        <f t="shared" si="451"/>
        <v>1839.8470460000001</v>
      </c>
      <c r="AH6873" s="126" cm="1">
        <f t="array" ref="AH6873">_xlfn.XLOOKUP(AD6872,CDIHistorico_[Data],CDIHistorico_[CDI dia]/100,AH6872,0)</f>
        <v>5.4266000000000004E-4</v>
      </c>
      <c r="AI6873" s="2">
        <f t="shared" si="453"/>
        <v>1.8398470466605117</v>
      </c>
    </row>
    <row r="6874" spans="26:35" hidden="1" x14ac:dyDescent="0.25">
      <c r="Z6874"/>
      <c r="AD6874" s="5">
        <f t="shared" si="454"/>
        <v>46699</v>
      </c>
      <c r="AE6874" s="96" cm="1">
        <f t="array" ref="AE6874">_xlfn.XLOOKUP(AD6873,SELICHistorico[Data],SELICHistorico[SELIC dia]/100,AE6873,0)</f>
        <v>5.4266000000000004E-4</v>
      </c>
      <c r="AF6874" s="80">
        <f t="shared" si="452"/>
        <v>1.8408454580588525</v>
      </c>
      <c r="AG6874" s="123">
        <f t="shared" si="451"/>
        <v>1840.845458</v>
      </c>
      <c r="AH6874" s="126" cm="1">
        <f t="array" ref="AH6874">_xlfn.XLOOKUP(AD6873,CDIHistorico_[Data],CDIHistorico_[CDI dia]/100,AH6873,0)</f>
        <v>5.4266000000000004E-4</v>
      </c>
      <c r="AI6874" s="2">
        <f t="shared" si="453"/>
        <v>1.8408454580588525</v>
      </c>
    </row>
    <row r="6875" spans="26:35" hidden="1" x14ac:dyDescent="0.25">
      <c r="Z6875"/>
      <c r="AD6875" s="5">
        <f t="shared" si="454"/>
        <v>46700</v>
      </c>
      <c r="AE6875" s="96" cm="1">
        <f t="array" ref="AE6875">_xlfn.XLOOKUP(AD6874,SELICHistorico[Data],SELICHistorico[SELIC dia]/100,AE6874,0)</f>
        <v>5.4266000000000004E-4</v>
      </c>
      <c r="AF6875" s="80">
        <f t="shared" si="452"/>
        <v>1.8418444112551227</v>
      </c>
      <c r="AG6875" s="123">
        <f t="shared" si="451"/>
        <v>1841.844411</v>
      </c>
      <c r="AH6875" s="126" cm="1">
        <f t="array" ref="AH6875">_xlfn.XLOOKUP(AD6874,CDIHistorico_[Data],CDIHistorico_[CDI dia]/100,AH6874,0)</f>
        <v>5.4266000000000004E-4</v>
      </c>
      <c r="AI6875" s="2">
        <f t="shared" si="453"/>
        <v>1.8418444112551227</v>
      </c>
    </row>
    <row r="6876" spans="26:35" hidden="1" x14ac:dyDescent="0.25">
      <c r="Z6876"/>
      <c r="AD6876" s="5">
        <f t="shared" si="454"/>
        <v>46701</v>
      </c>
      <c r="AE6876" s="96" cm="1">
        <f t="array" ref="AE6876">_xlfn.XLOOKUP(AD6875,SELICHistorico[Data],SELICHistorico[SELIC dia]/100,AE6875,0)</f>
        <v>5.4266000000000004E-4</v>
      </c>
      <c r="AF6876" s="80">
        <f t="shared" si="452"/>
        <v>1.8428439065433344</v>
      </c>
      <c r="AG6876" s="123">
        <f t="shared" si="451"/>
        <v>1842.8439060000001</v>
      </c>
      <c r="AH6876" s="126" cm="1">
        <f t="array" ref="AH6876">_xlfn.XLOOKUP(AD6875,CDIHistorico_[Data],CDIHistorico_[CDI dia]/100,AH6875,0)</f>
        <v>5.4266000000000004E-4</v>
      </c>
      <c r="AI6876" s="2">
        <f t="shared" si="453"/>
        <v>1.8428439065433344</v>
      </c>
    </row>
    <row r="6877" spans="26:35" hidden="1" x14ac:dyDescent="0.25">
      <c r="Z6877"/>
      <c r="AD6877" s="5">
        <f t="shared" si="454"/>
        <v>46702</v>
      </c>
      <c r="AE6877" s="96" cm="1">
        <f t="array" ref="AE6877">_xlfn.XLOOKUP(AD6876,SELICHistorico[Data],SELICHistorico[SELIC dia]/100,AE6876,0)</f>
        <v>5.4266000000000004E-4</v>
      </c>
      <c r="AF6877" s="80">
        <f t="shared" si="452"/>
        <v>1.8438439442176593</v>
      </c>
      <c r="AG6877" s="123">
        <f t="shared" si="451"/>
        <v>1843.843944</v>
      </c>
      <c r="AH6877" s="126" cm="1">
        <f t="array" ref="AH6877">_xlfn.XLOOKUP(AD6876,CDIHistorico_[Data],CDIHistorico_[CDI dia]/100,AH6876,0)</f>
        <v>5.4266000000000004E-4</v>
      </c>
      <c r="AI6877" s="2">
        <f t="shared" si="453"/>
        <v>1.8438439442176593</v>
      </c>
    </row>
    <row r="6878" spans="26:35" hidden="1" x14ac:dyDescent="0.25">
      <c r="Z6878"/>
      <c r="AD6878" s="5">
        <f t="shared" si="454"/>
        <v>46703</v>
      </c>
      <c r="AE6878" s="96" cm="1">
        <f t="array" ref="AE6878">_xlfn.XLOOKUP(AD6877,SELICHistorico[Data],SELICHistorico[SELIC dia]/100,AE6877,0)</f>
        <v>5.4266000000000004E-4</v>
      </c>
      <c r="AF6878" s="80">
        <f t="shared" si="452"/>
        <v>1.8448445245724285</v>
      </c>
      <c r="AG6878" s="123">
        <f t="shared" si="451"/>
        <v>1844.8445240000001</v>
      </c>
      <c r="AH6878" s="126" cm="1">
        <f t="array" ref="AH6878">_xlfn.XLOOKUP(AD6877,CDIHistorico_[Data],CDIHistorico_[CDI dia]/100,AH6877,0)</f>
        <v>5.4266000000000004E-4</v>
      </c>
      <c r="AI6878" s="2">
        <f t="shared" si="453"/>
        <v>1.8448445245724285</v>
      </c>
    </row>
    <row r="6879" spans="26:35" hidden="1" x14ac:dyDescent="0.25">
      <c r="Z6879"/>
      <c r="AD6879" s="5">
        <f t="shared" si="454"/>
        <v>46707</v>
      </c>
      <c r="AE6879" s="96" cm="1">
        <f t="array" ref="AE6879">_xlfn.XLOOKUP(AD6878,SELICHistorico[Data],SELICHistorico[SELIC dia]/100,AE6878,0)</f>
        <v>5.4266000000000004E-4</v>
      </c>
      <c r="AF6879" s="80">
        <f t="shared" si="452"/>
        <v>1.845845647902133</v>
      </c>
      <c r="AG6879" s="123">
        <f t="shared" si="451"/>
        <v>1845.8456470000001</v>
      </c>
      <c r="AH6879" s="126" cm="1">
        <f t="array" ref="AH6879">_xlfn.XLOOKUP(AD6878,CDIHistorico_[Data],CDIHistorico_[CDI dia]/100,AH6878,0)</f>
        <v>5.4266000000000004E-4</v>
      </c>
      <c r="AI6879" s="2">
        <f t="shared" si="453"/>
        <v>1.845845647902133</v>
      </c>
    </row>
    <row r="6880" spans="26:35" hidden="1" x14ac:dyDescent="0.25">
      <c r="Z6880"/>
      <c r="AD6880" s="5">
        <f t="shared" si="454"/>
        <v>46708</v>
      </c>
      <c r="AE6880" s="96" cm="1">
        <f t="array" ref="AE6880">_xlfn.XLOOKUP(AD6879,SELICHistorico[Data],SELICHistorico[SELIC dia]/100,AE6879,0)</f>
        <v>5.4266000000000004E-4</v>
      </c>
      <c r="AF6880" s="80">
        <f t="shared" si="452"/>
        <v>1.8468473145014237</v>
      </c>
      <c r="AG6880" s="123">
        <f t="shared" si="451"/>
        <v>1846.8473140000001</v>
      </c>
      <c r="AH6880" s="126" cm="1">
        <f t="array" ref="AH6880">_xlfn.XLOOKUP(AD6879,CDIHistorico_[Data],CDIHistorico_[CDI dia]/100,AH6879,0)</f>
        <v>5.4266000000000004E-4</v>
      </c>
      <c r="AI6880" s="2">
        <f t="shared" si="453"/>
        <v>1.8468473145014237</v>
      </c>
    </row>
    <row r="6881" spans="26:35" hidden="1" x14ac:dyDescent="0.25">
      <c r="Z6881"/>
      <c r="AD6881" s="5">
        <f t="shared" si="454"/>
        <v>46709</v>
      </c>
      <c r="AE6881" s="96" cm="1">
        <f t="array" ref="AE6881">_xlfn.XLOOKUP(AD6880,SELICHistorico[Data],SELICHistorico[SELIC dia]/100,AE6880,0)</f>
        <v>5.4266000000000004E-4</v>
      </c>
      <c r="AF6881" s="80">
        <f t="shared" si="452"/>
        <v>1.847849524665111</v>
      </c>
      <c r="AG6881" s="123">
        <f t="shared" si="451"/>
        <v>1847.849524</v>
      </c>
      <c r="AH6881" s="126" cm="1">
        <f t="array" ref="AH6881">_xlfn.XLOOKUP(AD6880,CDIHistorico_[Data],CDIHistorico_[CDI dia]/100,AH6880,0)</f>
        <v>5.4266000000000004E-4</v>
      </c>
      <c r="AI6881" s="2">
        <f t="shared" si="453"/>
        <v>1.847849524665111</v>
      </c>
    </row>
    <row r="6882" spans="26:35" hidden="1" x14ac:dyDescent="0.25">
      <c r="Z6882"/>
      <c r="AD6882" s="5">
        <f t="shared" si="454"/>
        <v>46710</v>
      </c>
      <c r="AE6882" s="96" cm="1">
        <f t="array" ref="AE6882">_xlfn.XLOOKUP(AD6881,SELICHistorico[Data],SELICHistorico[SELIC dia]/100,AE6881,0)</f>
        <v>5.4266000000000004E-4</v>
      </c>
      <c r="AF6882" s="80">
        <f t="shared" si="452"/>
        <v>1.8488522786881658</v>
      </c>
      <c r="AG6882" s="123">
        <f t="shared" si="451"/>
        <v>1848.8522780000001</v>
      </c>
      <c r="AH6882" s="126" cm="1">
        <f t="array" ref="AH6882">_xlfn.XLOOKUP(AD6881,CDIHistorico_[Data],CDIHistorico_[CDI dia]/100,AH6881,0)</f>
        <v>5.4266000000000004E-4</v>
      </c>
      <c r="AI6882" s="2">
        <f t="shared" si="453"/>
        <v>1.8488522786881658</v>
      </c>
    </row>
    <row r="6883" spans="26:35" hidden="1" x14ac:dyDescent="0.25">
      <c r="Z6883"/>
      <c r="AD6883" s="5">
        <f t="shared" si="454"/>
        <v>46713</v>
      </c>
      <c r="AE6883" s="96" cm="1">
        <f t="array" ref="AE6883">_xlfn.XLOOKUP(AD6882,SELICHistorico[Data],SELICHistorico[SELIC dia]/100,AE6882,0)</f>
        <v>5.4266000000000004E-4</v>
      </c>
      <c r="AF6883" s="80">
        <f t="shared" si="452"/>
        <v>1.8498555768657188</v>
      </c>
      <c r="AG6883" s="123">
        <f t="shared" si="451"/>
        <v>1849.8555759999999</v>
      </c>
      <c r="AH6883" s="126" cm="1">
        <f t="array" ref="AH6883">_xlfn.XLOOKUP(AD6882,CDIHistorico_[Data],CDIHistorico_[CDI dia]/100,AH6882,0)</f>
        <v>5.4266000000000004E-4</v>
      </c>
      <c r="AI6883" s="2">
        <f t="shared" si="453"/>
        <v>1.8498555768657188</v>
      </c>
    </row>
    <row r="6884" spans="26:35" hidden="1" x14ac:dyDescent="0.25">
      <c r="Z6884"/>
      <c r="AD6884" s="5">
        <f t="shared" si="454"/>
        <v>46714</v>
      </c>
      <c r="AE6884" s="96" cm="1">
        <f t="array" ref="AE6884">_xlfn.XLOOKUP(AD6883,SELICHistorico[Data],SELICHistorico[SELIC dia]/100,AE6883,0)</f>
        <v>5.4266000000000004E-4</v>
      </c>
      <c r="AF6884" s="80">
        <f t="shared" si="452"/>
        <v>1.8508594194930608</v>
      </c>
      <c r="AG6884" s="123">
        <f t="shared" si="451"/>
        <v>1850.8594189999999</v>
      </c>
      <c r="AH6884" s="126" cm="1">
        <f t="array" ref="AH6884">_xlfn.XLOOKUP(AD6883,CDIHistorico_[Data],CDIHistorico_[CDI dia]/100,AH6883,0)</f>
        <v>5.4266000000000004E-4</v>
      </c>
      <c r="AI6884" s="2">
        <f t="shared" si="453"/>
        <v>1.8508594194930608</v>
      </c>
    </row>
    <row r="6885" spans="26:35" hidden="1" x14ac:dyDescent="0.25">
      <c r="Z6885"/>
      <c r="AD6885" s="5">
        <f t="shared" si="454"/>
        <v>46715</v>
      </c>
      <c r="AE6885" s="96" cm="1">
        <f t="array" ref="AE6885">_xlfn.XLOOKUP(AD6884,SELICHistorico[Data],SELICHistorico[SELIC dia]/100,AE6884,0)</f>
        <v>5.4266000000000004E-4</v>
      </c>
      <c r="AF6885" s="80">
        <f t="shared" si="452"/>
        <v>1.851863806865643</v>
      </c>
      <c r="AG6885" s="123">
        <f t="shared" si="451"/>
        <v>1851.8638060000001</v>
      </c>
      <c r="AH6885" s="126" cm="1">
        <f t="array" ref="AH6885">_xlfn.XLOOKUP(AD6884,CDIHistorico_[Data],CDIHistorico_[CDI dia]/100,AH6884,0)</f>
        <v>5.4266000000000004E-4</v>
      </c>
      <c r="AI6885" s="2">
        <f t="shared" si="453"/>
        <v>1.851863806865643</v>
      </c>
    </row>
    <row r="6886" spans="26:35" hidden="1" x14ac:dyDescent="0.25">
      <c r="Z6886"/>
      <c r="AD6886" s="5">
        <f t="shared" si="454"/>
        <v>46716</v>
      </c>
      <c r="AE6886" s="96" cm="1">
        <f t="array" ref="AE6886">_xlfn.XLOOKUP(AD6885,SELICHistorico[Data],SELICHistorico[SELIC dia]/100,AE6885,0)</f>
        <v>5.4266000000000004E-4</v>
      </c>
      <c r="AF6886" s="80">
        <f t="shared" si="452"/>
        <v>1.8528687392790768</v>
      </c>
      <c r="AG6886" s="123">
        <f t="shared" si="451"/>
        <v>1852.868739</v>
      </c>
      <c r="AH6886" s="126" cm="1">
        <f t="array" ref="AH6886">_xlfn.XLOOKUP(AD6885,CDIHistorico_[Data],CDIHistorico_[CDI dia]/100,AH6885,0)</f>
        <v>5.4266000000000004E-4</v>
      </c>
      <c r="AI6886" s="2">
        <f t="shared" si="453"/>
        <v>1.8528687392790768</v>
      </c>
    </row>
    <row r="6887" spans="26:35" hidden="1" x14ac:dyDescent="0.25">
      <c r="Z6887"/>
      <c r="AD6887" s="5">
        <f t="shared" si="454"/>
        <v>46717</v>
      </c>
      <c r="AE6887" s="96" cm="1">
        <f t="array" ref="AE6887">_xlfn.XLOOKUP(AD6886,SELICHistorico[Data],SELICHistorico[SELIC dia]/100,AE6886,0)</f>
        <v>5.4266000000000004E-4</v>
      </c>
      <c r="AF6887" s="80">
        <f t="shared" si="452"/>
        <v>1.853874217029134</v>
      </c>
      <c r="AG6887" s="123">
        <f t="shared" si="451"/>
        <v>1853.874217</v>
      </c>
      <c r="AH6887" s="126" cm="1">
        <f t="array" ref="AH6887">_xlfn.XLOOKUP(AD6886,CDIHistorico_[Data],CDIHistorico_[CDI dia]/100,AH6886,0)</f>
        <v>5.4266000000000004E-4</v>
      </c>
      <c r="AI6887" s="2">
        <f t="shared" si="453"/>
        <v>1.853874217029134</v>
      </c>
    </row>
    <row r="6888" spans="26:35" hidden="1" x14ac:dyDescent="0.25">
      <c r="Z6888"/>
      <c r="AD6888" s="5">
        <f t="shared" si="454"/>
        <v>46720</v>
      </c>
      <c r="AE6888" s="96" cm="1">
        <f t="array" ref="AE6888">_xlfn.XLOOKUP(AD6887,SELICHistorico[Data],SELICHistorico[SELIC dia]/100,AE6887,0)</f>
        <v>5.4266000000000004E-4</v>
      </c>
      <c r="AF6888" s="80">
        <f t="shared" si="452"/>
        <v>1.854880240411747</v>
      </c>
      <c r="AG6888" s="123">
        <f t="shared" si="451"/>
        <v>1854.88024</v>
      </c>
      <c r="AH6888" s="126" cm="1">
        <f t="array" ref="AH6888">_xlfn.XLOOKUP(AD6887,CDIHistorico_[Data],CDIHistorico_[CDI dia]/100,AH6887,0)</f>
        <v>5.4266000000000004E-4</v>
      </c>
      <c r="AI6888" s="2">
        <f t="shared" si="453"/>
        <v>1.854880240411747</v>
      </c>
    </row>
    <row r="6889" spans="26:35" hidden="1" x14ac:dyDescent="0.25">
      <c r="Z6889"/>
      <c r="AD6889" s="5">
        <f t="shared" si="454"/>
        <v>46721</v>
      </c>
      <c r="AE6889" s="96" cm="1">
        <f t="array" ref="AE6889">_xlfn.XLOOKUP(AD6888,SELICHistorico[Data],SELICHistorico[SELIC dia]/100,AE6888,0)</f>
        <v>5.4266000000000004E-4</v>
      </c>
      <c r="AF6889" s="80">
        <f t="shared" si="452"/>
        <v>1.855886809723009</v>
      </c>
      <c r="AG6889" s="123">
        <f t="shared" si="451"/>
        <v>1855.8868090000001</v>
      </c>
      <c r="AH6889" s="126" cm="1">
        <f t="array" ref="AH6889">_xlfn.XLOOKUP(AD6888,CDIHistorico_[Data],CDIHistorico_[CDI dia]/100,AH6888,0)</f>
        <v>5.4266000000000004E-4</v>
      </c>
      <c r="AI6889" s="2">
        <f t="shared" si="453"/>
        <v>1.855886809723009</v>
      </c>
    </row>
    <row r="6890" spans="26:35" hidden="1" x14ac:dyDescent="0.25">
      <c r="Z6890"/>
      <c r="AD6890" s="5">
        <f t="shared" si="454"/>
        <v>46722</v>
      </c>
      <c r="AE6890" s="96" cm="1">
        <f t="array" ref="AE6890">_xlfn.XLOOKUP(AD6889,SELICHistorico[Data],SELICHistorico[SELIC dia]/100,AE6889,0)</f>
        <v>5.4266000000000004E-4</v>
      </c>
      <c r="AF6890" s="80">
        <f t="shared" si="452"/>
        <v>1.8568939252591734</v>
      </c>
      <c r="AG6890" s="123">
        <f t="shared" si="451"/>
        <v>1856.8939250000001</v>
      </c>
      <c r="AH6890" s="126" cm="1">
        <f t="array" ref="AH6890">_xlfn.XLOOKUP(AD6889,CDIHistorico_[Data],CDIHistorico_[CDI dia]/100,AH6889,0)</f>
        <v>5.4266000000000004E-4</v>
      </c>
      <c r="AI6890" s="2">
        <f t="shared" si="453"/>
        <v>1.8568939252591734</v>
      </c>
    </row>
    <row r="6891" spans="26:35" hidden="1" x14ac:dyDescent="0.25">
      <c r="Z6891"/>
      <c r="AD6891" s="5">
        <f t="shared" si="454"/>
        <v>46723</v>
      </c>
      <c r="AE6891" s="96" cm="1">
        <f t="array" ref="AE6891">_xlfn.XLOOKUP(AD6890,SELICHistorico[Data],SELICHistorico[SELIC dia]/100,AE6890,0)</f>
        <v>5.4266000000000004E-4</v>
      </c>
      <c r="AF6891" s="80">
        <f t="shared" si="452"/>
        <v>1.8579015873166547</v>
      </c>
      <c r="AG6891" s="123">
        <f t="shared" si="451"/>
        <v>1857.9015870000001</v>
      </c>
      <c r="AH6891" s="126" cm="1">
        <f t="array" ref="AH6891">_xlfn.XLOOKUP(AD6890,CDIHistorico_[Data],CDIHistorico_[CDI dia]/100,AH6890,0)</f>
        <v>5.4266000000000004E-4</v>
      </c>
      <c r="AI6891" s="2">
        <f t="shared" si="453"/>
        <v>1.8579015873166547</v>
      </c>
    </row>
    <row r="6892" spans="26:35" hidden="1" x14ac:dyDescent="0.25">
      <c r="Z6892"/>
      <c r="AD6892" s="5">
        <f t="shared" si="454"/>
        <v>46724</v>
      </c>
      <c r="AE6892" s="96" cm="1">
        <f t="array" ref="AE6892">_xlfn.XLOOKUP(AD6891,SELICHistorico[Data],SELICHistorico[SELIC dia]/100,AE6891,0)</f>
        <v>5.4266000000000004E-4</v>
      </c>
      <c r="AF6892" s="80">
        <f t="shared" si="452"/>
        <v>1.858909796192028</v>
      </c>
      <c r="AG6892" s="123">
        <f t="shared" si="451"/>
        <v>1858.9097959999999</v>
      </c>
      <c r="AH6892" s="126" cm="1">
        <f t="array" ref="AH6892">_xlfn.XLOOKUP(AD6891,CDIHistorico_[Data],CDIHistorico_[CDI dia]/100,AH6891,0)</f>
        <v>5.4266000000000004E-4</v>
      </c>
      <c r="AI6892" s="2">
        <f t="shared" si="453"/>
        <v>1.858909796192028</v>
      </c>
    </row>
    <row r="6893" spans="26:35" hidden="1" x14ac:dyDescent="0.25">
      <c r="Z6893"/>
      <c r="AD6893" s="5">
        <f t="shared" si="454"/>
        <v>46727</v>
      </c>
      <c r="AE6893" s="96" cm="1">
        <f t="array" ref="AE6893">_xlfn.XLOOKUP(AD6892,SELICHistorico[Data],SELICHistorico[SELIC dia]/100,AE6892,0)</f>
        <v>5.4266000000000004E-4</v>
      </c>
      <c r="AF6893" s="80">
        <f t="shared" si="452"/>
        <v>1.8599185521820296</v>
      </c>
      <c r="AG6893" s="123">
        <f t="shared" si="451"/>
        <v>1859.9185520000001</v>
      </c>
      <c r="AH6893" s="126" cm="1">
        <f t="array" ref="AH6893">_xlfn.XLOOKUP(AD6892,CDIHistorico_[Data],CDIHistorico_[CDI dia]/100,AH6892,0)</f>
        <v>5.4266000000000004E-4</v>
      </c>
      <c r="AI6893" s="2">
        <f t="shared" si="453"/>
        <v>1.8599185521820296</v>
      </c>
    </row>
    <row r="6894" spans="26:35" hidden="1" x14ac:dyDescent="0.25">
      <c r="Z6894"/>
      <c r="AD6894" s="5">
        <f t="shared" si="454"/>
        <v>46728</v>
      </c>
      <c r="AE6894" s="96" cm="1">
        <f t="array" ref="AE6894">_xlfn.XLOOKUP(AD6893,SELICHistorico[Data],SELICHistorico[SELIC dia]/100,AE6893,0)</f>
        <v>5.4266000000000004E-4</v>
      </c>
      <c r="AF6894" s="80">
        <f t="shared" si="452"/>
        <v>1.8609278555835567</v>
      </c>
      <c r="AG6894" s="123">
        <f t="shared" si="451"/>
        <v>1860.9278549999999</v>
      </c>
      <c r="AH6894" s="126" cm="1">
        <f t="array" ref="AH6894">_xlfn.XLOOKUP(AD6893,CDIHistorico_[Data],CDIHistorico_[CDI dia]/100,AH6893,0)</f>
        <v>5.4266000000000004E-4</v>
      </c>
      <c r="AI6894" s="2">
        <f t="shared" si="453"/>
        <v>1.8609278555835567</v>
      </c>
    </row>
    <row r="6895" spans="26:35" hidden="1" x14ac:dyDescent="0.25">
      <c r="Z6895"/>
      <c r="AD6895" s="5">
        <f t="shared" si="454"/>
        <v>46729</v>
      </c>
      <c r="AE6895" s="96" cm="1">
        <f t="array" ref="AE6895">_xlfn.XLOOKUP(AD6894,SELICHistorico[Data],SELICHistorico[SELIC dia]/100,AE6894,0)</f>
        <v>5.4266000000000004E-4</v>
      </c>
      <c r="AF6895" s="80">
        <f t="shared" si="452"/>
        <v>1.8619377066936678</v>
      </c>
      <c r="AG6895" s="123">
        <f t="shared" si="451"/>
        <v>1861.9377059999999</v>
      </c>
      <c r="AH6895" s="126" cm="1">
        <f t="array" ref="AH6895">_xlfn.XLOOKUP(AD6894,CDIHistorico_[Data],CDIHistorico_[CDI dia]/100,AH6894,0)</f>
        <v>5.4266000000000004E-4</v>
      </c>
      <c r="AI6895" s="2">
        <f t="shared" si="453"/>
        <v>1.8619377066936678</v>
      </c>
    </row>
    <row r="6896" spans="26:35" hidden="1" x14ac:dyDescent="0.25">
      <c r="Z6896"/>
      <c r="AD6896" s="5">
        <f t="shared" si="454"/>
        <v>46730</v>
      </c>
      <c r="AE6896" s="96" cm="1">
        <f t="array" ref="AE6896">_xlfn.XLOOKUP(AD6895,SELICHistorico[Data],SELICHistorico[SELIC dia]/100,AE6895,0)</f>
        <v>5.4266000000000004E-4</v>
      </c>
      <c r="AF6896" s="80">
        <f t="shared" si="452"/>
        <v>1.8629481058095823</v>
      </c>
      <c r="AG6896" s="123">
        <f t="shared" si="451"/>
        <v>1862.9481049999999</v>
      </c>
      <c r="AH6896" s="126" cm="1">
        <f t="array" ref="AH6896">_xlfn.XLOOKUP(AD6895,CDIHistorico_[Data],CDIHistorico_[CDI dia]/100,AH6895,0)</f>
        <v>5.4266000000000004E-4</v>
      </c>
      <c r="AI6896" s="2">
        <f t="shared" si="453"/>
        <v>1.8629481058095823</v>
      </c>
    </row>
    <row r="6897" spans="26:35" hidden="1" x14ac:dyDescent="0.25">
      <c r="Z6897"/>
      <c r="AD6897" s="5">
        <f t="shared" si="454"/>
        <v>46731</v>
      </c>
      <c r="AE6897" s="96" cm="1">
        <f t="array" ref="AE6897">_xlfn.XLOOKUP(AD6896,SELICHistorico[Data],SELICHistorico[SELIC dia]/100,AE6896,0)</f>
        <v>5.4266000000000004E-4</v>
      </c>
      <c r="AF6897" s="80">
        <f t="shared" si="452"/>
        <v>1.8639590532286809</v>
      </c>
      <c r="AG6897" s="123">
        <f t="shared" si="451"/>
        <v>1863.959053</v>
      </c>
      <c r="AH6897" s="126" cm="1">
        <f t="array" ref="AH6897">_xlfn.XLOOKUP(AD6896,CDIHistorico_[Data],CDIHistorico_[CDI dia]/100,AH6896,0)</f>
        <v>5.4266000000000004E-4</v>
      </c>
      <c r="AI6897" s="2">
        <f t="shared" si="453"/>
        <v>1.8639590532286809</v>
      </c>
    </row>
    <row r="6898" spans="26:35" hidden="1" x14ac:dyDescent="0.25">
      <c r="Z6898"/>
      <c r="AD6898" s="5">
        <f t="shared" si="454"/>
        <v>46734</v>
      </c>
      <c r="AE6898" s="96" cm="1">
        <f t="array" ref="AE6898">_xlfn.XLOOKUP(AD6897,SELICHistorico[Data],SELICHistorico[SELIC dia]/100,AE6897,0)</f>
        <v>5.4266000000000004E-4</v>
      </c>
      <c r="AF6898" s="80">
        <f t="shared" si="452"/>
        <v>1.864970549248506</v>
      </c>
      <c r="AG6898" s="123">
        <f t="shared" si="451"/>
        <v>1864.9705489999999</v>
      </c>
      <c r="AH6898" s="126" cm="1">
        <f t="array" ref="AH6898">_xlfn.XLOOKUP(AD6897,CDIHistorico_[Data],CDIHistorico_[CDI dia]/100,AH6897,0)</f>
        <v>5.4266000000000004E-4</v>
      </c>
      <c r="AI6898" s="2">
        <f t="shared" si="453"/>
        <v>1.864970549248506</v>
      </c>
    </row>
    <row r="6899" spans="26:35" hidden="1" x14ac:dyDescent="0.25">
      <c r="Z6899"/>
      <c r="AD6899" s="5">
        <f t="shared" si="454"/>
        <v>46735</v>
      </c>
      <c r="AE6899" s="96" cm="1">
        <f t="array" ref="AE6899">_xlfn.XLOOKUP(AD6898,SELICHistorico[Data],SELICHistorico[SELIC dia]/100,AE6898,0)</f>
        <v>5.4266000000000004E-4</v>
      </c>
      <c r="AF6899" s="80">
        <f t="shared" si="452"/>
        <v>1.8659825941667614</v>
      </c>
      <c r="AG6899" s="123">
        <f t="shared" si="451"/>
        <v>1865.9825940000001</v>
      </c>
      <c r="AH6899" s="126" cm="1">
        <f t="array" ref="AH6899">_xlfn.XLOOKUP(AD6898,CDIHistorico_[Data],CDIHistorico_[CDI dia]/100,AH6898,0)</f>
        <v>5.4266000000000004E-4</v>
      </c>
      <c r="AI6899" s="2">
        <f t="shared" si="453"/>
        <v>1.8659825941667614</v>
      </c>
    </row>
    <row r="6900" spans="26:35" hidden="1" x14ac:dyDescent="0.25">
      <c r="Z6900"/>
      <c r="AD6900" s="5">
        <f t="shared" si="454"/>
        <v>46736</v>
      </c>
      <c r="AE6900" s="96" cm="1">
        <f t="array" ref="AE6900">_xlfn.XLOOKUP(AD6899,SELICHistorico[Data],SELICHistorico[SELIC dia]/100,AE6899,0)</f>
        <v>5.4266000000000004E-4</v>
      </c>
      <c r="AF6900" s="80">
        <f t="shared" si="452"/>
        <v>1.8669951882813121</v>
      </c>
      <c r="AG6900" s="123">
        <f t="shared" si="451"/>
        <v>1866.9951880000001</v>
      </c>
      <c r="AH6900" s="126" cm="1">
        <f t="array" ref="AH6900">_xlfn.XLOOKUP(AD6899,CDIHistorico_[Data],CDIHistorico_[CDI dia]/100,AH6899,0)</f>
        <v>5.4266000000000004E-4</v>
      </c>
      <c r="AI6900" s="2">
        <f t="shared" si="453"/>
        <v>1.8669951882813121</v>
      </c>
    </row>
    <row r="6901" spans="26:35" hidden="1" x14ac:dyDescent="0.25">
      <c r="Z6901"/>
      <c r="AD6901" s="5">
        <f t="shared" si="454"/>
        <v>46737</v>
      </c>
      <c r="AE6901" s="96" cm="1">
        <f t="array" ref="AE6901">_xlfn.XLOOKUP(AD6900,SELICHistorico[Data],SELICHistorico[SELIC dia]/100,AE6900,0)</f>
        <v>5.4266000000000004E-4</v>
      </c>
      <c r="AF6901" s="80">
        <f t="shared" si="452"/>
        <v>1.8680083318901848</v>
      </c>
      <c r="AG6901" s="123">
        <f t="shared" si="451"/>
        <v>1868.008331</v>
      </c>
      <c r="AH6901" s="126" cm="1">
        <f t="array" ref="AH6901">_xlfn.XLOOKUP(AD6900,CDIHistorico_[Data],CDIHistorico_[CDI dia]/100,AH6900,0)</f>
        <v>5.4266000000000004E-4</v>
      </c>
      <c r="AI6901" s="2">
        <f t="shared" si="453"/>
        <v>1.8680083318901848</v>
      </c>
    </row>
    <row r="6902" spans="26:35" hidden="1" x14ac:dyDescent="0.25">
      <c r="Z6902"/>
      <c r="AD6902" s="5">
        <f t="shared" si="454"/>
        <v>46738</v>
      </c>
      <c r="AE6902" s="96" cm="1">
        <f t="array" ref="AE6902">_xlfn.XLOOKUP(AD6901,SELICHistorico[Data],SELICHistorico[SELIC dia]/100,AE6901,0)</f>
        <v>5.4266000000000004E-4</v>
      </c>
      <c r="AF6902" s="80">
        <f t="shared" si="452"/>
        <v>1.8690220252915684</v>
      </c>
      <c r="AG6902" s="123">
        <f t="shared" si="451"/>
        <v>1869.022025</v>
      </c>
      <c r="AH6902" s="126" cm="1">
        <f t="array" ref="AH6902">_xlfn.XLOOKUP(AD6901,CDIHistorico_[Data],CDIHistorico_[CDI dia]/100,AH6901,0)</f>
        <v>5.4266000000000004E-4</v>
      </c>
      <c r="AI6902" s="2">
        <f t="shared" si="453"/>
        <v>1.8690220252915684</v>
      </c>
    </row>
    <row r="6903" spans="26:35" hidden="1" x14ac:dyDescent="0.25">
      <c r="Z6903"/>
      <c r="AD6903" s="5">
        <f t="shared" si="454"/>
        <v>46741</v>
      </c>
      <c r="AE6903" s="96" cm="1">
        <f t="array" ref="AE6903">_xlfn.XLOOKUP(AD6902,SELICHistorico[Data],SELICHistorico[SELIC dia]/100,AE6902,0)</f>
        <v>5.4266000000000004E-4</v>
      </c>
      <c r="AF6903" s="80">
        <f t="shared" si="452"/>
        <v>1.8700362687838132</v>
      </c>
      <c r="AG6903" s="123">
        <f t="shared" si="451"/>
        <v>1870.0362680000001</v>
      </c>
      <c r="AH6903" s="126" cm="1">
        <f t="array" ref="AH6903">_xlfn.XLOOKUP(AD6902,CDIHistorico_[Data],CDIHistorico_[CDI dia]/100,AH6902,0)</f>
        <v>5.4266000000000004E-4</v>
      </c>
      <c r="AI6903" s="2">
        <f t="shared" si="453"/>
        <v>1.8700362687838132</v>
      </c>
    </row>
    <row r="6904" spans="26:35" hidden="1" x14ac:dyDescent="0.25">
      <c r="Z6904"/>
      <c r="AD6904" s="5">
        <f t="shared" si="454"/>
        <v>46742</v>
      </c>
      <c r="AE6904" s="96" cm="1">
        <f t="array" ref="AE6904">_xlfn.XLOOKUP(AD6903,SELICHistorico[Data],SELICHistorico[SELIC dia]/100,AE6903,0)</f>
        <v>5.4266000000000004E-4</v>
      </c>
      <c r="AF6904" s="80">
        <f t="shared" si="452"/>
        <v>1.8710510626654315</v>
      </c>
      <c r="AG6904" s="123">
        <f t="shared" si="451"/>
        <v>1871.051062</v>
      </c>
      <c r="AH6904" s="126" cm="1">
        <f t="array" ref="AH6904">_xlfn.XLOOKUP(AD6903,CDIHistorico_[Data],CDIHistorico_[CDI dia]/100,AH6903,0)</f>
        <v>5.4266000000000004E-4</v>
      </c>
      <c r="AI6904" s="2">
        <f t="shared" si="453"/>
        <v>1.8710510626654315</v>
      </c>
    </row>
    <row r="6905" spans="26:35" hidden="1" x14ac:dyDescent="0.25">
      <c r="Z6905"/>
      <c r="AD6905" s="5">
        <f t="shared" si="454"/>
        <v>46743</v>
      </c>
      <c r="AE6905" s="96" cm="1">
        <f t="array" ref="AE6905">_xlfn.XLOOKUP(AD6904,SELICHistorico[Data],SELICHistorico[SELIC dia]/100,AE6904,0)</f>
        <v>5.4266000000000004E-4</v>
      </c>
      <c r="AF6905" s="80">
        <f t="shared" si="452"/>
        <v>1.8720664072350977</v>
      </c>
      <c r="AG6905" s="123">
        <f t="shared" si="451"/>
        <v>1872.066407</v>
      </c>
      <c r="AH6905" s="126" cm="1">
        <f t="array" ref="AH6905">_xlfn.XLOOKUP(AD6904,CDIHistorico_[Data],CDIHistorico_[CDI dia]/100,AH6904,0)</f>
        <v>5.4266000000000004E-4</v>
      </c>
      <c r="AI6905" s="2">
        <f t="shared" si="453"/>
        <v>1.8720664072350977</v>
      </c>
    </row>
    <row r="6906" spans="26:35" hidden="1" x14ac:dyDescent="0.25">
      <c r="Z6906"/>
      <c r="AD6906" s="5">
        <f t="shared" si="454"/>
        <v>46744</v>
      </c>
      <c r="AE6906" s="96" cm="1">
        <f t="array" ref="AE6906">_xlfn.XLOOKUP(AD6905,SELICHistorico[Data],SELICHistorico[SELIC dia]/100,AE6905,0)</f>
        <v>5.4266000000000004E-4</v>
      </c>
      <c r="AF6906" s="80">
        <f t="shared" si="452"/>
        <v>1.8730823027916479</v>
      </c>
      <c r="AG6906" s="123">
        <f t="shared" si="451"/>
        <v>1873.082302</v>
      </c>
      <c r="AH6906" s="126" cm="1">
        <f t="array" ref="AH6906">_xlfn.XLOOKUP(AD6905,CDIHistorico_[Data],CDIHistorico_[CDI dia]/100,AH6905,0)</f>
        <v>5.4266000000000004E-4</v>
      </c>
      <c r="AI6906" s="2">
        <f t="shared" si="453"/>
        <v>1.8730823027916479</v>
      </c>
    </row>
    <row r="6907" spans="26:35" hidden="1" x14ac:dyDescent="0.25">
      <c r="Z6907"/>
      <c r="AD6907" s="5">
        <f t="shared" si="454"/>
        <v>46745</v>
      </c>
      <c r="AE6907" s="96" cm="1">
        <f t="array" ref="AE6907">_xlfn.XLOOKUP(AD6906,SELICHistorico[Data],SELICHistorico[SELIC dia]/100,AE6906,0)</f>
        <v>5.4266000000000004E-4</v>
      </c>
      <c r="AF6907" s="80">
        <f t="shared" si="452"/>
        <v>1.8740987496340809</v>
      </c>
      <c r="AG6907" s="123">
        <f t="shared" si="451"/>
        <v>1874.098749</v>
      </c>
      <c r="AH6907" s="126" cm="1">
        <f t="array" ref="AH6907">_xlfn.XLOOKUP(AD6906,CDIHistorico_[Data],CDIHistorico_[CDI dia]/100,AH6906,0)</f>
        <v>5.4266000000000004E-4</v>
      </c>
      <c r="AI6907" s="2">
        <f t="shared" si="453"/>
        <v>1.8740987496340809</v>
      </c>
    </row>
    <row r="6908" spans="26:35" hidden="1" x14ac:dyDescent="0.25">
      <c r="Z6908"/>
      <c r="AD6908" s="5">
        <f t="shared" si="454"/>
        <v>46748</v>
      </c>
      <c r="AE6908" s="96" cm="1">
        <f t="array" ref="AE6908">_xlfn.XLOOKUP(AD6907,SELICHistorico[Data],SELICHistorico[SELIC dia]/100,AE6907,0)</f>
        <v>5.4266000000000004E-4</v>
      </c>
      <c r="AF6908" s="80">
        <f t="shared" si="452"/>
        <v>1.8751157480615572</v>
      </c>
      <c r="AG6908" s="123">
        <f t="shared" si="451"/>
        <v>1875.1157479999999</v>
      </c>
      <c r="AH6908" s="126" cm="1">
        <f t="array" ref="AH6908">_xlfn.XLOOKUP(AD6907,CDIHistorico_[Data],CDIHistorico_[CDI dia]/100,AH6907,0)</f>
        <v>5.4266000000000004E-4</v>
      </c>
      <c r="AI6908" s="2">
        <f t="shared" si="453"/>
        <v>1.8751157480615572</v>
      </c>
    </row>
    <row r="6909" spans="26:35" hidden="1" x14ac:dyDescent="0.25">
      <c r="Z6909"/>
      <c r="AD6909" s="5">
        <f t="shared" si="454"/>
        <v>46749</v>
      </c>
      <c r="AE6909" s="96" cm="1">
        <f t="array" ref="AE6909">_xlfn.XLOOKUP(AD6908,SELICHistorico[Data],SELICHistorico[SELIC dia]/100,AE6908,0)</f>
        <v>5.4266000000000004E-4</v>
      </c>
      <c r="AF6909" s="80">
        <f t="shared" si="452"/>
        <v>1.8761332983734003</v>
      </c>
      <c r="AG6909" s="123">
        <f t="shared" si="451"/>
        <v>1876.133298</v>
      </c>
      <c r="AH6909" s="126" cm="1">
        <f t="array" ref="AH6909">_xlfn.XLOOKUP(AD6908,CDIHistorico_[Data],CDIHistorico_[CDI dia]/100,AH6908,0)</f>
        <v>5.4266000000000004E-4</v>
      </c>
      <c r="AI6909" s="2">
        <f t="shared" si="453"/>
        <v>1.8761332983734003</v>
      </c>
    </row>
    <row r="6910" spans="26:35" hidden="1" x14ac:dyDescent="0.25">
      <c r="Z6910"/>
      <c r="AD6910" s="5">
        <f t="shared" si="454"/>
        <v>46750</v>
      </c>
      <c r="AE6910" s="96" cm="1">
        <f t="array" ref="AE6910">_xlfn.XLOOKUP(AD6909,SELICHistorico[Data],SELICHistorico[SELIC dia]/100,AE6909,0)</f>
        <v>5.4266000000000004E-4</v>
      </c>
      <c r="AF6910" s="80">
        <f t="shared" si="452"/>
        <v>1.8771514008690957</v>
      </c>
      <c r="AG6910" s="123">
        <f t="shared" si="451"/>
        <v>1877.1514</v>
      </c>
      <c r="AH6910" s="126" cm="1">
        <f t="array" ref="AH6910">_xlfn.XLOOKUP(AD6909,CDIHistorico_[Data],CDIHistorico_[CDI dia]/100,AH6909,0)</f>
        <v>5.4266000000000004E-4</v>
      </c>
      <c r="AI6910" s="2">
        <f t="shared" si="453"/>
        <v>1.8771514008690957</v>
      </c>
    </row>
    <row r="6911" spans="26:35" hidden="1" x14ac:dyDescent="0.25">
      <c r="Z6911"/>
      <c r="AD6911" s="5">
        <f t="shared" si="454"/>
        <v>46751</v>
      </c>
      <c r="AE6911" s="96" cm="1">
        <f t="array" ref="AE6911">_xlfn.XLOOKUP(AD6910,SELICHistorico[Data],SELICHistorico[SELIC dia]/100,AE6910,0)</f>
        <v>5.4266000000000004E-4</v>
      </c>
      <c r="AF6911" s="80">
        <f t="shared" si="452"/>
        <v>1.8781700558482914</v>
      </c>
      <c r="AG6911" s="123">
        <f t="shared" si="451"/>
        <v>1878.170055</v>
      </c>
      <c r="AH6911" s="126" cm="1">
        <f t="array" ref="AH6911">_xlfn.XLOOKUP(AD6910,CDIHistorico_[Data],CDIHistorico_[CDI dia]/100,AH6910,0)</f>
        <v>5.4266000000000004E-4</v>
      </c>
      <c r="AI6911" s="2">
        <f t="shared" si="453"/>
        <v>1.8781700558482914</v>
      </c>
    </row>
    <row r="6912" spans="26:35" hidden="1" x14ac:dyDescent="0.25">
      <c r="Z6912"/>
      <c r="AD6912" s="5">
        <f t="shared" si="454"/>
        <v>46752</v>
      </c>
      <c r="AE6912" s="96" cm="1">
        <f t="array" ref="AE6912">_xlfn.XLOOKUP(AD6911,SELICHistorico[Data],SELICHistorico[SELIC dia]/100,AE6911,0)</f>
        <v>5.4266000000000004E-4</v>
      </c>
      <c r="AF6912" s="80">
        <f t="shared" si="452"/>
        <v>1.8791892636107981</v>
      </c>
      <c r="AG6912" s="123">
        <f t="shared" si="451"/>
        <v>1879.189263</v>
      </c>
      <c r="AH6912" s="126" cm="1">
        <f t="array" ref="AH6912">_xlfn.XLOOKUP(AD6911,CDIHistorico_[Data],CDIHistorico_[CDI dia]/100,AH6911,0)</f>
        <v>5.4266000000000004E-4</v>
      </c>
      <c r="AI6912" s="2">
        <f t="shared" si="453"/>
        <v>1.8791892636107981</v>
      </c>
    </row>
    <row r="6913" spans="26:35" hidden="1" x14ac:dyDescent="0.25">
      <c r="Z6913"/>
      <c r="AD6913" s="5">
        <f t="shared" si="454"/>
        <v>46755</v>
      </c>
      <c r="AE6913" s="96" cm="1">
        <f t="array" ref="AE6913">_xlfn.XLOOKUP(AD6912,SELICHistorico[Data],SELICHistorico[SELIC dia]/100,AE6912,0)</f>
        <v>5.4266000000000004E-4</v>
      </c>
      <c r="AF6913" s="80">
        <f t="shared" si="452"/>
        <v>1.8802090244565892</v>
      </c>
      <c r="AG6913" s="123">
        <f t="shared" si="451"/>
        <v>1880.209024</v>
      </c>
      <c r="AH6913" s="126" cm="1">
        <f t="array" ref="AH6913">_xlfn.XLOOKUP(AD6912,CDIHistorico_[Data],CDIHistorico_[CDI dia]/100,AH6912,0)</f>
        <v>5.4266000000000004E-4</v>
      </c>
      <c r="AI6913" s="2">
        <f t="shared" si="453"/>
        <v>1.8802090244565892</v>
      </c>
    </row>
    <row r="6914" spans="26:35" hidden="1" x14ac:dyDescent="0.25">
      <c r="Z6914"/>
      <c r="AD6914" s="5">
        <f t="shared" si="454"/>
        <v>46756</v>
      </c>
      <c r="AE6914" s="96" cm="1">
        <f t="array" ref="AE6914">_xlfn.XLOOKUP(AD6913,SELICHistorico[Data],SELICHistorico[SELIC dia]/100,AE6913,0)</f>
        <v>5.4266000000000004E-4</v>
      </c>
      <c r="AF6914" s="80">
        <f t="shared" si="452"/>
        <v>1.8812293386858008</v>
      </c>
      <c r="AG6914" s="123">
        <f t="shared" si="451"/>
        <v>1881.2293380000001</v>
      </c>
      <c r="AH6914" s="126" cm="1">
        <f t="array" ref="AH6914">_xlfn.XLOOKUP(AD6913,CDIHistorico_[Data],CDIHistorico_[CDI dia]/100,AH6913,0)</f>
        <v>5.4266000000000004E-4</v>
      </c>
      <c r="AI6914" s="2">
        <f t="shared" si="453"/>
        <v>1.8812293386858008</v>
      </c>
    </row>
    <row r="6915" spans="26:35" hidden="1" x14ac:dyDescent="0.25">
      <c r="Z6915"/>
      <c r="AD6915" s="5">
        <f t="shared" si="454"/>
        <v>46757</v>
      </c>
      <c r="AE6915" s="96" cm="1">
        <f t="array" ref="AE6915">_xlfn.XLOOKUP(AD6914,SELICHistorico[Data],SELICHistorico[SELIC dia]/100,AE6914,0)</f>
        <v>5.4266000000000004E-4</v>
      </c>
      <c r="AF6915" s="80">
        <f t="shared" si="452"/>
        <v>1.8822502065987321</v>
      </c>
      <c r="AG6915" s="123">
        <f t="shared" si="451"/>
        <v>1882.2502059999999</v>
      </c>
      <c r="AH6915" s="126" cm="1">
        <f t="array" ref="AH6915">_xlfn.XLOOKUP(AD6914,CDIHistorico_[Data],CDIHistorico_[CDI dia]/100,AH6914,0)</f>
        <v>5.4266000000000004E-4</v>
      </c>
      <c r="AI6915" s="2">
        <f t="shared" si="453"/>
        <v>1.8822502065987321</v>
      </c>
    </row>
    <row r="6916" spans="26:35" hidden="1" x14ac:dyDescent="0.25">
      <c r="Z6916"/>
      <c r="AD6916" s="5">
        <f t="shared" si="454"/>
        <v>46758</v>
      </c>
      <c r="AE6916" s="96" cm="1">
        <f t="array" ref="AE6916">_xlfn.XLOOKUP(AD6915,SELICHistorico[Data],SELICHistorico[SELIC dia]/100,AE6915,0)</f>
        <v>5.4266000000000004E-4</v>
      </c>
      <c r="AF6916" s="80">
        <f t="shared" si="452"/>
        <v>1.8832716284958451</v>
      </c>
      <c r="AG6916" s="123">
        <f t="shared" si="451"/>
        <v>1883.271628</v>
      </c>
      <c r="AH6916" s="126" cm="1">
        <f t="array" ref="AH6916">_xlfn.XLOOKUP(AD6915,CDIHistorico_[Data],CDIHistorico_[CDI dia]/100,AH6915,0)</f>
        <v>5.4266000000000004E-4</v>
      </c>
      <c r="AI6916" s="2">
        <f t="shared" si="453"/>
        <v>1.8832716284958451</v>
      </c>
    </row>
    <row r="6917" spans="26:35" hidden="1" x14ac:dyDescent="0.25">
      <c r="Z6917"/>
      <c r="AD6917" s="5">
        <f t="shared" si="454"/>
        <v>46759</v>
      </c>
      <c r="AE6917" s="96" cm="1">
        <f t="array" ref="AE6917">_xlfn.XLOOKUP(AD6916,SELICHistorico[Data],SELICHistorico[SELIC dia]/100,AE6916,0)</f>
        <v>5.4266000000000004E-4</v>
      </c>
      <c r="AF6917" s="80">
        <f t="shared" si="452"/>
        <v>1.8842936046777647</v>
      </c>
      <c r="AG6917" s="123">
        <f t="shared" si="451"/>
        <v>1884.293604</v>
      </c>
      <c r="AH6917" s="126" cm="1">
        <f t="array" ref="AH6917">_xlfn.XLOOKUP(AD6916,CDIHistorico_[Data],CDIHistorico_[CDI dia]/100,AH6916,0)</f>
        <v>5.4266000000000004E-4</v>
      </c>
      <c r="AI6917" s="2">
        <f t="shared" si="453"/>
        <v>1.8842936046777647</v>
      </c>
    </row>
    <row r="6918" spans="26:35" hidden="1" x14ac:dyDescent="0.25">
      <c r="Z6918"/>
      <c r="AD6918" s="5">
        <f t="shared" si="454"/>
        <v>46762</v>
      </c>
      <c r="AE6918" s="96" cm="1">
        <f t="array" ref="AE6918">_xlfn.XLOOKUP(AD6917,SELICHistorico[Data],SELICHistorico[SELIC dia]/100,AE6917,0)</f>
        <v>5.4266000000000004E-4</v>
      </c>
      <c r="AF6918" s="80">
        <f t="shared" si="452"/>
        <v>1.8853161354452792</v>
      </c>
      <c r="AG6918" s="123">
        <f t="shared" si="451"/>
        <v>1885.316135</v>
      </c>
      <c r="AH6918" s="126" cm="1">
        <f t="array" ref="AH6918">_xlfn.XLOOKUP(AD6917,CDIHistorico_[Data],CDIHistorico_[CDI dia]/100,AH6917,0)</f>
        <v>5.4266000000000004E-4</v>
      </c>
      <c r="AI6918" s="2">
        <f t="shared" si="453"/>
        <v>1.8853161354452792</v>
      </c>
    </row>
    <row r="6919" spans="26:35" hidden="1" x14ac:dyDescent="0.25">
      <c r="Z6919"/>
      <c r="AD6919" s="5">
        <f t="shared" si="454"/>
        <v>46763</v>
      </c>
      <c r="AE6919" s="96" cm="1">
        <f t="array" ref="AE6919">_xlfn.XLOOKUP(AD6918,SELICHistorico[Data],SELICHistorico[SELIC dia]/100,AE6918,0)</f>
        <v>5.4266000000000004E-4</v>
      </c>
      <c r="AF6919" s="80">
        <f t="shared" si="452"/>
        <v>1.8863392210993399</v>
      </c>
      <c r="AG6919" s="123">
        <f t="shared" si="451"/>
        <v>1886.339221</v>
      </c>
      <c r="AH6919" s="126" cm="1">
        <f t="array" ref="AH6919">_xlfn.XLOOKUP(AD6918,CDIHistorico_[Data],CDIHistorico_[CDI dia]/100,AH6918,0)</f>
        <v>5.4266000000000004E-4</v>
      </c>
      <c r="AI6919" s="2">
        <f t="shared" si="453"/>
        <v>1.8863392210993399</v>
      </c>
    </row>
    <row r="6920" spans="26:35" hidden="1" x14ac:dyDescent="0.25">
      <c r="Z6920"/>
      <c r="AD6920" s="5">
        <f t="shared" si="454"/>
        <v>46764</v>
      </c>
      <c r="AE6920" s="96" cm="1">
        <f t="array" ref="AE6920">_xlfn.XLOOKUP(AD6919,SELICHistorico[Data],SELICHistorico[SELIC dia]/100,AE6919,0)</f>
        <v>5.4266000000000004E-4</v>
      </c>
      <c r="AF6920" s="80">
        <f t="shared" si="452"/>
        <v>1.8873628619410618</v>
      </c>
      <c r="AG6920" s="123">
        <f t="shared" si="451"/>
        <v>1887.3628610000001</v>
      </c>
      <c r="AH6920" s="126" cm="1">
        <f t="array" ref="AH6920">_xlfn.XLOOKUP(AD6919,CDIHistorico_[Data],CDIHistorico_[CDI dia]/100,AH6919,0)</f>
        <v>5.4266000000000004E-4</v>
      </c>
      <c r="AI6920" s="2">
        <f t="shared" si="453"/>
        <v>1.8873628619410618</v>
      </c>
    </row>
    <row r="6921" spans="26:35" hidden="1" x14ac:dyDescent="0.25">
      <c r="Z6921"/>
      <c r="AD6921" s="5">
        <f t="shared" si="454"/>
        <v>46765</v>
      </c>
      <c r="AE6921" s="96" cm="1">
        <f t="array" ref="AE6921">_xlfn.XLOOKUP(AD6920,SELICHistorico[Data],SELICHistorico[SELIC dia]/100,AE6920,0)</f>
        <v>5.4266000000000004E-4</v>
      </c>
      <c r="AF6921" s="80">
        <f t="shared" si="452"/>
        <v>1.8883870582717228</v>
      </c>
      <c r="AG6921" s="123">
        <f t="shared" si="451"/>
        <v>1888.387058</v>
      </c>
      <c r="AH6921" s="126" cm="1">
        <f t="array" ref="AH6921">_xlfn.XLOOKUP(AD6920,CDIHistorico_[Data],CDIHistorico_[CDI dia]/100,AH6920,0)</f>
        <v>5.4266000000000004E-4</v>
      </c>
      <c r="AI6921" s="2">
        <f t="shared" si="453"/>
        <v>1.8883870582717228</v>
      </c>
    </row>
    <row r="6922" spans="26:35" hidden="1" x14ac:dyDescent="0.25">
      <c r="Z6922"/>
      <c r="AD6922" s="5">
        <f t="shared" si="454"/>
        <v>46766</v>
      </c>
      <c r="AE6922" s="96" cm="1">
        <f t="array" ref="AE6922">_xlfn.XLOOKUP(AD6921,SELICHistorico[Data],SELICHistorico[SELIC dia]/100,AE6921,0)</f>
        <v>5.4266000000000004E-4</v>
      </c>
      <c r="AF6922" s="80">
        <f t="shared" si="452"/>
        <v>1.8894118103927646</v>
      </c>
      <c r="AG6922" s="123">
        <f t="shared" si="451"/>
        <v>1889.4118100000001</v>
      </c>
      <c r="AH6922" s="126" cm="1">
        <f t="array" ref="AH6922">_xlfn.XLOOKUP(AD6921,CDIHistorico_[Data],CDIHistorico_[CDI dia]/100,AH6921,0)</f>
        <v>5.4266000000000004E-4</v>
      </c>
      <c r="AI6922" s="2">
        <f t="shared" si="453"/>
        <v>1.8894118103927646</v>
      </c>
    </row>
    <row r="6923" spans="26:35" hidden="1" x14ac:dyDescent="0.25">
      <c r="Z6923"/>
      <c r="AD6923" s="5">
        <f t="shared" si="454"/>
        <v>46769</v>
      </c>
      <c r="AE6923" s="96" cm="1">
        <f t="array" ref="AE6923">_xlfn.XLOOKUP(AD6922,SELICHistorico[Data],SELICHistorico[SELIC dia]/100,AE6922,0)</f>
        <v>5.4266000000000004E-4</v>
      </c>
      <c r="AF6923" s="80">
        <f t="shared" si="452"/>
        <v>1.8904371186057924</v>
      </c>
      <c r="AG6923" s="123">
        <f t="shared" si="451"/>
        <v>1890.4371180000001</v>
      </c>
      <c r="AH6923" s="126" cm="1">
        <f t="array" ref="AH6923">_xlfn.XLOOKUP(AD6922,CDIHistorico_[Data],CDIHistorico_[CDI dia]/100,AH6922,0)</f>
        <v>5.4266000000000004E-4</v>
      </c>
      <c r="AI6923" s="2">
        <f t="shared" si="453"/>
        <v>1.8904371186057924</v>
      </c>
    </row>
    <row r="6924" spans="26:35" hidden="1" x14ac:dyDescent="0.25">
      <c r="Z6924"/>
      <c r="AD6924" s="5">
        <f t="shared" si="454"/>
        <v>46770</v>
      </c>
      <c r="AE6924" s="96" cm="1">
        <f t="array" ref="AE6924">_xlfn.XLOOKUP(AD6923,SELICHistorico[Data],SELICHistorico[SELIC dia]/100,AE6923,0)</f>
        <v>5.4266000000000004E-4</v>
      </c>
      <c r="AF6924" s="80">
        <f t="shared" si="452"/>
        <v>1.8914629832125751</v>
      </c>
      <c r="AG6924" s="123">
        <f t="shared" ref="AG6924:AG6987" si="455">TRUNC(1000*AF6924,6)</f>
        <v>1891.4629829999999</v>
      </c>
      <c r="AH6924" s="126" cm="1">
        <f t="array" ref="AH6924">_xlfn.XLOOKUP(AD6923,CDIHistorico_[Data],CDIHistorico_[CDI dia]/100,AH6923,0)</f>
        <v>5.4266000000000004E-4</v>
      </c>
      <c r="AI6924" s="2">
        <f t="shared" si="453"/>
        <v>1.8914629832125751</v>
      </c>
    </row>
    <row r="6925" spans="26:35" hidden="1" x14ac:dyDescent="0.25">
      <c r="Z6925"/>
      <c r="AD6925" s="5">
        <f t="shared" si="454"/>
        <v>46771</v>
      </c>
      <c r="AE6925" s="96" cm="1">
        <f t="array" ref="AE6925">_xlfn.XLOOKUP(AD6924,SELICHistorico[Data],SELICHistorico[SELIC dia]/100,AE6924,0)</f>
        <v>5.4266000000000004E-4</v>
      </c>
      <c r="AF6925" s="80">
        <f t="shared" ref="AF6925:AF6988" si="456">AF6924*(1+AE6925)</f>
        <v>1.8924894045150453</v>
      </c>
      <c r="AG6925" s="123">
        <f t="shared" si="455"/>
        <v>1892.4894039999999</v>
      </c>
      <c r="AH6925" s="126" cm="1">
        <f t="array" ref="AH6925">_xlfn.XLOOKUP(AD6924,CDIHistorico_[Data],CDIHistorico_[CDI dia]/100,AH6924,0)</f>
        <v>5.4266000000000004E-4</v>
      </c>
      <c r="AI6925" s="2">
        <f t="shared" ref="AI6925:AI6988" si="457">AI6924*(1+AH6925)</f>
        <v>1.8924894045150453</v>
      </c>
    </row>
    <row r="6926" spans="26:35" hidden="1" x14ac:dyDescent="0.25">
      <c r="Z6926"/>
      <c r="AD6926" s="5">
        <f t="shared" si="454"/>
        <v>46772</v>
      </c>
      <c r="AE6926" s="96" cm="1">
        <f t="array" ref="AE6926">_xlfn.XLOOKUP(AD6925,SELICHistorico[Data],SELICHistorico[SELIC dia]/100,AE6925,0)</f>
        <v>5.4266000000000004E-4</v>
      </c>
      <c r="AF6926" s="80">
        <f t="shared" si="456"/>
        <v>1.8935163828152994</v>
      </c>
      <c r="AG6926" s="123">
        <f t="shared" si="455"/>
        <v>1893.516382</v>
      </c>
      <c r="AH6926" s="126" cm="1">
        <f t="array" ref="AH6926">_xlfn.XLOOKUP(AD6925,CDIHistorico_[Data],CDIHistorico_[CDI dia]/100,AH6925,0)</f>
        <v>5.4266000000000004E-4</v>
      </c>
      <c r="AI6926" s="2">
        <f t="shared" si="457"/>
        <v>1.8935163828152994</v>
      </c>
    </row>
    <row r="6927" spans="26:35" hidden="1" x14ac:dyDescent="0.25">
      <c r="Z6927"/>
      <c r="AD6927" s="5">
        <f t="shared" si="454"/>
        <v>46773</v>
      </c>
      <c r="AE6927" s="96" cm="1">
        <f t="array" ref="AE6927">_xlfn.XLOOKUP(AD6926,SELICHistorico[Data],SELICHistorico[SELIC dia]/100,AE6926,0)</f>
        <v>5.4266000000000004E-4</v>
      </c>
      <c r="AF6927" s="80">
        <f t="shared" si="456"/>
        <v>1.8945439184155981</v>
      </c>
      <c r="AG6927" s="123">
        <f t="shared" si="455"/>
        <v>1894.5439180000001</v>
      </c>
      <c r="AH6927" s="126" cm="1">
        <f t="array" ref="AH6927">_xlfn.XLOOKUP(AD6926,CDIHistorico_[Data],CDIHistorico_[CDI dia]/100,AH6926,0)</f>
        <v>5.4266000000000004E-4</v>
      </c>
      <c r="AI6927" s="2">
        <f t="shared" si="457"/>
        <v>1.8945439184155981</v>
      </c>
    </row>
    <row r="6928" spans="26:35" hidden="1" x14ac:dyDescent="0.25">
      <c r="Z6928"/>
      <c r="AD6928" s="5">
        <f t="shared" si="454"/>
        <v>46776</v>
      </c>
      <c r="AE6928" s="96" cm="1">
        <f t="array" ref="AE6928">_xlfn.XLOOKUP(AD6927,SELICHistorico[Data],SELICHistorico[SELIC dia]/100,AE6927,0)</f>
        <v>5.4266000000000004E-4</v>
      </c>
      <c r="AF6928" s="80">
        <f t="shared" si="456"/>
        <v>1.8955720116183656</v>
      </c>
      <c r="AG6928" s="123">
        <f t="shared" si="455"/>
        <v>1895.572011</v>
      </c>
      <c r="AH6928" s="126" cm="1">
        <f t="array" ref="AH6928">_xlfn.XLOOKUP(AD6927,CDIHistorico_[Data],CDIHistorico_[CDI dia]/100,AH6927,0)</f>
        <v>5.4266000000000004E-4</v>
      </c>
      <c r="AI6928" s="2">
        <f t="shared" si="457"/>
        <v>1.8955720116183656</v>
      </c>
    </row>
    <row r="6929" spans="26:35" hidden="1" x14ac:dyDescent="0.25">
      <c r="Z6929"/>
      <c r="AD6929" s="5">
        <f t="shared" si="454"/>
        <v>46777</v>
      </c>
      <c r="AE6929" s="96" cm="1">
        <f t="array" ref="AE6929">_xlfn.XLOOKUP(AD6928,SELICHistorico[Data],SELICHistorico[SELIC dia]/100,AE6928,0)</f>
        <v>5.4266000000000004E-4</v>
      </c>
      <c r="AF6929" s="80">
        <f t="shared" si="456"/>
        <v>1.8966006627261904</v>
      </c>
      <c r="AG6929" s="123">
        <f t="shared" si="455"/>
        <v>1896.6006620000001</v>
      </c>
      <c r="AH6929" s="126" cm="1">
        <f t="array" ref="AH6929">_xlfn.XLOOKUP(AD6928,CDIHistorico_[Data],CDIHistorico_[CDI dia]/100,AH6928,0)</f>
        <v>5.4266000000000004E-4</v>
      </c>
      <c r="AI6929" s="2">
        <f t="shared" si="457"/>
        <v>1.8966006627261904</v>
      </c>
    </row>
    <row r="6930" spans="26:35" hidden="1" x14ac:dyDescent="0.25">
      <c r="Z6930"/>
      <c r="AD6930" s="5">
        <f t="shared" si="454"/>
        <v>46778</v>
      </c>
      <c r="AE6930" s="96" cm="1">
        <f t="array" ref="AE6930">_xlfn.XLOOKUP(AD6929,SELICHistorico[Data],SELICHistorico[SELIC dia]/100,AE6929,0)</f>
        <v>5.4266000000000004E-4</v>
      </c>
      <c r="AF6930" s="80">
        <f t="shared" si="456"/>
        <v>1.8976298720418254</v>
      </c>
      <c r="AG6930" s="123">
        <f t="shared" si="455"/>
        <v>1897.629872</v>
      </c>
      <c r="AH6930" s="126" cm="1">
        <f t="array" ref="AH6930">_xlfn.XLOOKUP(AD6929,CDIHistorico_[Data],CDIHistorico_[CDI dia]/100,AH6929,0)</f>
        <v>5.4266000000000004E-4</v>
      </c>
      <c r="AI6930" s="2">
        <f t="shared" si="457"/>
        <v>1.8976298720418254</v>
      </c>
    </row>
    <row r="6931" spans="26:35" hidden="1" x14ac:dyDescent="0.25">
      <c r="Z6931"/>
      <c r="AD6931" s="5">
        <f t="shared" si="454"/>
        <v>46779</v>
      </c>
      <c r="AE6931" s="96" cm="1">
        <f t="array" ref="AE6931">_xlfn.XLOOKUP(AD6930,SELICHistorico[Data],SELICHistorico[SELIC dia]/100,AE6930,0)</f>
        <v>5.4266000000000004E-4</v>
      </c>
      <c r="AF6931" s="80">
        <f t="shared" si="456"/>
        <v>1.8986596398681876</v>
      </c>
      <c r="AG6931" s="123">
        <f t="shared" si="455"/>
        <v>1898.659639</v>
      </c>
      <c r="AH6931" s="126" cm="1">
        <f t="array" ref="AH6931">_xlfn.XLOOKUP(AD6930,CDIHistorico_[Data],CDIHistorico_[CDI dia]/100,AH6930,0)</f>
        <v>5.4266000000000004E-4</v>
      </c>
      <c r="AI6931" s="2">
        <f t="shared" si="457"/>
        <v>1.8986596398681876</v>
      </c>
    </row>
    <row r="6932" spans="26:35" hidden="1" x14ac:dyDescent="0.25">
      <c r="Z6932"/>
      <c r="AD6932" s="5">
        <f t="shared" ref="AD6932:AD6995" si="458">WORKDAY(AD6931,1,feriados)</f>
        <v>46780</v>
      </c>
      <c r="AE6932" s="96" cm="1">
        <f t="array" ref="AE6932">_xlfn.XLOOKUP(AD6931,SELICHistorico[Data],SELICHistorico[SELIC dia]/100,AE6931,0)</f>
        <v>5.4266000000000004E-4</v>
      </c>
      <c r="AF6932" s="80">
        <f t="shared" si="456"/>
        <v>1.8996899665083586</v>
      </c>
      <c r="AG6932" s="123">
        <f t="shared" si="455"/>
        <v>1899.6899659999999</v>
      </c>
      <c r="AH6932" s="126" cm="1">
        <f t="array" ref="AH6932">_xlfn.XLOOKUP(AD6931,CDIHistorico_[Data],CDIHistorico_[CDI dia]/100,AH6931,0)</f>
        <v>5.4266000000000004E-4</v>
      </c>
      <c r="AI6932" s="2">
        <f t="shared" si="457"/>
        <v>1.8996899665083586</v>
      </c>
    </row>
    <row r="6933" spans="26:35" hidden="1" x14ac:dyDescent="0.25">
      <c r="Z6933"/>
      <c r="AD6933" s="5">
        <f t="shared" si="458"/>
        <v>46783</v>
      </c>
      <c r="AE6933" s="96" cm="1">
        <f t="array" ref="AE6933">_xlfn.XLOOKUP(AD6932,SELICHistorico[Data],SELICHistorico[SELIC dia]/100,AE6932,0)</f>
        <v>5.4266000000000004E-4</v>
      </c>
      <c r="AF6933" s="80">
        <f t="shared" si="456"/>
        <v>1.9007208522655841</v>
      </c>
      <c r="AG6933" s="123">
        <f t="shared" si="455"/>
        <v>1900.7208519999999</v>
      </c>
      <c r="AH6933" s="126" cm="1">
        <f t="array" ref="AH6933">_xlfn.XLOOKUP(AD6932,CDIHistorico_[Data],CDIHistorico_[CDI dia]/100,AH6932,0)</f>
        <v>5.4266000000000004E-4</v>
      </c>
      <c r="AI6933" s="2">
        <f t="shared" si="457"/>
        <v>1.9007208522655841</v>
      </c>
    </row>
    <row r="6934" spans="26:35" hidden="1" x14ac:dyDescent="0.25">
      <c r="Z6934"/>
      <c r="AD6934" s="5">
        <f t="shared" si="458"/>
        <v>46784</v>
      </c>
      <c r="AE6934" s="96" cm="1">
        <f t="array" ref="AE6934">_xlfn.XLOOKUP(AD6933,SELICHistorico[Data],SELICHistorico[SELIC dia]/100,AE6933,0)</f>
        <v>5.4266000000000004E-4</v>
      </c>
      <c r="AF6934" s="80">
        <f t="shared" si="456"/>
        <v>1.9017522974432746</v>
      </c>
      <c r="AG6934" s="123">
        <f t="shared" si="455"/>
        <v>1901.752297</v>
      </c>
      <c r="AH6934" s="126" cm="1">
        <f t="array" ref="AH6934">_xlfn.XLOOKUP(AD6933,CDIHistorico_[Data],CDIHistorico_[CDI dia]/100,AH6933,0)</f>
        <v>5.4266000000000004E-4</v>
      </c>
      <c r="AI6934" s="2">
        <f t="shared" si="457"/>
        <v>1.9017522974432746</v>
      </c>
    </row>
    <row r="6935" spans="26:35" hidden="1" x14ac:dyDescent="0.25">
      <c r="Z6935"/>
      <c r="AD6935" s="5">
        <f t="shared" si="458"/>
        <v>46785</v>
      </c>
      <c r="AE6935" s="96" cm="1">
        <f t="array" ref="AE6935">_xlfn.XLOOKUP(AD6934,SELICHistorico[Data],SELICHistorico[SELIC dia]/100,AE6934,0)</f>
        <v>5.4266000000000004E-4</v>
      </c>
      <c r="AF6935" s="80">
        <f t="shared" si="456"/>
        <v>1.9027843023450053</v>
      </c>
      <c r="AG6935" s="123">
        <f t="shared" si="455"/>
        <v>1902.784302</v>
      </c>
      <c r="AH6935" s="126" cm="1">
        <f t="array" ref="AH6935">_xlfn.XLOOKUP(AD6934,CDIHistorico_[Data],CDIHistorico_[CDI dia]/100,AH6934,0)</f>
        <v>5.4266000000000004E-4</v>
      </c>
      <c r="AI6935" s="2">
        <f t="shared" si="457"/>
        <v>1.9027843023450053</v>
      </c>
    </row>
    <row r="6936" spans="26:35" hidden="1" x14ac:dyDescent="0.25">
      <c r="Z6936"/>
      <c r="AD6936" s="5">
        <f t="shared" si="458"/>
        <v>46786</v>
      </c>
      <c r="AE6936" s="96" cm="1">
        <f t="array" ref="AE6936">_xlfn.XLOOKUP(AD6935,SELICHistorico[Data],SELICHistorico[SELIC dia]/100,AE6935,0)</f>
        <v>5.4266000000000004E-4</v>
      </c>
      <c r="AF6936" s="80">
        <f t="shared" si="456"/>
        <v>1.9038168672745159</v>
      </c>
      <c r="AG6936" s="123">
        <f t="shared" si="455"/>
        <v>1903.816867</v>
      </c>
      <c r="AH6936" s="126" cm="1">
        <f t="array" ref="AH6936">_xlfn.XLOOKUP(AD6935,CDIHistorico_[Data],CDIHistorico_[CDI dia]/100,AH6935,0)</f>
        <v>5.4266000000000004E-4</v>
      </c>
      <c r="AI6936" s="2">
        <f t="shared" si="457"/>
        <v>1.9038168672745159</v>
      </c>
    </row>
    <row r="6937" spans="26:35" hidden="1" x14ac:dyDescent="0.25">
      <c r="Z6937"/>
      <c r="AD6937" s="5">
        <f t="shared" si="458"/>
        <v>46787</v>
      </c>
      <c r="AE6937" s="96" cm="1">
        <f t="array" ref="AE6937">_xlfn.XLOOKUP(AD6936,SELICHistorico[Data],SELICHistorico[SELIC dia]/100,AE6936,0)</f>
        <v>5.4266000000000004E-4</v>
      </c>
      <c r="AF6937" s="80">
        <f t="shared" si="456"/>
        <v>1.9048499925357112</v>
      </c>
      <c r="AG6937" s="123">
        <f t="shared" si="455"/>
        <v>1904.8499919999999</v>
      </c>
      <c r="AH6937" s="126" cm="1">
        <f t="array" ref="AH6937">_xlfn.XLOOKUP(AD6936,CDIHistorico_[Data],CDIHistorico_[CDI dia]/100,AH6936,0)</f>
        <v>5.4266000000000004E-4</v>
      </c>
      <c r="AI6937" s="2">
        <f t="shared" si="457"/>
        <v>1.9048499925357112</v>
      </c>
    </row>
    <row r="6938" spans="26:35" hidden="1" x14ac:dyDescent="0.25">
      <c r="Z6938"/>
      <c r="AD6938" s="5">
        <f t="shared" si="458"/>
        <v>46790</v>
      </c>
      <c r="AE6938" s="96" cm="1">
        <f t="array" ref="AE6938">_xlfn.XLOOKUP(AD6937,SELICHistorico[Data],SELICHistorico[SELIC dia]/100,AE6937,0)</f>
        <v>5.4266000000000004E-4</v>
      </c>
      <c r="AF6938" s="80">
        <f t="shared" si="456"/>
        <v>1.9058836784326607</v>
      </c>
      <c r="AG6938" s="123">
        <f t="shared" si="455"/>
        <v>1905.8836779999999</v>
      </c>
      <c r="AH6938" s="126" cm="1">
        <f t="array" ref="AH6938">_xlfn.XLOOKUP(AD6937,CDIHistorico_[Data],CDIHistorico_[CDI dia]/100,AH6937,0)</f>
        <v>5.4266000000000004E-4</v>
      </c>
      <c r="AI6938" s="2">
        <f t="shared" si="457"/>
        <v>1.9058836784326607</v>
      </c>
    </row>
    <row r="6939" spans="26:35" hidden="1" x14ac:dyDescent="0.25">
      <c r="Z6939"/>
      <c r="AD6939" s="5">
        <f t="shared" si="458"/>
        <v>46791</v>
      </c>
      <c r="AE6939" s="96" cm="1">
        <f t="array" ref="AE6939">_xlfn.XLOOKUP(AD6938,SELICHistorico[Data],SELICHistorico[SELIC dia]/100,AE6938,0)</f>
        <v>5.4266000000000004E-4</v>
      </c>
      <c r="AF6939" s="80">
        <f t="shared" si="456"/>
        <v>1.9069179252695991</v>
      </c>
      <c r="AG6939" s="123">
        <f t="shared" si="455"/>
        <v>1906.917925</v>
      </c>
      <c r="AH6939" s="126" cm="1">
        <f t="array" ref="AH6939">_xlfn.XLOOKUP(AD6938,CDIHistorico_[Data],CDIHistorico_[CDI dia]/100,AH6938,0)</f>
        <v>5.4266000000000004E-4</v>
      </c>
      <c r="AI6939" s="2">
        <f t="shared" si="457"/>
        <v>1.9069179252695991</v>
      </c>
    </row>
    <row r="6940" spans="26:35" hidden="1" x14ac:dyDescent="0.25">
      <c r="Z6940"/>
      <c r="AD6940" s="5">
        <f t="shared" si="458"/>
        <v>46792</v>
      </c>
      <c r="AE6940" s="96" cm="1">
        <f t="array" ref="AE6940">_xlfn.XLOOKUP(AD6939,SELICHistorico[Data],SELICHistorico[SELIC dia]/100,AE6939,0)</f>
        <v>5.4266000000000004E-4</v>
      </c>
      <c r="AF6940" s="80">
        <f t="shared" si="456"/>
        <v>1.9079527333509261</v>
      </c>
      <c r="AG6940" s="123">
        <f t="shared" si="455"/>
        <v>1907.9527330000001</v>
      </c>
      <c r="AH6940" s="126" cm="1">
        <f t="array" ref="AH6940">_xlfn.XLOOKUP(AD6939,CDIHistorico_[Data],CDIHistorico_[CDI dia]/100,AH6939,0)</f>
        <v>5.4266000000000004E-4</v>
      </c>
      <c r="AI6940" s="2">
        <f t="shared" si="457"/>
        <v>1.9079527333509261</v>
      </c>
    </row>
    <row r="6941" spans="26:35" hidden="1" x14ac:dyDescent="0.25">
      <c r="Z6941"/>
      <c r="AD6941" s="5">
        <f t="shared" si="458"/>
        <v>46793</v>
      </c>
      <c r="AE6941" s="96" cm="1">
        <f t="array" ref="AE6941">_xlfn.XLOOKUP(AD6940,SELICHistorico[Data],SELICHistorico[SELIC dia]/100,AE6940,0)</f>
        <v>5.4266000000000004E-4</v>
      </c>
      <c r="AF6941" s="80">
        <f t="shared" si="456"/>
        <v>1.9089881029812064</v>
      </c>
      <c r="AG6941" s="123">
        <f t="shared" si="455"/>
        <v>1908.988102</v>
      </c>
      <c r="AH6941" s="126" cm="1">
        <f t="array" ref="AH6941">_xlfn.XLOOKUP(AD6940,CDIHistorico_[Data],CDIHistorico_[CDI dia]/100,AH6940,0)</f>
        <v>5.4266000000000004E-4</v>
      </c>
      <c r="AI6941" s="2">
        <f t="shared" si="457"/>
        <v>1.9089881029812064</v>
      </c>
    </row>
    <row r="6942" spans="26:35" hidden="1" x14ac:dyDescent="0.25">
      <c r="Z6942"/>
      <c r="AD6942" s="5">
        <f t="shared" si="458"/>
        <v>46794</v>
      </c>
      <c r="AE6942" s="96" cm="1">
        <f t="array" ref="AE6942">_xlfn.XLOOKUP(AD6941,SELICHistorico[Data],SELICHistorico[SELIC dia]/100,AE6941,0)</f>
        <v>5.4266000000000004E-4</v>
      </c>
      <c r="AF6942" s="80">
        <f t="shared" si="456"/>
        <v>1.9100240344651702</v>
      </c>
      <c r="AG6942" s="123">
        <f t="shared" si="455"/>
        <v>1910.024034</v>
      </c>
      <c r="AH6942" s="126" cm="1">
        <f t="array" ref="AH6942">_xlfn.XLOOKUP(AD6941,CDIHistorico_[Data],CDIHistorico_[CDI dia]/100,AH6941,0)</f>
        <v>5.4266000000000004E-4</v>
      </c>
      <c r="AI6942" s="2">
        <f t="shared" si="457"/>
        <v>1.9100240344651702</v>
      </c>
    </row>
    <row r="6943" spans="26:35" hidden="1" x14ac:dyDescent="0.25">
      <c r="Z6943"/>
      <c r="AD6943" s="5">
        <f t="shared" si="458"/>
        <v>46797</v>
      </c>
      <c r="AE6943" s="96" cm="1">
        <f t="array" ref="AE6943">_xlfn.XLOOKUP(AD6942,SELICHistorico[Data],SELICHistorico[SELIC dia]/100,AE6942,0)</f>
        <v>5.4266000000000004E-4</v>
      </c>
      <c r="AF6943" s="80">
        <f t="shared" si="456"/>
        <v>1.9110605281077131</v>
      </c>
      <c r="AG6943" s="123">
        <f t="shared" si="455"/>
        <v>1911.060528</v>
      </c>
      <c r="AH6943" s="126" cm="1">
        <f t="array" ref="AH6943">_xlfn.XLOOKUP(AD6942,CDIHistorico_[Data],CDIHistorico_[CDI dia]/100,AH6942,0)</f>
        <v>5.4266000000000004E-4</v>
      </c>
      <c r="AI6943" s="2">
        <f t="shared" si="457"/>
        <v>1.9110605281077131</v>
      </c>
    </row>
    <row r="6944" spans="26:35" hidden="1" x14ac:dyDescent="0.25">
      <c r="Z6944"/>
      <c r="AD6944" s="5">
        <f t="shared" si="458"/>
        <v>46798</v>
      </c>
      <c r="AE6944" s="96" cm="1">
        <f t="array" ref="AE6944">_xlfn.XLOOKUP(AD6943,SELICHistorico[Data],SELICHistorico[SELIC dia]/100,AE6943,0)</f>
        <v>5.4266000000000004E-4</v>
      </c>
      <c r="AF6944" s="80">
        <f t="shared" si="456"/>
        <v>1.9120975842138961</v>
      </c>
      <c r="AG6944" s="123">
        <f t="shared" si="455"/>
        <v>1912.0975840000001</v>
      </c>
      <c r="AH6944" s="126" cm="1">
        <f t="array" ref="AH6944">_xlfn.XLOOKUP(AD6943,CDIHistorico_[Data],CDIHistorico_[CDI dia]/100,AH6943,0)</f>
        <v>5.4266000000000004E-4</v>
      </c>
      <c r="AI6944" s="2">
        <f t="shared" si="457"/>
        <v>1.9120975842138961</v>
      </c>
    </row>
    <row r="6945" spans="26:35" hidden="1" x14ac:dyDescent="0.25">
      <c r="Z6945"/>
      <c r="AD6945" s="5">
        <f t="shared" si="458"/>
        <v>46799</v>
      </c>
      <c r="AE6945" s="96" cm="1">
        <f t="array" ref="AE6945">_xlfn.XLOOKUP(AD6944,SELICHistorico[Data],SELICHistorico[SELIC dia]/100,AE6944,0)</f>
        <v>5.4266000000000004E-4</v>
      </c>
      <c r="AF6945" s="80">
        <f t="shared" si="456"/>
        <v>1.9131352030889457</v>
      </c>
      <c r="AG6945" s="123">
        <f t="shared" si="455"/>
        <v>1913.135203</v>
      </c>
      <c r="AH6945" s="126" cm="1">
        <f t="array" ref="AH6945">_xlfn.XLOOKUP(AD6944,CDIHistorico_[Data],CDIHistorico_[CDI dia]/100,AH6944,0)</f>
        <v>5.4266000000000004E-4</v>
      </c>
      <c r="AI6945" s="2">
        <f t="shared" si="457"/>
        <v>1.9131352030889457</v>
      </c>
    </row>
    <row r="6946" spans="26:35" hidden="1" x14ac:dyDescent="0.25">
      <c r="Z6946"/>
      <c r="AD6946" s="5">
        <f t="shared" si="458"/>
        <v>46800</v>
      </c>
      <c r="AE6946" s="96" cm="1">
        <f t="array" ref="AE6946">_xlfn.XLOOKUP(AD6945,SELICHistorico[Data],SELICHistorico[SELIC dia]/100,AE6945,0)</f>
        <v>5.4266000000000004E-4</v>
      </c>
      <c r="AF6946" s="80">
        <f t="shared" si="456"/>
        <v>1.9141733850382541</v>
      </c>
      <c r="AG6946" s="123">
        <f t="shared" si="455"/>
        <v>1914.1733850000001</v>
      </c>
      <c r="AH6946" s="126" cm="1">
        <f t="array" ref="AH6946">_xlfn.XLOOKUP(AD6945,CDIHistorico_[Data],CDIHistorico_[CDI dia]/100,AH6945,0)</f>
        <v>5.4266000000000004E-4</v>
      </c>
      <c r="AI6946" s="2">
        <f t="shared" si="457"/>
        <v>1.9141733850382541</v>
      </c>
    </row>
    <row r="6947" spans="26:35" hidden="1" x14ac:dyDescent="0.25">
      <c r="Z6947"/>
      <c r="AD6947" s="5">
        <f t="shared" si="458"/>
        <v>46801</v>
      </c>
      <c r="AE6947" s="96" cm="1">
        <f t="array" ref="AE6947">_xlfn.XLOOKUP(AD6946,SELICHistorico[Data],SELICHistorico[SELIC dia]/100,AE6946,0)</f>
        <v>5.4266000000000004E-4</v>
      </c>
      <c r="AF6947" s="80">
        <f t="shared" si="456"/>
        <v>1.915212130367379</v>
      </c>
      <c r="AG6947" s="123">
        <f t="shared" si="455"/>
        <v>1915.2121299999999</v>
      </c>
      <c r="AH6947" s="126" cm="1">
        <f t="array" ref="AH6947">_xlfn.XLOOKUP(AD6946,CDIHistorico_[Data],CDIHistorico_[CDI dia]/100,AH6946,0)</f>
        <v>5.4266000000000004E-4</v>
      </c>
      <c r="AI6947" s="2">
        <f t="shared" si="457"/>
        <v>1.915212130367379</v>
      </c>
    </row>
    <row r="6948" spans="26:35" hidden="1" x14ac:dyDescent="0.25">
      <c r="Z6948"/>
      <c r="AD6948" s="5">
        <f t="shared" si="458"/>
        <v>46804</v>
      </c>
      <c r="AE6948" s="96" cm="1">
        <f t="array" ref="AE6948">_xlfn.XLOOKUP(AD6947,SELICHistorico[Data],SELICHistorico[SELIC dia]/100,AE6947,0)</f>
        <v>5.4266000000000004E-4</v>
      </c>
      <c r="AF6948" s="80">
        <f t="shared" si="456"/>
        <v>1.9162514393820442</v>
      </c>
      <c r="AG6948" s="123">
        <f t="shared" si="455"/>
        <v>1916.2514389999999</v>
      </c>
      <c r="AH6948" s="126" cm="1">
        <f t="array" ref="AH6948">_xlfn.XLOOKUP(AD6947,CDIHistorico_[Data],CDIHistorico_[CDI dia]/100,AH6947,0)</f>
        <v>5.4266000000000004E-4</v>
      </c>
      <c r="AI6948" s="2">
        <f t="shared" si="457"/>
        <v>1.9162514393820442</v>
      </c>
    </row>
    <row r="6949" spans="26:35" hidden="1" x14ac:dyDescent="0.25">
      <c r="Z6949"/>
      <c r="AD6949" s="5">
        <f t="shared" si="458"/>
        <v>46805</v>
      </c>
      <c r="AE6949" s="96" cm="1">
        <f t="array" ref="AE6949">_xlfn.XLOOKUP(AD6948,SELICHistorico[Data],SELICHistorico[SELIC dia]/100,AE6948,0)</f>
        <v>5.4266000000000004E-4</v>
      </c>
      <c r="AF6949" s="80">
        <f t="shared" si="456"/>
        <v>1.9172913123881394</v>
      </c>
      <c r="AG6949" s="123">
        <f t="shared" si="455"/>
        <v>1917.2913120000001</v>
      </c>
      <c r="AH6949" s="126" cm="1">
        <f t="array" ref="AH6949">_xlfn.XLOOKUP(AD6948,CDIHistorico_[Data],CDIHistorico_[CDI dia]/100,AH6948,0)</f>
        <v>5.4266000000000004E-4</v>
      </c>
      <c r="AI6949" s="2">
        <f t="shared" si="457"/>
        <v>1.9172913123881394</v>
      </c>
    </row>
    <row r="6950" spans="26:35" hidden="1" x14ac:dyDescent="0.25">
      <c r="Z6950"/>
      <c r="AD6950" s="5">
        <f t="shared" si="458"/>
        <v>46806</v>
      </c>
      <c r="AE6950" s="96" cm="1">
        <f t="array" ref="AE6950">_xlfn.XLOOKUP(AD6949,SELICHistorico[Data],SELICHistorico[SELIC dia]/100,AE6949,0)</f>
        <v>5.4266000000000004E-4</v>
      </c>
      <c r="AF6950" s="80">
        <f t="shared" si="456"/>
        <v>1.91833174969172</v>
      </c>
      <c r="AG6950" s="123">
        <f t="shared" si="455"/>
        <v>1918.3317489999999</v>
      </c>
      <c r="AH6950" s="126" cm="1">
        <f t="array" ref="AH6950">_xlfn.XLOOKUP(AD6949,CDIHistorico_[Data],CDIHistorico_[CDI dia]/100,AH6949,0)</f>
        <v>5.4266000000000004E-4</v>
      </c>
      <c r="AI6950" s="2">
        <f t="shared" si="457"/>
        <v>1.91833174969172</v>
      </c>
    </row>
    <row r="6951" spans="26:35" hidden="1" x14ac:dyDescent="0.25">
      <c r="Z6951"/>
      <c r="AD6951" s="5">
        <f t="shared" si="458"/>
        <v>46807</v>
      </c>
      <c r="AE6951" s="96" cm="1">
        <f t="array" ref="AE6951">_xlfn.XLOOKUP(AD6950,SELICHistorico[Data],SELICHistorico[SELIC dia]/100,AE6950,0)</f>
        <v>5.4266000000000004E-4</v>
      </c>
      <c r="AF6951" s="80">
        <f t="shared" si="456"/>
        <v>1.9193727515990078</v>
      </c>
      <c r="AG6951" s="123">
        <f t="shared" si="455"/>
        <v>1919.3727510000001</v>
      </c>
      <c r="AH6951" s="126" cm="1">
        <f t="array" ref="AH6951">_xlfn.XLOOKUP(AD6950,CDIHistorico_[Data],CDIHistorico_[CDI dia]/100,AH6950,0)</f>
        <v>5.4266000000000004E-4</v>
      </c>
      <c r="AI6951" s="2">
        <f t="shared" si="457"/>
        <v>1.9193727515990078</v>
      </c>
    </row>
    <row r="6952" spans="26:35" hidden="1" x14ac:dyDescent="0.25">
      <c r="Z6952"/>
      <c r="AD6952" s="5">
        <f t="shared" si="458"/>
        <v>46808</v>
      </c>
      <c r="AE6952" s="96" cm="1">
        <f t="array" ref="AE6952">_xlfn.XLOOKUP(AD6951,SELICHistorico[Data],SELICHistorico[SELIC dia]/100,AE6951,0)</f>
        <v>5.4266000000000004E-4</v>
      </c>
      <c r="AF6952" s="80">
        <f t="shared" si="456"/>
        <v>1.9204143184163907</v>
      </c>
      <c r="AG6952" s="123">
        <f t="shared" si="455"/>
        <v>1920.4143180000001</v>
      </c>
      <c r="AH6952" s="126" cm="1">
        <f t="array" ref="AH6952">_xlfn.XLOOKUP(AD6951,CDIHistorico_[Data],CDIHistorico_[CDI dia]/100,AH6951,0)</f>
        <v>5.4266000000000004E-4</v>
      </c>
      <c r="AI6952" s="2">
        <f t="shared" si="457"/>
        <v>1.9204143184163907</v>
      </c>
    </row>
    <row r="6953" spans="26:35" hidden="1" x14ac:dyDescent="0.25">
      <c r="Z6953"/>
      <c r="AD6953" s="5">
        <f t="shared" si="458"/>
        <v>46813</v>
      </c>
      <c r="AE6953" s="96" cm="1">
        <f t="array" ref="AE6953">_xlfn.XLOOKUP(AD6952,SELICHistorico[Data],SELICHistorico[SELIC dia]/100,AE6952,0)</f>
        <v>5.4266000000000004E-4</v>
      </c>
      <c r="AF6953" s="80">
        <f t="shared" si="456"/>
        <v>1.9214564504504226</v>
      </c>
      <c r="AG6953" s="123">
        <f t="shared" si="455"/>
        <v>1921.4564499999999</v>
      </c>
      <c r="AH6953" s="126" cm="1">
        <f t="array" ref="AH6953">_xlfn.XLOOKUP(AD6952,CDIHistorico_[Data],CDIHistorico_[CDI dia]/100,AH6952,0)</f>
        <v>5.4266000000000004E-4</v>
      </c>
      <c r="AI6953" s="2">
        <f t="shared" si="457"/>
        <v>1.9214564504504226</v>
      </c>
    </row>
    <row r="6954" spans="26:35" hidden="1" x14ac:dyDescent="0.25">
      <c r="Z6954"/>
      <c r="AD6954" s="5">
        <f t="shared" si="458"/>
        <v>46814</v>
      </c>
      <c r="AE6954" s="96" cm="1">
        <f t="array" ref="AE6954">_xlfn.XLOOKUP(AD6953,SELICHistorico[Data],SELICHistorico[SELIC dia]/100,AE6953,0)</f>
        <v>5.4266000000000004E-4</v>
      </c>
      <c r="AF6954" s="80">
        <f t="shared" si="456"/>
        <v>1.922499148007824</v>
      </c>
      <c r="AG6954" s="123">
        <f t="shared" si="455"/>
        <v>1922.4991480000001</v>
      </c>
      <c r="AH6954" s="126" cm="1">
        <f t="array" ref="AH6954">_xlfn.XLOOKUP(AD6953,CDIHistorico_[Data],CDIHistorico_[CDI dia]/100,AH6953,0)</f>
        <v>5.4266000000000004E-4</v>
      </c>
      <c r="AI6954" s="2">
        <f t="shared" si="457"/>
        <v>1.922499148007824</v>
      </c>
    </row>
    <row r="6955" spans="26:35" hidden="1" x14ac:dyDescent="0.25">
      <c r="Z6955"/>
      <c r="AD6955" s="5">
        <f t="shared" si="458"/>
        <v>46815</v>
      </c>
      <c r="AE6955" s="96" cm="1">
        <f t="array" ref="AE6955">_xlfn.XLOOKUP(AD6954,SELICHistorico[Data],SELICHistorico[SELIC dia]/100,AE6954,0)</f>
        <v>5.4266000000000004E-4</v>
      </c>
      <c r="AF6955" s="80">
        <f t="shared" si="456"/>
        <v>1.923542411395482</v>
      </c>
      <c r="AG6955" s="123">
        <f t="shared" si="455"/>
        <v>1923.5424109999999</v>
      </c>
      <c r="AH6955" s="126" cm="1">
        <f t="array" ref="AH6955">_xlfn.XLOOKUP(AD6954,CDIHistorico_[Data],CDIHistorico_[CDI dia]/100,AH6954,0)</f>
        <v>5.4266000000000004E-4</v>
      </c>
      <c r="AI6955" s="2">
        <f t="shared" si="457"/>
        <v>1.923542411395482</v>
      </c>
    </row>
    <row r="6956" spans="26:35" hidden="1" x14ac:dyDescent="0.25">
      <c r="Z6956"/>
      <c r="AD6956" s="5">
        <f t="shared" si="458"/>
        <v>46818</v>
      </c>
      <c r="AE6956" s="96" cm="1">
        <f t="array" ref="AE6956">_xlfn.XLOOKUP(AD6955,SELICHistorico[Data],SELICHistorico[SELIC dia]/100,AE6955,0)</f>
        <v>5.4266000000000004E-4</v>
      </c>
      <c r="AF6956" s="80">
        <f t="shared" si="456"/>
        <v>1.9245862409204499</v>
      </c>
      <c r="AG6956" s="123">
        <f t="shared" si="455"/>
        <v>1924.5862400000001</v>
      </c>
      <c r="AH6956" s="126" cm="1">
        <f t="array" ref="AH6956">_xlfn.XLOOKUP(AD6955,CDIHistorico_[Data],CDIHistorico_[CDI dia]/100,AH6955,0)</f>
        <v>5.4266000000000004E-4</v>
      </c>
      <c r="AI6956" s="2">
        <f t="shared" si="457"/>
        <v>1.9245862409204499</v>
      </c>
    </row>
    <row r="6957" spans="26:35" hidden="1" x14ac:dyDescent="0.25">
      <c r="Z6957"/>
      <c r="AD6957" s="5">
        <f t="shared" si="458"/>
        <v>46819</v>
      </c>
      <c r="AE6957" s="96" cm="1">
        <f t="array" ref="AE6957">_xlfn.XLOOKUP(AD6956,SELICHistorico[Data],SELICHistorico[SELIC dia]/100,AE6956,0)</f>
        <v>5.4266000000000004E-4</v>
      </c>
      <c r="AF6957" s="80">
        <f t="shared" si="456"/>
        <v>1.9256306368899478</v>
      </c>
      <c r="AG6957" s="123">
        <f t="shared" si="455"/>
        <v>1925.6306360000001</v>
      </c>
      <c r="AH6957" s="126" cm="1">
        <f t="array" ref="AH6957">_xlfn.XLOOKUP(AD6956,CDIHistorico_[Data],CDIHistorico_[CDI dia]/100,AH6956,0)</f>
        <v>5.4266000000000004E-4</v>
      </c>
      <c r="AI6957" s="2">
        <f t="shared" si="457"/>
        <v>1.9256306368899478</v>
      </c>
    </row>
    <row r="6958" spans="26:35" hidden="1" x14ac:dyDescent="0.25">
      <c r="Z6958"/>
      <c r="AD6958" s="5">
        <f t="shared" si="458"/>
        <v>46820</v>
      </c>
      <c r="AE6958" s="96" cm="1">
        <f t="array" ref="AE6958">_xlfn.XLOOKUP(AD6957,SELICHistorico[Data],SELICHistorico[SELIC dia]/100,AE6957,0)</f>
        <v>5.4266000000000004E-4</v>
      </c>
      <c r="AF6958" s="80">
        <f t="shared" si="456"/>
        <v>1.9266755996113627</v>
      </c>
      <c r="AG6958" s="123">
        <f t="shared" si="455"/>
        <v>1926.6755989999999</v>
      </c>
      <c r="AH6958" s="126" cm="1">
        <f t="array" ref="AH6958">_xlfn.XLOOKUP(AD6957,CDIHistorico_[Data],CDIHistorico_[CDI dia]/100,AH6957,0)</f>
        <v>5.4266000000000004E-4</v>
      </c>
      <c r="AI6958" s="2">
        <f t="shared" si="457"/>
        <v>1.9266755996113627</v>
      </c>
    </row>
    <row r="6959" spans="26:35" hidden="1" x14ac:dyDescent="0.25">
      <c r="Z6959"/>
      <c r="AD6959" s="5">
        <f t="shared" si="458"/>
        <v>46821</v>
      </c>
      <c r="AE6959" s="96" cm="1">
        <f t="array" ref="AE6959">_xlfn.XLOOKUP(AD6958,SELICHistorico[Data],SELICHistorico[SELIC dia]/100,AE6958,0)</f>
        <v>5.4266000000000004E-4</v>
      </c>
      <c r="AF6959" s="80">
        <f t="shared" si="456"/>
        <v>1.9277211293922478</v>
      </c>
      <c r="AG6959" s="123">
        <f t="shared" si="455"/>
        <v>1927.721129</v>
      </c>
      <c r="AH6959" s="126" cm="1">
        <f t="array" ref="AH6959">_xlfn.XLOOKUP(AD6958,CDIHistorico_[Data],CDIHistorico_[CDI dia]/100,AH6958,0)</f>
        <v>5.4266000000000004E-4</v>
      </c>
      <c r="AI6959" s="2">
        <f t="shared" si="457"/>
        <v>1.9277211293922478</v>
      </c>
    </row>
    <row r="6960" spans="26:35" hidden="1" x14ac:dyDescent="0.25">
      <c r="Z6960"/>
      <c r="AD6960" s="5">
        <f t="shared" si="458"/>
        <v>46822</v>
      </c>
      <c r="AE6960" s="96" cm="1">
        <f t="array" ref="AE6960">_xlfn.XLOOKUP(AD6959,SELICHistorico[Data],SELICHistorico[SELIC dia]/100,AE6959,0)</f>
        <v>5.4266000000000004E-4</v>
      </c>
      <c r="AF6960" s="80">
        <f t="shared" si="456"/>
        <v>1.928767226540324</v>
      </c>
      <c r="AG6960" s="123">
        <f t="shared" si="455"/>
        <v>1928.7672259999999</v>
      </c>
      <c r="AH6960" s="126" cm="1">
        <f t="array" ref="AH6960">_xlfn.XLOOKUP(AD6959,CDIHistorico_[Data],CDIHistorico_[CDI dia]/100,AH6959,0)</f>
        <v>5.4266000000000004E-4</v>
      </c>
      <c r="AI6960" s="2">
        <f t="shared" si="457"/>
        <v>1.928767226540324</v>
      </c>
    </row>
    <row r="6961" spans="26:35" hidden="1" x14ac:dyDescent="0.25">
      <c r="Z6961"/>
      <c r="AD6961" s="5">
        <f t="shared" si="458"/>
        <v>46825</v>
      </c>
      <c r="AE6961" s="96" cm="1">
        <f t="array" ref="AE6961">_xlfn.XLOOKUP(AD6960,SELICHistorico[Data],SELICHistorico[SELIC dia]/100,AE6960,0)</f>
        <v>5.4266000000000004E-4</v>
      </c>
      <c r="AF6961" s="80">
        <f t="shared" si="456"/>
        <v>1.9298138913634784</v>
      </c>
      <c r="AG6961" s="123">
        <f t="shared" si="455"/>
        <v>1929.813891</v>
      </c>
      <c r="AH6961" s="126" cm="1">
        <f t="array" ref="AH6961">_xlfn.XLOOKUP(AD6960,CDIHistorico_[Data],CDIHistorico_[CDI dia]/100,AH6960,0)</f>
        <v>5.4266000000000004E-4</v>
      </c>
      <c r="AI6961" s="2">
        <f t="shared" si="457"/>
        <v>1.9298138913634784</v>
      </c>
    </row>
    <row r="6962" spans="26:35" hidden="1" x14ac:dyDescent="0.25">
      <c r="Z6962"/>
      <c r="AD6962" s="5">
        <f t="shared" si="458"/>
        <v>46826</v>
      </c>
      <c r="AE6962" s="96" cm="1">
        <f t="array" ref="AE6962">_xlfn.XLOOKUP(AD6961,SELICHistorico[Data],SELICHistorico[SELIC dia]/100,AE6961,0)</f>
        <v>5.4266000000000004E-4</v>
      </c>
      <c r="AF6962" s="80">
        <f t="shared" si="456"/>
        <v>1.9308611241697657</v>
      </c>
      <c r="AG6962" s="123">
        <f t="shared" si="455"/>
        <v>1930.861124</v>
      </c>
      <c r="AH6962" s="126" cm="1">
        <f t="array" ref="AH6962">_xlfn.XLOOKUP(AD6961,CDIHistorico_[Data],CDIHistorico_[CDI dia]/100,AH6961,0)</f>
        <v>5.4266000000000004E-4</v>
      </c>
      <c r="AI6962" s="2">
        <f t="shared" si="457"/>
        <v>1.9308611241697657</v>
      </c>
    </row>
    <row r="6963" spans="26:35" hidden="1" x14ac:dyDescent="0.25">
      <c r="Z6963"/>
      <c r="AD6963" s="5">
        <f t="shared" si="458"/>
        <v>46827</v>
      </c>
      <c r="AE6963" s="96" cm="1">
        <f t="array" ref="AE6963">_xlfn.XLOOKUP(AD6962,SELICHistorico[Data],SELICHistorico[SELIC dia]/100,AE6962,0)</f>
        <v>5.4266000000000004E-4</v>
      </c>
      <c r="AF6963" s="80">
        <f t="shared" si="456"/>
        <v>1.9319089252674078</v>
      </c>
      <c r="AG6963" s="123">
        <f t="shared" si="455"/>
        <v>1931.908925</v>
      </c>
      <c r="AH6963" s="126" cm="1">
        <f t="array" ref="AH6963">_xlfn.XLOOKUP(AD6962,CDIHistorico_[Data],CDIHistorico_[CDI dia]/100,AH6962,0)</f>
        <v>5.4266000000000004E-4</v>
      </c>
      <c r="AI6963" s="2">
        <f t="shared" si="457"/>
        <v>1.9319089252674078</v>
      </c>
    </row>
    <row r="6964" spans="26:35" hidden="1" x14ac:dyDescent="0.25">
      <c r="Z6964"/>
      <c r="AD6964" s="5">
        <f t="shared" si="458"/>
        <v>46828</v>
      </c>
      <c r="AE6964" s="96" cm="1">
        <f t="array" ref="AE6964">_xlfn.XLOOKUP(AD6963,SELICHistorico[Data],SELICHistorico[SELIC dia]/100,AE6963,0)</f>
        <v>5.4266000000000004E-4</v>
      </c>
      <c r="AF6964" s="80">
        <f t="shared" si="456"/>
        <v>1.9329572949647935</v>
      </c>
      <c r="AG6964" s="123">
        <f t="shared" si="455"/>
        <v>1932.957294</v>
      </c>
      <c r="AH6964" s="126" cm="1">
        <f t="array" ref="AH6964">_xlfn.XLOOKUP(AD6963,CDIHistorico_[Data],CDIHistorico_[CDI dia]/100,AH6963,0)</f>
        <v>5.4266000000000004E-4</v>
      </c>
      <c r="AI6964" s="2">
        <f t="shared" si="457"/>
        <v>1.9329572949647935</v>
      </c>
    </row>
    <row r="6965" spans="26:35" hidden="1" x14ac:dyDescent="0.25">
      <c r="Z6965"/>
      <c r="AD6965" s="5">
        <f t="shared" si="458"/>
        <v>46829</v>
      </c>
      <c r="AE6965" s="96" cm="1">
        <f t="array" ref="AE6965">_xlfn.XLOOKUP(AD6964,SELICHistorico[Data],SELICHistorico[SELIC dia]/100,AE6964,0)</f>
        <v>5.4266000000000004E-4</v>
      </c>
      <c r="AF6965" s="80">
        <f t="shared" si="456"/>
        <v>1.9340062335704791</v>
      </c>
      <c r="AG6965" s="123">
        <f t="shared" si="455"/>
        <v>1934.0062330000001</v>
      </c>
      <c r="AH6965" s="126" cm="1">
        <f t="array" ref="AH6965">_xlfn.XLOOKUP(AD6964,CDIHistorico_[Data],CDIHistorico_[CDI dia]/100,AH6964,0)</f>
        <v>5.4266000000000004E-4</v>
      </c>
      <c r="AI6965" s="2">
        <f t="shared" si="457"/>
        <v>1.9340062335704791</v>
      </c>
    </row>
    <row r="6966" spans="26:35" hidden="1" x14ac:dyDescent="0.25">
      <c r="Z6966"/>
      <c r="AD6966" s="5">
        <f t="shared" si="458"/>
        <v>46832</v>
      </c>
      <c r="AE6966" s="96" cm="1">
        <f t="array" ref="AE6966">_xlfn.XLOOKUP(AD6965,SELICHistorico[Data],SELICHistorico[SELIC dia]/100,AE6965,0)</f>
        <v>5.4266000000000004E-4</v>
      </c>
      <c r="AF6966" s="80">
        <f t="shared" si="456"/>
        <v>1.9350557413931886</v>
      </c>
      <c r="AG6966" s="123">
        <f t="shared" si="455"/>
        <v>1935.0557409999999</v>
      </c>
      <c r="AH6966" s="126" cm="1">
        <f t="array" ref="AH6966">_xlfn.XLOOKUP(AD6965,CDIHistorico_[Data],CDIHistorico_[CDI dia]/100,AH6965,0)</f>
        <v>5.4266000000000004E-4</v>
      </c>
      <c r="AI6966" s="2">
        <f t="shared" si="457"/>
        <v>1.9350557413931886</v>
      </c>
    </row>
    <row r="6967" spans="26:35" hidden="1" x14ac:dyDescent="0.25">
      <c r="Z6967"/>
      <c r="AD6967" s="5">
        <f t="shared" si="458"/>
        <v>46833</v>
      </c>
      <c r="AE6967" s="96" cm="1">
        <f t="array" ref="AE6967">_xlfn.XLOOKUP(AD6966,SELICHistorico[Data],SELICHistorico[SELIC dia]/100,AE6966,0)</f>
        <v>5.4266000000000004E-4</v>
      </c>
      <c r="AF6967" s="80">
        <f t="shared" si="456"/>
        <v>1.936105818741813</v>
      </c>
      <c r="AG6967" s="123">
        <f t="shared" si="455"/>
        <v>1936.105818</v>
      </c>
      <c r="AH6967" s="126" cm="1">
        <f t="array" ref="AH6967">_xlfn.XLOOKUP(AD6966,CDIHistorico_[Data],CDIHistorico_[CDI dia]/100,AH6966,0)</f>
        <v>5.4266000000000004E-4</v>
      </c>
      <c r="AI6967" s="2">
        <f t="shared" si="457"/>
        <v>1.936105818741813</v>
      </c>
    </row>
    <row r="6968" spans="26:35" hidden="1" x14ac:dyDescent="0.25">
      <c r="Z6968"/>
      <c r="AD6968" s="5">
        <f t="shared" si="458"/>
        <v>46834</v>
      </c>
      <c r="AE6968" s="96" cm="1">
        <f t="array" ref="AE6968">_xlfn.XLOOKUP(AD6967,SELICHistorico[Data],SELICHistorico[SELIC dia]/100,AE6967,0)</f>
        <v>5.4266000000000004E-4</v>
      </c>
      <c r="AF6968" s="80">
        <f t="shared" si="456"/>
        <v>1.9371564659254115</v>
      </c>
      <c r="AG6968" s="123">
        <f t="shared" si="455"/>
        <v>1937.156465</v>
      </c>
      <c r="AH6968" s="126" cm="1">
        <f t="array" ref="AH6968">_xlfn.XLOOKUP(AD6967,CDIHistorico_[Data],CDIHistorico_[CDI dia]/100,AH6967,0)</f>
        <v>5.4266000000000004E-4</v>
      </c>
      <c r="AI6968" s="2">
        <f t="shared" si="457"/>
        <v>1.9371564659254115</v>
      </c>
    </row>
    <row r="6969" spans="26:35" hidden="1" x14ac:dyDescent="0.25">
      <c r="Z6969"/>
      <c r="AD6969" s="5">
        <f t="shared" si="458"/>
        <v>46835</v>
      </c>
      <c r="AE6969" s="96" cm="1">
        <f t="array" ref="AE6969">_xlfn.XLOOKUP(AD6968,SELICHistorico[Data],SELICHistorico[SELIC dia]/100,AE6968,0)</f>
        <v>5.4266000000000004E-4</v>
      </c>
      <c r="AF6969" s="80">
        <f t="shared" si="456"/>
        <v>1.9382076832532107</v>
      </c>
      <c r="AG6969" s="123">
        <f t="shared" si="455"/>
        <v>1938.2076830000001</v>
      </c>
      <c r="AH6969" s="126" cm="1">
        <f t="array" ref="AH6969">_xlfn.XLOOKUP(AD6968,CDIHistorico_[Data],CDIHistorico_[CDI dia]/100,AH6968,0)</f>
        <v>5.4266000000000004E-4</v>
      </c>
      <c r="AI6969" s="2">
        <f t="shared" si="457"/>
        <v>1.9382076832532107</v>
      </c>
    </row>
    <row r="6970" spans="26:35" hidden="1" x14ac:dyDescent="0.25">
      <c r="Z6970"/>
      <c r="AD6970" s="5">
        <f t="shared" si="458"/>
        <v>46836</v>
      </c>
      <c r="AE6970" s="96" cm="1">
        <f t="array" ref="AE6970">_xlfn.XLOOKUP(AD6969,SELICHistorico[Data],SELICHistorico[SELIC dia]/100,AE6969,0)</f>
        <v>5.4266000000000004E-4</v>
      </c>
      <c r="AF6970" s="80">
        <f t="shared" si="456"/>
        <v>1.9392594710346049</v>
      </c>
      <c r="AG6970" s="123">
        <f t="shared" si="455"/>
        <v>1939.2594710000001</v>
      </c>
      <c r="AH6970" s="126" cm="1">
        <f t="array" ref="AH6970">_xlfn.XLOOKUP(AD6969,CDIHistorico_[Data],CDIHistorico_[CDI dia]/100,AH6969,0)</f>
        <v>5.4266000000000004E-4</v>
      </c>
      <c r="AI6970" s="2">
        <f t="shared" si="457"/>
        <v>1.9392594710346049</v>
      </c>
    </row>
    <row r="6971" spans="26:35" hidden="1" x14ac:dyDescent="0.25">
      <c r="Z6971"/>
      <c r="AD6971" s="5">
        <f t="shared" si="458"/>
        <v>46839</v>
      </c>
      <c r="AE6971" s="96" cm="1">
        <f t="array" ref="AE6971">_xlfn.XLOOKUP(AD6970,SELICHistorico[Data],SELICHistorico[SELIC dia]/100,AE6970,0)</f>
        <v>5.4266000000000004E-4</v>
      </c>
      <c r="AF6971" s="80">
        <f t="shared" si="456"/>
        <v>1.9403118295791566</v>
      </c>
      <c r="AG6971" s="123">
        <f t="shared" si="455"/>
        <v>1940.311829</v>
      </c>
      <c r="AH6971" s="126" cm="1">
        <f t="array" ref="AH6971">_xlfn.XLOOKUP(AD6970,CDIHistorico_[Data],CDIHistorico_[CDI dia]/100,AH6970,0)</f>
        <v>5.4266000000000004E-4</v>
      </c>
      <c r="AI6971" s="2">
        <f t="shared" si="457"/>
        <v>1.9403118295791566</v>
      </c>
    </row>
    <row r="6972" spans="26:35" hidden="1" x14ac:dyDescent="0.25">
      <c r="Z6972"/>
      <c r="AD6972" s="5">
        <f t="shared" si="458"/>
        <v>46840</v>
      </c>
      <c r="AE6972" s="96" cm="1">
        <f t="array" ref="AE6972">_xlfn.XLOOKUP(AD6971,SELICHistorico[Data],SELICHistorico[SELIC dia]/100,AE6971,0)</f>
        <v>5.4266000000000004E-4</v>
      </c>
      <c r="AF6972" s="80">
        <f t="shared" si="456"/>
        <v>1.9413647591965961</v>
      </c>
      <c r="AG6972" s="123">
        <f t="shared" si="455"/>
        <v>1941.364759</v>
      </c>
      <c r="AH6972" s="126" cm="1">
        <f t="array" ref="AH6972">_xlfn.XLOOKUP(AD6971,CDIHistorico_[Data],CDIHistorico_[CDI dia]/100,AH6971,0)</f>
        <v>5.4266000000000004E-4</v>
      </c>
      <c r="AI6972" s="2">
        <f t="shared" si="457"/>
        <v>1.9413647591965961</v>
      </c>
    </row>
    <row r="6973" spans="26:35" hidden="1" x14ac:dyDescent="0.25">
      <c r="Z6973"/>
      <c r="AD6973" s="5">
        <f t="shared" si="458"/>
        <v>46841</v>
      </c>
      <c r="AE6973" s="96" cm="1">
        <f t="array" ref="AE6973">_xlfn.XLOOKUP(AD6972,SELICHistorico[Data],SELICHistorico[SELIC dia]/100,AE6972,0)</f>
        <v>5.4266000000000004E-4</v>
      </c>
      <c r="AF6973" s="80">
        <f t="shared" si="456"/>
        <v>1.9424182601968218</v>
      </c>
      <c r="AG6973" s="123">
        <f t="shared" si="455"/>
        <v>1942.4182599999999</v>
      </c>
      <c r="AH6973" s="126" cm="1">
        <f t="array" ref="AH6973">_xlfn.XLOOKUP(AD6972,CDIHistorico_[Data],CDIHistorico_[CDI dia]/100,AH6972,0)</f>
        <v>5.4266000000000004E-4</v>
      </c>
      <c r="AI6973" s="2">
        <f t="shared" si="457"/>
        <v>1.9424182601968218</v>
      </c>
    </row>
    <row r="6974" spans="26:35" hidden="1" x14ac:dyDescent="0.25">
      <c r="Z6974"/>
      <c r="AD6974" s="5">
        <f t="shared" si="458"/>
        <v>46842</v>
      </c>
      <c r="AE6974" s="96" cm="1">
        <f t="array" ref="AE6974">_xlfn.XLOOKUP(AD6973,SELICHistorico[Data],SELICHistorico[SELIC dia]/100,AE6973,0)</f>
        <v>5.4266000000000004E-4</v>
      </c>
      <c r="AF6974" s="80">
        <f t="shared" si="456"/>
        <v>1.9434723328899004</v>
      </c>
      <c r="AG6974" s="123">
        <f t="shared" si="455"/>
        <v>1943.4723320000001</v>
      </c>
      <c r="AH6974" s="126" cm="1">
        <f t="array" ref="AH6974">_xlfn.XLOOKUP(AD6973,CDIHistorico_[Data],CDIHistorico_[CDI dia]/100,AH6973,0)</f>
        <v>5.4266000000000004E-4</v>
      </c>
      <c r="AI6974" s="2">
        <f t="shared" si="457"/>
        <v>1.9434723328899004</v>
      </c>
    </row>
    <row r="6975" spans="26:35" hidden="1" x14ac:dyDescent="0.25">
      <c r="Z6975"/>
      <c r="AD6975" s="5">
        <f t="shared" si="458"/>
        <v>46843</v>
      </c>
      <c r="AE6975" s="96" cm="1">
        <f t="array" ref="AE6975">_xlfn.XLOOKUP(AD6974,SELICHistorico[Data],SELICHistorico[SELIC dia]/100,AE6974,0)</f>
        <v>5.4266000000000004E-4</v>
      </c>
      <c r="AF6975" s="80">
        <f t="shared" si="456"/>
        <v>1.9445269775860665</v>
      </c>
      <c r="AG6975" s="123">
        <f t="shared" si="455"/>
        <v>1944.526977</v>
      </c>
      <c r="AH6975" s="126" cm="1">
        <f t="array" ref="AH6975">_xlfn.XLOOKUP(AD6974,CDIHistorico_[Data],CDIHistorico_[CDI dia]/100,AH6974,0)</f>
        <v>5.4266000000000004E-4</v>
      </c>
      <c r="AI6975" s="2">
        <f t="shared" si="457"/>
        <v>1.9445269775860665</v>
      </c>
    </row>
    <row r="6976" spans="26:35" hidden="1" x14ac:dyDescent="0.25">
      <c r="Z6976"/>
      <c r="AD6976" s="5">
        <f t="shared" si="458"/>
        <v>46846</v>
      </c>
      <c r="AE6976" s="96" cm="1">
        <f t="array" ref="AE6976">_xlfn.XLOOKUP(AD6975,SELICHistorico[Data],SELICHistorico[SELIC dia]/100,AE6975,0)</f>
        <v>5.4266000000000004E-4</v>
      </c>
      <c r="AF6976" s="80">
        <f t="shared" si="456"/>
        <v>1.9455821945957235</v>
      </c>
      <c r="AG6976" s="123">
        <f t="shared" si="455"/>
        <v>1945.5821940000001</v>
      </c>
      <c r="AH6976" s="126" cm="1">
        <f t="array" ref="AH6976">_xlfn.XLOOKUP(AD6975,CDIHistorico_[Data],CDIHistorico_[CDI dia]/100,AH6975,0)</f>
        <v>5.4266000000000004E-4</v>
      </c>
      <c r="AI6976" s="2">
        <f t="shared" si="457"/>
        <v>1.9455821945957235</v>
      </c>
    </row>
    <row r="6977" spans="26:35" hidden="1" x14ac:dyDescent="0.25">
      <c r="Z6977"/>
      <c r="AD6977" s="5">
        <f t="shared" si="458"/>
        <v>46847</v>
      </c>
      <c r="AE6977" s="96" cm="1">
        <f t="array" ref="AE6977">_xlfn.XLOOKUP(AD6976,SELICHistorico[Data],SELICHistorico[SELIC dia]/100,AE6976,0)</f>
        <v>5.4266000000000004E-4</v>
      </c>
      <c r="AF6977" s="80">
        <f t="shared" si="456"/>
        <v>1.9466379842294428</v>
      </c>
      <c r="AG6977" s="123">
        <f t="shared" si="455"/>
        <v>1946.637984</v>
      </c>
      <c r="AH6977" s="126" cm="1">
        <f t="array" ref="AH6977">_xlfn.XLOOKUP(AD6976,CDIHistorico_[Data],CDIHistorico_[CDI dia]/100,AH6976,0)</f>
        <v>5.4266000000000004E-4</v>
      </c>
      <c r="AI6977" s="2">
        <f t="shared" si="457"/>
        <v>1.9466379842294428</v>
      </c>
    </row>
    <row r="6978" spans="26:35" hidden="1" x14ac:dyDescent="0.25">
      <c r="Z6978"/>
      <c r="AD6978" s="5">
        <f t="shared" si="458"/>
        <v>46848</v>
      </c>
      <c r="AE6978" s="96" cm="1">
        <f t="array" ref="AE6978">_xlfn.XLOOKUP(AD6977,SELICHistorico[Data],SELICHistorico[SELIC dia]/100,AE6977,0)</f>
        <v>5.4266000000000004E-4</v>
      </c>
      <c r="AF6978" s="80">
        <f t="shared" si="456"/>
        <v>1.9476943467979648</v>
      </c>
      <c r="AG6978" s="123">
        <f t="shared" si="455"/>
        <v>1947.694346</v>
      </c>
      <c r="AH6978" s="126" cm="1">
        <f t="array" ref="AH6978">_xlfn.XLOOKUP(AD6977,CDIHistorico_[Data],CDIHistorico_[CDI dia]/100,AH6977,0)</f>
        <v>5.4266000000000004E-4</v>
      </c>
      <c r="AI6978" s="2">
        <f t="shared" si="457"/>
        <v>1.9476943467979648</v>
      </c>
    </row>
    <row r="6979" spans="26:35" hidden="1" x14ac:dyDescent="0.25">
      <c r="Z6979"/>
      <c r="AD6979" s="5">
        <f t="shared" si="458"/>
        <v>46849</v>
      </c>
      <c r="AE6979" s="96" cm="1">
        <f t="array" ref="AE6979">_xlfn.XLOOKUP(AD6978,SELICHistorico[Data],SELICHistorico[SELIC dia]/100,AE6978,0)</f>
        <v>5.4266000000000004E-4</v>
      </c>
      <c r="AF6979" s="80">
        <f t="shared" si="456"/>
        <v>1.9487512826121982</v>
      </c>
      <c r="AG6979" s="123">
        <f t="shared" si="455"/>
        <v>1948.7512819999999</v>
      </c>
      <c r="AH6979" s="126" cm="1">
        <f t="array" ref="AH6979">_xlfn.XLOOKUP(AD6978,CDIHistorico_[Data],CDIHistorico_[CDI dia]/100,AH6978,0)</f>
        <v>5.4266000000000004E-4</v>
      </c>
      <c r="AI6979" s="2">
        <f t="shared" si="457"/>
        <v>1.9487512826121982</v>
      </c>
    </row>
    <row r="6980" spans="26:35" hidden="1" x14ac:dyDescent="0.25">
      <c r="Z6980"/>
      <c r="AD6980" s="5">
        <f t="shared" si="458"/>
        <v>46850</v>
      </c>
      <c r="AE6980" s="96" cm="1">
        <f t="array" ref="AE6980">_xlfn.XLOOKUP(AD6979,SELICHistorico[Data],SELICHistorico[SELIC dia]/100,AE6979,0)</f>
        <v>5.4266000000000004E-4</v>
      </c>
      <c r="AF6980" s="80">
        <f t="shared" si="456"/>
        <v>1.9498087919832205</v>
      </c>
      <c r="AG6980" s="123">
        <f t="shared" si="455"/>
        <v>1949.8087909999999</v>
      </c>
      <c r="AH6980" s="126" cm="1">
        <f t="array" ref="AH6980">_xlfn.XLOOKUP(AD6979,CDIHistorico_[Data],CDIHistorico_[CDI dia]/100,AH6979,0)</f>
        <v>5.4266000000000004E-4</v>
      </c>
      <c r="AI6980" s="2">
        <f t="shared" si="457"/>
        <v>1.9498087919832205</v>
      </c>
    </row>
    <row r="6981" spans="26:35" hidden="1" x14ac:dyDescent="0.25">
      <c r="Z6981"/>
      <c r="AD6981" s="5">
        <f t="shared" si="458"/>
        <v>46853</v>
      </c>
      <c r="AE6981" s="96" cm="1">
        <f t="array" ref="AE6981">_xlfn.XLOOKUP(AD6980,SELICHistorico[Data],SELICHistorico[SELIC dia]/100,AE6980,0)</f>
        <v>5.4266000000000004E-4</v>
      </c>
      <c r="AF6981" s="80">
        <f t="shared" si="456"/>
        <v>1.9508668752222782</v>
      </c>
      <c r="AG6981" s="123">
        <f t="shared" si="455"/>
        <v>1950.8668749999999</v>
      </c>
      <c r="AH6981" s="126" cm="1">
        <f t="array" ref="AH6981">_xlfn.XLOOKUP(AD6980,CDIHistorico_[Data],CDIHistorico_[CDI dia]/100,AH6980,0)</f>
        <v>5.4266000000000004E-4</v>
      </c>
      <c r="AI6981" s="2">
        <f t="shared" si="457"/>
        <v>1.9508668752222782</v>
      </c>
    </row>
    <row r="6982" spans="26:35" hidden="1" x14ac:dyDescent="0.25">
      <c r="Z6982"/>
      <c r="AD6982" s="5">
        <f t="shared" si="458"/>
        <v>46854</v>
      </c>
      <c r="AE6982" s="96" cm="1">
        <f t="array" ref="AE6982">_xlfn.XLOOKUP(AD6981,SELICHistorico[Data],SELICHistorico[SELIC dia]/100,AE6981,0)</f>
        <v>5.4266000000000004E-4</v>
      </c>
      <c r="AF6982" s="80">
        <f t="shared" si="456"/>
        <v>1.9519255326407863</v>
      </c>
      <c r="AG6982" s="123">
        <f t="shared" si="455"/>
        <v>1951.925532</v>
      </c>
      <c r="AH6982" s="126" cm="1">
        <f t="array" ref="AH6982">_xlfn.XLOOKUP(AD6981,CDIHistorico_[Data],CDIHistorico_[CDI dia]/100,AH6981,0)</f>
        <v>5.4266000000000004E-4</v>
      </c>
      <c r="AI6982" s="2">
        <f t="shared" si="457"/>
        <v>1.9519255326407863</v>
      </c>
    </row>
    <row r="6983" spans="26:35" hidden="1" x14ac:dyDescent="0.25">
      <c r="Z6983"/>
      <c r="AD6983" s="5">
        <f t="shared" si="458"/>
        <v>46855</v>
      </c>
      <c r="AE6983" s="96" cm="1">
        <f t="array" ref="AE6983">_xlfn.XLOOKUP(AD6982,SELICHistorico[Data],SELICHistorico[SELIC dia]/100,AE6982,0)</f>
        <v>5.4266000000000004E-4</v>
      </c>
      <c r="AF6983" s="80">
        <f t="shared" si="456"/>
        <v>1.9529847645503291</v>
      </c>
      <c r="AG6983" s="123">
        <f t="shared" si="455"/>
        <v>1952.984764</v>
      </c>
      <c r="AH6983" s="126" cm="1">
        <f t="array" ref="AH6983">_xlfn.XLOOKUP(AD6982,CDIHistorico_[Data],CDIHistorico_[CDI dia]/100,AH6982,0)</f>
        <v>5.4266000000000004E-4</v>
      </c>
      <c r="AI6983" s="2">
        <f t="shared" si="457"/>
        <v>1.9529847645503291</v>
      </c>
    </row>
    <row r="6984" spans="26:35" hidden="1" x14ac:dyDescent="0.25">
      <c r="Z6984"/>
      <c r="AD6984" s="5">
        <f t="shared" si="458"/>
        <v>46856</v>
      </c>
      <c r="AE6984" s="96" cm="1">
        <f t="array" ref="AE6984">_xlfn.XLOOKUP(AD6983,SELICHistorico[Data],SELICHistorico[SELIC dia]/100,AE6983,0)</f>
        <v>5.4266000000000004E-4</v>
      </c>
      <c r="AF6984" s="80">
        <f t="shared" si="456"/>
        <v>1.95404457126266</v>
      </c>
      <c r="AG6984" s="123">
        <f t="shared" si="455"/>
        <v>1954.0445709999999</v>
      </c>
      <c r="AH6984" s="126" cm="1">
        <f t="array" ref="AH6984">_xlfn.XLOOKUP(AD6983,CDIHistorico_[Data],CDIHistorico_[CDI dia]/100,AH6983,0)</f>
        <v>5.4266000000000004E-4</v>
      </c>
      <c r="AI6984" s="2">
        <f t="shared" si="457"/>
        <v>1.95404457126266</v>
      </c>
    </row>
    <row r="6985" spans="26:35" hidden="1" x14ac:dyDescent="0.25">
      <c r="Z6985"/>
      <c r="AD6985" s="5">
        <f t="shared" si="458"/>
        <v>46860</v>
      </c>
      <c r="AE6985" s="96" cm="1">
        <f t="array" ref="AE6985">_xlfn.XLOOKUP(AD6984,SELICHistorico[Data],SELICHistorico[SELIC dia]/100,AE6984,0)</f>
        <v>5.4266000000000004E-4</v>
      </c>
      <c r="AF6985" s="80">
        <f t="shared" si="456"/>
        <v>1.9551049530897013</v>
      </c>
      <c r="AG6985" s="123">
        <f t="shared" si="455"/>
        <v>1955.104953</v>
      </c>
      <c r="AH6985" s="126" cm="1">
        <f t="array" ref="AH6985">_xlfn.XLOOKUP(AD6984,CDIHistorico_[Data],CDIHistorico_[CDI dia]/100,AH6984,0)</f>
        <v>5.4266000000000004E-4</v>
      </c>
      <c r="AI6985" s="2">
        <f t="shared" si="457"/>
        <v>1.9551049530897013</v>
      </c>
    </row>
    <row r="6986" spans="26:35" hidden="1" x14ac:dyDescent="0.25">
      <c r="Z6986"/>
      <c r="AD6986" s="5">
        <f t="shared" si="458"/>
        <v>46861</v>
      </c>
      <c r="AE6986" s="96" cm="1">
        <f t="array" ref="AE6986">_xlfn.XLOOKUP(AD6985,SELICHistorico[Data],SELICHistorico[SELIC dia]/100,AE6985,0)</f>
        <v>5.4266000000000004E-4</v>
      </c>
      <c r="AF6986" s="80">
        <f t="shared" si="456"/>
        <v>1.9561659103435451</v>
      </c>
      <c r="AG6986" s="123">
        <f t="shared" si="455"/>
        <v>1956.1659099999999</v>
      </c>
      <c r="AH6986" s="126" cm="1">
        <f t="array" ref="AH6986">_xlfn.XLOOKUP(AD6985,CDIHistorico_[Data],CDIHistorico_[CDI dia]/100,AH6985,0)</f>
        <v>5.4266000000000004E-4</v>
      </c>
      <c r="AI6986" s="2">
        <f t="shared" si="457"/>
        <v>1.9561659103435451</v>
      </c>
    </row>
    <row r="6987" spans="26:35" hidden="1" x14ac:dyDescent="0.25">
      <c r="Z6987"/>
      <c r="AD6987" s="5">
        <f t="shared" si="458"/>
        <v>46862</v>
      </c>
      <c r="AE6987" s="96" cm="1">
        <f t="array" ref="AE6987">_xlfn.XLOOKUP(AD6986,SELICHistorico[Data],SELICHistorico[SELIC dia]/100,AE6986,0)</f>
        <v>5.4266000000000004E-4</v>
      </c>
      <c r="AF6987" s="80">
        <f t="shared" si="456"/>
        <v>1.9572274433364523</v>
      </c>
      <c r="AG6987" s="123">
        <f t="shared" si="455"/>
        <v>1957.227443</v>
      </c>
      <c r="AH6987" s="126" cm="1">
        <f t="array" ref="AH6987">_xlfn.XLOOKUP(AD6986,CDIHistorico_[Data],CDIHistorico_[CDI dia]/100,AH6986,0)</f>
        <v>5.4266000000000004E-4</v>
      </c>
      <c r="AI6987" s="2">
        <f t="shared" si="457"/>
        <v>1.9572274433364523</v>
      </c>
    </row>
    <row r="6988" spans="26:35" hidden="1" x14ac:dyDescent="0.25">
      <c r="Z6988"/>
      <c r="AD6988" s="5">
        <f t="shared" si="458"/>
        <v>46863</v>
      </c>
      <c r="AE6988" s="96" cm="1">
        <f t="array" ref="AE6988">_xlfn.XLOOKUP(AD6987,SELICHistorico[Data],SELICHistorico[SELIC dia]/100,AE6987,0)</f>
        <v>5.4266000000000004E-4</v>
      </c>
      <c r="AF6988" s="80">
        <f t="shared" si="456"/>
        <v>1.9582895523808532</v>
      </c>
      <c r="AG6988" s="123">
        <f t="shared" ref="AG6988:AG7051" si="459">TRUNC(1000*AF6988,6)</f>
        <v>1958.289552</v>
      </c>
      <c r="AH6988" s="126" cm="1">
        <f t="array" ref="AH6988">_xlfn.XLOOKUP(AD6987,CDIHistorico_[Data],CDIHistorico_[CDI dia]/100,AH6987,0)</f>
        <v>5.4266000000000004E-4</v>
      </c>
      <c r="AI6988" s="2">
        <f t="shared" si="457"/>
        <v>1.9582895523808532</v>
      </c>
    </row>
    <row r="6989" spans="26:35" hidden="1" x14ac:dyDescent="0.25">
      <c r="Z6989"/>
      <c r="AD6989" s="5">
        <f t="shared" si="458"/>
        <v>46867</v>
      </c>
      <c r="AE6989" s="96" cm="1">
        <f t="array" ref="AE6989">_xlfn.XLOOKUP(AD6988,SELICHistorico[Data],SELICHistorico[SELIC dia]/100,AE6988,0)</f>
        <v>5.4266000000000004E-4</v>
      </c>
      <c r="AF6989" s="80">
        <f t="shared" ref="AF6989:AF7052" si="460">AF6988*(1+AE6989)</f>
        <v>1.9593522377893482</v>
      </c>
      <c r="AG6989" s="123">
        <f t="shared" si="459"/>
        <v>1959.3522370000001</v>
      </c>
      <c r="AH6989" s="126" cm="1">
        <f t="array" ref="AH6989">_xlfn.XLOOKUP(AD6988,CDIHistorico_[Data],CDIHistorico_[CDI dia]/100,AH6988,0)</f>
        <v>5.4266000000000004E-4</v>
      </c>
      <c r="AI6989" s="2">
        <f t="shared" ref="AI6989:AI7052" si="461">AI6988*(1+AH6989)</f>
        <v>1.9593522377893482</v>
      </c>
    </row>
    <row r="6990" spans="26:35" hidden="1" x14ac:dyDescent="0.25">
      <c r="Z6990"/>
      <c r="AD6990" s="5">
        <f t="shared" si="458"/>
        <v>46868</v>
      </c>
      <c r="AE6990" s="96" cm="1">
        <f t="array" ref="AE6990">_xlfn.XLOOKUP(AD6989,SELICHistorico[Data],SELICHistorico[SELIC dia]/100,AE6989,0)</f>
        <v>5.4266000000000004E-4</v>
      </c>
      <c r="AF6990" s="80">
        <f t="shared" si="460"/>
        <v>1.960415499874707</v>
      </c>
      <c r="AG6990" s="123">
        <f t="shared" si="459"/>
        <v>1960.415499</v>
      </c>
      <c r="AH6990" s="126" cm="1">
        <f t="array" ref="AH6990">_xlfn.XLOOKUP(AD6989,CDIHistorico_[Data],CDIHistorico_[CDI dia]/100,AH6989,0)</f>
        <v>5.4266000000000004E-4</v>
      </c>
      <c r="AI6990" s="2">
        <f t="shared" si="461"/>
        <v>1.960415499874707</v>
      </c>
    </row>
    <row r="6991" spans="26:35" hidden="1" x14ac:dyDescent="0.25">
      <c r="Z6991"/>
      <c r="AD6991" s="5">
        <f t="shared" si="458"/>
        <v>46869</v>
      </c>
      <c r="AE6991" s="96" cm="1">
        <f t="array" ref="AE6991">_xlfn.XLOOKUP(AD6990,SELICHistorico[Data],SELICHistorico[SELIC dia]/100,AE6990,0)</f>
        <v>5.4266000000000004E-4</v>
      </c>
      <c r="AF6991" s="80">
        <f t="shared" si="460"/>
        <v>1.961479338949869</v>
      </c>
      <c r="AG6991" s="123">
        <f t="shared" si="459"/>
        <v>1961.4793380000001</v>
      </c>
      <c r="AH6991" s="126" cm="1">
        <f t="array" ref="AH6991">_xlfn.XLOOKUP(AD6990,CDIHistorico_[Data],CDIHistorico_[CDI dia]/100,AH6990,0)</f>
        <v>5.4266000000000004E-4</v>
      </c>
      <c r="AI6991" s="2">
        <f t="shared" si="461"/>
        <v>1.961479338949869</v>
      </c>
    </row>
    <row r="6992" spans="26:35" hidden="1" x14ac:dyDescent="0.25">
      <c r="Z6992"/>
      <c r="AD6992" s="5">
        <f t="shared" si="458"/>
        <v>46870</v>
      </c>
      <c r="AE6992" s="96" cm="1">
        <f t="array" ref="AE6992">_xlfn.XLOOKUP(AD6991,SELICHistorico[Data],SELICHistorico[SELIC dia]/100,AE6991,0)</f>
        <v>5.4266000000000004E-4</v>
      </c>
      <c r="AF6992" s="80">
        <f t="shared" si="460"/>
        <v>1.9625437553279437</v>
      </c>
      <c r="AG6992" s="123">
        <f t="shared" si="459"/>
        <v>1962.5437549999999</v>
      </c>
      <c r="AH6992" s="126" cm="1">
        <f t="array" ref="AH6992">_xlfn.XLOOKUP(AD6991,CDIHistorico_[Data],CDIHistorico_[CDI dia]/100,AH6991,0)</f>
        <v>5.4266000000000004E-4</v>
      </c>
      <c r="AI6992" s="2">
        <f t="shared" si="461"/>
        <v>1.9625437553279437</v>
      </c>
    </row>
    <row r="6993" spans="26:35" hidden="1" x14ac:dyDescent="0.25">
      <c r="Z6993"/>
      <c r="AD6993" s="5">
        <f t="shared" si="458"/>
        <v>46871</v>
      </c>
      <c r="AE6993" s="96" cm="1">
        <f t="array" ref="AE6993">_xlfn.XLOOKUP(AD6992,SELICHistorico[Data],SELICHistorico[SELIC dia]/100,AE6992,0)</f>
        <v>5.4266000000000004E-4</v>
      </c>
      <c r="AF6993" s="80">
        <f t="shared" si="460"/>
        <v>1.9636087493222101</v>
      </c>
      <c r="AG6993" s="123">
        <f t="shared" si="459"/>
        <v>1963.608749</v>
      </c>
      <c r="AH6993" s="126" cm="1">
        <f t="array" ref="AH6993">_xlfn.XLOOKUP(AD6992,CDIHistorico_[Data],CDIHistorico_[CDI dia]/100,AH6992,0)</f>
        <v>5.4266000000000004E-4</v>
      </c>
      <c r="AI6993" s="2">
        <f t="shared" si="461"/>
        <v>1.9636087493222101</v>
      </c>
    </row>
    <row r="6994" spans="26:35" hidden="1" x14ac:dyDescent="0.25">
      <c r="Z6994"/>
      <c r="AD6994" s="5">
        <f t="shared" si="458"/>
        <v>46875</v>
      </c>
      <c r="AE6994" s="96" cm="1">
        <f t="array" ref="AE6994">_xlfn.XLOOKUP(AD6993,SELICHistorico[Data],SELICHistorico[SELIC dia]/100,AE6993,0)</f>
        <v>5.4266000000000004E-4</v>
      </c>
      <c r="AF6994" s="80">
        <f t="shared" si="460"/>
        <v>1.9646743212461173</v>
      </c>
      <c r="AG6994" s="123">
        <f t="shared" si="459"/>
        <v>1964.674321</v>
      </c>
      <c r="AH6994" s="126" cm="1">
        <f t="array" ref="AH6994">_xlfn.XLOOKUP(AD6993,CDIHistorico_[Data],CDIHistorico_[CDI dia]/100,AH6993,0)</f>
        <v>5.4266000000000004E-4</v>
      </c>
      <c r="AI6994" s="2">
        <f t="shared" si="461"/>
        <v>1.9646743212461173</v>
      </c>
    </row>
    <row r="6995" spans="26:35" hidden="1" x14ac:dyDescent="0.25">
      <c r="Z6995"/>
      <c r="AD6995" s="5">
        <f t="shared" si="458"/>
        <v>46876</v>
      </c>
      <c r="AE6995" s="96" cm="1">
        <f t="array" ref="AE6995">_xlfn.XLOOKUP(AD6994,SELICHistorico[Data],SELICHistorico[SELIC dia]/100,AE6994,0)</f>
        <v>5.4266000000000004E-4</v>
      </c>
      <c r="AF6995" s="80">
        <f t="shared" si="460"/>
        <v>1.9657404714132847</v>
      </c>
      <c r="AG6995" s="123">
        <f t="shared" si="459"/>
        <v>1965.7404710000001</v>
      </c>
      <c r="AH6995" s="126" cm="1">
        <f t="array" ref="AH6995">_xlfn.XLOOKUP(AD6994,CDIHistorico_[Data],CDIHistorico_[CDI dia]/100,AH6994,0)</f>
        <v>5.4266000000000004E-4</v>
      </c>
      <c r="AI6995" s="2">
        <f t="shared" si="461"/>
        <v>1.9657404714132847</v>
      </c>
    </row>
    <row r="6996" spans="26:35" hidden="1" x14ac:dyDescent="0.25">
      <c r="Z6996"/>
      <c r="AD6996" s="5">
        <f t="shared" ref="AD6996:AD7059" si="462">WORKDAY(AD6995,1,feriados)</f>
        <v>46877</v>
      </c>
      <c r="AE6996" s="96" cm="1">
        <f t="array" ref="AE6996">_xlfn.XLOOKUP(AD6995,SELICHistorico[Data],SELICHistorico[SELIC dia]/100,AE6995,0)</f>
        <v>5.4266000000000004E-4</v>
      </c>
      <c r="AF6996" s="80">
        <f t="shared" si="460"/>
        <v>1.9668072001375019</v>
      </c>
      <c r="AG6996" s="123">
        <f t="shared" si="459"/>
        <v>1966.8072</v>
      </c>
      <c r="AH6996" s="126" cm="1">
        <f t="array" ref="AH6996">_xlfn.XLOOKUP(AD6995,CDIHistorico_[Data],CDIHistorico_[CDI dia]/100,AH6995,0)</f>
        <v>5.4266000000000004E-4</v>
      </c>
      <c r="AI6996" s="2">
        <f t="shared" si="461"/>
        <v>1.9668072001375019</v>
      </c>
    </row>
    <row r="6997" spans="26:35" hidden="1" x14ac:dyDescent="0.25">
      <c r="Z6997"/>
      <c r="AD6997" s="5">
        <f t="shared" si="462"/>
        <v>46878</v>
      </c>
      <c r="AE6997" s="96" cm="1">
        <f t="array" ref="AE6997">_xlfn.XLOOKUP(AD6996,SELICHistorico[Data],SELICHistorico[SELIC dia]/100,AE6996,0)</f>
        <v>5.4266000000000004E-4</v>
      </c>
      <c r="AF6997" s="80">
        <f t="shared" si="460"/>
        <v>1.9678745077327287</v>
      </c>
      <c r="AG6997" s="123">
        <f t="shared" si="459"/>
        <v>1967.874507</v>
      </c>
      <c r="AH6997" s="126" cm="1">
        <f t="array" ref="AH6997">_xlfn.XLOOKUP(AD6996,CDIHistorico_[Data],CDIHistorico_[CDI dia]/100,AH6996,0)</f>
        <v>5.4266000000000004E-4</v>
      </c>
      <c r="AI6997" s="2">
        <f t="shared" si="461"/>
        <v>1.9678745077327287</v>
      </c>
    </row>
    <row r="6998" spans="26:35" hidden="1" x14ac:dyDescent="0.25">
      <c r="Z6998"/>
      <c r="AD6998" s="5">
        <f t="shared" si="462"/>
        <v>46881</v>
      </c>
      <c r="AE6998" s="96" cm="1">
        <f t="array" ref="AE6998">_xlfn.XLOOKUP(AD6997,SELICHistorico[Data],SELICHistorico[SELIC dia]/100,AE6997,0)</f>
        <v>5.4266000000000004E-4</v>
      </c>
      <c r="AF6998" s="80">
        <f t="shared" si="460"/>
        <v>1.9689423945130951</v>
      </c>
      <c r="AG6998" s="123">
        <f t="shared" si="459"/>
        <v>1968.9423939999999</v>
      </c>
      <c r="AH6998" s="126" cm="1">
        <f t="array" ref="AH6998">_xlfn.XLOOKUP(AD6997,CDIHistorico_[Data],CDIHistorico_[CDI dia]/100,AH6997,0)</f>
        <v>5.4266000000000004E-4</v>
      </c>
      <c r="AI6998" s="2">
        <f t="shared" si="461"/>
        <v>1.9689423945130951</v>
      </c>
    </row>
    <row r="6999" spans="26:35" hidden="1" x14ac:dyDescent="0.25">
      <c r="Z6999"/>
      <c r="AD6999" s="5">
        <f t="shared" si="462"/>
        <v>46882</v>
      </c>
      <c r="AE6999" s="96" cm="1">
        <f t="array" ref="AE6999">_xlfn.XLOOKUP(AD6998,SELICHistorico[Data],SELICHistorico[SELIC dia]/100,AE6998,0)</f>
        <v>5.4266000000000004E-4</v>
      </c>
      <c r="AF6999" s="80">
        <f t="shared" si="460"/>
        <v>1.9700108607929017</v>
      </c>
      <c r="AG6999" s="123">
        <f t="shared" si="459"/>
        <v>1970.0108600000001</v>
      </c>
      <c r="AH6999" s="126" cm="1">
        <f t="array" ref="AH6999">_xlfn.XLOOKUP(AD6998,CDIHistorico_[Data],CDIHistorico_[CDI dia]/100,AH6998,0)</f>
        <v>5.4266000000000004E-4</v>
      </c>
      <c r="AI6999" s="2">
        <f t="shared" si="461"/>
        <v>1.9700108607929017</v>
      </c>
    </row>
    <row r="7000" spans="26:35" hidden="1" x14ac:dyDescent="0.25">
      <c r="Z7000"/>
      <c r="AD7000" s="5">
        <f t="shared" si="462"/>
        <v>46883</v>
      </c>
      <c r="AE7000" s="96" cm="1">
        <f t="array" ref="AE7000">_xlfn.XLOOKUP(AD6999,SELICHistorico[Data],SELICHistorico[SELIC dia]/100,AE6999,0)</f>
        <v>5.4266000000000004E-4</v>
      </c>
      <c r="AF7000" s="80">
        <f t="shared" si="460"/>
        <v>1.9710799068866196</v>
      </c>
      <c r="AG7000" s="123">
        <f t="shared" si="459"/>
        <v>1971.0799059999999</v>
      </c>
      <c r="AH7000" s="126" cm="1">
        <f t="array" ref="AH7000">_xlfn.XLOOKUP(AD6999,CDIHistorico_[Data],CDIHistorico_[CDI dia]/100,AH6999,0)</f>
        <v>5.4266000000000004E-4</v>
      </c>
      <c r="AI7000" s="2">
        <f t="shared" si="461"/>
        <v>1.9710799068866196</v>
      </c>
    </row>
    <row r="7001" spans="26:35" hidden="1" x14ac:dyDescent="0.25">
      <c r="Z7001"/>
      <c r="AD7001" s="5">
        <f t="shared" si="462"/>
        <v>46884</v>
      </c>
      <c r="AE7001" s="96" cm="1">
        <f t="array" ref="AE7001">_xlfn.XLOOKUP(AD7000,SELICHistorico[Data],SELICHistorico[SELIC dia]/100,AE7000,0)</f>
        <v>5.4266000000000004E-4</v>
      </c>
      <c r="AF7001" s="80">
        <f t="shared" si="460"/>
        <v>1.9721495331088907</v>
      </c>
      <c r="AG7001" s="123">
        <f t="shared" si="459"/>
        <v>1972.149533</v>
      </c>
      <c r="AH7001" s="126" cm="1">
        <f t="array" ref="AH7001">_xlfn.XLOOKUP(AD7000,CDIHistorico_[Data],CDIHistorico_[CDI dia]/100,AH7000,0)</f>
        <v>5.4266000000000004E-4</v>
      </c>
      <c r="AI7001" s="2">
        <f t="shared" si="461"/>
        <v>1.9721495331088907</v>
      </c>
    </row>
    <row r="7002" spans="26:35" hidden="1" x14ac:dyDescent="0.25">
      <c r="Z7002"/>
      <c r="AD7002" s="5">
        <f t="shared" si="462"/>
        <v>46885</v>
      </c>
      <c r="AE7002" s="96" cm="1">
        <f t="array" ref="AE7002">_xlfn.XLOOKUP(AD7001,SELICHistorico[Data],SELICHistorico[SELIC dia]/100,AE7001,0)</f>
        <v>5.4266000000000004E-4</v>
      </c>
      <c r="AF7002" s="80">
        <f t="shared" si="460"/>
        <v>1.9732197397745277</v>
      </c>
      <c r="AG7002" s="123">
        <f t="shared" si="459"/>
        <v>1973.2197389999999</v>
      </c>
      <c r="AH7002" s="126" cm="1">
        <f t="array" ref="AH7002">_xlfn.XLOOKUP(AD7001,CDIHistorico_[Data],CDIHistorico_[CDI dia]/100,AH7001,0)</f>
        <v>5.4266000000000004E-4</v>
      </c>
      <c r="AI7002" s="2">
        <f t="shared" si="461"/>
        <v>1.9732197397745277</v>
      </c>
    </row>
    <row r="7003" spans="26:35" hidden="1" x14ac:dyDescent="0.25">
      <c r="Z7003"/>
      <c r="AD7003" s="5">
        <f t="shared" si="462"/>
        <v>46888</v>
      </c>
      <c r="AE7003" s="96" cm="1">
        <f t="array" ref="AE7003">_xlfn.XLOOKUP(AD7002,SELICHistorico[Data],SELICHistorico[SELIC dia]/100,AE7002,0)</f>
        <v>5.4266000000000004E-4</v>
      </c>
      <c r="AF7003" s="80">
        <f t="shared" si="460"/>
        <v>1.9742905271985138</v>
      </c>
      <c r="AG7003" s="123">
        <f t="shared" si="459"/>
        <v>1974.2905270000001</v>
      </c>
      <c r="AH7003" s="126" cm="1">
        <f t="array" ref="AH7003">_xlfn.XLOOKUP(AD7002,CDIHistorico_[Data],CDIHistorico_[CDI dia]/100,AH7002,0)</f>
        <v>5.4266000000000004E-4</v>
      </c>
      <c r="AI7003" s="2">
        <f t="shared" si="461"/>
        <v>1.9742905271985138</v>
      </c>
    </row>
    <row r="7004" spans="26:35" hidden="1" x14ac:dyDescent="0.25">
      <c r="Z7004"/>
      <c r="AD7004" s="5">
        <f t="shared" si="462"/>
        <v>46889</v>
      </c>
      <c r="AE7004" s="96" cm="1">
        <f t="array" ref="AE7004">_xlfn.XLOOKUP(AD7003,SELICHistorico[Data],SELICHistorico[SELIC dia]/100,AE7003,0)</f>
        <v>5.4266000000000004E-4</v>
      </c>
      <c r="AF7004" s="80">
        <f t="shared" si="460"/>
        <v>1.9753618956960035</v>
      </c>
      <c r="AG7004" s="123">
        <f t="shared" si="459"/>
        <v>1975.361895</v>
      </c>
      <c r="AH7004" s="126" cm="1">
        <f t="array" ref="AH7004">_xlfn.XLOOKUP(AD7003,CDIHistorico_[Data],CDIHistorico_[CDI dia]/100,AH7003,0)</f>
        <v>5.4266000000000004E-4</v>
      </c>
      <c r="AI7004" s="2">
        <f t="shared" si="461"/>
        <v>1.9753618956960035</v>
      </c>
    </row>
    <row r="7005" spans="26:35" hidden="1" x14ac:dyDescent="0.25">
      <c r="Z7005"/>
      <c r="AD7005" s="5">
        <f t="shared" si="462"/>
        <v>46890</v>
      </c>
      <c r="AE7005" s="96" cm="1">
        <f t="array" ref="AE7005">_xlfn.XLOOKUP(AD7004,SELICHistorico[Data],SELICHistorico[SELIC dia]/100,AE7004,0)</f>
        <v>5.4266000000000004E-4</v>
      </c>
      <c r="AF7005" s="80">
        <f t="shared" si="460"/>
        <v>1.976433845582322</v>
      </c>
      <c r="AG7005" s="123">
        <f t="shared" si="459"/>
        <v>1976.433845</v>
      </c>
      <c r="AH7005" s="126" cm="1">
        <f t="array" ref="AH7005">_xlfn.XLOOKUP(AD7004,CDIHistorico_[Data],CDIHistorico_[CDI dia]/100,AH7004,0)</f>
        <v>5.4266000000000004E-4</v>
      </c>
      <c r="AI7005" s="2">
        <f t="shared" si="461"/>
        <v>1.976433845582322</v>
      </c>
    </row>
    <row r="7006" spans="26:35" hidden="1" x14ac:dyDescent="0.25">
      <c r="Z7006"/>
      <c r="AD7006" s="5">
        <f t="shared" si="462"/>
        <v>46891</v>
      </c>
      <c r="AE7006" s="96" cm="1">
        <f t="array" ref="AE7006">_xlfn.XLOOKUP(AD7005,SELICHistorico[Data],SELICHistorico[SELIC dia]/100,AE7005,0)</f>
        <v>5.4266000000000004E-4</v>
      </c>
      <c r="AF7006" s="80">
        <f t="shared" si="460"/>
        <v>1.9775063771729657</v>
      </c>
      <c r="AG7006" s="123">
        <f t="shared" si="459"/>
        <v>1977.5063769999999</v>
      </c>
      <c r="AH7006" s="126" cm="1">
        <f t="array" ref="AH7006">_xlfn.XLOOKUP(AD7005,CDIHistorico_[Data],CDIHistorico_[CDI dia]/100,AH7005,0)</f>
        <v>5.4266000000000004E-4</v>
      </c>
      <c r="AI7006" s="2">
        <f t="shared" si="461"/>
        <v>1.9775063771729657</v>
      </c>
    </row>
    <row r="7007" spans="26:35" hidden="1" x14ac:dyDescent="0.25">
      <c r="Z7007"/>
      <c r="AD7007" s="5">
        <f t="shared" si="462"/>
        <v>46892</v>
      </c>
      <c r="AE7007" s="96" cm="1">
        <f t="array" ref="AE7007">_xlfn.XLOOKUP(AD7006,SELICHistorico[Data],SELICHistorico[SELIC dia]/100,AE7006,0)</f>
        <v>5.4266000000000004E-4</v>
      </c>
      <c r="AF7007" s="80">
        <f t="shared" si="460"/>
        <v>1.9785794907836025</v>
      </c>
      <c r="AG7007" s="123">
        <f t="shared" si="459"/>
        <v>1978.5794900000001</v>
      </c>
      <c r="AH7007" s="126" cm="1">
        <f t="array" ref="AH7007">_xlfn.XLOOKUP(AD7006,CDIHistorico_[Data],CDIHistorico_[CDI dia]/100,AH7006,0)</f>
        <v>5.4266000000000004E-4</v>
      </c>
      <c r="AI7007" s="2">
        <f t="shared" si="461"/>
        <v>1.9785794907836025</v>
      </c>
    </row>
    <row r="7008" spans="26:35" hidden="1" x14ac:dyDescent="0.25">
      <c r="Z7008"/>
      <c r="AD7008" s="5">
        <f t="shared" si="462"/>
        <v>46895</v>
      </c>
      <c r="AE7008" s="96" cm="1">
        <f t="array" ref="AE7008">_xlfn.XLOOKUP(AD7007,SELICHistorico[Data],SELICHistorico[SELIC dia]/100,AE7007,0)</f>
        <v>5.4266000000000004E-4</v>
      </c>
      <c r="AF7008" s="80">
        <f t="shared" si="460"/>
        <v>1.9796531867300713</v>
      </c>
      <c r="AG7008" s="123">
        <f t="shared" si="459"/>
        <v>1979.653186</v>
      </c>
      <c r="AH7008" s="126" cm="1">
        <f t="array" ref="AH7008">_xlfn.XLOOKUP(AD7007,CDIHistorico_[Data],CDIHistorico_[CDI dia]/100,AH7007,0)</f>
        <v>5.4266000000000004E-4</v>
      </c>
      <c r="AI7008" s="2">
        <f t="shared" si="461"/>
        <v>1.9796531867300713</v>
      </c>
    </row>
    <row r="7009" spans="26:35" hidden="1" x14ac:dyDescent="0.25">
      <c r="Z7009"/>
      <c r="AD7009" s="5">
        <f t="shared" si="462"/>
        <v>46896</v>
      </c>
      <c r="AE7009" s="96" cm="1">
        <f t="array" ref="AE7009">_xlfn.XLOOKUP(AD7008,SELICHistorico[Data],SELICHistorico[SELIC dia]/100,AE7008,0)</f>
        <v>5.4266000000000004E-4</v>
      </c>
      <c r="AF7009" s="80">
        <f t="shared" si="460"/>
        <v>1.9807274653283824</v>
      </c>
      <c r="AG7009" s="123">
        <f t="shared" si="459"/>
        <v>1980.7274649999999</v>
      </c>
      <c r="AH7009" s="126" cm="1">
        <f t="array" ref="AH7009">_xlfn.XLOOKUP(AD7008,CDIHistorico_[Data],CDIHistorico_[CDI dia]/100,AH7008,0)</f>
        <v>5.4266000000000004E-4</v>
      </c>
      <c r="AI7009" s="2">
        <f t="shared" si="461"/>
        <v>1.9807274653283824</v>
      </c>
    </row>
    <row r="7010" spans="26:35" hidden="1" x14ac:dyDescent="0.25">
      <c r="Z7010"/>
      <c r="AD7010" s="5">
        <f t="shared" si="462"/>
        <v>46897</v>
      </c>
      <c r="AE7010" s="96" cm="1">
        <f t="array" ref="AE7010">_xlfn.XLOOKUP(AD7009,SELICHistorico[Data],SELICHistorico[SELIC dia]/100,AE7009,0)</f>
        <v>5.4266000000000004E-4</v>
      </c>
      <c r="AF7010" s="80">
        <f t="shared" si="460"/>
        <v>1.9818023268947176</v>
      </c>
      <c r="AG7010" s="123">
        <f t="shared" si="459"/>
        <v>1981.802326</v>
      </c>
      <c r="AH7010" s="126" cm="1">
        <f t="array" ref="AH7010">_xlfn.XLOOKUP(AD7009,CDIHistorico_[Data],CDIHistorico_[CDI dia]/100,AH7009,0)</f>
        <v>5.4266000000000004E-4</v>
      </c>
      <c r="AI7010" s="2">
        <f t="shared" si="461"/>
        <v>1.9818023268947176</v>
      </c>
    </row>
    <row r="7011" spans="26:35" hidden="1" x14ac:dyDescent="0.25">
      <c r="Z7011"/>
      <c r="AD7011" s="5">
        <f t="shared" si="462"/>
        <v>46898</v>
      </c>
      <c r="AE7011" s="96" cm="1">
        <f t="array" ref="AE7011">_xlfn.XLOOKUP(AD7010,SELICHistorico[Data],SELICHistorico[SELIC dia]/100,AE7010,0)</f>
        <v>5.4266000000000004E-4</v>
      </c>
      <c r="AF7011" s="80">
        <f t="shared" si="460"/>
        <v>1.9828777717454302</v>
      </c>
      <c r="AG7011" s="123">
        <f t="shared" si="459"/>
        <v>1982.8777709999999</v>
      </c>
      <c r="AH7011" s="126" cm="1">
        <f t="array" ref="AH7011">_xlfn.XLOOKUP(AD7010,CDIHistorico_[Data],CDIHistorico_[CDI dia]/100,AH7010,0)</f>
        <v>5.4266000000000004E-4</v>
      </c>
      <c r="AI7011" s="2">
        <f t="shared" si="461"/>
        <v>1.9828777717454302</v>
      </c>
    </row>
    <row r="7012" spans="26:35" hidden="1" x14ac:dyDescent="0.25">
      <c r="Z7012"/>
      <c r="AD7012" s="5">
        <f t="shared" si="462"/>
        <v>46899</v>
      </c>
      <c r="AE7012" s="96" cm="1">
        <f t="array" ref="AE7012">_xlfn.XLOOKUP(AD7011,SELICHistorico[Data],SELICHistorico[SELIC dia]/100,AE7011,0)</f>
        <v>5.4266000000000004E-4</v>
      </c>
      <c r="AF7012" s="80">
        <f t="shared" si="460"/>
        <v>1.9839538001970456</v>
      </c>
      <c r="AG7012" s="123">
        <f t="shared" si="459"/>
        <v>1983.9538</v>
      </c>
      <c r="AH7012" s="126" cm="1">
        <f t="array" ref="AH7012">_xlfn.XLOOKUP(AD7011,CDIHistorico_[Data],CDIHistorico_[CDI dia]/100,AH7011,0)</f>
        <v>5.4266000000000004E-4</v>
      </c>
      <c r="AI7012" s="2">
        <f t="shared" si="461"/>
        <v>1.9839538001970456</v>
      </c>
    </row>
    <row r="7013" spans="26:35" hidden="1" x14ac:dyDescent="0.25">
      <c r="Z7013"/>
      <c r="AD7013" s="5">
        <f t="shared" si="462"/>
        <v>46902</v>
      </c>
      <c r="AE7013" s="96" cm="1">
        <f t="array" ref="AE7013">_xlfn.XLOOKUP(AD7012,SELICHistorico[Data],SELICHistorico[SELIC dia]/100,AE7012,0)</f>
        <v>5.4266000000000004E-4</v>
      </c>
      <c r="AF7013" s="80">
        <f t="shared" si="460"/>
        <v>1.9850304125662606</v>
      </c>
      <c r="AG7013" s="123">
        <f t="shared" si="459"/>
        <v>1985.0304120000001</v>
      </c>
      <c r="AH7013" s="126" cm="1">
        <f t="array" ref="AH7013">_xlfn.XLOOKUP(AD7012,CDIHistorico_[Data],CDIHistorico_[CDI dia]/100,AH7012,0)</f>
        <v>5.4266000000000004E-4</v>
      </c>
      <c r="AI7013" s="2">
        <f t="shared" si="461"/>
        <v>1.9850304125662606</v>
      </c>
    </row>
    <row r="7014" spans="26:35" hidden="1" x14ac:dyDescent="0.25">
      <c r="Z7014"/>
      <c r="AD7014" s="5">
        <f t="shared" si="462"/>
        <v>46903</v>
      </c>
      <c r="AE7014" s="96" cm="1">
        <f t="array" ref="AE7014">_xlfn.XLOOKUP(AD7013,SELICHistorico[Data],SELICHistorico[SELIC dia]/100,AE7013,0)</f>
        <v>5.4266000000000004E-4</v>
      </c>
      <c r="AF7014" s="80">
        <f t="shared" si="460"/>
        <v>1.9861076091699439</v>
      </c>
      <c r="AG7014" s="123">
        <f t="shared" si="459"/>
        <v>1986.1076089999999</v>
      </c>
      <c r="AH7014" s="126" cm="1">
        <f t="array" ref="AH7014">_xlfn.XLOOKUP(AD7013,CDIHistorico_[Data],CDIHistorico_[CDI dia]/100,AH7013,0)</f>
        <v>5.4266000000000004E-4</v>
      </c>
      <c r="AI7014" s="2">
        <f t="shared" si="461"/>
        <v>1.9861076091699439</v>
      </c>
    </row>
    <row r="7015" spans="26:35" hidden="1" x14ac:dyDescent="0.25">
      <c r="Z7015"/>
      <c r="AD7015" s="5">
        <f t="shared" si="462"/>
        <v>46904</v>
      </c>
      <c r="AE7015" s="96" cm="1">
        <f t="array" ref="AE7015">_xlfn.XLOOKUP(AD7014,SELICHistorico[Data],SELICHistorico[SELIC dia]/100,AE7014,0)</f>
        <v>5.4266000000000004E-4</v>
      </c>
      <c r="AF7015" s="80">
        <f t="shared" si="460"/>
        <v>1.9871853903251362</v>
      </c>
      <c r="AG7015" s="123">
        <f t="shared" si="459"/>
        <v>1987.1853900000001</v>
      </c>
      <c r="AH7015" s="126" cm="1">
        <f t="array" ref="AH7015">_xlfn.XLOOKUP(AD7014,CDIHistorico_[Data],CDIHistorico_[CDI dia]/100,AH7014,0)</f>
        <v>5.4266000000000004E-4</v>
      </c>
      <c r="AI7015" s="2">
        <f t="shared" si="461"/>
        <v>1.9871853903251362</v>
      </c>
    </row>
    <row r="7016" spans="26:35" hidden="1" x14ac:dyDescent="0.25">
      <c r="Z7016"/>
      <c r="AD7016" s="5">
        <f t="shared" si="462"/>
        <v>46905</v>
      </c>
      <c r="AE7016" s="96" cm="1">
        <f t="array" ref="AE7016">_xlfn.XLOOKUP(AD7015,SELICHistorico[Data],SELICHistorico[SELIC dia]/100,AE7015,0)</f>
        <v>5.4266000000000004E-4</v>
      </c>
      <c r="AF7016" s="80">
        <f t="shared" si="460"/>
        <v>1.9882637563490502</v>
      </c>
      <c r="AG7016" s="123">
        <f t="shared" si="459"/>
        <v>1988.2637560000001</v>
      </c>
      <c r="AH7016" s="126" cm="1">
        <f t="array" ref="AH7016">_xlfn.XLOOKUP(AD7015,CDIHistorico_[Data],CDIHistorico_[CDI dia]/100,AH7015,0)</f>
        <v>5.4266000000000004E-4</v>
      </c>
      <c r="AI7016" s="2">
        <f t="shared" si="461"/>
        <v>1.9882637563490502</v>
      </c>
    </row>
    <row r="7017" spans="26:35" hidden="1" x14ac:dyDescent="0.25">
      <c r="Z7017"/>
      <c r="AD7017" s="5">
        <f t="shared" si="462"/>
        <v>46906</v>
      </c>
      <c r="AE7017" s="96" cm="1">
        <f t="array" ref="AE7017">_xlfn.XLOOKUP(AD7016,SELICHistorico[Data],SELICHistorico[SELIC dia]/100,AE7016,0)</f>
        <v>5.4266000000000004E-4</v>
      </c>
      <c r="AF7017" s="80">
        <f t="shared" si="460"/>
        <v>1.9893427075590706</v>
      </c>
      <c r="AG7017" s="123">
        <f t="shared" si="459"/>
        <v>1989.342707</v>
      </c>
      <c r="AH7017" s="126" cm="1">
        <f t="array" ref="AH7017">_xlfn.XLOOKUP(AD7016,CDIHistorico_[Data],CDIHistorico_[CDI dia]/100,AH7016,0)</f>
        <v>5.4266000000000004E-4</v>
      </c>
      <c r="AI7017" s="2">
        <f t="shared" si="461"/>
        <v>1.9893427075590706</v>
      </c>
    </row>
    <row r="7018" spans="26:35" hidden="1" x14ac:dyDescent="0.25">
      <c r="Z7018"/>
      <c r="AD7018" s="5">
        <f t="shared" si="462"/>
        <v>46909</v>
      </c>
      <c r="AE7018" s="96" cm="1">
        <f t="array" ref="AE7018">_xlfn.XLOOKUP(AD7017,SELICHistorico[Data],SELICHistorico[SELIC dia]/100,AE7017,0)</f>
        <v>5.4266000000000004E-4</v>
      </c>
      <c r="AF7018" s="80">
        <f t="shared" si="460"/>
        <v>1.9904222442727546</v>
      </c>
      <c r="AG7018" s="123">
        <f t="shared" si="459"/>
        <v>1990.4222440000001</v>
      </c>
      <c r="AH7018" s="126" cm="1">
        <f t="array" ref="AH7018">_xlfn.XLOOKUP(AD7017,CDIHistorico_[Data],CDIHistorico_[CDI dia]/100,AH7017,0)</f>
        <v>5.4266000000000004E-4</v>
      </c>
      <c r="AI7018" s="2">
        <f t="shared" si="461"/>
        <v>1.9904222442727546</v>
      </c>
    </row>
    <row r="7019" spans="26:35" hidden="1" x14ac:dyDescent="0.25">
      <c r="Z7019"/>
      <c r="AD7019" s="5">
        <f t="shared" si="462"/>
        <v>46910</v>
      </c>
      <c r="AE7019" s="96" cm="1">
        <f t="array" ref="AE7019">_xlfn.XLOOKUP(AD7018,SELICHistorico[Data],SELICHistorico[SELIC dia]/100,AE7018,0)</f>
        <v>5.4266000000000004E-4</v>
      </c>
      <c r="AF7019" s="80">
        <f t="shared" si="460"/>
        <v>1.9915023668078318</v>
      </c>
      <c r="AG7019" s="123">
        <f t="shared" si="459"/>
        <v>1991.5023659999999</v>
      </c>
      <c r="AH7019" s="126" cm="1">
        <f t="array" ref="AH7019">_xlfn.XLOOKUP(AD7018,CDIHistorico_[Data],CDIHistorico_[CDI dia]/100,AH7018,0)</f>
        <v>5.4266000000000004E-4</v>
      </c>
      <c r="AI7019" s="2">
        <f t="shared" si="461"/>
        <v>1.9915023668078318</v>
      </c>
    </row>
    <row r="7020" spans="26:35" hidden="1" x14ac:dyDescent="0.25">
      <c r="Z7020"/>
      <c r="AD7020" s="5">
        <f t="shared" si="462"/>
        <v>46911</v>
      </c>
      <c r="AE7020" s="96" cm="1">
        <f t="array" ref="AE7020">_xlfn.XLOOKUP(AD7019,SELICHistorico[Data],SELICHistorico[SELIC dia]/100,AE7019,0)</f>
        <v>5.4266000000000004E-4</v>
      </c>
      <c r="AF7020" s="80">
        <f t="shared" si="460"/>
        <v>1.9925830754822038</v>
      </c>
      <c r="AG7020" s="123">
        <f t="shared" si="459"/>
        <v>1992.583075</v>
      </c>
      <c r="AH7020" s="126" cm="1">
        <f t="array" ref="AH7020">_xlfn.XLOOKUP(AD7019,CDIHistorico_[Data],CDIHistorico_[CDI dia]/100,AH7019,0)</f>
        <v>5.4266000000000004E-4</v>
      </c>
      <c r="AI7020" s="2">
        <f t="shared" si="461"/>
        <v>1.9925830754822038</v>
      </c>
    </row>
    <row r="7021" spans="26:35" hidden="1" x14ac:dyDescent="0.25">
      <c r="Z7021"/>
      <c r="AD7021" s="5">
        <f t="shared" si="462"/>
        <v>46912</v>
      </c>
      <c r="AE7021" s="96" cm="1">
        <f t="array" ref="AE7021">_xlfn.XLOOKUP(AD7020,SELICHistorico[Data],SELICHistorico[SELIC dia]/100,AE7020,0)</f>
        <v>5.4266000000000004E-4</v>
      </c>
      <c r="AF7021" s="80">
        <f t="shared" si="460"/>
        <v>1.993664370613945</v>
      </c>
      <c r="AG7021" s="123">
        <f t="shared" si="459"/>
        <v>1993.66437</v>
      </c>
      <c r="AH7021" s="126" cm="1">
        <f t="array" ref="AH7021">_xlfn.XLOOKUP(AD7020,CDIHistorico_[Data],CDIHistorico_[CDI dia]/100,AH7020,0)</f>
        <v>5.4266000000000004E-4</v>
      </c>
      <c r="AI7021" s="2">
        <f t="shared" si="461"/>
        <v>1.993664370613945</v>
      </c>
    </row>
    <row r="7022" spans="26:35" hidden="1" x14ac:dyDescent="0.25">
      <c r="Z7022"/>
      <c r="AD7022" s="5">
        <f t="shared" si="462"/>
        <v>46913</v>
      </c>
      <c r="AE7022" s="96" cm="1">
        <f t="array" ref="AE7022">_xlfn.XLOOKUP(AD7021,SELICHistorico[Data],SELICHistorico[SELIC dia]/100,AE7021,0)</f>
        <v>5.4266000000000004E-4</v>
      </c>
      <c r="AF7022" s="80">
        <f t="shared" si="460"/>
        <v>1.9947462525213024</v>
      </c>
      <c r="AG7022" s="123">
        <f t="shared" si="459"/>
        <v>1994.7462519999999</v>
      </c>
      <c r="AH7022" s="126" cm="1">
        <f t="array" ref="AH7022">_xlfn.XLOOKUP(AD7021,CDIHistorico_[Data],CDIHistorico_[CDI dia]/100,AH7021,0)</f>
        <v>5.4266000000000004E-4</v>
      </c>
      <c r="AI7022" s="2">
        <f t="shared" si="461"/>
        <v>1.9947462525213024</v>
      </c>
    </row>
    <row r="7023" spans="26:35" hidden="1" x14ac:dyDescent="0.25">
      <c r="Z7023"/>
      <c r="AD7023" s="5">
        <f t="shared" si="462"/>
        <v>46916</v>
      </c>
      <c r="AE7023" s="96" cm="1">
        <f t="array" ref="AE7023">_xlfn.XLOOKUP(AD7022,SELICHistorico[Data],SELICHistorico[SELIC dia]/100,AE7022,0)</f>
        <v>5.4266000000000004E-4</v>
      </c>
      <c r="AF7023" s="80">
        <f t="shared" si="460"/>
        <v>1.9958287215226957</v>
      </c>
      <c r="AG7023" s="123">
        <f t="shared" si="459"/>
        <v>1995.8287210000001</v>
      </c>
      <c r="AH7023" s="126" cm="1">
        <f t="array" ref="AH7023">_xlfn.XLOOKUP(AD7022,CDIHistorico_[Data],CDIHistorico_[CDI dia]/100,AH7022,0)</f>
        <v>5.4266000000000004E-4</v>
      </c>
      <c r="AI7023" s="2">
        <f t="shared" si="461"/>
        <v>1.9958287215226957</v>
      </c>
    </row>
    <row r="7024" spans="26:35" hidden="1" x14ac:dyDescent="0.25">
      <c r="Z7024"/>
      <c r="AD7024" s="5">
        <f t="shared" si="462"/>
        <v>46917</v>
      </c>
      <c r="AE7024" s="96" cm="1">
        <f t="array" ref="AE7024">_xlfn.XLOOKUP(AD7023,SELICHistorico[Data],SELICHistorico[SELIC dia]/100,AE7023,0)</f>
        <v>5.4266000000000004E-4</v>
      </c>
      <c r="AF7024" s="80">
        <f t="shared" si="460"/>
        <v>1.9969117779367174</v>
      </c>
      <c r="AG7024" s="123">
        <f t="shared" si="459"/>
        <v>1996.911777</v>
      </c>
      <c r="AH7024" s="126" cm="1">
        <f t="array" ref="AH7024">_xlfn.XLOOKUP(AD7023,CDIHistorico_[Data],CDIHistorico_[CDI dia]/100,AH7023,0)</f>
        <v>5.4266000000000004E-4</v>
      </c>
      <c r="AI7024" s="2">
        <f t="shared" si="461"/>
        <v>1.9969117779367174</v>
      </c>
    </row>
    <row r="7025" spans="26:35" hidden="1" x14ac:dyDescent="0.25">
      <c r="Z7025"/>
      <c r="AD7025" s="5">
        <f t="shared" si="462"/>
        <v>46918</v>
      </c>
      <c r="AE7025" s="96" cm="1">
        <f t="array" ref="AE7025">_xlfn.XLOOKUP(AD7024,SELICHistorico[Data],SELICHistorico[SELIC dia]/100,AE7024,0)</f>
        <v>5.4266000000000004E-4</v>
      </c>
      <c r="AF7025" s="80">
        <f t="shared" si="460"/>
        <v>1.9979954220821325</v>
      </c>
      <c r="AG7025" s="123">
        <f t="shared" si="459"/>
        <v>1997.995422</v>
      </c>
      <c r="AH7025" s="126" cm="1">
        <f t="array" ref="AH7025">_xlfn.XLOOKUP(AD7024,CDIHistorico_[Data],CDIHistorico_[CDI dia]/100,AH7024,0)</f>
        <v>5.4266000000000004E-4</v>
      </c>
      <c r="AI7025" s="2">
        <f t="shared" si="461"/>
        <v>1.9979954220821325</v>
      </c>
    </row>
    <row r="7026" spans="26:35" hidden="1" x14ac:dyDescent="0.25">
      <c r="Z7026"/>
      <c r="AD7026" s="5">
        <f t="shared" si="462"/>
        <v>46920</v>
      </c>
      <c r="AE7026" s="96" cm="1">
        <f t="array" ref="AE7026">_xlfn.XLOOKUP(AD7025,SELICHistorico[Data],SELICHistorico[SELIC dia]/100,AE7025,0)</f>
        <v>5.4266000000000004E-4</v>
      </c>
      <c r="AF7026" s="80">
        <f t="shared" si="460"/>
        <v>1.9990796542778797</v>
      </c>
      <c r="AG7026" s="123">
        <f t="shared" si="459"/>
        <v>1999.0796539999999</v>
      </c>
      <c r="AH7026" s="126" cm="1">
        <f t="array" ref="AH7026">_xlfn.XLOOKUP(AD7025,CDIHistorico_[Data],CDIHistorico_[CDI dia]/100,AH7025,0)</f>
        <v>5.4266000000000004E-4</v>
      </c>
      <c r="AI7026" s="2">
        <f t="shared" si="461"/>
        <v>1.9990796542778797</v>
      </c>
    </row>
    <row r="7027" spans="26:35" hidden="1" x14ac:dyDescent="0.25">
      <c r="Z7027"/>
      <c r="AD7027" s="5">
        <f t="shared" si="462"/>
        <v>46923</v>
      </c>
      <c r="AE7027" s="96" cm="1">
        <f t="array" ref="AE7027">_xlfn.XLOOKUP(AD7026,SELICHistorico[Data],SELICHistorico[SELIC dia]/100,AE7026,0)</f>
        <v>5.4266000000000004E-4</v>
      </c>
      <c r="AF7027" s="80">
        <f t="shared" si="460"/>
        <v>2.00016447484307</v>
      </c>
      <c r="AG7027" s="123">
        <f t="shared" si="459"/>
        <v>2000.1644739999999</v>
      </c>
      <c r="AH7027" s="126" cm="1">
        <f t="array" ref="AH7027">_xlfn.XLOOKUP(AD7026,CDIHistorico_[Data],CDIHistorico_[CDI dia]/100,AH7026,0)</f>
        <v>5.4266000000000004E-4</v>
      </c>
      <c r="AI7027" s="2">
        <f t="shared" si="461"/>
        <v>2.00016447484307</v>
      </c>
    </row>
    <row r="7028" spans="26:35" hidden="1" x14ac:dyDescent="0.25">
      <c r="Z7028"/>
      <c r="AD7028" s="5">
        <f t="shared" si="462"/>
        <v>46924</v>
      </c>
      <c r="AE7028" s="96" cm="1">
        <f t="array" ref="AE7028">_xlfn.XLOOKUP(AD7027,SELICHistorico[Data],SELICHistorico[SELIC dia]/100,AE7027,0)</f>
        <v>5.4266000000000004E-4</v>
      </c>
      <c r="AF7028" s="80">
        <f t="shared" si="460"/>
        <v>2.0012498840969886</v>
      </c>
      <c r="AG7028" s="123">
        <f t="shared" si="459"/>
        <v>2001.2498840000001</v>
      </c>
      <c r="AH7028" s="126" cm="1">
        <f t="array" ref="AH7028">_xlfn.XLOOKUP(AD7027,CDIHistorico_[Data],CDIHistorico_[CDI dia]/100,AH7027,0)</f>
        <v>5.4266000000000004E-4</v>
      </c>
      <c r="AI7028" s="2">
        <f t="shared" si="461"/>
        <v>2.0012498840969886</v>
      </c>
    </row>
    <row r="7029" spans="26:35" hidden="1" x14ac:dyDescent="0.25">
      <c r="Z7029"/>
      <c r="AD7029" s="5">
        <f t="shared" si="462"/>
        <v>46925</v>
      </c>
      <c r="AE7029" s="96" cm="1">
        <f t="array" ref="AE7029">_xlfn.XLOOKUP(AD7028,SELICHistorico[Data],SELICHistorico[SELIC dia]/100,AE7028,0)</f>
        <v>5.4266000000000004E-4</v>
      </c>
      <c r="AF7029" s="80">
        <f t="shared" si="460"/>
        <v>2.0023358823590929</v>
      </c>
      <c r="AG7029" s="123">
        <f t="shared" si="459"/>
        <v>2002.3358820000001</v>
      </c>
      <c r="AH7029" s="126" cm="1">
        <f t="array" ref="AH7029">_xlfn.XLOOKUP(AD7028,CDIHistorico_[Data],CDIHistorico_[CDI dia]/100,AH7028,0)</f>
        <v>5.4266000000000004E-4</v>
      </c>
      <c r="AI7029" s="2">
        <f t="shared" si="461"/>
        <v>2.0023358823590929</v>
      </c>
    </row>
    <row r="7030" spans="26:35" hidden="1" x14ac:dyDescent="0.25">
      <c r="Z7030"/>
      <c r="AD7030" s="5">
        <f t="shared" si="462"/>
        <v>46926</v>
      </c>
      <c r="AE7030" s="96" cm="1">
        <f t="array" ref="AE7030">_xlfn.XLOOKUP(AD7029,SELICHistorico[Data],SELICHistorico[SELIC dia]/100,AE7029,0)</f>
        <v>5.4266000000000004E-4</v>
      </c>
      <c r="AF7030" s="80">
        <f t="shared" si="460"/>
        <v>2.003422469949014</v>
      </c>
      <c r="AG7030" s="123">
        <f t="shared" si="459"/>
        <v>2003.4224690000001</v>
      </c>
      <c r="AH7030" s="126" cm="1">
        <f t="array" ref="AH7030">_xlfn.XLOOKUP(AD7029,CDIHistorico_[Data],CDIHistorico_[CDI dia]/100,AH7029,0)</f>
        <v>5.4266000000000004E-4</v>
      </c>
      <c r="AI7030" s="2">
        <f t="shared" si="461"/>
        <v>2.003422469949014</v>
      </c>
    </row>
    <row r="7031" spans="26:35" hidden="1" x14ac:dyDescent="0.25">
      <c r="Z7031"/>
      <c r="AD7031" s="5">
        <f t="shared" si="462"/>
        <v>46927</v>
      </c>
      <c r="AE7031" s="96" cm="1">
        <f t="array" ref="AE7031">_xlfn.XLOOKUP(AD7030,SELICHistorico[Data],SELICHistorico[SELIC dia]/100,AE7030,0)</f>
        <v>5.4266000000000004E-4</v>
      </c>
      <c r="AF7031" s="80">
        <f t="shared" si="460"/>
        <v>2.0045096471865564</v>
      </c>
      <c r="AG7031" s="123">
        <f t="shared" si="459"/>
        <v>2004.5096470000001</v>
      </c>
      <c r="AH7031" s="126" cm="1">
        <f t="array" ref="AH7031">_xlfn.XLOOKUP(AD7030,CDIHistorico_[Data],CDIHistorico_[CDI dia]/100,AH7030,0)</f>
        <v>5.4266000000000004E-4</v>
      </c>
      <c r="AI7031" s="2">
        <f t="shared" si="461"/>
        <v>2.0045096471865564</v>
      </c>
    </row>
    <row r="7032" spans="26:35" hidden="1" x14ac:dyDescent="0.25">
      <c r="Z7032"/>
      <c r="AD7032" s="5">
        <f t="shared" si="462"/>
        <v>46930</v>
      </c>
      <c r="AE7032" s="96" cm="1">
        <f t="array" ref="AE7032">_xlfn.XLOOKUP(AD7031,SELICHistorico[Data],SELICHistorico[SELIC dia]/100,AE7031,0)</f>
        <v>5.4266000000000004E-4</v>
      </c>
      <c r="AF7032" s="80">
        <f t="shared" si="460"/>
        <v>2.0055974143916986</v>
      </c>
      <c r="AG7032" s="123">
        <f t="shared" si="459"/>
        <v>2005.5974140000001</v>
      </c>
      <c r="AH7032" s="126" cm="1">
        <f t="array" ref="AH7032">_xlfn.XLOOKUP(AD7031,CDIHistorico_[Data],CDIHistorico_[CDI dia]/100,AH7031,0)</f>
        <v>5.4266000000000004E-4</v>
      </c>
      <c r="AI7032" s="2">
        <f t="shared" si="461"/>
        <v>2.0055974143916986</v>
      </c>
    </row>
    <row r="7033" spans="26:35" hidden="1" x14ac:dyDescent="0.25">
      <c r="Z7033"/>
      <c r="AD7033" s="5">
        <f t="shared" si="462"/>
        <v>46931</v>
      </c>
      <c r="AE7033" s="96" cm="1">
        <f t="array" ref="AE7033">_xlfn.XLOOKUP(AD7032,SELICHistorico[Data],SELICHistorico[SELIC dia]/100,AE7032,0)</f>
        <v>5.4266000000000004E-4</v>
      </c>
      <c r="AF7033" s="80">
        <f t="shared" si="460"/>
        <v>2.0066857718845923</v>
      </c>
      <c r="AG7033" s="123">
        <f t="shared" si="459"/>
        <v>2006.6857709999999</v>
      </c>
      <c r="AH7033" s="126" cm="1">
        <f t="array" ref="AH7033">_xlfn.XLOOKUP(AD7032,CDIHistorico_[Data],CDIHistorico_[CDI dia]/100,AH7032,0)</f>
        <v>5.4266000000000004E-4</v>
      </c>
      <c r="AI7033" s="2">
        <f t="shared" si="461"/>
        <v>2.0066857718845923</v>
      </c>
    </row>
    <row r="7034" spans="26:35" hidden="1" x14ac:dyDescent="0.25">
      <c r="Z7034"/>
      <c r="AD7034" s="5">
        <f t="shared" si="462"/>
        <v>46932</v>
      </c>
      <c r="AE7034" s="96" cm="1">
        <f t="array" ref="AE7034">_xlfn.XLOOKUP(AD7033,SELICHistorico[Data],SELICHistorico[SELIC dia]/100,AE7033,0)</f>
        <v>5.4266000000000004E-4</v>
      </c>
      <c r="AF7034" s="80">
        <f t="shared" si="460"/>
        <v>2.0077747199855631</v>
      </c>
      <c r="AG7034" s="123">
        <f t="shared" si="459"/>
        <v>2007.774719</v>
      </c>
      <c r="AH7034" s="126" cm="1">
        <f t="array" ref="AH7034">_xlfn.XLOOKUP(AD7033,CDIHistorico_[Data],CDIHistorico_[CDI dia]/100,AH7033,0)</f>
        <v>5.4266000000000004E-4</v>
      </c>
      <c r="AI7034" s="2">
        <f t="shared" si="461"/>
        <v>2.0077747199855631</v>
      </c>
    </row>
    <row r="7035" spans="26:35" hidden="1" x14ac:dyDescent="0.25">
      <c r="Z7035"/>
      <c r="AD7035" s="5">
        <f t="shared" si="462"/>
        <v>46933</v>
      </c>
      <c r="AE7035" s="96" cm="1">
        <f t="array" ref="AE7035">_xlfn.XLOOKUP(AD7034,SELICHistorico[Data],SELICHistorico[SELIC dia]/100,AE7034,0)</f>
        <v>5.4266000000000004E-4</v>
      </c>
      <c r="AF7035" s="80">
        <f t="shared" si="460"/>
        <v>2.0088642590151107</v>
      </c>
      <c r="AG7035" s="123">
        <f t="shared" si="459"/>
        <v>2008.8642589999999</v>
      </c>
      <c r="AH7035" s="126" cm="1">
        <f t="array" ref="AH7035">_xlfn.XLOOKUP(AD7034,CDIHistorico_[Data],CDIHistorico_[CDI dia]/100,AH7034,0)</f>
        <v>5.4266000000000004E-4</v>
      </c>
      <c r="AI7035" s="2">
        <f t="shared" si="461"/>
        <v>2.0088642590151107</v>
      </c>
    </row>
    <row r="7036" spans="26:35" hidden="1" x14ac:dyDescent="0.25">
      <c r="Z7036"/>
      <c r="AD7036" s="5">
        <f t="shared" si="462"/>
        <v>46934</v>
      </c>
      <c r="AE7036" s="96" cm="1">
        <f t="array" ref="AE7036">_xlfn.XLOOKUP(AD7035,SELICHistorico[Data],SELICHistorico[SELIC dia]/100,AE7035,0)</f>
        <v>5.4266000000000004E-4</v>
      </c>
      <c r="AF7036" s="80">
        <f t="shared" si="460"/>
        <v>2.0099543892939078</v>
      </c>
      <c r="AG7036" s="123">
        <f t="shared" si="459"/>
        <v>2009.954389</v>
      </c>
      <c r="AH7036" s="126" cm="1">
        <f t="array" ref="AH7036">_xlfn.XLOOKUP(AD7035,CDIHistorico_[Data],CDIHistorico_[CDI dia]/100,AH7035,0)</f>
        <v>5.4266000000000004E-4</v>
      </c>
      <c r="AI7036" s="2">
        <f t="shared" si="461"/>
        <v>2.0099543892939078</v>
      </c>
    </row>
    <row r="7037" spans="26:35" hidden="1" x14ac:dyDescent="0.25">
      <c r="Z7037"/>
      <c r="AD7037" s="5">
        <f t="shared" si="462"/>
        <v>46937</v>
      </c>
      <c r="AE7037" s="96" cm="1">
        <f t="array" ref="AE7037">_xlfn.XLOOKUP(AD7036,SELICHistorico[Data],SELICHistorico[SELIC dia]/100,AE7036,0)</f>
        <v>5.4266000000000004E-4</v>
      </c>
      <c r="AF7037" s="80">
        <f t="shared" si="460"/>
        <v>2.0110451111428023</v>
      </c>
      <c r="AG7037" s="123">
        <f t="shared" si="459"/>
        <v>2011.0451109999999</v>
      </c>
      <c r="AH7037" s="126" cm="1">
        <f t="array" ref="AH7037">_xlfn.XLOOKUP(AD7036,CDIHistorico_[Data],CDIHistorico_[CDI dia]/100,AH7036,0)</f>
        <v>5.4266000000000004E-4</v>
      </c>
      <c r="AI7037" s="2">
        <f t="shared" si="461"/>
        <v>2.0110451111428023</v>
      </c>
    </row>
    <row r="7038" spans="26:35" hidden="1" x14ac:dyDescent="0.25">
      <c r="Z7038"/>
      <c r="AD7038" s="5">
        <f t="shared" si="462"/>
        <v>46938</v>
      </c>
      <c r="AE7038" s="96" cm="1">
        <f t="array" ref="AE7038">_xlfn.XLOOKUP(AD7037,SELICHistorico[Data],SELICHistorico[SELIC dia]/100,AE7037,0)</f>
        <v>5.4266000000000004E-4</v>
      </c>
      <c r="AF7038" s="80">
        <f t="shared" si="460"/>
        <v>2.0121364248828151</v>
      </c>
      <c r="AG7038" s="123">
        <f t="shared" si="459"/>
        <v>2012.136424</v>
      </c>
      <c r="AH7038" s="126" cm="1">
        <f t="array" ref="AH7038">_xlfn.XLOOKUP(AD7037,CDIHistorico_[Data],CDIHistorico_[CDI dia]/100,AH7037,0)</f>
        <v>5.4266000000000004E-4</v>
      </c>
      <c r="AI7038" s="2">
        <f t="shared" si="461"/>
        <v>2.0121364248828151</v>
      </c>
    </row>
    <row r="7039" spans="26:35" hidden="1" x14ac:dyDescent="0.25">
      <c r="Z7039"/>
      <c r="AD7039" s="5">
        <f t="shared" si="462"/>
        <v>46939</v>
      </c>
      <c r="AE7039" s="96" cm="1">
        <f t="array" ref="AE7039">_xlfn.XLOOKUP(AD7038,SELICHistorico[Data],SELICHistorico[SELIC dia]/100,AE7038,0)</f>
        <v>5.4266000000000004E-4</v>
      </c>
      <c r="AF7039" s="80">
        <f t="shared" si="460"/>
        <v>2.0132283308351422</v>
      </c>
      <c r="AG7039" s="123">
        <f t="shared" si="459"/>
        <v>2013.2283299999999</v>
      </c>
      <c r="AH7039" s="126" cm="1">
        <f t="array" ref="AH7039">_xlfn.XLOOKUP(AD7038,CDIHistorico_[Data],CDIHistorico_[CDI dia]/100,AH7038,0)</f>
        <v>5.4266000000000004E-4</v>
      </c>
      <c r="AI7039" s="2">
        <f t="shared" si="461"/>
        <v>2.0132283308351422</v>
      </c>
    </row>
    <row r="7040" spans="26:35" hidden="1" x14ac:dyDescent="0.25">
      <c r="Z7040"/>
      <c r="AD7040" s="5">
        <f t="shared" si="462"/>
        <v>46940</v>
      </c>
      <c r="AE7040" s="96" cm="1">
        <f t="array" ref="AE7040">_xlfn.XLOOKUP(AD7039,SELICHistorico[Data],SELICHistorico[SELIC dia]/100,AE7039,0)</f>
        <v>5.4266000000000004E-4</v>
      </c>
      <c r="AF7040" s="80">
        <f t="shared" si="460"/>
        <v>2.0143208293211532</v>
      </c>
      <c r="AG7040" s="123">
        <f t="shared" si="459"/>
        <v>2014.320829</v>
      </c>
      <c r="AH7040" s="126" cm="1">
        <f t="array" ref="AH7040">_xlfn.XLOOKUP(AD7039,CDIHistorico_[Data],CDIHistorico_[CDI dia]/100,AH7039,0)</f>
        <v>5.4266000000000004E-4</v>
      </c>
      <c r="AI7040" s="2">
        <f t="shared" si="461"/>
        <v>2.0143208293211532</v>
      </c>
    </row>
    <row r="7041" spans="26:35" hidden="1" x14ac:dyDescent="0.25">
      <c r="Z7041"/>
      <c r="AD7041" s="5">
        <f t="shared" si="462"/>
        <v>46941</v>
      </c>
      <c r="AE7041" s="96" cm="1">
        <f t="array" ref="AE7041">_xlfn.XLOOKUP(AD7040,SELICHistorico[Data],SELICHistorico[SELIC dia]/100,AE7040,0)</f>
        <v>5.4266000000000004E-4</v>
      </c>
      <c r="AF7041" s="80">
        <f t="shared" si="460"/>
        <v>2.0154139206623927</v>
      </c>
      <c r="AG7041" s="123">
        <f t="shared" si="459"/>
        <v>2015.41392</v>
      </c>
      <c r="AH7041" s="126" cm="1">
        <f t="array" ref="AH7041">_xlfn.XLOOKUP(AD7040,CDIHistorico_[Data],CDIHistorico_[CDI dia]/100,AH7040,0)</f>
        <v>5.4266000000000004E-4</v>
      </c>
      <c r="AI7041" s="2">
        <f t="shared" si="461"/>
        <v>2.0154139206623927</v>
      </c>
    </row>
    <row r="7042" spans="26:35" hidden="1" x14ac:dyDescent="0.25">
      <c r="Z7042"/>
      <c r="AD7042" s="5">
        <f t="shared" si="462"/>
        <v>46944</v>
      </c>
      <c r="AE7042" s="96" cm="1">
        <f t="array" ref="AE7042">_xlfn.XLOOKUP(AD7041,SELICHistorico[Data],SELICHistorico[SELIC dia]/100,AE7041,0)</f>
        <v>5.4266000000000004E-4</v>
      </c>
      <c r="AF7042" s="80">
        <f t="shared" si="460"/>
        <v>2.0165076051805793</v>
      </c>
      <c r="AG7042" s="123">
        <f t="shared" si="459"/>
        <v>2016.507605</v>
      </c>
      <c r="AH7042" s="126" cm="1">
        <f t="array" ref="AH7042">_xlfn.XLOOKUP(AD7041,CDIHistorico_[Data],CDIHistorico_[CDI dia]/100,AH7041,0)</f>
        <v>5.4266000000000004E-4</v>
      </c>
      <c r="AI7042" s="2">
        <f t="shared" si="461"/>
        <v>2.0165076051805793</v>
      </c>
    </row>
    <row r="7043" spans="26:35" hidden="1" x14ac:dyDescent="0.25">
      <c r="Z7043"/>
      <c r="AD7043" s="5">
        <f t="shared" si="462"/>
        <v>46945</v>
      </c>
      <c r="AE7043" s="96" cm="1">
        <f t="array" ref="AE7043">_xlfn.XLOOKUP(AD7042,SELICHistorico[Data],SELICHistorico[SELIC dia]/100,AE7042,0)</f>
        <v>5.4266000000000004E-4</v>
      </c>
      <c r="AF7043" s="80">
        <f t="shared" si="460"/>
        <v>2.0176018831976066</v>
      </c>
      <c r="AG7043" s="123">
        <f t="shared" si="459"/>
        <v>2017.601883</v>
      </c>
      <c r="AH7043" s="126" cm="1">
        <f t="array" ref="AH7043">_xlfn.XLOOKUP(AD7042,CDIHistorico_[Data],CDIHistorico_[CDI dia]/100,AH7042,0)</f>
        <v>5.4266000000000004E-4</v>
      </c>
      <c r="AI7043" s="2">
        <f t="shared" si="461"/>
        <v>2.0176018831976066</v>
      </c>
    </row>
    <row r="7044" spans="26:35" hidden="1" x14ac:dyDescent="0.25">
      <c r="Z7044"/>
      <c r="AD7044" s="5">
        <f t="shared" si="462"/>
        <v>46946</v>
      </c>
      <c r="AE7044" s="96" cm="1">
        <f t="array" ref="AE7044">_xlfn.XLOOKUP(AD7043,SELICHistorico[Data],SELICHistorico[SELIC dia]/100,AE7043,0)</f>
        <v>5.4266000000000004E-4</v>
      </c>
      <c r="AF7044" s="80">
        <f t="shared" si="460"/>
        <v>2.0186967550355428</v>
      </c>
      <c r="AG7044" s="123">
        <f t="shared" si="459"/>
        <v>2018.6967549999999</v>
      </c>
      <c r="AH7044" s="126" cm="1">
        <f t="array" ref="AH7044">_xlfn.XLOOKUP(AD7043,CDIHistorico_[Data],CDIHistorico_[CDI dia]/100,AH7043,0)</f>
        <v>5.4266000000000004E-4</v>
      </c>
      <c r="AI7044" s="2">
        <f t="shared" si="461"/>
        <v>2.0186967550355428</v>
      </c>
    </row>
    <row r="7045" spans="26:35" hidden="1" x14ac:dyDescent="0.25">
      <c r="Z7045"/>
      <c r="AD7045" s="5">
        <f t="shared" si="462"/>
        <v>46947</v>
      </c>
      <c r="AE7045" s="96" cm="1">
        <f t="array" ref="AE7045">_xlfn.XLOOKUP(AD7044,SELICHistorico[Data],SELICHistorico[SELIC dia]/100,AE7044,0)</f>
        <v>5.4266000000000004E-4</v>
      </c>
      <c r="AF7045" s="80">
        <f t="shared" si="460"/>
        <v>2.0197922210166306</v>
      </c>
      <c r="AG7045" s="123">
        <f t="shared" si="459"/>
        <v>2019.7922209999999</v>
      </c>
      <c r="AH7045" s="126" cm="1">
        <f t="array" ref="AH7045">_xlfn.XLOOKUP(AD7044,CDIHistorico_[Data],CDIHistorico_[CDI dia]/100,AH7044,0)</f>
        <v>5.4266000000000004E-4</v>
      </c>
      <c r="AI7045" s="2">
        <f t="shared" si="461"/>
        <v>2.0197922210166306</v>
      </c>
    </row>
    <row r="7046" spans="26:35" hidden="1" x14ac:dyDescent="0.25">
      <c r="Z7046"/>
      <c r="AD7046" s="5">
        <f t="shared" si="462"/>
        <v>46948</v>
      </c>
      <c r="AE7046" s="96" cm="1">
        <f t="array" ref="AE7046">_xlfn.XLOOKUP(AD7045,SELICHistorico[Data],SELICHistorico[SELIC dia]/100,AE7045,0)</f>
        <v>5.4266000000000004E-4</v>
      </c>
      <c r="AF7046" s="80">
        <f t="shared" si="460"/>
        <v>2.0208882814632876</v>
      </c>
      <c r="AG7046" s="123">
        <f t="shared" si="459"/>
        <v>2020.888281</v>
      </c>
      <c r="AH7046" s="126" cm="1">
        <f t="array" ref="AH7046">_xlfn.XLOOKUP(AD7045,CDIHistorico_[Data],CDIHistorico_[CDI dia]/100,AH7045,0)</f>
        <v>5.4266000000000004E-4</v>
      </c>
      <c r="AI7046" s="2">
        <f t="shared" si="461"/>
        <v>2.0208882814632876</v>
      </c>
    </row>
    <row r="7047" spans="26:35" hidden="1" x14ac:dyDescent="0.25">
      <c r="Z7047"/>
      <c r="AD7047" s="5">
        <f t="shared" si="462"/>
        <v>46951</v>
      </c>
      <c r="AE7047" s="96" cm="1">
        <f t="array" ref="AE7047">_xlfn.XLOOKUP(AD7046,SELICHistorico[Data],SELICHistorico[SELIC dia]/100,AE7046,0)</f>
        <v>5.4266000000000004E-4</v>
      </c>
      <c r="AF7047" s="80">
        <f t="shared" si="460"/>
        <v>2.0219849366981064</v>
      </c>
      <c r="AG7047" s="123">
        <f t="shared" si="459"/>
        <v>2021.9849360000001</v>
      </c>
      <c r="AH7047" s="126" cm="1">
        <f t="array" ref="AH7047">_xlfn.XLOOKUP(AD7046,CDIHistorico_[Data],CDIHistorico_[CDI dia]/100,AH7046,0)</f>
        <v>5.4266000000000004E-4</v>
      </c>
      <c r="AI7047" s="2">
        <f t="shared" si="461"/>
        <v>2.0219849366981064</v>
      </c>
    </row>
    <row r="7048" spans="26:35" hidden="1" x14ac:dyDescent="0.25">
      <c r="Z7048"/>
      <c r="AD7048" s="5">
        <f t="shared" si="462"/>
        <v>46952</v>
      </c>
      <c r="AE7048" s="96" cm="1">
        <f t="array" ref="AE7048">_xlfn.XLOOKUP(AD7047,SELICHistorico[Data],SELICHistorico[SELIC dia]/100,AE7047,0)</f>
        <v>5.4266000000000004E-4</v>
      </c>
      <c r="AF7048" s="80">
        <f t="shared" si="460"/>
        <v>2.0230821870438551</v>
      </c>
      <c r="AG7048" s="123">
        <f t="shared" si="459"/>
        <v>2023.082187</v>
      </c>
      <c r="AH7048" s="126" cm="1">
        <f t="array" ref="AH7048">_xlfn.XLOOKUP(AD7047,CDIHistorico_[Data],CDIHistorico_[CDI dia]/100,AH7047,0)</f>
        <v>5.4266000000000004E-4</v>
      </c>
      <c r="AI7048" s="2">
        <f t="shared" si="461"/>
        <v>2.0230821870438551</v>
      </c>
    </row>
    <row r="7049" spans="26:35" hidden="1" x14ac:dyDescent="0.25">
      <c r="Z7049"/>
      <c r="AD7049" s="5">
        <f t="shared" si="462"/>
        <v>46953</v>
      </c>
      <c r="AE7049" s="96" cm="1">
        <f t="array" ref="AE7049">_xlfn.XLOOKUP(AD7048,SELICHistorico[Data],SELICHistorico[SELIC dia]/100,AE7048,0)</f>
        <v>5.4266000000000004E-4</v>
      </c>
      <c r="AF7049" s="80">
        <f t="shared" si="460"/>
        <v>2.0241800328234762</v>
      </c>
      <c r="AG7049" s="123">
        <f t="shared" si="459"/>
        <v>2024.180032</v>
      </c>
      <c r="AH7049" s="126" cm="1">
        <f t="array" ref="AH7049">_xlfn.XLOOKUP(AD7048,CDIHistorico_[Data],CDIHistorico_[CDI dia]/100,AH7048,0)</f>
        <v>5.4266000000000004E-4</v>
      </c>
      <c r="AI7049" s="2">
        <f t="shared" si="461"/>
        <v>2.0241800328234762</v>
      </c>
    </row>
    <row r="7050" spans="26:35" hidden="1" x14ac:dyDescent="0.25">
      <c r="Z7050"/>
      <c r="AD7050" s="5">
        <f t="shared" si="462"/>
        <v>46954</v>
      </c>
      <c r="AE7050" s="96" cm="1">
        <f t="array" ref="AE7050">_xlfn.XLOOKUP(AD7049,SELICHistorico[Data],SELICHistorico[SELIC dia]/100,AE7049,0)</f>
        <v>5.4266000000000004E-4</v>
      </c>
      <c r="AF7050" s="80">
        <f t="shared" si="460"/>
        <v>2.0252784743600882</v>
      </c>
      <c r="AG7050" s="123">
        <f t="shared" si="459"/>
        <v>2025.278474</v>
      </c>
      <c r="AH7050" s="126" cm="1">
        <f t="array" ref="AH7050">_xlfn.XLOOKUP(AD7049,CDIHistorico_[Data],CDIHistorico_[CDI dia]/100,AH7049,0)</f>
        <v>5.4266000000000004E-4</v>
      </c>
      <c r="AI7050" s="2">
        <f t="shared" si="461"/>
        <v>2.0252784743600882</v>
      </c>
    </row>
    <row r="7051" spans="26:35" hidden="1" x14ac:dyDescent="0.25">
      <c r="Z7051"/>
      <c r="AD7051" s="5">
        <f t="shared" si="462"/>
        <v>46955</v>
      </c>
      <c r="AE7051" s="96" cm="1">
        <f t="array" ref="AE7051">_xlfn.XLOOKUP(AD7050,SELICHistorico[Data],SELICHistorico[SELIC dia]/100,AE7050,0)</f>
        <v>5.4266000000000004E-4</v>
      </c>
      <c r="AF7051" s="80">
        <f t="shared" si="460"/>
        <v>2.0263775119769845</v>
      </c>
      <c r="AG7051" s="123">
        <f t="shared" si="459"/>
        <v>2026.3775109999999</v>
      </c>
      <c r="AH7051" s="126" cm="1">
        <f t="array" ref="AH7051">_xlfn.XLOOKUP(AD7050,CDIHistorico_[Data],CDIHistorico_[CDI dia]/100,AH7050,0)</f>
        <v>5.4266000000000004E-4</v>
      </c>
      <c r="AI7051" s="2">
        <f t="shared" si="461"/>
        <v>2.0263775119769845</v>
      </c>
    </row>
    <row r="7052" spans="26:35" hidden="1" x14ac:dyDescent="0.25">
      <c r="Z7052"/>
      <c r="AD7052" s="5">
        <f t="shared" si="462"/>
        <v>46958</v>
      </c>
      <c r="AE7052" s="96" cm="1">
        <f t="array" ref="AE7052">_xlfn.XLOOKUP(AD7051,SELICHistorico[Data],SELICHistorico[SELIC dia]/100,AE7051,0)</f>
        <v>5.4266000000000004E-4</v>
      </c>
      <c r="AF7052" s="80">
        <f t="shared" si="460"/>
        <v>2.0274771459976337</v>
      </c>
      <c r="AG7052" s="123">
        <f t="shared" ref="AG7052:AG7115" si="463">TRUNC(1000*AF7052,6)</f>
        <v>2027.4771450000001</v>
      </c>
      <c r="AH7052" s="126" cm="1">
        <f t="array" ref="AH7052">_xlfn.XLOOKUP(AD7051,CDIHistorico_[Data],CDIHistorico_[CDI dia]/100,AH7051,0)</f>
        <v>5.4266000000000004E-4</v>
      </c>
      <c r="AI7052" s="2">
        <f t="shared" si="461"/>
        <v>2.0274771459976337</v>
      </c>
    </row>
    <row r="7053" spans="26:35" hidden="1" x14ac:dyDescent="0.25">
      <c r="Z7053"/>
      <c r="AD7053" s="5">
        <f t="shared" si="462"/>
        <v>46959</v>
      </c>
      <c r="AE7053" s="96" cm="1">
        <f t="array" ref="AE7053">_xlfn.XLOOKUP(AD7052,SELICHistorico[Data],SELICHistorico[SELIC dia]/100,AE7052,0)</f>
        <v>5.4266000000000004E-4</v>
      </c>
      <c r="AF7053" s="80">
        <f t="shared" ref="AF7053:AF7116" si="464">AF7052*(1+AE7053)</f>
        <v>2.0285773767456807</v>
      </c>
      <c r="AG7053" s="123">
        <f t="shared" si="463"/>
        <v>2028.577376</v>
      </c>
      <c r="AH7053" s="126" cm="1">
        <f t="array" ref="AH7053">_xlfn.XLOOKUP(AD7052,CDIHistorico_[Data],CDIHistorico_[CDI dia]/100,AH7052,0)</f>
        <v>5.4266000000000004E-4</v>
      </c>
      <c r="AI7053" s="2">
        <f t="shared" ref="AI7053:AI7116" si="465">AI7052*(1+AH7053)</f>
        <v>2.0285773767456807</v>
      </c>
    </row>
    <row r="7054" spans="26:35" hidden="1" x14ac:dyDescent="0.25">
      <c r="Z7054"/>
      <c r="AD7054" s="5">
        <f t="shared" si="462"/>
        <v>46960</v>
      </c>
      <c r="AE7054" s="96" cm="1">
        <f t="array" ref="AE7054">_xlfn.XLOOKUP(AD7053,SELICHistorico[Data],SELICHistorico[SELIC dia]/100,AE7053,0)</f>
        <v>5.4266000000000004E-4</v>
      </c>
      <c r="AF7054" s="80">
        <f t="shared" si="464"/>
        <v>2.0296782045449455</v>
      </c>
      <c r="AG7054" s="123">
        <f t="shared" si="463"/>
        <v>2029.6782040000001</v>
      </c>
      <c r="AH7054" s="126" cm="1">
        <f t="array" ref="AH7054">_xlfn.XLOOKUP(AD7053,CDIHistorico_[Data],CDIHistorico_[CDI dia]/100,AH7053,0)</f>
        <v>5.4266000000000004E-4</v>
      </c>
      <c r="AI7054" s="2">
        <f t="shared" si="465"/>
        <v>2.0296782045449455</v>
      </c>
    </row>
    <row r="7055" spans="26:35" hidden="1" x14ac:dyDescent="0.25">
      <c r="Z7055"/>
      <c r="AD7055" s="5">
        <f t="shared" si="462"/>
        <v>46961</v>
      </c>
      <c r="AE7055" s="96" cm="1">
        <f t="array" ref="AE7055">_xlfn.XLOOKUP(AD7054,SELICHistorico[Data],SELICHistorico[SELIC dia]/100,AE7054,0)</f>
        <v>5.4266000000000004E-4</v>
      </c>
      <c r="AF7055" s="80">
        <f t="shared" si="464"/>
        <v>2.0307796297194241</v>
      </c>
      <c r="AG7055" s="123">
        <f t="shared" si="463"/>
        <v>2030.7796290000001</v>
      </c>
      <c r="AH7055" s="126" cm="1">
        <f t="array" ref="AH7055">_xlfn.XLOOKUP(AD7054,CDIHistorico_[Data],CDIHistorico_[CDI dia]/100,AH7054,0)</f>
        <v>5.4266000000000004E-4</v>
      </c>
      <c r="AI7055" s="2">
        <f t="shared" si="465"/>
        <v>2.0307796297194241</v>
      </c>
    </row>
    <row r="7056" spans="26:35" hidden="1" x14ac:dyDescent="0.25">
      <c r="Z7056"/>
      <c r="AD7056" s="5">
        <f t="shared" si="462"/>
        <v>46962</v>
      </c>
      <c r="AE7056" s="96" cm="1">
        <f t="array" ref="AE7056">_xlfn.XLOOKUP(AD7055,SELICHistorico[Data],SELICHistorico[SELIC dia]/100,AE7055,0)</f>
        <v>5.4266000000000004E-4</v>
      </c>
      <c r="AF7056" s="80">
        <f t="shared" si="464"/>
        <v>2.0318816525932877</v>
      </c>
      <c r="AG7056" s="123">
        <f t="shared" si="463"/>
        <v>2031.881652</v>
      </c>
      <c r="AH7056" s="126" cm="1">
        <f t="array" ref="AH7056">_xlfn.XLOOKUP(AD7055,CDIHistorico_[Data],CDIHistorico_[CDI dia]/100,AH7055,0)</f>
        <v>5.4266000000000004E-4</v>
      </c>
      <c r="AI7056" s="2">
        <f t="shared" si="465"/>
        <v>2.0318816525932877</v>
      </c>
    </row>
    <row r="7057" spans="26:35" hidden="1" x14ac:dyDescent="0.25">
      <c r="Z7057"/>
      <c r="AD7057" s="5">
        <f t="shared" si="462"/>
        <v>46965</v>
      </c>
      <c r="AE7057" s="96" cm="1">
        <f t="array" ref="AE7057">_xlfn.XLOOKUP(AD7056,SELICHistorico[Data],SELICHistorico[SELIC dia]/100,AE7056,0)</f>
        <v>5.4266000000000004E-4</v>
      </c>
      <c r="AF7057" s="80">
        <f t="shared" si="464"/>
        <v>2.0329842734908841</v>
      </c>
      <c r="AG7057" s="123">
        <f t="shared" si="463"/>
        <v>2032.984273</v>
      </c>
      <c r="AH7057" s="126" cm="1">
        <f t="array" ref="AH7057">_xlfn.XLOOKUP(AD7056,CDIHistorico_[Data],CDIHistorico_[CDI dia]/100,AH7056,0)</f>
        <v>5.4266000000000004E-4</v>
      </c>
      <c r="AI7057" s="2">
        <f t="shared" si="465"/>
        <v>2.0329842734908841</v>
      </c>
    </row>
    <row r="7058" spans="26:35" hidden="1" x14ac:dyDescent="0.25">
      <c r="Z7058"/>
      <c r="AD7058" s="5">
        <f t="shared" si="462"/>
        <v>46966</v>
      </c>
      <c r="AE7058" s="96" cm="1">
        <f t="array" ref="AE7058">_xlfn.XLOOKUP(AD7057,SELICHistorico[Data],SELICHistorico[SELIC dia]/100,AE7057,0)</f>
        <v>5.4266000000000004E-4</v>
      </c>
      <c r="AF7058" s="80">
        <f t="shared" si="464"/>
        <v>2.0340874927367367</v>
      </c>
      <c r="AG7058" s="123">
        <f t="shared" si="463"/>
        <v>2034.0874920000001</v>
      </c>
      <c r="AH7058" s="126" cm="1">
        <f t="array" ref="AH7058">_xlfn.XLOOKUP(AD7057,CDIHistorico_[Data],CDIHistorico_[CDI dia]/100,AH7057,0)</f>
        <v>5.4266000000000004E-4</v>
      </c>
      <c r="AI7058" s="2">
        <f t="shared" si="465"/>
        <v>2.0340874927367367</v>
      </c>
    </row>
    <row r="7059" spans="26:35" hidden="1" x14ac:dyDescent="0.25">
      <c r="Z7059"/>
      <c r="AD7059" s="5">
        <f t="shared" si="462"/>
        <v>46967</v>
      </c>
      <c r="AE7059" s="96" cm="1">
        <f t="array" ref="AE7059">_xlfn.XLOOKUP(AD7058,SELICHistorico[Data],SELICHistorico[SELIC dia]/100,AE7058,0)</f>
        <v>5.4266000000000004E-4</v>
      </c>
      <c r="AF7059" s="80">
        <f t="shared" si="464"/>
        <v>2.0351913106555455</v>
      </c>
      <c r="AG7059" s="123">
        <f t="shared" si="463"/>
        <v>2035.1913099999999</v>
      </c>
      <c r="AH7059" s="126" cm="1">
        <f t="array" ref="AH7059">_xlfn.XLOOKUP(AD7058,CDIHistorico_[Data],CDIHistorico_[CDI dia]/100,AH7058,0)</f>
        <v>5.4266000000000004E-4</v>
      </c>
      <c r="AI7059" s="2">
        <f t="shared" si="465"/>
        <v>2.0351913106555455</v>
      </c>
    </row>
    <row r="7060" spans="26:35" hidden="1" x14ac:dyDescent="0.25">
      <c r="Z7060"/>
      <c r="AD7060" s="5">
        <f t="shared" ref="AD7060:AD7123" si="466">WORKDAY(AD7059,1,feriados)</f>
        <v>46968</v>
      </c>
      <c r="AE7060" s="96" cm="1">
        <f t="array" ref="AE7060">_xlfn.XLOOKUP(AD7059,SELICHistorico[Data],SELICHistorico[SELIC dia]/100,AE7059,0)</f>
        <v>5.4266000000000004E-4</v>
      </c>
      <c r="AF7060" s="80">
        <f t="shared" si="464"/>
        <v>2.036295727572186</v>
      </c>
      <c r="AG7060" s="123">
        <f t="shared" si="463"/>
        <v>2036.2957269999999</v>
      </c>
      <c r="AH7060" s="126" cm="1">
        <f t="array" ref="AH7060">_xlfn.XLOOKUP(AD7059,CDIHistorico_[Data],CDIHistorico_[CDI dia]/100,AH7059,0)</f>
        <v>5.4266000000000004E-4</v>
      </c>
      <c r="AI7060" s="2">
        <f t="shared" si="465"/>
        <v>2.036295727572186</v>
      </c>
    </row>
    <row r="7061" spans="26:35" hidden="1" x14ac:dyDescent="0.25">
      <c r="Z7061"/>
      <c r="AD7061" s="5">
        <f t="shared" si="466"/>
        <v>46969</v>
      </c>
      <c r="AE7061" s="96" cm="1">
        <f t="array" ref="AE7061">_xlfn.XLOOKUP(AD7060,SELICHistorico[Data],SELICHistorico[SELIC dia]/100,AE7060,0)</f>
        <v>5.4266000000000004E-4</v>
      </c>
      <c r="AF7061" s="80">
        <f t="shared" si="464"/>
        <v>2.0374007438117103</v>
      </c>
      <c r="AG7061" s="123">
        <f t="shared" si="463"/>
        <v>2037.4007429999999</v>
      </c>
      <c r="AH7061" s="126" cm="1">
        <f t="array" ref="AH7061">_xlfn.XLOOKUP(AD7060,CDIHistorico_[Data],CDIHistorico_[CDI dia]/100,AH7060,0)</f>
        <v>5.4266000000000004E-4</v>
      </c>
      <c r="AI7061" s="2">
        <f t="shared" si="465"/>
        <v>2.0374007438117103</v>
      </c>
    </row>
    <row r="7062" spans="26:35" hidden="1" x14ac:dyDescent="0.25">
      <c r="Z7062"/>
      <c r="AD7062" s="5">
        <f t="shared" si="466"/>
        <v>46972</v>
      </c>
      <c r="AE7062" s="96" cm="1">
        <f t="array" ref="AE7062">_xlfn.XLOOKUP(AD7061,SELICHistorico[Data],SELICHistorico[SELIC dia]/100,AE7061,0)</f>
        <v>5.4266000000000004E-4</v>
      </c>
      <c r="AF7062" s="80">
        <f t="shared" si="464"/>
        <v>2.0385063596993471</v>
      </c>
      <c r="AG7062" s="123">
        <f t="shared" si="463"/>
        <v>2038.506359</v>
      </c>
      <c r="AH7062" s="126" cm="1">
        <f t="array" ref="AH7062">_xlfn.XLOOKUP(AD7061,CDIHistorico_[Data],CDIHistorico_[CDI dia]/100,AH7061,0)</f>
        <v>5.4266000000000004E-4</v>
      </c>
      <c r="AI7062" s="2">
        <f t="shared" si="465"/>
        <v>2.0385063596993471</v>
      </c>
    </row>
    <row r="7063" spans="26:35" hidden="1" x14ac:dyDescent="0.25">
      <c r="Z7063"/>
      <c r="AD7063" s="5">
        <f t="shared" si="466"/>
        <v>46973</v>
      </c>
      <c r="AE7063" s="96" cm="1">
        <f t="array" ref="AE7063">_xlfn.XLOOKUP(AD7062,SELICHistorico[Data],SELICHistorico[SELIC dia]/100,AE7062,0)</f>
        <v>5.4266000000000004E-4</v>
      </c>
      <c r="AF7063" s="80">
        <f t="shared" si="464"/>
        <v>2.0396125755605015</v>
      </c>
      <c r="AG7063" s="123">
        <f t="shared" si="463"/>
        <v>2039.6125750000001</v>
      </c>
      <c r="AH7063" s="126" cm="1">
        <f t="array" ref="AH7063">_xlfn.XLOOKUP(AD7062,CDIHistorico_[Data],CDIHistorico_[CDI dia]/100,AH7062,0)</f>
        <v>5.4266000000000004E-4</v>
      </c>
      <c r="AI7063" s="2">
        <f t="shared" si="465"/>
        <v>2.0396125755605015</v>
      </c>
    </row>
    <row r="7064" spans="26:35" hidden="1" x14ac:dyDescent="0.25">
      <c r="Z7064"/>
      <c r="AD7064" s="5">
        <f t="shared" si="466"/>
        <v>46974</v>
      </c>
      <c r="AE7064" s="96" cm="1">
        <f t="array" ref="AE7064">_xlfn.XLOOKUP(AD7063,SELICHistorico[Data],SELICHistorico[SELIC dia]/100,AE7063,0)</f>
        <v>5.4266000000000004E-4</v>
      </c>
      <c r="AF7064" s="80">
        <f t="shared" si="464"/>
        <v>2.0407193917207551</v>
      </c>
      <c r="AG7064" s="123">
        <f t="shared" si="463"/>
        <v>2040.7193910000001</v>
      </c>
      <c r="AH7064" s="126" cm="1">
        <f t="array" ref="AH7064">_xlfn.XLOOKUP(AD7063,CDIHistorico_[Data],CDIHistorico_[CDI dia]/100,AH7063,0)</f>
        <v>5.4266000000000004E-4</v>
      </c>
      <c r="AI7064" s="2">
        <f t="shared" si="465"/>
        <v>2.0407193917207551</v>
      </c>
    </row>
    <row r="7065" spans="26:35" hidden="1" x14ac:dyDescent="0.25">
      <c r="Z7065"/>
      <c r="AD7065" s="5">
        <f t="shared" si="466"/>
        <v>46975</v>
      </c>
      <c r="AE7065" s="96" cm="1">
        <f t="array" ref="AE7065">_xlfn.XLOOKUP(AD7064,SELICHistorico[Data],SELICHistorico[SELIC dia]/100,AE7064,0)</f>
        <v>5.4266000000000004E-4</v>
      </c>
      <c r="AF7065" s="80">
        <f t="shared" si="464"/>
        <v>2.0418268085058662</v>
      </c>
      <c r="AG7065" s="123">
        <f t="shared" si="463"/>
        <v>2041.826808</v>
      </c>
      <c r="AH7065" s="126" cm="1">
        <f t="array" ref="AH7065">_xlfn.XLOOKUP(AD7064,CDIHistorico_[Data],CDIHistorico_[CDI dia]/100,AH7064,0)</f>
        <v>5.4266000000000004E-4</v>
      </c>
      <c r="AI7065" s="2">
        <f t="shared" si="465"/>
        <v>2.0418268085058662</v>
      </c>
    </row>
    <row r="7066" spans="26:35" hidden="1" x14ac:dyDescent="0.25">
      <c r="Z7066"/>
      <c r="AD7066" s="5">
        <f t="shared" si="466"/>
        <v>46976</v>
      </c>
      <c r="AE7066" s="96" cm="1">
        <f t="array" ref="AE7066">_xlfn.XLOOKUP(AD7065,SELICHistorico[Data],SELICHistorico[SELIC dia]/100,AE7065,0)</f>
        <v>5.4266000000000004E-4</v>
      </c>
      <c r="AF7066" s="80">
        <f t="shared" si="464"/>
        <v>2.0429348262417699</v>
      </c>
      <c r="AG7066" s="123">
        <f t="shared" si="463"/>
        <v>2042.9348259999999</v>
      </c>
      <c r="AH7066" s="126" cm="1">
        <f t="array" ref="AH7066">_xlfn.XLOOKUP(AD7065,CDIHistorico_[Data],CDIHistorico_[CDI dia]/100,AH7065,0)</f>
        <v>5.4266000000000004E-4</v>
      </c>
      <c r="AI7066" s="2">
        <f t="shared" si="465"/>
        <v>2.0429348262417699</v>
      </c>
    </row>
    <row r="7067" spans="26:35" hidden="1" x14ac:dyDescent="0.25">
      <c r="Z7067"/>
      <c r="AD7067" s="5">
        <f t="shared" si="466"/>
        <v>46979</v>
      </c>
      <c r="AE7067" s="96" cm="1">
        <f t="array" ref="AE7067">_xlfn.XLOOKUP(AD7066,SELICHistorico[Data],SELICHistorico[SELIC dia]/100,AE7066,0)</f>
        <v>5.4266000000000004E-4</v>
      </c>
      <c r="AF7067" s="80">
        <f t="shared" si="464"/>
        <v>2.0440434452545784</v>
      </c>
      <c r="AG7067" s="123">
        <f t="shared" si="463"/>
        <v>2044.043445</v>
      </c>
      <c r="AH7067" s="126" cm="1">
        <f t="array" ref="AH7067">_xlfn.XLOOKUP(AD7066,CDIHistorico_[Data],CDIHistorico_[CDI dia]/100,AH7066,0)</f>
        <v>5.4266000000000004E-4</v>
      </c>
      <c r="AI7067" s="2">
        <f t="shared" si="465"/>
        <v>2.0440434452545784</v>
      </c>
    </row>
    <row r="7068" spans="26:35" hidden="1" x14ac:dyDescent="0.25">
      <c r="Z7068"/>
      <c r="AD7068" s="5">
        <f t="shared" si="466"/>
        <v>46980</v>
      </c>
      <c r="AE7068" s="96" cm="1">
        <f t="array" ref="AE7068">_xlfn.XLOOKUP(AD7067,SELICHistorico[Data],SELICHistorico[SELIC dia]/100,AE7067,0)</f>
        <v>5.4266000000000004E-4</v>
      </c>
      <c r="AF7068" s="80">
        <f t="shared" si="464"/>
        <v>2.0451526658705803</v>
      </c>
      <c r="AG7068" s="123">
        <f t="shared" si="463"/>
        <v>2045.1526650000001</v>
      </c>
      <c r="AH7068" s="126" cm="1">
        <f t="array" ref="AH7068">_xlfn.XLOOKUP(AD7067,CDIHistorico_[Data],CDIHistorico_[CDI dia]/100,AH7067,0)</f>
        <v>5.4266000000000004E-4</v>
      </c>
      <c r="AI7068" s="2">
        <f t="shared" si="465"/>
        <v>2.0451526658705803</v>
      </c>
    </row>
    <row r="7069" spans="26:35" hidden="1" x14ac:dyDescent="0.25">
      <c r="Z7069"/>
      <c r="AD7069" s="5">
        <f t="shared" si="466"/>
        <v>46981</v>
      </c>
      <c r="AE7069" s="96" cm="1">
        <f t="array" ref="AE7069">_xlfn.XLOOKUP(AD7068,SELICHistorico[Data],SELICHistorico[SELIC dia]/100,AE7068,0)</f>
        <v>5.4266000000000004E-4</v>
      </c>
      <c r="AF7069" s="80">
        <f t="shared" si="464"/>
        <v>2.0462624884162417</v>
      </c>
      <c r="AG7069" s="123">
        <f t="shared" si="463"/>
        <v>2046.2624880000001</v>
      </c>
      <c r="AH7069" s="126" cm="1">
        <f t="array" ref="AH7069">_xlfn.XLOOKUP(AD7068,CDIHistorico_[Data],CDIHistorico_[CDI dia]/100,AH7068,0)</f>
        <v>5.4266000000000004E-4</v>
      </c>
      <c r="AI7069" s="2">
        <f t="shared" si="465"/>
        <v>2.0462624884162417</v>
      </c>
    </row>
    <row r="7070" spans="26:35" hidden="1" x14ac:dyDescent="0.25">
      <c r="Z7070"/>
      <c r="AD7070" s="5">
        <f t="shared" si="466"/>
        <v>46982</v>
      </c>
      <c r="AE7070" s="96" cm="1">
        <f t="array" ref="AE7070">_xlfn.XLOOKUP(AD7069,SELICHistorico[Data],SELICHistorico[SELIC dia]/100,AE7069,0)</f>
        <v>5.4266000000000004E-4</v>
      </c>
      <c r="AF7070" s="80">
        <f t="shared" si="464"/>
        <v>2.0473729132182057</v>
      </c>
      <c r="AG7070" s="123">
        <f t="shared" si="463"/>
        <v>2047.3729129999999</v>
      </c>
      <c r="AH7070" s="126" cm="1">
        <f t="array" ref="AH7070">_xlfn.XLOOKUP(AD7069,CDIHistorico_[Data],CDIHistorico_[CDI dia]/100,AH7069,0)</f>
        <v>5.4266000000000004E-4</v>
      </c>
      <c r="AI7070" s="2">
        <f t="shared" si="465"/>
        <v>2.0473729132182057</v>
      </c>
    </row>
    <row r="7071" spans="26:35" hidden="1" x14ac:dyDescent="0.25">
      <c r="Z7071"/>
      <c r="AD7071" s="5">
        <f t="shared" si="466"/>
        <v>46983</v>
      </c>
      <c r="AE7071" s="96" cm="1">
        <f t="array" ref="AE7071">_xlfn.XLOOKUP(AD7070,SELICHistorico[Data],SELICHistorico[SELIC dia]/100,AE7070,0)</f>
        <v>5.4266000000000004E-4</v>
      </c>
      <c r="AF7071" s="80">
        <f t="shared" si="464"/>
        <v>2.0484839406032926</v>
      </c>
      <c r="AG7071" s="123">
        <f t="shared" si="463"/>
        <v>2048.4839400000001</v>
      </c>
      <c r="AH7071" s="126" cm="1">
        <f t="array" ref="AH7071">_xlfn.XLOOKUP(AD7070,CDIHistorico_[Data],CDIHistorico_[CDI dia]/100,AH7070,0)</f>
        <v>5.4266000000000004E-4</v>
      </c>
      <c r="AI7071" s="2">
        <f t="shared" si="465"/>
        <v>2.0484839406032926</v>
      </c>
    </row>
    <row r="7072" spans="26:35" hidden="1" x14ac:dyDescent="0.25">
      <c r="Z7072"/>
      <c r="AD7072" s="5">
        <f t="shared" si="466"/>
        <v>46986</v>
      </c>
      <c r="AE7072" s="96" cm="1">
        <f t="array" ref="AE7072">_xlfn.XLOOKUP(AD7071,SELICHistorico[Data],SELICHistorico[SELIC dia]/100,AE7071,0)</f>
        <v>5.4266000000000004E-4</v>
      </c>
      <c r="AF7072" s="80">
        <f t="shared" si="464"/>
        <v>2.0495955708985005</v>
      </c>
      <c r="AG7072" s="123">
        <f t="shared" si="463"/>
        <v>2049.59557</v>
      </c>
      <c r="AH7072" s="126" cm="1">
        <f t="array" ref="AH7072">_xlfn.XLOOKUP(AD7071,CDIHistorico_[Data],CDIHistorico_[CDI dia]/100,AH7071,0)</f>
        <v>5.4266000000000004E-4</v>
      </c>
      <c r="AI7072" s="2">
        <f t="shared" si="465"/>
        <v>2.0495955708985005</v>
      </c>
    </row>
    <row r="7073" spans="26:35" hidden="1" x14ac:dyDescent="0.25">
      <c r="Z7073"/>
      <c r="AD7073" s="5">
        <f t="shared" si="466"/>
        <v>46987</v>
      </c>
      <c r="AE7073" s="96" cm="1">
        <f t="array" ref="AE7073">_xlfn.XLOOKUP(AD7072,SELICHistorico[Data],SELICHistorico[SELIC dia]/100,AE7072,0)</f>
        <v>5.4266000000000004E-4</v>
      </c>
      <c r="AF7073" s="80">
        <f t="shared" si="464"/>
        <v>2.0507078044310045</v>
      </c>
      <c r="AG7073" s="123">
        <f t="shared" si="463"/>
        <v>2050.7078040000001</v>
      </c>
      <c r="AH7073" s="126" cm="1">
        <f t="array" ref="AH7073">_xlfn.XLOOKUP(AD7072,CDIHistorico_[Data],CDIHistorico_[CDI dia]/100,AH7072,0)</f>
        <v>5.4266000000000004E-4</v>
      </c>
      <c r="AI7073" s="2">
        <f t="shared" si="465"/>
        <v>2.0507078044310045</v>
      </c>
    </row>
    <row r="7074" spans="26:35" hidden="1" x14ac:dyDescent="0.25">
      <c r="Z7074"/>
      <c r="AD7074" s="5">
        <f t="shared" si="466"/>
        <v>46988</v>
      </c>
      <c r="AE7074" s="96" cm="1">
        <f t="array" ref="AE7074">_xlfn.XLOOKUP(AD7073,SELICHistorico[Data],SELICHistorico[SELIC dia]/100,AE7073,0)</f>
        <v>5.4266000000000004E-4</v>
      </c>
      <c r="AF7074" s="80">
        <f t="shared" si="464"/>
        <v>2.051820641528157</v>
      </c>
      <c r="AG7074" s="123">
        <f t="shared" si="463"/>
        <v>2051.8206409999998</v>
      </c>
      <c r="AH7074" s="126" cm="1">
        <f t="array" ref="AH7074">_xlfn.XLOOKUP(AD7073,CDIHistorico_[Data],CDIHistorico_[CDI dia]/100,AH7073,0)</f>
        <v>5.4266000000000004E-4</v>
      </c>
      <c r="AI7074" s="2">
        <f t="shared" si="465"/>
        <v>2.051820641528157</v>
      </c>
    </row>
    <row r="7075" spans="26:35" hidden="1" x14ac:dyDescent="0.25">
      <c r="Z7075"/>
      <c r="AD7075" s="5">
        <f t="shared" si="466"/>
        <v>46989</v>
      </c>
      <c r="AE7075" s="96" cm="1">
        <f t="array" ref="AE7075">_xlfn.XLOOKUP(AD7074,SELICHistorico[Data],SELICHistorico[SELIC dia]/100,AE7074,0)</f>
        <v>5.4266000000000004E-4</v>
      </c>
      <c r="AF7075" s="80">
        <f t="shared" si="464"/>
        <v>2.0529340825174889</v>
      </c>
      <c r="AG7075" s="123">
        <f t="shared" si="463"/>
        <v>2052.9340820000002</v>
      </c>
      <c r="AH7075" s="126" cm="1">
        <f t="array" ref="AH7075">_xlfn.XLOOKUP(AD7074,CDIHistorico_[Data],CDIHistorico_[CDI dia]/100,AH7074,0)</f>
        <v>5.4266000000000004E-4</v>
      </c>
      <c r="AI7075" s="2">
        <f t="shared" si="465"/>
        <v>2.0529340825174889</v>
      </c>
    </row>
    <row r="7076" spans="26:35" hidden="1" x14ac:dyDescent="0.25">
      <c r="Z7076"/>
      <c r="AD7076" s="5">
        <f t="shared" si="466"/>
        <v>46990</v>
      </c>
      <c r="AE7076" s="96" cm="1">
        <f t="array" ref="AE7076">_xlfn.XLOOKUP(AD7075,SELICHistorico[Data],SELICHistorico[SELIC dia]/100,AE7075,0)</f>
        <v>5.4266000000000004E-4</v>
      </c>
      <c r="AF7076" s="80">
        <f t="shared" si="464"/>
        <v>2.0540481277267078</v>
      </c>
      <c r="AG7076" s="123">
        <f t="shared" si="463"/>
        <v>2054.048127</v>
      </c>
      <c r="AH7076" s="126" cm="1">
        <f t="array" ref="AH7076">_xlfn.XLOOKUP(AD7075,CDIHistorico_[Data],CDIHistorico_[CDI dia]/100,AH7075,0)</f>
        <v>5.4266000000000004E-4</v>
      </c>
      <c r="AI7076" s="2">
        <f t="shared" si="465"/>
        <v>2.0540481277267078</v>
      </c>
    </row>
    <row r="7077" spans="26:35" hidden="1" x14ac:dyDescent="0.25">
      <c r="Z7077"/>
      <c r="AD7077" s="5">
        <f t="shared" si="466"/>
        <v>46993</v>
      </c>
      <c r="AE7077" s="96" cm="1">
        <f t="array" ref="AE7077">_xlfn.XLOOKUP(AD7076,SELICHistorico[Data],SELICHistorico[SELIC dia]/100,AE7076,0)</f>
        <v>5.4266000000000004E-4</v>
      </c>
      <c r="AF7077" s="80">
        <f t="shared" si="464"/>
        <v>2.0551627774836998</v>
      </c>
      <c r="AG7077" s="123">
        <f t="shared" si="463"/>
        <v>2055.162777</v>
      </c>
      <c r="AH7077" s="126" cm="1">
        <f t="array" ref="AH7077">_xlfn.XLOOKUP(AD7076,CDIHistorico_[Data],CDIHistorico_[CDI dia]/100,AH7076,0)</f>
        <v>5.4266000000000004E-4</v>
      </c>
      <c r="AI7077" s="2">
        <f t="shared" si="465"/>
        <v>2.0551627774836998</v>
      </c>
    </row>
    <row r="7078" spans="26:35" hidden="1" x14ac:dyDescent="0.25">
      <c r="Z7078"/>
      <c r="AD7078" s="5">
        <f t="shared" si="466"/>
        <v>46994</v>
      </c>
      <c r="AE7078" s="96" cm="1">
        <f t="array" ref="AE7078">_xlfn.XLOOKUP(AD7077,SELICHistorico[Data],SELICHistorico[SELIC dia]/100,AE7077,0)</f>
        <v>5.4266000000000004E-4</v>
      </c>
      <c r="AF7078" s="80">
        <f t="shared" si="464"/>
        <v>2.0562780321165293</v>
      </c>
      <c r="AG7078" s="123">
        <f t="shared" si="463"/>
        <v>2056.2780320000002</v>
      </c>
      <c r="AH7078" s="126" cm="1">
        <f t="array" ref="AH7078">_xlfn.XLOOKUP(AD7077,CDIHistorico_[Data],CDIHistorico_[CDI dia]/100,AH7077,0)</f>
        <v>5.4266000000000004E-4</v>
      </c>
      <c r="AI7078" s="2">
        <f t="shared" si="465"/>
        <v>2.0562780321165293</v>
      </c>
    </row>
    <row r="7079" spans="26:35" hidden="1" x14ac:dyDescent="0.25">
      <c r="Z7079"/>
      <c r="AD7079" s="5">
        <f t="shared" si="466"/>
        <v>46995</v>
      </c>
      <c r="AE7079" s="96" cm="1">
        <f t="array" ref="AE7079">_xlfn.XLOOKUP(AD7078,SELICHistorico[Data],SELICHistorico[SELIC dia]/100,AE7078,0)</f>
        <v>5.4266000000000004E-4</v>
      </c>
      <c r="AF7079" s="80">
        <f t="shared" si="464"/>
        <v>2.0573938919534376</v>
      </c>
      <c r="AG7079" s="123">
        <f t="shared" si="463"/>
        <v>2057.3938910000002</v>
      </c>
      <c r="AH7079" s="126" cm="1">
        <f t="array" ref="AH7079">_xlfn.XLOOKUP(AD7078,CDIHistorico_[Data],CDIHistorico_[CDI dia]/100,AH7078,0)</f>
        <v>5.4266000000000004E-4</v>
      </c>
      <c r="AI7079" s="2">
        <f t="shared" si="465"/>
        <v>2.0573938919534376</v>
      </c>
    </row>
    <row r="7080" spans="26:35" hidden="1" x14ac:dyDescent="0.25">
      <c r="Z7080"/>
      <c r="AD7080" s="5">
        <f t="shared" si="466"/>
        <v>46996</v>
      </c>
      <c r="AE7080" s="96" cm="1">
        <f t="array" ref="AE7080">_xlfn.XLOOKUP(AD7079,SELICHistorico[Data],SELICHistorico[SELIC dia]/100,AE7079,0)</f>
        <v>5.4266000000000004E-4</v>
      </c>
      <c r="AF7080" s="80">
        <f t="shared" si="464"/>
        <v>2.0585103573228452</v>
      </c>
      <c r="AG7080" s="123">
        <f t="shared" si="463"/>
        <v>2058.5103570000001</v>
      </c>
      <c r="AH7080" s="126" cm="1">
        <f t="array" ref="AH7080">_xlfn.XLOOKUP(AD7079,CDIHistorico_[Data],CDIHistorico_[CDI dia]/100,AH7079,0)</f>
        <v>5.4266000000000004E-4</v>
      </c>
      <c r="AI7080" s="2">
        <f t="shared" si="465"/>
        <v>2.0585103573228452</v>
      </c>
    </row>
    <row r="7081" spans="26:35" hidden="1" x14ac:dyDescent="0.25">
      <c r="Z7081"/>
      <c r="AD7081" s="5">
        <f t="shared" si="466"/>
        <v>46997</v>
      </c>
      <c r="AE7081" s="96" cm="1">
        <f t="array" ref="AE7081">_xlfn.XLOOKUP(AD7080,SELICHistorico[Data],SELICHistorico[SELIC dia]/100,AE7080,0)</f>
        <v>5.4266000000000004E-4</v>
      </c>
      <c r="AF7081" s="80">
        <f t="shared" si="464"/>
        <v>2.05962742855335</v>
      </c>
      <c r="AG7081" s="123">
        <f t="shared" si="463"/>
        <v>2059.6274279999998</v>
      </c>
      <c r="AH7081" s="126" cm="1">
        <f t="array" ref="AH7081">_xlfn.XLOOKUP(AD7080,CDIHistorico_[Data],CDIHistorico_[CDI dia]/100,AH7080,0)</f>
        <v>5.4266000000000004E-4</v>
      </c>
      <c r="AI7081" s="2">
        <f t="shared" si="465"/>
        <v>2.05962742855335</v>
      </c>
    </row>
    <row r="7082" spans="26:35" hidden="1" x14ac:dyDescent="0.25">
      <c r="Z7082"/>
      <c r="AD7082" s="5">
        <f t="shared" si="466"/>
        <v>47000</v>
      </c>
      <c r="AE7082" s="96" cm="1">
        <f t="array" ref="AE7082">_xlfn.XLOOKUP(AD7081,SELICHistorico[Data],SELICHistorico[SELIC dia]/100,AE7081,0)</f>
        <v>5.4266000000000004E-4</v>
      </c>
      <c r="AF7082" s="80">
        <f t="shared" si="464"/>
        <v>2.0607451059737287</v>
      </c>
      <c r="AG7082" s="123">
        <f t="shared" si="463"/>
        <v>2060.745105</v>
      </c>
      <c r="AH7082" s="126" cm="1">
        <f t="array" ref="AH7082">_xlfn.XLOOKUP(AD7081,CDIHistorico_[Data],CDIHistorico_[CDI dia]/100,AH7081,0)</f>
        <v>5.4266000000000004E-4</v>
      </c>
      <c r="AI7082" s="2">
        <f t="shared" si="465"/>
        <v>2.0607451059737287</v>
      </c>
    </row>
    <row r="7083" spans="26:35" hidden="1" x14ac:dyDescent="0.25">
      <c r="Z7083"/>
      <c r="AD7083" s="5">
        <f t="shared" si="466"/>
        <v>47001</v>
      </c>
      <c r="AE7083" s="96" cm="1">
        <f t="array" ref="AE7083">_xlfn.XLOOKUP(AD7082,SELICHistorico[Data],SELICHistorico[SELIC dia]/100,AE7082,0)</f>
        <v>5.4266000000000004E-4</v>
      </c>
      <c r="AF7083" s="80">
        <f t="shared" si="464"/>
        <v>2.0618633899129364</v>
      </c>
      <c r="AG7083" s="123">
        <f t="shared" si="463"/>
        <v>2061.8633890000001</v>
      </c>
      <c r="AH7083" s="126" cm="1">
        <f t="array" ref="AH7083">_xlfn.XLOOKUP(AD7082,CDIHistorico_[Data],CDIHistorico_[CDI dia]/100,AH7082,0)</f>
        <v>5.4266000000000004E-4</v>
      </c>
      <c r="AI7083" s="2">
        <f t="shared" si="465"/>
        <v>2.0618633899129364</v>
      </c>
    </row>
    <row r="7084" spans="26:35" hidden="1" x14ac:dyDescent="0.25">
      <c r="Z7084"/>
      <c r="AD7084" s="5">
        <f t="shared" si="466"/>
        <v>47002</v>
      </c>
      <c r="AE7084" s="96" cm="1">
        <f t="array" ref="AE7084">_xlfn.XLOOKUP(AD7083,SELICHistorico[Data],SELICHistorico[SELIC dia]/100,AE7083,0)</f>
        <v>5.4266000000000004E-4</v>
      </c>
      <c r="AF7084" s="80">
        <f t="shared" si="464"/>
        <v>2.0629822807001066</v>
      </c>
      <c r="AG7084" s="123">
        <f t="shared" si="463"/>
        <v>2062.9822800000002</v>
      </c>
      <c r="AH7084" s="126" cm="1">
        <f t="array" ref="AH7084">_xlfn.XLOOKUP(AD7083,CDIHistorico_[Data],CDIHistorico_[CDI dia]/100,AH7083,0)</f>
        <v>5.4266000000000004E-4</v>
      </c>
      <c r="AI7084" s="2">
        <f t="shared" si="465"/>
        <v>2.0629822807001066</v>
      </c>
    </row>
    <row r="7085" spans="26:35" hidden="1" x14ac:dyDescent="0.25">
      <c r="Z7085"/>
      <c r="AD7085" s="5">
        <f t="shared" si="466"/>
        <v>47004</v>
      </c>
      <c r="AE7085" s="96" cm="1">
        <f t="array" ref="AE7085">_xlfn.XLOOKUP(AD7084,SELICHistorico[Data],SELICHistorico[SELIC dia]/100,AE7084,0)</f>
        <v>5.4266000000000004E-4</v>
      </c>
      <c r="AF7085" s="80">
        <f t="shared" si="464"/>
        <v>2.0641017786645515</v>
      </c>
      <c r="AG7085" s="123">
        <f t="shared" si="463"/>
        <v>2064.1017780000002</v>
      </c>
      <c r="AH7085" s="126" cm="1">
        <f t="array" ref="AH7085">_xlfn.XLOOKUP(AD7084,CDIHistorico_[Data],CDIHistorico_[CDI dia]/100,AH7084,0)</f>
        <v>5.4266000000000004E-4</v>
      </c>
      <c r="AI7085" s="2">
        <f t="shared" si="465"/>
        <v>2.0641017786645515</v>
      </c>
    </row>
    <row r="7086" spans="26:35" hidden="1" x14ac:dyDescent="0.25">
      <c r="Z7086"/>
      <c r="AD7086" s="5">
        <f t="shared" si="466"/>
        <v>47007</v>
      </c>
      <c r="AE7086" s="96" cm="1">
        <f t="array" ref="AE7086">_xlfn.XLOOKUP(AD7085,SELICHistorico[Data],SELICHistorico[SELIC dia]/100,AE7085,0)</f>
        <v>5.4266000000000004E-4</v>
      </c>
      <c r="AF7086" s="80">
        <f t="shared" si="464"/>
        <v>2.0652218841357617</v>
      </c>
      <c r="AG7086" s="123">
        <f t="shared" si="463"/>
        <v>2065.221884</v>
      </c>
      <c r="AH7086" s="126" cm="1">
        <f t="array" ref="AH7086">_xlfn.XLOOKUP(AD7085,CDIHistorico_[Data],CDIHistorico_[CDI dia]/100,AH7085,0)</f>
        <v>5.4266000000000004E-4</v>
      </c>
      <c r="AI7086" s="2">
        <f t="shared" si="465"/>
        <v>2.0652218841357617</v>
      </c>
    </row>
    <row r="7087" spans="26:35" hidden="1" x14ac:dyDescent="0.25">
      <c r="Z7087"/>
      <c r="AD7087" s="5">
        <f t="shared" si="466"/>
        <v>47008</v>
      </c>
      <c r="AE7087" s="96" cm="1">
        <f t="array" ref="AE7087">_xlfn.XLOOKUP(AD7086,SELICHistorico[Data],SELICHistorico[SELIC dia]/100,AE7086,0)</f>
        <v>5.4266000000000004E-4</v>
      </c>
      <c r="AF7087" s="80">
        <f t="shared" si="464"/>
        <v>2.0663425974434069</v>
      </c>
      <c r="AG7087" s="123">
        <f t="shared" si="463"/>
        <v>2066.3425969999998</v>
      </c>
      <c r="AH7087" s="126" cm="1">
        <f t="array" ref="AH7087">_xlfn.XLOOKUP(AD7086,CDIHistorico_[Data],CDIHistorico_[CDI dia]/100,AH7086,0)</f>
        <v>5.4266000000000004E-4</v>
      </c>
      <c r="AI7087" s="2">
        <f t="shared" si="465"/>
        <v>2.0663425974434069</v>
      </c>
    </row>
    <row r="7088" spans="26:35" hidden="1" x14ac:dyDescent="0.25">
      <c r="Z7088"/>
      <c r="AD7088" s="5">
        <f t="shared" si="466"/>
        <v>47009</v>
      </c>
      <c r="AE7088" s="96" cm="1">
        <f t="array" ref="AE7088">_xlfn.XLOOKUP(AD7087,SELICHistorico[Data],SELICHistorico[SELIC dia]/100,AE7087,0)</f>
        <v>5.4266000000000004E-4</v>
      </c>
      <c r="AF7088" s="80">
        <f t="shared" si="464"/>
        <v>2.0674639189173356</v>
      </c>
      <c r="AG7088" s="123">
        <f t="shared" si="463"/>
        <v>2067.4639179999999</v>
      </c>
      <c r="AH7088" s="126" cm="1">
        <f t="array" ref="AH7088">_xlfn.XLOOKUP(AD7087,CDIHistorico_[Data],CDIHistorico_[CDI dia]/100,AH7087,0)</f>
        <v>5.4266000000000004E-4</v>
      </c>
      <c r="AI7088" s="2">
        <f t="shared" si="465"/>
        <v>2.0674639189173356</v>
      </c>
    </row>
    <row r="7089" spans="26:35" hidden="1" x14ac:dyDescent="0.25">
      <c r="Z7089"/>
      <c r="AD7089" s="5">
        <f t="shared" si="466"/>
        <v>47010</v>
      </c>
      <c r="AE7089" s="96" cm="1">
        <f t="array" ref="AE7089">_xlfn.XLOOKUP(AD7088,SELICHistorico[Data],SELICHistorico[SELIC dia]/100,AE7088,0)</f>
        <v>5.4266000000000004E-4</v>
      </c>
      <c r="AF7089" s="80">
        <f t="shared" si="464"/>
        <v>2.0685858488875755</v>
      </c>
      <c r="AG7089" s="123">
        <f t="shared" si="463"/>
        <v>2068.5858480000002</v>
      </c>
      <c r="AH7089" s="126" cm="1">
        <f t="array" ref="AH7089">_xlfn.XLOOKUP(AD7088,CDIHistorico_[Data],CDIHistorico_[CDI dia]/100,AH7088,0)</f>
        <v>5.4266000000000004E-4</v>
      </c>
      <c r="AI7089" s="2">
        <f t="shared" si="465"/>
        <v>2.0685858488875755</v>
      </c>
    </row>
    <row r="7090" spans="26:35" hidden="1" x14ac:dyDescent="0.25">
      <c r="Z7090"/>
      <c r="AD7090" s="5">
        <f t="shared" si="466"/>
        <v>47011</v>
      </c>
      <c r="AE7090" s="96" cm="1">
        <f t="array" ref="AE7090">_xlfn.XLOOKUP(AD7089,SELICHistorico[Data],SELICHistorico[SELIC dia]/100,AE7089,0)</f>
        <v>5.4266000000000004E-4</v>
      </c>
      <c r="AF7090" s="80">
        <f t="shared" si="464"/>
        <v>2.069708387684333</v>
      </c>
      <c r="AG7090" s="123">
        <f t="shared" si="463"/>
        <v>2069.7083870000001</v>
      </c>
      <c r="AH7090" s="126" cm="1">
        <f t="array" ref="AH7090">_xlfn.XLOOKUP(AD7089,CDIHistorico_[Data],CDIHistorico_[CDI dia]/100,AH7089,0)</f>
        <v>5.4266000000000004E-4</v>
      </c>
      <c r="AI7090" s="2">
        <f t="shared" si="465"/>
        <v>2.069708387684333</v>
      </c>
    </row>
    <row r="7091" spans="26:35" hidden="1" x14ac:dyDescent="0.25">
      <c r="Z7091"/>
      <c r="AD7091" s="5">
        <f t="shared" si="466"/>
        <v>47014</v>
      </c>
      <c r="AE7091" s="96" cm="1">
        <f t="array" ref="AE7091">_xlfn.XLOOKUP(AD7090,SELICHistorico[Data],SELICHistorico[SELIC dia]/100,AE7090,0)</f>
        <v>5.4266000000000004E-4</v>
      </c>
      <c r="AF7091" s="80">
        <f t="shared" si="464"/>
        <v>2.0708315356379936</v>
      </c>
      <c r="AG7091" s="123">
        <f t="shared" si="463"/>
        <v>2070.8315349999998</v>
      </c>
      <c r="AH7091" s="126" cm="1">
        <f t="array" ref="AH7091">_xlfn.XLOOKUP(AD7090,CDIHistorico_[Data],CDIHistorico_[CDI dia]/100,AH7090,0)</f>
        <v>5.4266000000000004E-4</v>
      </c>
      <c r="AI7091" s="2">
        <f t="shared" si="465"/>
        <v>2.0708315356379936</v>
      </c>
    </row>
    <row r="7092" spans="26:35" hidden="1" x14ac:dyDescent="0.25">
      <c r="Z7092"/>
      <c r="AD7092" s="5">
        <f t="shared" si="466"/>
        <v>47015</v>
      </c>
      <c r="AE7092" s="96" cm="1">
        <f t="array" ref="AE7092">_xlfn.XLOOKUP(AD7091,SELICHistorico[Data],SELICHistorico[SELIC dia]/100,AE7091,0)</f>
        <v>5.4266000000000004E-4</v>
      </c>
      <c r="AF7092" s="80">
        <f t="shared" si="464"/>
        <v>2.0719552930791232</v>
      </c>
      <c r="AG7092" s="123">
        <f t="shared" si="463"/>
        <v>2071.955293</v>
      </c>
      <c r="AH7092" s="126" cm="1">
        <f t="array" ref="AH7092">_xlfn.XLOOKUP(AD7091,CDIHistorico_[Data],CDIHistorico_[CDI dia]/100,AH7091,0)</f>
        <v>5.4266000000000004E-4</v>
      </c>
      <c r="AI7092" s="2">
        <f t="shared" si="465"/>
        <v>2.0719552930791232</v>
      </c>
    </row>
    <row r="7093" spans="26:35" hidden="1" x14ac:dyDescent="0.25">
      <c r="Z7093"/>
      <c r="AD7093" s="5">
        <f t="shared" si="466"/>
        <v>47016</v>
      </c>
      <c r="AE7093" s="96" cm="1">
        <f t="array" ref="AE7093">_xlfn.XLOOKUP(AD7092,SELICHistorico[Data],SELICHistorico[SELIC dia]/100,AE7092,0)</f>
        <v>5.4266000000000004E-4</v>
      </c>
      <c r="AF7093" s="80">
        <f t="shared" si="464"/>
        <v>2.0730796603384656</v>
      </c>
      <c r="AG7093" s="123">
        <f t="shared" si="463"/>
        <v>2073.0796599999999</v>
      </c>
      <c r="AH7093" s="126" cm="1">
        <f t="array" ref="AH7093">_xlfn.XLOOKUP(AD7092,CDIHistorico_[Data],CDIHistorico_[CDI dia]/100,AH7092,0)</f>
        <v>5.4266000000000004E-4</v>
      </c>
      <c r="AI7093" s="2">
        <f t="shared" si="465"/>
        <v>2.0730796603384656</v>
      </c>
    </row>
    <row r="7094" spans="26:35" hidden="1" x14ac:dyDescent="0.25">
      <c r="Z7094"/>
      <c r="AD7094" s="5">
        <f t="shared" si="466"/>
        <v>47017</v>
      </c>
      <c r="AE7094" s="96" cm="1">
        <f t="array" ref="AE7094">_xlfn.XLOOKUP(AD7093,SELICHistorico[Data],SELICHistorico[SELIC dia]/100,AE7093,0)</f>
        <v>5.4266000000000004E-4</v>
      </c>
      <c r="AF7094" s="80">
        <f t="shared" si="464"/>
        <v>2.074204637746945</v>
      </c>
      <c r="AG7094" s="123">
        <f t="shared" si="463"/>
        <v>2074.2046369999998</v>
      </c>
      <c r="AH7094" s="126" cm="1">
        <f t="array" ref="AH7094">_xlfn.XLOOKUP(AD7093,CDIHistorico_[Data],CDIHistorico_[CDI dia]/100,AH7093,0)</f>
        <v>5.4266000000000004E-4</v>
      </c>
      <c r="AI7094" s="2">
        <f t="shared" si="465"/>
        <v>2.074204637746945</v>
      </c>
    </row>
    <row r="7095" spans="26:35" hidden="1" x14ac:dyDescent="0.25">
      <c r="Z7095"/>
      <c r="AD7095" s="5">
        <f t="shared" si="466"/>
        <v>47018</v>
      </c>
      <c r="AE7095" s="96" cm="1">
        <f t="array" ref="AE7095">_xlfn.XLOOKUP(AD7094,SELICHistorico[Data],SELICHistorico[SELIC dia]/100,AE7094,0)</f>
        <v>5.4266000000000004E-4</v>
      </c>
      <c r="AF7095" s="80">
        <f t="shared" si="464"/>
        <v>2.0753302256356649</v>
      </c>
      <c r="AG7095" s="123">
        <f t="shared" si="463"/>
        <v>2075.3302250000002</v>
      </c>
      <c r="AH7095" s="126" cm="1">
        <f t="array" ref="AH7095">_xlfn.XLOOKUP(AD7094,CDIHistorico_[Data],CDIHistorico_[CDI dia]/100,AH7094,0)</f>
        <v>5.4266000000000004E-4</v>
      </c>
      <c r="AI7095" s="2">
        <f t="shared" si="465"/>
        <v>2.0753302256356649</v>
      </c>
    </row>
    <row r="7096" spans="26:35" hidden="1" x14ac:dyDescent="0.25">
      <c r="Z7096"/>
      <c r="AD7096" s="5">
        <f t="shared" si="466"/>
        <v>47021</v>
      </c>
      <c r="AE7096" s="96" cm="1">
        <f t="array" ref="AE7096">_xlfn.XLOOKUP(AD7095,SELICHistorico[Data],SELICHistorico[SELIC dia]/100,AE7095,0)</f>
        <v>5.4266000000000004E-4</v>
      </c>
      <c r="AF7096" s="80">
        <f t="shared" si="464"/>
        <v>2.0764564243359085</v>
      </c>
      <c r="AG7096" s="123">
        <f t="shared" si="463"/>
        <v>2076.456424</v>
      </c>
      <c r="AH7096" s="126" cm="1">
        <f t="array" ref="AH7096">_xlfn.XLOOKUP(AD7095,CDIHistorico_[Data],CDIHistorico_[CDI dia]/100,AH7095,0)</f>
        <v>5.4266000000000004E-4</v>
      </c>
      <c r="AI7096" s="2">
        <f t="shared" si="465"/>
        <v>2.0764564243359085</v>
      </c>
    </row>
    <row r="7097" spans="26:35" hidden="1" x14ac:dyDescent="0.25">
      <c r="Z7097"/>
      <c r="AD7097" s="5">
        <f t="shared" si="466"/>
        <v>47022</v>
      </c>
      <c r="AE7097" s="96" cm="1">
        <f t="array" ref="AE7097">_xlfn.XLOOKUP(AD7096,SELICHistorico[Data],SELICHistorico[SELIC dia]/100,AE7096,0)</f>
        <v>5.4266000000000004E-4</v>
      </c>
      <c r="AF7097" s="80">
        <f t="shared" si="464"/>
        <v>2.0775832341791385</v>
      </c>
      <c r="AG7097" s="123">
        <f t="shared" si="463"/>
        <v>2077.5832340000002</v>
      </c>
      <c r="AH7097" s="126" cm="1">
        <f t="array" ref="AH7097">_xlfn.XLOOKUP(AD7096,CDIHistorico_[Data],CDIHistorico_[CDI dia]/100,AH7096,0)</f>
        <v>5.4266000000000004E-4</v>
      </c>
      <c r="AI7097" s="2">
        <f t="shared" si="465"/>
        <v>2.0775832341791385</v>
      </c>
    </row>
    <row r="7098" spans="26:35" hidden="1" x14ac:dyDescent="0.25">
      <c r="Z7098"/>
      <c r="AD7098" s="5">
        <f t="shared" si="466"/>
        <v>47023</v>
      </c>
      <c r="AE7098" s="96" cm="1">
        <f t="array" ref="AE7098">_xlfn.XLOOKUP(AD7097,SELICHistorico[Data],SELICHistorico[SELIC dia]/100,AE7097,0)</f>
        <v>5.4266000000000004E-4</v>
      </c>
      <c r="AF7098" s="80">
        <f t="shared" si="464"/>
        <v>2.0787106554969981</v>
      </c>
      <c r="AG7098" s="123">
        <f t="shared" si="463"/>
        <v>2078.7106549999999</v>
      </c>
      <c r="AH7098" s="126" cm="1">
        <f t="array" ref="AH7098">_xlfn.XLOOKUP(AD7097,CDIHistorico_[Data],CDIHistorico_[CDI dia]/100,AH7097,0)</f>
        <v>5.4266000000000004E-4</v>
      </c>
      <c r="AI7098" s="2">
        <f t="shared" si="465"/>
        <v>2.0787106554969981</v>
      </c>
    </row>
    <row r="7099" spans="26:35" hidden="1" x14ac:dyDescent="0.25">
      <c r="Z7099"/>
      <c r="AD7099" s="5">
        <f t="shared" si="466"/>
        <v>47024</v>
      </c>
      <c r="AE7099" s="96" cm="1">
        <f t="array" ref="AE7099">_xlfn.XLOOKUP(AD7098,SELICHistorico[Data],SELICHistorico[SELIC dia]/100,AE7098,0)</f>
        <v>5.4266000000000004E-4</v>
      </c>
      <c r="AF7099" s="80">
        <f t="shared" si="464"/>
        <v>2.0798386886213103</v>
      </c>
      <c r="AG7099" s="123">
        <f t="shared" si="463"/>
        <v>2079.8386879999998</v>
      </c>
      <c r="AH7099" s="126" cm="1">
        <f t="array" ref="AH7099">_xlfn.XLOOKUP(AD7098,CDIHistorico_[Data],CDIHistorico_[CDI dia]/100,AH7098,0)</f>
        <v>5.4266000000000004E-4</v>
      </c>
      <c r="AI7099" s="2">
        <f t="shared" si="465"/>
        <v>2.0798386886213103</v>
      </c>
    </row>
    <row r="7100" spans="26:35" hidden="1" x14ac:dyDescent="0.25">
      <c r="Z7100"/>
      <c r="AD7100" s="5">
        <f t="shared" si="466"/>
        <v>47025</v>
      </c>
      <c r="AE7100" s="96" cm="1">
        <f t="array" ref="AE7100">_xlfn.XLOOKUP(AD7099,SELICHistorico[Data],SELICHistorico[SELIC dia]/100,AE7099,0)</f>
        <v>5.4266000000000004E-4</v>
      </c>
      <c r="AF7100" s="80">
        <f t="shared" si="464"/>
        <v>2.0809673338840775</v>
      </c>
      <c r="AG7100" s="123">
        <f t="shared" si="463"/>
        <v>2080.9673330000001</v>
      </c>
      <c r="AH7100" s="126" cm="1">
        <f t="array" ref="AH7100">_xlfn.XLOOKUP(AD7099,CDIHistorico_[Data],CDIHistorico_[CDI dia]/100,AH7099,0)</f>
        <v>5.4266000000000004E-4</v>
      </c>
      <c r="AI7100" s="2">
        <f t="shared" si="465"/>
        <v>2.0809673338840775</v>
      </c>
    </row>
    <row r="7101" spans="26:35" hidden="1" x14ac:dyDescent="0.25">
      <c r="Z7101"/>
      <c r="AD7101" s="5">
        <f t="shared" si="466"/>
        <v>47028</v>
      </c>
      <c r="AE7101" s="96" cm="1">
        <f t="array" ref="AE7101">_xlfn.XLOOKUP(AD7100,SELICHistorico[Data],SELICHistorico[SELIC dia]/100,AE7100,0)</f>
        <v>5.4266000000000004E-4</v>
      </c>
      <c r="AF7101" s="80">
        <f t="shared" si="464"/>
        <v>2.082096591617483</v>
      </c>
      <c r="AG7101" s="123">
        <f t="shared" si="463"/>
        <v>2082.096591</v>
      </c>
      <c r="AH7101" s="126" cm="1">
        <f t="array" ref="AH7101">_xlfn.XLOOKUP(AD7100,CDIHistorico_[Data],CDIHistorico_[CDI dia]/100,AH7100,0)</f>
        <v>5.4266000000000004E-4</v>
      </c>
      <c r="AI7101" s="2">
        <f t="shared" si="465"/>
        <v>2.082096591617483</v>
      </c>
    </row>
    <row r="7102" spans="26:35" hidden="1" x14ac:dyDescent="0.25">
      <c r="Z7102"/>
      <c r="AD7102" s="5">
        <f t="shared" si="466"/>
        <v>47029</v>
      </c>
      <c r="AE7102" s="96" cm="1">
        <f t="array" ref="AE7102">_xlfn.XLOOKUP(AD7101,SELICHistorico[Data],SELICHistorico[SELIC dia]/100,AE7101,0)</f>
        <v>5.4266000000000004E-4</v>
      </c>
      <c r="AF7102" s="80">
        <f t="shared" si="464"/>
        <v>2.0832264621538901</v>
      </c>
      <c r="AG7102" s="123">
        <f t="shared" si="463"/>
        <v>2083.2264620000001</v>
      </c>
      <c r="AH7102" s="126" cm="1">
        <f t="array" ref="AH7102">_xlfn.XLOOKUP(AD7101,CDIHistorico_[Data],CDIHistorico_[CDI dia]/100,AH7101,0)</f>
        <v>5.4266000000000004E-4</v>
      </c>
      <c r="AI7102" s="2">
        <f t="shared" si="465"/>
        <v>2.0832264621538901</v>
      </c>
    </row>
    <row r="7103" spans="26:35" hidden="1" x14ac:dyDescent="0.25">
      <c r="Z7103"/>
      <c r="AD7103" s="5">
        <f t="shared" si="466"/>
        <v>47030</v>
      </c>
      <c r="AE7103" s="96" cm="1">
        <f t="array" ref="AE7103">_xlfn.XLOOKUP(AD7102,SELICHistorico[Data],SELICHistorico[SELIC dia]/100,AE7102,0)</f>
        <v>5.4266000000000004E-4</v>
      </c>
      <c r="AF7103" s="80">
        <f t="shared" si="464"/>
        <v>2.0843569458258426</v>
      </c>
      <c r="AG7103" s="123">
        <f t="shared" si="463"/>
        <v>2084.356945</v>
      </c>
      <c r="AH7103" s="126" cm="1">
        <f t="array" ref="AH7103">_xlfn.XLOOKUP(AD7102,CDIHistorico_[Data],CDIHistorico_[CDI dia]/100,AH7102,0)</f>
        <v>5.4266000000000004E-4</v>
      </c>
      <c r="AI7103" s="2">
        <f t="shared" si="465"/>
        <v>2.0843569458258426</v>
      </c>
    </row>
    <row r="7104" spans="26:35" hidden="1" x14ac:dyDescent="0.25">
      <c r="Z7104"/>
      <c r="AD7104" s="5">
        <f t="shared" si="466"/>
        <v>47031</v>
      </c>
      <c r="AE7104" s="96" cm="1">
        <f t="array" ref="AE7104">_xlfn.XLOOKUP(AD7103,SELICHistorico[Data],SELICHistorico[SELIC dia]/100,AE7103,0)</f>
        <v>5.4266000000000004E-4</v>
      </c>
      <c r="AF7104" s="80">
        <f t="shared" si="464"/>
        <v>2.0854880429660647</v>
      </c>
      <c r="AG7104" s="123">
        <f t="shared" si="463"/>
        <v>2085.488042</v>
      </c>
      <c r="AH7104" s="126" cm="1">
        <f t="array" ref="AH7104">_xlfn.XLOOKUP(AD7103,CDIHistorico_[Data],CDIHistorico_[CDI dia]/100,AH7103,0)</f>
        <v>5.4266000000000004E-4</v>
      </c>
      <c r="AI7104" s="2">
        <f t="shared" si="465"/>
        <v>2.0854880429660647</v>
      </c>
    </row>
    <row r="7105" spans="26:35" hidden="1" x14ac:dyDescent="0.25">
      <c r="Z7105"/>
      <c r="AD7105" s="5">
        <f t="shared" si="466"/>
        <v>47032</v>
      </c>
      <c r="AE7105" s="96" cm="1">
        <f t="array" ref="AE7105">_xlfn.XLOOKUP(AD7104,SELICHistorico[Data],SELICHistorico[SELIC dia]/100,AE7104,0)</f>
        <v>5.4266000000000004E-4</v>
      </c>
      <c r="AF7105" s="80">
        <f t="shared" si="464"/>
        <v>2.0866197539074607</v>
      </c>
      <c r="AG7105" s="123">
        <f t="shared" si="463"/>
        <v>2086.6197529999999</v>
      </c>
      <c r="AH7105" s="126" cm="1">
        <f t="array" ref="AH7105">_xlfn.XLOOKUP(AD7104,CDIHistorico_[Data],CDIHistorico_[CDI dia]/100,AH7104,0)</f>
        <v>5.4266000000000004E-4</v>
      </c>
      <c r="AI7105" s="2">
        <f t="shared" si="465"/>
        <v>2.0866197539074607</v>
      </c>
    </row>
    <row r="7106" spans="26:35" hidden="1" x14ac:dyDescent="0.25">
      <c r="Z7106"/>
      <c r="AD7106" s="5">
        <f t="shared" si="466"/>
        <v>47035</v>
      </c>
      <c r="AE7106" s="96" cm="1">
        <f t="array" ref="AE7106">_xlfn.XLOOKUP(AD7105,SELICHistorico[Data],SELICHistorico[SELIC dia]/100,AE7105,0)</f>
        <v>5.4266000000000004E-4</v>
      </c>
      <c r="AF7106" s="80">
        <f t="shared" si="464"/>
        <v>2.0877520789831161</v>
      </c>
      <c r="AG7106" s="123">
        <f t="shared" si="463"/>
        <v>2087.752078</v>
      </c>
      <c r="AH7106" s="126" cm="1">
        <f t="array" ref="AH7106">_xlfn.XLOOKUP(AD7105,CDIHistorico_[Data],CDIHistorico_[CDI dia]/100,AH7105,0)</f>
        <v>5.4266000000000004E-4</v>
      </c>
      <c r="AI7106" s="2">
        <f t="shared" si="465"/>
        <v>2.0877520789831161</v>
      </c>
    </row>
    <row r="7107" spans="26:35" hidden="1" x14ac:dyDescent="0.25">
      <c r="Z7107"/>
      <c r="AD7107" s="5">
        <f t="shared" si="466"/>
        <v>47036</v>
      </c>
      <c r="AE7107" s="96" cm="1">
        <f t="array" ref="AE7107">_xlfn.XLOOKUP(AD7106,SELICHistorico[Data],SELICHistorico[SELIC dia]/100,AE7106,0)</f>
        <v>5.4266000000000004E-4</v>
      </c>
      <c r="AF7107" s="80">
        <f t="shared" si="464"/>
        <v>2.0888850185262973</v>
      </c>
      <c r="AG7107" s="123">
        <f t="shared" si="463"/>
        <v>2088.8850179999999</v>
      </c>
      <c r="AH7107" s="126" cm="1">
        <f t="array" ref="AH7107">_xlfn.XLOOKUP(AD7106,CDIHistorico_[Data],CDIHistorico_[CDI dia]/100,AH7106,0)</f>
        <v>5.4266000000000004E-4</v>
      </c>
      <c r="AI7107" s="2">
        <f t="shared" si="465"/>
        <v>2.0888850185262973</v>
      </c>
    </row>
    <row r="7108" spans="26:35" hidden="1" x14ac:dyDescent="0.25">
      <c r="Z7108"/>
      <c r="AD7108" s="5">
        <f t="shared" si="466"/>
        <v>47037</v>
      </c>
      <c r="AE7108" s="96" cm="1">
        <f t="array" ref="AE7108">_xlfn.XLOOKUP(AD7107,SELICHistorico[Data],SELICHistorico[SELIC dia]/100,AE7107,0)</f>
        <v>5.4266000000000004E-4</v>
      </c>
      <c r="AF7108" s="80">
        <f t="shared" si="464"/>
        <v>2.0900185728704508</v>
      </c>
      <c r="AG7108" s="123">
        <f t="shared" si="463"/>
        <v>2090.0185719999999</v>
      </c>
      <c r="AH7108" s="126" cm="1">
        <f t="array" ref="AH7108">_xlfn.XLOOKUP(AD7107,CDIHistorico_[Data],CDIHistorico_[CDI dia]/100,AH7107,0)</f>
        <v>5.4266000000000004E-4</v>
      </c>
      <c r="AI7108" s="2">
        <f t="shared" si="465"/>
        <v>2.0900185728704508</v>
      </c>
    </row>
    <row r="7109" spans="26:35" hidden="1" x14ac:dyDescent="0.25">
      <c r="Z7109"/>
      <c r="AD7109" s="5">
        <f t="shared" si="466"/>
        <v>47039</v>
      </c>
      <c r="AE7109" s="96" cm="1">
        <f t="array" ref="AE7109">_xlfn.XLOOKUP(AD7108,SELICHistorico[Data],SELICHistorico[SELIC dia]/100,AE7108,0)</f>
        <v>5.4266000000000004E-4</v>
      </c>
      <c r="AF7109" s="80">
        <f t="shared" si="464"/>
        <v>2.0911527423492049</v>
      </c>
      <c r="AG7109" s="123">
        <f t="shared" si="463"/>
        <v>2091.1527420000002</v>
      </c>
      <c r="AH7109" s="126" cm="1">
        <f t="array" ref="AH7109">_xlfn.XLOOKUP(AD7108,CDIHistorico_[Data],CDIHistorico_[CDI dia]/100,AH7108,0)</f>
        <v>5.4266000000000004E-4</v>
      </c>
      <c r="AI7109" s="2">
        <f t="shared" si="465"/>
        <v>2.0911527423492049</v>
      </c>
    </row>
    <row r="7110" spans="26:35" hidden="1" x14ac:dyDescent="0.25">
      <c r="Z7110"/>
      <c r="AD7110" s="5">
        <f t="shared" si="466"/>
        <v>47042</v>
      </c>
      <c r="AE7110" s="96" cm="1">
        <f t="array" ref="AE7110">_xlfn.XLOOKUP(AD7109,SELICHistorico[Data],SELICHistorico[SELIC dia]/100,AE7109,0)</f>
        <v>5.4266000000000004E-4</v>
      </c>
      <c r="AF7110" s="80">
        <f t="shared" si="464"/>
        <v>2.0922875272963681</v>
      </c>
      <c r="AG7110" s="123">
        <f t="shared" si="463"/>
        <v>2092.287527</v>
      </c>
      <c r="AH7110" s="126" cm="1">
        <f t="array" ref="AH7110">_xlfn.XLOOKUP(AD7109,CDIHistorico_[Data],CDIHistorico_[CDI dia]/100,AH7109,0)</f>
        <v>5.4266000000000004E-4</v>
      </c>
      <c r="AI7110" s="2">
        <f t="shared" si="465"/>
        <v>2.0922875272963681</v>
      </c>
    </row>
    <row r="7111" spans="26:35" hidden="1" x14ac:dyDescent="0.25">
      <c r="Z7111"/>
      <c r="AD7111" s="5">
        <f t="shared" si="466"/>
        <v>47043</v>
      </c>
      <c r="AE7111" s="96" cm="1">
        <f t="array" ref="AE7111">_xlfn.XLOOKUP(AD7110,SELICHistorico[Data],SELICHistorico[SELIC dia]/100,AE7110,0)</f>
        <v>5.4266000000000004E-4</v>
      </c>
      <c r="AF7111" s="80">
        <f t="shared" si="464"/>
        <v>2.0934229280459307</v>
      </c>
      <c r="AG7111" s="123">
        <f t="shared" si="463"/>
        <v>2093.422928</v>
      </c>
      <c r="AH7111" s="126" cm="1">
        <f t="array" ref="AH7111">_xlfn.XLOOKUP(AD7110,CDIHistorico_[Data],CDIHistorico_[CDI dia]/100,AH7110,0)</f>
        <v>5.4266000000000004E-4</v>
      </c>
      <c r="AI7111" s="2">
        <f t="shared" si="465"/>
        <v>2.0934229280459307</v>
      </c>
    </row>
    <row r="7112" spans="26:35" hidden="1" x14ac:dyDescent="0.25">
      <c r="Z7112"/>
      <c r="AD7112" s="5">
        <f t="shared" si="466"/>
        <v>47044</v>
      </c>
      <c r="AE7112" s="96" cm="1">
        <f t="array" ref="AE7112">_xlfn.XLOOKUP(AD7111,SELICHistorico[Data],SELICHistorico[SELIC dia]/100,AE7111,0)</f>
        <v>5.4266000000000004E-4</v>
      </c>
      <c r="AF7112" s="80">
        <f t="shared" si="464"/>
        <v>2.0945589449320643</v>
      </c>
      <c r="AG7112" s="123">
        <f t="shared" si="463"/>
        <v>2094.5589439999999</v>
      </c>
      <c r="AH7112" s="126" cm="1">
        <f t="array" ref="AH7112">_xlfn.XLOOKUP(AD7111,CDIHistorico_[Data],CDIHistorico_[CDI dia]/100,AH7111,0)</f>
        <v>5.4266000000000004E-4</v>
      </c>
      <c r="AI7112" s="2">
        <f t="shared" si="465"/>
        <v>2.0945589449320643</v>
      </c>
    </row>
    <row r="7113" spans="26:35" hidden="1" x14ac:dyDescent="0.25">
      <c r="Z7113"/>
      <c r="AD7113" s="5">
        <f t="shared" si="466"/>
        <v>47045</v>
      </c>
      <c r="AE7113" s="96" cm="1">
        <f t="array" ref="AE7113">_xlfn.XLOOKUP(AD7112,SELICHistorico[Data],SELICHistorico[SELIC dia]/100,AE7112,0)</f>
        <v>5.4266000000000004E-4</v>
      </c>
      <c r="AF7113" s="80">
        <f t="shared" si="464"/>
        <v>2.0956955782891211</v>
      </c>
      <c r="AG7113" s="123">
        <f t="shared" si="463"/>
        <v>2095.6955779999998</v>
      </c>
      <c r="AH7113" s="126" cm="1">
        <f t="array" ref="AH7113">_xlfn.XLOOKUP(AD7112,CDIHistorico_[Data],CDIHistorico_[CDI dia]/100,AH7112,0)</f>
        <v>5.4266000000000004E-4</v>
      </c>
      <c r="AI7113" s="2">
        <f t="shared" si="465"/>
        <v>2.0956955782891211</v>
      </c>
    </row>
    <row r="7114" spans="26:35" hidden="1" x14ac:dyDescent="0.25">
      <c r="Z7114"/>
      <c r="AD7114" s="5">
        <f t="shared" si="466"/>
        <v>47046</v>
      </c>
      <c r="AE7114" s="96" cm="1">
        <f t="array" ref="AE7114">_xlfn.XLOOKUP(AD7113,SELICHistorico[Data],SELICHistorico[SELIC dia]/100,AE7113,0)</f>
        <v>5.4266000000000004E-4</v>
      </c>
      <c r="AF7114" s="80">
        <f t="shared" si="464"/>
        <v>2.0968328284516358</v>
      </c>
      <c r="AG7114" s="123">
        <f t="shared" si="463"/>
        <v>2096.8328280000001</v>
      </c>
      <c r="AH7114" s="126" cm="1">
        <f t="array" ref="AH7114">_xlfn.XLOOKUP(AD7113,CDIHistorico_[Data],CDIHistorico_[CDI dia]/100,AH7113,0)</f>
        <v>5.4266000000000004E-4</v>
      </c>
      <c r="AI7114" s="2">
        <f t="shared" si="465"/>
        <v>2.0968328284516358</v>
      </c>
    </row>
    <row r="7115" spans="26:35" hidden="1" x14ac:dyDescent="0.25">
      <c r="Z7115"/>
      <c r="AD7115" s="5">
        <f t="shared" si="466"/>
        <v>47049</v>
      </c>
      <c r="AE7115" s="96" cm="1">
        <f t="array" ref="AE7115">_xlfn.XLOOKUP(AD7114,SELICHistorico[Data],SELICHistorico[SELIC dia]/100,AE7114,0)</f>
        <v>5.4266000000000004E-4</v>
      </c>
      <c r="AF7115" s="80">
        <f t="shared" si="464"/>
        <v>2.0979706957543236</v>
      </c>
      <c r="AG7115" s="123">
        <f t="shared" si="463"/>
        <v>2097.970695</v>
      </c>
      <c r="AH7115" s="126" cm="1">
        <f t="array" ref="AH7115">_xlfn.XLOOKUP(AD7114,CDIHistorico_[Data],CDIHistorico_[CDI dia]/100,AH7114,0)</f>
        <v>5.4266000000000004E-4</v>
      </c>
      <c r="AI7115" s="2">
        <f t="shared" si="465"/>
        <v>2.0979706957543236</v>
      </c>
    </row>
    <row r="7116" spans="26:35" hidden="1" x14ac:dyDescent="0.25">
      <c r="Z7116"/>
      <c r="AD7116" s="5">
        <f t="shared" si="466"/>
        <v>47050</v>
      </c>
      <c r="AE7116" s="96" cm="1">
        <f t="array" ref="AE7116">_xlfn.XLOOKUP(AD7115,SELICHistorico[Data],SELICHistorico[SELIC dia]/100,AE7115,0)</f>
        <v>5.4266000000000004E-4</v>
      </c>
      <c r="AF7116" s="80">
        <f t="shared" si="464"/>
        <v>2.0991091805320816</v>
      </c>
      <c r="AG7116" s="123">
        <f t="shared" ref="AG7116:AG7179" si="467">TRUNC(1000*AF7116,6)</f>
        <v>2099.1091799999999</v>
      </c>
      <c r="AH7116" s="126" cm="1">
        <f t="array" ref="AH7116">_xlfn.XLOOKUP(AD7115,CDIHistorico_[Data],CDIHistorico_[CDI dia]/100,AH7115,0)</f>
        <v>5.4266000000000004E-4</v>
      </c>
      <c r="AI7116" s="2">
        <f t="shared" si="465"/>
        <v>2.0991091805320816</v>
      </c>
    </row>
    <row r="7117" spans="26:35" hidden="1" x14ac:dyDescent="0.25">
      <c r="Z7117"/>
      <c r="AD7117" s="5">
        <f t="shared" si="466"/>
        <v>47051</v>
      </c>
      <c r="AE7117" s="96" cm="1">
        <f t="array" ref="AE7117">_xlfn.XLOOKUP(AD7116,SELICHistorico[Data],SELICHistorico[SELIC dia]/100,AE7116,0)</f>
        <v>5.4266000000000004E-4</v>
      </c>
      <c r="AF7117" s="80">
        <f t="shared" ref="AF7117:AF7180" si="468">AF7116*(1+AE7117)</f>
        <v>2.1002482831199893</v>
      </c>
      <c r="AG7117" s="123">
        <f t="shared" si="467"/>
        <v>2100.2482829999999</v>
      </c>
      <c r="AH7117" s="126" cm="1">
        <f t="array" ref="AH7117">_xlfn.XLOOKUP(AD7116,CDIHistorico_[Data],CDIHistorico_[CDI dia]/100,AH7116,0)</f>
        <v>5.4266000000000004E-4</v>
      </c>
      <c r="AI7117" s="2">
        <f t="shared" ref="AI7117:AI7180" si="469">AI7116*(1+AH7117)</f>
        <v>2.1002482831199893</v>
      </c>
    </row>
    <row r="7118" spans="26:35" hidden="1" x14ac:dyDescent="0.25">
      <c r="Z7118"/>
      <c r="AD7118" s="5">
        <f t="shared" si="466"/>
        <v>47052</v>
      </c>
      <c r="AE7118" s="96" cm="1">
        <f t="array" ref="AE7118">_xlfn.XLOOKUP(AD7117,SELICHistorico[Data],SELICHistorico[SELIC dia]/100,AE7117,0)</f>
        <v>5.4266000000000004E-4</v>
      </c>
      <c r="AF7118" s="80">
        <f t="shared" si="468"/>
        <v>2.1013880038533075</v>
      </c>
      <c r="AG7118" s="123">
        <f t="shared" si="467"/>
        <v>2101.388003</v>
      </c>
      <c r="AH7118" s="126" cm="1">
        <f t="array" ref="AH7118">_xlfn.XLOOKUP(AD7117,CDIHistorico_[Data],CDIHistorico_[CDI dia]/100,AH7117,0)</f>
        <v>5.4266000000000004E-4</v>
      </c>
      <c r="AI7118" s="2">
        <f t="shared" si="469"/>
        <v>2.1013880038533075</v>
      </c>
    </row>
    <row r="7119" spans="26:35" hidden="1" x14ac:dyDescent="0.25">
      <c r="Z7119"/>
      <c r="AD7119" s="5">
        <f t="shared" si="466"/>
        <v>47053</v>
      </c>
      <c r="AE7119" s="96" cm="1">
        <f t="array" ref="AE7119">_xlfn.XLOOKUP(AD7118,SELICHistorico[Data],SELICHistorico[SELIC dia]/100,AE7118,0)</f>
        <v>5.4266000000000004E-4</v>
      </c>
      <c r="AF7119" s="80">
        <f t="shared" si="468"/>
        <v>2.1025283430674784</v>
      </c>
      <c r="AG7119" s="123">
        <f t="shared" si="467"/>
        <v>2102.5283429999999</v>
      </c>
      <c r="AH7119" s="126" cm="1">
        <f t="array" ref="AH7119">_xlfn.XLOOKUP(AD7118,CDIHistorico_[Data],CDIHistorico_[CDI dia]/100,AH7118,0)</f>
        <v>5.4266000000000004E-4</v>
      </c>
      <c r="AI7119" s="2">
        <f t="shared" si="469"/>
        <v>2.1025283430674784</v>
      </c>
    </row>
    <row r="7120" spans="26:35" hidden="1" x14ac:dyDescent="0.25">
      <c r="Z7120"/>
      <c r="AD7120" s="5">
        <f t="shared" si="466"/>
        <v>47056</v>
      </c>
      <c r="AE7120" s="96" cm="1">
        <f t="array" ref="AE7120">_xlfn.XLOOKUP(AD7119,SELICHistorico[Data],SELICHistorico[SELIC dia]/100,AE7119,0)</f>
        <v>5.4266000000000004E-4</v>
      </c>
      <c r="AF7120" s="80">
        <f t="shared" si="468"/>
        <v>2.1036693010981273</v>
      </c>
      <c r="AG7120" s="123">
        <f t="shared" si="467"/>
        <v>2103.6693009999999</v>
      </c>
      <c r="AH7120" s="126" cm="1">
        <f t="array" ref="AH7120">_xlfn.XLOOKUP(AD7119,CDIHistorico_[Data],CDIHistorico_[CDI dia]/100,AH7119,0)</f>
        <v>5.4266000000000004E-4</v>
      </c>
      <c r="AI7120" s="2">
        <f t="shared" si="469"/>
        <v>2.1036693010981273</v>
      </c>
    </row>
    <row r="7121" spans="26:35" hidden="1" x14ac:dyDescent="0.25">
      <c r="Z7121"/>
      <c r="AD7121" s="5">
        <f t="shared" si="466"/>
        <v>47057</v>
      </c>
      <c r="AE7121" s="96" cm="1">
        <f t="array" ref="AE7121">_xlfn.XLOOKUP(AD7120,SELICHistorico[Data],SELICHistorico[SELIC dia]/100,AE7120,0)</f>
        <v>5.4266000000000004E-4</v>
      </c>
      <c r="AF7121" s="80">
        <f t="shared" si="468"/>
        <v>2.1048108782810613</v>
      </c>
      <c r="AG7121" s="123">
        <f t="shared" si="467"/>
        <v>2104.8108779999998</v>
      </c>
      <c r="AH7121" s="126" cm="1">
        <f t="array" ref="AH7121">_xlfn.XLOOKUP(AD7120,CDIHistorico_[Data],CDIHistorico_[CDI dia]/100,AH7120,0)</f>
        <v>5.4266000000000004E-4</v>
      </c>
      <c r="AI7121" s="2">
        <f t="shared" si="469"/>
        <v>2.1048108782810613</v>
      </c>
    </row>
    <row r="7122" spans="26:35" hidden="1" x14ac:dyDescent="0.25">
      <c r="Z7122"/>
      <c r="AD7122" s="5">
        <f t="shared" si="466"/>
        <v>47058</v>
      </c>
      <c r="AE7122" s="96" cm="1">
        <f t="array" ref="AE7122">_xlfn.XLOOKUP(AD7121,SELICHistorico[Data],SELICHistorico[SELIC dia]/100,AE7121,0)</f>
        <v>5.4266000000000004E-4</v>
      </c>
      <c r="AF7122" s="80">
        <f t="shared" si="468"/>
        <v>2.1059530749522692</v>
      </c>
      <c r="AG7122" s="123">
        <f t="shared" si="467"/>
        <v>2105.953074</v>
      </c>
      <c r="AH7122" s="126" cm="1">
        <f t="array" ref="AH7122">_xlfn.XLOOKUP(AD7121,CDIHistorico_[Data],CDIHistorico_[CDI dia]/100,AH7121,0)</f>
        <v>5.4266000000000004E-4</v>
      </c>
      <c r="AI7122" s="2">
        <f t="shared" si="469"/>
        <v>2.1059530749522692</v>
      </c>
    </row>
    <row r="7123" spans="26:35" hidden="1" x14ac:dyDescent="0.25">
      <c r="Z7123"/>
      <c r="AD7123" s="5">
        <f t="shared" si="466"/>
        <v>47060</v>
      </c>
      <c r="AE7123" s="96" cm="1">
        <f t="array" ref="AE7123">_xlfn.XLOOKUP(AD7122,SELICHistorico[Data],SELICHistorico[SELIC dia]/100,AE7122,0)</f>
        <v>5.4266000000000004E-4</v>
      </c>
      <c r="AF7123" s="80">
        <f t="shared" si="468"/>
        <v>2.1070958914479228</v>
      </c>
      <c r="AG7123" s="123">
        <f t="shared" si="467"/>
        <v>2107.0958909999999</v>
      </c>
      <c r="AH7123" s="126" cm="1">
        <f t="array" ref="AH7123">_xlfn.XLOOKUP(AD7122,CDIHistorico_[Data],CDIHistorico_[CDI dia]/100,AH7122,0)</f>
        <v>5.4266000000000004E-4</v>
      </c>
      <c r="AI7123" s="2">
        <f t="shared" si="469"/>
        <v>2.1070958914479228</v>
      </c>
    </row>
    <row r="7124" spans="26:35" hidden="1" x14ac:dyDescent="0.25">
      <c r="Z7124"/>
      <c r="AD7124" s="5">
        <f t="shared" ref="AD7124:AD7187" si="470">WORKDAY(AD7123,1,feriados)</f>
        <v>47063</v>
      </c>
      <c r="AE7124" s="96" cm="1">
        <f t="array" ref="AE7124">_xlfn.XLOOKUP(AD7123,SELICHistorico[Data],SELICHistorico[SELIC dia]/100,AE7123,0)</f>
        <v>5.4266000000000004E-4</v>
      </c>
      <c r="AF7124" s="80">
        <f t="shared" si="468"/>
        <v>2.1082393281043759</v>
      </c>
      <c r="AG7124" s="123">
        <f t="shared" si="467"/>
        <v>2108.2393280000001</v>
      </c>
      <c r="AH7124" s="126" cm="1">
        <f t="array" ref="AH7124">_xlfn.XLOOKUP(AD7123,CDIHistorico_[Data],CDIHistorico_[CDI dia]/100,AH7123,0)</f>
        <v>5.4266000000000004E-4</v>
      </c>
      <c r="AI7124" s="2">
        <f t="shared" si="469"/>
        <v>2.1082393281043759</v>
      </c>
    </row>
    <row r="7125" spans="26:35" hidden="1" x14ac:dyDescent="0.25">
      <c r="Z7125"/>
      <c r="AD7125" s="5">
        <f t="shared" si="470"/>
        <v>47064</v>
      </c>
      <c r="AE7125" s="96" cm="1">
        <f t="array" ref="AE7125">_xlfn.XLOOKUP(AD7124,SELICHistorico[Data],SELICHistorico[SELIC dia]/100,AE7124,0)</f>
        <v>5.4266000000000004E-4</v>
      </c>
      <c r="AF7125" s="80">
        <f t="shared" si="468"/>
        <v>2.1093833852581652</v>
      </c>
      <c r="AG7125" s="123">
        <f t="shared" si="467"/>
        <v>2109.3833850000001</v>
      </c>
      <c r="AH7125" s="126" cm="1">
        <f t="array" ref="AH7125">_xlfn.XLOOKUP(AD7124,CDIHistorico_[Data],CDIHistorico_[CDI dia]/100,AH7124,0)</f>
        <v>5.4266000000000004E-4</v>
      </c>
      <c r="AI7125" s="2">
        <f t="shared" si="469"/>
        <v>2.1093833852581652</v>
      </c>
    </row>
    <row r="7126" spans="26:35" hidden="1" x14ac:dyDescent="0.25">
      <c r="Z7126"/>
      <c r="AD7126" s="5">
        <f t="shared" si="470"/>
        <v>47065</v>
      </c>
      <c r="AE7126" s="96" cm="1">
        <f t="array" ref="AE7126">_xlfn.XLOOKUP(AD7125,SELICHistorico[Data],SELICHistorico[SELIC dia]/100,AE7125,0)</f>
        <v>5.4266000000000004E-4</v>
      </c>
      <c r="AF7126" s="80">
        <f t="shared" si="468"/>
        <v>2.1105280632460093</v>
      </c>
      <c r="AG7126" s="123">
        <f t="shared" si="467"/>
        <v>2110.5280630000002</v>
      </c>
      <c r="AH7126" s="126" cm="1">
        <f t="array" ref="AH7126">_xlfn.XLOOKUP(AD7125,CDIHistorico_[Data],CDIHistorico_[CDI dia]/100,AH7125,0)</f>
        <v>5.4266000000000004E-4</v>
      </c>
      <c r="AI7126" s="2">
        <f t="shared" si="469"/>
        <v>2.1105280632460093</v>
      </c>
    </row>
    <row r="7127" spans="26:35" hidden="1" x14ac:dyDescent="0.25">
      <c r="Z7127"/>
      <c r="AD7127" s="5">
        <f t="shared" si="470"/>
        <v>47066</v>
      </c>
      <c r="AE7127" s="96" cm="1">
        <f t="array" ref="AE7127">_xlfn.XLOOKUP(AD7126,SELICHistorico[Data],SELICHistorico[SELIC dia]/100,AE7126,0)</f>
        <v>5.4266000000000004E-4</v>
      </c>
      <c r="AF7127" s="80">
        <f t="shared" si="468"/>
        <v>2.1116733624048103</v>
      </c>
      <c r="AG7127" s="123">
        <f t="shared" si="467"/>
        <v>2111.673362</v>
      </c>
      <c r="AH7127" s="126" cm="1">
        <f t="array" ref="AH7127">_xlfn.XLOOKUP(AD7126,CDIHistorico_[Data],CDIHistorico_[CDI dia]/100,AH7126,0)</f>
        <v>5.4266000000000004E-4</v>
      </c>
      <c r="AI7127" s="2">
        <f t="shared" si="469"/>
        <v>2.1116733624048103</v>
      </c>
    </row>
    <row r="7128" spans="26:35" hidden="1" x14ac:dyDescent="0.25">
      <c r="Z7128"/>
      <c r="AD7128" s="5">
        <f t="shared" si="470"/>
        <v>47067</v>
      </c>
      <c r="AE7128" s="96" cm="1">
        <f t="array" ref="AE7128">_xlfn.XLOOKUP(AD7127,SELICHistorico[Data],SELICHistorico[SELIC dia]/100,AE7127,0)</f>
        <v>5.4266000000000004E-4</v>
      </c>
      <c r="AF7128" s="80">
        <f t="shared" si="468"/>
        <v>2.1128192830716528</v>
      </c>
      <c r="AG7128" s="123">
        <f t="shared" si="467"/>
        <v>2112.8192829999998</v>
      </c>
      <c r="AH7128" s="126" cm="1">
        <f t="array" ref="AH7128">_xlfn.XLOOKUP(AD7127,CDIHistorico_[Data],CDIHistorico_[CDI dia]/100,AH7127,0)</f>
        <v>5.4266000000000004E-4</v>
      </c>
      <c r="AI7128" s="2">
        <f t="shared" si="469"/>
        <v>2.1128192830716528</v>
      </c>
    </row>
    <row r="7129" spans="26:35" hidden="1" x14ac:dyDescent="0.25">
      <c r="Z7129"/>
      <c r="AD7129" s="5">
        <f t="shared" si="470"/>
        <v>47070</v>
      </c>
      <c r="AE7129" s="96" cm="1">
        <f t="array" ref="AE7129">_xlfn.XLOOKUP(AD7128,SELICHistorico[Data],SELICHistorico[SELIC dia]/100,AE7128,0)</f>
        <v>5.4266000000000004E-4</v>
      </c>
      <c r="AF7129" s="80">
        <f t="shared" si="468"/>
        <v>2.1139658255838043</v>
      </c>
      <c r="AG7129" s="123">
        <f t="shared" si="467"/>
        <v>2113.9658250000002</v>
      </c>
      <c r="AH7129" s="126" cm="1">
        <f t="array" ref="AH7129">_xlfn.XLOOKUP(AD7128,CDIHistorico_[Data],CDIHistorico_[CDI dia]/100,AH7128,0)</f>
        <v>5.4266000000000004E-4</v>
      </c>
      <c r="AI7129" s="2">
        <f t="shared" si="469"/>
        <v>2.1139658255838043</v>
      </c>
    </row>
    <row r="7130" spans="26:35" hidden="1" x14ac:dyDescent="0.25">
      <c r="Z7130"/>
      <c r="AD7130" s="5">
        <f t="shared" si="470"/>
        <v>47071</v>
      </c>
      <c r="AE7130" s="96" cm="1">
        <f t="array" ref="AE7130">_xlfn.XLOOKUP(AD7129,SELICHistorico[Data],SELICHistorico[SELIC dia]/100,AE7129,0)</f>
        <v>5.4266000000000004E-4</v>
      </c>
      <c r="AF7130" s="80">
        <f t="shared" si="468"/>
        <v>2.1151129902787158</v>
      </c>
      <c r="AG7130" s="123">
        <f t="shared" si="467"/>
        <v>2115.1129900000001</v>
      </c>
      <c r="AH7130" s="126" cm="1">
        <f t="array" ref="AH7130">_xlfn.XLOOKUP(AD7129,CDIHistorico_[Data],CDIHistorico_[CDI dia]/100,AH7129,0)</f>
        <v>5.4266000000000004E-4</v>
      </c>
      <c r="AI7130" s="2">
        <f t="shared" si="469"/>
        <v>2.1151129902787158</v>
      </c>
    </row>
    <row r="7131" spans="26:35" hidden="1" x14ac:dyDescent="0.25">
      <c r="Z7131"/>
      <c r="AD7131" s="5">
        <f t="shared" si="470"/>
        <v>47073</v>
      </c>
      <c r="AE7131" s="96" cm="1">
        <f t="array" ref="AE7131">_xlfn.XLOOKUP(AD7130,SELICHistorico[Data],SELICHistorico[SELIC dia]/100,AE7130,0)</f>
        <v>5.4266000000000004E-4</v>
      </c>
      <c r="AF7131" s="80">
        <f t="shared" si="468"/>
        <v>2.1162607774940203</v>
      </c>
      <c r="AG7131" s="123">
        <f t="shared" si="467"/>
        <v>2116.260777</v>
      </c>
      <c r="AH7131" s="126" cm="1">
        <f t="array" ref="AH7131">_xlfn.XLOOKUP(AD7130,CDIHistorico_[Data],CDIHistorico_[CDI dia]/100,AH7130,0)</f>
        <v>5.4266000000000004E-4</v>
      </c>
      <c r="AI7131" s="2">
        <f t="shared" si="469"/>
        <v>2.1162607774940203</v>
      </c>
    </row>
    <row r="7132" spans="26:35" hidden="1" x14ac:dyDescent="0.25">
      <c r="Z7132"/>
      <c r="AD7132" s="5">
        <f t="shared" si="470"/>
        <v>47074</v>
      </c>
      <c r="AE7132" s="96" cm="1">
        <f t="array" ref="AE7132">_xlfn.XLOOKUP(AD7131,SELICHistorico[Data],SELICHistorico[SELIC dia]/100,AE7131,0)</f>
        <v>5.4266000000000004E-4</v>
      </c>
      <c r="AF7132" s="80">
        <f t="shared" si="468"/>
        <v>2.1174091875675352</v>
      </c>
      <c r="AG7132" s="123">
        <f t="shared" si="467"/>
        <v>2117.4091870000002</v>
      </c>
      <c r="AH7132" s="126" cm="1">
        <f t="array" ref="AH7132">_xlfn.XLOOKUP(AD7131,CDIHistorico_[Data],CDIHistorico_[CDI dia]/100,AH7131,0)</f>
        <v>5.4266000000000004E-4</v>
      </c>
      <c r="AI7132" s="2">
        <f t="shared" si="469"/>
        <v>2.1174091875675352</v>
      </c>
    </row>
    <row r="7133" spans="26:35" hidden="1" x14ac:dyDescent="0.25">
      <c r="Z7133"/>
      <c r="AD7133" s="5">
        <f t="shared" si="470"/>
        <v>47078</v>
      </c>
      <c r="AE7133" s="96" cm="1">
        <f t="array" ref="AE7133">_xlfn.XLOOKUP(AD7132,SELICHistorico[Data],SELICHistorico[SELIC dia]/100,AE7132,0)</f>
        <v>5.4266000000000004E-4</v>
      </c>
      <c r="AF7133" s="80">
        <f t="shared" si="468"/>
        <v>2.1185582208372606</v>
      </c>
      <c r="AG7133" s="123">
        <f t="shared" si="467"/>
        <v>2118.5582199999999</v>
      </c>
      <c r="AH7133" s="126" cm="1">
        <f t="array" ref="AH7133">_xlfn.XLOOKUP(AD7132,CDIHistorico_[Data],CDIHistorico_[CDI dia]/100,AH7132,0)</f>
        <v>5.4266000000000004E-4</v>
      </c>
      <c r="AI7133" s="2">
        <f t="shared" si="469"/>
        <v>2.1185582208372606</v>
      </c>
    </row>
    <row r="7134" spans="26:35" hidden="1" x14ac:dyDescent="0.25">
      <c r="Z7134"/>
      <c r="AD7134" s="5">
        <f t="shared" si="470"/>
        <v>47079</v>
      </c>
      <c r="AE7134" s="96" cm="1">
        <f t="array" ref="AE7134">_xlfn.XLOOKUP(AD7133,SELICHistorico[Data],SELICHistorico[SELIC dia]/100,AE7133,0)</f>
        <v>5.4266000000000004E-4</v>
      </c>
      <c r="AF7134" s="80">
        <f t="shared" si="468"/>
        <v>2.1197078776413805</v>
      </c>
      <c r="AG7134" s="123">
        <f t="shared" si="467"/>
        <v>2119.7078769999998</v>
      </c>
      <c r="AH7134" s="126" cm="1">
        <f t="array" ref="AH7134">_xlfn.XLOOKUP(AD7133,CDIHistorico_[Data],CDIHistorico_[CDI dia]/100,AH7133,0)</f>
        <v>5.4266000000000004E-4</v>
      </c>
      <c r="AI7134" s="2">
        <f t="shared" si="469"/>
        <v>2.1197078776413805</v>
      </c>
    </row>
    <row r="7135" spans="26:35" hidden="1" x14ac:dyDescent="0.25">
      <c r="Z7135"/>
      <c r="AD7135" s="5">
        <f t="shared" si="470"/>
        <v>47080</v>
      </c>
      <c r="AE7135" s="96" cm="1">
        <f t="array" ref="AE7135">_xlfn.XLOOKUP(AD7134,SELICHistorico[Data],SELICHistorico[SELIC dia]/100,AE7134,0)</f>
        <v>5.4266000000000004E-4</v>
      </c>
      <c r="AF7135" s="80">
        <f t="shared" si="468"/>
        <v>2.1208581583182613</v>
      </c>
      <c r="AG7135" s="123">
        <f t="shared" si="467"/>
        <v>2120.858158</v>
      </c>
      <c r="AH7135" s="126" cm="1">
        <f t="array" ref="AH7135">_xlfn.XLOOKUP(AD7134,CDIHistorico_[Data],CDIHistorico_[CDI dia]/100,AH7134,0)</f>
        <v>5.4266000000000004E-4</v>
      </c>
      <c r="AI7135" s="2">
        <f t="shared" si="469"/>
        <v>2.1208581583182613</v>
      </c>
    </row>
    <row r="7136" spans="26:35" hidden="1" x14ac:dyDescent="0.25">
      <c r="Z7136"/>
      <c r="AD7136" s="5">
        <f t="shared" si="470"/>
        <v>47081</v>
      </c>
      <c r="AE7136" s="96" cm="1">
        <f t="array" ref="AE7136">_xlfn.XLOOKUP(AD7135,SELICHistorico[Data],SELICHistorico[SELIC dia]/100,AE7135,0)</f>
        <v>5.4266000000000004E-4</v>
      </c>
      <c r="AF7136" s="80">
        <f t="shared" si="468"/>
        <v>2.1220090632064545</v>
      </c>
      <c r="AG7136" s="123">
        <f t="shared" si="467"/>
        <v>2122.009063</v>
      </c>
      <c r="AH7136" s="126" cm="1">
        <f t="array" ref="AH7136">_xlfn.XLOOKUP(AD7135,CDIHistorico_[Data],CDIHistorico_[CDI dia]/100,AH7135,0)</f>
        <v>5.4266000000000004E-4</v>
      </c>
      <c r="AI7136" s="2">
        <f t="shared" si="469"/>
        <v>2.1220090632064545</v>
      </c>
    </row>
    <row r="7137" spans="26:35" hidden="1" x14ac:dyDescent="0.25">
      <c r="Z7137"/>
      <c r="AD7137" s="5">
        <f t="shared" si="470"/>
        <v>47084</v>
      </c>
      <c r="AE7137" s="96" cm="1">
        <f t="array" ref="AE7137">_xlfn.XLOOKUP(AD7136,SELICHistorico[Data],SELICHistorico[SELIC dia]/100,AE7136,0)</f>
        <v>5.4266000000000004E-4</v>
      </c>
      <c r="AF7137" s="80">
        <f t="shared" si="468"/>
        <v>2.1231605926446941</v>
      </c>
      <c r="AG7137" s="123">
        <f t="shared" si="467"/>
        <v>2123.1605920000002</v>
      </c>
      <c r="AH7137" s="126" cm="1">
        <f t="array" ref="AH7137">_xlfn.XLOOKUP(AD7136,CDIHistorico_[Data],CDIHistorico_[CDI dia]/100,AH7136,0)</f>
        <v>5.4266000000000004E-4</v>
      </c>
      <c r="AI7137" s="2">
        <f t="shared" si="469"/>
        <v>2.1231605926446941</v>
      </c>
    </row>
    <row r="7138" spans="26:35" hidden="1" x14ac:dyDescent="0.25">
      <c r="Z7138"/>
      <c r="AD7138" s="5">
        <f t="shared" si="470"/>
        <v>47085</v>
      </c>
      <c r="AE7138" s="96" cm="1">
        <f t="array" ref="AE7138">_xlfn.XLOOKUP(AD7137,SELICHistorico[Data],SELICHistorico[SELIC dia]/100,AE7137,0)</f>
        <v>5.4266000000000004E-4</v>
      </c>
      <c r="AF7138" s="80">
        <f t="shared" si="468"/>
        <v>2.1243127469718988</v>
      </c>
      <c r="AG7138" s="123">
        <f t="shared" si="467"/>
        <v>2124.3127460000001</v>
      </c>
      <c r="AH7138" s="126" cm="1">
        <f t="array" ref="AH7138">_xlfn.XLOOKUP(AD7137,CDIHistorico_[Data],CDIHistorico_[CDI dia]/100,AH7137,0)</f>
        <v>5.4266000000000004E-4</v>
      </c>
      <c r="AI7138" s="2">
        <f t="shared" si="469"/>
        <v>2.1243127469718988</v>
      </c>
    </row>
    <row r="7139" spans="26:35" hidden="1" x14ac:dyDescent="0.25">
      <c r="Z7139"/>
      <c r="AD7139" s="5">
        <f t="shared" si="470"/>
        <v>47086</v>
      </c>
      <c r="AE7139" s="96" cm="1">
        <f t="array" ref="AE7139">_xlfn.XLOOKUP(AD7138,SELICHistorico[Data],SELICHistorico[SELIC dia]/100,AE7138,0)</f>
        <v>5.4266000000000004E-4</v>
      </c>
      <c r="AF7139" s="80">
        <f t="shared" si="468"/>
        <v>2.1254655265271705</v>
      </c>
      <c r="AG7139" s="123">
        <f t="shared" si="467"/>
        <v>2125.465526</v>
      </c>
      <c r="AH7139" s="126" cm="1">
        <f t="array" ref="AH7139">_xlfn.XLOOKUP(AD7138,CDIHistorico_[Data],CDIHistorico_[CDI dia]/100,AH7138,0)</f>
        <v>5.4266000000000004E-4</v>
      </c>
      <c r="AI7139" s="2">
        <f t="shared" si="469"/>
        <v>2.1254655265271705</v>
      </c>
    </row>
    <row r="7140" spans="26:35" hidden="1" x14ac:dyDescent="0.25">
      <c r="Z7140"/>
      <c r="AD7140" s="5">
        <f t="shared" si="470"/>
        <v>47087</v>
      </c>
      <c r="AE7140" s="96" cm="1">
        <f t="array" ref="AE7140">_xlfn.XLOOKUP(AD7139,SELICHistorico[Data],SELICHistorico[SELIC dia]/100,AE7139,0)</f>
        <v>5.4266000000000004E-4</v>
      </c>
      <c r="AF7140" s="80">
        <f t="shared" si="468"/>
        <v>2.1266189316497957</v>
      </c>
      <c r="AG7140" s="123">
        <f t="shared" si="467"/>
        <v>2126.618931</v>
      </c>
      <c r="AH7140" s="126" cm="1">
        <f t="array" ref="AH7140">_xlfn.XLOOKUP(AD7139,CDIHistorico_[Data],CDIHistorico_[CDI dia]/100,AH7139,0)</f>
        <v>5.4266000000000004E-4</v>
      </c>
      <c r="AI7140" s="2">
        <f t="shared" si="469"/>
        <v>2.1266189316497957</v>
      </c>
    </row>
    <row r="7141" spans="26:35" hidden="1" x14ac:dyDescent="0.25">
      <c r="Z7141"/>
      <c r="AD7141" s="5">
        <f t="shared" si="470"/>
        <v>47088</v>
      </c>
      <c r="AE7141" s="96" cm="1">
        <f t="array" ref="AE7141">_xlfn.XLOOKUP(AD7140,SELICHistorico[Data],SELICHistorico[SELIC dia]/100,AE7140,0)</f>
        <v>5.4266000000000004E-4</v>
      </c>
      <c r="AF7141" s="80">
        <f t="shared" si="468"/>
        <v>2.127772962679245</v>
      </c>
      <c r="AG7141" s="123">
        <f t="shared" si="467"/>
        <v>2127.772962</v>
      </c>
      <c r="AH7141" s="126" cm="1">
        <f t="array" ref="AH7141">_xlfn.XLOOKUP(AD7140,CDIHistorico_[Data],CDIHistorico_[CDI dia]/100,AH7140,0)</f>
        <v>5.4266000000000004E-4</v>
      </c>
      <c r="AI7141" s="2">
        <f t="shared" si="469"/>
        <v>2.127772962679245</v>
      </c>
    </row>
    <row r="7142" spans="26:35" hidden="1" x14ac:dyDescent="0.25">
      <c r="Z7142"/>
      <c r="AD7142" s="5">
        <f t="shared" si="470"/>
        <v>47091</v>
      </c>
      <c r="AE7142" s="96" cm="1">
        <f t="array" ref="AE7142">_xlfn.XLOOKUP(AD7141,SELICHistorico[Data],SELICHistorico[SELIC dia]/100,AE7141,0)</f>
        <v>5.4266000000000004E-4</v>
      </c>
      <c r="AF7142" s="80">
        <f t="shared" si="468"/>
        <v>2.1289276199551725</v>
      </c>
      <c r="AG7142" s="123">
        <f t="shared" si="467"/>
        <v>2128.927619</v>
      </c>
      <c r="AH7142" s="126" cm="1">
        <f t="array" ref="AH7142">_xlfn.XLOOKUP(AD7141,CDIHistorico_[Data],CDIHistorico_[CDI dia]/100,AH7141,0)</f>
        <v>5.4266000000000004E-4</v>
      </c>
      <c r="AI7142" s="2">
        <f t="shared" si="469"/>
        <v>2.1289276199551725</v>
      </c>
    </row>
    <row r="7143" spans="26:35" hidden="1" x14ac:dyDescent="0.25">
      <c r="Z7143"/>
      <c r="AD7143" s="5">
        <f t="shared" si="470"/>
        <v>47092</v>
      </c>
      <c r="AE7143" s="96" cm="1">
        <f t="array" ref="AE7143">_xlfn.XLOOKUP(AD7142,SELICHistorico[Data],SELICHistorico[SELIC dia]/100,AE7142,0)</f>
        <v>5.4266000000000004E-4</v>
      </c>
      <c r="AF7143" s="80">
        <f t="shared" si="468"/>
        <v>2.1300829038174176</v>
      </c>
      <c r="AG7143" s="123">
        <f t="shared" si="467"/>
        <v>2130.082903</v>
      </c>
      <c r="AH7143" s="126" cm="1">
        <f t="array" ref="AH7143">_xlfn.XLOOKUP(AD7142,CDIHistorico_[Data],CDIHistorico_[CDI dia]/100,AH7142,0)</f>
        <v>5.4266000000000004E-4</v>
      </c>
      <c r="AI7143" s="2">
        <f t="shared" si="469"/>
        <v>2.1300829038174176</v>
      </c>
    </row>
    <row r="7144" spans="26:35" hidden="1" x14ac:dyDescent="0.25">
      <c r="Z7144"/>
      <c r="AD7144" s="5">
        <f t="shared" si="470"/>
        <v>47093</v>
      </c>
      <c r="AE7144" s="96" cm="1">
        <f t="array" ref="AE7144">_xlfn.XLOOKUP(AD7143,SELICHistorico[Data],SELICHistorico[SELIC dia]/100,AE7143,0)</f>
        <v>5.4266000000000004E-4</v>
      </c>
      <c r="AF7144" s="80">
        <f t="shared" si="468"/>
        <v>2.1312388146060033</v>
      </c>
      <c r="AG7144" s="123">
        <f t="shared" si="467"/>
        <v>2131.2388139999998</v>
      </c>
      <c r="AH7144" s="126" cm="1">
        <f t="array" ref="AH7144">_xlfn.XLOOKUP(AD7143,CDIHistorico_[Data],CDIHistorico_[CDI dia]/100,AH7143,0)</f>
        <v>5.4266000000000004E-4</v>
      </c>
      <c r="AI7144" s="2">
        <f t="shared" si="469"/>
        <v>2.1312388146060033</v>
      </c>
    </row>
    <row r="7145" spans="26:35" hidden="1" x14ac:dyDescent="0.25">
      <c r="Z7145"/>
      <c r="AD7145" s="5">
        <f t="shared" si="470"/>
        <v>47094</v>
      </c>
      <c r="AE7145" s="96" cm="1">
        <f t="array" ref="AE7145">_xlfn.XLOOKUP(AD7144,SELICHistorico[Data],SELICHistorico[SELIC dia]/100,AE7144,0)</f>
        <v>5.4266000000000004E-4</v>
      </c>
      <c r="AF7145" s="80">
        <f t="shared" si="468"/>
        <v>2.1323953526611374</v>
      </c>
      <c r="AG7145" s="123">
        <f t="shared" si="467"/>
        <v>2132.395352</v>
      </c>
      <c r="AH7145" s="126" cm="1">
        <f t="array" ref="AH7145">_xlfn.XLOOKUP(AD7144,CDIHistorico_[Data],CDIHistorico_[CDI dia]/100,AH7144,0)</f>
        <v>5.4266000000000004E-4</v>
      </c>
      <c r="AI7145" s="2">
        <f t="shared" si="469"/>
        <v>2.1323953526611374</v>
      </c>
    </row>
    <row r="7146" spans="26:35" hidden="1" x14ac:dyDescent="0.25">
      <c r="Z7146"/>
      <c r="AD7146" s="5">
        <f t="shared" si="470"/>
        <v>47095</v>
      </c>
      <c r="AE7146" s="96" cm="1">
        <f t="array" ref="AE7146">_xlfn.XLOOKUP(AD7145,SELICHistorico[Data],SELICHistorico[SELIC dia]/100,AE7145,0)</f>
        <v>5.4266000000000004E-4</v>
      </c>
      <c r="AF7146" s="80">
        <f t="shared" si="468"/>
        <v>2.1335525183232127</v>
      </c>
      <c r="AG7146" s="123">
        <f t="shared" si="467"/>
        <v>2133.552518</v>
      </c>
      <c r="AH7146" s="126" cm="1">
        <f t="array" ref="AH7146">_xlfn.XLOOKUP(AD7145,CDIHistorico_[Data],CDIHistorico_[CDI dia]/100,AH7145,0)</f>
        <v>5.4266000000000004E-4</v>
      </c>
      <c r="AI7146" s="2">
        <f t="shared" si="469"/>
        <v>2.1335525183232127</v>
      </c>
    </row>
    <row r="7147" spans="26:35" hidden="1" x14ac:dyDescent="0.25">
      <c r="Z7147"/>
      <c r="AD7147" s="5">
        <f t="shared" si="470"/>
        <v>47098</v>
      </c>
      <c r="AE7147" s="96" cm="1">
        <f t="array" ref="AE7147">_xlfn.XLOOKUP(AD7146,SELICHistorico[Data],SELICHistorico[SELIC dia]/100,AE7146,0)</f>
        <v>5.4266000000000004E-4</v>
      </c>
      <c r="AF7147" s="80">
        <f t="shared" si="468"/>
        <v>2.1347103119328059</v>
      </c>
      <c r="AG7147" s="123">
        <f t="shared" si="467"/>
        <v>2134.7103109999998</v>
      </c>
      <c r="AH7147" s="126" cm="1">
        <f t="array" ref="AH7147">_xlfn.XLOOKUP(AD7146,CDIHistorico_[Data],CDIHistorico_[CDI dia]/100,AH7146,0)</f>
        <v>5.4266000000000004E-4</v>
      </c>
      <c r="AI7147" s="2">
        <f t="shared" si="469"/>
        <v>2.1347103119328059</v>
      </c>
    </row>
    <row r="7148" spans="26:35" hidden="1" x14ac:dyDescent="0.25">
      <c r="Z7148"/>
      <c r="AD7148" s="5">
        <f t="shared" si="470"/>
        <v>47099</v>
      </c>
      <c r="AE7148" s="96" cm="1">
        <f t="array" ref="AE7148">_xlfn.XLOOKUP(AD7147,SELICHistorico[Data],SELICHistorico[SELIC dia]/100,AE7147,0)</f>
        <v>5.4266000000000004E-4</v>
      </c>
      <c r="AF7148" s="80">
        <f t="shared" si="468"/>
        <v>2.1358687338306792</v>
      </c>
      <c r="AG7148" s="123">
        <f t="shared" si="467"/>
        <v>2135.8687329999998</v>
      </c>
      <c r="AH7148" s="126" cm="1">
        <f t="array" ref="AH7148">_xlfn.XLOOKUP(AD7147,CDIHistorico_[Data],CDIHistorico_[CDI dia]/100,AH7147,0)</f>
        <v>5.4266000000000004E-4</v>
      </c>
      <c r="AI7148" s="2">
        <f t="shared" si="469"/>
        <v>2.1358687338306792</v>
      </c>
    </row>
    <row r="7149" spans="26:35" hidden="1" x14ac:dyDescent="0.25">
      <c r="Z7149"/>
      <c r="AD7149" s="5">
        <f t="shared" si="470"/>
        <v>47100</v>
      </c>
      <c r="AE7149" s="96" cm="1">
        <f t="array" ref="AE7149">_xlfn.XLOOKUP(AD7148,SELICHistorico[Data],SELICHistorico[SELIC dia]/100,AE7148,0)</f>
        <v>5.4266000000000004E-4</v>
      </c>
      <c r="AF7149" s="80">
        <f t="shared" si="468"/>
        <v>2.1370277843577798</v>
      </c>
      <c r="AG7149" s="123">
        <f t="shared" si="467"/>
        <v>2137.0277839999999</v>
      </c>
      <c r="AH7149" s="126" cm="1">
        <f t="array" ref="AH7149">_xlfn.XLOOKUP(AD7148,CDIHistorico_[Data],CDIHistorico_[CDI dia]/100,AH7148,0)</f>
        <v>5.4266000000000004E-4</v>
      </c>
      <c r="AI7149" s="2">
        <f t="shared" si="469"/>
        <v>2.1370277843577798</v>
      </c>
    </row>
    <row r="7150" spans="26:35" hidden="1" x14ac:dyDescent="0.25">
      <c r="Z7150"/>
      <c r="AD7150" s="5">
        <f t="shared" si="470"/>
        <v>47101</v>
      </c>
      <c r="AE7150" s="96" cm="1">
        <f t="array" ref="AE7150">_xlfn.XLOOKUP(AD7149,SELICHistorico[Data],SELICHistorico[SELIC dia]/100,AE7149,0)</f>
        <v>5.4266000000000004E-4</v>
      </c>
      <c r="AF7150" s="80">
        <f t="shared" si="468"/>
        <v>2.1381874638552394</v>
      </c>
      <c r="AG7150" s="123">
        <f t="shared" si="467"/>
        <v>2138.1874630000002</v>
      </c>
      <c r="AH7150" s="126" cm="1">
        <f t="array" ref="AH7150">_xlfn.XLOOKUP(AD7149,CDIHistorico_[Data],CDIHistorico_[CDI dia]/100,AH7149,0)</f>
        <v>5.4266000000000004E-4</v>
      </c>
      <c r="AI7150" s="2">
        <f t="shared" si="469"/>
        <v>2.1381874638552394</v>
      </c>
    </row>
    <row r="7151" spans="26:35" hidden="1" x14ac:dyDescent="0.25">
      <c r="Z7151"/>
      <c r="AD7151" s="5">
        <f t="shared" si="470"/>
        <v>47102</v>
      </c>
      <c r="AE7151" s="96" cm="1">
        <f t="array" ref="AE7151">_xlfn.XLOOKUP(AD7150,SELICHistorico[Data],SELICHistorico[SELIC dia]/100,AE7150,0)</f>
        <v>5.4266000000000004E-4</v>
      </c>
      <c r="AF7151" s="80">
        <f t="shared" si="468"/>
        <v>2.139347772664375</v>
      </c>
      <c r="AG7151" s="123">
        <f t="shared" si="467"/>
        <v>2139.3477720000001</v>
      </c>
      <c r="AH7151" s="126" cm="1">
        <f t="array" ref="AH7151">_xlfn.XLOOKUP(AD7150,CDIHistorico_[Data],CDIHistorico_[CDI dia]/100,AH7150,0)</f>
        <v>5.4266000000000004E-4</v>
      </c>
      <c r="AI7151" s="2">
        <f t="shared" si="469"/>
        <v>2.139347772664375</v>
      </c>
    </row>
    <row r="7152" spans="26:35" hidden="1" x14ac:dyDescent="0.25">
      <c r="Z7152"/>
      <c r="AD7152" s="5">
        <f t="shared" si="470"/>
        <v>47105</v>
      </c>
      <c r="AE7152" s="96" cm="1">
        <f t="array" ref="AE7152">_xlfn.XLOOKUP(AD7151,SELICHistorico[Data],SELICHistorico[SELIC dia]/100,AE7151,0)</f>
        <v>5.4266000000000004E-4</v>
      </c>
      <c r="AF7152" s="80">
        <f t="shared" si="468"/>
        <v>2.1405087111266892</v>
      </c>
      <c r="AG7152" s="123">
        <f t="shared" si="467"/>
        <v>2140.5087109999999</v>
      </c>
      <c r="AH7152" s="126" cm="1">
        <f t="array" ref="AH7152">_xlfn.XLOOKUP(AD7151,CDIHistorico_[Data],CDIHistorico_[CDI dia]/100,AH7151,0)</f>
        <v>5.4266000000000004E-4</v>
      </c>
      <c r="AI7152" s="2">
        <f t="shared" si="469"/>
        <v>2.1405087111266892</v>
      </c>
    </row>
    <row r="7153" spans="26:35" hidden="1" x14ac:dyDescent="0.25">
      <c r="Z7153"/>
      <c r="AD7153" s="5">
        <f t="shared" si="470"/>
        <v>47106</v>
      </c>
      <c r="AE7153" s="96" cm="1">
        <f t="array" ref="AE7153">_xlfn.XLOOKUP(AD7152,SELICHistorico[Data],SELICHistorico[SELIC dia]/100,AE7152,0)</f>
        <v>5.4266000000000004E-4</v>
      </c>
      <c r="AF7153" s="80">
        <f t="shared" si="468"/>
        <v>2.1416702795838694</v>
      </c>
      <c r="AG7153" s="123">
        <f t="shared" si="467"/>
        <v>2141.6702789999999</v>
      </c>
      <c r="AH7153" s="126" cm="1">
        <f t="array" ref="AH7153">_xlfn.XLOOKUP(AD7152,CDIHistorico_[Data],CDIHistorico_[CDI dia]/100,AH7152,0)</f>
        <v>5.4266000000000004E-4</v>
      </c>
      <c r="AI7153" s="2">
        <f t="shared" si="469"/>
        <v>2.1416702795838694</v>
      </c>
    </row>
    <row r="7154" spans="26:35" hidden="1" x14ac:dyDescent="0.25">
      <c r="Z7154"/>
      <c r="AD7154" s="5">
        <f t="shared" si="470"/>
        <v>47107</v>
      </c>
      <c r="AE7154" s="96" cm="1">
        <f t="array" ref="AE7154">_xlfn.XLOOKUP(AD7153,SELICHistorico[Data],SELICHistorico[SELIC dia]/100,AE7153,0)</f>
        <v>5.4266000000000004E-4</v>
      </c>
      <c r="AF7154" s="80">
        <f t="shared" si="468"/>
        <v>2.1428324783777883</v>
      </c>
      <c r="AG7154" s="123">
        <f t="shared" si="467"/>
        <v>2142.8324779999998</v>
      </c>
      <c r="AH7154" s="126" cm="1">
        <f t="array" ref="AH7154">_xlfn.XLOOKUP(AD7153,CDIHistorico_[Data],CDIHistorico_[CDI dia]/100,AH7153,0)</f>
        <v>5.4266000000000004E-4</v>
      </c>
      <c r="AI7154" s="2">
        <f t="shared" si="469"/>
        <v>2.1428324783777883</v>
      </c>
    </row>
    <row r="7155" spans="26:35" hidden="1" x14ac:dyDescent="0.25">
      <c r="Z7155"/>
      <c r="AD7155" s="5">
        <f t="shared" si="470"/>
        <v>47108</v>
      </c>
      <c r="AE7155" s="96" cm="1">
        <f t="array" ref="AE7155">_xlfn.XLOOKUP(AD7154,SELICHistorico[Data],SELICHistorico[SELIC dia]/100,AE7154,0)</f>
        <v>5.4266000000000004E-4</v>
      </c>
      <c r="AF7155" s="80">
        <f t="shared" si="468"/>
        <v>2.143995307850505</v>
      </c>
      <c r="AG7155" s="123">
        <f t="shared" si="467"/>
        <v>2143.9953070000001</v>
      </c>
      <c r="AH7155" s="126" cm="1">
        <f t="array" ref="AH7155">_xlfn.XLOOKUP(AD7154,CDIHistorico_[Data],CDIHistorico_[CDI dia]/100,AH7154,0)</f>
        <v>5.4266000000000004E-4</v>
      </c>
      <c r="AI7155" s="2">
        <f t="shared" si="469"/>
        <v>2.143995307850505</v>
      </c>
    </row>
    <row r="7156" spans="26:35" hidden="1" x14ac:dyDescent="0.25">
      <c r="Z7156"/>
      <c r="AD7156" s="5">
        <f t="shared" si="470"/>
        <v>47109</v>
      </c>
      <c r="AE7156" s="96" cm="1">
        <f t="array" ref="AE7156">_xlfn.XLOOKUP(AD7155,SELICHistorico[Data],SELICHistorico[SELIC dia]/100,AE7155,0)</f>
        <v>5.4266000000000004E-4</v>
      </c>
      <c r="AF7156" s="80">
        <f t="shared" si="468"/>
        <v>2.1451587683442632</v>
      </c>
      <c r="AG7156" s="123">
        <f t="shared" si="467"/>
        <v>2145.1587679999998</v>
      </c>
      <c r="AH7156" s="126" cm="1">
        <f t="array" ref="AH7156">_xlfn.XLOOKUP(AD7155,CDIHistorico_[Data],CDIHistorico_[CDI dia]/100,AH7155,0)</f>
        <v>5.4266000000000004E-4</v>
      </c>
      <c r="AI7156" s="2">
        <f t="shared" si="469"/>
        <v>2.1451587683442632</v>
      </c>
    </row>
    <row r="7157" spans="26:35" hidden="1" x14ac:dyDescent="0.25">
      <c r="Z7157"/>
      <c r="AD7157" s="5">
        <f t="shared" si="470"/>
        <v>47113</v>
      </c>
      <c r="AE7157" s="96" cm="1">
        <f t="array" ref="AE7157">_xlfn.XLOOKUP(AD7156,SELICHistorico[Data],SELICHistorico[SELIC dia]/100,AE7156,0)</f>
        <v>5.4266000000000004E-4</v>
      </c>
      <c r="AF7157" s="80">
        <f t="shared" si="468"/>
        <v>2.1463228602014928</v>
      </c>
      <c r="AG7157" s="123">
        <f t="shared" si="467"/>
        <v>2146.3228600000002</v>
      </c>
      <c r="AH7157" s="126" cm="1">
        <f t="array" ref="AH7157">_xlfn.XLOOKUP(AD7156,CDIHistorico_[Data],CDIHistorico_[CDI dia]/100,AH7156,0)</f>
        <v>5.4266000000000004E-4</v>
      </c>
      <c r="AI7157" s="2">
        <f t="shared" si="469"/>
        <v>2.1463228602014928</v>
      </c>
    </row>
    <row r="7158" spans="26:35" hidden="1" x14ac:dyDescent="0.25">
      <c r="Z7158"/>
      <c r="AD7158" s="5">
        <f t="shared" si="470"/>
        <v>47114</v>
      </c>
      <c r="AE7158" s="96" cm="1">
        <f t="array" ref="AE7158">_xlfn.XLOOKUP(AD7157,SELICHistorico[Data],SELICHistorico[SELIC dia]/100,AE7157,0)</f>
        <v>5.4266000000000004E-4</v>
      </c>
      <c r="AF7158" s="80">
        <f t="shared" si="468"/>
        <v>2.1474875837648097</v>
      </c>
      <c r="AG7158" s="123">
        <f t="shared" si="467"/>
        <v>2147.4875830000001</v>
      </c>
      <c r="AH7158" s="126" cm="1">
        <f t="array" ref="AH7158">_xlfn.XLOOKUP(AD7157,CDIHistorico_[Data],CDIHistorico_[CDI dia]/100,AH7157,0)</f>
        <v>5.4266000000000004E-4</v>
      </c>
      <c r="AI7158" s="2">
        <f t="shared" si="469"/>
        <v>2.1474875837648097</v>
      </c>
    </row>
    <row r="7159" spans="26:35" hidden="1" x14ac:dyDescent="0.25">
      <c r="Z7159"/>
      <c r="AD7159" s="5">
        <f t="shared" si="470"/>
        <v>47115</v>
      </c>
      <c r="AE7159" s="96" cm="1">
        <f t="array" ref="AE7159">_xlfn.XLOOKUP(AD7158,SELICHistorico[Data],SELICHistorico[SELIC dia]/100,AE7158,0)</f>
        <v>5.4266000000000004E-4</v>
      </c>
      <c r="AF7159" s="80">
        <f t="shared" si="468"/>
        <v>2.1486529393770155</v>
      </c>
      <c r="AG7159" s="123">
        <f t="shared" si="467"/>
        <v>2148.6529390000001</v>
      </c>
      <c r="AH7159" s="126" cm="1">
        <f t="array" ref="AH7159">_xlfn.XLOOKUP(AD7158,CDIHistorico_[Data],CDIHistorico_[CDI dia]/100,AH7158,0)</f>
        <v>5.4266000000000004E-4</v>
      </c>
      <c r="AI7159" s="2">
        <f t="shared" si="469"/>
        <v>2.1486529393770155</v>
      </c>
    </row>
    <row r="7160" spans="26:35" hidden="1" x14ac:dyDescent="0.25">
      <c r="Z7160"/>
      <c r="AD7160" s="5">
        <f t="shared" si="470"/>
        <v>47116</v>
      </c>
      <c r="AE7160" s="96" cm="1">
        <f t="array" ref="AE7160">_xlfn.XLOOKUP(AD7159,SELICHistorico[Data],SELICHistorico[SELIC dia]/100,AE7159,0)</f>
        <v>5.4266000000000004E-4</v>
      </c>
      <c r="AF7160" s="80">
        <f t="shared" si="468"/>
        <v>2.1498189273810979</v>
      </c>
      <c r="AG7160" s="123">
        <f t="shared" si="467"/>
        <v>2149.8189269999998</v>
      </c>
      <c r="AH7160" s="126" cm="1">
        <f t="array" ref="AH7160">_xlfn.XLOOKUP(AD7159,CDIHistorico_[Data],CDIHistorico_[CDI dia]/100,AH7159,0)</f>
        <v>5.4266000000000004E-4</v>
      </c>
      <c r="AI7160" s="2">
        <f t="shared" si="469"/>
        <v>2.1498189273810979</v>
      </c>
    </row>
    <row r="7161" spans="26:35" hidden="1" x14ac:dyDescent="0.25">
      <c r="Z7161"/>
      <c r="AD7161" s="5">
        <f t="shared" si="470"/>
        <v>47120</v>
      </c>
      <c r="AE7161" s="96" cm="1">
        <f t="array" ref="AE7161">_xlfn.XLOOKUP(AD7160,SELICHistorico[Data],SELICHistorico[SELIC dia]/100,AE7160,0)</f>
        <v>5.4266000000000004E-4</v>
      </c>
      <c r="AF7161" s="80">
        <f t="shared" si="468"/>
        <v>2.1509855481202305</v>
      </c>
      <c r="AG7161" s="123">
        <f t="shared" si="467"/>
        <v>2150.9855480000001</v>
      </c>
      <c r="AH7161" s="126" cm="1">
        <f t="array" ref="AH7161">_xlfn.XLOOKUP(AD7160,CDIHistorico_[Data],CDIHistorico_[CDI dia]/100,AH7160,0)</f>
        <v>5.4266000000000004E-4</v>
      </c>
      <c r="AI7161" s="2">
        <f t="shared" si="469"/>
        <v>2.1509855481202305</v>
      </c>
    </row>
    <row r="7162" spans="26:35" hidden="1" x14ac:dyDescent="0.25">
      <c r="Z7162"/>
      <c r="AD7162" s="5">
        <f t="shared" si="470"/>
        <v>47121</v>
      </c>
      <c r="AE7162" s="96" cm="1">
        <f t="array" ref="AE7162">_xlfn.XLOOKUP(AD7161,SELICHistorico[Data],SELICHistorico[SELIC dia]/100,AE7161,0)</f>
        <v>5.4266000000000004E-4</v>
      </c>
      <c r="AF7162" s="80">
        <f t="shared" si="468"/>
        <v>2.1521528019377736</v>
      </c>
      <c r="AG7162" s="123">
        <f t="shared" si="467"/>
        <v>2152.1528010000002</v>
      </c>
      <c r="AH7162" s="126" cm="1">
        <f t="array" ref="AH7162">_xlfn.XLOOKUP(AD7161,CDIHistorico_[Data],CDIHistorico_[CDI dia]/100,AH7161,0)</f>
        <v>5.4266000000000004E-4</v>
      </c>
      <c r="AI7162" s="2">
        <f t="shared" si="469"/>
        <v>2.1521528019377736</v>
      </c>
    </row>
    <row r="7163" spans="26:35" hidden="1" x14ac:dyDescent="0.25">
      <c r="Z7163"/>
      <c r="AD7163" s="5">
        <f t="shared" si="470"/>
        <v>47122</v>
      </c>
      <c r="AE7163" s="96" cm="1">
        <f t="array" ref="AE7163">_xlfn.XLOOKUP(AD7162,SELICHistorico[Data],SELICHistorico[SELIC dia]/100,AE7162,0)</f>
        <v>5.4266000000000004E-4</v>
      </c>
      <c r="AF7163" s="80">
        <f t="shared" si="468"/>
        <v>2.1533206891772734</v>
      </c>
      <c r="AG7163" s="123">
        <f t="shared" si="467"/>
        <v>2153.3206890000001</v>
      </c>
      <c r="AH7163" s="126" cm="1">
        <f t="array" ref="AH7163">_xlfn.XLOOKUP(AD7162,CDIHistorico_[Data],CDIHistorico_[CDI dia]/100,AH7162,0)</f>
        <v>5.4266000000000004E-4</v>
      </c>
      <c r="AI7163" s="2">
        <f t="shared" si="469"/>
        <v>2.1533206891772734</v>
      </c>
    </row>
    <row r="7164" spans="26:35" hidden="1" x14ac:dyDescent="0.25">
      <c r="Z7164"/>
      <c r="AD7164" s="5">
        <f t="shared" si="470"/>
        <v>47123</v>
      </c>
      <c r="AE7164" s="96" cm="1">
        <f t="array" ref="AE7164">_xlfn.XLOOKUP(AD7163,SELICHistorico[Data],SELICHistorico[SELIC dia]/100,AE7163,0)</f>
        <v>5.4266000000000004E-4</v>
      </c>
      <c r="AF7164" s="80">
        <f t="shared" si="468"/>
        <v>2.1544892101824624</v>
      </c>
      <c r="AG7164" s="123">
        <f t="shared" si="467"/>
        <v>2154.4892100000002</v>
      </c>
      <c r="AH7164" s="126" cm="1">
        <f t="array" ref="AH7164">_xlfn.XLOOKUP(AD7163,CDIHistorico_[Data],CDIHistorico_[CDI dia]/100,AH7163,0)</f>
        <v>5.4266000000000004E-4</v>
      </c>
      <c r="AI7164" s="2">
        <f t="shared" si="469"/>
        <v>2.1544892101824624</v>
      </c>
    </row>
    <row r="7165" spans="26:35" hidden="1" x14ac:dyDescent="0.25">
      <c r="Z7165"/>
      <c r="AD7165" s="5">
        <f t="shared" si="470"/>
        <v>47126</v>
      </c>
      <c r="AE7165" s="96" cm="1">
        <f t="array" ref="AE7165">_xlfn.XLOOKUP(AD7164,SELICHistorico[Data],SELICHistorico[SELIC dia]/100,AE7164,0)</f>
        <v>5.4266000000000004E-4</v>
      </c>
      <c r="AF7165" s="80">
        <f t="shared" si="468"/>
        <v>2.1556583652972603</v>
      </c>
      <c r="AG7165" s="123">
        <f t="shared" si="467"/>
        <v>2155.6583649999998</v>
      </c>
      <c r="AH7165" s="126" cm="1">
        <f t="array" ref="AH7165">_xlfn.XLOOKUP(AD7164,CDIHistorico_[Data],CDIHistorico_[CDI dia]/100,AH7164,0)</f>
        <v>5.4266000000000004E-4</v>
      </c>
      <c r="AI7165" s="2">
        <f t="shared" si="469"/>
        <v>2.1556583652972603</v>
      </c>
    </row>
    <row r="7166" spans="26:35" hidden="1" x14ac:dyDescent="0.25">
      <c r="Z7166"/>
      <c r="AD7166" s="5">
        <f t="shared" si="470"/>
        <v>47127</v>
      </c>
      <c r="AE7166" s="96" cm="1">
        <f t="array" ref="AE7166">_xlfn.XLOOKUP(AD7165,SELICHistorico[Data],SELICHistorico[SELIC dia]/100,AE7165,0)</f>
        <v>5.4266000000000004E-4</v>
      </c>
      <c r="AF7166" s="80">
        <f t="shared" si="468"/>
        <v>2.1568281548657726</v>
      </c>
      <c r="AG7166" s="123">
        <f t="shared" si="467"/>
        <v>2156.8281539999998</v>
      </c>
      <c r="AH7166" s="126" cm="1">
        <f t="array" ref="AH7166">_xlfn.XLOOKUP(AD7165,CDIHistorico_[Data],CDIHistorico_[CDI dia]/100,AH7165,0)</f>
        <v>5.4266000000000004E-4</v>
      </c>
      <c r="AI7166" s="2">
        <f t="shared" si="469"/>
        <v>2.1568281548657726</v>
      </c>
    </row>
    <row r="7167" spans="26:35" hidden="1" x14ac:dyDescent="0.25">
      <c r="Z7167"/>
      <c r="AD7167" s="5">
        <f t="shared" si="470"/>
        <v>47128</v>
      </c>
      <c r="AE7167" s="96" cm="1">
        <f t="array" ref="AE7167">_xlfn.XLOOKUP(AD7166,SELICHistorico[Data],SELICHistorico[SELIC dia]/100,AE7166,0)</f>
        <v>5.4266000000000004E-4</v>
      </c>
      <c r="AF7167" s="80">
        <f t="shared" si="468"/>
        <v>2.157998579232292</v>
      </c>
      <c r="AG7167" s="123">
        <f t="shared" si="467"/>
        <v>2157.9985790000001</v>
      </c>
      <c r="AH7167" s="126" cm="1">
        <f t="array" ref="AH7167">_xlfn.XLOOKUP(AD7166,CDIHistorico_[Data],CDIHistorico_[CDI dia]/100,AH7166,0)</f>
        <v>5.4266000000000004E-4</v>
      </c>
      <c r="AI7167" s="2">
        <f t="shared" si="469"/>
        <v>2.157998579232292</v>
      </c>
    </row>
    <row r="7168" spans="26:35" hidden="1" x14ac:dyDescent="0.25">
      <c r="Z7168"/>
      <c r="AD7168" s="5">
        <f t="shared" si="470"/>
        <v>47129</v>
      </c>
      <c r="AE7168" s="96" cm="1">
        <f t="array" ref="AE7168">_xlfn.XLOOKUP(AD7167,SELICHistorico[Data],SELICHistorico[SELIC dia]/100,AE7167,0)</f>
        <v>5.4266000000000004E-4</v>
      </c>
      <c r="AF7168" s="80">
        <f t="shared" si="468"/>
        <v>2.1591696387412984</v>
      </c>
      <c r="AG7168" s="123">
        <f t="shared" si="467"/>
        <v>2159.1696379999998</v>
      </c>
      <c r="AH7168" s="126" cm="1">
        <f t="array" ref="AH7168">_xlfn.XLOOKUP(AD7167,CDIHistorico_[Data],CDIHistorico_[CDI dia]/100,AH7167,0)</f>
        <v>5.4266000000000004E-4</v>
      </c>
      <c r="AI7168" s="2">
        <f t="shared" si="469"/>
        <v>2.1591696387412984</v>
      </c>
    </row>
    <row r="7169" spans="26:35" hidden="1" x14ac:dyDescent="0.25">
      <c r="Z7169"/>
      <c r="AD7169" s="5">
        <f t="shared" si="470"/>
        <v>47130</v>
      </c>
      <c r="AE7169" s="96" cm="1">
        <f t="array" ref="AE7169">_xlfn.XLOOKUP(AD7168,SELICHistorico[Data],SELICHistorico[SELIC dia]/100,AE7168,0)</f>
        <v>5.4266000000000004E-4</v>
      </c>
      <c r="AF7169" s="80">
        <f t="shared" si="468"/>
        <v>2.160341333737458</v>
      </c>
      <c r="AG7169" s="123">
        <f t="shared" si="467"/>
        <v>2160.3413329999998</v>
      </c>
      <c r="AH7169" s="126" cm="1">
        <f t="array" ref="AH7169">_xlfn.XLOOKUP(AD7168,CDIHistorico_[Data],CDIHistorico_[CDI dia]/100,AH7168,0)</f>
        <v>5.4266000000000004E-4</v>
      </c>
      <c r="AI7169" s="2">
        <f t="shared" si="469"/>
        <v>2.160341333737458</v>
      </c>
    </row>
    <row r="7170" spans="26:35" hidden="1" x14ac:dyDescent="0.25">
      <c r="Z7170"/>
      <c r="AD7170" s="5">
        <f t="shared" si="470"/>
        <v>47133</v>
      </c>
      <c r="AE7170" s="96" cm="1">
        <f t="array" ref="AE7170">_xlfn.XLOOKUP(AD7169,SELICHistorico[Data],SELICHistorico[SELIC dia]/100,AE7169,0)</f>
        <v>5.4266000000000004E-4</v>
      </c>
      <c r="AF7170" s="80">
        <f t="shared" si="468"/>
        <v>2.1615136645656241</v>
      </c>
      <c r="AG7170" s="123">
        <f t="shared" si="467"/>
        <v>2161.5136640000001</v>
      </c>
      <c r="AH7170" s="126" cm="1">
        <f t="array" ref="AH7170">_xlfn.XLOOKUP(AD7169,CDIHistorico_[Data],CDIHistorico_[CDI dia]/100,AH7169,0)</f>
        <v>5.4266000000000004E-4</v>
      </c>
      <c r="AI7170" s="2">
        <f t="shared" si="469"/>
        <v>2.1615136645656241</v>
      </c>
    </row>
    <row r="7171" spans="26:35" hidden="1" x14ac:dyDescent="0.25">
      <c r="Z7171"/>
      <c r="AD7171" s="5">
        <f t="shared" si="470"/>
        <v>47134</v>
      </c>
      <c r="AE7171" s="96" cm="1">
        <f t="array" ref="AE7171">_xlfn.XLOOKUP(AD7170,SELICHistorico[Data],SELICHistorico[SELIC dia]/100,AE7170,0)</f>
        <v>5.4266000000000004E-4</v>
      </c>
      <c r="AF7171" s="80">
        <f t="shared" si="468"/>
        <v>2.1626866315708373</v>
      </c>
      <c r="AG7171" s="123">
        <f t="shared" si="467"/>
        <v>2162.686631</v>
      </c>
      <c r="AH7171" s="126" cm="1">
        <f t="array" ref="AH7171">_xlfn.XLOOKUP(AD7170,CDIHistorico_[Data],CDIHistorico_[CDI dia]/100,AH7170,0)</f>
        <v>5.4266000000000004E-4</v>
      </c>
      <c r="AI7171" s="2">
        <f t="shared" si="469"/>
        <v>2.1626866315708373</v>
      </c>
    </row>
    <row r="7172" spans="26:35" hidden="1" x14ac:dyDescent="0.25">
      <c r="Z7172"/>
      <c r="AD7172" s="5">
        <f t="shared" si="470"/>
        <v>47135</v>
      </c>
      <c r="AE7172" s="96" cm="1">
        <f t="array" ref="AE7172">_xlfn.XLOOKUP(AD7171,SELICHistorico[Data],SELICHistorico[SELIC dia]/100,AE7171,0)</f>
        <v>5.4266000000000004E-4</v>
      </c>
      <c r="AF7172" s="80">
        <f t="shared" si="468"/>
        <v>2.1638602350983254</v>
      </c>
      <c r="AG7172" s="123">
        <f t="shared" si="467"/>
        <v>2163.8602350000001</v>
      </c>
      <c r="AH7172" s="126" cm="1">
        <f t="array" ref="AH7172">_xlfn.XLOOKUP(AD7171,CDIHistorico_[Data],CDIHistorico_[CDI dia]/100,AH7171,0)</f>
        <v>5.4266000000000004E-4</v>
      </c>
      <c r="AI7172" s="2">
        <f t="shared" si="469"/>
        <v>2.1638602350983254</v>
      </c>
    </row>
    <row r="7173" spans="26:35" hidden="1" x14ac:dyDescent="0.25">
      <c r="Z7173"/>
      <c r="AD7173" s="5">
        <f t="shared" si="470"/>
        <v>47136</v>
      </c>
      <c r="AE7173" s="96" cm="1">
        <f t="array" ref="AE7173">_xlfn.XLOOKUP(AD7172,SELICHistorico[Data],SELICHistorico[SELIC dia]/100,AE7172,0)</f>
        <v>5.4266000000000004E-4</v>
      </c>
      <c r="AF7173" s="80">
        <f t="shared" si="468"/>
        <v>2.165034475493504</v>
      </c>
      <c r="AG7173" s="123">
        <f t="shared" si="467"/>
        <v>2165.0344749999999</v>
      </c>
      <c r="AH7173" s="126" cm="1">
        <f t="array" ref="AH7173">_xlfn.XLOOKUP(AD7172,CDIHistorico_[Data],CDIHistorico_[CDI dia]/100,AH7172,0)</f>
        <v>5.4266000000000004E-4</v>
      </c>
      <c r="AI7173" s="2">
        <f t="shared" si="469"/>
        <v>2.165034475493504</v>
      </c>
    </row>
    <row r="7174" spans="26:35" hidden="1" x14ac:dyDescent="0.25">
      <c r="Z7174"/>
      <c r="AD7174" s="5">
        <f t="shared" si="470"/>
        <v>47137</v>
      </c>
      <c r="AE7174" s="96" cm="1">
        <f t="array" ref="AE7174">_xlfn.XLOOKUP(AD7173,SELICHistorico[Data],SELICHistorico[SELIC dia]/100,AE7173,0)</f>
        <v>5.4266000000000004E-4</v>
      </c>
      <c r="AF7174" s="80">
        <f t="shared" si="468"/>
        <v>2.1662093531019755</v>
      </c>
      <c r="AG7174" s="123">
        <f t="shared" si="467"/>
        <v>2166.2093530000002</v>
      </c>
      <c r="AH7174" s="126" cm="1">
        <f t="array" ref="AH7174">_xlfn.XLOOKUP(AD7173,CDIHistorico_[Data],CDIHistorico_[CDI dia]/100,AH7173,0)</f>
        <v>5.4266000000000004E-4</v>
      </c>
      <c r="AI7174" s="2">
        <f t="shared" si="469"/>
        <v>2.1662093531019755</v>
      </c>
    </row>
    <row r="7175" spans="26:35" hidden="1" x14ac:dyDescent="0.25">
      <c r="Z7175"/>
      <c r="AD7175" s="5">
        <f t="shared" si="470"/>
        <v>47140</v>
      </c>
      <c r="AE7175" s="96" cm="1">
        <f t="array" ref="AE7175">_xlfn.XLOOKUP(AD7174,SELICHistorico[Data],SELICHistorico[SELIC dia]/100,AE7174,0)</f>
        <v>5.4266000000000004E-4</v>
      </c>
      <c r="AF7175" s="80">
        <f t="shared" si="468"/>
        <v>2.1673848682695298</v>
      </c>
      <c r="AG7175" s="123">
        <f t="shared" si="467"/>
        <v>2167.3848680000001</v>
      </c>
      <c r="AH7175" s="126" cm="1">
        <f t="array" ref="AH7175">_xlfn.XLOOKUP(AD7174,CDIHistorico_[Data],CDIHistorico_[CDI dia]/100,AH7174,0)</f>
        <v>5.4266000000000004E-4</v>
      </c>
      <c r="AI7175" s="2">
        <f t="shared" si="469"/>
        <v>2.1673848682695298</v>
      </c>
    </row>
    <row r="7176" spans="26:35" hidden="1" x14ac:dyDescent="0.25">
      <c r="Z7176"/>
      <c r="AD7176" s="5">
        <f t="shared" si="470"/>
        <v>47141</v>
      </c>
      <c r="AE7176" s="96" cm="1">
        <f t="array" ref="AE7176">_xlfn.XLOOKUP(AD7175,SELICHistorico[Data],SELICHistorico[SELIC dia]/100,AE7175,0)</f>
        <v>5.4266000000000004E-4</v>
      </c>
      <c r="AF7176" s="80">
        <f t="shared" si="468"/>
        <v>2.1685610213421449</v>
      </c>
      <c r="AG7176" s="123">
        <f t="shared" si="467"/>
        <v>2168.561021</v>
      </c>
      <c r="AH7176" s="126" cm="1">
        <f t="array" ref="AH7176">_xlfn.XLOOKUP(AD7175,CDIHistorico_[Data],CDIHistorico_[CDI dia]/100,AH7175,0)</f>
        <v>5.4266000000000004E-4</v>
      </c>
      <c r="AI7176" s="2">
        <f t="shared" si="469"/>
        <v>2.1685610213421449</v>
      </c>
    </row>
    <row r="7177" spans="26:35" hidden="1" x14ac:dyDescent="0.25">
      <c r="Z7177"/>
      <c r="AD7177" s="5">
        <f t="shared" si="470"/>
        <v>47142</v>
      </c>
      <c r="AE7177" s="96" cm="1">
        <f t="array" ref="AE7177">_xlfn.XLOOKUP(AD7176,SELICHistorico[Data],SELICHistorico[SELIC dia]/100,AE7176,0)</f>
        <v>5.4266000000000004E-4</v>
      </c>
      <c r="AF7177" s="80">
        <f t="shared" si="468"/>
        <v>2.1697378126659865</v>
      </c>
      <c r="AG7177" s="123">
        <f t="shared" si="467"/>
        <v>2169.7378119999998</v>
      </c>
      <c r="AH7177" s="126" cm="1">
        <f t="array" ref="AH7177">_xlfn.XLOOKUP(AD7176,CDIHistorico_[Data],CDIHistorico_[CDI dia]/100,AH7176,0)</f>
        <v>5.4266000000000004E-4</v>
      </c>
      <c r="AI7177" s="2">
        <f t="shared" si="469"/>
        <v>2.1697378126659865</v>
      </c>
    </row>
    <row r="7178" spans="26:35" hidden="1" x14ac:dyDescent="0.25">
      <c r="Z7178"/>
      <c r="AD7178" s="5">
        <f t="shared" si="470"/>
        <v>47143</v>
      </c>
      <c r="AE7178" s="96" cm="1">
        <f t="array" ref="AE7178">_xlfn.XLOOKUP(AD7177,SELICHistorico[Data],SELICHistorico[SELIC dia]/100,AE7177,0)</f>
        <v>5.4266000000000004E-4</v>
      </c>
      <c r="AF7178" s="80">
        <f t="shared" si="468"/>
        <v>2.1709152425874079</v>
      </c>
      <c r="AG7178" s="123">
        <f t="shared" si="467"/>
        <v>2170.915242</v>
      </c>
      <c r="AH7178" s="126" cm="1">
        <f t="array" ref="AH7178">_xlfn.XLOOKUP(AD7177,CDIHistorico_[Data],CDIHistorico_[CDI dia]/100,AH7177,0)</f>
        <v>5.4266000000000004E-4</v>
      </c>
      <c r="AI7178" s="2">
        <f t="shared" si="469"/>
        <v>2.1709152425874079</v>
      </c>
    </row>
    <row r="7179" spans="26:35" hidden="1" x14ac:dyDescent="0.25">
      <c r="Z7179"/>
      <c r="AD7179" s="5">
        <f t="shared" si="470"/>
        <v>47144</v>
      </c>
      <c r="AE7179" s="96" cm="1">
        <f t="array" ref="AE7179">_xlfn.XLOOKUP(AD7178,SELICHistorico[Data],SELICHistorico[SELIC dia]/100,AE7178,0)</f>
        <v>5.4266000000000004E-4</v>
      </c>
      <c r="AF7179" s="80">
        <f t="shared" si="468"/>
        <v>2.1720933114529504</v>
      </c>
      <c r="AG7179" s="123">
        <f t="shared" si="467"/>
        <v>2172.0933110000001</v>
      </c>
      <c r="AH7179" s="126" cm="1">
        <f t="array" ref="AH7179">_xlfn.XLOOKUP(AD7178,CDIHistorico_[Data],CDIHistorico_[CDI dia]/100,AH7178,0)</f>
        <v>5.4266000000000004E-4</v>
      </c>
      <c r="AI7179" s="2">
        <f t="shared" si="469"/>
        <v>2.1720933114529504</v>
      </c>
    </row>
    <row r="7180" spans="26:35" hidden="1" x14ac:dyDescent="0.25">
      <c r="Z7180"/>
      <c r="AD7180" s="5">
        <f t="shared" si="470"/>
        <v>47147</v>
      </c>
      <c r="AE7180" s="96" cm="1">
        <f t="array" ref="AE7180">_xlfn.XLOOKUP(AD7179,SELICHistorico[Data],SELICHistorico[SELIC dia]/100,AE7179,0)</f>
        <v>5.4266000000000004E-4</v>
      </c>
      <c r="AF7180" s="80">
        <f t="shared" si="468"/>
        <v>2.1732720196093434</v>
      </c>
      <c r="AG7180" s="123">
        <f t="shared" ref="AG7180:AG7243" si="471">TRUNC(1000*AF7180,6)</f>
        <v>2173.272019</v>
      </c>
      <c r="AH7180" s="126" cm="1">
        <f t="array" ref="AH7180">_xlfn.XLOOKUP(AD7179,CDIHistorico_[Data],CDIHistorico_[CDI dia]/100,AH7179,0)</f>
        <v>5.4266000000000004E-4</v>
      </c>
      <c r="AI7180" s="2">
        <f t="shared" si="469"/>
        <v>2.1732720196093434</v>
      </c>
    </row>
    <row r="7181" spans="26:35" hidden="1" x14ac:dyDescent="0.25">
      <c r="Z7181"/>
      <c r="AD7181" s="5">
        <f t="shared" si="470"/>
        <v>47148</v>
      </c>
      <c r="AE7181" s="96" cm="1">
        <f t="array" ref="AE7181">_xlfn.XLOOKUP(AD7180,SELICHistorico[Data],SELICHistorico[SELIC dia]/100,AE7180,0)</f>
        <v>5.4266000000000004E-4</v>
      </c>
      <c r="AF7181" s="80">
        <f t="shared" ref="AF7181:AF7244" si="472">AF7180*(1+AE7181)</f>
        <v>2.1744513674035044</v>
      </c>
      <c r="AG7181" s="123">
        <f t="shared" si="471"/>
        <v>2174.4513670000001</v>
      </c>
      <c r="AH7181" s="126" cm="1">
        <f t="array" ref="AH7181">_xlfn.XLOOKUP(AD7180,CDIHistorico_[Data],CDIHistorico_[CDI dia]/100,AH7180,0)</f>
        <v>5.4266000000000004E-4</v>
      </c>
      <c r="AI7181" s="2">
        <f t="shared" ref="AI7181:AI7244" si="473">AI7180*(1+AH7181)</f>
        <v>2.1744513674035044</v>
      </c>
    </row>
    <row r="7182" spans="26:35" hidden="1" x14ac:dyDescent="0.25">
      <c r="Z7182"/>
      <c r="AD7182" s="5">
        <f t="shared" si="470"/>
        <v>47149</v>
      </c>
      <c r="AE7182" s="96" cm="1">
        <f t="array" ref="AE7182">_xlfn.XLOOKUP(AD7181,SELICHistorico[Data],SELICHistorico[SELIC dia]/100,AE7181,0)</f>
        <v>5.4266000000000004E-4</v>
      </c>
      <c r="AF7182" s="80">
        <f t="shared" si="472"/>
        <v>2.1756313551825395</v>
      </c>
      <c r="AG7182" s="123">
        <f t="shared" si="471"/>
        <v>2175.631355</v>
      </c>
      <c r="AH7182" s="126" cm="1">
        <f t="array" ref="AH7182">_xlfn.XLOOKUP(AD7181,CDIHistorico_[Data],CDIHistorico_[CDI dia]/100,AH7181,0)</f>
        <v>5.4266000000000004E-4</v>
      </c>
      <c r="AI7182" s="2">
        <f t="shared" si="473"/>
        <v>2.1756313551825395</v>
      </c>
    </row>
    <row r="7183" spans="26:35" hidden="1" x14ac:dyDescent="0.25">
      <c r="Z7183"/>
      <c r="AD7183" s="5">
        <f t="shared" si="470"/>
        <v>47150</v>
      </c>
      <c r="AE7183" s="96" cm="1">
        <f t="array" ref="AE7183">_xlfn.XLOOKUP(AD7182,SELICHistorico[Data],SELICHistorico[SELIC dia]/100,AE7182,0)</f>
        <v>5.4266000000000004E-4</v>
      </c>
      <c r="AF7183" s="80">
        <f t="shared" si="472"/>
        <v>2.1768119832937427</v>
      </c>
      <c r="AG7183" s="123">
        <f t="shared" si="471"/>
        <v>2176.8119830000001</v>
      </c>
      <c r="AH7183" s="126" cm="1">
        <f t="array" ref="AH7183">_xlfn.XLOOKUP(AD7182,CDIHistorico_[Data],CDIHistorico_[CDI dia]/100,AH7182,0)</f>
        <v>5.4266000000000004E-4</v>
      </c>
      <c r="AI7183" s="2">
        <f t="shared" si="473"/>
        <v>2.1768119832937427</v>
      </c>
    </row>
    <row r="7184" spans="26:35" hidden="1" x14ac:dyDescent="0.25">
      <c r="Z7184"/>
      <c r="AD7184" s="5">
        <f t="shared" si="470"/>
        <v>47151</v>
      </c>
      <c r="AE7184" s="96" cm="1">
        <f t="array" ref="AE7184">_xlfn.XLOOKUP(AD7183,SELICHistorico[Data],SELICHistorico[SELIC dia]/100,AE7183,0)</f>
        <v>5.4266000000000004E-4</v>
      </c>
      <c r="AF7184" s="80">
        <f t="shared" si="472"/>
        <v>2.177993252084597</v>
      </c>
      <c r="AG7184" s="123">
        <f t="shared" si="471"/>
        <v>2177.9932520000002</v>
      </c>
      <c r="AH7184" s="126" cm="1">
        <f t="array" ref="AH7184">_xlfn.XLOOKUP(AD7183,CDIHistorico_[Data],CDIHistorico_[CDI dia]/100,AH7183,0)</f>
        <v>5.4266000000000004E-4</v>
      </c>
      <c r="AI7184" s="2">
        <f t="shared" si="473"/>
        <v>2.177993252084597</v>
      </c>
    </row>
    <row r="7185" spans="26:35" hidden="1" x14ac:dyDescent="0.25">
      <c r="Z7185"/>
      <c r="AD7185" s="5">
        <f t="shared" si="470"/>
        <v>47154</v>
      </c>
      <c r="AE7185" s="96" cm="1">
        <f t="array" ref="AE7185">_xlfn.XLOOKUP(AD7184,SELICHistorico[Data],SELICHistorico[SELIC dia]/100,AE7184,0)</f>
        <v>5.4266000000000004E-4</v>
      </c>
      <c r="AF7185" s="80">
        <f t="shared" si="472"/>
        <v>2.1791751619027733</v>
      </c>
      <c r="AG7185" s="123">
        <f t="shared" si="471"/>
        <v>2179.1751610000001</v>
      </c>
      <c r="AH7185" s="126" cm="1">
        <f t="array" ref="AH7185">_xlfn.XLOOKUP(AD7184,CDIHistorico_[Data],CDIHistorico_[CDI dia]/100,AH7184,0)</f>
        <v>5.4266000000000004E-4</v>
      </c>
      <c r="AI7185" s="2">
        <f t="shared" si="473"/>
        <v>2.1791751619027733</v>
      </c>
    </row>
    <row r="7186" spans="26:35" hidden="1" x14ac:dyDescent="0.25">
      <c r="Z7186"/>
      <c r="AD7186" s="5">
        <f t="shared" si="470"/>
        <v>47155</v>
      </c>
      <c r="AE7186" s="96" cm="1">
        <f t="array" ref="AE7186">_xlfn.XLOOKUP(AD7185,SELICHistorico[Data],SELICHistorico[SELIC dia]/100,AE7185,0)</f>
        <v>5.4266000000000004E-4</v>
      </c>
      <c r="AF7186" s="80">
        <f t="shared" si="472"/>
        <v>2.1803577130961314</v>
      </c>
      <c r="AG7186" s="123">
        <f t="shared" si="471"/>
        <v>2180.3577129999999</v>
      </c>
      <c r="AH7186" s="126" cm="1">
        <f t="array" ref="AH7186">_xlfn.XLOOKUP(AD7185,CDIHistorico_[Data],CDIHistorico_[CDI dia]/100,AH7185,0)</f>
        <v>5.4266000000000004E-4</v>
      </c>
      <c r="AI7186" s="2">
        <f t="shared" si="473"/>
        <v>2.1803577130961314</v>
      </c>
    </row>
    <row r="7187" spans="26:35" hidden="1" x14ac:dyDescent="0.25">
      <c r="Z7187"/>
      <c r="AD7187" s="5">
        <f t="shared" si="470"/>
        <v>47156</v>
      </c>
      <c r="AE7187" s="96" cm="1">
        <f t="array" ref="AE7187">_xlfn.XLOOKUP(AD7186,SELICHistorico[Data],SELICHistorico[SELIC dia]/100,AE7186,0)</f>
        <v>5.4266000000000004E-4</v>
      </c>
      <c r="AF7187" s="80">
        <f t="shared" si="472"/>
        <v>2.18154090601272</v>
      </c>
      <c r="AG7187" s="123">
        <f t="shared" si="471"/>
        <v>2181.5409060000002</v>
      </c>
      <c r="AH7187" s="126" cm="1">
        <f t="array" ref="AH7187">_xlfn.XLOOKUP(AD7186,CDIHistorico_[Data],CDIHistorico_[CDI dia]/100,AH7186,0)</f>
        <v>5.4266000000000004E-4</v>
      </c>
      <c r="AI7187" s="2">
        <f t="shared" si="473"/>
        <v>2.18154090601272</v>
      </c>
    </row>
    <row r="7188" spans="26:35" hidden="1" x14ac:dyDescent="0.25">
      <c r="Z7188"/>
      <c r="AD7188" s="5">
        <f t="shared" ref="AD7188:AD7251" si="474">WORKDAY(AD7187,1,feriados)</f>
        <v>47157</v>
      </c>
      <c r="AE7188" s="96" cm="1">
        <f t="array" ref="AE7188">_xlfn.XLOOKUP(AD7187,SELICHistorico[Data],SELICHistorico[SELIC dia]/100,AE7187,0)</f>
        <v>5.4266000000000004E-4</v>
      </c>
      <c r="AF7188" s="80">
        <f t="shared" si="472"/>
        <v>2.1827247410007771</v>
      </c>
      <c r="AG7188" s="123">
        <f t="shared" si="471"/>
        <v>2182.724741</v>
      </c>
      <c r="AH7188" s="126" cm="1">
        <f t="array" ref="AH7188">_xlfn.XLOOKUP(AD7187,CDIHistorico_[Data],CDIHistorico_[CDI dia]/100,AH7187,0)</f>
        <v>5.4266000000000004E-4</v>
      </c>
      <c r="AI7188" s="2">
        <f t="shared" si="473"/>
        <v>2.1827247410007771</v>
      </c>
    </row>
    <row r="7189" spans="26:35" hidden="1" x14ac:dyDescent="0.25">
      <c r="Z7189"/>
      <c r="AD7189" s="5">
        <f t="shared" si="474"/>
        <v>47158</v>
      </c>
      <c r="AE7189" s="96" cm="1">
        <f t="array" ref="AE7189">_xlfn.XLOOKUP(AD7188,SELICHistorico[Data],SELICHistorico[SELIC dia]/100,AE7188,0)</f>
        <v>5.4266000000000004E-4</v>
      </c>
      <c r="AF7189" s="80">
        <f t="shared" si="472"/>
        <v>2.1839092184087288</v>
      </c>
      <c r="AG7189" s="123">
        <f t="shared" si="471"/>
        <v>2183.9092179999998</v>
      </c>
      <c r="AH7189" s="126" cm="1">
        <f t="array" ref="AH7189">_xlfn.XLOOKUP(AD7188,CDIHistorico_[Data],CDIHistorico_[CDI dia]/100,AH7188,0)</f>
        <v>5.4266000000000004E-4</v>
      </c>
      <c r="AI7189" s="2">
        <f t="shared" si="473"/>
        <v>2.1839092184087288</v>
      </c>
    </row>
    <row r="7190" spans="26:35" hidden="1" x14ac:dyDescent="0.25">
      <c r="Z7190"/>
      <c r="AD7190" s="5">
        <f t="shared" si="474"/>
        <v>47163</v>
      </c>
      <c r="AE7190" s="96" cm="1">
        <f t="array" ref="AE7190">_xlfn.XLOOKUP(AD7189,SELICHistorico[Data],SELICHistorico[SELIC dia]/100,AE7189,0)</f>
        <v>5.4266000000000004E-4</v>
      </c>
      <c r="AF7190" s="80">
        <f t="shared" si="472"/>
        <v>2.1850943385851904</v>
      </c>
      <c r="AG7190" s="123">
        <f t="shared" si="471"/>
        <v>2185.0943379999999</v>
      </c>
      <c r="AH7190" s="126" cm="1">
        <f t="array" ref="AH7190">_xlfn.XLOOKUP(AD7189,CDIHistorico_[Data],CDIHistorico_[CDI dia]/100,AH7189,0)</f>
        <v>5.4266000000000004E-4</v>
      </c>
      <c r="AI7190" s="2">
        <f t="shared" si="473"/>
        <v>2.1850943385851904</v>
      </c>
    </row>
    <row r="7191" spans="26:35" hidden="1" x14ac:dyDescent="0.25">
      <c r="Z7191"/>
      <c r="AD7191" s="5">
        <f t="shared" si="474"/>
        <v>47164</v>
      </c>
      <c r="AE7191" s="96" cm="1">
        <f t="array" ref="AE7191">_xlfn.XLOOKUP(AD7190,SELICHistorico[Data],SELICHistorico[SELIC dia]/100,AE7190,0)</f>
        <v>5.4266000000000004E-4</v>
      </c>
      <c r="AF7191" s="80">
        <f t="shared" si="472"/>
        <v>2.186280101878967</v>
      </c>
      <c r="AG7191" s="123">
        <f t="shared" si="471"/>
        <v>2186.2801009999998</v>
      </c>
      <c r="AH7191" s="126" cm="1">
        <f t="array" ref="AH7191">_xlfn.XLOOKUP(AD7190,CDIHistorico_[Data],CDIHistorico_[CDI dia]/100,AH7190,0)</f>
        <v>5.4266000000000004E-4</v>
      </c>
      <c r="AI7191" s="2">
        <f t="shared" si="473"/>
        <v>2.186280101878967</v>
      </c>
    </row>
    <row r="7192" spans="26:35" hidden="1" x14ac:dyDescent="0.25">
      <c r="Z7192"/>
      <c r="AD7192" s="5">
        <f t="shared" si="474"/>
        <v>47165</v>
      </c>
      <c r="AE7192" s="96" cm="1">
        <f t="array" ref="AE7192">_xlfn.XLOOKUP(AD7191,SELICHistorico[Data],SELICHistorico[SELIC dia]/100,AE7191,0)</f>
        <v>5.4266000000000004E-4</v>
      </c>
      <c r="AF7192" s="80">
        <f t="shared" si="472"/>
        <v>2.1874665086390528</v>
      </c>
      <c r="AG7192" s="123">
        <f t="shared" si="471"/>
        <v>2187.466508</v>
      </c>
      <c r="AH7192" s="126" cm="1">
        <f t="array" ref="AH7192">_xlfn.XLOOKUP(AD7191,CDIHistorico_[Data],CDIHistorico_[CDI dia]/100,AH7191,0)</f>
        <v>5.4266000000000004E-4</v>
      </c>
      <c r="AI7192" s="2">
        <f t="shared" si="473"/>
        <v>2.1874665086390528</v>
      </c>
    </row>
    <row r="7193" spans="26:35" hidden="1" x14ac:dyDescent="0.25">
      <c r="Z7193"/>
      <c r="AD7193" s="5">
        <f t="shared" si="474"/>
        <v>47168</v>
      </c>
      <c r="AE7193" s="96" cm="1">
        <f t="array" ref="AE7193">_xlfn.XLOOKUP(AD7192,SELICHistorico[Data],SELICHistorico[SELIC dia]/100,AE7192,0)</f>
        <v>5.4266000000000004E-4</v>
      </c>
      <c r="AF7193" s="80">
        <f t="shared" si="472"/>
        <v>2.188653559214631</v>
      </c>
      <c r="AG7193" s="123">
        <f t="shared" si="471"/>
        <v>2188.6535589999999</v>
      </c>
      <c r="AH7193" s="126" cm="1">
        <f t="array" ref="AH7193">_xlfn.XLOOKUP(AD7192,CDIHistorico_[Data],CDIHistorico_[CDI dia]/100,AH7192,0)</f>
        <v>5.4266000000000004E-4</v>
      </c>
      <c r="AI7193" s="2">
        <f t="shared" si="473"/>
        <v>2.188653559214631</v>
      </c>
    </row>
    <row r="7194" spans="26:35" hidden="1" x14ac:dyDescent="0.25">
      <c r="Z7194"/>
      <c r="AD7194" s="5">
        <f t="shared" si="474"/>
        <v>47169</v>
      </c>
      <c r="AE7194" s="96" cm="1">
        <f t="array" ref="AE7194">_xlfn.XLOOKUP(AD7193,SELICHistorico[Data],SELICHistorico[SELIC dia]/100,AE7193,0)</f>
        <v>5.4266000000000004E-4</v>
      </c>
      <c r="AF7194" s="80">
        <f t="shared" si="472"/>
        <v>2.1898412539550747</v>
      </c>
      <c r="AG7194" s="123">
        <f t="shared" si="471"/>
        <v>2189.8412530000001</v>
      </c>
      <c r="AH7194" s="126" cm="1">
        <f t="array" ref="AH7194">_xlfn.XLOOKUP(AD7193,CDIHistorico_[Data],CDIHistorico_[CDI dia]/100,AH7193,0)</f>
        <v>5.4266000000000004E-4</v>
      </c>
      <c r="AI7194" s="2">
        <f t="shared" si="473"/>
        <v>2.1898412539550747</v>
      </c>
    </row>
    <row r="7195" spans="26:35" hidden="1" x14ac:dyDescent="0.25">
      <c r="Z7195"/>
      <c r="AD7195" s="5">
        <f t="shared" si="474"/>
        <v>47170</v>
      </c>
      <c r="AE7195" s="96" cm="1">
        <f t="array" ref="AE7195">_xlfn.XLOOKUP(AD7194,SELICHistorico[Data],SELICHistorico[SELIC dia]/100,AE7194,0)</f>
        <v>5.4266000000000004E-4</v>
      </c>
      <c r="AF7195" s="80">
        <f t="shared" si="472"/>
        <v>2.1910295932099459</v>
      </c>
      <c r="AG7195" s="123">
        <f t="shared" si="471"/>
        <v>2191.0295930000002</v>
      </c>
      <c r="AH7195" s="126" cm="1">
        <f t="array" ref="AH7195">_xlfn.XLOOKUP(AD7194,CDIHistorico_[Data],CDIHistorico_[CDI dia]/100,AH7194,0)</f>
        <v>5.4266000000000004E-4</v>
      </c>
      <c r="AI7195" s="2">
        <f t="shared" si="473"/>
        <v>2.1910295932099459</v>
      </c>
    </row>
    <row r="7196" spans="26:35" hidden="1" x14ac:dyDescent="0.25">
      <c r="Z7196"/>
      <c r="AD7196" s="5">
        <f t="shared" si="474"/>
        <v>47171</v>
      </c>
      <c r="AE7196" s="96" cm="1">
        <f t="array" ref="AE7196">_xlfn.XLOOKUP(AD7195,SELICHistorico[Data],SELICHistorico[SELIC dia]/100,AE7195,0)</f>
        <v>5.4266000000000004E-4</v>
      </c>
      <c r="AF7196" s="80">
        <f t="shared" si="472"/>
        <v>2.1922185773289975</v>
      </c>
      <c r="AG7196" s="123">
        <f t="shared" si="471"/>
        <v>2192.2185770000001</v>
      </c>
      <c r="AH7196" s="126" cm="1">
        <f t="array" ref="AH7196">_xlfn.XLOOKUP(AD7195,CDIHistorico_[Data],CDIHistorico_[CDI dia]/100,AH7195,0)</f>
        <v>5.4266000000000004E-4</v>
      </c>
      <c r="AI7196" s="2">
        <f t="shared" si="473"/>
        <v>2.1922185773289975</v>
      </c>
    </row>
    <row r="7197" spans="26:35" hidden="1" x14ac:dyDescent="0.25">
      <c r="Z7197"/>
      <c r="AD7197" s="5">
        <f t="shared" si="474"/>
        <v>47172</v>
      </c>
      <c r="AE7197" s="96" cm="1">
        <f t="array" ref="AE7197">_xlfn.XLOOKUP(AD7196,SELICHistorico[Data],SELICHistorico[SELIC dia]/100,AE7196,0)</f>
        <v>5.4266000000000004E-4</v>
      </c>
      <c r="AF7197" s="80">
        <f t="shared" si="472"/>
        <v>2.1934082066621707</v>
      </c>
      <c r="AG7197" s="123">
        <f t="shared" si="471"/>
        <v>2193.4082060000001</v>
      </c>
      <c r="AH7197" s="126" cm="1">
        <f t="array" ref="AH7197">_xlfn.XLOOKUP(AD7196,CDIHistorico_[Data],CDIHistorico_[CDI dia]/100,AH7196,0)</f>
        <v>5.4266000000000004E-4</v>
      </c>
      <c r="AI7197" s="2">
        <f t="shared" si="473"/>
        <v>2.1934082066621707</v>
      </c>
    </row>
    <row r="7198" spans="26:35" hidden="1" x14ac:dyDescent="0.25">
      <c r="Z7198"/>
      <c r="AD7198" s="5">
        <f t="shared" si="474"/>
        <v>47175</v>
      </c>
      <c r="AE7198" s="96" cm="1">
        <f t="array" ref="AE7198">_xlfn.XLOOKUP(AD7197,SELICHistorico[Data],SELICHistorico[SELIC dia]/100,AE7197,0)</f>
        <v>5.4266000000000004E-4</v>
      </c>
      <c r="AF7198" s="80">
        <f t="shared" si="472"/>
        <v>2.194598481559598</v>
      </c>
      <c r="AG7198" s="123">
        <f t="shared" si="471"/>
        <v>2194.598481</v>
      </c>
      <c r="AH7198" s="126" cm="1">
        <f t="array" ref="AH7198">_xlfn.XLOOKUP(AD7197,CDIHistorico_[Data],CDIHistorico_[CDI dia]/100,AH7197,0)</f>
        <v>5.4266000000000004E-4</v>
      </c>
      <c r="AI7198" s="2">
        <f t="shared" si="473"/>
        <v>2.194598481559598</v>
      </c>
    </row>
    <row r="7199" spans="26:35" hidden="1" x14ac:dyDescent="0.25">
      <c r="Z7199"/>
      <c r="AD7199" s="5">
        <f t="shared" si="474"/>
        <v>47176</v>
      </c>
      <c r="AE7199" s="96" cm="1">
        <f t="array" ref="AE7199">_xlfn.XLOOKUP(AD7198,SELICHistorico[Data],SELICHistorico[SELIC dia]/100,AE7198,0)</f>
        <v>5.4266000000000004E-4</v>
      </c>
      <c r="AF7199" s="80">
        <f t="shared" si="472"/>
        <v>2.1957894023716014</v>
      </c>
      <c r="AG7199" s="123">
        <f t="shared" si="471"/>
        <v>2195.7894019999999</v>
      </c>
      <c r="AH7199" s="126" cm="1">
        <f t="array" ref="AH7199">_xlfn.XLOOKUP(AD7198,CDIHistorico_[Data],CDIHistorico_[CDI dia]/100,AH7198,0)</f>
        <v>5.4266000000000004E-4</v>
      </c>
      <c r="AI7199" s="2">
        <f t="shared" si="473"/>
        <v>2.1957894023716014</v>
      </c>
    </row>
    <row r="7200" spans="26:35" hidden="1" x14ac:dyDescent="0.25">
      <c r="Z7200"/>
      <c r="AD7200" s="5">
        <f t="shared" si="474"/>
        <v>47177</v>
      </c>
      <c r="AE7200" s="96" cm="1">
        <f t="array" ref="AE7200">_xlfn.XLOOKUP(AD7199,SELICHistorico[Data],SELICHistorico[SELIC dia]/100,AE7199,0)</f>
        <v>5.4266000000000004E-4</v>
      </c>
      <c r="AF7200" s="80">
        <f t="shared" si="472"/>
        <v>2.1969809694486924</v>
      </c>
      <c r="AG7200" s="123">
        <f t="shared" si="471"/>
        <v>2196.9809690000002</v>
      </c>
      <c r="AH7200" s="126" cm="1">
        <f t="array" ref="AH7200">_xlfn.XLOOKUP(AD7199,CDIHistorico_[Data],CDIHistorico_[CDI dia]/100,AH7199,0)</f>
        <v>5.4266000000000004E-4</v>
      </c>
      <c r="AI7200" s="2">
        <f t="shared" si="473"/>
        <v>2.1969809694486924</v>
      </c>
    </row>
    <row r="7201" spans="26:35" hidden="1" x14ac:dyDescent="0.25">
      <c r="Z7201"/>
      <c r="AD7201" s="5">
        <f t="shared" si="474"/>
        <v>47178</v>
      </c>
      <c r="AE7201" s="96" cm="1">
        <f t="array" ref="AE7201">_xlfn.XLOOKUP(AD7200,SELICHistorico[Data],SELICHistorico[SELIC dia]/100,AE7200,0)</f>
        <v>5.4266000000000004E-4</v>
      </c>
      <c r="AF7201" s="80">
        <f t="shared" si="472"/>
        <v>2.1981731831415736</v>
      </c>
      <c r="AG7201" s="123">
        <f t="shared" si="471"/>
        <v>2198.1731829999999</v>
      </c>
      <c r="AH7201" s="126" cm="1">
        <f t="array" ref="AH7201">_xlfn.XLOOKUP(AD7200,CDIHistorico_[Data],CDIHistorico_[CDI dia]/100,AH7200,0)</f>
        <v>5.4266000000000004E-4</v>
      </c>
      <c r="AI7201" s="2">
        <f t="shared" si="473"/>
        <v>2.1981731831415736</v>
      </c>
    </row>
    <row r="7202" spans="26:35" hidden="1" x14ac:dyDescent="0.25">
      <c r="Z7202"/>
      <c r="AD7202" s="5">
        <f t="shared" si="474"/>
        <v>47179</v>
      </c>
      <c r="AE7202" s="96" cm="1">
        <f t="array" ref="AE7202">_xlfn.XLOOKUP(AD7201,SELICHistorico[Data],SELICHistorico[SELIC dia]/100,AE7201,0)</f>
        <v>5.4266000000000004E-4</v>
      </c>
      <c r="AF7202" s="80">
        <f t="shared" si="472"/>
        <v>2.1993660438011373</v>
      </c>
      <c r="AG7202" s="123">
        <f t="shared" si="471"/>
        <v>2199.366043</v>
      </c>
      <c r="AH7202" s="126" cm="1">
        <f t="array" ref="AH7202">_xlfn.XLOOKUP(AD7201,CDIHistorico_[Data],CDIHistorico_[CDI dia]/100,AH7201,0)</f>
        <v>5.4266000000000004E-4</v>
      </c>
      <c r="AI7202" s="2">
        <f t="shared" si="473"/>
        <v>2.1993660438011373</v>
      </c>
    </row>
    <row r="7203" spans="26:35" hidden="1" x14ac:dyDescent="0.25">
      <c r="Z7203"/>
      <c r="AD7203" s="5">
        <f t="shared" si="474"/>
        <v>47182</v>
      </c>
      <c r="AE7203" s="96" cm="1">
        <f t="array" ref="AE7203">_xlfn.XLOOKUP(AD7202,SELICHistorico[Data],SELICHistorico[SELIC dia]/100,AE7202,0)</f>
        <v>5.4266000000000004E-4</v>
      </c>
      <c r="AF7203" s="80">
        <f t="shared" si="472"/>
        <v>2.2005595517784666</v>
      </c>
      <c r="AG7203" s="123">
        <f t="shared" si="471"/>
        <v>2200.5595509999998</v>
      </c>
      <c r="AH7203" s="126" cm="1">
        <f t="array" ref="AH7203">_xlfn.XLOOKUP(AD7202,CDIHistorico_[Data],CDIHistorico_[CDI dia]/100,AH7202,0)</f>
        <v>5.4266000000000004E-4</v>
      </c>
      <c r="AI7203" s="2">
        <f t="shared" si="473"/>
        <v>2.2005595517784666</v>
      </c>
    </row>
    <row r="7204" spans="26:35" hidden="1" x14ac:dyDescent="0.25">
      <c r="Z7204"/>
      <c r="AD7204" s="5">
        <f t="shared" si="474"/>
        <v>47183</v>
      </c>
      <c r="AE7204" s="96" cm="1">
        <f t="array" ref="AE7204">_xlfn.XLOOKUP(AD7203,SELICHistorico[Data],SELICHistorico[SELIC dia]/100,AE7203,0)</f>
        <v>5.4266000000000004E-4</v>
      </c>
      <c r="AF7204" s="80">
        <f t="shared" si="472"/>
        <v>2.2017537074248348</v>
      </c>
      <c r="AG7204" s="123">
        <f t="shared" si="471"/>
        <v>2201.7537069999998</v>
      </c>
      <c r="AH7204" s="126" cm="1">
        <f t="array" ref="AH7204">_xlfn.XLOOKUP(AD7203,CDIHistorico_[Data],CDIHistorico_[CDI dia]/100,AH7203,0)</f>
        <v>5.4266000000000004E-4</v>
      </c>
      <c r="AI7204" s="2">
        <f t="shared" si="473"/>
        <v>2.2017537074248348</v>
      </c>
    </row>
    <row r="7205" spans="26:35" hidden="1" x14ac:dyDescent="0.25">
      <c r="Z7205"/>
      <c r="AD7205" s="5">
        <f t="shared" si="474"/>
        <v>47184</v>
      </c>
      <c r="AE7205" s="96" cm="1">
        <f t="array" ref="AE7205">_xlfn.XLOOKUP(AD7204,SELICHistorico[Data],SELICHistorico[SELIC dia]/100,AE7204,0)</f>
        <v>5.4266000000000004E-4</v>
      </c>
      <c r="AF7205" s="80">
        <f t="shared" si="472"/>
        <v>2.202948511091706</v>
      </c>
      <c r="AG7205" s="123">
        <f t="shared" si="471"/>
        <v>2202.9485110000001</v>
      </c>
      <c r="AH7205" s="126" cm="1">
        <f t="array" ref="AH7205">_xlfn.XLOOKUP(AD7204,CDIHistorico_[Data],CDIHistorico_[CDI dia]/100,AH7204,0)</f>
        <v>5.4266000000000004E-4</v>
      </c>
      <c r="AI7205" s="2">
        <f t="shared" si="473"/>
        <v>2.202948511091706</v>
      </c>
    </row>
    <row r="7206" spans="26:35" hidden="1" x14ac:dyDescent="0.25">
      <c r="Z7206"/>
      <c r="AD7206" s="5">
        <f t="shared" si="474"/>
        <v>47185</v>
      </c>
      <c r="AE7206" s="96" cm="1">
        <f t="array" ref="AE7206">_xlfn.XLOOKUP(AD7205,SELICHistorico[Data],SELICHistorico[SELIC dia]/100,AE7205,0)</f>
        <v>5.4266000000000004E-4</v>
      </c>
      <c r="AF7206" s="80">
        <f t="shared" si="472"/>
        <v>2.2041439631307349</v>
      </c>
      <c r="AG7206" s="123">
        <f t="shared" si="471"/>
        <v>2204.143963</v>
      </c>
      <c r="AH7206" s="126" cm="1">
        <f t="array" ref="AH7206">_xlfn.XLOOKUP(AD7205,CDIHistorico_[Data],CDIHistorico_[CDI dia]/100,AH7205,0)</f>
        <v>5.4266000000000004E-4</v>
      </c>
      <c r="AI7206" s="2">
        <f t="shared" si="473"/>
        <v>2.2041439631307349</v>
      </c>
    </row>
    <row r="7207" spans="26:35" hidden="1" x14ac:dyDescent="0.25">
      <c r="Z7207"/>
      <c r="AD7207" s="5">
        <f t="shared" si="474"/>
        <v>47186</v>
      </c>
      <c r="AE7207" s="96" cm="1">
        <f t="array" ref="AE7207">_xlfn.XLOOKUP(AD7206,SELICHistorico[Data],SELICHistorico[SELIC dia]/100,AE7206,0)</f>
        <v>5.4266000000000004E-4</v>
      </c>
      <c r="AF7207" s="80">
        <f t="shared" si="472"/>
        <v>2.2053400638937677</v>
      </c>
      <c r="AG7207" s="123">
        <f t="shared" si="471"/>
        <v>2205.3400630000001</v>
      </c>
      <c r="AH7207" s="126" cm="1">
        <f t="array" ref="AH7207">_xlfn.XLOOKUP(AD7206,CDIHistorico_[Data],CDIHistorico_[CDI dia]/100,AH7206,0)</f>
        <v>5.4266000000000004E-4</v>
      </c>
      <c r="AI7207" s="2">
        <f t="shared" si="473"/>
        <v>2.2053400638937677</v>
      </c>
    </row>
    <row r="7208" spans="26:35" hidden="1" x14ac:dyDescent="0.25">
      <c r="Z7208"/>
      <c r="AD7208" s="5">
        <f t="shared" si="474"/>
        <v>47189</v>
      </c>
      <c r="AE7208" s="96" cm="1">
        <f t="array" ref="AE7208">_xlfn.XLOOKUP(AD7207,SELICHistorico[Data],SELICHistorico[SELIC dia]/100,AE7207,0)</f>
        <v>5.4266000000000004E-4</v>
      </c>
      <c r="AF7208" s="80">
        <f t="shared" si="472"/>
        <v>2.2065368137328405</v>
      </c>
      <c r="AG7208" s="123">
        <f t="shared" si="471"/>
        <v>2206.5368130000002</v>
      </c>
      <c r="AH7208" s="126" cm="1">
        <f t="array" ref="AH7208">_xlfn.XLOOKUP(AD7207,CDIHistorico_[Data],CDIHistorico_[CDI dia]/100,AH7207,0)</f>
        <v>5.4266000000000004E-4</v>
      </c>
      <c r="AI7208" s="2">
        <f t="shared" si="473"/>
        <v>2.2065368137328405</v>
      </c>
    </row>
    <row r="7209" spans="26:35" hidden="1" x14ac:dyDescent="0.25">
      <c r="Z7209"/>
      <c r="AD7209" s="5">
        <f t="shared" si="474"/>
        <v>47190</v>
      </c>
      <c r="AE7209" s="96" cm="1">
        <f t="array" ref="AE7209">_xlfn.XLOOKUP(AD7208,SELICHistorico[Data],SELICHistorico[SELIC dia]/100,AE7208,0)</f>
        <v>5.4266000000000004E-4</v>
      </c>
      <c r="AF7209" s="80">
        <f t="shared" si="472"/>
        <v>2.2077342130001809</v>
      </c>
      <c r="AG7209" s="123">
        <f t="shared" si="471"/>
        <v>2207.7342130000002</v>
      </c>
      <c r="AH7209" s="126" cm="1">
        <f t="array" ref="AH7209">_xlfn.XLOOKUP(AD7208,CDIHistorico_[Data],CDIHistorico_[CDI dia]/100,AH7208,0)</f>
        <v>5.4266000000000004E-4</v>
      </c>
      <c r="AI7209" s="2">
        <f t="shared" si="473"/>
        <v>2.2077342130001809</v>
      </c>
    </row>
    <row r="7210" spans="26:35" hidden="1" x14ac:dyDescent="0.25">
      <c r="Z7210"/>
      <c r="AD7210" s="5">
        <f t="shared" si="474"/>
        <v>47191</v>
      </c>
      <c r="AE7210" s="96" cm="1">
        <f t="array" ref="AE7210">_xlfn.XLOOKUP(AD7209,SELICHistorico[Data],SELICHistorico[SELIC dia]/100,AE7209,0)</f>
        <v>5.4266000000000004E-4</v>
      </c>
      <c r="AF7210" s="80">
        <f t="shared" si="472"/>
        <v>2.2089322620482075</v>
      </c>
      <c r="AG7210" s="123">
        <f t="shared" si="471"/>
        <v>2208.9322619999998</v>
      </c>
      <c r="AH7210" s="126" cm="1">
        <f t="array" ref="AH7210">_xlfn.XLOOKUP(AD7209,CDIHistorico_[Data],CDIHistorico_[CDI dia]/100,AH7209,0)</f>
        <v>5.4266000000000004E-4</v>
      </c>
      <c r="AI7210" s="2">
        <f t="shared" si="473"/>
        <v>2.2089322620482075</v>
      </c>
    </row>
    <row r="7211" spans="26:35" hidden="1" x14ac:dyDescent="0.25">
      <c r="Z7211"/>
      <c r="AD7211" s="5">
        <f t="shared" si="474"/>
        <v>47192</v>
      </c>
      <c r="AE7211" s="96" cm="1">
        <f t="array" ref="AE7211">_xlfn.XLOOKUP(AD7210,SELICHistorico[Data],SELICHistorico[SELIC dia]/100,AE7210,0)</f>
        <v>5.4266000000000004E-4</v>
      </c>
      <c r="AF7211" s="80">
        <f t="shared" si="472"/>
        <v>2.2101309612295306</v>
      </c>
      <c r="AG7211" s="123">
        <f t="shared" si="471"/>
        <v>2210.1309609999998</v>
      </c>
      <c r="AH7211" s="126" cm="1">
        <f t="array" ref="AH7211">_xlfn.XLOOKUP(AD7210,CDIHistorico_[Data],CDIHistorico_[CDI dia]/100,AH7210,0)</f>
        <v>5.4266000000000004E-4</v>
      </c>
      <c r="AI7211" s="2">
        <f t="shared" si="473"/>
        <v>2.2101309612295306</v>
      </c>
    </row>
    <row r="7212" spans="26:35" hidden="1" x14ac:dyDescent="0.25">
      <c r="Z7212"/>
      <c r="AD7212" s="5">
        <f t="shared" si="474"/>
        <v>47193</v>
      </c>
      <c r="AE7212" s="96" cm="1">
        <f t="array" ref="AE7212">_xlfn.XLOOKUP(AD7211,SELICHistorico[Data],SELICHistorico[SELIC dia]/100,AE7211,0)</f>
        <v>5.4266000000000004E-4</v>
      </c>
      <c r="AF7212" s="80">
        <f t="shared" si="472"/>
        <v>2.2113303108969515</v>
      </c>
      <c r="AG7212" s="123">
        <f t="shared" si="471"/>
        <v>2211.3303099999998</v>
      </c>
      <c r="AH7212" s="126" cm="1">
        <f t="array" ref="AH7212">_xlfn.XLOOKUP(AD7211,CDIHistorico_[Data],CDIHistorico_[CDI dia]/100,AH7211,0)</f>
        <v>5.4266000000000004E-4</v>
      </c>
      <c r="AI7212" s="2">
        <f t="shared" si="473"/>
        <v>2.2113303108969515</v>
      </c>
    </row>
    <row r="7213" spans="26:35" hidden="1" x14ac:dyDescent="0.25">
      <c r="Z7213"/>
      <c r="AD7213" s="5">
        <f t="shared" si="474"/>
        <v>47196</v>
      </c>
      <c r="AE7213" s="96" cm="1">
        <f t="array" ref="AE7213">_xlfn.XLOOKUP(AD7212,SELICHistorico[Data],SELICHistorico[SELIC dia]/100,AE7212,0)</f>
        <v>5.4266000000000004E-4</v>
      </c>
      <c r="AF7213" s="80">
        <f t="shared" si="472"/>
        <v>2.2125303114034631</v>
      </c>
      <c r="AG7213" s="123">
        <f t="shared" si="471"/>
        <v>2212.530311</v>
      </c>
      <c r="AH7213" s="126" cm="1">
        <f t="array" ref="AH7213">_xlfn.XLOOKUP(AD7212,CDIHistorico_[Data],CDIHistorico_[CDI dia]/100,AH7212,0)</f>
        <v>5.4266000000000004E-4</v>
      </c>
      <c r="AI7213" s="2">
        <f t="shared" si="473"/>
        <v>2.2125303114034631</v>
      </c>
    </row>
    <row r="7214" spans="26:35" hidden="1" x14ac:dyDescent="0.25">
      <c r="Z7214"/>
      <c r="AD7214" s="5">
        <f t="shared" si="474"/>
        <v>47197</v>
      </c>
      <c r="AE7214" s="96" cm="1">
        <f t="array" ref="AE7214">_xlfn.XLOOKUP(AD7213,SELICHistorico[Data],SELICHistorico[SELIC dia]/100,AE7213,0)</f>
        <v>5.4266000000000004E-4</v>
      </c>
      <c r="AF7214" s="80">
        <f t="shared" si="472"/>
        <v>2.2137309631022495</v>
      </c>
      <c r="AG7214" s="123">
        <f t="shared" si="471"/>
        <v>2213.730963</v>
      </c>
      <c r="AH7214" s="126" cm="1">
        <f t="array" ref="AH7214">_xlfn.XLOOKUP(AD7213,CDIHistorico_[Data],CDIHistorico_[CDI dia]/100,AH7213,0)</f>
        <v>5.4266000000000004E-4</v>
      </c>
      <c r="AI7214" s="2">
        <f t="shared" si="473"/>
        <v>2.2137309631022495</v>
      </c>
    </row>
    <row r="7215" spans="26:35" hidden="1" x14ac:dyDescent="0.25">
      <c r="Z7215"/>
      <c r="AD7215" s="5">
        <f t="shared" si="474"/>
        <v>47198</v>
      </c>
      <c r="AE7215" s="96" cm="1">
        <f t="array" ref="AE7215">_xlfn.XLOOKUP(AD7214,SELICHistorico[Data],SELICHistorico[SELIC dia]/100,AE7214,0)</f>
        <v>5.4266000000000004E-4</v>
      </c>
      <c r="AF7215" s="80">
        <f t="shared" si="472"/>
        <v>2.2149322663466866</v>
      </c>
      <c r="AG7215" s="123">
        <f t="shared" si="471"/>
        <v>2214.9322659999998</v>
      </c>
      <c r="AH7215" s="126" cm="1">
        <f t="array" ref="AH7215">_xlfn.XLOOKUP(AD7214,CDIHistorico_[Data],CDIHistorico_[CDI dia]/100,AH7214,0)</f>
        <v>5.4266000000000004E-4</v>
      </c>
      <c r="AI7215" s="2">
        <f t="shared" si="473"/>
        <v>2.2149322663466866</v>
      </c>
    </row>
    <row r="7216" spans="26:35" hidden="1" x14ac:dyDescent="0.25">
      <c r="Z7216"/>
      <c r="AD7216" s="5">
        <f t="shared" si="474"/>
        <v>47199</v>
      </c>
      <c r="AE7216" s="96" cm="1">
        <f t="array" ref="AE7216">_xlfn.XLOOKUP(AD7215,SELICHistorico[Data],SELICHistorico[SELIC dia]/100,AE7215,0)</f>
        <v>5.4266000000000004E-4</v>
      </c>
      <c r="AF7216" s="80">
        <f t="shared" si="472"/>
        <v>2.2161342214903423</v>
      </c>
      <c r="AG7216" s="123">
        <f t="shared" si="471"/>
        <v>2216.1342209999998</v>
      </c>
      <c r="AH7216" s="126" cm="1">
        <f t="array" ref="AH7216">_xlfn.XLOOKUP(AD7215,CDIHistorico_[Data],CDIHistorico_[CDI dia]/100,AH7215,0)</f>
        <v>5.4266000000000004E-4</v>
      </c>
      <c r="AI7216" s="2">
        <f t="shared" si="473"/>
        <v>2.2161342214903423</v>
      </c>
    </row>
    <row r="7217" spans="26:35" hidden="1" x14ac:dyDescent="0.25">
      <c r="Z7217"/>
      <c r="AD7217" s="5">
        <f t="shared" si="474"/>
        <v>47200</v>
      </c>
      <c r="AE7217" s="96" cm="1">
        <f t="array" ref="AE7217">_xlfn.XLOOKUP(AD7216,SELICHistorico[Data],SELICHistorico[SELIC dia]/100,AE7216,0)</f>
        <v>5.4266000000000004E-4</v>
      </c>
      <c r="AF7217" s="80">
        <f t="shared" si="472"/>
        <v>2.2173368288869764</v>
      </c>
      <c r="AG7217" s="123">
        <f t="shared" si="471"/>
        <v>2217.336828</v>
      </c>
      <c r="AH7217" s="126" cm="1">
        <f t="array" ref="AH7217">_xlfn.XLOOKUP(AD7216,CDIHistorico_[Data],CDIHistorico_[CDI dia]/100,AH7216,0)</f>
        <v>5.4266000000000004E-4</v>
      </c>
      <c r="AI7217" s="2">
        <f t="shared" si="473"/>
        <v>2.2173368288869764</v>
      </c>
    </row>
    <row r="7218" spans="26:35" hidden="1" x14ac:dyDescent="0.25">
      <c r="Z7218"/>
      <c r="AD7218" s="5">
        <f t="shared" si="474"/>
        <v>47203</v>
      </c>
      <c r="AE7218" s="96" cm="1">
        <f t="array" ref="AE7218">_xlfn.XLOOKUP(AD7217,SELICHistorico[Data],SELICHistorico[SELIC dia]/100,AE7217,0)</f>
        <v>5.4266000000000004E-4</v>
      </c>
      <c r="AF7218" s="80">
        <f t="shared" si="472"/>
        <v>2.2185400888905402</v>
      </c>
      <c r="AG7218" s="123">
        <f t="shared" si="471"/>
        <v>2218.5400880000002</v>
      </c>
      <c r="AH7218" s="126" cm="1">
        <f t="array" ref="AH7218">_xlfn.XLOOKUP(AD7217,CDIHistorico_[Data],CDIHistorico_[CDI dia]/100,AH7217,0)</f>
        <v>5.4266000000000004E-4</v>
      </c>
      <c r="AI7218" s="2">
        <f t="shared" si="473"/>
        <v>2.2185400888905402</v>
      </c>
    </row>
    <row r="7219" spans="26:35" hidden="1" x14ac:dyDescent="0.25">
      <c r="Z7219"/>
      <c r="AD7219" s="5">
        <f t="shared" si="474"/>
        <v>47204</v>
      </c>
      <c r="AE7219" s="96" cm="1">
        <f t="array" ref="AE7219">_xlfn.XLOOKUP(AD7218,SELICHistorico[Data],SELICHistorico[SELIC dia]/100,AE7218,0)</f>
        <v>5.4266000000000004E-4</v>
      </c>
      <c r="AF7219" s="80">
        <f t="shared" si="472"/>
        <v>2.2197440018551777</v>
      </c>
      <c r="AG7219" s="123">
        <f t="shared" si="471"/>
        <v>2219.744001</v>
      </c>
      <c r="AH7219" s="126" cm="1">
        <f t="array" ref="AH7219">_xlfn.XLOOKUP(AD7218,CDIHistorico_[Data],CDIHistorico_[CDI dia]/100,AH7218,0)</f>
        <v>5.4266000000000004E-4</v>
      </c>
      <c r="AI7219" s="2">
        <f t="shared" si="473"/>
        <v>2.2197440018551777</v>
      </c>
    </row>
    <row r="7220" spans="26:35" hidden="1" x14ac:dyDescent="0.25">
      <c r="Z7220"/>
      <c r="AD7220" s="5">
        <f t="shared" si="474"/>
        <v>47205</v>
      </c>
      <c r="AE7220" s="96" cm="1">
        <f t="array" ref="AE7220">_xlfn.XLOOKUP(AD7219,SELICHistorico[Data],SELICHistorico[SELIC dia]/100,AE7219,0)</f>
        <v>5.4266000000000004E-4</v>
      </c>
      <c r="AF7220" s="80">
        <f t="shared" si="472"/>
        <v>2.2209485681352246</v>
      </c>
      <c r="AG7220" s="123">
        <f t="shared" si="471"/>
        <v>2220.9485679999998</v>
      </c>
      <c r="AH7220" s="126" cm="1">
        <f t="array" ref="AH7220">_xlfn.XLOOKUP(AD7219,CDIHistorico_[Data],CDIHistorico_[CDI dia]/100,AH7219,0)</f>
        <v>5.4266000000000004E-4</v>
      </c>
      <c r="AI7220" s="2">
        <f t="shared" si="473"/>
        <v>2.2209485681352246</v>
      </c>
    </row>
    <row r="7221" spans="26:35" hidden="1" x14ac:dyDescent="0.25">
      <c r="Z7221"/>
      <c r="AD7221" s="5">
        <f t="shared" si="474"/>
        <v>47206</v>
      </c>
      <c r="AE7221" s="96" cm="1">
        <f t="array" ref="AE7221">_xlfn.XLOOKUP(AD7220,SELICHistorico[Data],SELICHistorico[SELIC dia]/100,AE7220,0)</f>
        <v>5.4266000000000004E-4</v>
      </c>
      <c r="AF7221" s="80">
        <f t="shared" si="472"/>
        <v>2.2221537880852087</v>
      </c>
      <c r="AG7221" s="123">
        <f t="shared" si="471"/>
        <v>2222.1537880000001</v>
      </c>
      <c r="AH7221" s="126" cm="1">
        <f t="array" ref="AH7221">_xlfn.XLOOKUP(AD7220,CDIHistorico_[Data],CDIHistorico_[CDI dia]/100,AH7220,0)</f>
        <v>5.4266000000000004E-4</v>
      </c>
      <c r="AI7221" s="2">
        <f t="shared" si="473"/>
        <v>2.2221537880852087</v>
      </c>
    </row>
    <row r="7222" spans="26:35" hidden="1" x14ac:dyDescent="0.25">
      <c r="Z7222"/>
      <c r="AD7222" s="5">
        <f t="shared" si="474"/>
        <v>47210</v>
      </c>
      <c r="AE7222" s="96" cm="1">
        <f t="array" ref="AE7222">_xlfn.XLOOKUP(AD7221,SELICHistorico[Data],SELICHistorico[SELIC dia]/100,AE7221,0)</f>
        <v>5.4266000000000004E-4</v>
      </c>
      <c r="AF7222" s="80">
        <f t="shared" si="472"/>
        <v>2.2233596620598512</v>
      </c>
      <c r="AG7222" s="123">
        <f t="shared" si="471"/>
        <v>2223.3596619999998</v>
      </c>
      <c r="AH7222" s="126" cm="1">
        <f t="array" ref="AH7222">_xlfn.XLOOKUP(AD7221,CDIHistorico_[Data],CDIHistorico_[CDI dia]/100,AH7221,0)</f>
        <v>5.4266000000000004E-4</v>
      </c>
      <c r="AI7222" s="2">
        <f t="shared" si="473"/>
        <v>2.2233596620598512</v>
      </c>
    </row>
    <row r="7223" spans="26:35" hidden="1" x14ac:dyDescent="0.25">
      <c r="Z7223"/>
      <c r="AD7223" s="5">
        <f t="shared" si="474"/>
        <v>47211</v>
      </c>
      <c r="AE7223" s="96" cm="1">
        <f t="array" ref="AE7223">_xlfn.XLOOKUP(AD7222,SELICHistorico[Data],SELICHistorico[SELIC dia]/100,AE7222,0)</f>
        <v>5.4266000000000004E-4</v>
      </c>
      <c r="AF7223" s="80">
        <f t="shared" si="472"/>
        <v>2.2245661904140648</v>
      </c>
      <c r="AG7223" s="123">
        <f t="shared" si="471"/>
        <v>2224.56619</v>
      </c>
      <c r="AH7223" s="126" cm="1">
        <f t="array" ref="AH7223">_xlfn.XLOOKUP(AD7222,CDIHistorico_[Data],CDIHistorico_[CDI dia]/100,AH7222,0)</f>
        <v>5.4266000000000004E-4</v>
      </c>
      <c r="AI7223" s="2">
        <f t="shared" si="473"/>
        <v>2.2245661904140648</v>
      </c>
    </row>
    <row r="7224" spans="26:35" hidden="1" x14ac:dyDescent="0.25">
      <c r="Z7224"/>
      <c r="AD7224" s="5">
        <f t="shared" si="474"/>
        <v>47212</v>
      </c>
      <c r="AE7224" s="96" cm="1">
        <f t="array" ref="AE7224">_xlfn.XLOOKUP(AD7223,SELICHistorico[Data],SELICHistorico[SELIC dia]/100,AE7223,0)</f>
        <v>5.4266000000000004E-4</v>
      </c>
      <c r="AF7224" s="80">
        <f t="shared" si="472"/>
        <v>2.225773373502955</v>
      </c>
      <c r="AG7224" s="123">
        <f t="shared" si="471"/>
        <v>2225.773373</v>
      </c>
      <c r="AH7224" s="126" cm="1">
        <f t="array" ref="AH7224">_xlfn.XLOOKUP(AD7223,CDIHistorico_[Data],CDIHistorico_[CDI dia]/100,AH7223,0)</f>
        <v>5.4266000000000004E-4</v>
      </c>
      <c r="AI7224" s="2">
        <f t="shared" si="473"/>
        <v>2.225773373502955</v>
      </c>
    </row>
    <row r="7225" spans="26:35" hidden="1" x14ac:dyDescent="0.25">
      <c r="Z7225"/>
      <c r="AD7225" s="5">
        <f t="shared" si="474"/>
        <v>47213</v>
      </c>
      <c r="AE7225" s="96" cm="1">
        <f t="array" ref="AE7225">_xlfn.XLOOKUP(AD7224,SELICHistorico[Data],SELICHistorico[SELIC dia]/100,AE7224,0)</f>
        <v>5.4266000000000004E-4</v>
      </c>
      <c r="AF7225" s="80">
        <f t="shared" si="472"/>
        <v>2.2269812116818204</v>
      </c>
      <c r="AG7225" s="123">
        <f t="shared" si="471"/>
        <v>2226.9812109999998</v>
      </c>
      <c r="AH7225" s="126" cm="1">
        <f t="array" ref="AH7225">_xlfn.XLOOKUP(AD7224,CDIHistorico_[Data],CDIHistorico_[CDI dia]/100,AH7224,0)</f>
        <v>5.4266000000000004E-4</v>
      </c>
      <c r="AI7225" s="2">
        <f t="shared" si="473"/>
        <v>2.2269812116818204</v>
      </c>
    </row>
    <row r="7226" spans="26:35" hidden="1" x14ac:dyDescent="0.25">
      <c r="Z7226"/>
      <c r="AD7226" s="5">
        <f t="shared" si="474"/>
        <v>47214</v>
      </c>
      <c r="AE7226" s="96" cm="1">
        <f t="array" ref="AE7226">_xlfn.XLOOKUP(AD7225,SELICHistorico[Data],SELICHistorico[SELIC dia]/100,AE7225,0)</f>
        <v>5.4266000000000004E-4</v>
      </c>
      <c r="AF7226" s="80">
        <f t="shared" si="472"/>
        <v>2.2281897053061517</v>
      </c>
      <c r="AG7226" s="123">
        <f t="shared" si="471"/>
        <v>2228.1897049999998</v>
      </c>
      <c r="AH7226" s="126" cm="1">
        <f t="array" ref="AH7226">_xlfn.XLOOKUP(AD7225,CDIHistorico_[Data],CDIHistorico_[CDI dia]/100,AH7225,0)</f>
        <v>5.4266000000000004E-4</v>
      </c>
      <c r="AI7226" s="2">
        <f t="shared" si="473"/>
        <v>2.2281897053061517</v>
      </c>
    </row>
    <row r="7227" spans="26:35" hidden="1" x14ac:dyDescent="0.25">
      <c r="Z7227"/>
      <c r="AD7227" s="5">
        <f t="shared" si="474"/>
        <v>47217</v>
      </c>
      <c r="AE7227" s="96" cm="1">
        <f t="array" ref="AE7227">_xlfn.XLOOKUP(AD7226,SELICHistorico[Data],SELICHistorico[SELIC dia]/100,AE7226,0)</f>
        <v>5.4266000000000004E-4</v>
      </c>
      <c r="AF7227" s="80">
        <f t="shared" si="472"/>
        <v>2.2293988547316332</v>
      </c>
      <c r="AG7227" s="123">
        <f t="shared" si="471"/>
        <v>2229.398854</v>
      </c>
      <c r="AH7227" s="126" cm="1">
        <f t="array" ref="AH7227">_xlfn.XLOOKUP(AD7226,CDIHistorico_[Data],CDIHistorico_[CDI dia]/100,AH7226,0)</f>
        <v>5.4266000000000004E-4</v>
      </c>
      <c r="AI7227" s="2">
        <f t="shared" si="473"/>
        <v>2.2293988547316332</v>
      </c>
    </row>
    <row r="7228" spans="26:35" hidden="1" x14ac:dyDescent="0.25">
      <c r="Z7228"/>
      <c r="AD7228" s="5">
        <f t="shared" si="474"/>
        <v>47218</v>
      </c>
      <c r="AE7228" s="96" cm="1">
        <f t="array" ref="AE7228">_xlfn.XLOOKUP(AD7227,SELICHistorico[Data],SELICHistorico[SELIC dia]/100,AE7227,0)</f>
        <v>5.4266000000000004E-4</v>
      </c>
      <c r="AF7228" s="80">
        <f t="shared" si="472"/>
        <v>2.2306086603141422</v>
      </c>
      <c r="AG7228" s="123">
        <f t="shared" si="471"/>
        <v>2230.6086599999999</v>
      </c>
      <c r="AH7228" s="126" cm="1">
        <f t="array" ref="AH7228">_xlfn.XLOOKUP(AD7227,CDIHistorico_[Data],CDIHistorico_[CDI dia]/100,AH7227,0)</f>
        <v>5.4266000000000004E-4</v>
      </c>
      <c r="AI7228" s="2">
        <f t="shared" si="473"/>
        <v>2.2306086603141422</v>
      </c>
    </row>
    <row r="7229" spans="26:35" hidden="1" x14ac:dyDescent="0.25">
      <c r="Z7229"/>
      <c r="AD7229" s="5">
        <f t="shared" si="474"/>
        <v>47219</v>
      </c>
      <c r="AE7229" s="96" cm="1">
        <f t="array" ref="AE7229">_xlfn.XLOOKUP(AD7228,SELICHistorico[Data],SELICHistorico[SELIC dia]/100,AE7228,0)</f>
        <v>5.4266000000000004E-4</v>
      </c>
      <c r="AF7229" s="80">
        <f t="shared" si="472"/>
        <v>2.2318191224097483</v>
      </c>
      <c r="AG7229" s="123">
        <f t="shared" si="471"/>
        <v>2231.8191219999999</v>
      </c>
      <c r="AH7229" s="126" cm="1">
        <f t="array" ref="AH7229">_xlfn.XLOOKUP(AD7228,CDIHistorico_[Data],CDIHistorico_[CDI dia]/100,AH7228,0)</f>
        <v>5.4266000000000004E-4</v>
      </c>
      <c r="AI7229" s="2">
        <f t="shared" si="473"/>
        <v>2.2318191224097483</v>
      </c>
    </row>
    <row r="7230" spans="26:35" hidden="1" x14ac:dyDescent="0.25">
      <c r="Z7230"/>
      <c r="AD7230" s="5">
        <f t="shared" si="474"/>
        <v>47220</v>
      </c>
      <c r="AE7230" s="96" cm="1">
        <f t="array" ref="AE7230">_xlfn.XLOOKUP(AD7229,SELICHistorico[Data],SELICHistorico[SELIC dia]/100,AE7229,0)</f>
        <v>5.4266000000000004E-4</v>
      </c>
      <c r="AF7230" s="80">
        <f t="shared" si="472"/>
        <v>2.2330302413747152</v>
      </c>
      <c r="AG7230" s="123">
        <f t="shared" si="471"/>
        <v>2233.0302409999999</v>
      </c>
      <c r="AH7230" s="126" cm="1">
        <f t="array" ref="AH7230">_xlfn.XLOOKUP(AD7229,CDIHistorico_[Data],CDIHistorico_[CDI dia]/100,AH7229,0)</f>
        <v>5.4266000000000004E-4</v>
      </c>
      <c r="AI7230" s="2">
        <f t="shared" si="473"/>
        <v>2.2330302413747152</v>
      </c>
    </row>
    <row r="7231" spans="26:35" hidden="1" x14ac:dyDescent="0.25">
      <c r="Z7231"/>
      <c r="AD7231" s="5">
        <f t="shared" si="474"/>
        <v>47221</v>
      </c>
      <c r="AE7231" s="96" cm="1">
        <f t="array" ref="AE7231">_xlfn.XLOOKUP(AD7230,SELICHistorico[Data],SELICHistorico[SELIC dia]/100,AE7230,0)</f>
        <v>5.4266000000000004E-4</v>
      </c>
      <c r="AF7231" s="80">
        <f t="shared" si="472"/>
        <v>2.2342420175654998</v>
      </c>
      <c r="AG7231" s="123">
        <f t="shared" si="471"/>
        <v>2234.242017</v>
      </c>
      <c r="AH7231" s="126" cm="1">
        <f t="array" ref="AH7231">_xlfn.XLOOKUP(AD7230,CDIHistorico_[Data],CDIHistorico_[CDI dia]/100,AH7230,0)</f>
        <v>5.4266000000000004E-4</v>
      </c>
      <c r="AI7231" s="2">
        <f t="shared" si="473"/>
        <v>2.2342420175654998</v>
      </c>
    </row>
    <row r="7232" spans="26:35" hidden="1" x14ac:dyDescent="0.25">
      <c r="Z7232"/>
      <c r="AD7232" s="5">
        <f t="shared" si="474"/>
        <v>47224</v>
      </c>
      <c r="AE7232" s="96" cm="1">
        <f t="array" ref="AE7232">_xlfn.XLOOKUP(AD7231,SELICHistorico[Data],SELICHistorico[SELIC dia]/100,AE7231,0)</f>
        <v>5.4266000000000004E-4</v>
      </c>
      <c r="AF7232" s="80">
        <f t="shared" si="472"/>
        <v>2.235454451338752</v>
      </c>
      <c r="AG7232" s="123">
        <f t="shared" si="471"/>
        <v>2235.4544510000001</v>
      </c>
      <c r="AH7232" s="126" cm="1">
        <f t="array" ref="AH7232">_xlfn.XLOOKUP(AD7231,CDIHistorico_[Data],CDIHistorico_[CDI dia]/100,AH7231,0)</f>
        <v>5.4266000000000004E-4</v>
      </c>
      <c r="AI7232" s="2">
        <f t="shared" si="473"/>
        <v>2.235454451338752</v>
      </c>
    </row>
    <row r="7233" spans="26:35" hidden="1" x14ac:dyDescent="0.25">
      <c r="Z7233"/>
      <c r="AD7233" s="5">
        <f t="shared" si="474"/>
        <v>47225</v>
      </c>
      <c r="AE7233" s="96" cm="1">
        <f t="array" ref="AE7233">_xlfn.XLOOKUP(AD7232,SELICHistorico[Data],SELICHistorico[SELIC dia]/100,AE7232,0)</f>
        <v>5.4266000000000004E-4</v>
      </c>
      <c r="AF7233" s="80">
        <f t="shared" si="472"/>
        <v>2.2366675430513157</v>
      </c>
      <c r="AG7233" s="123">
        <f t="shared" si="471"/>
        <v>2236.667543</v>
      </c>
      <c r="AH7233" s="126" cm="1">
        <f t="array" ref="AH7233">_xlfn.XLOOKUP(AD7232,CDIHistorico_[Data],CDIHistorico_[CDI dia]/100,AH7232,0)</f>
        <v>5.4266000000000004E-4</v>
      </c>
      <c r="AI7233" s="2">
        <f t="shared" si="473"/>
        <v>2.2366675430513157</v>
      </c>
    </row>
    <row r="7234" spans="26:35" hidden="1" x14ac:dyDescent="0.25">
      <c r="Z7234"/>
      <c r="AD7234" s="5">
        <f t="shared" si="474"/>
        <v>47226</v>
      </c>
      <c r="AE7234" s="96" cm="1">
        <f t="array" ref="AE7234">_xlfn.XLOOKUP(AD7233,SELICHistorico[Data],SELICHistorico[SELIC dia]/100,AE7233,0)</f>
        <v>5.4266000000000004E-4</v>
      </c>
      <c r="AF7234" s="80">
        <f t="shared" si="472"/>
        <v>2.2378812930602279</v>
      </c>
      <c r="AG7234" s="123">
        <f t="shared" si="471"/>
        <v>2237.8812929999999</v>
      </c>
      <c r="AH7234" s="126" cm="1">
        <f t="array" ref="AH7234">_xlfn.XLOOKUP(AD7233,CDIHistorico_[Data],CDIHistorico_[CDI dia]/100,AH7233,0)</f>
        <v>5.4266000000000004E-4</v>
      </c>
      <c r="AI7234" s="2">
        <f t="shared" si="473"/>
        <v>2.2378812930602279</v>
      </c>
    </row>
    <row r="7235" spans="26:35" hidden="1" x14ac:dyDescent="0.25">
      <c r="Z7235"/>
      <c r="AD7235" s="5">
        <f t="shared" si="474"/>
        <v>47227</v>
      </c>
      <c r="AE7235" s="96" cm="1">
        <f t="array" ref="AE7235">_xlfn.XLOOKUP(AD7234,SELICHistorico[Data],SELICHistorico[SELIC dia]/100,AE7234,0)</f>
        <v>5.4266000000000004E-4</v>
      </c>
      <c r="AF7235" s="80">
        <f t="shared" si="472"/>
        <v>2.2390957017227202</v>
      </c>
      <c r="AG7235" s="123">
        <f t="shared" si="471"/>
        <v>2239.0957010000002</v>
      </c>
      <c r="AH7235" s="126" cm="1">
        <f t="array" ref="AH7235">_xlfn.XLOOKUP(AD7234,CDIHistorico_[Data],CDIHistorico_[CDI dia]/100,AH7234,0)</f>
        <v>5.4266000000000004E-4</v>
      </c>
      <c r="AI7235" s="2">
        <f t="shared" si="473"/>
        <v>2.2390957017227202</v>
      </c>
    </row>
    <row r="7236" spans="26:35" hidden="1" x14ac:dyDescent="0.25">
      <c r="Z7236"/>
      <c r="AD7236" s="5">
        <f t="shared" si="474"/>
        <v>47228</v>
      </c>
      <c r="AE7236" s="96" cm="1">
        <f t="array" ref="AE7236">_xlfn.XLOOKUP(AD7235,SELICHistorico[Data],SELICHistorico[SELIC dia]/100,AE7235,0)</f>
        <v>5.4266000000000004E-4</v>
      </c>
      <c r="AF7236" s="80">
        <f t="shared" si="472"/>
        <v>2.240310769396217</v>
      </c>
      <c r="AG7236" s="123">
        <f t="shared" si="471"/>
        <v>2240.3107690000002</v>
      </c>
      <c r="AH7236" s="126" cm="1">
        <f t="array" ref="AH7236">_xlfn.XLOOKUP(AD7235,CDIHistorico_[Data],CDIHistorico_[CDI dia]/100,AH7235,0)</f>
        <v>5.4266000000000004E-4</v>
      </c>
      <c r="AI7236" s="2">
        <f t="shared" si="473"/>
        <v>2.240310769396217</v>
      </c>
    </row>
    <row r="7237" spans="26:35" hidden="1" x14ac:dyDescent="0.25">
      <c r="Z7237"/>
      <c r="AD7237" s="5">
        <f t="shared" si="474"/>
        <v>47231</v>
      </c>
      <c r="AE7237" s="96" cm="1">
        <f t="array" ref="AE7237">_xlfn.XLOOKUP(AD7236,SELICHistorico[Data],SELICHistorico[SELIC dia]/100,AE7236,0)</f>
        <v>5.4266000000000004E-4</v>
      </c>
      <c r="AF7237" s="80">
        <f t="shared" si="472"/>
        <v>2.2415264964383375</v>
      </c>
      <c r="AG7237" s="123">
        <f t="shared" si="471"/>
        <v>2241.526496</v>
      </c>
      <c r="AH7237" s="126" cm="1">
        <f t="array" ref="AH7237">_xlfn.XLOOKUP(AD7236,CDIHistorico_[Data],CDIHistorico_[CDI dia]/100,AH7236,0)</f>
        <v>5.4266000000000004E-4</v>
      </c>
      <c r="AI7237" s="2">
        <f t="shared" si="473"/>
        <v>2.2415264964383375</v>
      </c>
    </row>
    <row r="7238" spans="26:35" hidden="1" x14ac:dyDescent="0.25">
      <c r="Z7238"/>
      <c r="AD7238" s="5">
        <f t="shared" si="474"/>
        <v>47232</v>
      </c>
      <c r="AE7238" s="96" cm="1">
        <f t="array" ref="AE7238">_xlfn.XLOOKUP(AD7237,SELICHistorico[Data],SELICHistorico[SELIC dia]/100,AE7237,0)</f>
        <v>5.4266000000000004E-4</v>
      </c>
      <c r="AF7238" s="80">
        <f t="shared" si="472"/>
        <v>2.242742883206895</v>
      </c>
      <c r="AG7238" s="123">
        <f t="shared" si="471"/>
        <v>2242.7428829999999</v>
      </c>
      <c r="AH7238" s="126" cm="1">
        <f t="array" ref="AH7238">_xlfn.XLOOKUP(AD7237,CDIHistorico_[Data],CDIHistorico_[CDI dia]/100,AH7237,0)</f>
        <v>5.4266000000000004E-4</v>
      </c>
      <c r="AI7238" s="2">
        <f t="shared" si="473"/>
        <v>2.242742883206895</v>
      </c>
    </row>
    <row r="7239" spans="26:35" hidden="1" x14ac:dyDescent="0.25">
      <c r="Z7239"/>
      <c r="AD7239" s="5">
        <f t="shared" si="474"/>
        <v>47233</v>
      </c>
      <c r="AE7239" s="96" cm="1">
        <f t="array" ref="AE7239">_xlfn.XLOOKUP(AD7238,SELICHistorico[Data],SELICHistorico[SELIC dia]/100,AE7238,0)</f>
        <v>5.4266000000000004E-4</v>
      </c>
      <c r="AF7239" s="80">
        <f t="shared" si="472"/>
        <v>2.243959930059896</v>
      </c>
      <c r="AG7239" s="123">
        <f t="shared" si="471"/>
        <v>2243.95993</v>
      </c>
      <c r="AH7239" s="126" cm="1">
        <f t="array" ref="AH7239">_xlfn.XLOOKUP(AD7238,CDIHistorico_[Data],CDIHistorico_[CDI dia]/100,AH7238,0)</f>
        <v>5.4266000000000004E-4</v>
      </c>
      <c r="AI7239" s="2">
        <f t="shared" si="473"/>
        <v>2.243959930059896</v>
      </c>
    </row>
    <row r="7240" spans="26:35" hidden="1" x14ac:dyDescent="0.25">
      <c r="Z7240"/>
      <c r="AD7240" s="5">
        <f t="shared" si="474"/>
        <v>47234</v>
      </c>
      <c r="AE7240" s="96" cm="1">
        <f t="array" ref="AE7240">_xlfn.XLOOKUP(AD7239,SELICHistorico[Data],SELICHistorico[SELIC dia]/100,AE7239,0)</f>
        <v>5.4266000000000004E-4</v>
      </c>
      <c r="AF7240" s="80">
        <f t="shared" si="472"/>
        <v>2.2451776373555425</v>
      </c>
      <c r="AG7240" s="123">
        <f t="shared" si="471"/>
        <v>2245.1776369999998</v>
      </c>
      <c r="AH7240" s="126" cm="1">
        <f t="array" ref="AH7240">_xlfn.XLOOKUP(AD7239,CDIHistorico_[Data],CDIHistorico_[CDI dia]/100,AH7239,0)</f>
        <v>5.4266000000000004E-4</v>
      </c>
      <c r="AI7240" s="2">
        <f t="shared" si="473"/>
        <v>2.2451776373555425</v>
      </c>
    </row>
    <row r="7241" spans="26:35" hidden="1" x14ac:dyDescent="0.25">
      <c r="Z7241"/>
      <c r="AD7241" s="5">
        <f t="shared" si="474"/>
        <v>47235</v>
      </c>
      <c r="AE7241" s="96" cm="1">
        <f t="array" ref="AE7241">_xlfn.XLOOKUP(AD7240,SELICHistorico[Data],SELICHistorico[SELIC dia]/100,AE7240,0)</f>
        <v>5.4266000000000004E-4</v>
      </c>
      <c r="AF7241" s="80">
        <f t="shared" si="472"/>
        <v>2.2463960054522301</v>
      </c>
      <c r="AG7241" s="123">
        <f t="shared" si="471"/>
        <v>2246.3960050000001</v>
      </c>
      <c r="AH7241" s="126" cm="1">
        <f t="array" ref="AH7241">_xlfn.XLOOKUP(AD7240,CDIHistorico_[Data],CDIHistorico_[CDI dia]/100,AH7240,0)</f>
        <v>5.4266000000000004E-4</v>
      </c>
      <c r="AI7241" s="2">
        <f t="shared" si="473"/>
        <v>2.2463960054522301</v>
      </c>
    </row>
    <row r="7242" spans="26:35" hidden="1" x14ac:dyDescent="0.25">
      <c r="Z7242"/>
      <c r="AD7242" s="5">
        <f t="shared" si="474"/>
        <v>47238</v>
      </c>
      <c r="AE7242" s="96" cm="1">
        <f t="array" ref="AE7242">_xlfn.XLOOKUP(AD7241,SELICHistorico[Data],SELICHistorico[SELIC dia]/100,AE7241,0)</f>
        <v>5.4266000000000004E-4</v>
      </c>
      <c r="AF7242" s="80">
        <f t="shared" si="472"/>
        <v>2.2476150347085486</v>
      </c>
      <c r="AG7242" s="123">
        <f t="shared" si="471"/>
        <v>2247.6150339999999</v>
      </c>
      <c r="AH7242" s="126" cm="1">
        <f t="array" ref="AH7242">_xlfn.XLOOKUP(AD7241,CDIHistorico_[Data],CDIHistorico_[CDI dia]/100,AH7241,0)</f>
        <v>5.4266000000000004E-4</v>
      </c>
      <c r="AI7242" s="2">
        <f t="shared" si="473"/>
        <v>2.2476150347085486</v>
      </c>
    </row>
    <row r="7243" spans="26:35" hidden="1" x14ac:dyDescent="0.25">
      <c r="Z7243"/>
      <c r="AD7243" s="5">
        <f t="shared" si="474"/>
        <v>47240</v>
      </c>
      <c r="AE7243" s="96" cm="1">
        <f t="array" ref="AE7243">_xlfn.XLOOKUP(AD7242,SELICHistorico[Data],SELICHistorico[SELIC dia]/100,AE7242,0)</f>
        <v>5.4266000000000004E-4</v>
      </c>
      <c r="AF7243" s="80">
        <f t="shared" si="472"/>
        <v>2.2488347254832837</v>
      </c>
      <c r="AG7243" s="123">
        <f t="shared" si="471"/>
        <v>2248.8347250000002</v>
      </c>
      <c r="AH7243" s="126" cm="1">
        <f t="array" ref="AH7243">_xlfn.XLOOKUP(AD7242,CDIHistorico_[Data],CDIHistorico_[CDI dia]/100,AH7242,0)</f>
        <v>5.4266000000000004E-4</v>
      </c>
      <c r="AI7243" s="2">
        <f t="shared" si="473"/>
        <v>2.2488347254832837</v>
      </c>
    </row>
    <row r="7244" spans="26:35" hidden="1" x14ac:dyDescent="0.25">
      <c r="Z7244"/>
      <c r="AD7244" s="5">
        <f t="shared" si="474"/>
        <v>47241</v>
      </c>
      <c r="AE7244" s="96" cm="1">
        <f t="array" ref="AE7244">_xlfn.XLOOKUP(AD7243,SELICHistorico[Data],SELICHistorico[SELIC dia]/100,AE7243,0)</f>
        <v>5.4266000000000004E-4</v>
      </c>
      <c r="AF7244" s="80">
        <f t="shared" si="472"/>
        <v>2.2500550781354143</v>
      </c>
      <c r="AG7244" s="123">
        <f t="shared" ref="AG7244:AG7307" si="475">TRUNC(1000*AF7244,6)</f>
        <v>2250.0550779999999</v>
      </c>
      <c r="AH7244" s="126" cm="1">
        <f t="array" ref="AH7244">_xlfn.XLOOKUP(AD7243,CDIHistorico_[Data],CDIHistorico_[CDI dia]/100,AH7243,0)</f>
        <v>5.4266000000000004E-4</v>
      </c>
      <c r="AI7244" s="2">
        <f t="shared" si="473"/>
        <v>2.2500550781354143</v>
      </c>
    </row>
    <row r="7245" spans="26:35" hidden="1" x14ac:dyDescent="0.25">
      <c r="Z7245"/>
      <c r="AD7245" s="5">
        <f t="shared" si="474"/>
        <v>47242</v>
      </c>
      <c r="AE7245" s="96" cm="1">
        <f t="array" ref="AE7245">_xlfn.XLOOKUP(AD7244,SELICHistorico[Data],SELICHistorico[SELIC dia]/100,AE7244,0)</f>
        <v>5.4266000000000004E-4</v>
      </c>
      <c r="AF7245" s="80">
        <f t="shared" ref="AF7245:AF7308" si="476">AF7244*(1+AE7245)</f>
        <v>2.2512760930241154</v>
      </c>
      <c r="AG7245" s="123">
        <f t="shared" si="475"/>
        <v>2251.2760929999999</v>
      </c>
      <c r="AH7245" s="126" cm="1">
        <f t="array" ref="AH7245">_xlfn.XLOOKUP(AD7244,CDIHistorico_[Data],CDIHistorico_[CDI dia]/100,AH7244,0)</f>
        <v>5.4266000000000004E-4</v>
      </c>
      <c r="AI7245" s="2">
        <f t="shared" ref="AI7245:AI7308" si="477">AI7244*(1+AH7245)</f>
        <v>2.2512760930241154</v>
      </c>
    </row>
    <row r="7246" spans="26:35" hidden="1" x14ac:dyDescent="0.25">
      <c r="Z7246"/>
      <c r="AD7246" s="5">
        <f t="shared" si="474"/>
        <v>47245</v>
      </c>
      <c r="AE7246" s="96" cm="1">
        <f t="array" ref="AE7246">_xlfn.XLOOKUP(AD7245,SELICHistorico[Data],SELICHistorico[SELIC dia]/100,AE7245,0)</f>
        <v>5.4266000000000004E-4</v>
      </c>
      <c r="AF7246" s="80">
        <f t="shared" si="476"/>
        <v>2.2524977705087559</v>
      </c>
      <c r="AG7246" s="123">
        <f t="shared" si="475"/>
        <v>2252.4977699999999</v>
      </c>
      <c r="AH7246" s="126" cm="1">
        <f t="array" ref="AH7246">_xlfn.XLOOKUP(AD7245,CDIHistorico_[Data],CDIHistorico_[CDI dia]/100,AH7245,0)</f>
        <v>5.4266000000000004E-4</v>
      </c>
      <c r="AI7246" s="2">
        <f t="shared" si="477"/>
        <v>2.2524977705087559</v>
      </c>
    </row>
    <row r="7247" spans="26:35" hidden="1" x14ac:dyDescent="0.25">
      <c r="Z7247"/>
      <c r="AD7247" s="5">
        <f t="shared" si="474"/>
        <v>47246</v>
      </c>
      <c r="AE7247" s="96" cm="1">
        <f t="array" ref="AE7247">_xlfn.XLOOKUP(AD7246,SELICHistorico[Data],SELICHistorico[SELIC dia]/100,AE7246,0)</f>
        <v>5.4266000000000004E-4</v>
      </c>
      <c r="AF7247" s="80">
        <f t="shared" si="476"/>
        <v>2.2537201109489002</v>
      </c>
      <c r="AG7247" s="123">
        <f t="shared" si="475"/>
        <v>2253.7201100000002</v>
      </c>
      <c r="AH7247" s="126" cm="1">
        <f t="array" ref="AH7247">_xlfn.XLOOKUP(AD7246,CDIHistorico_[Data],CDIHistorico_[CDI dia]/100,AH7246,0)</f>
        <v>5.4266000000000004E-4</v>
      </c>
      <c r="AI7247" s="2">
        <f t="shared" si="477"/>
        <v>2.2537201109489002</v>
      </c>
    </row>
    <row r="7248" spans="26:35" hidden="1" x14ac:dyDescent="0.25">
      <c r="Z7248"/>
      <c r="AD7248" s="5">
        <f t="shared" si="474"/>
        <v>47247</v>
      </c>
      <c r="AE7248" s="96" cm="1">
        <f t="array" ref="AE7248">_xlfn.XLOOKUP(AD7247,SELICHistorico[Data],SELICHistorico[SELIC dia]/100,AE7247,0)</f>
        <v>5.4266000000000004E-4</v>
      </c>
      <c r="AF7248" s="80">
        <f t="shared" si="476"/>
        <v>2.2549431147043077</v>
      </c>
      <c r="AG7248" s="123">
        <f t="shared" si="475"/>
        <v>2254.9431140000002</v>
      </c>
      <c r="AH7248" s="126" cm="1">
        <f t="array" ref="AH7248">_xlfn.XLOOKUP(AD7247,CDIHistorico_[Data],CDIHistorico_[CDI dia]/100,AH7247,0)</f>
        <v>5.4266000000000004E-4</v>
      </c>
      <c r="AI7248" s="2">
        <f t="shared" si="477"/>
        <v>2.2549431147043077</v>
      </c>
    </row>
    <row r="7249" spans="26:35" hidden="1" x14ac:dyDescent="0.25">
      <c r="Z7249"/>
      <c r="AD7249" s="5">
        <f t="shared" si="474"/>
        <v>47248</v>
      </c>
      <c r="AE7249" s="96" cm="1">
        <f t="array" ref="AE7249">_xlfn.XLOOKUP(AD7248,SELICHistorico[Data],SELICHistorico[SELIC dia]/100,AE7248,0)</f>
        <v>5.4266000000000004E-4</v>
      </c>
      <c r="AF7249" s="80">
        <f t="shared" si="476"/>
        <v>2.2561667821349332</v>
      </c>
      <c r="AG7249" s="123">
        <f t="shared" si="475"/>
        <v>2256.1667819999998</v>
      </c>
      <c r="AH7249" s="126" cm="1">
        <f t="array" ref="AH7249">_xlfn.XLOOKUP(AD7248,CDIHistorico_[Data],CDIHistorico_[CDI dia]/100,AH7248,0)</f>
        <v>5.4266000000000004E-4</v>
      </c>
      <c r="AI7249" s="2">
        <f t="shared" si="477"/>
        <v>2.2561667821349332</v>
      </c>
    </row>
    <row r="7250" spans="26:35" hidden="1" x14ac:dyDescent="0.25">
      <c r="Z7250"/>
      <c r="AD7250" s="5">
        <f t="shared" si="474"/>
        <v>47249</v>
      </c>
      <c r="AE7250" s="96" cm="1">
        <f t="array" ref="AE7250">_xlfn.XLOOKUP(AD7249,SELICHistorico[Data],SELICHistorico[SELIC dia]/100,AE7249,0)</f>
        <v>5.4266000000000004E-4</v>
      </c>
      <c r="AF7250" s="80">
        <f t="shared" si="476"/>
        <v>2.2573911136009266</v>
      </c>
      <c r="AG7250" s="123">
        <f t="shared" si="475"/>
        <v>2257.3911130000001</v>
      </c>
      <c r="AH7250" s="126" cm="1">
        <f t="array" ref="AH7250">_xlfn.XLOOKUP(AD7249,CDIHistorico_[Data],CDIHistorico_[CDI dia]/100,AH7249,0)</f>
        <v>5.4266000000000004E-4</v>
      </c>
      <c r="AI7250" s="2">
        <f t="shared" si="477"/>
        <v>2.2573911136009266</v>
      </c>
    </row>
    <row r="7251" spans="26:35" hidden="1" x14ac:dyDescent="0.25">
      <c r="Z7251"/>
      <c r="AD7251" s="5">
        <f t="shared" si="474"/>
        <v>47252</v>
      </c>
      <c r="AE7251" s="96" cm="1">
        <f t="array" ref="AE7251">_xlfn.XLOOKUP(AD7250,SELICHistorico[Data],SELICHistorico[SELIC dia]/100,AE7250,0)</f>
        <v>5.4266000000000004E-4</v>
      </c>
      <c r="AF7251" s="80">
        <f t="shared" si="476"/>
        <v>2.2586161094626331</v>
      </c>
      <c r="AG7251" s="123">
        <f t="shared" si="475"/>
        <v>2258.6161090000001</v>
      </c>
      <c r="AH7251" s="126" cm="1">
        <f t="array" ref="AH7251">_xlfn.XLOOKUP(AD7250,CDIHistorico_[Data],CDIHistorico_[CDI dia]/100,AH7250,0)</f>
        <v>5.4266000000000004E-4</v>
      </c>
      <c r="AI7251" s="2">
        <f t="shared" si="477"/>
        <v>2.2586161094626331</v>
      </c>
    </row>
    <row r="7252" spans="26:35" hidden="1" x14ac:dyDescent="0.25">
      <c r="Z7252"/>
      <c r="AD7252" s="5">
        <f t="shared" ref="AD7252:AD7315" si="478">WORKDAY(AD7251,1,feriados)</f>
        <v>47253</v>
      </c>
      <c r="AE7252" s="96" cm="1">
        <f t="array" ref="AE7252">_xlfn.XLOOKUP(AD7251,SELICHistorico[Data],SELICHistorico[SELIC dia]/100,AE7251,0)</f>
        <v>5.4266000000000004E-4</v>
      </c>
      <c r="AF7252" s="80">
        <f t="shared" si="476"/>
        <v>2.2598417700805942</v>
      </c>
      <c r="AG7252" s="123">
        <f t="shared" si="475"/>
        <v>2259.84177</v>
      </c>
      <c r="AH7252" s="126" cm="1">
        <f t="array" ref="AH7252">_xlfn.XLOOKUP(AD7251,CDIHistorico_[Data],CDIHistorico_[CDI dia]/100,AH7251,0)</f>
        <v>5.4266000000000004E-4</v>
      </c>
      <c r="AI7252" s="2">
        <f t="shared" si="477"/>
        <v>2.2598417700805942</v>
      </c>
    </row>
    <row r="7253" spans="26:35" hidden="1" x14ac:dyDescent="0.25">
      <c r="Z7253"/>
      <c r="AD7253" s="5">
        <f t="shared" si="478"/>
        <v>47254</v>
      </c>
      <c r="AE7253" s="96" cm="1">
        <f t="array" ref="AE7253">_xlfn.XLOOKUP(AD7252,SELICHistorico[Data],SELICHistorico[SELIC dia]/100,AE7252,0)</f>
        <v>5.4266000000000004E-4</v>
      </c>
      <c r="AF7253" s="80">
        <f t="shared" si="476"/>
        <v>2.261068095815546</v>
      </c>
      <c r="AG7253" s="123">
        <f t="shared" si="475"/>
        <v>2261.0680950000001</v>
      </c>
      <c r="AH7253" s="126" cm="1">
        <f t="array" ref="AH7253">_xlfn.XLOOKUP(AD7252,CDIHistorico_[Data],CDIHistorico_[CDI dia]/100,AH7252,0)</f>
        <v>5.4266000000000004E-4</v>
      </c>
      <c r="AI7253" s="2">
        <f t="shared" si="477"/>
        <v>2.261068095815546</v>
      </c>
    </row>
    <row r="7254" spans="26:35" hidden="1" x14ac:dyDescent="0.25">
      <c r="Z7254"/>
      <c r="AD7254" s="5">
        <f t="shared" si="478"/>
        <v>47255</v>
      </c>
      <c r="AE7254" s="96" cm="1">
        <f t="array" ref="AE7254">_xlfn.XLOOKUP(AD7253,SELICHistorico[Data],SELICHistorico[SELIC dia]/100,AE7253,0)</f>
        <v>5.4266000000000004E-4</v>
      </c>
      <c r="AF7254" s="80">
        <f t="shared" si="476"/>
        <v>2.2622950870284213</v>
      </c>
      <c r="AG7254" s="123">
        <f t="shared" si="475"/>
        <v>2262.295087</v>
      </c>
      <c r="AH7254" s="126" cm="1">
        <f t="array" ref="AH7254">_xlfn.XLOOKUP(AD7253,CDIHistorico_[Data],CDIHistorico_[CDI dia]/100,AH7253,0)</f>
        <v>5.4266000000000004E-4</v>
      </c>
      <c r="AI7254" s="2">
        <f t="shared" si="477"/>
        <v>2.2622950870284213</v>
      </c>
    </row>
    <row r="7255" spans="26:35" hidden="1" x14ac:dyDescent="0.25">
      <c r="Z7255"/>
      <c r="AD7255" s="5">
        <f t="shared" si="478"/>
        <v>47256</v>
      </c>
      <c r="AE7255" s="96" cm="1">
        <f t="array" ref="AE7255">_xlfn.XLOOKUP(AD7254,SELICHistorico[Data],SELICHistorico[SELIC dia]/100,AE7254,0)</f>
        <v>5.4266000000000004E-4</v>
      </c>
      <c r="AF7255" s="80">
        <f t="shared" si="476"/>
        <v>2.263522744080348</v>
      </c>
      <c r="AG7255" s="123">
        <f t="shared" si="475"/>
        <v>2263.5227439999999</v>
      </c>
      <c r="AH7255" s="126" cm="1">
        <f t="array" ref="AH7255">_xlfn.XLOOKUP(AD7254,CDIHistorico_[Data],CDIHistorico_[CDI dia]/100,AH7254,0)</f>
        <v>5.4266000000000004E-4</v>
      </c>
      <c r="AI7255" s="2">
        <f t="shared" si="477"/>
        <v>2.263522744080348</v>
      </c>
    </row>
    <row r="7256" spans="26:35" hidden="1" x14ac:dyDescent="0.25">
      <c r="Z7256"/>
      <c r="AD7256" s="5">
        <f t="shared" si="478"/>
        <v>47259</v>
      </c>
      <c r="AE7256" s="96" cm="1">
        <f t="array" ref="AE7256">_xlfn.XLOOKUP(AD7255,SELICHistorico[Data],SELICHistorico[SELIC dia]/100,AE7255,0)</f>
        <v>5.4266000000000004E-4</v>
      </c>
      <c r="AF7256" s="80">
        <f t="shared" si="476"/>
        <v>2.2647510673326505</v>
      </c>
      <c r="AG7256" s="123">
        <f t="shared" si="475"/>
        <v>2264.7510670000001</v>
      </c>
      <c r="AH7256" s="126" cm="1">
        <f t="array" ref="AH7256">_xlfn.XLOOKUP(AD7255,CDIHistorico_[Data],CDIHistorico_[CDI dia]/100,AH7255,0)</f>
        <v>5.4266000000000004E-4</v>
      </c>
      <c r="AI7256" s="2">
        <f t="shared" si="477"/>
        <v>2.2647510673326505</v>
      </c>
    </row>
    <row r="7257" spans="26:35" hidden="1" x14ac:dyDescent="0.25">
      <c r="Z7257"/>
      <c r="AD7257" s="5">
        <f t="shared" si="478"/>
        <v>47260</v>
      </c>
      <c r="AE7257" s="96" cm="1">
        <f t="array" ref="AE7257">_xlfn.XLOOKUP(AD7256,SELICHistorico[Data],SELICHistorico[SELIC dia]/100,AE7256,0)</f>
        <v>5.4266000000000004E-4</v>
      </c>
      <c r="AF7257" s="80">
        <f t="shared" si="476"/>
        <v>2.2659800571468494</v>
      </c>
      <c r="AG7257" s="123">
        <f t="shared" si="475"/>
        <v>2265.9800570000002</v>
      </c>
      <c r="AH7257" s="126" cm="1">
        <f t="array" ref="AH7257">_xlfn.XLOOKUP(AD7256,CDIHistorico_[Data],CDIHistorico_[CDI dia]/100,AH7256,0)</f>
        <v>5.4266000000000004E-4</v>
      </c>
      <c r="AI7257" s="2">
        <f t="shared" si="477"/>
        <v>2.2659800571468494</v>
      </c>
    </row>
    <row r="7258" spans="26:35" hidden="1" x14ac:dyDescent="0.25">
      <c r="Z7258"/>
      <c r="AD7258" s="5">
        <f t="shared" si="478"/>
        <v>47261</v>
      </c>
      <c r="AE7258" s="96" cm="1">
        <f t="array" ref="AE7258">_xlfn.XLOOKUP(AD7257,SELICHistorico[Data],SELICHistorico[SELIC dia]/100,AE7257,0)</f>
        <v>5.4266000000000004E-4</v>
      </c>
      <c r="AF7258" s="80">
        <f t="shared" si="476"/>
        <v>2.2672097138846605</v>
      </c>
      <c r="AG7258" s="123">
        <f t="shared" si="475"/>
        <v>2267.2097130000002</v>
      </c>
      <c r="AH7258" s="126" cm="1">
        <f t="array" ref="AH7258">_xlfn.XLOOKUP(AD7257,CDIHistorico_[Data],CDIHistorico_[CDI dia]/100,AH7257,0)</f>
        <v>5.4266000000000004E-4</v>
      </c>
      <c r="AI7258" s="2">
        <f t="shared" si="477"/>
        <v>2.2672097138846605</v>
      </c>
    </row>
    <row r="7259" spans="26:35" hidden="1" x14ac:dyDescent="0.25">
      <c r="Z7259"/>
      <c r="AD7259" s="5">
        <f t="shared" si="478"/>
        <v>47262</v>
      </c>
      <c r="AE7259" s="96" cm="1">
        <f t="array" ref="AE7259">_xlfn.XLOOKUP(AD7258,SELICHistorico[Data],SELICHistorico[SELIC dia]/100,AE7258,0)</f>
        <v>5.4266000000000004E-4</v>
      </c>
      <c r="AF7259" s="80">
        <f t="shared" si="476"/>
        <v>2.2684400379079972</v>
      </c>
      <c r="AG7259" s="123">
        <f t="shared" si="475"/>
        <v>2268.4400369999998</v>
      </c>
      <c r="AH7259" s="126" cm="1">
        <f t="array" ref="AH7259">_xlfn.XLOOKUP(AD7258,CDIHistorico_[Data],CDIHistorico_[CDI dia]/100,AH7258,0)</f>
        <v>5.4266000000000004E-4</v>
      </c>
      <c r="AI7259" s="2">
        <f t="shared" si="477"/>
        <v>2.2684400379079972</v>
      </c>
    </row>
    <row r="7260" spans="26:35" hidden="1" x14ac:dyDescent="0.25">
      <c r="Z7260"/>
      <c r="AD7260" s="5">
        <f t="shared" si="478"/>
        <v>47263</v>
      </c>
      <c r="AE7260" s="96" cm="1">
        <f t="array" ref="AE7260">_xlfn.XLOOKUP(AD7259,SELICHistorico[Data],SELICHistorico[SELIC dia]/100,AE7259,0)</f>
        <v>5.4266000000000004E-4</v>
      </c>
      <c r="AF7260" s="80">
        <f t="shared" si="476"/>
        <v>2.2696710295789684</v>
      </c>
      <c r="AG7260" s="123">
        <f t="shared" si="475"/>
        <v>2269.6710290000001</v>
      </c>
      <c r="AH7260" s="126" cm="1">
        <f t="array" ref="AH7260">_xlfn.XLOOKUP(AD7259,CDIHistorico_[Data],CDIHistorico_[CDI dia]/100,AH7259,0)</f>
        <v>5.4266000000000004E-4</v>
      </c>
      <c r="AI7260" s="2">
        <f t="shared" si="477"/>
        <v>2.2696710295789684</v>
      </c>
    </row>
    <row r="7261" spans="26:35" hidden="1" x14ac:dyDescent="0.25">
      <c r="Z7261"/>
      <c r="AD7261" s="5">
        <f t="shared" si="478"/>
        <v>47266</v>
      </c>
      <c r="AE7261" s="96" cm="1">
        <f t="array" ref="AE7261">_xlfn.XLOOKUP(AD7260,SELICHistorico[Data],SELICHistorico[SELIC dia]/100,AE7260,0)</f>
        <v>5.4266000000000004E-4</v>
      </c>
      <c r="AF7261" s="80">
        <f t="shared" si="476"/>
        <v>2.2709026892598798</v>
      </c>
      <c r="AG7261" s="123">
        <f t="shared" si="475"/>
        <v>2270.902689</v>
      </c>
      <c r="AH7261" s="126" cm="1">
        <f t="array" ref="AH7261">_xlfn.XLOOKUP(AD7260,CDIHistorico_[Data],CDIHistorico_[CDI dia]/100,AH7260,0)</f>
        <v>5.4266000000000004E-4</v>
      </c>
      <c r="AI7261" s="2">
        <f t="shared" si="477"/>
        <v>2.2709026892598798</v>
      </c>
    </row>
    <row r="7262" spans="26:35" hidden="1" x14ac:dyDescent="0.25">
      <c r="Z7262"/>
      <c r="AD7262" s="5">
        <f t="shared" si="478"/>
        <v>47267</v>
      </c>
      <c r="AE7262" s="96" cm="1">
        <f t="array" ref="AE7262">_xlfn.XLOOKUP(AD7261,SELICHistorico[Data],SELICHistorico[SELIC dia]/100,AE7261,0)</f>
        <v>5.4266000000000004E-4</v>
      </c>
      <c r="AF7262" s="80">
        <f t="shared" si="476"/>
        <v>2.2721350173132335</v>
      </c>
      <c r="AG7262" s="123">
        <f t="shared" si="475"/>
        <v>2272.1350170000001</v>
      </c>
      <c r="AH7262" s="126" cm="1">
        <f t="array" ref="AH7262">_xlfn.XLOOKUP(AD7261,CDIHistorico_[Data],CDIHistorico_[CDI dia]/100,AH7261,0)</f>
        <v>5.4266000000000004E-4</v>
      </c>
      <c r="AI7262" s="2">
        <f t="shared" si="477"/>
        <v>2.2721350173132335</v>
      </c>
    </row>
    <row r="7263" spans="26:35" hidden="1" x14ac:dyDescent="0.25">
      <c r="Z7263"/>
      <c r="AD7263" s="5">
        <f t="shared" si="478"/>
        <v>47268</v>
      </c>
      <c r="AE7263" s="96" cm="1">
        <f t="array" ref="AE7263">_xlfn.XLOOKUP(AD7262,SELICHistorico[Data],SELICHistorico[SELIC dia]/100,AE7262,0)</f>
        <v>5.4266000000000004E-4</v>
      </c>
      <c r="AF7263" s="80">
        <f t="shared" si="476"/>
        <v>2.2733680141017287</v>
      </c>
      <c r="AG7263" s="123">
        <f t="shared" si="475"/>
        <v>2273.3680140000001</v>
      </c>
      <c r="AH7263" s="126" cm="1">
        <f t="array" ref="AH7263">_xlfn.XLOOKUP(AD7262,CDIHistorico_[Data],CDIHistorico_[CDI dia]/100,AH7262,0)</f>
        <v>5.4266000000000004E-4</v>
      </c>
      <c r="AI7263" s="2">
        <f t="shared" si="477"/>
        <v>2.2733680141017287</v>
      </c>
    </row>
    <row r="7264" spans="26:35" hidden="1" x14ac:dyDescent="0.25">
      <c r="Z7264"/>
      <c r="AD7264" s="5">
        <f t="shared" si="478"/>
        <v>47270</v>
      </c>
      <c r="AE7264" s="96" cm="1">
        <f t="array" ref="AE7264">_xlfn.XLOOKUP(AD7263,SELICHistorico[Data],SELICHistorico[SELIC dia]/100,AE7263,0)</f>
        <v>5.4266000000000004E-4</v>
      </c>
      <c r="AF7264" s="80">
        <f t="shared" si="476"/>
        <v>2.2746016799882613</v>
      </c>
      <c r="AG7264" s="123">
        <f t="shared" si="475"/>
        <v>2274.6016789999999</v>
      </c>
      <c r="AH7264" s="126" cm="1">
        <f t="array" ref="AH7264">_xlfn.XLOOKUP(AD7263,CDIHistorico_[Data],CDIHistorico_[CDI dia]/100,AH7263,0)</f>
        <v>5.4266000000000004E-4</v>
      </c>
      <c r="AI7264" s="2">
        <f t="shared" si="477"/>
        <v>2.2746016799882613</v>
      </c>
    </row>
    <row r="7265" spans="26:35" hidden="1" x14ac:dyDescent="0.25">
      <c r="Z7265"/>
      <c r="AD7265" s="5">
        <f t="shared" si="478"/>
        <v>47273</v>
      </c>
      <c r="AE7265" s="96" cm="1">
        <f t="array" ref="AE7265">_xlfn.XLOOKUP(AD7264,SELICHistorico[Data],SELICHistorico[SELIC dia]/100,AE7264,0)</f>
        <v>5.4266000000000004E-4</v>
      </c>
      <c r="AF7265" s="80">
        <f t="shared" si="476"/>
        <v>2.2758360153359241</v>
      </c>
      <c r="AG7265" s="123">
        <f t="shared" si="475"/>
        <v>2275.8360149999999</v>
      </c>
      <c r="AH7265" s="126" cm="1">
        <f t="array" ref="AH7265">_xlfn.XLOOKUP(AD7264,CDIHistorico_[Data],CDIHistorico_[CDI dia]/100,AH7264,0)</f>
        <v>5.4266000000000004E-4</v>
      </c>
      <c r="AI7265" s="2">
        <f t="shared" si="477"/>
        <v>2.2758360153359241</v>
      </c>
    </row>
    <row r="7266" spans="26:35" hidden="1" x14ac:dyDescent="0.25">
      <c r="Z7266"/>
      <c r="AD7266" s="5">
        <f t="shared" si="478"/>
        <v>47274</v>
      </c>
      <c r="AE7266" s="96" cm="1">
        <f t="array" ref="AE7266">_xlfn.XLOOKUP(AD7265,SELICHistorico[Data],SELICHistorico[SELIC dia]/100,AE7265,0)</f>
        <v>5.4266000000000004E-4</v>
      </c>
      <c r="AF7266" s="80">
        <f t="shared" si="476"/>
        <v>2.2770710205080062</v>
      </c>
      <c r="AG7266" s="123">
        <f t="shared" si="475"/>
        <v>2277.0710199999999</v>
      </c>
      <c r="AH7266" s="126" cm="1">
        <f t="array" ref="AH7266">_xlfn.XLOOKUP(AD7265,CDIHistorico_[Data],CDIHistorico_[CDI dia]/100,AH7265,0)</f>
        <v>5.4266000000000004E-4</v>
      </c>
      <c r="AI7266" s="2">
        <f t="shared" si="477"/>
        <v>2.2770710205080062</v>
      </c>
    </row>
    <row r="7267" spans="26:35" hidden="1" x14ac:dyDescent="0.25">
      <c r="Z7267"/>
      <c r="AD7267" s="5">
        <f t="shared" si="478"/>
        <v>47275</v>
      </c>
      <c r="AE7267" s="96" cm="1">
        <f t="array" ref="AE7267">_xlfn.XLOOKUP(AD7266,SELICHistorico[Data],SELICHistorico[SELIC dia]/100,AE7266,0)</f>
        <v>5.4266000000000004E-4</v>
      </c>
      <c r="AF7267" s="80">
        <f t="shared" si="476"/>
        <v>2.2783066958679954</v>
      </c>
      <c r="AG7267" s="123">
        <f t="shared" si="475"/>
        <v>2278.3066950000002</v>
      </c>
      <c r="AH7267" s="126" cm="1">
        <f t="array" ref="AH7267">_xlfn.XLOOKUP(AD7266,CDIHistorico_[Data],CDIHistorico_[CDI dia]/100,AH7266,0)</f>
        <v>5.4266000000000004E-4</v>
      </c>
      <c r="AI7267" s="2">
        <f t="shared" si="477"/>
        <v>2.2783066958679954</v>
      </c>
    </row>
    <row r="7268" spans="26:35" hidden="1" x14ac:dyDescent="0.25">
      <c r="Z7268"/>
      <c r="AD7268" s="5">
        <f t="shared" si="478"/>
        <v>47276</v>
      </c>
      <c r="AE7268" s="96" cm="1">
        <f t="array" ref="AE7268">_xlfn.XLOOKUP(AD7267,SELICHistorico[Data],SELICHistorico[SELIC dia]/100,AE7267,0)</f>
        <v>5.4266000000000004E-4</v>
      </c>
      <c r="AF7268" s="80">
        <f t="shared" si="476"/>
        <v>2.2795430417795752</v>
      </c>
      <c r="AG7268" s="123">
        <f t="shared" si="475"/>
        <v>2279.5430409999999</v>
      </c>
      <c r="AH7268" s="126" cm="1">
        <f t="array" ref="AH7268">_xlfn.XLOOKUP(AD7267,CDIHistorico_[Data],CDIHistorico_[CDI dia]/100,AH7267,0)</f>
        <v>5.4266000000000004E-4</v>
      </c>
      <c r="AI7268" s="2">
        <f t="shared" si="477"/>
        <v>2.2795430417795752</v>
      </c>
    </row>
    <row r="7269" spans="26:35" hidden="1" x14ac:dyDescent="0.25">
      <c r="Z7269"/>
      <c r="AD7269" s="5">
        <f t="shared" si="478"/>
        <v>47277</v>
      </c>
      <c r="AE7269" s="96" cm="1">
        <f t="array" ref="AE7269">_xlfn.XLOOKUP(AD7268,SELICHistorico[Data],SELICHistorico[SELIC dia]/100,AE7268,0)</f>
        <v>5.4266000000000004E-4</v>
      </c>
      <c r="AF7269" s="80">
        <f t="shared" si="476"/>
        <v>2.2807800586066276</v>
      </c>
      <c r="AG7269" s="123">
        <f t="shared" si="475"/>
        <v>2280.7800579999998</v>
      </c>
      <c r="AH7269" s="126" cm="1">
        <f t="array" ref="AH7269">_xlfn.XLOOKUP(AD7268,CDIHistorico_[Data],CDIHistorico_[CDI dia]/100,AH7268,0)</f>
        <v>5.4266000000000004E-4</v>
      </c>
      <c r="AI7269" s="2">
        <f t="shared" si="477"/>
        <v>2.2807800586066276</v>
      </c>
    </row>
    <row r="7270" spans="26:35" hidden="1" x14ac:dyDescent="0.25">
      <c r="Z7270"/>
      <c r="AD7270" s="5">
        <f t="shared" si="478"/>
        <v>47280</v>
      </c>
      <c r="AE7270" s="96" cm="1">
        <f t="array" ref="AE7270">_xlfn.XLOOKUP(AD7269,SELICHistorico[Data],SELICHistorico[SELIC dia]/100,AE7269,0)</f>
        <v>5.4266000000000004E-4</v>
      </c>
      <c r="AF7270" s="80">
        <f t="shared" si="476"/>
        <v>2.282017746713231</v>
      </c>
      <c r="AG7270" s="123">
        <f t="shared" si="475"/>
        <v>2282.017746</v>
      </c>
      <c r="AH7270" s="126" cm="1">
        <f t="array" ref="AH7270">_xlfn.XLOOKUP(AD7269,CDIHistorico_[Data],CDIHistorico_[CDI dia]/100,AH7269,0)</f>
        <v>5.4266000000000004E-4</v>
      </c>
      <c r="AI7270" s="2">
        <f t="shared" si="477"/>
        <v>2.282017746713231</v>
      </c>
    </row>
    <row r="7271" spans="26:35" hidden="1" x14ac:dyDescent="0.25">
      <c r="Z7271"/>
      <c r="AD7271" s="5">
        <f t="shared" si="478"/>
        <v>47281</v>
      </c>
      <c r="AE7271" s="96" cm="1">
        <f t="array" ref="AE7271">_xlfn.XLOOKUP(AD7270,SELICHistorico[Data],SELICHistorico[SELIC dia]/100,AE7270,0)</f>
        <v>5.4266000000000004E-4</v>
      </c>
      <c r="AF7271" s="80">
        <f t="shared" si="476"/>
        <v>2.2832561064636625</v>
      </c>
      <c r="AG7271" s="123">
        <f t="shared" si="475"/>
        <v>2283.2561059999998</v>
      </c>
      <c r="AH7271" s="126" cm="1">
        <f t="array" ref="AH7271">_xlfn.XLOOKUP(AD7270,CDIHistorico_[Data],CDIHistorico_[CDI dia]/100,AH7270,0)</f>
        <v>5.4266000000000004E-4</v>
      </c>
      <c r="AI7271" s="2">
        <f t="shared" si="477"/>
        <v>2.2832561064636625</v>
      </c>
    </row>
    <row r="7272" spans="26:35" hidden="1" x14ac:dyDescent="0.25">
      <c r="Z7272"/>
      <c r="AD7272" s="5">
        <f t="shared" si="478"/>
        <v>47282</v>
      </c>
      <c r="AE7272" s="96" cm="1">
        <f t="array" ref="AE7272">_xlfn.XLOOKUP(AD7271,SELICHistorico[Data],SELICHistorico[SELIC dia]/100,AE7271,0)</f>
        <v>5.4266000000000004E-4</v>
      </c>
      <c r="AF7272" s="80">
        <f t="shared" si="476"/>
        <v>2.2844951382223964</v>
      </c>
      <c r="AG7272" s="123">
        <f t="shared" si="475"/>
        <v>2284.4951380000002</v>
      </c>
      <c r="AH7272" s="126" cm="1">
        <f t="array" ref="AH7272">_xlfn.XLOOKUP(AD7271,CDIHistorico_[Data],CDIHistorico_[CDI dia]/100,AH7271,0)</f>
        <v>5.4266000000000004E-4</v>
      </c>
      <c r="AI7272" s="2">
        <f t="shared" si="477"/>
        <v>2.2844951382223964</v>
      </c>
    </row>
    <row r="7273" spans="26:35" hidden="1" x14ac:dyDescent="0.25">
      <c r="Z7273"/>
      <c r="AD7273" s="5">
        <f t="shared" si="478"/>
        <v>47283</v>
      </c>
      <c r="AE7273" s="96" cm="1">
        <f t="array" ref="AE7273">_xlfn.XLOOKUP(AD7272,SELICHistorico[Data],SELICHistorico[SELIC dia]/100,AE7272,0)</f>
        <v>5.4266000000000004E-4</v>
      </c>
      <c r="AF7273" s="80">
        <f t="shared" si="476"/>
        <v>2.2857348423541044</v>
      </c>
      <c r="AG7273" s="123">
        <f t="shared" si="475"/>
        <v>2285.7348419999998</v>
      </c>
      <c r="AH7273" s="126" cm="1">
        <f t="array" ref="AH7273">_xlfn.XLOOKUP(AD7272,CDIHistorico_[Data],CDIHistorico_[CDI dia]/100,AH7272,0)</f>
        <v>5.4266000000000004E-4</v>
      </c>
      <c r="AI7273" s="2">
        <f t="shared" si="477"/>
        <v>2.2857348423541044</v>
      </c>
    </row>
    <row r="7274" spans="26:35" hidden="1" x14ac:dyDescent="0.25">
      <c r="Z7274"/>
      <c r="AD7274" s="5">
        <f t="shared" si="478"/>
        <v>47284</v>
      </c>
      <c r="AE7274" s="96" cm="1">
        <f t="array" ref="AE7274">_xlfn.XLOOKUP(AD7273,SELICHistorico[Data],SELICHistorico[SELIC dia]/100,AE7273,0)</f>
        <v>5.4266000000000004E-4</v>
      </c>
      <c r="AF7274" s="80">
        <f t="shared" si="476"/>
        <v>2.2869752192236565</v>
      </c>
      <c r="AG7274" s="123">
        <f t="shared" si="475"/>
        <v>2286.9752189999999</v>
      </c>
      <c r="AH7274" s="126" cm="1">
        <f t="array" ref="AH7274">_xlfn.XLOOKUP(AD7273,CDIHistorico_[Data],CDIHistorico_[CDI dia]/100,AH7273,0)</f>
        <v>5.4266000000000004E-4</v>
      </c>
      <c r="AI7274" s="2">
        <f t="shared" si="477"/>
        <v>2.2869752192236565</v>
      </c>
    </row>
    <row r="7275" spans="26:35" hidden="1" x14ac:dyDescent="0.25">
      <c r="Z7275"/>
      <c r="AD7275" s="5">
        <f t="shared" si="478"/>
        <v>47287</v>
      </c>
      <c r="AE7275" s="96" cm="1">
        <f t="array" ref="AE7275">_xlfn.XLOOKUP(AD7274,SELICHistorico[Data],SELICHistorico[SELIC dia]/100,AE7274,0)</f>
        <v>5.4266000000000004E-4</v>
      </c>
      <c r="AF7275" s="80">
        <f t="shared" si="476"/>
        <v>2.2882162691961203</v>
      </c>
      <c r="AG7275" s="123">
        <f t="shared" si="475"/>
        <v>2288.216269</v>
      </c>
      <c r="AH7275" s="126" cm="1">
        <f t="array" ref="AH7275">_xlfn.XLOOKUP(AD7274,CDIHistorico_[Data],CDIHistorico_[CDI dia]/100,AH7274,0)</f>
        <v>5.4266000000000004E-4</v>
      </c>
      <c r="AI7275" s="2">
        <f t="shared" si="477"/>
        <v>2.2882162691961203</v>
      </c>
    </row>
    <row r="7276" spans="26:35" hidden="1" x14ac:dyDescent="0.25">
      <c r="Z7276"/>
      <c r="AD7276" s="5">
        <f t="shared" si="478"/>
        <v>47288</v>
      </c>
      <c r="AE7276" s="96" cm="1">
        <f t="array" ref="AE7276">_xlfn.XLOOKUP(AD7275,SELICHistorico[Data],SELICHistorico[SELIC dia]/100,AE7275,0)</f>
        <v>5.4266000000000004E-4</v>
      </c>
      <c r="AF7276" s="80">
        <f t="shared" si="476"/>
        <v>2.2894579926367622</v>
      </c>
      <c r="AG7276" s="123">
        <f t="shared" si="475"/>
        <v>2289.4579920000001</v>
      </c>
      <c r="AH7276" s="126" cm="1">
        <f t="array" ref="AH7276">_xlfn.XLOOKUP(AD7275,CDIHistorico_[Data],CDIHistorico_[CDI dia]/100,AH7275,0)</f>
        <v>5.4266000000000004E-4</v>
      </c>
      <c r="AI7276" s="2">
        <f t="shared" si="477"/>
        <v>2.2894579926367622</v>
      </c>
    </row>
    <row r="7277" spans="26:35" hidden="1" x14ac:dyDescent="0.25">
      <c r="Z7277"/>
      <c r="AD7277" s="5">
        <f t="shared" si="478"/>
        <v>47289</v>
      </c>
      <c r="AE7277" s="96" cm="1">
        <f t="array" ref="AE7277">_xlfn.XLOOKUP(AD7276,SELICHistorico[Data],SELICHistorico[SELIC dia]/100,AE7276,0)</f>
        <v>5.4266000000000004E-4</v>
      </c>
      <c r="AF7277" s="80">
        <f t="shared" si="476"/>
        <v>2.2907003899110467</v>
      </c>
      <c r="AG7277" s="123">
        <f t="shared" si="475"/>
        <v>2290.7003890000001</v>
      </c>
      <c r="AH7277" s="126" cm="1">
        <f t="array" ref="AH7277">_xlfn.XLOOKUP(AD7276,CDIHistorico_[Data],CDIHistorico_[CDI dia]/100,AH7276,0)</f>
        <v>5.4266000000000004E-4</v>
      </c>
      <c r="AI7277" s="2">
        <f t="shared" si="477"/>
        <v>2.2907003899110467</v>
      </c>
    </row>
    <row r="7278" spans="26:35" hidden="1" x14ac:dyDescent="0.25">
      <c r="Z7278"/>
      <c r="AD7278" s="5">
        <f t="shared" si="478"/>
        <v>47290</v>
      </c>
      <c r="AE7278" s="96" cm="1">
        <f t="array" ref="AE7278">_xlfn.XLOOKUP(AD7277,SELICHistorico[Data],SELICHistorico[SELIC dia]/100,AE7277,0)</f>
        <v>5.4266000000000004E-4</v>
      </c>
      <c r="AF7278" s="80">
        <f t="shared" si="476"/>
        <v>2.2919434613846361</v>
      </c>
      <c r="AG7278" s="123">
        <f t="shared" si="475"/>
        <v>2291.9434609999998</v>
      </c>
      <c r="AH7278" s="126" cm="1">
        <f t="array" ref="AH7278">_xlfn.XLOOKUP(AD7277,CDIHistorico_[Data],CDIHistorico_[CDI dia]/100,AH7277,0)</f>
        <v>5.4266000000000004E-4</v>
      </c>
      <c r="AI7278" s="2">
        <f t="shared" si="477"/>
        <v>2.2919434613846361</v>
      </c>
    </row>
    <row r="7279" spans="26:35" hidden="1" x14ac:dyDescent="0.25">
      <c r="Z7279"/>
      <c r="AD7279" s="5">
        <f t="shared" si="478"/>
        <v>47291</v>
      </c>
      <c r="AE7279" s="96" cm="1">
        <f t="array" ref="AE7279">_xlfn.XLOOKUP(AD7278,SELICHistorico[Data],SELICHistorico[SELIC dia]/100,AE7278,0)</f>
        <v>5.4266000000000004E-4</v>
      </c>
      <c r="AF7279" s="80">
        <f t="shared" si="476"/>
        <v>2.293187207423391</v>
      </c>
      <c r="AG7279" s="123">
        <f t="shared" si="475"/>
        <v>2293.1872069999999</v>
      </c>
      <c r="AH7279" s="126" cm="1">
        <f t="array" ref="AH7279">_xlfn.XLOOKUP(AD7278,CDIHistorico_[Data],CDIHistorico_[CDI dia]/100,AH7278,0)</f>
        <v>5.4266000000000004E-4</v>
      </c>
      <c r="AI7279" s="2">
        <f t="shared" si="477"/>
        <v>2.293187207423391</v>
      </c>
    </row>
    <row r="7280" spans="26:35" hidden="1" x14ac:dyDescent="0.25">
      <c r="Z7280"/>
      <c r="AD7280" s="5">
        <f t="shared" si="478"/>
        <v>47294</v>
      </c>
      <c r="AE7280" s="96" cm="1">
        <f t="array" ref="AE7280">_xlfn.XLOOKUP(AD7279,SELICHistorico[Data],SELICHistorico[SELIC dia]/100,AE7279,0)</f>
        <v>5.4266000000000004E-4</v>
      </c>
      <c r="AF7280" s="80">
        <f t="shared" si="476"/>
        <v>2.2944316283933714</v>
      </c>
      <c r="AG7280" s="123">
        <f t="shared" si="475"/>
        <v>2294.4316279999998</v>
      </c>
      <c r="AH7280" s="126" cm="1">
        <f t="array" ref="AH7280">_xlfn.XLOOKUP(AD7279,CDIHistorico_[Data],CDIHistorico_[CDI dia]/100,AH7279,0)</f>
        <v>5.4266000000000004E-4</v>
      </c>
      <c r="AI7280" s="2">
        <f t="shared" si="477"/>
        <v>2.2944316283933714</v>
      </c>
    </row>
    <row r="7281" spans="26:35" hidden="1" x14ac:dyDescent="0.25">
      <c r="Z7281"/>
      <c r="AD7281" s="5">
        <f t="shared" si="478"/>
        <v>47295</v>
      </c>
      <c r="AE7281" s="96" cm="1">
        <f t="array" ref="AE7281">_xlfn.XLOOKUP(AD7280,SELICHistorico[Data],SELICHistorico[SELIC dia]/100,AE7280,0)</f>
        <v>5.4266000000000004E-4</v>
      </c>
      <c r="AF7281" s="80">
        <f t="shared" si="476"/>
        <v>2.2956767246608356</v>
      </c>
      <c r="AG7281" s="123">
        <f t="shared" si="475"/>
        <v>2295.6767239999999</v>
      </c>
      <c r="AH7281" s="126" cm="1">
        <f t="array" ref="AH7281">_xlfn.XLOOKUP(AD7280,CDIHistorico_[Data],CDIHistorico_[CDI dia]/100,AH7280,0)</f>
        <v>5.4266000000000004E-4</v>
      </c>
      <c r="AI7281" s="2">
        <f t="shared" si="477"/>
        <v>2.2956767246608356</v>
      </c>
    </row>
    <row r="7282" spans="26:35" hidden="1" x14ac:dyDescent="0.25">
      <c r="Z7282"/>
      <c r="AD7282" s="5">
        <f t="shared" si="478"/>
        <v>47296</v>
      </c>
      <c r="AE7282" s="96" cm="1">
        <f t="array" ref="AE7282">_xlfn.XLOOKUP(AD7281,SELICHistorico[Data],SELICHistorico[SELIC dia]/100,AE7281,0)</f>
        <v>5.4266000000000004E-4</v>
      </c>
      <c r="AF7282" s="80">
        <f t="shared" si="476"/>
        <v>2.2969224965922401</v>
      </c>
      <c r="AG7282" s="123">
        <f t="shared" si="475"/>
        <v>2296.9224960000001</v>
      </c>
      <c r="AH7282" s="126" cm="1">
        <f t="array" ref="AH7282">_xlfn.XLOOKUP(AD7281,CDIHistorico_[Data],CDIHistorico_[CDI dia]/100,AH7281,0)</f>
        <v>5.4266000000000004E-4</v>
      </c>
      <c r="AI7282" s="2">
        <f t="shared" si="477"/>
        <v>2.2969224965922401</v>
      </c>
    </row>
    <row r="7283" spans="26:35" hidden="1" x14ac:dyDescent="0.25">
      <c r="Z7283"/>
      <c r="AD7283" s="5">
        <f t="shared" si="478"/>
        <v>47297</v>
      </c>
      <c r="AE7283" s="96" cm="1">
        <f t="array" ref="AE7283">_xlfn.XLOOKUP(AD7282,SELICHistorico[Data],SELICHistorico[SELIC dia]/100,AE7282,0)</f>
        <v>5.4266000000000004E-4</v>
      </c>
      <c r="AF7283" s="80">
        <f t="shared" si="476"/>
        <v>2.298168944554241</v>
      </c>
      <c r="AG7283" s="123">
        <f t="shared" si="475"/>
        <v>2298.168944</v>
      </c>
      <c r="AH7283" s="126" cm="1">
        <f t="array" ref="AH7283">_xlfn.XLOOKUP(AD7282,CDIHistorico_[Data],CDIHistorico_[CDI dia]/100,AH7282,0)</f>
        <v>5.4266000000000004E-4</v>
      </c>
      <c r="AI7283" s="2">
        <f t="shared" si="477"/>
        <v>2.298168944554241</v>
      </c>
    </row>
    <row r="7284" spans="26:35" hidden="1" x14ac:dyDescent="0.25">
      <c r="Z7284"/>
      <c r="AD7284" s="5">
        <f t="shared" si="478"/>
        <v>47298</v>
      </c>
      <c r="AE7284" s="96" cm="1">
        <f t="array" ref="AE7284">_xlfn.XLOOKUP(AD7283,SELICHistorico[Data],SELICHistorico[SELIC dia]/100,AE7283,0)</f>
        <v>5.4266000000000004E-4</v>
      </c>
      <c r="AF7284" s="80">
        <f t="shared" si="476"/>
        <v>2.2994160689136929</v>
      </c>
      <c r="AG7284" s="123">
        <f t="shared" si="475"/>
        <v>2299.416068</v>
      </c>
      <c r="AH7284" s="126" cm="1">
        <f t="array" ref="AH7284">_xlfn.XLOOKUP(AD7283,CDIHistorico_[Data],CDIHistorico_[CDI dia]/100,AH7283,0)</f>
        <v>5.4266000000000004E-4</v>
      </c>
      <c r="AI7284" s="2">
        <f t="shared" si="477"/>
        <v>2.2994160689136929</v>
      </c>
    </row>
    <row r="7285" spans="26:35" hidden="1" x14ac:dyDescent="0.25">
      <c r="Z7285"/>
      <c r="AD7285" s="5">
        <f t="shared" si="478"/>
        <v>47301</v>
      </c>
      <c r="AE7285" s="96" cm="1">
        <f t="array" ref="AE7285">_xlfn.XLOOKUP(AD7284,SELICHistorico[Data],SELICHistorico[SELIC dia]/100,AE7284,0)</f>
        <v>5.4266000000000004E-4</v>
      </c>
      <c r="AF7285" s="80">
        <f t="shared" si="476"/>
        <v>2.3006638700376496</v>
      </c>
      <c r="AG7285" s="123">
        <f t="shared" si="475"/>
        <v>2300.6638699999999</v>
      </c>
      <c r="AH7285" s="126" cm="1">
        <f t="array" ref="AH7285">_xlfn.XLOOKUP(AD7284,CDIHistorico_[Data],CDIHistorico_[CDI dia]/100,AH7284,0)</f>
        <v>5.4266000000000004E-4</v>
      </c>
      <c r="AI7285" s="2">
        <f t="shared" si="477"/>
        <v>2.3006638700376496</v>
      </c>
    </row>
    <row r="7286" spans="26:35" hidden="1" x14ac:dyDescent="0.25">
      <c r="Z7286"/>
      <c r="AD7286" s="5">
        <f t="shared" si="478"/>
        <v>47302</v>
      </c>
      <c r="AE7286" s="96" cm="1">
        <f t="array" ref="AE7286">_xlfn.XLOOKUP(AD7285,SELICHistorico[Data],SELICHistorico[SELIC dia]/100,AE7285,0)</f>
        <v>5.4266000000000004E-4</v>
      </c>
      <c r="AF7286" s="80">
        <f t="shared" si="476"/>
        <v>2.3019123482933641</v>
      </c>
      <c r="AG7286" s="123">
        <f t="shared" si="475"/>
        <v>2301.9123479999998</v>
      </c>
      <c r="AH7286" s="126" cm="1">
        <f t="array" ref="AH7286">_xlfn.XLOOKUP(AD7285,CDIHistorico_[Data],CDIHistorico_[CDI dia]/100,AH7285,0)</f>
        <v>5.4266000000000004E-4</v>
      </c>
      <c r="AI7286" s="2">
        <f t="shared" si="477"/>
        <v>2.3019123482933641</v>
      </c>
    </row>
    <row r="7287" spans="26:35" hidden="1" x14ac:dyDescent="0.25">
      <c r="Z7287"/>
      <c r="AD7287" s="5">
        <f t="shared" si="478"/>
        <v>47303</v>
      </c>
      <c r="AE7287" s="96" cm="1">
        <f t="array" ref="AE7287">_xlfn.XLOOKUP(AD7286,SELICHistorico[Data],SELICHistorico[SELIC dia]/100,AE7286,0)</f>
        <v>5.4266000000000004E-4</v>
      </c>
      <c r="AF7287" s="80">
        <f t="shared" si="476"/>
        <v>2.3031615040482891</v>
      </c>
      <c r="AG7287" s="123">
        <f t="shared" si="475"/>
        <v>2303.1615040000001</v>
      </c>
      <c r="AH7287" s="126" cm="1">
        <f t="array" ref="AH7287">_xlfn.XLOOKUP(AD7286,CDIHistorico_[Data],CDIHistorico_[CDI dia]/100,AH7286,0)</f>
        <v>5.4266000000000004E-4</v>
      </c>
      <c r="AI7287" s="2">
        <f t="shared" si="477"/>
        <v>2.3031615040482891</v>
      </c>
    </row>
    <row r="7288" spans="26:35" hidden="1" x14ac:dyDescent="0.25">
      <c r="Z7288"/>
      <c r="AD7288" s="5">
        <f t="shared" si="478"/>
        <v>47304</v>
      </c>
      <c r="AE7288" s="96" cm="1">
        <f t="array" ref="AE7288">_xlfn.XLOOKUP(AD7287,SELICHistorico[Data],SELICHistorico[SELIC dia]/100,AE7287,0)</f>
        <v>5.4266000000000004E-4</v>
      </c>
      <c r="AF7288" s="80">
        <f t="shared" si="476"/>
        <v>2.3044113376700759</v>
      </c>
      <c r="AG7288" s="123">
        <f t="shared" si="475"/>
        <v>2304.411337</v>
      </c>
      <c r="AH7288" s="126" cm="1">
        <f t="array" ref="AH7288">_xlfn.XLOOKUP(AD7287,CDIHistorico_[Data],CDIHistorico_[CDI dia]/100,AH7287,0)</f>
        <v>5.4266000000000004E-4</v>
      </c>
      <c r="AI7288" s="2">
        <f t="shared" si="477"/>
        <v>2.3044113376700759</v>
      </c>
    </row>
    <row r="7289" spans="26:35" hidden="1" x14ac:dyDescent="0.25">
      <c r="Z7289"/>
      <c r="AD7289" s="5">
        <f t="shared" si="478"/>
        <v>47305</v>
      </c>
      <c r="AE7289" s="96" cm="1">
        <f t="array" ref="AE7289">_xlfn.XLOOKUP(AD7288,SELICHistorico[Data],SELICHistorico[SELIC dia]/100,AE7288,0)</f>
        <v>5.4266000000000004E-4</v>
      </c>
      <c r="AF7289" s="80">
        <f t="shared" si="476"/>
        <v>2.3056618495265759</v>
      </c>
      <c r="AG7289" s="123">
        <f t="shared" si="475"/>
        <v>2305.6618490000001</v>
      </c>
      <c r="AH7289" s="126" cm="1">
        <f t="array" ref="AH7289">_xlfn.XLOOKUP(AD7288,CDIHistorico_[Data],CDIHistorico_[CDI dia]/100,AH7288,0)</f>
        <v>5.4266000000000004E-4</v>
      </c>
      <c r="AI7289" s="2">
        <f t="shared" si="477"/>
        <v>2.3056618495265759</v>
      </c>
    </row>
    <row r="7290" spans="26:35" hidden="1" x14ac:dyDescent="0.25">
      <c r="Z7290"/>
      <c r="AD7290" s="5">
        <f t="shared" si="478"/>
        <v>47308</v>
      </c>
      <c r="AE7290" s="96" cm="1">
        <f t="array" ref="AE7290">_xlfn.XLOOKUP(AD7289,SELICHistorico[Data],SELICHistorico[SELIC dia]/100,AE7289,0)</f>
        <v>5.4266000000000004E-4</v>
      </c>
      <c r="AF7290" s="80">
        <f t="shared" si="476"/>
        <v>2.3069130399858402</v>
      </c>
      <c r="AG7290" s="123">
        <f t="shared" si="475"/>
        <v>2306.913039</v>
      </c>
      <c r="AH7290" s="126" cm="1">
        <f t="array" ref="AH7290">_xlfn.XLOOKUP(AD7289,CDIHistorico_[Data],CDIHistorico_[CDI dia]/100,AH7289,0)</f>
        <v>5.4266000000000004E-4</v>
      </c>
      <c r="AI7290" s="2">
        <f t="shared" si="477"/>
        <v>2.3069130399858402</v>
      </c>
    </row>
    <row r="7291" spans="26:35" hidden="1" x14ac:dyDescent="0.25">
      <c r="Z7291"/>
      <c r="AD7291" s="5">
        <f t="shared" si="478"/>
        <v>47309</v>
      </c>
      <c r="AE7291" s="96" cm="1">
        <f t="array" ref="AE7291">_xlfn.XLOOKUP(AD7290,SELICHistorico[Data],SELICHistorico[SELIC dia]/100,AE7290,0)</f>
        <v>5.4266000000000004E-4</v>
      </c>
      <c r="AF7291" s="80">
        <f t="shared" si="476"/>
        <v>2.308164909416119</v>
      </c>
      <c r="AG7291" s="123">
        <f t="shared" si="475"/>
        <v>2308.1649090000001</v>
      </c>
      <c r="AH7291" s="126" cm="1">
        <f t="array" ref="AH7291">_xlfn.XLOOKUP(AD7290,CDIHistorico_[Data],CDIHistorico_[CDI dia]/100,AH7290,0)</f>
        <v>5.4266000000000004E-4</v>
      </c>
      <c r="AI7291" s="2">
        <f t="shared" si="477"/>
        <v>2.308164909416119</v>
      </c>
    </row>
    <row r="7292" spans="26:35" hidden="1" x14ac:dyDescent="0.25">
      <c r="Z7292"/>
      <c r="AD7292" s="5">
        <f t="shared" si="478"/>
        <v>47310</v>
      </c>
      <c r="AE7292" s="96" cm="1">
        <f t="array" ref="AE7292">_xlfn.XLOOKUP(AD7291,SELICHistorico[Data],SELICHistorico[SELIC dia]/100,AE7291,0)</f>
        <v>5.4266000000000004E-4</v>
      </c>
      <c r="AF7292" s="80">
        <f t="shared" si="476"/>
        <v>2.3094174581858629</v>
      </c>
      <c r="AG7292" s="123">
        <f t="shared" si="475"/>
        <v>2309.4174579999999</v>
      </c>
      <c r="AH7292" s="126" cm="1">
        <f t="array" ref="AH7292">_xlfn.XLOOKUP(AD7291,CDIHistorico_[Data],CDIHistorico_[CDI dia]/100,AH7291,0)</f>
        <v>5.4266000000000004E-4</v>
      </c>
      <c r="AI7292" s="2">
        <f t="shared" si="477"/>
        <v>2.3094174581858629</v>
      </c>
    </row>
    <row r="7293" spans="26:35" hidden="1" x14ac:dyDescent="0.25">
      <c r="Z7293"/>
      <c r="AD7293" s="5">
        <f t="shared" si="478"/>
        <v>47311</v>
      </c>
      <c r="AE7293" s="96" cm="1">
        <f t="array" ref="AE7293">_xlfn.XLOOKUP(AD7292,SELICHistorico[Data],SELICHistorico[SELIC dia]/100,AE7292,0)</f>
        <v>5.4266000000000004E-4</v>
      </c>
      <c r="AF7293" s="80">
        <f t="shared" si="476"/>
        <v>2.3106706866637219</v>
      </c>
      <c r="AG7293" s="123">
        <f t="shared" si="475"/>
        <v>2310.6706859999999</v>
      </c>
      <c r="AH7293" s="126" cm="1">
        <f t="array" ref="AH7293">_xlfn.XLOOKUP(AD7292,CDIHistorico_[Data],CDIHistorico_[CDI dia]/100,AH7292,0)</f>
        <v>5.4266000000000004E-4</v>
      </c>
      <c r="AI7293" s="2">
        <f t="shared" si="477"/>
        <v>2.3106706866637219</v>
      </c>
    </row>
    <row r="7294" spans="26:35" hidden="1" x14ac:dyDescent="0.25">
      <c r="Z7294"/>
      <c r="AD7294" s="5">
        <f t="shared" si="478"/>
        <v>47312</v>
      </c>
      <c r="AE7294" s="96" cm="1">
        <f t="array" ref="AE7294">_xlfn.XLOOKUP(AD7293,SELICHistorico[Data],SELICHistorico[SELIC dia]/100,AE7293,0)</f>
        <v>5.4266000000000004E-4</v>
      </c>
      <c r="AF7294" s="80">
        <f t="shared" si="476"/>
        <v>2.3119245952185468</v>
      </c>
      <c r="AG7294" s="123">
        <f t="shared" si="475"/>
        <v>2311.924595</v>
      </c>
      <c r="AH7294" s="126" cm="1">
        <f t="array" ref="AH7294">_xlfn.XLOOKUP(AD7293,CDIHistorico_[Data],CDIHistorico_[CDI dia]/100,AH7293,0)</f>
        <v>5.4266000000000004E-4</v>
      </c>
      <c r="AI7294" s="2">
        <f t="shared" si="477"/>
        <v>2.3119245952185468</v>
      </c>
    </row>
    <row r="7295" spans="26:35" hidden="1" x14ac:dyDescent="0.25">
      <c r="Z7295"/>
      <c r="AD7295" s="5">
        <f t="shared" si="478"/>
        <v>47315</v>
      </c>
      <c r="AE7295" s="96" cm="1">
        <f t="array" ref="AE7295">_xlfn.XLOOKUP(AD7294,SELICHistorico[Data],SELICHistorico[SELIC dia]/100,AE7294,0)</f>
        <v>5.4266000000000004E-4</v>
      </c>
      <c r="AF7295" s="80">
        <f t="shared" si="476"/>
        <v>2.3131791842193881</v>
      </c>
      <c r="AG7295" s="123">
        <f t="shared" si="475"/>
        <v>2313.1791840000001</v>
      </c>
      <c r="AH7295" s="126" cm="1">
        <f t="array" ref="AH7295">_xlfn.XLOOKUP(AD7294,CDIHistorico_[Data],CDIHistorico_[CDI dia]/100,AH7294,0)</f>
        <v>5.4266000000000004E-4</v>
      </c>
      <c r="AI7295" s="2">
        <f t="shared" si="477"/>
        <v>2.3131791842193881</v>
      </c>
    </row>
    <row r="7296" spans="26:35" hidden="1" x14ac:dyDescent="0.25">
      <c r="Z7296"/>
      <c r="AD7296" s="5">
        <f t="shared" si="478"/>
        <v>47316</v>
      </c>
      <c r="AE7296" s="96" cm="1">
        <f t="array" ref="AE7296">_xlfn.XLOOKUP(AD7295,SELICHistorico[Data],SELICHistorico[SELIC dia]/100,AE7295,0)</f>
        <v>5.4266000000000004E-4</v>
      </c>
      <c r="AF7296" s="80">
        <f t="shared" si="476"/>
        <v>2.3144344540354966</v>
      </c>
      <c r="AG7296" s="123">
        <f t="shared" si="475"/>
        <v>2314.4344540000002</v>
      </c>
      <c r="AH7296" s="126" cm="1">
        <f t="array" ref="AH7296">_xlfn.XLOOKUP(AD7295,CDIHistorico_[Data],CDIHistorico_[CDI dia]/100,AH7295,0)</f>
        <v>5.4266000000000004E-4</v>
      </c>
      <c r="AI7296" s="2">
        <f t="shared" si="477"/>
        <v>2.3144344540354966</v>
      </c>
    </row>
    <row r="7297" spans="26:35" hidden="1" x14ac:dyDescent="0.25">
      <c r="Z7297"/>
      <c r="AD7297" s="5">
        <f t="shared" si="478"/>
        <v>47317</v>
      </c>
      <c r="AE7297" s="96" cm="1">
        <f t="array" ref="AE7297">_xlfn.XLOOKUP(AD7296,SELICHistorico[Data],SELICHistorico[SELIC dia]/100,AE7296,0)</f>
        <v>5.4266000000000004E-4</v>
      </c>
      <c r="AF7297" s="80">
        <f t="shared" si="476"/>
        <v>2.3156904050363236</v>
      </c>
      <c r="AG7297" s="123">
        <f t="shared" si="475"/>
        <v>2315.6904049999998</v>
      </c>
      <c r="AH7297" s="126" cm="1">
        <f t="array" ref="AH7297">_xlfn.XLOOKUP(AD7296,CDIHistorico_[Data],CDIHistorico_[CDI dia]/100,AH7296,0)</f>
        <v>5.4266000000000004E-4</v>
      </c>
      <c r="AI7297" s="2">
        <f t="shared" si="477"/>
        <v>2.3156904050363236</v>
      </c>
    </row>
    <row r="7298" spans="26:35" hidden="1" x14ac:dyDescent="0.25">
      <c r="Z7298"/>
      <c r="AD7298" s="5">
        <f t="shared" si="478"/>
        <v>47318</v>
      </c>
      <c r="AE7298" s="96" cm="1">
        <f t="array" ref="AE7298">_xlfn.XLOOKUP(AD7297,SELICHistorico[Data],SELICHistorico[SELIC dia]/100,AE7297,0)</f>
        <v>5.4266000000000004E-4</v>
      </c>
      <c r="AF7298" s="80">
        <f t="shared" si="476"/>
        <v>2.3169470375915209</v>
      </c>
      <c r="AG7298" s="123">
        <f t="shared" si="475"/>
        <v>2316.9470369999999</v>
      </c>
      <c r="AH7298" s="126" cm="1">
        <f t="array" ref="AH7298">_xlfn.XLOOKUP(AD7297,CDIHistorico_[Data],CDIHistorico_[CDI dia]/100,AH7297,0)</f>
        <v>5.4266000000000004E-4</v>
      </c>
      <c r="AI7298" s="2">
        <f t="shared" si="477"/>
        <v>2.3169470375915209</v>
      </c>
    </row>
    <row r="7299" spans="26:35" hidden="1" x14ac:dyDescent="0.25">
      <c r="Z7299"/>
      <c r="AD7299" s="5">
        <f t="shared" si="478"/>
        <v>47319</v>
      </c>
      <c r="AE7299" s="96" cm="1">
        <f t="array" ref="AE7299">_xlfn.XLOOKUP(AD7298,SELICHistorico[Data],SELICHistorico[SELIC dia]/100,AE7298,0)</f>
        <v>5.4266000000000004E-4</v>
      </c>
      <c r="AF7299" s="80">
        <f t="shared" si="476"/>
        <v>2.3182043520709406</v>
      </c>
      <c r="AG7299" s="123">
        <f t="shared" si="475"/>
        <v>2318.2043520000002</v>
      </c>
      <c r="AH7299" s="126" cm="1">
        <f t="array" ref="AH7299">_xlfn.XLOOKUP(AD7298,CDIHistorico_[Data],CDIHistorico_[CDI dia]/100,AH7298,0)</f>
        <v>5.4266000000000004E-4</v>
      </c>
      <c r="AI7299" s="2">
        <f t="shared" si="477"/>
        <v>2.3182043520709406</v>
      </c>
    </row>
    <row r="7300" spans="26:35" hidden="1" x14ac:dyDescent="0.25">
      <c r="Z7300"/>
      <c r="AD7300" s="5">
        <f t="shared" si="478"/>
        <v>47322</v>
      </c>
      <c r="AE7300" s="96" cm="1">
        <f t="array" ref="AE7300">_xlfn.XLOOKUP(AD7299,SELICHistorico[Data],SELICHistorico[SELIC dia]/100,AE7299,0)</f>
        <v>5.4266000000000004E-4</v>
      </c>
      <c r="AF7300" s="80">
        <f t="shared" si="476"/>
        <v>2.3194623488446355</v>
      </c>
      <c r="AG7300" s="123">
        <f t="shared" si="475"/>
        <v>2319.462348</v>
      </c>
      <c r="AH7300" s="126" cm="1">
        <f t="array" ref="AH7300">_xlfn.XLOOKUP(AD7299,CDIHistorico_[Data],CDIHistorico_[CDI dia]/100,AH7299,0)</f>
        <v>5.4266000000000004E-4</v>
      </c>
      <c r="AI7300" s="2">
        <f t="shared" si="477"/>
        <v>2.3194623488446355</v>
      </c>
    </row>
    <row r="7301" spans="26:35" hidden="1" x14ac:dyDescent="0.25">
      <c r="Z7301"/>
      <c r="AD7301" s="5">
        <f t="shared" si="478"/>
        <v>47323</v>
      </c>
      <c r="AE7301" s="96" cm="1">
        <f t="array" ref="AE7301">_xlfn.XLOOKUP(AD7300,SELICHistorico[Data],SELICHistorico[SELIC dia]/100,AE7300,0)</f>
        <v>5.4266000000000004E-4</v>
      </c>
      <c r="AF7301" s="80">
        <f t="shared" si="476"/>
        <v>2.3207210282828594</v>
      </c>
      <c r="AG7301" s="123">
        <f t="shared" si="475"/>
        <v>2320.7210279999999</v>
      </c>
      <c r="AH7301" s="126" cm="1">
        <f t="array" ref="AH7301">_xlfn.XLOOKUP(AD7300,CDIHistorico_[Data],CDIHistorico_[CDI dia]/100,AH7300,0)</f>
        <v>5.4266000000000004E-4</v>
      </c>
      <c r="AI7301" s="2">
        <f t="shared" si="477"/>
        <v>2.3207210282828594</v>
      </c>
    </row>
    <row r="7302" spans="26:35" hidden="1" x14ac:dyDescent="0.25">
      <c r="Z7302"/>
      <c r="AD7302" s="5">
        <f t="shared" si="478"/>
        <v>47324</v>
      </c>
      <c r="AE7302" s="96" cm="1">
        <f t="array" ref="AE7302">_xlfn.XLOOKUP(AD7301,SELICHistorico[Data],SELICHistorico[SELIC dia]/100,AE7301,0)</f>
        <v>5.4266000000000004E-4</v>
      </c>
      <c r="AF7302" s="80">
        <f t="shared" si="476"/>
        <v>2.3219803907560674</v>
      </c>
      <c r="AG7302" s="123">
        <f t="shared" si="475"/>
        <v>2321.9803900000002</v>
      </c>
      <c r="AH7302" s="126" cm="1">
        <f t="array" ref="AH7302">_xlfn.XLOOKUP(AD7301,CDIHistorico_[Data],CDIHistorico_[CDI dia]/100,AH7301,0)</f>
        <v>5.4266000000000004E-4</v>
      </c>
      <c r="AI7302" s="2">
        <f t="shared" si="477"/>
        <v>2.3219803907560674</v>
      </c>
    </row>
    <row r="7303" spans="26:35" hidden="1" x14ac:dyDescent="0.25">
      <c r="Z7303"/>
      <c r="AD7303" s="5">
        <f t="shared" si="478"/>
        <v>47325</v>
      </c>
      <c r="AE7303" s="96" cm="1">
        <f t="array" ref="AE7303">_xlfn.XLOOKUP(AD7302,SELICHistorico[Data],SELICHistorico[SELIC dia]/100,AE7302,0)</f>
        <v>5.4266000000000004E-4</v>
      </c>
      <c r="AF7303" s="80">
        <f t="shared" si="476"/>
        <v>2.3232404366349151</v>
      </c>
      <c r="AG7303" s="123">
        <f t="shared" si="475"/>
        <v>2323.240436</v>
      </c>
      <c r="AH7303" s="126" cm="1">
        <f t="array" ref="AH7303">_xlfn.XLOOKUP(AD7302,CDIHistorico_[Data],CDIHistorico_[CDI dia]/100,AH7302,0)</f>
        <v>5.4266000000000004E-4</v>
      </c>
      <c r="AI7303" s="2">
        <f t="shared" si="477"/>
        <v>2.3232404366349151</v>
      </c>
    </row>
    <row r="7304" spans="26:35" hidden="1" x14ac:dyDescent="0.25">
      <c r="Z7304"/>
      <c r="AD7304" s="5">
        <f t="shared" si="478"/>
        <v>47326</v>
      </c>
      <c r="AE7304" s="96" cm="1">
        <f t="array" ref="AE7304">_xlfn.XLOOKUP(AD7303,SELICHistorico[Data],SELICHistorico[SELIC dia]/100,AE7303,0)</f>
        <v>5.4266000000000004E-4</v>
      </c>
      <c r="AF7304" s="80">
        <f t="shared" si="476"/>
        <v>2.3245011662902595</v>
      </c>
      <c r="AG7304" s="123">
        <f t="shared" si="475"/>
        <v>2324.501166</v>
      </c>
      <c r="AH7304" s="126" cm="1">
        <f t="array" ref="AH7304">_xlfn.XLOOKUP(AD7303,CDIHistorico_[Data],CDIHistorico_[CDI dia]/100,AH7303,0)</f>
        <v>5.4266000000000004E-4</v>
      </c>
      <c r="AI7304" s="2">
        <f t="shared" si="477"/>
        <v>2.3245011662902595</v>
      </c>
    </row>
    <row r="7305" spans="26:35" hidden="1" x14ac:dyDescent="0.25">
      <c r="Z7305"/>
      <c r="AD7305" s="5">
        <f t="shared" si="478"/>
        <v>47329</v>
      </c>
      <c r="AE7305" s="96" cm="1">
        <f t="array" ref="AE7305">_xlfn.XLOOKUP(AD7304,SELICHistorico[Data],SELICHistorico[SELIC dia]/100,AE7304,0)</f>
        <v>5.4266000000000004E-4</v>
      </c>
      <c r="AF7305" s="80">
        <f t="shared" si="476"/>
        <v>2.3257625800931585</v>
      </c>
      <c r="AG7305" s="123">
        <f t="shared" si="475"/>
        <v>2325.7625800000001</v>
      </c>
      <c r="AH7305" s="126" cm="1">
        <f t="array" ref="AH7305">_xlfn.XLOOKUP(AD7304,CDIHistorico_[Data],CDIHistorico_[CDI dia]/100,AH7304,0)</f>
        <v>5.4266000000000004E-4</v>
      </c>
      <c r="AI7305" s="2">
        <f t="shared" si="477"/>
        <v>2.3257625800931585</v>
      </c>
    </row>
    <row r="7306" spans="26:35" hidden="1" x14ac:dyDescent="0.25">
      <c r="Z7306"/>
      <c r="AD7306" s="5">
        <f t="shared" si="478"/>
        <v>47330</v>
      </c>
      <c r="AE7306" s="96" cm="1">
        <f t="array" ref="AE7306">_xlfn.XLOOKUP(AD7305,SELICHistorico[Data],SELICHistorico[SELIC dia]/100,AE7305,0)</f>
        <v>5.4266000000000004E-4</v>
      </c>
      <c r="AF7306" s="80">
        <f t="shared" si="476"/>
        <v>2.327024678414872</v>
      </c>
      <c r="AG7306" s="123">
        <f t="shared" si="475"/>
        <v>2327.0246780000002</v>
      </c>
      <c r="AH7306" s="126" cm="1">
        <f t="array" ref="AH7306">_xlfn.XLOOKUP(AD7305,CDIHistorico_[Data],CDIHistorico_[CDI dia]/100,AH7305,0)</f>
        <v>5.4266000000000004E-4</v>
      </c>
      <c r="AI7306" s="2">
        <f t="shared" si="477"/>
        <v>2.327024678414872</v>
      </c>
    </row>
    <row r="7307" spans="26:35" hidden="1" x14ac:dyDescent="0.25">
      <c r="Z7307"/>
      <c r="AD7307" s="5">
        <f t="shared" si="478"/>
        <v>47331</v>
      </c>
      <c r="AE7307" s="96" cm="1">
        <f t="array" ref="AE7307">_xlfn.XLOOKUP(AD7306,SELICHistorico[Data],SELICHistorico[SELIC dia]/100,AE7306,0)</f>
        <v>5.4266000000000004E-4</v>
      </c>
      <c r="AF7307" s="80">
        <f t="shared" si="476"/>
        <v>2.3282874616268607</v>
      </c>
      <c r="AG7307" s="123">
        <f t="shared" si="475"/>
        <v>2328.2874609999999</v>
      </c>
      <c r="AH7307" s="126" cm="1">
        <f t="array" ref="AH7307">_xlfn.XLOOKUP(AD7306,CDIHistorico_[Data],CDIHistorico_[CDI dia]/100,AH7306,0)</f>
        <v>5.4266000000000004E-4</v>
      </c>
      <c r="AI7307" s="2">
        <f t="shared" si="477"/>
        <v>2.3282874616268607</v>
      </c>
    </row>
    <row r="7308" spans="26:35" hidden="1" x14ac:dyDescent="0.25">
      <c r="Z7308"/>
      <c r="AD7308" s="5">
        <f t="shared" si="478"/>
        <v>47332</v>
      </c>
      <c r="AE7308" s="96" cm="1">
        <f t="array" ref="AE7308">_xlfn.XLOOKUP(AD7307,SELICHistorico[Data],SELICHistorico[SELIC dia]/100,AE7307,0)</f>
        <v>5.4266000000000004E-4</v>
      </c>
      <c r="AF7308" s="80">
        <f t="shared" si="476"/>
        <v>2.3295509301007873</v>
      </c>
      <c r="AG7308" s="123">
        <f t="shared" ref="AG7308:AG7371" si="479">TRUNC(1000*AF7308,6)</f>
        <v>2329.5509299999999</v>
      </c>
      <c r="AH7308" s="126" cm="1">
        <f t="array" ref="AH7308">_xlfn.XLOOKUP(AD7307,CDIHistorico_[Data],CDIHistorico_[CDI dia]/100,AH7307,0)</f>
        <v>5.4266000000000004E-4</v>
      </c>
      <c r="AI7308" s="2">
        <f t="shared" si="477"/>
        <v>2.3295509301007873</v>
      </c>
    </row>
    <row r="7309" spans="26:35" hidden="1" x14ac:dyDescent="0.25">
      <c r="Z7309"/>
      <c r="AD7309" s="5">
        <f t="shared" si="478"/>
        <v>47333</v>
      </c>
      <c r="AE7309" s="96" cm="1">
        <f t="array" ref="AE7309">_xlfn.XLOOKUP(AD7308,SELICHistorico[Data],SELICHistorico[SELIC dia]/100,AE7308,0)</f>
        <v>5.4266000000000004E-4</v>
      </c>
      <c r="AF7309" s="80">
        <f t="shared" ref="AF7309:AF7372" si="480">AF7308*(1+AE7309)</f>
        <v>2.330815084208516</v>
      </c>
      <c r="AG7309" s="123">
        <f t="shared" si="479"/>
        <v>2330.8150839999998</v>
      </c>
      <c r="AH7309" s="126" cm="1">
        <f t="array" ref="AH7309">_xlfn.XLOOKUP(AD7308,CDIHistorico_[Data],CDIHistorico_[CDI dia]/100,AH7308,0)</f>
        <v>5.4266000000000004E-4</v>
      </c>
      <c r="AI7309" s="2">
        <f t="shared" ref="AI7309:AI7372" si="481">AI7308*(1+AH7309)</f>
        <v>2.330815084208516</v>
      </c>
    </row>
    <row r="7310" spans="26:35" hidden="1" x14ac:dyDescent="0.25">
      <c r="Z7310"/>
      <c r="AD7310" s="5">
        <f t="shared" si="478"/>
        <v>47336</v>
      </c>
      <c r="AE7310" s="96" cm="1">
        <f t="array" ref="AE7310">_xlfn.XLOOKUP(AD7309,SELICHistorico[Data],SELICHistorico[SELIC dia]/100,AE7309,0)</f>
        <v>5.4266000000000004E-4</v>
      </c>
      <c r="AF7310" s="80">
        <f t="shared" si="480"/>
        <v>2.3320799243221129</v>
      </c>
      <c r="AG7310" s="123">
        <f t="shared" si="479"/>
        <v>2332.0799240000001</v>
      </c>
      <c r="AH7310" s="126" cm="1">
        <f t="array" ref="AH7310">_xlfn.XLOOKUP(AD7309,CDIHistorico_[Data],CDIHistorico_[CDI dia]/100,AH7309,0)</f>
        <v>5.4266000000000004E-4</v>
      </c>
      <c r="AI7310" s="2">
        <f t="shared" si="481"/>
        <v>2.3320799243221129</v>
      </c>
    </row>
    <row r="7311" spans="26:35" hidden="1" x14ac:dyDescent="0.25">
      <c r="Z7311"/>
      <c r="AD7311" s="5">
        <f t="shared" si="478"/>
        <v>47337</v>
      </c>
      <c r="AE7311" s="96" cm="1">
        <f t="array" ref="AE7311">_xlfn.XLOOKUP(AD7310,SELICHistorico[Data],SELICHistorico[SELIC dia]/100,AE7310,0)</f>
        <v>5.4266000000000004E-4</v>
      </c>
      <c r="AF7311" s="80">
        <f t="shared" si="480"/>
        <v>2.3333454508138454</v>
      </c>
      <c r="AG7311" s="123">
        <f t="shared" si="479"/>
        <v>2333.3454499999998</v>
      </c>
      <c r="AH7311" s="126" cm="1">
        <f t="array" ref="AH7311">_xlfn.XLOOKUP(AD7310,CDIHistorico_[Data],CDIHistorico_[CDI dia]/100,AH7310,0)</f>
        <v>5.4266000000000004E-4</v>
      </c>
      <c r="AI7311" s="2">
        <f t="shared" si="481"/>
        <v>2.3333454508138454</v>
      </c>
    </row>
    <row r="7312" spans="26:35" hidden="1" x14ac:dyDescent="0.25">
      <c r="Z7312"/>
      <c r="AD7312" s="5">
        <f t="shared" si="478"/>
        <v>47338</v>
      </c>
      <c r="AE7312" s="96" cm="1">
        <f t="array" ref="AE7312">_xlfn.XLOOKUP(AD7311,SELICHistorico[Data],SELICHistorico[SELIC dia]/100,AE7311,0)</f>
        <v>5.4266000000000004E-4</v>
      </c>
      <c r="AF7312" s="80">
        <f t="shared" si="480"/>
        <v>2.334611664056184</v>
      </c>
      <c r="AG7312" s="123">
        <f t="shared" si="479"/>
        <v>2334.611664</v>
      </c>
      <c r="AH7312" s="126" cm="1">
        <f t="array" ref="AH7312">_xlfn.XLOOKUP(AD7311,CDIHistorico_[Data],CDIHistorico_[CDI dia]/100,AH7311,0)</f>
        <v>5.4266000000000004E-4</v>
      </c>
      <c r="AI7312" s="2">
        <f t="shared" si="481"/>
        <v>2.334611664056184</v>
      </c>
    </row>
    <row r="7313" spans="26:35" hidden="1" x14ac:dyDescent="0.25">
      <c r="Z7313"/>
      <c r="AD7313" s="5">
        <f t="shared" si="478"/>
        <v>47339</v>
      </c>
      <c r="AE7313" s="96" cm="1">
        <f t="array" ref="AE7313">_xlfn.XLOOKUP(AD7312,SELICHistorico[Data],SELICHistorico[SELIC dia]/100,AE7312,0)</f>
        <v>5.4266000000000004E-4</v>
      </c>
      <c r="AF7313" s="80">
        <f t="shared" si="480"/>
        <v>2.335878564421801</v>
      </c>
      <c r="AG7313" s="123">
        <f t="shared" si="479"/>
        <v>2335.8785640000001</v>
      </c>
      <c r="AH7313" s="126" cm="1">
        <f t="array" ref="AH7313">_xlfn.XLOOKUP(AD7312,CDIHistorico_[Data],CDIHistorico_[CDI dia]/100,AH7312,0)</f>
        <v>5.4266000000000004E-4</v>
      </c>
      <c r="AI7313" s="2">
        <f t="shared" si="481"/>
        <v>2.335878564421801</v>
      </c>
    </row>
    <row r="7314" spans="26:35" hidden="1" x14ac:dyDescent="0.25">
      <c r="Z7314"/>
      <c r="AD7314" s="5">
        <f t="shared" si="478"/>
        <v>47340</v>
      </c>
      <c r="AE7314" s="96" cm="1">
        <f t="array" ref="AE7314">_xlfn.XLOOKUP(AD7313,SELICHistorico[Data],SELICHistorico[SELIC dia]/100,AE7313,0)</f>
        <v>5.4266000000000004E-4</v>
      </c>
      <c r="AF7314" s="80">
        <f t="shared" si="480"/>
        <v>2.3371461522835704</v>
      </c>
      <c r="AG7314" s="123">
        <f t="shared" si="479"/>
        <v>2337.1461519999998</v>
      </c>
      <c r="AH7314" s="126" cm="1">
        <f t="array" ref="AH7314">_xlfn.XLOOKUP(AD7313,CDIHistorico_[Data],CDIHistorico_[CDI dia]/100,AH7313,0)</f>
        <v>5.4266000000000004E-4</v>
      </c>
      <c r="AI7314" s="2">
        <f t="shared" si="481"/>
        <v>2.3371461522835704</v>
      </c>
    </row>
    <row r="7315" spans="26:35" hidden="1" x14ac:dyDescent="0.25">
      <c r="Z7315"/>
      <c r="AD7315" s="5">
        <f t="shared" si="478"/>
        <v>47343</v>
      </c>
      <c r="AE7315" s="96" cm="1">
        <f t="array" ref="AE7315">_xlfn.XLOOKUP(AD7314,SELICHistorico[Data],SELICHistorico[SELIC dia]/100,AE7314,0)</f>
        <v>5.4266000000000004E-4</v>
      </c>
      <c r="AF7315" s="80">
        <f t="shared" si="480"/>
        <v>2.3384144280145684</v>
      </c>
      <c r="AG7315" s="123">
        <f t="shared" si="479"/>
        <v>2338.414428</v>
      </c>
      <c r="AH7315" s="126" cm="1">
        <f t="array" ref="AH7315">_xlfn.XLOOKUP(AD7314,CDIHistorico_[Data],CDIHistorico_[CDI dia]/100,AH7314,0)</f>
        <v>5.4266000000000004E-4</v>
      </c>
      <c r="AI7315" s="2">
        <f t="shared" si="481"/>
        <v>2.3384144280145684</v>
      </c>
    </row>
    <row r="7316" spans="26:35" hidden="1" x14ac:dyDescent="0.25">
      <c r="Z7316"/>
      <c r="AD7316" s="5">
        <f t="shared" ref="AD7316:AD7379" si="482">WORKDAY(AD7315,1,feriados)</f>
        <v>47344</v>
      </c>
      <c r="AE7316" s="96" cm="1">
        <f t="array" ref="AE7316">_xlfn.XLOOKUP(AD7315,SELICHistorico[Data],SELICHistorico[SELIC dia]/100,AE7315,0)</f>
        <v>5.4266000000000004E-4</v>
      </c>
      <c r="AF7316" s="80">
        <f t="shared" si="480"/>
        <v>2.3396833919880748</v>
      </c>
      <c r="AG7316" s="123">
        <f t="shared" si="479"/>
        <v>2339.683391</v>
      </c>
      <c r="AH7316" s="126" cm="1">
        <f t="array" ref="AH7316">_xlfn.XLOOKUP(AD7315,CDIHistorico_[Data],CDIHistorico_[CDI dia]/100,AH7315,0)</f>
        <v>5.4266000000000004E-4</v>
      </c>
      <c r="AI7316" s="2">
        <f t="shared" si="481"/>
        <v>2.3396833919880748</v>
      </c>
    </row>
    <row r="7317" spans="26:35" hidden="1" x14ac:dyDescent="0.25">
      <c r="Z7317"/>
      <c r="AD7317" s="5">
        <f t="shared" si="482"/>
        <v>47345</v>
      </c>
      <c r="AE7317" s="96" cm="1">
        <f t="array" ref="AE7317">_xlfn.XLOOKUP(AD7316,SELICHistorico[Data],SELICHistorico[SELIC dia]/100,AE7316,0)</f>
        <v>5.4266000000000004E-4</v>
      </c>
      <c r="AF7317" s="80">
        <f t="shared" si="480"/>
        <v>2.3409530445775713</v>
      </c>
      <c r="AG7317" s="123">
        <f t="shared" si="479"/>
        <v>2340.9530439999999</v>
      </c>
      <c r="AH7317" s="126" cm="1">
        <f t="array" ref="AH7317">_xlfn.XLOOKUP(AD7316,CDIHistorico_[Data],CDIHistorico_[CDI dia]/100,AH7316,0)</f>
        <v>5.4266000000000004E-4</v>
      </c>
      <c r="AI7317" s="2">
        <f t="shared" si="481"/>
        <v>2.3409530445775713</v>
      </c>
    </row>
    <row r="7318" spans="26:35" hidden="1" x14ac:dyDescent="0.25">
      <c r="Z7318"/>
      <c r="AD7318" s="5">
        <f t="shared" si="482"/>
        <v>47346</v>
      </c>
      <c r="AE7318" s="96" cm="1">
        <f t="array" ref="AE7318">_xlfn.XLOOKUP(AD7317,SELICHistorico[Data],SELICHistorico[SELIC dia]/100,AE7317,0)</f>
        <v>5.4266000000000004E-4</v>
      </c>
      <c r="AF7318" s="80">
        <f t="shared" si="480"/>
        <v>2.3422233861567419</v>
      </c>
      <c r="AG7318" s="123">
        <f t="shared" si="479"/>
        <v>2342.2233860000001</v>
      </c>
      <c r="AH7318" s="126" cm="1">
        <f t="array" ref="AH7318">_xlfn.XLOOKUP(AD7317,CDIHistorico_[Data],CDIHistorico_[CDI dia]/100,AH7317,0)</f>
        <v>5.4266000000000004E-4</v>
      </c>
      <c r="AI7318" s="2">
        <f t="shared" si="481"/>
        <v>2.3422233861567419</v>
      </c>
    </row>
    <row r="7319" spans="26:35" hidden="1" x14ac:dyDescent="0.25">
      <c r="Z7319"/>
      <c r="AD7319" s="5">
        <f t="shared" si="482"/>
        <v>47347</v>
      </c>
      <c r="AE7319" s="96" cm="1">
        <f t="array" ref="AE7319">_xlfn.XLOOKUP(AD7318,SELICHistorico[Data],SELICHistorico[SELIC dia]/100,AE7318,0)</f>
        <v>5.4266000000000004E-4</v>
      </c>
      <c r="AF7319" s="80">
        <f t="shared" si="480"/>
        <v>2.3434944170994738</v>
      </c>
      <c r="AG7319" s="123">
        <f t="shared" si="479"/>
        <v>2343.4944169999999</v>
      </c>
      <c r="AH7319" s="126" cm="1">
        <f t="array" ref="AH7319">_xlfn.XLOOKUP(AD7318,CDIHistorico_[Data],CDIHistorico_[CDI dia]/100,AH7318,0)</f>
        <v>5.4266000000000004E-4</v>
      </c>
      <c r="AI7319" s="2">
        <f t="shared" si="481"/>
        <v>2.3434944170994738</v>
      </c>
    </row>
    <row r="7320" spans="26:35" hidden="1" x14ac:dyDescent="0.25">
      <c r="Z7320"/>
      <c r="AD7320" s="5">
        <f t="shared" si="482"/>
        <v>47350</v>
      </c>
      <c r="AE7320" s="96" cm="1">
        <f t="array" ref="AE7320">_xlfn.XLOOKUP(AD7319,SELICHistorico[Data],SELICHistorico[SELIC dia]/100,AE7319,0)</f>
        <v>5.4266000000000004E-4</v>
      </c>
      <c r="AF7320" s="80">
        <f t="shared" si="480"/>
        <v>2.3447661377798572</v>
      </c>
      <c r="AG7320" s="123">
        <f t="shared" si="479"/>
        <v>2344.7661370000001</v>
      </c>
      <c r="AH7320" s="126" cm="1">
        <f t="array" ref="AH7320">_xlfn.XLOOKUP(AD7319,CDIHistorico_[Data],CDIHistorico_[CDI dia]/100,AH7319,0)</f>
        <v>5.4266000000000004E-4</v>
      </c>
      <c r="AI7320" s="2">
        <f t="shared" si="481"/>
        <v>2.3447661377798572</v>
      </c>
    </row>
    <row r="7321" spans="26:35" hidden="1" x14ac:dyDescent="0.25">
      <c r="Z7321"/>
      <c r="AD7321" s="5">
        <f t="shared" si="482"/>
        <v>47351</v>
      </c>
      <c r="AE7321" s="96" cm="1">
        <f t="array" ref="AE7321">_xlfn.XLOOKUP(AD7320,SELICHistorico[Data],SELICHistorico[SELIC dia]/100,AE7320,0)</f>
        <v>5.4266000000000004E-4</v>
      </c>
      <c r="AF7321" s="80">
        <f t="shared" si="480"/>
        <v>2.3460385485721851</v>
      </c>
      <c r="AG7321" s="123">
        <f t="shared" si="479"/>
        <v>2346.038548</v>
      </c>
      <c r="AH7321" s="126" cm="1">
        <f t="array" ref="AH7321">_xlfn.XLOOKUP(AD7320,CDIHistorico_[Data],CDIHistorico_[CDI dia]/100,AH7320,0)</f>
        <v>5.4266000000000004E-4</v>
      </c>
      <c r="AI7321" s="2">
        <f t="shared" si="481"/>
        <v>2.3460385485721851</v>
      </c>
    </row>
    <row r="7322" spans="26:35" hidden="1" x14ac:dyDescent="0.25">
      <c r="Z7322"/>
      <c r="AD7322" s="5">
        <f t="shared" si="482"/>
        <v>47352</v>
      </c>
      <c r="AE7322" s="96" cm="1">
        <f t="array" ref="AE7322">_xlfn.XLOOKUP(AD7321,SELICHistorico[Data],SELICHistorico[SELIC dia]/100,AE7321,0)</f>
        <v>5.4266000000000004E-4</v>
      </c>
      <c r="AF7322" s="80">
        <f t="shared" si="480"/>
        <v>2.3473116498509534</v>
      </c>
      <c r="AG7322" s="123">
        <f t="shared" si="479"/>
        <v>2347.3116490000002</v>
      </c>
      <c r="AH7322" s="126" cm="1">
        <f t="array" ref="AH7322">_xlfn.XLOOKUP(AD7321,CDIHistorico_[Data],CDIHistorico_[CDI dia]/100,AH7321,0)</f>
        <v>5.4266000000000004E-4</v>
      </c>
      <c r="AI7322" s="2">
        <f t="shared" si="481"/>
        <v>2.3473116498509534</v>
      </c>
    </row>
    <row r="7323" spans="26:35" hidden="1" x14ac:dyDescent="0.25">
      <c r="Z7323"/>
      <c r="AD7323" s="5">
        <f t="shared" si="482"/>
        <v>47353</v>
      </c>
      <c r="AE7323" s="96" cm="1">
        <f t="array" ref="AE7323">_xlfn.XLOOKUP(AD7322,SELICHistorico[Data],SELICHistorico[SELIC dia]/100,AE7322,0)</f>
        <v>5.4266000000000004E-4</v>
      </c>
      <c r="AF7323" s="80">
        <f t="shared" si="480"/>
        <v>2.3485854419908616</v>
      </c>
      <c r="AG7323" s="123">
        <f t="shared" si="479"/>
        <v>2348.5854410000002</v>
      </c>
      <c r="AH7323" s="126" cm="1">
        <f t="array" ref="AH7323">_xlfn.XLOOKUP(AD7322,CDIHistorico_[Data],CDIHistorico_[CDI dia]/100,AH7322,0)</f>
        <v>5.4266000000000004E-4</v>
      </c>
      <c r="AI7323" s="2">
        <f t="shared" si="481"/>
        <v>2.3485854419908616</v>
      </c>
    </row>
    <row r="7324" spans="26:35" hidden="1" x14ac:dyDescent="0.25">
      <c r="Z7324"/>
      <c r="AD7324" s="5">
        <f t="shared" si="482"/>
        <v>47354</v>
      </c>
      <c r="AE7324" s="96" cm="1">
        <f t="array" ref="AE7324">_xlfn.XLOOKUP(AD7323,SELICHistorico[Data],SELICHistorico[SELIC dia]/100,AE7323,0)</f>
        <v>5.4266000000000004E-4</v>
      </c>
      <c r="AF7324" s="80">
        <f t="shared" si="480"/>
        <v>2.3498599253668124</v>
      </c>
      <c r="AG7324" s="123">
        <f t="shared" si="479"/>
        <v>2349.8599250000002</v>
      </c>
      <c r="AH7324" s="126" cm="1">
        <f t="array" ref="AH7324">_xlfn.XLOOKUP(AD7323,CDIHistorico_[Data],CDIHistorico_[CDI dia]/100,AH7323,0)</f>
        <v>5.4266000000000004E-4</v>
      </c>
      <c r="AI7324" s="2">
        <f t="shared" si="481"/>
        <v>2.3498599253668124</v>
      </c>
    </row>
    <row r="7325" spans="26:35" hidden="1" x14ac:dyDescent="0.25">
      <c r="Z7325"/>
      <c r="AD7325" s="5">
        <f t="shared" si="482"/>
        <v>47357</v>
      </c>
      <c r="AE7325" s="96" cm="1">
        <f t="array" ref="AE7325">_xlfn.XLOOKUP(AD7324,SELICHistorico[Data],SELICHistorico[SELIC dia]/100,AE7324,0)</f>
        <v>5.4266000000000004E-4</v>
      </c>
      <c r="AF7325" s="80">
        <f t="shared" si="480"/>
        <v>2.351135100353912</v>
      </c>
      <c r="AG7325" s="123">
        <f t="shared" si="479"/>
        <v>2351.1351</v>
      </c>
      <c r="AH7325" s="126" cm="1">
        <f t="array" ref="AH7325">_xlfn.XLOOKUP(AD7324,CDIHistorico_[Data],CDIHistorico_[CDI dia]/100,AH7324,0)</f>
        <v>5.4266000000000004E-4</v>
      </c>
      <c r="AI7325" s="2">
        <f t="shared" si="481"/>
        <v>2.351135100353912</v>
      </c>
    </row>
    <row r="7326" spans="26:35" hidden="1" x14ac:dyDescent="0.25">
      <c r="Z7326"/>
      <c r="AD7326" s="5">
        <f t="shared" si="482"/>
        <v>47358</v>
      </c>
      <c r="AE7326" s="96" cm="1">
        <f t="array" ref="AE7326">_xlfn.XLOOKUP(AD7325,SELICHistorico[Data],SELICHistorico[SELIC dia]/100,AE7325,0)</f>
        <v>5.4266000000000004E-4</v>
      </c>
      <c r="AF7326" s="80">
        <f t="shared" si="480"/>
        <v>2.35241096732747</v>
      </c>
      <c r="AG7326" s="123">
        <f t="shared" si="479"/>
        <v>2352.4109669999998</v>
      </c>
      <c r="AH7326" s="126" cm="1">
        <f t="array" ref="AH7326">_xlfn.XLOOKUP(AD7325,CDIHistorico_[Data],CDIHistorico_[CDI dia]/100,AH7325,0)</f>
        <v>5.4266000000000004E-4</v>
      </c>
      <c r="AI7326" s="2">
        <f t="shared" si="481"/>
        <v>2.35241096732747</v>
      </c>
    </row>
    <row r="7327" spans="26:35" hidden="1" x14ac:dyDescent="0.25">
      <c r="Z7327"/>
      <c r="AD7327" s="5">
        <f t="shared" si="482"/>
        <v>47359</v>
      </c>
      <c r="AE7327" s="96" cm="1">
        <f t="array" ref="AE7327">_xlfn.XLOOKUP(AD7326,SELICHistorico[Data],SELICHistorico[SELIC dia]/100,AE7326,0)</f>
        <v>5.4266000000000004E-4</v>
      </c>
      <c r="AF7327" s="80">
        <f t="shared" si="480"/>
        <v>2.3536875266630002</v>
      </c>
      <c r="AG7327" s="123">
        <f t="shared" si="479"/>
        <v>2353.6875260000002</v>
      </c>
      <c r="AH7327" s="126" cm="1">
        <f t="array" ref="AH7327">_xlfn.XLOOKUP(AD7326,CDIHistorico_[Data],CDIHistorico_[CDI dia]/100,AH7326,0)</f>
        <v>5.4266000000000004E-4</v>
      </c>
      <c r="AI7327" s="2">
        <f t="shared" si="481"/>
        <v>2.3536875266630002</v>
      </c>
    </row>
    <row r="7328" spans="26:35" hidden="1" x14ac:dyDescent="0.25">
      <c r="Z7328"/>
      <c r="AD7328" s="5">
        <f t="shared" si="482"/>
        <v>47360</v>
      </c>
      <c r="AE7328" s="96" cm="1">
        <f t="array" ref="AE7328">_xlfn.XLOOKUP(AD7327,SELICHistorico[Data],SELICHistorico[SELIC dia]/100,AE7327,0)</f>
        <v>5.4266000000000004E-4</v>
      </c>
      <c r="AF7328" s="80">
        <f t="shared" si="480"/>
        <v>2.3549647787362193</v>
      </c>
      <c r="AG7328" s="123">
        <f t="shared" si="479"/>
        <v>2354.964778</v>
      </c>
      <c r="AH7328" s="126" cm="1">
        <f t="array" ref="AH7328">_xlfn.XLOOKUP(AD7327,CDIHistorico_[Data],CDIHistorico_[CDI dia]/100,AH7327,0)</f>
        <v>5.4266000000000004E-4</v>
      </c>
      <c r="AI7328" s="2">
        <f t="shared" si="481"/>
        <v>2.3549647787362193</v>
      </c>
    </row>
    <row r="7329" spans="26:35" hidden="1" x14ac:dyDescent="0.25">
      <c r="Z7329"/>
      <c r="AD7329" s="5">
        <f t="shared" si="482"/>
        <v>47361</v>
      </c>
      <c r="AE7329" s="96" cm="1">
        <f t="array" ref="AE7329">_xlfn.XLOOKUP(AD7328,SELICHistorico[Data],SELICHistorico[SELIC dia]/100,AE7328,0)</f>
        <v>5.4266000000000004E-4</v>
      </c>
      <c r="AF7329" s="80">
        <f t="shared" si="480"/>
        <v>2.3562427239230486</v>
      </c>
      <c r="AG7329" s="123">
        <f t="shared" si="479"/>
        <v>2356.2427229999998</v>
      </c>
      <c r="AH7329" s="126" cm="1">
        <f t="array" ref="AH7329">_xlfn.XLOOKUP(AD7328,CDIHistorico_[Data],CDIHistorico_[CDI dia]/100,AH7328,0)</f>
        <v>5.4266000000000004E-4</v>
      </c>
      <c r="AI7329" s="2">
        <f t="shared" si="481"/>
        <v>2.3562427239230486</v>
      </c>
    </row>
    <row r="7330" spans="26:35" hidden="1" x14ac:dyDescent="0.25">
      <c r="Z7330"/>
      <c r="AD7330" s="5">
        <f t="shared" si="482"/>
        <v>47364</v>
      </c>
      <c r="AE7330" s="96" cm="1">
        <f t="array" ref="AE7330">_xlfn.XLOOKUP(AD7329,SELICHistorico[Data],SELICHistorico[SELIC dia]/100,AE7329,0)</f>
        <v>5.4266000000000004E-4</v>
      </c>
      <c r="AF7330" s="80">
        <f t="shared" si="480"/>
        <v>2.3575213625996128</v>
      </c>
      <c r="AG7330" s="123">
        <f t="shared" si="479"/>
        <v>2357.521362</v>
      </c>
      <c r="AH7330" s="126" cm="1">
        <f t="array" ref="AH7330">_xlfn.XLOOKUP(AD7329,CDIHistorico_[Data],CDIHistorico_[CDI dia]/100,AH7329,0)</f>
        <v>5.4266000000000004E-4</v>
      </c>
      <c r="AI7330" s="2">
        <f t="shared" si="481"/>
        <v>2.3575213625996128</v>
      </c>
    </row>
    <row r="7331" spans="26:35" hidden="1" x14ac:dyDescent="0.25">
      <c r="Z7331"/>
      <c r="AD7331" s="5">
        <f t="shared" si="482"/>
        <v>47365</v>
      </c>
      <c r="AE7331" s="96" cm="1">
        <f t="array" ref="AE7331">_xlfn.XLOOKUP(AD7330,SELICHistorico[Data],SELICHistorico[SELIC dia]/100,AE7330,0)</f>
        <v>5.4266000000000004E-4</v>
      </c>
      <c r="AF7331" s="80">
        <f t="shared" si="480"/>
        <v>2.3588006951422411</v>
      </c>
      <c r="AG7331" s="123">
        <f t="shared" si="479"/>
        <v>2358.8006949999999</v>
      </c>
      <c r="AH7331" s="126" cm="1">
        <f t="array" ref="AH7331">_xlfn.XLOOKUP(AD7330,CDIHistorico_[Data],CDIHistorico_[CDI dia]/100,AH7330,0)</f>
        <v>5.4266000000000004E-4</v>
      </c>
      <c r="AI7331" s="2">
        <f t="shared" si="481"/>
        <v>2.3588006951422411</v>
      </c>
    </row>
    <row r="7332" spans="26:35" hidden="1" x14ac:dyDescent="0.25">
      <c r="Z7332"/>
      <c r="AD7332" s="5">
        <f t="shared" si="482"/>
        <v>47366</v>
      </c>
      <c r="AE7332" s="96" cm="1">
        <f t="array" ref="AE7332">_xlfn.XLOOKUP(AD7331,SELICHistorico[Data],SELICHistorico[SELIC dia]/100,AE7331,0)</f>
        <v>5.4266000000000004E-4</v>
      </c>
      <c r="AF7332" s="80">
        <f t="shared" si="480"/>
        <v>2.3600807219274671</v>
      </c>
      <c r="AG7332" s="123">
        <f t="shared" si="479"/>
        <v>2360.0807209999998</v>
      </c>
      <c r="AH7332" s="126" cm="1">
        <f t="array" ref="AH7332">_xlfn.XLOOKUP(AD7331,CDIHistorico_[Data],CDIHistorico_[CDI dia]/100,AH7331,0)</f>
        <v>5.4266000000000004E-4</v>
      </c>
      <c r="AI7332" s="2">
        <f t="shared" si="481"/>
        <v>2.3600807219274671</v>
      </c>
    </row>
    <row r="7333" spans="26:35" hidden="1" x14ac:dyDescent="0.25">
      <c r="Z7333"/>
      <c r="AD7333" s="5">
        <f t="shared" si="482"/>
        <v>47367</v>
      </c>
      <c r="AE7333" s="96" cm="1">
        <f t="array" ref="AE7333">_xlfn.XLOOKUP(AD7332,SELICHistorico[Data],SELICHistorico[SELIC dia]/100,AE7332,0)</f>
        <v>5.4266000000000004E-4</v>
      </c>
      <c r="AF7333" s="80">
        <f t="shared" si="480"/>
        <v>2.3613614433320285</v>
      </c>
      <c r="AG7333" s="123">
        <f t="shared" si="479"/>
        <v>2361.3614429999998</v>
      </c>
      <c r="AH7333" s="126" cm="1">
        <f t="array" ref="AH7333">_xlfn.XLOOKUP(AD7332,CDIHistorico_[Data],CDIHistorico_[CDI dia]/100,AH7332,0)</f>
        <v>5.4266000000000004E-4</v>
      </c>
      <c r="AI7333" s="2">
        <f t="shared" si="481"/>
        <v>2.3613614433320285</v>
      </c>
    </row>
    <row r="7334" spans="26:35" hidden="1" x14ac:dyDescent="0.25">
      <c r="Z7334"/>
      <c r="AD7334" s="5">
        <f t="shared" si="482"/>
        <v>47371</v>
      </c>
      <c r="AE7334" s="96" cm="1">
        <f t="array" ref="AE7334">_xlfn.XLOOKUP(AD7333,SELICHistorico[Data],SELICHistorico[SELIC dia]/100,AE7333,0)</f>
        <v>5.4266000000000004E-4</v>
      </c>
      <c r="AF7334" s="80">
        <f t="shared" si="480"/>
        <v>2.3626428597328673</v>
      </c>
      <c r="AG7334" s="123">
        <f t="shared" si="479"/>
        <v>2362.642859</v>
      </c>
      <c r="AH7334" s="126" cm="1">
        <f t="array" ref="AH7334">_xlfn.XLOOKUP(AD7333,CDIHistorico_[Data],CDIHistorico_[CDI dia]/100,AH7333,0)</f>
        <v>5.4266000000000004E-4</v>
      </c>
      <c r="AI7334" s="2">
        <f t="shared" si="481"/>
        <v>2.3626428597328673</v>
      </c>
    </row>
    <row r="7335" spans="26:35" hidden="1" x14ac:dyDescent="0.25">
      <c r="Z7335"/>
      <c r="AD7335" s="5">
        <f t="shared" si="482"/>
        <v>47372</v>
      </c>
      <c r="AE7335" s="96" cm="1">
        <f t="array" ref="AE7335">_xlfn.XLOOKUP(AD7334,SELICHistorico[Data],SELICHistorico[SELIC dia]/100,AE7334,0)</f>
        <v>5.4266000000000004E-4</v>
      </c>
      <c r="AF7335" s="80">
        <f t="shared" si="480"/>
        <v>2.3639249715071298</v>
      </c>
      <c r="AG7335" s="123">
        <f t="shared" si="479"/>
        <v>2363.9249709999999</v>
      </c>
      <c r="AH7335" s="126" cm="1">
        <f t="array" ref="AH7335">_xlfn.XLOOKUP(AD7334,CDIHistorico_[Data],CDIHistorico_[CDI dia]/100,AH7334,0)</f>
        <v>5.4266000000000004E-4</v>
      </c>
      <c r="AI7335" s="2">
        <f t="shared" si="481"/>
        <v>2.3639249715071298</v>
      </c>
    </row>
    <row r="7336" spans="26:35" hidden="1" x14ac:dyDescent="0.25">
      <c r="Z7336"/>
      <c r="AD7336" s="5">
        <f t="shared" si="482"/>
        <v>47373</v>
      </c>
      <c r="AE7336" s="96" cm="1">
        <f t="array" ref="AE7336">_xlfn.XLOOKUP(AD7335,SELICHistorico[Data],SELICHistorico[SELIC dia]/100,AE7335,0)</f>
        <v>5.4266000000000004E-4</v>
      </c>
      <c r="AF7336" s="80">
        <f t="shared" si="480"/>
        <v>2.3652077790321679</v>
      </c>
      <c r="AG7336" s="123">
        <f t="shared" si="479"/>
        <v>2365.2077789999998</v>
      </c>
      <c r="AH7336" s="126" cm="1">
        <f t="array" ref="AH7336">_xlfn.XLOOKUP(AD7335,CDIHistorico_[Data],CDIHistorico_[CDI dia]/100,AH7335,0)</f>
        <v>5.4266000000000004E-4</v>
      </c>
      <c r="AI7336" s="2">
        <f t="shared" si="481"/>
        <v>2.3652077790321679</v>
      </c>
    </row>
    <row r="7337" spans="26:35" hidden="1" x14ac:dyDescent="0.25">
      <c r="Z7337"/>
      <c r="AD7337" s="5">
        <f t="shared" si="482"/>
        <v>47374</v>
      </c>
      <c r="AE7337" s="96" cm="1">
        <f t="array" ref="AE7337">_xlfn.XLOOKUP(AD7336,SELICHistorico[Data],SELICHistorico[SELIC dia]/100,AE7336,0)</f>
        <v>5.4266000000000004E-4</v>
      </c>
      <c r="AF7337" s="80">
        <f t="shared" si="480"/>
        <v>2.3664912826855375</v>
      </c>
      <c r="AG7337" s="123">
        <f t="shared" si="479"/>
        <v>2366.491282</v>
      </c>
      <c r="AH7337" s="126" cm="1">
        <f t="array" ref="AH7337">_xlfn.XLOOKUP(AD7336,CDIHistorico_[Data],CDIHistorico_[CDI dia]/100,AH7336,0)</f>
        <v>5.4266000000000004E-4</v>
      </c>
      <c r="AI7337" s="2">
        <f t="shared" si="481"/>
        <v>2.3664912826855375</v>
      </c>
    </row>
    <row r="7338" spans="26:35" hidden="1" x14ac:dyDescent="0.25">
      <c r="Z7338"/>
      <c r="AD7338" s="5">
        <f t="shared" si="482"/>
        <v>47375</v>
      </c>
      <c r="AE7338" s="96" cm="1">
        <f t="array" ref="AE7338">_xlfn.XLOOKUP(AD7337,SELICHistorico[Data],SELICHistorico[SELIC dia]/100,AE7337,0)</f>
        <v>5.4266000000000004E-4</v>
      </c>
      <c r="AF7338" s="80">
        <f t="shared" si="480"/>
        <v>2.3677754828449999</v>
      </c>
      <c r="AG7338" s="123">
        <f t="shared" si="479"/>
        <v>2367.775482</v>
      </c>
      <c r="AH7338" s="126" cm="1">
        <f t="array" ref="AH7338">_xlfn.XLOOKUP(AD7337,CDIHistorico_[Data],CDIHistorico_[CDI dia]/100,AH7337,0)</f>
        <v>5.4266000000000004E-4</v>
      </c>
      <c r="AI7338" s="2">
        <f t="shared" si="481"/>
        <v>2.3677754828449999</v>
      </c>
    </row>
    <row r="7339" spans="26:35" hidden="1" x14ac:dyDescent="0.25">
      <c r="Z7339"/>
      <c r="AD7339" s="5">
        <f t="shared" si="482"/>
        <v>47378</v>
      </c>
      <c r="AE7339" s="96" cm="1">
        <f t="array" ref="AE7339">_xlfn.XLOOKUP(AD7338,SELICHistorico[Data],SELICHistorico[SELIC dia]/100,AE7338,0)</f>
        <v>5.4266000000000004E-4</v>
      </c>
      <c r="AF7339" s="80">
        <f t="shared" si="480"/>
        <v>2.3690603798885208</v>
      </c>
      <c r="AG7339" s="123">
        <f t="shared" si="479"/>
        <v>2369.060379</v>
      </c>
      <c r="AH7339" s="126" cm="1">
        <f t="array" ref="AH7339">_xlfn.XLOOKUP(AD7338,CDIHistorico_[Data],CDIHistorico_[CDI dia]/100,AH7338,0)</f>
        <v>5.4266000000000004E-4</v>
      </c>
      <c r="AI7339" s="2">
        <f t="shared" si="481"/>
        <v>2.3690603798885208</v>
      </c>
    </row>
    <row r="7340" spans="26:35" hidden="1" x14ac:dyDescent="0.25">
      <c r="Z7340"/>
      <c r="AD7340" s="5">
        <f t="shared" si="482"/>
        <v>47379</v>
      </c>
      <c r="AE7340" s="96" cm="1">
        <f t="array" ref="AE7340">_xlfn.XLOOKUP(AD7339,SELICHistorico[Data],SELICHistorico[SELIC dia]/100,AE7339,0)</f>
        <v>5.4266000000000004E-4</v>
      </c>
      <c r="AF7340" s="80">
        <f t="shared" si="480"/>
        <v>2.3703459741942714</v>
      </c>
      <c r="AG7340" s="123">
        <f t="shared" si="479"/>
        <v>2370.3459739999998</v>
      </c>
      <c r="AH7340" s="126" cm="1">
        <f t="array" ref="AH7340">_xlfn.XLOOKUP(AD7339,CDIHistorico_[Data],CDIHistorico_[CDI dia]/100,AH7339,0)</f>
        <v>5.4266000000000004E-4</v>
      </c>
      <c r="AI7340" s="2">
        <f t="shared" si="481"/>
        <v>2.3703459741942714</v>
      </c>
    </row>
    <row r="7341" spans="26:35" hidden="1" x14ac:dyDescent="0.25">
      <c r="Z7341"/>
      <c r="AD7341" s="5">
        <f t="shared" si="482"/>
        <v>47380</v>
      </c>
      <c r="AE7341" s="96" cm="1">
        <f t="array" ref="AE7341">_xlfn.XLOOKUP(AD7340,SELICHistorico[Data],SELICHistorico[SELIC dia]/100,AE7340,0)</f>
        <v>5.4266000000000004E-4</v>
      </c>
      <c r="AF7341" s="80">
        <f t="shared" si="480"/>
        <v>2.3716322661406277</v>
      </c>
      <c r="AG7341" s="123">
        <f t="shared" si="479"/>
        <v>2371.6322660000001</v>
      </c>
      <c r="AH7341" s="126" cm="1">
        <f t="array" ref="AH7341">_xlfn.XLOOKUP(AD7340,CDIHistorico_[Data],CDIHistorico_[CDI dia]/100,AH7340,0)</f>
        <v>5.4266000000000004E-4</v>
      </c>
      <c r="AI7341" s="2">
        <f t="shared" si="481"/>
        <v>2.3716322661406277</v>
      </c>
    </row>
    <row r="7342" spans="26:35" hidden="1" x14ac:dyDescent="0.25">
      <c r="Z7342"/>
      <c r="AD7342" s="5">
        <f t="shared" si="482"/>
        <v>47381</v>
      </c>
      <c r="AE7342" s="96" cm="1">
        <f t="array" ref="AE7342">_xlfn.XLOOKUP(AD7341,SELICHistorico[Data],SELICHistorico[SELIC dia]/100,AE7341,0)</f>
        <v>5.4266000000000004E-4</v>
      </c>
      <c r="AF7342" s="80">
        <f t="shared" si="480"/>
        <v>2.3729192561061718</v>
      </c>
      <c r="AG7342" s="123">
        <f t="shared" si="479"/>
        <v>2372.9192560000001</v>
      </c>
      <c r="AH7342" s="126" cm="1">
        <f t="array" ref="AH7342">_xlfn.XLOOKUP(AD7341,CDIHistorico_[Data],CDIHistorico_[CDI dia]/100,AH7341,0)</f>
        <v>5.4266000000000004E-4</v>
      </c>
      <c r="AI7342" s="2">
        <f t="shared" si="481"/>
        <v>2.3729192561061718</v>
      </c>
    </row>
    <row r="7343" spans="26:35" hidden="1" x14ac:dyDescent="0.25">
      <c r="Z7343"/>
      <c r="AD7343" s="5">
        <f t="shared" si="482"/>
        <v>47382</v>
      </c>
      <c r="AE7343" s="96" cm="1">
        <f t="array" ref="AE7343">_xlfn.XLOOKUP(AD7342,SELICHistorico[Data],SELICHistorico[SELIC dia]/100,AE7342,0)</f>
        <v>5.4266000000000004E-4</v>
      </c>
      <c r="AF7343" s="80">
        <f t="shared" si="480"/>
        <v>2.3742069444696905</v>
      </c>
      <c r="AG7343" s="123">
        <f t="shared" si="479"/>
        <v>2374.206944</v>
      </c>
      <c r="AH7343" s="126" cm="1">
        <f t="array" ref="AH7343">_xlfn.XLOOKUP(AD7342,CDIHistorico_[Data],CDIHistorico_[CDI dia]/100,AH7342,0)</f>
        <v>5.4266000000000004E-4</v>
      </c>
      <c r="AI7343" s="2">
        <f t="shared" si="481"/>
        <v>2.3742069444696905</v>
      </c>
    </row>
    <row r="7344" spans="26:35" hidden="1" x14ac:dyDescent="0.25">
      <c r="Z7344"/>
      <c r="AD7344" s="5">
        <f t="shared" si="482"/>
        <v>47385</v>
      </c>
      <c r="AE7344" s="96" cm="1">
        <f t="array" ref="AE7344">_xlfn.XLOOKUP(AD7343,SELICHistorico[Data],SELICHistorico[SELIC dia]/100,AE7343,0)</f>
        <v>5.4266000000000004E-4</v>
      </c>
      <c r="AF7344" s="80">
        <f t="shared" si="480"/>
        <v>2.3754953316101766</v>
      </c>
      <c r="AG7344" s="123">
        <f t="shared" si="479"/>
        <v>2375.4953310000001</v>
      </c>
      <c r="AH7344" s="126" cm="1">
        <f t="array" ref="AH7344">_xlfn.XLOOKUP(AD7343,CDIHistorico_[Data],CDIHistorico_[CDI dia]/100,AH7343,0)</f>
        <v>5.4266000000000004E-4</v>
      </c>
      <c r="AI7344" s="2">
        <f t="shared" si="481"/>
        <v>2.3754953316101766</v>
      </c>
    </row>
    <row r="7345" spans="26:35" hidden="1" x14ac:dyDescent="0.25">
      <c r="Z7345"/>
      <c r="AD7345" s="5">
        <f t="shared" si="482"/>
        <v>47386</v>
      </c>
      <c r="AE7345" s="96" cm="1">
        <f t="array" ref="AE7345">_xlfn.XLOOKUP(AD7344,SELICHistorico[Data],SELICHistorico[SELIC dia]/100,AE7344,0)</f>
        <v>5.4266000000000004E-4</v>
      </c>
      <c r="AF7345" s="80">
        <f t="shared" si="480"/>
        <v>2.376784417906828</v>
      </c>
      <c r="AG7345" s="123">
        <f t="shared" si="479"/>
        <v>2376.7844169999998</v>
      </c>
      <c r="AH7345" s="126" cm="1">
        <f t="array" ref="AH7345">_xlfn.XLOOKUP(AD7344,CDIHistorico_[Data],CDIHistorico_[CDI dia]/100,AH7344,0)</f>
        <v>5.4266000000000004E-4</v>
      </c>
      <c r="AI7345" s="2">
        <f t="shared" si="481"/>
        <v>2.376784417906828</v>
      </c>
    </row>
    <row r="7346" spans="26:35" hidden="1" x14ac:dyDescent="0.25">
      <c r="Z7346"/>
      <c r="AD7346" s="5">
        <f t="shared" si="482"/>
        <v>47387</v>
      </c>
      <c r="AE7346" s="96" cm="1">
        <f t="array" ref="AE7346">_xlfn.XLOOKUP(AD7345,SELICHistorico[Data],SELICHistorico[SELIC dia]/100,AE7345,0)</f>
        <v>5.4266000000000004E-4</v>
      </c>
      <c r="AF7346" s="80">
        <f t="shared" si="480"/>
        <v>2.3780742037390494</v>
      </c>
      <c r="AG7346" s="123">
        <f t="shared" si="479"/>
        <v>2378.0742030000001</v>
      </c>
      <c r="AH7346" s="126" cm="1">
        <f t="array" ref="AH7346">_xlfn.XLOOKUP(AD7345,CDIHistorico_[Data],CDIHistorico_[CDI dia]/100,AH7345,0)</f>
        <v>5.4266000000000004E-4</v>
      </c>
      <c r="AI7346" s="2">
        <f t="shared" si="481"/>
        <v>2.3780742037390494</v>
      </c>
    </row>
    <row r="7347" spans="26:35" hidden="1" x14ac:dyDescent="0.25">
      <c r="Z7347"/>
      <c r="AD7347" s="5">
        <f t="shared" si="482"/>
        <v>47388</v>
      </c>
      <c r="AE7347" s="96" cm="1">
        <f t="array" ref="AE7347">_xlfn.XLOOKUP(AD7346,SELICHistorico[Data],SELICHistorico[SELIC dia]/100,AE7346,0)</f>
        <v>5.4266000000000004E-4</v>
      </c>
      <c r="AF7347" s="80">
        <f t="shared" si="480"/>
        <v>2.3793646894864504</v>
      </c>
      <c r="AG7347" s="123">
        <f t="shared" si="479"/>
        <v>2379.364689</v>
      </c>
      <c r="AH7347" s="126" cm="1">
        <f t="array" ref="AH7347">_xlfn.XLOOKUP(AD7346,CDIHistorico_[Data],CDIHistorico_[CDI dia]/100,AH7346,0)</f>
        <v>5.4266000000000004E-4</v>
      </c>
      <c r="AI7347" s="2">
        <f t="shared" si="481"/>
        <v>2.3793646894864504</v>
      </c>
    </row>
    <row r="7348" spans="26:35" hidden="1" x14ac:dyDescent="0.25">
      <c r="Z7348"/>
      <c r="AD7348" s="5">
        <f t="shared" si="482"/>
        <v>47389</v>
      </c>
      <c r="AE7348" s="96" cm="1">
        <f t="array" ref="AE7348">_xlfn.XLOOKUP(AD7347,SELICHistorico[Data],SELICHistorico[SELIC dia]/100,AE7347,0)</f>
        <v>5.4266000000000004E-4</v>
      </c>
      <c r="AF7348" s="80">
        <f t="shared" si="480"/>
        <v>2.3806558755288472</v>
      </c>
      <c r="AG7348" s="123">
        <f t="shared" si="479"/>
        <v>2380.6558749999999</v>
      </c>
      <c r="AH7348" s="126" cm="1">
        <f t="array" ref="AH7348">_xlfn.XLOOKUP(AD7347,CDIHistorico_[Data],CDIHistorico_[CDI dia]/100,AH7347,0)</f>
        <v>5.4266000000000004E-4</v>
      </c>
      <c r="AI7348" s="2">
        <f t="shared" si="481"/>
        <v>2.3806558755288472</v>
      </c>
    </row>
    <row r="7349" spans="26:35" hidden="1" x14ac:dyDescent="0.25">
      <c r="Z7349"/>
      <c r="AD7349" s="5">
        <f t="shared" si="482"/>
        <v>47392</v>
      </c>
      <c r="AE7349" s="96" cm="1">
        <f t="array" ref="AE7349">_xlfn.XLOOKUP(AD7348,SELICHistorico[Data],SELICHistorico[SELIC dia]/100,AE7348,0)</f>
        <v>5.4266000000000004E-4</v>
      </c>
      <c r="AF7349" s="80">
        <f t="shared" si="480"/>
        <v>2.3819477622462619</v>
      </c>
      <c r="AG7349" s="123">
        <f t="shared" si="479"/>
        <v>2381.9477619999998</v>
      </c>
      <c r="AH7349" s="126" cm="1">
        <f t="array" ref="AH7349">_xlfn.XLOOKUP(AD7348,CDIHistorico_[Data],CDIHistorico_[CDI dia]/100,AH7348,0)</f>
        <v>5.4266000000000004E-4</v>
      </c>
      <c r="AI7349" s="2">
        <f t="shared" si="481"/>
        <v>2.3819477622462619</v>
      </c>
    </row>
    <row r="7350" spans="26:35" hidden="1" x14ac:dyDescent="0.25">
      <c r="Z7350"/>
      <c r="AD7350" s="5">
        <f t="shared" si="482"/>
        <v>47393</v>
      </c>
      <c r="AE7350" s="96" cm="1">
        <f t="array" ref="AE7350">_xlfn.XLOOKUP(AD7349,SELICHistorico[Data],SELICHistorico[SELIC dia]/100,AE7349,0)</f>
        <v>5.4266000000000004E-4</v>
      </c>
      <c r="AF7350" s="80">
        <f t="shared" si="480"/>
        <v>2.3832403500189225</v>
      </c>
      <c r="AG7350" s="123">
        <f t="shared" si="479"/>
        <v>2383.24035</v>
      </c>
      <c r="AH7350" s="126" cm="1">
        <f t="array" ref="AH7350">_xlfn.XLOOKUP(AD7349,CDIHistorico_[Data],CDIHistorico_[CDI dia]/100,AH7349,0)</f>
        <v>5.4266000000000004E-4</v>
      </c>
      <c r="AI7350" s="2">
        <f t="shared" si="481"/>
        <v>2.3832403500189225</v>
      </c>
    </row>
    <row r="7351" spans="26:35" hidden="1" x14ac:dyDescent="0.25">
      <c r="Z7351"/>
      <c r="AD7351" s="5">
        <f t="shared" si="482"/>
        <v>47394</v>
      </c>
      <c r="AE7351" s="96" cm="1">
        <f t="array" ref="AE7351">_xlfn.XLOOKUP(AD7350,SELICHistorico[Data],SELICHistorico[SELIC dia]/100,AE7350,0)</f>
        <v>5.4266000000000004E-4</v>
      </c>
      <c r="AF7351" s="80">
        <f t="shared" si="480"/>
        <v>2.3845336392272638</v>
      </c>
      <c r="AG7351" s="123">
        <f t="shared" si="479"/>
        <v>2384.5336390000002</v>
      </c>
      <c r="AH7351" s="126" cm="1">
        <f t="array" ref="AH7351">_xlfn.XLOOKUP(AD7350,CDIHistorico_[Data],CDIHistorico_[CDI dia]/100,AH7350,0)</f>
        <v>5.4266000000000004E-4</v>
      </c>
      <c r="AI7351" s="2">
        <f t="shared" si="481"/>
        <v>2.3845336392272638</v>
      </c>
    </row>
    <row r="7352" spans="26:35" hidden="1" x14ac:dyDescent="0.25">
      <c r="Z7352"/>
      <c r="AD7352" s="5">
        <f t="shared" si="482"/>
        <v>47395</v>
      </c>
      <c r="AE7352" s="96" cm="1">
        <f t="array" ref="AE7352">_xlfn.XLOOKUP(AD7351,SELICHistorico[Data],SELICHistorico[SELIC dia]/100,AE7351,0)</f>
        <v>5.4266000000000004E-4</v>
      </c>
      <c r="AF7352" s="80">
        <f t="shared" si="480"/>
        <v>2.385827630251927</v>
      </c>
      <c r="AG7352" s="123">
        <f t="shared" si="479"/>
        <v>2385.8276300000002</v>
      </c>
      <c r="AH7352" s="126" cm="1">
        <f t="array" ref="AH7352">_xlfn.XLOOKUP(AD7351,CDIHistorico_[Data],CDIHistorico_[CDI dia]/100,AH7351,0)</f>
        <v>5.4266000000000004E-4</v>
      </c>
      <c r="AI7352" s="2">
        <f t="shared" si="481"/>
        <v>2.385827630251927</v>
      </c>
    </row>
    <row r="7353" spans="26:35" hidden="1" x14ac:dyDescent="0.25">
      <c r="Z7353"/>
      <c r="AD7353" s="5">
        <f t="shared" si="482"/>
        <v>47396</v>
      </c>
      <c r="AE7353" s="96" cm="1">
        <f t="array" ref="AE7353">_xlfn.XLOOKUP(AD7352,SELICHistorico[Data],SELICHistorico[SELIC dia]/100,AE7352,0)</f>
        <v>5.4266000000000004E-4</v>
      </c>
      <c r="AF7353" s="80">
        <f t="shared" si="480"/>
        <v>2.3871223234737595</v>
      </c>
      <c r="AG7353" s="123">
        <f t="shared" si="479"/>
        <v>2387.1223230000001</v>
      </c>
      <c r="AH7353" s="126" cm="1">
        <f t="array" ref="AH7353">_xlfn.XLOOKUP(AD7352,CDIHistorico_[Data],CDIHistorico_[CDI dia]/100,AH7352,0)</f>
        <v>5.4266000000000004E-4</v>
      </c>
      <c r="AI7353" s="2">
        <f t="shared" si="481"/>
        <v>2.3871223234737595</v>
      </c>
    </row>
    <row r="7354" spans="26:35" hidden="1" x14ac:dyDescent="0.25">
      <c r="Z7354"/>
      <c r="AD7354" s="5">
        <f t="shared" si="482"/>
        <v>47399</v>
      </c>
      <c r="AE7354" s="96" cm="1">
        <f t="array" ref="AE7354">_xlfn.XLOOKUP(AD7353,SELICHistorico[Data],SELICHistorico[SELIC dia]/100,AE7353,0)</f>
        <v>5.4266000000000004E-4</v>
      </c>
      <c r="AF7354" s="80">
        <f t="shared" si="480"/>
        <v>2.3884177192738161</v>
      </c>
      <c r="AG7354" s="123">
        <f t="shared" si="479"/>
        <v>2388.417719</v>
      </c>
      <c r="AH7354" s="126" cm="1">
        <f t="array" ref="AH7354">_xlfn.XLOOKUP(AD7353,CDIHistorico_[Data],CDIHistorico_[CDI dia]/100,AH7353,0)</f>
        <v>5.4266000000000004E-4</v>
      </c>
      <c r="AI7354" s="2">
        <f t="shared" si="481"/>
        <v>2.3884177192738161</v>
      </c>
    </row>
    <row r="7355" spans="26:35" hidden="1" x14ac:dyDescent="0.25">
      <c r="Z7355"/>
      <c r="AD7355" s="5">
        <f t="shared" si="482"/>
        <v>47400</v>
      </c>
      <c r="AE7355" s="96" cm="1">
        <f t="array" ref="AE7355">_xlfn.XLOOKUP(AD7354,SELICHistorico[Data],SELICHistorico[SELIC dia]/100,AE7354,0)</f>
        <v>5.4266000000000004E-4</v>
      </c>
      <c r="AF7355" s="80">
        <f t="shared" si="480"/>
        <v>2.3897138180333575</v>
      </c>
      <c r="AG7355" s="123">
        <f t="shared" si="479"/>
        <v>2389.7138180000002</v>
      </c>
      <c r="AH7355" s="126" cm="1">
        <f t="array" ref="AH7355">_xlfn.XLOOKUP(AD7354,CDIHistorico_[Data],CDIHistorico_[CDI dia]/100,AH7354,0)</f>
        <v>5.4266000000000004E-4</v>
      </c>
      <c r="AI7355" s="2">
        <f t="shared" si="481"/>
        <v>2.3897138180333575</v>
      </c>
    </row>
    <row r="7356" spans="26:35" hidden="1" x14ac:dyDescent="0.25">
      <c r="Z7356"/>
      <c r="AD7356" s="5">
        <f t="shared" si="482"/>
        <v>47401</v>
      </c>
      <c r="AE7356" s="96" cm="1">
        <f t="array" ref="AE7356">_xlfn.XLOOKUP(AD7355,SELICHistorico[Data],SELICHistorico[SELIC dia]/100,AE7355,0)</f>
        <v>5.4266000000000004E-4</v>
      </c>
      <c r="AF7356" s="80">
        <f t="shared" si="480"/>
        <v>2.3910106201338515</v>
      </c>
      <c r="AG7356" s="123">
        <f t="shared" si="479"/>
        <v>2391.01062</v>
      </c>
      <c r="AH7356" s="126" cm="1">
        <f t="array" ref="AH7356">_xlfn.XLOOKUP(AD7355,CDIHistorico_[Data],CDIHistorico_[CDI dia]/100,AH7355,0)</f>
        <v>5.4266000000000004E-4</v>
      </c>
      <c r="AI7356" s="2">
        <f t="shared" si="481"/>
        <v>2.3910106201338515</v>
      </c>
    </row>
    <row r="7357" spans="26:35" hidden="1" x14ac:dyDescent="0.25">
      <c r="Z7357"/>
      <c r="AD7357" s="5">
        <f t="shared" si="482"/>
        <v>47402</v>
      </c>
      <c r="AE7357" s="96" cm="1">
        <f t="array" ref="AE7357">_xlfn.XLOOKUP(AD7356,SELICHistorico[Data],SELICHistorico[SELIC dia]/100,AE7356,0)</f>
        <v>5.4266000000000004E-4</v>
      </c>
      <c r="AF7357" s="80">
        <f t="shared" si="480"/>
        <v>2.3923081259569732</v>
      </c>
      <c r="AG7357" s="123">
        <f t="shared" si="479"/>
        <v>2392.308125</v>
      </c>
      <c r="AH7357" s="126" cm="1">
        <f t="array" ref="AH7357">_xlfn.XLOOKUP(AD7356,CDIHistorico_[Data],CDIHistorico_[CDI dia]/100,AH7356,0)</f>
        <v>5.4266000000000004E-4</v>
      </c>
      <c r="AI7357" s="2">
        <f t="shared" si="481"/>
        <v>2.3923081259569732</v>
      </c>
    </row>
    <row r="7358" spans="26:35" hidden="1" x14ac:dyDescent="0.25">
      <c r="Z7358"/>
      <c r="AD7358" s="5">
        <f t="shared" si="482"/>
        <v>47406</v>
      </c>
      <c r="AE7358" s="96" cm="1">
        <f t="array" ref="AE7358">_xlfn.XLOOKUP(AD7357,SELICHistorico[Data],SELICHistorico[SELIC dia]/100,AE7357,0)</f>
        <v>5.4266000000000004E-4</v>
      </c>
      <c r="AF7358" s="80">
        <f t="shared" si="480"/>
        <v>2.3936063358846051</v>
      </c>
      <c r="AG7358" s="123">
        <f t="shared" si="479"/>
        <v>2393.6063349999999</v>
      </c>
      <c r="AH7358" s="126" cm="1">
        <f t="array" ref="AH7358">_xlfn.XLOOKUP(AD7357,CDIHistorico_[Data],CDIHistorico_[CDI dia]/100,AH7357,0)</f>
        <v>5.4266000000000004E-4</v>
      </c>
      <c r="AI7358" s="2">
        <f t="shared" si="481"/>
        <v>2.3936063358846051</v>
      </c>
    </row>
    <row r="7359" spans="26:35" hidden="1" x14ac:dyDescent="0.25">
      <c r="Z7359"/>
      <c r="AD7359" s="5">
        <f t="shared" si="482"/>
        <v>47407</v>
      </c>
      <c r="AE7359" s="96" cm="1">
        <f t="array" ref="AE7359">_xlfn.XLOOKUP(AD7358,SELICHistorico[Data],SELICHistorico[SELIC dia]/100,AE7358,0)</f>
        <v>5.4266000000000004E-4</v>
      </c>
      <c r="AF7359" s="80">
        <f t="shared" si="480"/>
        <v>2.3949052502988364</v>
      </c>
      <c r="AG7359" s="123">
        <f t="shared" si="479"/>
        <v>2394.9052499999998</v>
      </c>
      <c r="AH7359" s="126" cm="1">
        <f t="array" ref="AH7359">_xlfn.XLOOKUP(AD7358,CDIHistorico_[Data],CDIHistorico_[CDI dia]/100,AH7358,0)</f>
        <v>5.4266000000000004E-4</v>
      </c>
      <c r="AI7359" s="2">
        <f t="shared" si="481"/>
        <v>2.3949052502988364</v>
      </c>
    </row>
    <row r="7360" spans="26:35" hidden="1" x14ac:dyDescent="0.25">
      <c r="Z7360"/>
      <c r="AD7360" s="5">
        <f t="shared" si="482"/>
        <v>47408</v>
      </c>
      <c r="AE7360" s="96" cm="1">
        <f t="array" ref="AE7360">_xlfn.XLOOKUP(AD7359,SELICHistorico[Data],SELICHistorico[SELIC dia]/100,AE7359,0)</f>
        <v>5.4266000000000004E-4</v>
      </c>
      <c r="AF7360" s="80">
        <f t="shared" si="480"/>
        <v>2.3962048695819638</v>
      </c>
      <c r="AG7360" s="123">
        <f t="shared" si="479"/>
        <v>2396.2048690000001</v>
      </c>
      <c r="AH7360" s="126" cm="1">
        <f t="array" ref="AH7360">_xlfn.XLOOKUP(AD7359,CDIHistorico_[Data],CDIHistorico_[CDI dia]/100,AH7359,0)</f>
        <v>5.4266000000000004E-4</v>
      </c>
      <c r="AI7360" s="2">
        <f t="shared" si="481"/>
        <v>2.3962048695819638</v>
      </c>
    </row>
    <row r="7361" spans="26:35" hidden="1" x14ac:dyDescent="0.25">
      <c r="Z7361"/>
      <c r="AD7361" s="5">
        <f t="shared" si="482"/>
        <v>47409</v>
      </c>
      <c r="AE7361" s="96" cm="1">
        <f t="array" ref="AE7361">_xlfn.XLOOKUP(AD7360,SELICHistorico[Data],SELICHistorico[SELIC dia]/100,AE7360,0)</f>
        <v>5.4266000000000004E-4</v>
      </c>
      <c r="AF7361" s="80">
        <f t="shared" si="480"/>
        <v>2.3975051941164911</v>
      </c>
      <c r="AG7361" s="123">
        <f t="shared" si="479"/>
        <v>2397.5051939999998</v>
      </c>
      <c r="AH7361" s="126" cm="1">
        <f t="array" ref="AH7361">_xlfn.XLOOKUP(AD7360,CDIHistorico_[Data],CDIHistorico_[CDI dia]/100,AH7360,0)</f>
        <v>5.4266000000000004E-4</v>
      </c>
      <c r="AI7361" s="2">
        <f t="shared" si="481"/>
        <v>2.3975051941164911</v>
      </c>
    </row>
    <row r="7362" spans="26:35" hidden="1" x14ac:dyDescent="0.25">
      <c r="Z7362"/>
      <c r="AD7362" s="5">
        <f t="shared" si="482"/>
        <v>47410</v>
      </c>
      <c r="AE7362" s="96" cm="1">
        <f t="array" ref="AE7362">_xlfn.XLOOKUP(AD7361,SELICHistorico[Data],SELICHistorico[SELIC dia]/100,AE7361,0)</f>
        <v>5.4266000000000004E-4</v>
      </c>
      <c r="AF7362" s="80">
        <f t="shared" si="480"/>
        <v>2.3988062242851305</v>
      </c>
      <c r="AG7362" s="123">
        <f t="shared" si="479"/>
        <v>2398.8062239999999</v>
      </c>
      <c r="AH7362" s="126" cm="1">
        <f t="array" ref="AH7362">_xlfn.XLOOKUP(AD7361,CDIHistorico_[Data],CDIHistorico_[CDI dia]/100,AH7361,0)</f>
        <v>5.4266000000000004E-4</v>
      </c>
      <c r="AI7362" s="2">
        <f t="shared" si="481"/>
        <v>2.3988062242851305</v>
      </c>
    </row>
    <row r="7363" spans="26:35" hidden="1" x14ac:dyDescent="0.25">
      <c r="Z7363"/>
      <c r="AD7363" s="5">
        <f t="shared" si="482"/>
        <v>47413</v>
      </c>
      <c r="AE7363" s="96" cm="1">
        <f t="array" ref="AE7363">_xlfn.XLOOKUP(AD7362,SELICHistorico[Data],SELICHistorico[SELIC dia]/100,AE7362,0)</f>
        <v>5.4266000000000004E-4</v>
      </c>
      <c r="AF7363" s="80">
        <f t="shared" si="480"/>
        <v>2.4001079604708009</v>
      </c>
      <c r="AG7363" s="123">
        <f t="shared" si="479"/>
        <v>2400.1079599999998</v>
      </c>
      <c r="AH7363" s="126" cm="1">
        <f t="array" ref="AH7363">_xlfn.XLOOKUP(AD7362,CDIHistorico_[Data],CDIHistorico_[CDI dia]/100,AH7362,0)</f>
        <v>5.4266000000000004E-4</v>
      </c>
      <c r="AI7363" s="2">
        <f t="shared" si="481"/>
        <v>2.4001079604708009</v>
      </c>
    </row>
    <row r="7364" spans="26:35" hidden="1" x14ac:dyDescent="0.25">
      <c r="Z7364"/>
      <c r="AD7364" s="5">
        <f t="shared" si="482"/>
        <v>47414</v>
      </c>
      <c r="AE7364" s="96" cm="1">
        <f t="array" ref="AE7364">_xlfn.XLOOKUP(AD7363,SELICHistorico[Data],SELICHistorico[SELIC dia]/100,AE7363,0)</f>
        <v>5.4266000000000004E-4</v>
      </c>
      <c r="AF7364" s="80">
        <f t="shared" si="480"/>
        <v>2.4014104030566301</v>
      </c>
      <c r="AG7364" s="123">
        <f t="shared" si="479"/>
        <v>2401.4104029999999</v>
      </c>
      <c r="AH7364" s="126" cm="1">
        <f t="array" ref="AH7364">_xlfn.XLOOKUP(AD7363,CDIHistorico_[Data],CDIHistorico_[CDI dia]/100,AH7363,0)</f>
        <v>5.4266000000000004E-4</v>
      </c>
      <c r="AI7364" s="2">
        <f t="shared" si="481"/>
        <v>2.4014104030566301</v>
      </c>
    </row>
    <row r="7365" spans="26:35" hidden="1" x14ac:dyDescent="0.25">
      <c r="Z7365"/>
      <c r="AD7365" s="5">
        <f t="shared" si="482"/>
        <v>47415</v>
      </c>
      <c r="AE7365" s="96" cm="1">
        <f t="array" ref="AE7365">_xlfn.XLOOKUP(AD7364,SELICHistorico[Data],SELICHistorico[SELIC dia]/100,AE7364,0)</f>
        <v>5.4266000000000004E-4</v>
      </c>
      <c r="AF7365" s="80">
        <f t="shared" si="480"/>
        <v>2.4027135524259529</v>
      </c>
      <c r="AG7365" s="123">
        <f t="shared" si="479"/>
        <v>2402.7135520000002</v>
      </c>
      <c r="AH7365" s="126" cm="1">
        <f t="array" ref="AH7365">_xlfn.XLOOKUP(AD7364,CDIHistorico_[Data],CDIHistorico_[CDI dia]/100,AH7364,0)</f>
        <v>5.4266000000000004E-4</v>
      </c>
      <c r="AI7365" s="2">
        <f t="shared" si="481"/>
        <v>2.4027135524259529</v>
      </c>
    </row>
    <row r="7366" spans="26:35" hidden="1" x14ac:dyDescent="0.25">
      <c r="Z7366"/>
      <c r="AD7366" s="5">
        <f t="shared" si="482"/>
        <v>47416</v>
      </c>
      <c r="AE7366" s="96" cm="1">
        <f t="array" ref="AE7366">_xlfn.XLOOKUP(AD7365,SELICHistorico[Data],SELICHistorico[SELIC dia]/100,AE7365,0)</f>
        <v>5.4266000000000004E-4</v>
      </c>
      <c r="AF7366" s="80">
        <f t="shared" si="480"/>
        <v>2.4040174089623125</v>
      </c>
      <c r="AG7366" s="123">
        <f t="shared" si="479"/>
        <v>2404.0174080000002</v>
      </c>
      <c r="AH7366" s="126" cm="1">
        <f t="array" ref="AH7366">_xlfn.XLOOKUP(AD7365,CDIHistorico_[Data],CDIHistorico_[CDI dia]/100,AH7365,0)</f>
        <v>5.4266000000000004E-4</v>
      </c>
      <c r="AI7366" s="2">
        <f t="shared" si="481"/>
        <v>2.4040174089623125</v>
      </c>
    </row>
    <row r="7367" spans="26:35" hidden="1" x14ac:dyDescent="0.25">
      <c r="Z7367"/>
      <c r="AD7367" s="5">
        <f t="shared" si="482"/>
        <v>47417</v>
      </c>
      <c r="AE7367" s="96" cm="1">
        <f t="array" ref="AE7367">_xlfn.XLOOKUP(AD7366,SELICHistorico[Data],SELICHistorico[SELIC dia]/100,AE7366,0)</f>
        <v>5.4266000000000004E-4</v>
      </c>
      <c r="AF7367" s="80">
        <f t="shared" si="480"/>
        <v>2.4053219730494599</v>
      </c>
      <c r="AG7367" s="123">
        <f t="shared" si="479"/>
        <v>2405.3219730000001</v>
      </c>
      <c r="AH7367" s="126" cm="1">
        <f t="array" ref="AH7367">_xlfn.XLOOKUP(AD7366,CDIHistorico_[Data],CDIHistorico_[CDI dia]/100,AH7366,0)</f>
        <v>5.4266000000000004E-4</v>
      </c>
      <c r="AI7367" s="2">
        <f t="shared" si="481"/>
        <v>2.4053219730494599</v>
      </c>
    </row>
    <row r="7368" spans="26:35" hidden="1" x14ac:dyDescent="0.25">
      <c r="Z7368"/>
      <c r="AD7368" s="5">
        <f t="shared" si="482"/>
        <v>47420</v>
      </c>
      <c r="AE7368" s="96" cm="1">
        <f t="array" ref="AE7368">_xlfn.XLOOKUP(AD7367,SELICHistorico[Data],SELICHistorico[SELIC dia]/100,AE7367,0)</f>
        <v>5.4266000000000004E-4</v>
      </c>
      <c r="AF7368" s="80">
        <f t="shared" si="480"/>
        <v>2.4066272450713551</v>
      </c>
      <c r="AG7368" s="123">
        <f t="shared" si="479"/>
        <v>2406.6272450000001</v>
      </c>
      <c r="AH7368" s="126" cm="1">
        <f t="array" ref="AH7368">_xlfn.XLOOKUP(AD7367,CDIHistorico_[Data],CDIHistorico_[CDI dia]/100,AH7367,0)</f>
        <v>5.4266000000000004E-4</v>
      </c>
      <c r="AI7368" s="2">
        <f t="shared" si="481"/>
        <v>2.4066272450713551</v>
      </c>
    </row>
    <row r="7369" spans="26:35" hidden="1" x14ac:dyDescent="0.25">
      <c r="Z7369"/>
      <c r="AD7369" s="5">
        <f t="shared" si="482"/>
        <v>47421</v>
      </c>
      <c r="AE7369" s="96" cm="1">
        <f t="array" ref="AE7369">_xlfn.XLOOKUP(AD7368,SELICHistorico[Data],SELICHistorico[SELIC dia]/100,AE7368,0)</f>
        <v>5.4266000000000004E-4</v>
      </c>
      <c r="AF7369" s="80">
        <f t="shared" si="480"/>
        <v>2.4079332254121657</v>
      </c>
      <c r="AG7369" s="123">
        <f t="shared" si="479"/>
        <v>2407.9332250000002</v>
      </c>
      <c r="AH7369" s="126" cm="1">
        <f t="array" ref="AH7369">_xlfn.XLOOKUP(AD7368,CDIHistorico_[Data],CDIHistorico_[CDI dia]/100,AH7368,0)</f>
        <v>5.4266000000000004E-4</v>
      </c>
      <c r="AI7369" s="2">
        <f t="shared" si="481"/>
        <v>2.4079332254121657</v>
      </c>
    </row>
    <row r="7370" spans="26:35" hidden="1" x14ac:dyDescent="0.25">
      <c r="Z7370"/>
      <c r="AD7370" s="5">
        <f t="shared" si="482"/>
        <v>47422</v>
      </c>
      <c r="AE7370" s="96" cm="1">
        <f t="array" ref="AE7370">_xlfn.XLOOKUP(AD7369,SELICHistorico[Data],SELICHistorico[SELIC dia]/100,AE7369,0)</f>
        <v>5.4266000000000004E-4</v>
      </c>
      <c r="AF7370" s="80">
        <f t="shared" si="480"/>
        <v>2.409239914456268</v>
      </c>
      <c r="AG7370" s="123">
        <f t="shared" si="479"/>
        <v>2409.2399140000002</v>
      </c>
      <c r="AH7370" s="126" cm="1">
        <f t="array" ref="AH7370">_xlfn.XLOOKUP(AD7369,CDIHistorico_[Data],CDIHistorico_[CDI dia]/100,AH7369,0)</f>
        <v>5.4266000000000004E-4</v>
      </c>
      <c r="AI7370" s="2">
        <f t="shared" si="481"/>
        <v>2.409239914456268</v>
      </c>
    </row>
    <row r="7371" spans="26:35" hidden="1" x14ac:dyDescent="0.25">
      <c r="Z7371"/>
      <c r="AD7371" s="5">
        <f t="shared" si="482"/>
        <v>47423</v>
      </c>
      <c r="AE7371" s="96" cm="1">
        <f t="array" ref="AE7371">_xlfn.XLOOKUP(AD7370,SELICHistorico[Data],SELICHistorico[SELIC dia]/100,AE7370,0)</f>
        <v>5.4266000000000004E-4</v>
      </c>
      <c r="AF7371" s="80">
        <f t="shared" si="480"/>
        <v>2.4105473125882471</v>
      </c>
      <c r="AG7371" s="123">
        <f t="shared" si="479"/>
        <v>2410.5473120000001</v>
      </c>
      <c r="AH7371" s="126" cm="1">
        <f t="array" ref="AH7371">_xlfn.XLOOKUP(AD7370,CDIHistorico_[Data],CDIHistorico_[CDI dia]/100,AH7370,0)</f>
        <v>5.4266000000000004E-4</v>
      </c>
      <c r="AI7371" s="2">
        <f t="shared" si="481"/>
        <v>2.4105473125882471</v>
      </c>
    </row>
    <row r="7372" spans="26:35" hidden="1" x14ac:dyDescent="0.25">
      <c r="Z7372"/>
      <c r="AD7372" s="5">
        <f t="shared" si="482"/>
        <v>47427</v>
      </c>
      <c r="AE7372" s="96" cm="1">
        <f t="array" ref="AE7372">_xlfn.XLOOKUP(AD7371,SELICHistorico[Data],SELICHistorico[SELIC dia]/100,AE7371,0)</f>
        <v>5.4266000000000004E-4</v>
      </c>
      <c r="AF7372" s="80">
        <f t="shared" si="480"/>
        <v>2.4118554201928961</v>
      </c>
      <c r="AG7372" s="123">
        <f t="shared" ref="AG7372:AG7435" si="483">TRUNC(1000*AF7372,6)</f>
        <v>2411.8554199999999</v>
      </c>
      <c r="AH7372" s="126" cm="1">
        <f t="array" ref="AH7372">_xlfn.XLOOKUP(AD7371,CDIHistorico_[Data],CDIHistorico_[CDI dia]/100,AH7371,0)</f>
        <v>5.4266000000000004E-4</v>
      </c>
      <c r="AI7372" s="2">
        <f t="shared" si="481"/>
        <v>2.4118554201928961</v>
      </c>
    </row>
    <row r="7373" spans="26:35" hidden="1" x14ac:dyDescent="0.25">
      <c r="Z7373"/>
      <c r="AD7373" s="5">
        <f t="shared" si="482"/>
        <v>47428</v>
      </c>
      <c r="AE7373" s="96" cm="1">
        <f t="array" ref="AE7373">_xlfn.XLOOKUP(AD7372,SELICHistorico[Data],SELICHistorico[SELIC dia]/100,AE7372,0)</f>
        <v>5.4266000000000004E-4</v>
      </c>
      <c r="AF7373" s="80">
        <f t="shared" ref="AF7373:AF7436" si="484">AF7372*(1+AE7373)</f>
        <v>2.4131642376552183</v>
      </c>
      <c r="AG7373" s="123">
        <f t="shared" si="483"/>
        <v>2413.164237</v>
      </c>
      <c r="AH7373" s="126" cm="1">
        <f t="array" ref="AH7373">_xlfn.XLOOKUP(AD7372,CDIHistorico_[Data],CDIHistorico_[CDI dia]/100,AH7372,0)</f>
        <v>5.4266000000000004E-4</v>
      </c>
      <c r="AI7373" s="2">
        <f t="shared" ref="AI7373:AI7436" si="485">AI7372*(1+AH7373)</f>
        <v>2.4131642376552183</v>
      </c>
    </row>
    <row r="7374" spans="26:35" hidden="1" x14ac:dyDescent="0.25">
      <c r="Z7374"/>
      <c r="AD7374" s="5">
        <f t="shared" si="482"/>
        <v>47429</v>
      </c>
      <c r="AE7374" s="96" cm="1">
        <f t="array" ref="AE7374">_xlfn.XLOOKUP(AD7373,SELICHistorico[Data],SELICHistorico[SELIC dia]/100,AE7373,0)</f>
        <v>5.4266000000000004E-4</v>
      </c>
      <c r="AF7374" s="80">
        <f t="shared" si="484"/>
        <v>2.4144737653604245</v>
      </c>
      <c r="AG7374" s="123">
        <f t="shared" si="483"/>
        <v>2414.4737650000002</v>
      </c>
      <c r="AH7374" s="126" cm="1">
        <f t="array" ref="AH7374">_xlfn.XLOOKUP(AD7373,CDIHistorico_[Data],CDIHistorico_[CDI dia]/100,AH7373,0)</f>
        <v>5.4266000000000004E-4</v>
      </c>
      <c r="AI7374" s="2">
        <f t="shared" si="485"/>
        <v>2.4144737653604245</v>
      </c>
    </row>
    <row r="7375" spans="26:35" hidden="1" x14ac:dyDescent="0.25">
      <c r="Z7375"/>
      <c r="AD7375" s="5">
        <f t="shared" si="482"/>
        <v>47430</v>
      </c>
      <c r="AE7375" s="96" cm="1">
        <f t="array" ref="AE7375">_xlfn.XLOOKUP(AD7374,SELICHistorico[Data],SELICHistorico[SELIC dia]/100,AE7374,0)</f>
        <v>5.4266000000000004E-4</v>
      </c>
      <c r="AF7375" s="80">
        <f t="shared" si="484"/>
        <v>2.4157840036939349</v>
      </c>
      <c r="AG7375" s="123">
        <f t="shared" si="483"/>
        <v>2415.7840030000002</v>
      </c>
      <c r="AH7375" s="126" cm="1">
        <f t="array" ref="AH7375">_xlfn.XLOOKUP(AD7374,CDIHistorico_[Data],CDIHistorico_[CDI dia]/100,AH7374,0)</f>
        <v>5.4266000000000004E-4</v>
      </c>
      <c r="AI7375" s="2">
        <f t="shared" si="485"/>
        <v>2.4157840036939349</v>
      </c>
    </row>
    <row r="7376" spans="26:35" hidden="1" x14ac:dyDescent="0.25">
      <c r="Z7376"/>
      <c r="AD7376" s="5">
        <f t="shared" si="482"/>
        <v>47431</v>
      </c>
      <c r="AE7376" s="96" cm="1">
        <f t="array" ref="AE7376">_xlfn.XLOOKUP(AD7375,SELICHistorico[Data],SELICHistorico[SELIC dia]/100,AE7375,0)</f>
        <v>5.4266000000000004E-4</v>
      </c>
      <c r="AF7376" s="80">
        <f t="shared" si="484"/>
        <v>2.4170949530413797</v>
      </c>
      <c r="AG7376" s="123">
        <f t="shared" si="483"/>
        <v>2417.0949529999998</v>
      </c>
      <c r="AH7376" s="126" cm="1">
        <f t="array" ref="AH7376">_xlfn.XLOOKUP(AD7375,CDIHistorico_[Data],CDIHistorico_[CDI dia]/100,AH7375,0)</f>
        <v>5.4266000000000004E-4</v>
      </c>
      <c r="AI7376" s="2">
        <f t="shared" si="485"/>
        <v>2.4170949530413797</v>
      </c>
    </row>
    <row r="7377" spans="26:35" hidden="1" x14ac:dyDescent="0.25">
      <c r="Z7377"/>
      <c r="AD7377" s="5">
        <f t="shared" si="482"/>
        <v>47434</v>
      </c>
      <c r="AE7377" s="96" cm="1">
        <f t="array" ref="AE7377">_xlfn.XLOOKUP(AD7376,SELICHistorico[Data],SELICHistorico[SELIC dia]/100,AE7376,0)</f>
        <v>5.4266000000000004E-4</v>
      </c>
      <c r="AF7377" s="80">
        <f t="shared" si="484"/>
        <v>2.4184066137885973</v>
      </c>
      <c r="AG7377" s="123">
        <f t="shared" si="483"/>
        <v>2418.4066130000001</v>
      </c>
      <c r="AH7377" s="126" cm="1">
        <f t="array" ref="AH7377">_xlfn.XLOOKUP(AD7376,CDIHistorico_[Data],CDIHistorico_[CDI dia]/100,AH7376,0)</f>
        <v>5.4266000000000004E-4</v>
      </c>
      <c r="AI7377" s="2">
        <f t="shared" si="485"/>
        <v>2.4184066137885973</v>
      </c>
    </row>
    <row r="7378" spans="26:35" hidden="1" x14ac:dyDescent="0.25">
      <c r="Z7378"/>
      <c r="AD7378" s="5">
        <f t="shared" si="482"/>
        <v>47435</v>
      </c>
      <c r="AE7378" s="96" cm="1">
        <f t="array" ref="AE7378">_xlfn.XLOOKUP(AD7377,SELICHistorico[Data],SELICHistorico[SELIC dia]/100,AE7377,0)</f>
        <v>5.4266000000000004E-4</v>
      </c>
      <c r="AF7378" s="80">
        <f t="shared" si="484"/>
        <v>2.419718986321636</v>
      </c>
      <c r="AG7378" s="123">
        <f t="shared" si="483"/>
        <v>2419.7189859999999</v>
      </c>
      <c r="AH7378" s="126" cm="1">
        <f t="array" ref="AH7378">_xlfn.XLOOKUP(AD7377,CDIHistorico_[Data],CDIHistorico_[CDI dia]/100,AH7377,0)</f>
        <v>5.4266000000000004E-4</v>
      </c>
      <c r="AI7378" s="2">
        <f t="shared" si="485"/>
        <v>2.419718986321636</v>
      </c>
    </row>
    <row r="7379" spans="26:35" hidden="1" x14ac:dyDescent="0.25">
      <c r="Z7379"/>
      <c r="AD7379" s="5">
        <f t="shared" si="482"/>
        <v>47436</v>
      </c>
      <c r="AE7379" s="96" cm="1">
        <f t="array" ref="AE7379">_xlfn.XLOOKUP(AD7378,SELICHistorico[Data],SELICHistorico[SELIC dia]/100,AE7378,0)</f>
        <v>5.4266000000000004E-4</v>
      </c>
      <c r="AF7379" s="80">
        <f t="shared" si="484"/>
        <v>2.4210320710267532</v>
      </c>
      <c r="AG7379" s="123">
        <f t="shared" si="483"/>
        <v>2421.0320710000001</v>
      </c>
      <c r="AH7379" s="126" cm="1">
        <f t="array" ref="AH7379">_xlfn.XLOOKUP(AD7378,CDIHistorico_[Data],CDIHistorico_[CDI dia]/100,AH7378,0)</f>
        <v>5.4266000000000004E-4</v>
      </c>
      <c r="AI7379" s="2">
        <f t="shared" si="485"/>
        <v>2.4210320710267532</v>
      </c>
    </row>
    <row r="7380" spans="26:35" hidden="1" x14ac:dyDescent="0.25">
      <c r="Z7380"/>
      <c r="AD7380" s="5">
        <f t="shared" ref="AD7380:AD7443" si="486">WORKDAY(AD7379,1,feriados)</f>
        <v>47438</v>
      </c>
      <c r="AE7380" s="96" cm="1">
        <f t="array" ref="AE7380">_xlfn.XLOOKUP(AD7379,SELICHistorico[Data],SELICHistorico[SELIC dia]/100,AE7379,0)</f>
        <v>5.4266000000000004E-4</v>
      </c>
      <c r="AF7380" s="80">
        <f t="shared" si="484"/>
        <v>2.4223458682904169</v>
      </c>
      <c r="AG7380" s="123">
        <f t="shared" si="483"/>
        <v>2422.3458679999999</v>
      </c>
      <c r="AH7380" s="126" cm="1">
        <f t="array" ref="AH7380">_xlfn.XLOOKUP(AD7379,CDIHistorico_[Data],CDIHistorico_[CDI dia]/100,AH7379,0)</f>
        <v>5.4266000000000004E-4</v>
      </c>
      <c r="AI7380" s="2">
        <f t="shared" si="485"/>
        <v>2.4223458682904169</v>
      </c>
    </row>
    <row r="7381" spans="26:35" hidden="1" x14ac:dyDescent="0.25">
      <c r="Z7381"/>
      <c r="AD7381" s="5">
        <f t="shared" si="486"/>
        <v>47441</v>
      </c>
      <c r="AE7381" s="96" cm="1">
        <f t="array" ref="AE7381">_xlfn.XLOOKUP(AD7380,SELICHistorico[Data],SELICHistorico[SELIC dia]/100,AE7380,0)</f>
        <v>5.4266000000000004E-4</v>
      </c>
      <c r="AF7381" s="80">
        <f t="shared" si="484"/>
        <v>2.4236603784993034</v>
      </c>
      <c r="AG7381" s="123">
        <f t="shared" si="483"/>
        <v>2423.660378</v>
      </c>
      <c r="AH7381" s="126" cm="1">
        <f t="array" ref="AH7381">_xlfn.XLOOKUP(AD7380,CDIHistorico_[Data],CDIHistorico_[CDI dia]/100,AH7380,0)</f>
        <v>5.4266000000000004E-4</v>
      </c>
      <c r="AI7381" s="2">
        <f t="shared" si="485"/>
        <v>2.4236603784993034</v>
      </c>
    </row>
    <row r="7382" spans="26:35" hidden="1" x14ac:dyDescent="0.25">
      <c r="Z7382"/>
      <c r="AD7382" s="5">
        <f t="shared" si="486"/>
        <v>47443</v>
      </c>
      <c r="AE7382" s="96" cm="1">
        <f t="array" ref="AE7382">_xlfn.XLOOKUP(AD7381,SELICHistorico[Data],SELICHistorico[SELIC dia]/100,AE7381,0)</f>
        <v>5.4266000000000004E-4</v>
      </c>
      <c r="AF7382" s="80">
        <f t="shared" si="484"/>
        <v>2.4249756020402997</v>
      </c>
      <c r="AG7382" s="123">
        <f t="shared" si="483"/>
        <v>2424.975602</v>
      </c>
      <c r="AH7382" s="126" cm="1">
        <f t="array" ref="AH7382">_xlfn.XLOOKUP(AD7381,CDIHistorico_[Data],CDIHistorico_[CDI dia]/100,AH7381,0)</f>
        <v>5.4266000000000004E-4</v>
      </c>
      <c r="AI7382" s="2">
        <f t="shared" si="485"/>
        <v>2.4249756020402997</v>
      </c>
    </row>
    <row r="7383" spans="26:35" hidden="1" x14ac:dyDescent="0.25">
      <c r="Z7383"/>
      <c r="AD7383" s="5">
        <f t="shared" si="486"/>
        <v>47444</v>
      </c>
      <c r="AE7383" s="96" cm="1">
        <f t="array" ref="AE7383">_xlfn.XLOOKUP(AD7382,SELICHistorico[Data],SELICHistorico[SELIC dia]/100,AE7382,0)</f>
        <v>5.4266000000000004E-4</v>
      </c>
      <c r="AF7383" s="80">
        <f t="shared" si="484"/>
        <v>2.4262915393005029</v>
      </c>
      <c r="AG7383" s="123">
        <f t="shared" si="483"/>
        <v>2426.2915389999998</v>
      </c>
      <c r="AH7383" s="126" cm="1">
        <f t="array" ref="AH7383">_xlfn.XLOOKUP(AD7382,CDIHistorico_[Data],CDIHistorico_[CDI dia]/100,AH7382,0)</f>
        <v>5.4266000000000004E-4</v>
      </c>
      <c r="AI7383" s="2">
        <f t="shared" si="485"/>
        <v>2.4262915393005029</v>
      </c>
    </row>
    <row r="7384" spans="26:35" hidden="1" x14ac:dyDescent="0.25">
      <c r="Z7384"/>
      <c r="AD7384" s="5">
        <f t="shared" si="486"/>
        <v>47445</v>
      </c>
      <c r="AE7384" s="96" cm="1">
        <f t="array" ref="AE7384">_xlfn.XLOOKUP(AD7383,SELICHistorico[Data],SELICHistorico[SELIC dia]/100,AE7383,0)</f>
        <v>5.4266000000000004E-4</v>
      </c>
      <c r="AF7384" s="80">
        <f t="shared" si="484"/>
        <v>2.4276081906672196</v>
      </c>
      <c r="AG7384" s="123">
        <f t="shared" si="483"/>
        <v>2427.6081899999999</v>
      </c>
      <c r="AH7384" s="126" cm="1">
        <f t="array" ref="AH7384">_xlfn.XLOOKUP(AD7383,CDIHistorico_[Data],CDIHistorico_[CDI dia]/100,AH7383,0)</f>
        <v>5.4266000000000004E-4</v>
      </c>
      <c r="AI7384" s="2">
        <f t="shared" si="485"/>
        <v>2.4276081906672196</v>
      </c>
    </row>
    <row r="7385" spans="26:35" hidden="1" x14ac:dyDescent="0.25">
      <c r="Z7385"/>
      <c r="AD7385" s="5">
        <f t="shared" si="486"/>
        <v>47448</v>
      </c>
      <c r="AE7385" s="96" cm="1">
        <f t="array" ref="AE7385">_xlfn.XLOOKUP(AD7384,SELICHistorico[Data],SELICHistorico[SELIC dia]/100,AE7384,0)</f>
        <v>5.4266000000000004E-4</v>
      </c>
      <c r="AF7385" s="80">
        <f t="shared" si="484"/>
        <v>2.4289255565279673</v>
      </c>
      <c r="AG7385" s="123">
        <f t="shared" si="483"/>
        <v>2428.9255560000001</v>
      </c>
      <c r="AH7385" s="126" cm="1">
        <f t="array" ref="AH7385">_xlfn.XLOOKUP(AD7384,CDIHistorico_[Data],CDIHistorico_[CDI dia]/100,AH7384,0)</f>
        <v>5.4266000000000004E-4</v>
      </c>
      <c r="AI7385" s="2">
        <f t="shared" si="485"/>
        <v>2.4289255565279673</v>
      </c>
    </row>
    <row r="7386" spans="26:35" hidden="1" x14ac:dyDescent="0.25">
      <c r="Z7386"/>
      <c r="AD7386" s="5">
        <f t="shared" si="486"/>
        <v>47449</v>
      </c>
      <c r="AE7386" s="96" cm="1">
        <f t="array" ref="AE7386">_xlfn.XLOOKUP(AD7385,SELICHistorico[Data],SELICHistorico[SELIC dia]/100,AE7385,0)</f>
        <v>5.4266000000000004E-4</v>
      </c>
      <c r="AF7386" s="80">
        <f t="shared" si="484"/>
        <v>2.4302436372704728</v>
      </c>
      <c r="AG7386" s="123">
        <f t="shared" si="483"/>
        <v>2430.243637</v>
      </c>
      <c r="AH7386" s="126" cm="1">
        <f t="array" ref="AH7386">_xlfn.XLOOKUP(AD7385,CDIHistorico_[Data],CDIHistorico_[CDI dia]/100,AH7385,0)</f>
        <v>5.4266000000000004E-4</v>
      </c>
      <c r="AI7386" s="2">
        <f t="shared" si="485"/>
        <v>2.4302436372704728</v>
      </c>
    </row>
    <row r="7387" spans="26:35" hidden="1" x14ac:dyDescent="0.25">
      <c r="Z7387"/>
      <c r="AD7387" s="5">
        <f t="shared" si="486"/>
        <v>47450</v>
      </c>
      <c r="AE7387" s="96" cm="1">
        <f t="array" ref="AE7387">_xlfn.XLOOKUP(AD7386,SELICHistorico[Data],SELICHistorico[SELIC dia]/100,AE7386,0)</f>
        <v>5.4266000000000004E-4</v>
      </c>
      <c r="AF7387" s="80">
        <f t="shared" si="484"/>
        <v>2.4315624332826742</v>
      </c>
      <c r="AG7387" s="123">
        <f t="shared" si="483"/>
        <v>2431.5624330000001</v>
      </c>
      <c r="AH7387" s="126" cm="1">
        <f t="array" ref="AH7387">_xlfn.XLOOKUP(AD7386,CDIHistorico_[Data],CDIHistorico_[CDI dia]/100,AH7386,0)</f>
        <v>5.4266000000000004E-4</v>
      </c>
      <c r="AI7387" s="2">
        <f t="shared" si="485"/>
        <v>2.4315624332826742</v>
      </c>
    </row>
    <row r="7388" spans="26:35" hidden="1" x14ac:dyDescent="0.25">
      <c r="Z7388"/>
      <c r="AD7388" s="5">
        <f t="shared" si="486"/>
        <v>47451</v>
      </c>
      <c r="AE7388" s="96" cm="1">
        <f t="array" ref="AE7388">_xlfn.XLOOKUP(AD7387,SELICHistorico[Data],SELICHistorico[SELIC dia]/100,AE7387,0)</f>
        <v>5.4266000000000004E-4</v>
      </c>
      <c r="AF7388" s="80">
        <f t="shared" si="484"/>
        <v>2.4328819449527193</v>
      </c>
      <c r="AG7388" s="123">
        <f t="shared" si="483"/>
        <v>2432.8819440000002</v>
      </c>
      <c r="AH7388" s="126" cm="1">
        <f t="array" ref="AH7388">_xlfn.XLOOKUP(AD7387,CDIHistorico_[Data],CDIHistorico_[CDI dia]/100,AH7387,0)</f>
        <v>5.4266000000000004E-4</v>
      </c>
      <c r="AI7388" s="2">
        <f t="shared" si="485"/>
        <v>2.4328819449527193</v>
      </c>
    </row>
    <row r="7389" spans="26:35" hidden="1" x14ac:dyDescent="0.25">
      <c r="Z7389"/>
      <c r="AD7389" s="5">
        <f t="shared" si="486"/>
        <v>47452</v>
      </c>
      <c r="AE7389" s="96" cm="1">
        <f t="array" ref="AE7389">_xlfn.XLOOKUP(AD7388,SELICHistorico[Data],SELICHistorico[SELIC dia]/100,AE7388,0)</f>
        <v>5.4266000000000004E-4</v>
      </c>
      <c r="AF7389" s="80">
        <f t="shared" si="484"/>
        <v>2.4342021726689675</v>
      </c>
      <c r="AG7389" s="123">
        <f t="shared" si="483"/>
        <v>2434.2021719999998</v>
      </c>
      <c r="AH7389" s="126" cm="1">
        <f t="array" ref="AH7389">_xlfn.XLOOKUP(AD7388,CDIHistorico_[Data],CDIHistorico_[CDI dia]/100,AH7388,0)</f>
        <v>5.4266000000000004E-4</v>
      </c>
      <c r="AI7389" s="2">
        <f t="shared" si="485"/>
        <v>2.4342021726689675</v>
      </c>
    </row>
    <row r="7390" spans="26:35" hidden="1" x14ac:dyDescent="0.25">
      <c r="Z7390"/>
      <c r="AD7390" s="5">
        <f t="shared" si="486"/>
        <v>47455</v>
      </c>
      <c r="AE7390" s="96" cm="1">
        <f t="array" ref="AE7390">_xlfn.XLOOKUP(AD7389,SELICHistorico[Data],SELICHistorico[SELIC dia]/100,AE7389,0)</f>
        <v>5.4266000000000004E-4</v>
      </c>
      <c r="AF7390" s="80">
        <f t="shared" si="484"/>
        <v>2.4355231168199882</v>
      </c>
      <c r="AG7390" s="123">
        <f t="shared" si="483"/>
        <v>2435.5231159999998</v>
      </c>
      <c r="AH7390" s="126" cm="1">
        <f t="array" ref="AH7390">_xlfn.XLOOKUP(AD7389,CDIHistorico_[Data],CDIHistorico_[CDI dia]/100,AH7389,0)</f>
        <v>5.4266000000000004E-4</v>
      </c>
      <c r="AI7390" s="2">
        <f t="shared" si="485"/>
        <v>2.4355231168199882</v>
      </c>
    </row>
    <row r="7391" spans="26:35" hidden="1" x14ac:dyDescent="0.25">
      <c r="Z7391"/>
      <c r="AD7391" s="5">
        <f t="shared" si="486"/>
        <v>47456</v>
      </c>
      <c r="AE7391" s="96" cm="1">
        <f t="array" ref="AE7391">_xlfn.XLOOKUP(AD7390,SELICHistorico[Data],SELICHistorico[SELIC dia]/100,AE7390,0)</f>
        <v>5.4266000000000004E-4</v>
      </c>
      <c r="AF7391" s="80">
        <f t="shared" si="484"/>
        <v>2.4368447777945619</v>
      </c>
      <c r="AG7391" s="123">
        <f t="shared" si="483"/>
        <v>2436.8447769999998</v>
      </c>
      <c r="AH7391" s="126" cm="1">
        <f t="array" ref="AH7391">_xlfn.XLOOKUP(AD7390,CDIHistorico_[Data],CDIHistorico_[CDI dia]/100,AH7390,0)</f>
        <v>5.4266000000000004E-4</v>
      </c>
      <c r="AI7391" s="2">
        <f t="shared" si="485"/>
        <v>2.4368447777945619</v>
      </c>
    </row>
    <row r="7392" spans="26:35" hidden="1" x14ac:dyDescent="0.25">
      <c r="Z7392"/>
      <c r="AD7392" s="5">
        <f t="shared" si="486"/>
        <v>47457</v>
      </c>
      <c r="AE7392" s="96" cm="1">
        <f t="array" ref="AE7392">_xlfn.XLOOKUP(AD7391,SELICHistorico[Data],SELICHistorico[SELIC dia]/100,AE7391,0)</f>
        <v>5.4266000000000004E-4</v>
      </c>
      <c r="AF7392" s="80">
        <f t="shared" si="484"/>
        <v>2.43816715598168</v>
      </c>
      <c r="AG7392" s="123">
        <f t="shared" si="483"/>
        <v>2438.1671550000001</v>
      </c>
      <c r="AH7392" s="126" cm="1">
        <f t="array" ref="AH7392">_xlfn.XLOOKUP(AD7391,CDIHistorico_[Data],CDIHistorico_[CDI dia]/100,AH7391,0)</f>
        <v>5.4266000000000004E-4</v>
      </c>
      <c r="AI7392" s="2">
        <f t="shared" si="485"/>
        <v>2.43816715598168</v>
      </c>
    </row>
    <row r="7393" spans="26:35" hidden="1" x14ac:dyDescent="0.25">
      <c r="Z7393"/>
      <c r="AD7393" s="5">
        <f t="shared" si="486"/>
        <v>47458</v>
      </c>
      <c r="AE7393" s="96" cm="1">
        <f t="array" ref="AE7393">_xlfn.XLOOKUP(AD7392,SELICHistorico[Data],SELICHistorico[SELIC dia]/100,AE7392,0)</f>
        <v>5.4266000000000004E-4</v>
      </c>
      <c r="AF7393" s="80">
        <f t="shared" si="484"/>
        <v>2.439490251770545</v>
      </c>
      <c r="AG7393" s="123">
        <f t="shared" si="483"/>
        <v>2439.4902510000002</v>
      </c>
      <c r="AH7393" s="126" cm="1">
        <f t="array" ref="AH7393">_xlfn.XLOOKUP(AD7392,CDIHistorico_[Data],CDIHistorico_[CDI dia]/100,AH7392,0)</f>
        <v>5.4266000000000004E-4</v>
      </c>
      <c r="AI7393" s="2">
        <f t="shared" si="485"/>
        <v>2.439490251770545</v>
      </c>
    </row>
    <row r="7394" spans="26:35" hidden="1" x14ac:dyDescent="0.25">
      <c r="Z7394"/>
      <c r="AD7394" s="5">
        <f t="shared" si="486"/>
        <v>47459</v>
      </c>
      <c r="AE7394" s="96" cm="1">
        <f t="array" ref="AE7394">_xlfn.XLOOKUP(AD7393,SELICHistorico[Data],SELICHistorico[SELIC dia]/100,AE7393,0)</f>
        <v>5.4266000000000004E-4</v>
      </c>
      <c r="AF7394" s="80">
        <f t="shared" si="484"/>
        <v>2.4408140655505708</v>
      </c>
      <c r="AG7394" s="123">
        <f t="shared" si="483"/>
        <v>2440.814065</v>
      </c>
      <c r="AH7394" s="126" cm="1">
        <f t="array" ref="AH7394">_xlfn.XLOOKUP(AD7393,CDIHistorico_[Data],CDIHistorico_[CDI dia]/100,AH7393,0)</f>
        <v>5.4266000000000004E-4</v>
      </c>
      <c r="AI7394" s="2">
        <f t="shared" si="485"/>
        <v>2.4408140655505708</v>
      </c>
    </row>
    <row r="7395" spans="26:35" hidden="1" x14ac:dyDescent="0.25">
      <c r="Z7395"/>
      <c r="AD7395" s="5">
        <f t="shared" si="486"/>
        <v>47462</v>
      </c>
      <c r="AE7395" s="96" cm="1">
        <f t="array" ref="AE7395">_xlfn.XLOOKUP(AD7394,SELICHistorico[Data],SELICHistorico[SELIC dia]/100,AE7394,0)</f>
        <v>5.4266000000000004E-4</v>
      </c>
      <c r="AF7395" s="80">
        <f t="shared" si="484"/>
        <v>2.4421385977113825</v>
      </c>
      <c r="AG7395" s="123">
        <f t="shared" si="483"/>
        <v>2442.1385970000001</v>
      </c>
      <c r="AH7395" s="126" cm="1">
        <f t="array" ref="AH7395">_xlfn.XLOOKUP(AD7394,CDIHistorico_[Data],CDIHistorico_[CDI dia]/100,AH7394,0)</f>
        <v>5.4266000000000004E-4</v>
      </c>
      <c r="AI7395" s="2">
        <f t="shared" si="485"/>
        <v>2.4421385977113825</v>
      </c>
    </row>
    <row r="7396" spans="26:35" hidden="1" x14ac:dyDescent="0.25">
      <c r="Z7396"/>
      <c r="AD7396" s="5">
        <f t="shared" si="486"/>
        <v>47463</v>
      </c>
      <c r="AE7396" s="96" cm="1">
        <f t="array" ref="AE7396">_xlfn.XLOOKUP(AD7395,SELICHistorico[Data],SELICHistorico[SELIC dia]/100,AE7395,0)</f>
        <v>5.4266000000000004E-4</v>
      </c>
      <c r="AF7396" s="80">
        <f t="shared" si="484"/>
        <v>2.4434638486428168</v>
      </c>
      <c r="AG7396" s="123">
        <f t="shared" si="483"/>
        <v>2443.4638479999999</v>
      </c>
      <c r="AH7396" s="126" cm="1">
        <f t="array" ref="AH7396">_xlfn.XLOOKUP(AD7395,CDIHistorico_[Data],CDIHistorico_[CDI dia]/100,AH7395,0)</f>
        <v>5.4266000000000004E-4</v>
      </c>
      <c r="AI7396" s="2">
        <f t="shared" si="485"/>
        <v>2.4434638486428168</v>
      </c>
    </row>
    <row r="7397" spans="26:35" hidden="1" x14ac:dyDescent="0.25">
      <c r="Z7397"/>
      <c r="AD7397" s="5">
        <f t="shared" si="486"/>
        <v>47464</v>
      </c>
      <c r="AE7397" s="96" cm="1">
        <f t="array" ref="AE7397">_xlfn.XLOOKUP(AD7396,SELICHistorico[Data],SELICHistorico[SELIC dia]/100,AE7396,0)</f>
        <v>5.4266000000000004E-4</v>
      </c>
      <c r="AF7397" s="80">
        <f t="shared" si="484"/>
        <v>2.4447898187349213</v>
      </c>
      <c r="AG7397" s="123">
        <f t="shared" si="483"/>
        <v>2444.7898180000002</v>
      </c>
      <c r="AH7397" s="126" cm="1">
        <f t="array" ref="AH7397">_xlfn.XLOOKUP(AD7396,CDIHistorico_[Data],CDIHistorico_[CDI dia]/100,AH7396,0)</f>
        <v>5.4266000000000004E-4</v>
      </c>
      <c r="AI7397" s="2">
        <f t="shared" si="485"/>
        <v>2.4447898187349213</v>
      </c>
    </row>
    <row r="7398" spans="26:35" hidden="1" x14ac:dyDescent="0.25">
      <c r="Z7398"/>
      <c r="AD7398" s="5">
        <f t="shared" si="486"/>
        <v>47465</v>
      </c>
      <c r="AE7398" s="96" cm="1">
        <f t="array" ref="AE7398">_xlfn.XLOOKUP(AD7397,SELICHistorico[Data],SELICHistorico[SELIC dia]/100,AE7397,0)</f>
        <v>5.4266000000000004E-4</v>
      </c>
      <c r="AF7398" s="80">
        <f t="shared" si="484"/>
        <v>2.4461165083779561</v>
      </c>
      <c r="AG7398" s="123">
        <f t="shared" si="483"/>
        <v>2446.1165080000001</v>
      </c>
      <c r="AH7398" s="126" cm="1">
        <f t="array" ref="AH7398">_xlfn.XLOOKUP(AD7397,CDIHistorico_[Data],CDIHistorico_[CDI dia]/100,AH7397,0)</f>
        <v>5.4266000000000004E-4</v>
      </c>
      <c r="AI7398" s="2">
        <f t="shared" si="485"/>
        <v>2.4461165083779561</v>
      </c>
    </row>
    <row r="7399" spans="26:35" hidden="1" x14ac:dyDescent="0.25">
      <c r="Z7399"/>
      <c r="AD7399" s="5">
        <f t="shared" si="486"/>
        <v>47466</v>
      </c>
      <c r="AE7399" s="96" cm="1">
        <f t="array" ref="AE7399">_xlfn.XLOOKUP(AD7398,SELICHistorico[Data],SELICHistorico[SELIC dia]/100,AE7398,0)</f>
        <v>5.4266000000000004E-4</v>
      </c>
      <c r="AF7399" s="80">
        <f t="shared" si="484"/>
        <v>2.4474439179623926</v>
      </c>
      <c r="AG7399" s="123">
        <f t="shared" si="483"/>
        <v>2447.4439170000001</v>
      </c>
      <c r="AH7399" s="126" cm="1">
        <f t="array" ref="AH7399">_xlfn.XLOOKUP(AD7398,CDIHistorico_[Data],CDIHistorico_[CDI dia]/100,AH7398,0)</f>
        <v>5.4266000000000004E-4</v>
      </c>
      <c r="AI7399" s="2">
        <f t="shared" si="485"/>
        <v>2.4474439179623926</v>
      </c>
    </row>
    <row r="7400" spans="26:35" hidden="1" x14ac:dyDescent="0.25">
      <c r="Z7400"/>
      <c r="AD7400" s="5">
        <f t="shared" si="486"/>
        <v>47469</v>
      </c>
      <c r="AE7400" s="96" cm="1">
        <f t="array" ref="AE7400">_xlfn.XLOOKUP(AD7399,SELICHistorico[Data],SELICHistorico[SELIC dia]/100,AE7399,0)</f>
        <v>5.4266000000000004E-4</v>
      </c>
      <c r="AF7400" s="80">
        <f t="shared" si="484"/>
        <v>2.4487720478789141</v>
      </c>
      <c r="AG7400" s="123">
        <f t="shared" si="483"/>
        <v>2448.7720469999999</v>
      </c>
      <c r="AH7400" s="126" cm="1">
        <f t="array" ref="AH7400">_xlfn.XLOOKUP(AD7399,CDIHistorico_[Data],CDIHistorico_[CDI dia]/100,AH7399,0)</f>
        <v>5.4266000000000004E-4</v>
      </c>
      <c r="AI7400" s="2">
        <f t="shared" si="485"/>
        <v>2.4487720478789141</v>
      </c>
    </row>
    <row r="7401" spans="26:35" hidden="1" x14ac:dyDescent="0.25">
      <c r="Z7401"/>
      <c r="AD7401" s="5">
        <f t="shared" si="486"/>
        <v>47470</v>
      </c>
      <c r="AE7401" s="96" cm="1">
        <f t="array" ref="AE7401">_xlfn.XLOOKUP(AD7400,SELICHistorico[Data],SELICHistorico[SELIC dia]/100,AE7400,0)</f>
        <v>5.4266000000000004E-4</v>
      </c>
      <c r="AF7401" s="80">
        <f t="shared" si="484"/>
        <v>2.4501008985184161</v>
      </c>
      <c r="AG7401" s="123">
        <f t="shared" si="483"/>
        <v>2450.1008980000001</v>
      </c>
      <c r="AH7401" s="126" cm="1">
        <f t="array" ref="AH7401">_xlfn.XLOOKUP(AD7400,CDIHistorico_[Data],CDIHistorico_[CDI dia]/100,AH7400,0)</f>
        <v>5.4266000000000004E-4</v>
      </c>
      <c r="AI7401" s="2">
        <f t="shared" si="485"/>
        <v>2.4501008985184161</v>
      </c>
    </row>
    <row r="7402" spans="26:35" hidden="1" x14ac:dyDescent="0.25">
      <c r="Z7402"/>
      <c r="AD7402" s="5">
        <f t="shared" si="486"/>
        <v>47471</v>
      </c>
      <c r="AE7402" s="96" cm="1">
        <f t="array" ref="AE7402">_xlfn.XLOOKUP(AD7401,SELICHistorico[Data],SELICHistorico[SELIC dia]/100,AE7401,0)</f>
        <v>5.4266000000000004E-4</v>
      </c>
      <c r="AF7402" s="80">
        <f t="shared" si="484"/>
        <v>2.451430470272006</v>
      </c>
      <c r="AG7402" s="123">
        <f t="shared" si="483"/>
        <v>2451.4304699999998</v>
      </c>
      <c r="AH7402" s="126" cm="1">
        <f t="array" ref="AH7402">_xlfn.XLOOKUP(AD7401,CDIHistorico_[Data],CDIHistorico_[CDI dia]/100,AH7401,0)</f>
        <v>5.4266000000000004E-4</v>
      </c>
      <c r="AI7402" s="2">
        <f t="shared" si="485"/>
        <v>2.451430470272006</v>
      </c>
    </row>
    <row r="7403" spans="26:35" hidden="1" x14ac:dyDescent="0.25">
      <c r="Z7403"/>
      <c r="AD7403" s="5">
        <f t="shared" si="486"/>
        <v>47472</v>
      </c>
      <c r="AE7403" s="96" cm="1">
        <f t="array" ref="AE7403">_xlfn.XLOOKUP(AD7402,SELICHistorico[Data],SELICHistorico[SELIC dia]/100,AE7402,0)</f>
        <v>5.4266000000000004E-4</v>
      </c>
      <c r="AF7403" s="80">
        <f t="shared" si="484"/>
        <v>2.4527607635310038</v>
      </c>
      <c r="AG7403" s="123">
        <f t="shared" si="483"/>
        <v>2452.7607630000002</v>
      </c>
      <c r="AH7403" s="126" cm="1">
        <f t="array" ref="AH7403">_xlfn.XLOOKUP(AD7402,CDIHistorico_[Data],CDIHistorico_[CDI dia]/100,AH7402,0)</f>
        <v>5.4266000000000004E-4</v>
      </c>
      <c r="AI7403" s="2">
        <f t="shared" si="485"/>
        <v>2.4527607635310038</v>
      </c>
    </row>
    <row r="7404" spans="26:35" hidden="1" x14ac:dyDescent="0.25">
      <c r="Z7404"/>
      <c r="AD7404" s="5">
        <f t="shared" si="486"/>
        <v>47473</v>
      </c>
      <c r="AE7404" s="96" cm="1">
        <f t="array" ref="AE7404">_xlfn.XLOOKUP(AD7403,SELICHistorico[Data],SELICHistorico[SELIC dia]/100,AE7403,0)</f>
        <v>5.4266000000000004E-4</v>
      </c>
      <c r="AF7404" s="80">
        <f t="shared" si="484"/>
        <v>2.4540917786869416</v>
      </c>
      <c r="AG7404" s="123">
        <f t="shared" si="483"/>
        <v>2454.091778</v>
      </c>
      <c r="AH7404" s="126" cm="1">
        <f t="array" ref="AH7404">_xlfn.XLOOKUP(AD7403,CDIHistorico_[Data],CDIHistorico_[CDI dia]/100,AH7403,0)</f>
        <v>5.4266000000000004E-4</v>
      </c>
      <c r="AI7404" s="2">
        <f t="shared" si="485"/>
        <v>2.4540917786869416</v>
      </c>
    </row>
    <row r="7405" spans="26:35" hidden="1" x14ac:dyDescent="0.25">
      <c r="Z7405"/>
      <c r="AD7405" s="5">
        <f t="shared" si="486"/>
        <v>47476</v>
      </c>
      <c r="AE7405" s="96" cm="1">
        <f t="array" ref="AE7405">_xlfn.XLOOKUP(AD7404,SELICHistorico[Data],SELICHistorico[SELIC dia]/100,AE7404,0)</f>
        <v>5.4266000000000004E-4</v>
      </c>
      <c r="AF7405" s="80">
        <f t="shared" si="484"/>
        <v>2.4554235161315638</v>
      </c>
      <c r="AG7405" s="123">
        <f t="shared" si="483"/>
        <v>2455.4235159999998</v>
      </c>
      <c r="AH7405" s="126" cm="1">
        <f t="array" ref="AH7405">_xlfn.XLOOKUP(AD7404,CDIHistorico_[Data],CDIHistorico_[CDI dia]/100,AH7404,0)</f>
        <v>5.4266000000000004E-4</v>
      </c>
      <c r="AI7405" s="2">
        <f t="shared" si="485"/>
        <v>2.4554235161315638</v>
      </c>
    </row>
    <row r="7406" spans="26:35" hidden="1" x14ac:dyDescent="0.25">
      <c r="Z7406"/>
      <c r="AD7406" s="5">
        <f t="shared" si="486"/>
        <v>47478</v>
      </c>
      <c r="AE7406" s="96" cm="1">
        <f t="array" ref="AE7406">_xlfn.XLOOKUP(AD7405,SELICHistorico[Data],SELICHistorico[SELIC dia]/100,AE7405,0)</f>
        <v>5.4266000000000004E-4</v>
      </c>
      <c r="AF7406" s="80">
        <f t="shared" si="484"/>
        <v>2.4567559762568281</v>
      </c>
      <c r="AG7406" s="123">
        <f t="shared" si="483"/>
        <v>2456.7559759999999</v>
      </c>
      <c r="AH7406" s="126" cm="1">
        <f t="array" ref="AH7406">_xlfn.XLOOKUP(AD7405,CDIHistorico_[Data],CDIHistorico_[CDI dia]/100,AH7405,0)</f>
        <v>5.4266000000000004E-4</v>
      </c>
      <c r="AI7406" s="2">
        <f t="shared" si="485"/>
        <v>2.4567559762568281</v>
      </c>
    </row>
    <row r="7407" spans="26:35" hidden="1" x14ac:dyDescent="0.25">
      <c r="Z7407"/>
      <c r="AD7407" s="5">
        <f t="shared" si="486"/>
        <v>47479</v>
      </c>
      <c r="AE7407" s="96" cm="1">
        <f t="array" ref="AE7407">_xlfn.XLOOKUP(AD7406,SELICHistorico[Data],SELICHistorico[SELIC dia]/100,AE7406,0)</f>
        <v>5.4266000000000004E-4</v>
      </c>
      <c r="AF7407" s="80">
        <f t="shared" si="484"/>
        <v>2.4580891594549037</v>
      </c>
      <c r="AG7407" s="123">
        <f t="shared" si="483"/>
        <v>2458.0891590000001</v>
      </c>
      <c r="AH7407" s="126" cm="1">
        <f t="array" ref="AH7407">_xlfn.XLOOKUP(AD7406,CDIHistorico_[Data],CDIHistorico_[CDI dia]/100,AH7406,0)</f>
        <v>5.4266000000000004E-4</v>
      </c>
      <c r="AI7407" s="2">
        <f t="shared" si="485"/>
        <v>2.4580891594549037</v>
      </c>
    </row>
    <row r="7408" spans="26:35" hidden="1" x14ac:dyDescent="0.25">
      <c r="Z7408"/>
      <c r="AD7408" s="5">
        <f t="shared" si="486"/>
        <v>47480</v>
      </c>
      <c r="AE7408" s="96" cm="1">
        <f t="array" ref="AE7408">_xlfn.XLOOKUP(AD7407,SELICHistorico[Data],SELICHistorico[SELIC dia]/100,AE7407,0)</f>
        <v>5.4266000000000004E-4</v>
      </c>
      <c r="AF7408" s="80">
        <f t="shared" si="484"/>
        <v>2.4594230661181737</v>
      </c>
      <c r="AG7408" s="123">
        <f t="shared" si="483"/>
        <v>2459.4230659999998</v>
      </c>
      <c r="AH7408" s="126" cm="1">
        <f t="array" ref="AH7408">_xlfn.XLOOKUP(AD7407,CDIHistorico_[Data],CDIHistorico_[CDI dia]/100,AH7407,0)</f>
        <v>5.4266000000000004E-4</v>
      </c>
      <c r="AI7408" s="2">
        <f t="shared" si="485"/>
        <v>2.4594230661181737</v>
      </c>
    </row>
    <row r="7409" spans="26:35" hidden="1" x14ac:dyDescent="0.25">
      <c r="Z7409"/>
      <c r="AD7409" s="5">
        <f t="shared" si="486"/>
        <v>47483</v>
      </c>
      <c r="AE7409" s="96" cm="1">
        <f t="array" ref="AE7409">_xlfn.XLOOKUP(AD7408,SELICHistorico[Data],SELICHistorico[SELIC dia]/100,AE7408,0)</f>
        <v>5.4266000000000004E-4</v>
      </c>
      <c r="AF7409" s="80">
        <f t="shared" si="484"/>
        <v>2.4607576966392335</v>
      </c>
      <c r="AG7409" s="123">
        <f t="shared" si="483"/>
        <v>2460.7576960000001</v>
      </c>
      <c r="AH7409" s="126" cm="1">
        <f t="array" ref="AH7409">_xlfn.XLOOKUP(AD7408,CDIHistorico_[Data],CDIHistorico_[CDI dia]/100,AH7408,0)</f>
        <v>5.4266000000000004E-4</v>
      </c>
      <c r="AI7409" s="2">
        <f t="shared" si="485"/>
        <v>2.4607576966392335</v>
      </c>
    </row>
    <row r="7410" spans="26:35" hidden="1" x14ac:dyDescent="0.25">
      <c r="Z7410"/>
      <c r="AD7410" s="5">
        <f t="shared" si="486"/>
        <v>47485</v>
      </c>
      <c r="AE7410" s="96" cm="1">
        <f t="array" ref="AE7410">_xlfn.XLOOKUP(AD7409,SELICHistorico[Data],SELICHistorico[SELIC dia]/100,AE7409,0)</f>
        <v>5.4266000000000004E-4</v>
      </c>
      <c r="AF7410" s="80">
        <f t="shared" si="484"/>
        <v>2.4620930514108919</v>
      </c>
      <c r="AG7410" s="123">
        <f t="shared" si="483"/>
        <v>2462.0930509999998</v>
      </c>
      <c r="AH7410" s="126" cm="1">
        <f t="array" ref="AH7410">_xlfn.XLOOKUP(AD7409,CDIHistorico_[Data],CDIHistorico_[CDI dia]/100,AH7409,0)</f>
        <v>5.4266000000000004E-4</v>
      </c>
      <c r="AI7410" s="2">
        <f t="shared" si="485"/>
        <v>2.4620930514108919</v>
      </c>
    </row>
    <row r="7411" spans="26:35" hidden="1" x14ac:dyDescent="0.25">
      <c r="Z7411"/>
      <c r="AD7411" s="5">
        <f t="shared" si="486"/>
        <v>47486</v>
      </c>
      <c r="AE7411" s="96" cm="1">
        <f t="array" ref="AE7411">_xlfn.XLOOKUP(AD7410,SELICHistorico[Data],SELICHistorico[SELIC dia]/100,AE7410,0)</f>
        <v>5.4266000000000004E-4</v>
      </c>
      <c r="AF7411" s="80">
        <f t="shared" si="484"/>
        <v>2.4634291308261704</v>
      </c>
      <c r="AG7411" s="123">
        <f t="shared" si="483"/>
        <v>2463.42913</v>
      </c>
      <c r="AH7411" s="126" cm="1">
        <f t="array" ref="AH7411">_xlfn.XLOOKUP(AD7410,CDIHistorico_[Data],CDIHistorico_[CDI dia]/100,AH7410,0)</f>
        <v>5.4266000000000004E-4</v>
      </c>
      <c r="AI7411" s="2">
        <f t="shared" si="485"/>
        <v>2.4634291308261704</v>
      </c>
    </row>
    <row r="7412" spans="26:35" hidden="1" x14ac:dyDescent="0.25">
      <c r="Z7412"/>
      <c r="AD7412" s="5">
        <f t="shared" si="486"/>
        <v>47487</v>
      </c>
      <c r="AE7412" s="96" cm="1">
        <f t="array" ref="AE7412">_xlfn.XLOOKUP(AD7411,SELICHistorico[Data],SELICHistorico[SELIC dia]/100,AE7411,0)</f>
        <v>5.4266000000000004E-4</v>
      </c>
      <c r="AF7412" s="80">
        <f t="shared" si="484"/>
        <v>2.4647659352783045</v>
      </c>
      <c r="AG7412" s="123">
        <f t="shared" si="483"/>
        <v>2464.7659349999999</v>
      </c>
      <c r="AH7412" s="126" cm="1">
        <f t="array" ref="AH7412">_xlfn.XLOOKUP(AD7411,CDIHistorico_[Data],CDIHistorico_[CDI dia]/100,AH7411,0)</f>
        <v>5.4266000000000004E-4</v>
      </c>
      <c r="AI7412" s="2">
        <f t="shared" si="485"/>
        <v>2.4647659352783045</v>
      </c>
    </row>
    <row r="7413" spans="26:35" hidden="1" x14ac:dyDescent="0.25">
      <c r="Z7413"/>
      <c r="AD7413" s="5">
        <f t="shared" si="486"/>
        <v>47490</v>
      </c>
      <c r="AE7413" s="96" cm="1">
        <f t="array" ref="AE7413">_xlfn.XLOOKUP(AD7412,SELICHistorico[Data],SELICHistorico[SELIC dia]/100,AE7412,0)</f>
        <v>5.4266000000000004E-4</v>
      </c>
      <c r="AF7413" s="80">
        <f t="shared" si="484"/>
        <v>2.4661034651607427</v>
      </c>
      <c r="AG7413" s="123">
        <f t="shared" si="483"/>
        <v>2466.1034650000001</v>
      </c>
      <c r="AH7413" s="126" cm="1">
        <f t="array" ref="AH7413">_xlfn.XLOOKUP(AD7412,CDIHistorico_[Data],CDIHistorico_[CDI dia]/100,AH7412,0)</f>
        <v>5.4266000000000004E-4</v>
      </c>
      <c r="AI7413" s="2">
        <f t="shared" si="485"/>
        <v>2.4661034651607427</v>
      </c>
    </row>
    <row r="7414" spans="26:35" hidden="1" x14ac:dyDescent="0.25">
      <c r="Z7414"/>
      <c r="AD7414" s="5">
        <f t="shared" si="486"/>
        <v>47491</v>
      </c>
      <c r="AE7414" s="96" cm="1">
        <f t="array" ref="AE7414">_xlfn.XLOOKUP(AD7413,SELICHistorico[Data],SELICHistorico[SELIC dia]/100,AE7413,0)</f>
        <v>5.4266000000000004E-4</v>
      </c>
      <c r="AF7414" s="80">
        <f t="shared" si="484"/>
        <v>2.4674417208671469</v>
      </c>
      <c r="AG7414" s="123">
        <f t="shared" si="483"/>
        <v>2467.4417199999998</v>
      </c>
      <c r="AH7414" s="126" cm="1">
        <f t="array" ref="AH7414">_xlfn.XLOOKUP(AD7413,CDIHistorico_[Data],CDIHistorico_[CDI dia]/100,AH7413,0)</f>
        <v>5.4266000000000004E-4</v>
      </c>
      <c r="AI7414" s="2">
        <f t="shared" si="485"/>
        <v>2.4674417208671469</v>
      </c>
    </row>
    <row r="7415" spans="26:35" hidden="1" x14ac:dyDescent="0.25">
      <c r="Z7415"/>
      <c r="AD7415" s="5">
        <f t="shared" si="486"/>
        <v>47492</v>
      </c>
      <c r="AE7415" s="96" cm="1">
        <f t="array" ref="AE7415">_xlfn.XLOOKUP(AD7414,SELICHistorico[Data],SELICHistorico[SELIC dia]/100,AE7414,0)</f>
        <v>5.4266000000000004E-4</v>
      </c>
      <c r="AF7415" s="80">
        <f t="shared" si="484"/>
        <v>2.4687807027913928</v>
      </c>
      <c r="AG7415" s="123">
        <f t="shared" si="483"/>
        <v>2468.780702</v>
      </c>
      <c r="AH7415" s="126" cm="1">
        <f t="array" ref="AH7415">_xlfn.XLOOKUP(AD7414,CDIHistorico_[Data],CDIHistorico_[CDI dia]/100,AH7414,0)</f>
        <v>5.4266000000000004E-4</v>
      </c>
      <c r="AI7415" s="2">
        <f t="shared" si="485"/>
        <v>2.4687807027913928</v>
      </c>
    </row>
    <row r="7416" spans="26:35" hidden="1" x14ac:dyDescent="0.25">
      <c r="Z7416"/>
      <c r="AD7416" s="5">
        <f t="shared" si="486"/>
        <v>47493</v>
      </c>
      <c r="AE7416" s="96" cm="1">
        <f t="array" ref="AE7416">_xlfn.XLOOKUP(AD7415,SELICHistorico[Data],SELICHistorico[SELIC dia]/100,AE7415,0)</f>
        <v>5.4266000000000004E-4</v>
      </c>
      <c r="AF7416" s="80">
        <f t="shared" si="484"/>
        <v>2.4701204113275699</v>
      </c>
      <c r="AG7416" s="123">
        <f t="shared" si="483"/>
        <v>2470.1204109999999</v>
      </c>
      <c r="AH7416" s="126" cm="1">
        <f t="array" ref="AH7416">_xlfn.XLOOKUP(AD7415,CDIHistorico_[Data],CDIHistorico_[CDI dia]/100,AH7415,0)</f>
        <v>5.4266000000000004E-4</v>
      </c>
      <c r="AI7416" s="2">
        <f t="shared" si="485"/>
        <v>2.4701204113275699</v>
      </c>
    </row>
    <row r="7417" spans="26:35" hidden="1" x14ac:dyDescent="0.25">
      <c r="Z7417"/>
      <c r="AD7417" s="5">
        <f t="shared" si="486"/>
        <v>47494</v>
      </c>
      <c r="AE7417" s="96" cm="1">
        <f t="array" ref="AE7417">_xlfn.XLOOKUP(AD7416,SELICHistorico[Data],SELICHistorico[SELIC dia]/100,AE7416,0)</f>
        <v>5.4266000000000004E-4</v>
      </c>
      <c r="AF7417" s="80">
        <f t="shared" si="484"/>
        <v>2.4714608468699808</v>
      </c>
      <c r="AG7417" s="123">
        <f t="shared" si="483"/>
        <v>2471.4608459999999</v>
      </c>
      <c r="AH7417" s="126" cm="1">
        <f t="array" ref="AH7417">_xlfn.XLOOKUP(AD7416,CDIHistorico_[Data],CDIHistorico_[CDI dia]/100,AH7416,0)</f>
        <v>5.4266000000000004E-4</v>
      </c>
      <c r="AI7417" s="2">
        <f t="shared" si="485"/>
        <v>2.4714608468699808</v>
      </c>
    </row>
    <row r="7418" spans="26:35" hidden="1" x14ac:dyDescent="0.25">
      <c r="Z7418"/>
      <c r="AD7418" s="5">
        <f t="shared" si="486"/>
        <v>47497</v>
      </c>
      <c r="AE7418" s="96" cm="1">
        <f t="array" ref="AE7418">_xlfn.XLOOKUP(AD7417,SELICHistorico[Data],SELICHistorico[SELIC dia]/100,AE7417,0)</f>
        <v>5.4266000000000004E-4</v>
      </c>
      <c r="AF7418" s="80">
        <f t="shared" si="484"/>
        <v>2.4728020098131434</v>
      </c>
      <c r="AG7418" s="123">
        <f t="shared" si="483"/>
        <v>2472.802009</v>
      </c>
      <c r="AH7418" s="126" cm="1">
        <f t="array" ref="AH7418">_xlfn.XLOOKUP(AD7417,CDIHistorico_[Data],CDIHistorico_[CDI dia]/100,AH7417,0)</f>
        <v>5.4266000000000004E-4</v>
      </c>
      <c r="AI7418" s="2">
        <f t="shared" si="485"/>
        <v>2.4728020098131434</v>
      </c>
    </row>
    <row r="7419" spans="26:35" hidden="1" x14ac:dyDescent="0.25">
      <c r="Z7419"/>
      <c r="AD7419" s="5">
        <f t="shared" si="486"/>
        <v>47498</v>
      </c>
      <c r="AE7419" s="96" cm="1">
        <f t="array" ref="AE7419">_xlfn.XLOOKUP(AD7418,SELICHistorico[Data],SELICHistorico[SELIC dia]/100,AE7418,0)</f>
        <v>5.4266000000000004E-4</v>
      </c>
      <c r="AF7419" s="80">
        <f t="shared" si="484"/>
        <v>2.4741439005517885</v>
      </c>
      <c r="AG7419" s="123">
        <f t="shared" si="483"/>
        <v>2474.1439</v>
      </c>
      <c r="AH7419" s="126" cm="1">
        <f t="array" ref="AH7419">_xlfn.XLOOKUP(AD7418,CDIHistorico_[Data],CDIHistorico_[CDI dia]/100,AH7418,0)</f>
        <v>5.4266000000000004E-4</v>
      </c>
      <c r="AI7419" s="2">
        <f t="shared" si="485"/>
        <v>2.4741439005517885</v>
      </c>
    </row>
    <row r="7420" spans="26:35" hidden="1" x14ac:dyDescent="0.25">
      <c r="Z7420"/>
      <c r="AD7420" s="5">
        <f t="shared" si="486"/>
        <v>47499</v>
      </c>
      <c r="AE7420" s="96" cm="1">
        <f t="array" ref="AE7420">_xlfn.XLOOKUP(AD7419,SELICHistorico[Data],SELICHistorico[SELIC dia]/100,AE7419,0)</f>
        <v>5.4266000000000004E-4</v>
      </c>
      <c r="AF7420" s="80">
        <f t="shared" si="484"/>
        <v>2.475486519480862</v>
      </c>
      <c r="AG7420" s="123">
        <f t="shared" si="483"/>
        <v>2475.486519</v>
      </c>
      <c r="AH7420" s="126" cm="1">
        <f t="array" ref="AH7420">_xlfn.XLOOKUP(AD7419,CDIHistorico_[Data],CDIHistorico_[CDI dia]/100,AH7419,0)</f>
        <v>5.4266000000000004E-4</v>
      </c>
      <c r="AI7420" s="2">
        <f t="shared" si="485"/>
        <v>2.475486519480862</v>
      </c>
    </row>
    <row r="7421" spans="26:35" hidden="1" x14ac:dyDescent="0.25">
      <c r="Z7421"/>
      <c r="AD7421" s="5">
        <f t="shared" si="486"/>
        <v>47500</v>
      </c>
      <c r="AE7421" s="96" cm="1">
        <f t="array" ref="AE7421">_xlfn.XLOOKUP(AD7420,SELICHistorico[Data],SELICHistorico[SELIC dia]/100,AE7420,0)</f>
        <v>5.4266000000000004E-4</v>
      </c>
      <c r="AF7421" s="80">
        <f t="shared" si="484"/>
        <v>2.4768298669955233</v>
      </c>
      <c r="AG7421" s="123">
        <f t="shared" si="483"/>
        <v>2476.829866</v>
      </c>
      <c r="AH7421" s="126" cm="1">
        <f t="array" ref="AH7421">_xlfn.XLOOKUP(AD7420,CDIHistorico_[Data],CDIHistorico_[CDI dia]/100,AH7420,0)</f>
        <v>5.4266000000000004E-4</v>
      </c>
      <c r="AI7421" s="2">
        <f t="shared" si="485"/>
        <v>2.4768298669955233</v>
      </c>
    </row>
    <row r="7422" spans="26:35" hidden="1" x14ac:dyDescent="0.25">
      <c r="Z7422"/>
      <c r="AD7422" s="5">
        <f t="shared" si="486"/>
        <v>47501</v>
      </c>
      <c r="AE7422" s="96" cm="1">
        <f t="array" ref="AE7422">_xlfn.XLOOKUP(AD7421,SELICHistorico[Data],SELICHistorico[SELIC dia]/100,AE7421,0)</f>
        <v>5.4266000000000004E-4</v>
      </c>
      <c r="AF7422" s="80">
        <f t="shared" si="484"/>
        <v>2.4781739434911474</v>
      </c>
      <c r="AG7422" s="123">
        <f t="shared" si="483"/>
        <v>2478.1739429999998</v>
      </c>
      <c r="AH7422" s="126" cm="1">
        <f t="array" ref="AH7422">_xlfn.XLOOKUP(AD7421,CDIHistorico_[Data],CDIHistorico_[CDI dia]/100,AH7421,0)</f>
        <v>5.4266000000000004E-4</v>
      </c>
      <c r="AI7422" s="2">
        <f t="shared" si="485"/>
        <v>2.4781739434911474</v>
      </c>
    </row>
    <row r="7423" spans="26:35" hidden="1" x14ac:dyDescent="0.25">
      <c r="Z7423"/>
      <c r="AD7423" s="5">
        <f t="shared" si="486"/>
        <v>47504</v>
      </c>
      <c r="AE7423" s="96" cm="1">
        <f t="array" ref="AE7423">_xlfn.XLOOKUP(AD7422,SELICHistorico[Data],SELICHistorico[SELIC dia]/100,AE7422,0)</f>
        <v>5.4266000000000004E-4</v>
      </c>
      <c r="AF7423" s="80">
        <f t="shared" si="484"/>
        <v>2.4795187493633222</v>
      </c>
      <c r="AG7423" s="123">
        <f t="shared" si="483"/>
        <v>2479.5187489999998</v>
      </c>
      <c r="AH7423" s="126" cm="1">
        <f t="array" ref="AH7423">_xlfn.XLOOKUP(AD7422,CDIHistorico_[Data],CDIHistorico_[CDI dia]/100,AH7422,0)</f>
        <v>5.4266000000000004E-4</v>
      </c>
      <c r="AI7423" s="2">
        <f t="shared" si="485"/>
        <v>2.4795187493633222</v>
      </c>
    </row>
    <row r="7424" spans="26:35" hidden="1" x14ac:dyDescent="0.25">
      <c r="Z7424"/>
      <c r="AD7424" s="5">
        <f t="shared" si="486"/>
        <v>47505</v>
      </c>
      <c r="AE7424" s="96" cm="1">
        <f t="array" ref="AE7424">_xlfn.XLOOKUP(AD7423,SELICHistorico[Data],SELICHistorico[SELIC dia]/100,AE7423,0)</f>
        <v>5.4266000000000004E-4</v>
      </c>
      <c r="AF7424" s="80">
        <f t="shared" si="484"/>
        <v>2.4808642850078519</v>
      </c>
      <c r="AG7424" s="123">
        <f t="shared" si="483"/>
        <v>2480.8642850000001</v>
      </c>
      <c r="AH7424" s="126" cm="1">
        <f t="array" ref="AH7424">_xlfn.XLOOKUP(AD7423,CDIHistorico_[Data],CDIHistorico_[CDI dia]/100,AH7423,0)</f>
        <v>5.4266000000000004E-4</v>
      </c>
      <c r="AI7424" s="2">
        <f t="shared" si="485"/>
        <v>2.4808642850078519</v>
      </c>
    </row>
    <row r="7425" spans="26:35" hidden="1" x14ac:dyDescent="0.25">
      <c r="Z7425"/>
      <c r="AD7425" s="5">
        <f t="shared" si="486"/>
        <v>47506</v>
      </c>
      <c r="AE7425" s="96" cm="1">
        <f t="array" ref="AE7425">_xlfn.XLOOKUP(AD7424,SELICHistorico[Data],SELICHistorico[SELIC dia]/100,AE7424,0)</f>
        <v>5.4266000000000004E-4</v>
      </c>
      <c r="AF7425" s="80">
        <f t="shared" si="484"/>
        <v>2.4822105508207546</v>
      </c>
      <c r="AG7425" s="123">
        <f t="shared" si="483"/>
        <v>2482.2105499999998</v>
      </c>
      <c r="AH7425" s="126" cm="1">
        <f t="array" ref="AH7425">_xlfn.XLOOKUP(AD7424,CDIHistorico_[Data],CDIHistorico_[CDI dia]/100,AH7424,0)</f>
        <v>5.4266000000000004E-4</v>
      </c>
      <c r="AI7425" s="2">
        <f t="shared" si="485"/>
        <v>2.4822105508207546</v>
      </c>
    </row>
    <row r="7426" spans="26:35" hidden="1" x14ac:dyDescent="0.25">
      <c r="Z7426"/>
      <c r="AD7426" s="5">
        <f t="shared" si="486"/>
        <v>47507</v>
      </c>
      <c r="AE7426" s="96" cm="1">
        <f t="array" ref="AE7426">_xlfn.XLOOKUP(AD7425,SELICHistorico[Data],SELICHistorico[SELIC dia]/100,AE7425,0)</f>
        <v>5.4266000000000004E-4</v>
      </c>
      <c r="AF7426" s="80">
        <f t="shared" si="484"/>
        <v>2.4835575471982629</v>
      </c>
      <c r="AG7426" s="123">
        <f t="shared" si="483"/>
        <v>2483.5575469999999</v>
      </c>
      <c r="AH7426" s="126" cm="1">
        <f t="array" ref="AH7426">_xlfn.XLOOKUP(AD7425,CDIHistorico_[Data],CDIHistorico_[CDI dia]/100,AH7425,0)</f>
        <v>5.4266000000000004E-4</v>
      </c>
      <c r="AI7426" s="2">
        <f t="shared" si="485"/>
        <v>2.4835575471982629</v>
      </c>
    </row>
    <row r="7427" spans="26:35" hidden="1" x14ac:dyDescent="0.25">
      <c r="Z7427"/>
      <c r="AD7427" s="5">
        <f t="shared" si="486"/>
        <v>47508</v>
      </c>
      <c r="AE7427" s="96" cm="1">
        <f t="array" ref="AE7427">_xlfn.XLOOKUP(AD7426,SELICHistorico[Data],SELICHistorico[SELIC dia]/100,AE7426,0)</f>
        <v>5.4266000000000004E-4</v>
      </c>
      <c r="AF7427" s="80">
        <f t="shared" si="484"/>
        <v>2.4849052745368256</v>
      </c>
      <c r="AG7427" s="123">
        <f t="shared" si="483"/>
        <v>2484.9052740000002</v>
      </c>
      <c r="AH7427" s="126" cm="1">
        <f t="array" ref="AH7427">_xlfn.XLOOKUP(AD7426,CDIHistorico_[Data],CDIHistorico_[CDI dia]/100,AH7426,0)</f>
        <v>5.4266000000000004E-4</v>
      </c>
      <c r="AI7427" s="2">
        <f t="shared" si="485"/>
        <v>2.4849052745368256</v>
      </c>
    </row>
    <row r="7428" spans="26:35" hidden="1" x14ac:dyDescent="0.25">
      <c r="Z7428"/>
      <c r="AD7428" s="5">
        <f t="shared" si="486"/>
        <v>47511</v>
      </c>
      <c r="AE7428" s="96" cm="1">
        <f t="array" ref="AE7428">_xlfn.XLOOKUP(AD7427,SELICHistorico[Data],SELICHistorico[SELIC dia]/100,AE7427,0)</f>
        <v>5.4266000000000004E-4</v>
      </c>
      <c r="AF7428" s="80">
        <f t="shared" si="484"/>
        <v>2.4862537332331058</v>
      </c>
      <c r="AG7428" s="123">
        <f t="shared" si="483"/>
        <v>2486.253733</v>
      </c>
      <c r="AH7428" s="126" cm="1">
        <f t="array" ref="AH7428">_xlfn.XLOOKUP(AD7427,CDIHistorico_[Data],CDIHistorico_[CDI dia]/100,AH7427,0)</f>
        <v>5.4266000000000004E-4</v>
      </c>
      <c r="AI7428" s="2">
        <f t="shared" si="485"/>
        <v>2.4862537332331058</v>
      </c>
    </row>
    <row r="7429" spans="26:35" hidden="1" x14ac:dyDescent="0.25">
      <c r="Z7429"/>
      <c r="AD7429" s="5">
        <f t="shared" si="486"/>
        <v>47512</v>
      </c>
      <c r="AE7429" s="96" cm="1">
        <f t="array" ref="AE7429">_xlfn.XLOOKUP(AD7428,SELICHistorico[Data],SELICHistorico[SELIC dia]/100,AE7428,0)</f>
        <v>5.4266000000000004E-4</v>
      </c>
      <c r="AF7429" s="80">
        <f t="shared" si="484"/>
        <v>2.4876029236839821</v>
      </c>
      <c r="AG7429" s="123">
        <f t="shared" si="483"/>
        <v>2487.6029229999999</v>
      </c>
      <c r="AH7429" s="126" cm="1">
        <f t="array" ref="AH7429">_xlfn.XLOOKUP(AD7428,CDIHistorico_[Data],CDIHistorico_[CDI dia]/100,AH7428,0)</f>
        <v>5.4266000000000004E-4</v>
      </c>
      <c r="AI7429" s="2">
        <f t="shared" si="485"/>
        <v>2.4876029236839821</v>
      </c>
    </row>
    <row r="7430" spans="26:35" hidden="1" x14ac:dyDescent="0.25">
      <c r="Z7430"/>
      <c r="AD7430" s="5">
        <f t="shared" si="486"/>
        <v>47513</v>
      </c>
      <c r="AE7430" s="96" cm="1">
        <f t="array" ref="AE7430">_xlfn.XLOOKUP(AD7429,SELICHistorico[Data],SELICHistorico[SELIC dia]/100,AE7429,0)</f>
        <v>5.4266000000000004E-4</v>
      </c>
      <c r="AF7430" s="80">
        <f t="shared" si="484"/>
        <v>2.4889528462865487</v>
      </c>
      <c r="AG7430" s="123">
        <f t="shared" si="483"/>
        <v>2488.9528460000001</v>
      </c>
      <c r="AH7430" s="126" cm="1">
        <f t="array" ref="AH7430">_xlfn.XLOOKUP(AD7429,CDIHistorico_[Data],CDIHistorico_[CDI dia]/100,AH7429,0)</f>
        <v>5.4266000000000004E-4</v>
      </c>
      <c r="AI7430" s="2">
        <f t="shared" si="485"/>
        <v>2.4889528462865487</v>
      </c>
    </row>
    <row r="7431" spans="26:35" hidden="1" x14ac:dyDescent="0.25">
      <c r="Z7431"/>
      <c r="AD7431" s="5">
        <f t="shared" si="486"/>
        <v>47514</v>
      </c>
      <c r="AE7431" s="96" cm="1">
        <f t="array" ref="AE7431">_xlfn.XLOOKUP(AD7430,SELICHistorico[Data],SELICHistorico[SELIC dia]/100,AE7430,0)</f>
        <v>5.4266000000000004E-4</v>
      </c>
      <c r="AF7431" s="80">
        <f t="shared" si="484"/>
        <v>2.4903035014381145</v>
      </c>
      <c r="AG7431" s="123">
        <f t="shared" si="483"/>
        <v>2490.3035009999999</v>
      </c>
      <c r="AH7431" s="126" cm="1">
        <f t="array" ref="AH7431">_xlfn.XLOOKUP(AD7430,CDIHistorico_[Data],CDIHistorico_[CDI dia]/100,AH7430,0)</f>
        <v>5.4266000000000004E-4</v>
      </c>
      <c r="AI7431" s="2">
        <f t="shared" si="485"/>
        <v>2.4903035014381145</v>
      </c>
    </row>
    <row r="7432" spans="26:35" hidden="1" x14ac:dyDescent="0.25">
      <c r="Z7432"/>
      <c r="AD7432" s="5">
        <f t="shared" si="486"/>
        <v>47515</v>
      </c>
      <c r="AE7432" s="96" cm="1">
        <f t="array" ref="AE7432">_xlfn.XLOOKUP(AD7431,SELICHistorico[Data],SELICHistorico[SELIC dia]/100,AE7431,0)</f>
        <v>5.4266000000000004E-4</v>
      </c>
      <c r="AF7432" s="80">
        <f t="shared" si="484"/>
        <v>2.4916548895362052</v>
      </c>
      <c r="AG7432" s="123">
        <f t="shared" si="483"/>
        <v>2491.6548889999999</v>
      </c>
      <c r="AH7432" s="126" cm="1">
        <f t="array" ref="AH7432">_xlfn.XLOOKUP(AD7431,CDIHistorico_[Data],CDIHistorico_[CDI dia]/100,AH7431,0)</f>
        <v>5.4266000000000004E-4</v>
      </c>
      <c r="AI7432" s="2">
        <f t="shared" si="485"/>
        <v>2.4916548895362052</v>
      </c>
    </row>
    <row r="7433" spans="26:35" hidden="1" x14ac:dyDescent="0.25">
      <c r="Z7433"/>
      <c r="AD7433" s="5">
        <f t="shared" si="486"/>
        <v>47518</v>
      </c>
      <c r="AE7433" s="96" cm="1">
        <f t="array" ref="AE7433">_xlfn.XLOOKUP(AD7432,SELICHistorico[Data],SELICHistorico[SELIC dia]/100,AE7432,0)</f>
        <v>5.4266000000000004E-4</v>
      </c>
      <c r="AF7433" s="80">
        <f t="shared" si="484"/>
        <v>2.4930070109785611</v>
      </c>
      <c r="AG7433" s="123">
        <f t="shared" si="483"/>
        <v>2493.0070099999998</v>
      </c>
      <c r="AH7433" s="126" cm="1">
        <f t="array" ref="AH7433">_xlfn.XLOOKUP(AD7432,CDIHistorico_[Data],CDIHistorico_[CDI dia]/100,AH7432,0)</f>
        <v>5.4266000000000004E-4</v>
      </c>
      <c r="AI7433" s="2">
        <f t="shared" si="485"/>
        <v>2.4930070109785611</v>
      </c>
    </row>
    <row r="7434" spans="26:35" hidden="1" x14ac:dyDescent="0.25">
      <c r="Z7434"/>
      <c r="AD7434" s="5">
        <f t="shared" si="486"/>
        <v>47519</v>
      </c>
      <c r="AE7434" s="96" cm="1">
        <f t="array" ref="AE7434">_xlfn.XLOOKUP(AD7433,SELICHistorico[Data],SELICHistorico[SELIC dia]/100,AE7433,0)</f>
        <v>5.4266000000000004E-4</v>
      </c>
      <c r="AF7434" s="80">
        <f t="shared" si="484"/>
        <v>2.4943598661631388</v>
      </c>
      <c r="AG7434" s="123">
        <f t="shared" si="483"/>
        <v>2494.3598659999998</v>
      </c>
      <c r="AH7434" s="126" cm="1">
        <f t="array" ref="AH7434">_xlfn.XLOOKUP(AD7433,CDIHistorico_[Data],CDIHistorico_[CDI dia]/100,AH7433,0)</f>
        <v>5.4266000000000004E-4</v>
      </c>
      <c r="AI7434" s="2">
        <f t="shared" si="485"/>
        <v>2.4943598661631388</v>
      </c>
    </row>
    <row r="7435" spans="26:35" hidden="1" x14ac:dyDescent="0.25">
      <c r="Z7435"/>
      <c r="AD7435" s="5">
        <f t="shared" si="486"/>
        <v>47520</v>
      </c>
      <c r="AE7435" s="96" cm="1">
        <f t="array" ref="AE7435">_xlfn.XLOOKUP(AD7434,SELICHistorico[Data],SELICHistorico[SELIC dia]/100,AE7434,0)</f>
        <v>5.4266000000000004E-4</v>
      </c>
      <c r="AF7435" s="80">
        <f t="shared" si="484"/>
        <v>2.4957134554881111</v>
      </c>
      <c r="AG7435" s="123">
        <f t="shared" si="483"/>
        <v>2495.7134550000001</v>
      </c>
      <c r="AH7435" s="126" cm="1">
        <f t="array" ref="AH7435">_xlfn.XLOOKUP(AD7434,CDIHistorico_[Data],CDIHistorico_[CDI dia]/100,AH7434,0)</f>
        <v>5.4266000000000004E-4</v>
      </c>
      <c r="AI7435" s="2">
        <f t="shared" si="485"/>
        <v>2.4957134554881111</v>
      </c>
    </row>
    <row r="7436" spans="26:35" hidden="1" x14ac:dyDescent="0.25">
      <c r="Z7436"/>
      <c r="AD7436" s="5">
        <f t="shared" si="486"/>
        <v>47521</v>
      </c>
      <c r="AE7436" s="96" cm="1">
        <f t="array" ref="AE7436">_xlfn.XLOOKUP(AD7435,SELICHistorico[Data],SELICHistorico[SELIC dia]/100,AE7435,0)</f>
        <v>5.4266000000000004E-4</v>
      </c>
      <c r="AF7436" s="80">
        <f t="shared" si="484"/>
        <v>2.4970677793518665</v>
      </c>
      <c r="AG7436" s="123">
        <f t="shared" ref="AG7436:AG7499" si="487">TRUNC(1000*AF7436,6)</f>
        <v>2497.067779</v>
      </c>
      <c r="AH7436" s="126" cm="1">
        <f t="array" ref="AH7436">_xlfn.XLOOKUP(AD7435,CDIHistorico_[Data],CDIHistorico_[CDI dia]/100,AH7435,0)</f>
        <v>5.4266000000000004E-4</v>
      </c>
      <c r="AI7436" s="2">
        <f t="shared" si="485"/>
        <v>2.4970677793518665</v>
      </c>
    </row>
    <row r="7437" spans="26:35" hidden="1" x14ac:dyDescent="0.25">
      <c r="Z7437"/>
      <c r="AD7437" s="5">
        <f t="shared" si="486"/>
        <v>47522</v>
      </c>
      <c r="AE7437" s="96" cm="1">
        <f t="array" ref="AE7437">_xlfn.XLOOKUP(AD7436,SELICHistorico[Data],SELICHistorico[SELIC dia]/100,AE7436,0)</f>
        <v>5.4266000000000004E-4</v>
      </c>
      <c r="AF7437" s="80">
        <f t="shared" ref="AF7437:AF7500" si="488">AF7436*(1+AE7437)</f>
        <v>2.4984228381530098</v>
      </c>
      <c r="AG7437" s="123">
        <f t="shared" si="487"/>
        <v>2498.422838</v>
      </c>
      <c r="AH7437" s="126" cm="1">
        <f t="array" ref="AH7437">_xlfn.XLOOKUP(AD7436,CDIHistorico_[Data],CDIHistorico_[CDI dia]/100,AH7436,0)</f>
        <v>5.4266000000000004E-4</v>
      </c>
      <c r="AI7437" s="2">
        <f t="shared" ref="AI7437:AI7500" si="489">AI7436*(1+AH7437)</f>
        <v>2.4984228381530098</v>
      </c>
    </row>
    <row r="7438" spans="26:35" hidden="1" x14ac:dyDescent="0.25">
      <c r="Z7438"/>
      <c r="AD7438" s="5">
        <f t="shared" si="486"/>
        <v>47525</v>
      </c>
      <c r="AE7438" s="96" cm="1">
        <f t="array" ref="AE7438">_xlfn.XLOOKUP(AD7437,SELICHistorico[Data],SELICHistorico[SELIC dia]/100,AE7437,0)</f>
        <v>5.4266000000000004E-4</v>
      </c>
      <c r="AF7438" s="80">
        <f t="shared" si="488"/>
        <v>2.4997786322903619</v>
      </c>
      <c r="AG7438" s="123">
        <f t="shared" si="487"/>
        <v>2499.778632</v>
      </c>
      <c r="AH7438" s="126" cm="1">
        <f t="array" ref="AH7438">_xlfn.XLOOKUP(AD7437,CDIHistorico_[Data],CDIHistorico_[CDI dia]/100,AH7437,0)</f>
        <v>5.4266000000000004E-4</v>
      </c>
      <c r="AI7438" s="2">
        <f t="shared" si="489"/>
        <v>2.4997786322903619</v>
      </c>
    </row>
    <row r="7439" spans="26:35" hidden="1" x14ac:dyDescent="0.25">
      <c r="Z7439"/>
      <c r="AD7439" s="5">
        <f t="shared" si="486"/>
        <v>47526</v>
      </c>
      <c r="AE7439" s="96" cm="1">
        <f t="array" ref="AE7439">_xlfn.XLOOKUP(AD7438,SELICHistorico[Data],SELICHistorico[SELIC dia]/100,AE7438,0)</f>
        <v>5.4266000000000004E-4</v>
      </c>
      <c r="AF7439" s="80">
        <f t="shared" si="488"/>
        <v>2.5011351621629605</v>
      </c>
      <c r="AG7439" s="123">
        <f t="shared" si="487"/>
        <v>2501.135162</v>
      </c>
      <c r="AH7439" s="126" cm="1">
        <f t="array" ref="AH7439">_xlfn.XLOOKUP(AD7438,CDIHistorico_[Data],CDIHistorico_[CDI dia]/100,AH7438,0)</f>
        <v>5.4266000000000004E-4</v>
      </c>
      <c r="AI7439" s="2">
        <f t="shared" si="489"/>
        <v>2.5011351621629605</v>
      </c>
    </row>
    <row r="7440" spans="26:35" hidden="1" x14ac:dyDescent="0.25">
      <c r="Z7440"/>
      <c r="AD7440" s="5">
        <f t="shared" si="486"/>
        <v>47527</v>
      </c>
      <c r="AE7440" s="96" cm="1">
        <f t="array" ref="AE7440">_xlfn.XLOOKUP(AD7439,SELICHistorico[Data],SELICHistorico[SELIC dia]/100,AE7439,0)</f>
        <v>5.4266000000000004E-4</v>
      </c>
      <c r="AF7440" s="80">
        <f t="shared" si="488"/>
        <v>2.50249242817006</v>
      </c>
      <c r="AG7440" s="123">
        <f t="shared" si="487"/>
        <v>2502.492428</v>
      </c>
      <c r="AH7440" s="126" cm="1">
        <f t="array" ref="AH7440">_xlfn.XLOOKUP(AD7439,CDIHistorico_[Data],CDIHistorico_[CDI dia]/100,AH7439,0)</f>
        <v>5.4266000000000004E-4</v>
      </c>
      <c r="AI7440" s="2">
        <f t="shared" si="489"/>
        <v>2.50249242817006</v>
      </c>
    </row>
    <row r="7441" spans="26:35" hidden="1" x14ac:dyDescent="0.25">
      <c r="Z7441"/>
      <c r="AD7441" s="5">
        <f t="shared" si="486"/>
        <v>47528</v>
      </c>
      <c r="AE7441" s="96" cm="1">
        <f t="array" ref="AE7441">_xlfn.XLOOKUP(AD7440,SELICHistorico[Data],SELICHistorico[SELIC dia]/100,AE7440,0)</f>
        <v>5.4266000000000004E-4</v>
      </c>
      <c r="AF7441" s="80">
        <f t="shared" si="488"/>
        <v>2.5038504307111307</v>
      </c>
      <c r="AG7441" s="123">
        <f t="shared" si="487"/>
        <v>2503.85043</v>
      </c>
      <c r="AH7441" s="126" cm="1">
        <f t="array" ref="AH7441">_xlfn.XLOOKUP(AD7440,CDIHistorico_[Data],CDIHistorico_[CDI dia]/100,AH7440,0)</f>
        <v>5.4266000000000004E-4</v>
      </c>
      <c r="AI7441" s="2">
        <f t="shared" si="489"/>
        <v>2.5038504307111307</v>
      </c>
    </row>
    <row r="7442" spans="26:35" hidden="1" x14ac:dyDescent="0.25">
      <c r="Z7442"/>
      <c r="AD7442" s="5">
        <f t="shared" si="486"/>
        <v>47529</v>
      </c>
      <c r="AE7442" s="96" cm="1">
        <f t="array" ref="AE7442">_xlfn.XLOOKUP(AD7441,SELICHistorico[Data],SELICHistorico[SELIC dia]/100,AE7441,0)</f>
        <v>5.4266000000000004E-4</v>
      </c>
      <c r="AF7442" s="80">
        <f t="shared" si="488"/>
        <v>2.5052091701858603</v>
      </c>
      <c r="AG7442" s="123">
        <f t="shared" si="487"/>
        <v>2505.2091700000001</v>
      </c>
      <c r="AH7442" s="126" cm="1">
        <f t="array" ref="AH7442">_xlfn.XLOOKUP(AD7441,CDIHistorico_[Data],CDIHistorico_[CDI dia]/100,AH7441,0)</f>
        <v>5.4266000000000004E-4</v>
      </c>
      <c r="AI7442" s="2">
        <f t="shared" si="489"/>
        <v>2.5052091701858603</v>
      </c>
    </row>
    <row r="7443" spans="26:35" hidden="1" x14ac:dyDescent="0.25">
      <c r="Z7443"/>
      <c r="AD7443" s="5">
        <f t="shared" si="486"/>
        <v>47532</v>
      </c>
      <c r="AE7443" s="96" cm="1">
        <f t="array" ref="AE7443">_xlfn.XLOOKUP(AD7442,SELICHistorico[Data],SELICHistorico[SELIC dia]/100,AE7442,0)</f>
        <v>5.4266000000000004E-4</v>
      </c>
      <c r="AF7443" s="80">
        <f t="shared" si="488"/>
        <v>2.5065686469941535</v>
      </c>
      <c r="AG7443" s="123">
        <f t="shared" si="487"/>
        <v>2506.5686460000002</v>
      </c>
      <c r="AH7443" s="126" cm="1">
        <f t="array" ref="AH7443">_xlfn.XLOOKUP(AD7442,CDIHistorico_[Data],CDIHistorico_[CDI dia]/100,AH7442,0)</f>
        <v>5.4266000000000004E-4</v>
      </c>
      <c r="AI7443" s="2">
        <f t="shared" si="489"/>
        <v>2.5065686469941535</v>
      </c>
    </row>
    <row r="7444" spans="26:35" hidden="1" x14ac:dyDescent="0.25">
      <c r="Z7444"/>
      <c r="AD7444" s="5">
        <f t="shared" ref="AD7444:AD7507" si="490">WORKDAY(AD7443,1,feriados)</f>
        <v>47533</v>
      </c>
      <c r="AE7444" s="96" cm="1">
        <f t="array" ref="AE7444">_xlfn.XLOOKUP(AD7443,SELICHistorico[Data],SELICHistorico[SELIC dia]/100,AE7443,0)</f>
        <v>5.4266000000000004E-4</v>
      </c>
      <c r="AF7444" s="80">
        <f t="shared" si="488"/>
        <v>2.5079288615361315</v>
      </c>
      <c r="AG7444" s="123">
        <f t="shared" si="487"/>
        <v>2507.9288609999999</v>
      </c>
      <c r="AH7444" s="126" cm="1">
        <f t="array" ref="AH7444">_xlfn.XLOOKUP(AD7443,CDIHistorico_[Data],CDIHistorico_[CDI dia]/100,AH7443,0)</f>
        <v>5.4266000000000004E-4</v>
      </c>
      <c r="AI7444" s="2">
        <f t="shared" si="489"/>
        <v>2.5079288615361315</v>
      </c>
    </row>
    <row r="7445" spans="26:35" hidden="1" x14ac:dyDescent="0.25">
      <c r="Z7445"/>
      <c r="AD7445" s="5">
        <f t="shared" si="490"/>
        <v>47534</v>
      </c>
      <c r="AE7445" s="96" cm="1">
        <f t="array" ref="AE7445">_xlfn.XLOOKUP(AD7444,SELICHistorico[Data],SELICHistorico[SELIC dia]/100,AE7444,0)</f>
        <v>5.4266000000000004E-4</v>
      </c>
      <c r="AF7445" s="80">
        <f t="shared" si="488"/>
        <v>2.5092898142121327</v>
      </c>
      <c r="AG7445" s="123">
        <f t="shared" si="487"/>
        <v>2509.2898140000002</v>
      </c>
      <c r="AH7445" s="126" cm="1">
        <f t="array" ref="AH7445">_xlfn.XLOOKUP(AD7444,CDIHistorico_[Data],CDIHistorico_[CDI dia]/100,AH7444,0)</f>
        <v>5.4266000000000004E-4</v>
      </c>
      <c r="AI7445" s="2">
        <f t="shared" si="489"/>
        <v>2.5092898142121327</v>
      </c>
    </row>
    <row r="7446" spans="26:35" hidden="1" x14ac:dyDescent="0.25">
      <c r="Z7446"/>
      <c r="AD7446" s="5">
        <f t="shared" si="490"/>
        <v>47535</v>
      </c>
      <c r="AE7446" s="96" cm="1">
        <f t="array" ref="AE7446">_xlfn.XLOOKUP(AD7445,SELICHistorico[Data],SELICHistorico[SELIC dia]/100,AE7445,0)</f>
        <v>5.4266000000000004E-4</v>
      </c>
      <c r="AF7446" s="80">
        <f t="shared" si="488"/>
        <v>2.5106515054227132</v>
      </c>
      <c r="AG7446" s="123">
        <f t="shared" si="487"/>
        <v>2510.6515049999998</v>
      </c>
      <c r="AH7446" s="126" cm="1">
        <f t="array" ref="AH7446">_xlfn.XLOOKUP(AD7445,CDIHistorico_[Data],CDIHistorico_[CDI dia]/100,AH7445,0)</f>
        <v>5.4266000000000004E-4</v>
      </c>
      <c r="AI7446" s="2">
        <f t="shared" si="489"/>
        <v>2.5106515054227132</v>
      </c>
    </row>
    <row r="7447" spans="26:35" hidden="1" x14ac:dyDescent="0.25">
      <c r="Z7447"/>
      <c r="AD7447" s="5">
        <f t="shared" si="490"/>
        <v>47536</v>
      </c>
      <c r="AE7447" s="96" cm="1">
        <f t="array" ref="AE7447">_xlfn.XLOOKUP(AD7446,SELICHistorico[Data],SELICHistorico[SELIC dia]/100,AE7446,0)</f>
        <v>5.4266000000000004E-4</v>
      </c>
      <c r="AF7447" s="80">
        <f t="shared" si="488"/>
        <v>2.5120139355686462</v>
      </c>
      <c r="AG7447" s="123">
        <f t="shared" si="487"/>
        <v>2512.0139349999999</v>
      </c>
      <c r="AH7447" s="126" cm="1">
        <f t="array" ref="AH7447">_xlfn.XLOOKUP(AD7446,CDIHistorico_[Data],CDIHistorico_[CDI dia]/100,AH7446,0)</f>
        <v>5.4266000000000004E-4</v>
      </c>
      <c r="AI7447" s="2">
        <f t="shared" si="489"/>
        <v>2.5120139355686462</v>
      </c>
    </row>
    <row r="7448" spans="26:35" hidden="1" x14ac:dyDescent="0.25">
      <c r="Z7448"/>
      <c r="AD7448" s="5">
        <f t="shared" si="490"/>
        <v>47539</v>
      </c>
      <c r="AE7448" s="96" cm="1">
        <f t="array" ref="AE7448">_xlfn.XLOOKUP(AD7447,SELICHistorico[Data],SELICHistorico[SELIC dia]/100,AE7447,0)</f>
        <v>5.4266000000000004E-4</v>
      </c>
      <c r="AF7448" s="80">
        <f t="shared" si="488"/>
        <v>2.5133771050509219</v>
      </c>
      <c r="AG7448" s="123">
        <f t="shared" si="487"/>
        <v>2513.377105</v>
      </c>
      <c r="AH7448" s="126" cm="1">
        <f t="array" ref="AH7448">_xlfn.XLOOKUP(AD7447,CDIHistorico_[Data],CDIHistorico_[CDI dia]/100,AH7447,0)</f>
        <v>5.4266000000000004E-4</v>
      </c>
      <c r="AI7448" s="2">
        <f t="shared" si="489"/>
        <v>2.5133771050509219</v>
      </c>
    </row>
    <row r="7449" spans="26:35" hidden="1" x14ac:dyDescent="0.25">
      <c r="Z7449"/>
      <c r="AD7449" s="5">
        <f t="shared" si="490"/>
        <v>47540</v>
      </c>
      <c r="AE7449" s="96" cm="1">
        <f t="array" ref="AE7449">_xlfn.XLOOKUP(AD7448,SELICHistorico[Data],SELICHistorico[SELIC dia]/100,AE7448,0)</f>
        <v>5.4266000000000004E-4</v>
      </c>
      <c r="AF7449" s="80">
        <f t="shared" si="488"/>
        <v>2.5147410142707489</v>
      </c>
      <c r="AG7449" s="123">
        <f t="shared" si="487"/>
        <v>2514.7410140000002</v>
      </c>
      <c r="AH7449" s="126" cm="1">
        <f t="array" ref="AH7449">_xlfn.XLOOKUP(AD7448,CDIHistorico_[Data],CDIHistorico_[CDI dia]/100,AH7448,0)</f>
        <v>5.4266000000000004E-4</v>
      </c>
      <c r="AI7449" s="2">
        <f t="shared" si="489"/>
        <v>2.5147410142707489</v>
      </c>
    </row>
    <row r="7450" spans="26:35" hidden="1" x14ac:dyDescent="0.25">
      <c r="Z7450"/>
      <c r="AD7450" s="5">
        <f t="shared" si="490"/>
        <v>47541</v>
      </c>
      <c r="AE7450" s="96" cm="1">
        <f t="array" ref="AE7450">_xlfn.XLOOKUP(AD7449,SELICHistorico[Data],SELICHistorico[SELIC dia]/100,AE7449,0)</f>
        <v>5.4266000000000004E-4</v>
      </c>
      <c r="AF7450" s="80">
        <f t="shared" si="488"/>
        <v>2.5161056636295531</v>
      </c>
      <c r="AG7450" s="123">
        <f t="shared" si="487"/>
        <v>2516.1056629999998</v>
      </c>
      <c r="AH7450" s="126" cm="1">
        <f t="array" ref="AH7450">_xlfn.XLOOKUP(AD7449,CDIHistorico_[Data],CDIHistorico_[CDI dia]/100,AH7449,0)</f>
        <v>5.4266000000000004E-4</v>
      </c>
      <c r="AI7450" s="2">
        <f t="shared" si="489"/>
        <v>2.5161056636295531</v>
      </c>
    </row>
    <row r="7451" spans="26:35" hidden="1" x14ac:dyDescent="0.25">
      <c r="Z7451"/>
      <c r="AD7451" s="5">
        <f t="shared" si="490"/>
        <v>47542</v>
      </c>
      <c r="AE7451" s="96" cm="1">
        <f t="array" ref="AE7451">_xlfn.XLOOKUP(AD7450,SELICHistorico[Data],SELICHistorico[SELIC dia]/100,AE7450,0)</f>
        <v>5.4266000000000004E-4</v>
      </c>
      <c r="AF7451" s="80">
        <f t="shared" si="488"/>
        <v>2.5174710535289786</v>
      </c>
      <c r="AG7451" s="123">
        <f t="shared" si="487"/>
        <v>2517.4710530000002</v>
      </c>
      <c r="AH7451" s="126" cm="1">
        <f t="array" ref="AH7451">_xlfn.XLOOKUP(AD7450,CDIHistorico_[Data],CDIHistorico_[CDI dia]/100,AH7450,0)</f>
        <v>5.4266000000000004E-4</v>
      </c>
      <c r="AI7451" s="2">
        <f t="shared" si="489"/>
        <v>2.5174710535289786</v>
      </c>
    </row>
    <row r="7452" spans="26:35" hidden="1" x14ac:dyDescent="0.25">
      <c r="Z7452"/>
      <c r="AD7452" s="5">
        <f t="shared" si="490"/>
        <v>47543</v>
      </c>
      <c r="AE7452" s="96" cm="1">
        <f t="array" ref="AE7452">_xlfn.XLOOKUP(AD7451,SELICHistorico[Data],SELICHistorico[SELIC dia]/100,AE7451,0)</f>
        <v>5.4266000000000004E-4</v>
      </c>
      <c r="AF7452" s="80">
        <f t="shared" si="488"/>
        <v>2.5188371843708866</v>
      </c>
      <c r="AG7452" s="123">
        <f t="shared" si="487"/>
        <v>2518.837184</v>
      </c>
      <c r="AH7452" s="126" cm="1">
        <f t="array" ref="AH7452">_xlfn.XLOOKUP(AD7451,CDIHistorico_[Data],CDIHistorico_[CDI dia]/100,AH7451,0)</f>
        <v>5.4266000000000004E-4</v>
      </c>
      <c r="AI7452" s="2">
        <f t="shared" si="489"/>
        <v>2.5188371843708866</v>
      </c>
    </row>
    <row r="7453" spans="26:35" hidden="1" x14ac:dyDescent="0.25">
      <c r="Z7453"/>
      <c r="AD7453" s="5">
        <f t="shared" si="490"/>
        <v>47548</v>
      </c>
      <c r="AE7453" s="96" cm="1">
        <f t="array" ref="AE7453">_xlfn.XLOOKUP(AD7452,SELICHistorico[Data],SELICHistorico[SELIC dia]/100,AE7452,0)</f>
        <v>5.4266000000000004E-4</v>
      </c>
      <c r="AF7453" s="80">
        <f t="shared" si="488"/>
        <v>2.5202040565573571</v>
      </c>
      <c r="AG7453" s="123">
        <f t="shared" si="487"/>
        <v>2520.204056</v>
      </c>
      <c r="AH7453" s="126" cm="1">
        <f t="array" ref="AH7453">_xlfn.XLOOKUP(AD7452,CDIHistorico_[Data],CDIHistorico_[CDI dia]/100,AH7452,0)</f>
        <v>5.4266000000000004E-4</v>
      </c>
      <c r="AI7453" s="2">
        <f t="shared" si="489"/>
        <v>2.5202040565573571</v>
      </c>
    </row>
    <row r="7454" spans="26:35" hidden="1" x14ac:dyDescent="0.25">
      <c r="Z7454"/>
      <c r="AD7454" s="5">
        <f t="shared" si="490"/>
        <v>47549</v>
      </c>
      <c r="AE7454" s="96" cm="1">
        <f t="array" ref="AE7454">_xlfn.XLOOKUP(AD7453,SELICHistorico[Data],SELICHistorico[SELIC dia]/100,AE7453,0)</f>
        <v>5.4266000000000004E-4</v>
      </c>
      <c r="AF7454" s="80">
        <f t="shared" si="488"/>
        <v>2.5215716704906885</v>
      </c>
      <c r="AG7454" s="123">
        <f t="shared" si="487"/>
        <v>2521.5716699999998</v>
      </c>
      <c r="AH7454" s="126" cm="1">
        <f t="array" ref="AH7454">_xlfn.XLOOKUP(AD7453,CDIHistorico_[Data],CDIHistorico_[CDI dia]/100,AH7453,0)</f>
        <v>5.4266000000000004E-4</v>
      </c>
      <c r="AI7454" s="2">
        <f t="shared" si="489"/>
        <v>2.5215716704906885</v>
      </c>
    </row>
    <row r="7455" spans="26:35" hidden="1" x14ac:dyDescent="0.25">
      <c r="Z7455"/>
      <c r="AD7455" s="5">
        <f t="shared" si="490"/>
        <v>47550</v>
      </c>
      <c r="AE7455" s="96" cm="1">
        <f t="array" ref="AE7455">_xlfn.XLOOKUP(AD7454,SELICHistorico[Data],SELICHistorico[SELIC dia]/100,AE7454,0)</f>
        <v>5.4266000000000004E-4</v>
      </c>
      <c r="AF7455" s="80">
        <f t="shared" si="488"/>
        <v>2.522940026573397</v>
      </c>
      <c r="AG7455" s="123">
        <f t="shared" si="487"/>
        <v>2522.9400260000002</v>
      </c>
      <c r="AH7455" s="126" cm="1">
        <f t="array" ref="AH7455">_xlfn.XLOOKUP(AD7454,CDIHistorico_[Data],CDIHistorico_[CDI dia]/100,AH7454,0)</f>
        <v>5.4266000000000004E-4</v>
      </c>
      <c r="AI7455" s="2">
        <f t="shared" si="489"/>
        <v>2.522940026573397</v>
      </c>
    </row>
    <row r="7456" spans="26:35" hidden="1" x14ac:dyDescent="0.25">
      <c r="Z7456"/>
      <c r="AD7456" s="5">
        <f t="shared" si="490"/>
        <v>47553</v>
      </c>
      <c r="AE7456" s="96" cm="1">
        <f t="array" ref="AE7456">_xlfn.XLOOKUP(AD7455,SELICHistorico[Data],SELICHistorico[SELIC dia]/100,AE7455,0)</f>
        <v>5.4266000000000004E-4</v>
      </c>
      <c r="AF7456" s="80">
        <f t="shared" si="488"/>
        <v>2.5243091252082173</v>
      </c>
      <c r="AG7456" s="123">
        <f t="shared" si="487"/>
        <v>2524.3091250000002</v>
      </c>
      <c r="AH7456" s="126" cm="1">
        <f t="array" ref="AH7456">_xlfn.XLOOKUP(AD7455,CDIHistorico_[Data],CDIHistorico_[CDI dia]/100,AH7455,0)</f>
        <v>5.4266000000000004E-4</v>
      </c>
      <c r="AI7456" s="2">
        <f t="shared" si="489"/>
        <v>2.5243091252082173</v>
      </c>
    </row>
    <row r="7457" spans="26:35" hidden="1" x14ac:dyDescent="0.25">
      <c r="Z7457"/>
      <c r="AD7457" s="5">
        <f t="shared" si="490"/>
        <v>47554</v>
      </c>
      <c r="AE7457" s="96" cm="1">
        <f t="array" ref="AE7457">_xlfn.XLOOKUP(AD7456,SELICHistorico[Data],SELICHistorico[SELIC dia]/100,AE7456,0)</f>
        <v>5.4266000000000004E-4</v>
      </c>
      <c r="AF7457" s="80">
        <f t="shared" si="488"/>
        <v>2.525678966798103</v>
      </c>
      <c r="AG7457" s="123">
        <f t="shared" si="487"/>
        <v>2525.6789659999999</v>
      </c>
      <c r="AH7457" s="126" cm="1">
        <f t="array" ref="AH7457">_xlfn.XLOOKUP(AD7456,CDIHistorico_[Data],CDIHistorico_[CDI dia]/100,AH7456,0)</f>
        <v>5.4266000000000004E-4</v>
      </c>
      <c r="AI7457" s="2">
        <f t="shared" si="489"/>
        <v>2.525678966798103</v>
      </c>
    </row>
    <row r="7458" spans="26:35" hidden="1" x14ac:dyDescent="0.25">
      <c r="Z7458"/>
      <c r="AD7458" s="5">
        <f t="shared" si="490"/>
        <v>47555</v>
      </c>
      <c r="AE7458" s="96" cm="1">
        <f t="array" ref="AE7458">_xlfn.XLOOKUP(AD7457,SELICHistorico[Data],SELICHistorico[SELIC dia]/100,AE7457,0)</f>
        <v>5.4266000000000004E-4</v>
      </c>
      <c r="AF7458" s="80">
        <f t="shared" si="488"/>
        <v>2.5270495517462259</v>
      </c>
      <c r="AG7458" s="123">
        <f t="shared" si="487"/>
        <v>2527.0495510000001</v>
      </c>
      <c r="AH7458" s="126" cm="1">
        <f t="array" ref="AH7458">_xlfn.XLOOKUP(AD7457,CDIHistorico_[Data],CDIHistorico_[CDI dia]/100,AH7457,0)</f>
        <v>5.4266000000000004E-4</v>
      </c>
      <c r="AI7458" s="2">
        <f t="shared" si="489"/>
        <v>2.5270495517462259</v>
      </c>
    </row>
    <row r="7459" spans="26:35" hidden="1" x14ac:dyDescent="0.25">
      <c r="Z7459"/>
      <c r="AD7459" s="5">
        <f t="shared" si="490"/>
        <v>47556</v>
      </c>
      <c r="AE7459" s="96" cm="1">
        <f t="array" ref="AE7459">_xlfn.XLOOKUP(AD7458,SELICHistorico[Data],SELICHistorico[SELIC dia]/100,AE7458,0)</f>
        <v>5.4266000000000004E-4</v>
      </c>
      <c r="AF7459" s="80">
        <f t="shared" si="488"/>
        <v>2.5284208804559767</v>
      </c>
      <c r="AG7459" s="123">
        <f t="shared" si="487"/>
        <v>2528.4208800000001</v>
      </c>
      <c r="AH7459" s="126" cm="1">
        <f t="array" ref="AH7459">_xlfn.XLOOKUP(AD7458,CDIHistorico_[Data],CDIHistorico_[CDI dia]/100,AH7458,0)</f>
        <v>5.4266000000000004E-4</v>
      </c>
      <c r="AI7459" s="2">
        <f t="shared" si="489"/>
        <v>2.5284208804559767</v>
      </c>
    </row>
    <row r="7460" spans="26:35" hidden="1" x14ac:dyDescent="0.25">
      <c r="Z7460"/>
      <c r="AD7460" s="5">
        <f t="shared" si="490"/>
        <v>47557</v>
      </c>
      <c r="AE7460" s="96" cm="1">
        <f t="array" ref="AE7460">_xlfn.XLOOKUP(AD7459,SELICHistorico[Data],SELICHistorico[SELIC dia]/100,AE7459,0)</f>
        <v>5.4266000000000004E-4</v>
      </c>
      <c r="AF7460" s="80">
        <f t="shared" si="488"/>
        <v>2.5297929533309649</v>
      </c>
      <c r="AG7460" s="123">
        <f t="shared" si="487"/>
        <v>2529.7929530000001</v>
      </c>
      <c r="AH7460" s="126" cm="1">
        <f t="array" ref="AH7460">_xlfn.XLOOKUP(AD7459,CDIHistorico_[Data],CDIHistorico_[CDI dia]/100,AH7459,0)</f>
        <v>5.4266000000000004E-4</v>
      </c>
      <c r="AI7460" s="2">
        <f t="shared" si="489"/>
        <v>2.5297929533309649</v>
      </c>
    </row>
    <row r="7461" spans="26:35" hidden="1" x14ac:dyDescent="0.25">
      <c r="Z7461"/>
      <c r="AD7461" s="5">
        <f t="shared" si="490"/>
        <v>47560</v>
      </c>
      <c r="AE7461" s="96" cm="1">
        <f t="array" ref="AE7461">_xlfn.XLOOKUP(AD7460,SELICHistorico[Data],SELICHistorico[SELIC dia]/100,AE7460,0)</f>
        <v>5.4266000000000004E-4</v>
      </c>
      <c r="AF7461" s="80">
        <f t="shared" si="488"/>
        <v>2.5311657707750195</v>
      </c>
      <c r="AG7461" s="123">
        <f t="shared" si="487"/>
        <v>2531.1657700000001</v>
      </c>
      <c r="AH7461" s="126" cm="1">
        <f t="array" ref="AH7461">_xlfn.XLOOKUP(AD7460,CDIHistorico_[Data],CDIHistorico_[CDI dia]/100,AH7460,0)</f>
        <v>5.4266000000000004E-4</v>
      </c>
      <c r="AI7461" s="2">
        <f t="shared" si="489"/>
        <v>2.5311657707750195</v>
      </c>
    </row>
    <row r="7462" spans="26:35" hidden="1" x14ac:dyDescent="0.25">
      <c r="Z7462"/>
      <c r="AD7462" s="5">
        <f t="shared" si="490"/>
        <v>47561</v>
      </c>
      <c r="AE7462" s="96" cm="1">
        <f t="array" ref="AE7462">_xlfn.XLOOKUP(AD7461,SELICHistorico[Data],SELICHistorico[SELIC dia]/100,AE7461,0)</f>
        <v>5.4266000000000004E-4</v>
      </c>
      <c r="AF7462" s="80">
        <f t="shared" si="488"/>
        <v>2.5325393331921884</v>
      </c>
      <c r="AG7462" s="123">
        <f t="shared" si="487"/>
        <v>2532.5393330000002</v>
      </c>
      <c r="AH7462" s="126" cm="1">
        <f t="array" ref="AH7462">_xlfn.XLOOKUP(AD7461,CDIHistorico_[Data],CDIHistorico_[CDI dia]/100,AH7461,0)</f>
        <v>5.4266000000000004E-4</v>
      </c>
      <c r="AI7462" s="2">
        <f t="shared" si="489"/>
        <v>2.5325393331921884</v>
      </c>
    </row>
    <row r="7463" spans="26:35" hidden="1" x14ac:dyDescent="0.25">
      <c r="Z7463"/>
      <c r="AD7463" s="5">
        <f t="shared" si="490"/>
        <v>47562</v>
      </c>
      <c r="AE7463" s="96" cm="1">
        <f t="array" ref="AE7463">_xlfn.XLOOKUP(AD7462,SELICHistorico[Data],SELICHistorico[SELIC dia]/100,AE7462,0)</f>
        <v>5.4266000000000004E-4</v>
      </c>
      <c r="AF7463" s="80">
        <f t="shared" si="488"/>
        <v>2.5339136409867384</v>
      </c>
      <c r="AG7463" s="123">
        <f t="shared" si="487"/>
        <v>2533.9136400000002</v>
      </c>
      <c r="AH7463" s="126" cm="1">
        <f t="array" ref="AH7463">_xlfn.XLOOKUP(AD7462,CDIHistorico_[Data],CDIHistorico_[CDI dia]/100,AH7462,0)</f>
        <v>5.4266000000000004E-4</v>
      </c>
      <c r="AI7463" s="2">
        <f t="shared" si="489"/>
        <v>2.5339136409867384</v>
      </c>
    </row>
    <row r="7464" spans="26:35" hidden="1" x14ac:dyDescent="0.25">
      <c r="Z7464"/>
      <c r="AD7464" s="5">
        <f t="shared" si="490"/>
        <v>47563</v>
      </c>
      <c r="AE7464" s="96" cm="1">
        <f t="array" ref="AE7464">_xlfn.XLOOKUP(AD7463,SELICHistorico[Data],SELICHistorico[SELIC dia]/100,AE7463,0)</f>
        <v>5.4266000000000004E-4</v>
      </c>
      <c r="AF7464" s="80">
        <f t="shared" si="488"/>
        <v>2.5352886945631563</v>
      </c>
      <c r="AG7464" s="123">
        <f t="shared" si="487"/>
        <v>2535.2886939999999</v>
      </c>
      <c r="AH7464" s="126" cm="1">
        <f t="array" ref="AH7464">_xlfn.XLOOKUP(AD7463,CDIHistorico_[Data],CDIHistorico_[CDI dia]/100,AH7463,0)</f>
        <v>5.4266000000000004E-4</v>
      </c>
      <c r="AI7464" s="2">
        <f t="shared" si="489"/>
        <v>2.5352886945631563</v>
      </c>
    </row>
    <row r="7465" spans="26:35" hidden="1" x14ac:dyDescent="0.25">
      <c r="Z7465"/>
      <c r="AD7465" s="5">
        <f t="shared" si="490"/>
        <v>47564</v>
      </c>
      <c r="AE7465" s="96" cm="1">
        <f t="array" ref="AE7465">_xlfn.XLOOKUP(AD7464,SELICHistorico[Data],SELICHistorico[SELIC dia]/100,AE7464,0)</f>
        <v>5.4266000000000004E-4</v>
      </c>
      <c r="AF7465" s="80">
        <f t="shared" si="488"/>
        <v>2.536664494326148</v>
      </c>
      <c r="AG7465" s="123">
        <f t="shared" si="487"/>
        <v>2536.6644940000001</v>
      </c>
      <c r="AH7465" s="126" cm="1">
        <f t="array" ref="AH7465">_xlfn.XLOOKUP(AD7464,CDIHistorico_[Data],CDIHistorico_[CDI dia]/100,AH7464,0)</f>
        <v>5.4266000000000004E-4</v>
      </c>
      <c r="AI7465" s="2">
        <f t="shared" si="489"/>
        <v>2.536664494326148</v>
      </c>
    </row>
    <row r="7466" spans="26:35" hidden="1" x14ac:dyDescent="0.25">
      <c r="Z7466"/>
      <c r="AD7466" s="5">
        <f t="shared" si="490"/>
        <v>47567</v>
      </c>
      <c r="AE7466" s="96" cm="1">
        <f t="array" ref="AE7466">_xlfn.XLOOKUP(AD7465,SELICHistorico[Data],SELICHistorico[SELIC dia]/100,AE7465,0)</f>
        <v>5.4266000000000004E-4</v>
      </c>
      <c r="AF7466" s="80">
        <f t="shared" si="488"/>
        <v>2.5380410406806391</v>
      </c>
      <c r="AG7466" s="123">
        <f t="shared" si="487"/>
        <v>2538.0410400000001</v>
      </c>
      <c r="AH7466" s="126" cm="1">
        <f t="array" ref="AH7466">_xlfn.XLOOKUP(AD7465,CDIHistorico_[Data],CDIHistorico_[CDI dia]/100,AH7465,0)</f>
        <v>5.4266000000000004E-4</v>
      </c>
      <c r="AI7466" s="2">
        <f t="shared" si="489"/>
        <v>2.5380410406806391</v>
      </c>
    </row>
    <row r="7467" spans="26:35" hidden="1" x14ac:dyDescent="0.25">
      <c r="Z7467"/>
      <c r="AD7467" s="5">
        <f t="shared" si="490"/>
        <v>47568</v>
      </c>
      <c r="AE7467" s="96" cm="1">
        <f t="array" ref="AE7467">_xlfn.XLOOKUP(AD7466,SELICHistorico[Data],SELICHistorico[SELIC dia]/100,AE7466,0)</f>
        <v>5.4266000000000004E-4</v>
      </c>
      <c r="AF7467" s="80">
        <f t="shared" si="488"/>
        <v>2.5394183340317751</v>
      </c>
      <c r="AG7467" s="123">
        <f t="shared" si="487"/>
        <v>2539.418334</v>
      </c>
      <c r="AH7467" s="126" cm="1">
        <f t="array" ref="AH7467">_xlfn.XLOOKUP(AD7466,CDIHistorico_[Data],CDIHistorico_[CDI dia]/100,AH7466,0)</f>
        <v>5.4266000000000004E-4</v>
      </c>
      <c r="AI7467" s="2">
        <f t="shared" si="489"/>
        <v>2.5394183340317751</v>
      </c>
    </row>
    <row r="7468" spans="26:35" hidden="1" x14ac:dyDescent="0.25">
      <c r="Z7468"/>
      <c r="AD7468" s="5">
        <f t="shared" si="490"/>
        <v>47569</v>
      </c>
      <c r="AE7468" s="96" cm="1">
        <f t="array" ref="AE7468">_xlfn.XLOOKUP(AD7467,SELICHistorico[Data],SELICHistorico[SELIC dia]/100,AE7467,0)</f>
        <v>5.4266000000000004E-4</v>
      </c>
      <c r="AF7468" s="80">
        <f t="shared" si="488"/>
        <v>2.5407963747849207</v>
      </c>
      <c r="AG7468" s="123">
        <f t="shared" si="487"/>
        <v>2540.796374</v>
      </c>
      <c r="AH7468" s="126" cm="1">
        <f t="array" ref="AH7468">_xlfn.XLOOKUP(AD7467,CDIHistorico_[Data],CDIHistorico_[CDI dia]/100,AH7467,0)</f>
        <v>5.4266000000000004E-4</v>
      </c>
      <c r="AI7468" s="2">
        <f t="shared" si="489"/>
        <v>2.5407963747849207</v>
      </c>
    </row>
    <row r="7469" spans="26:35" hidden="1" x14ac:dyDescent="0.25">
      <c r="Z7469"/>
      <c r="AD7469" s="5">
        <f t="shared" si="490"/>
        <v>47570</v>
      </c>
      <c r="AE7469" s="96" cm="1">
        <f t="array" ref="AE7469">_xlfn.XLOOKUP(AD7468,SELICHistorico[Data],SELICHistorico[SELIC dia]/100,AE7468,0)</f>
        <v>5.4266000000000004E-4</v>
      </c>
      <c r="AF7469" s="80">
        <f t="shared" si="488"/>
        <v>2.5421751633456617</v>
      </c>
      <c r="AG7469" s="123">
        <f t="shared" si="487"/>
        <v>2542.1751629999999</v>
      </c>
      <c r="AH7469" s="126" cm="1">
        <f t="array" ref="AH7469">_xlfn.XLOOKUP(AD7468,CDIHistorico_[Data],CDIHistorico_[CDI dia]/100,AH7468,0)</f>
        <v>5.4266000000000004E-4</v>
      </c>
      <c r="AI7469" s="2">
        <f t="shared" si="489"/>
        <v>2.5421751633456617</v>
      </c>
    </row>
    <row r="7470" spans="26:35" hidden="1" x14ac:dyDescent="0.25">
      <c r="Z7470"/>
      <c r="AD7470" s="5">
        <f t="shared" si="490"/>
        <v>47571</v>
      </c>
      <c r="AE7470" s="96" cm="1">
        <f t="array" ref="AE7470">_xlfn.XLOOKUP(AD7469,SELICHistorico[Data],SELICHistorico[SELIC dia]/100,AE7469,0)</f>
        <v>5.4266000000000004E-4</v>
      </c>
      <c r="AF7470" s="80">
        <f t="shared" si="488"/>
        <v>2.5435547001198029</v>
      </c>
      <c r="AG7470" s="123">
        <f t="shared" si="487"/>
        <v>2543.5547000000001</v>
      </c>
      <c r="AH7470" s="126" cm="1">
        <f t="array" ref="AH7470">_xlfn.XLOOKUP(AD7469,CDIHistorico_[Data],CDIHistorico_[CDI dia]/100,AH7469,0)</f>
        <v>5.4266000000000004E-4</v>
      </c>
      <c r="AI7470" s="2">
        <f t="shared" si="489"/>
        <v>2.5435547001198029</v>
      </c>
    </row>
    <row r="7471" spans="26:35" hidden="1" x14ac:dyDescent="0.25">
      <c r="Z7471"/>
      <c r="AD7471" s="5">
        <f t="shared" si="490"/>
        <v>47574</v>
      </c>
      <c r="AE7471" s="96" cm="1">
        <f t="array" ref="AE7471">_xlfn.XLOOKUP(AD7470,SELICHistorico[Data],SELICHistorico[SELIC dia]/100,AE7470,0)</f>
        <v>5.4266000000000004E-4</v>
      </c>
      <c r="AF7471" s="80">
        <f t="shared" si="488"/>
        <v>2.5449349855133701</v>
      </c>
      <c r="AG7471" s="123">
        <f t="shared" si="487"/>
        <v>2544.9349849999999</v>
      </c>
      <c r="AH7471" s="126" cm="1">
        <f t="array" ref="AH7471">_xlfn.XLOOKUP(AD7470,CDIHistorico_[Data],CDIHistorico_[CDI dia]/100,AH7470,0)</f>
        <v>5.4266000000000004E-4</v>
      </c>
      <c r="AI7471" s="2">
        <f t="shared" si="489"/>
        <v>2.5449349855133701</v>
      </c>
    </row>
    <row r="7472" spans="26:35" hidden="1" x14ac:dyDescent="0.25">
      <c r="Z7472"/>
      <c r="AD7472" s="5">
        <f t="shared" si="490"/>
        <v>47575</v>
      </c>
      <c r="AE7472" s="96" cm="1">
        <f t="array" ref="AE7472">_xlfn.XLOOKUP(AD7471,SELICHistorico[Data],SELICHistorico[SELIC dia]/100,AE7471,0)</f>
        <v>5.4266000000000004E-4</v>
      </c>
      <c r="AF7472" s="80">
        <f t="shared" si="488"/>
        <v>2.5463160199326089</v>
      </c>
      <c r="AG7472" s="123">
        <f t="shared" si="487"/>
        <v>2546.3160189999999</v>
      </c>
      <c r="AH7472" s="126" cm="1">
        <f t="array" ref="AH7472">_xlfn.XLOOKUP(AD7471,CDIHistorico_[Data],CDIHistorico_[CDI dia]/100,AH7471,0)</f>
        <v>5.4266000000000004E-4</v>
      </c>
      <c r="AI7472" s="2">
        <f t="shared" si="489"/>
        <v>2.5463160199326089</v>
      </c>
    </row>
    <row r="7473" spans="26:35" hidden="1" x14ac:dyDescent="0.25">
      <c r="Z7473"/>
      <c r="AD7473" s="5">
        <f t="shared" si="490"/>
        <v>47576</v>
      </c>
      <c r="AE7473" s="96" cm="1">
        <f t="array" ref="AE7473">_xlfn.XLOOKUP(AD7472,SELICHistorico[Data],SELICHistorico[SELIC dia]/100,AE7472,0)</f>
        <v>5.4266000000000004E-4</v>
      </c>
      <c r="AF7473" s="80">
        <f t="shared" si="488"/>
        <v>2.5476978037839855</v>
      </c>
      <c r="AG7473" s="123">
        <f t="shared" si="487"/>
        <v>2547.697803</v>
      </c>
      <c r="AH7473" s="126" cm="1">
        <f t="array" ref="AH7473">_xlfn.XLOOKUP(AD7472,CDIHistorico_[Data],CDIHistorico_[CDI dia]/100,AH7472,0)</f>
        <v>5.4266000000000004E-4</v>
      </c>
      <c r="AI7473" s="2">
        <f t="shared" si="489"/>
        <v>2.5476978037839855</v>
      </c>
    </row>
    <row r="7474" spans="26:35" hidden="1" x14ac:dyDescent="0.25">
      <c r="Z7474"/>
      <c r="AD7474" s="5">
        <f t="shared" si="490"/>
        <v>47577</v>
      </c>
      <c r="AE7474" s="96" cm="1">
        <f t="array" ref="AE7474">_xlfn.XLOOKUP(AD7473,SELICHistorico[Data],SELICHistorico[SELIC dia]/100,AE7473,0)</f>
        <v>5.4266000000000004E-4</v>
      </c>
      <c r="AF7474" s="80">
        <f t="shared" si="488"/>
        <v>2.5490803374741868</v>
      </c>
      <c r="AG7474" s="123">
        <f t="shared" si="487"/>
        <v>2549.0803369999999</v>
      </c>
      <c r="AH7474" s="126" cm="1">
        <f t="array" ref="AH7474">_xlfn.XLOOKUP(AD7473,CDIHistorico_[Data],CDIHistorico_[CDI dia]/100,AH7473,0)</f>
        <v>5.4266000000000004E-4</v>
      </c>
      <c r="AI7474" s="2">
        <f t="shared" si="489"/>
        <v>2.5490803374741868</v>
      </c>
    </row>
    <row r="7475" spans="26:35" hidden="1" x14ac:dyDescent="0.25">
      <c r="Z7475"/>
      <c r="AD7475" s="5">
        <f t="shared" si="490"/>
        <v>47578</v>
      </c>
      <c r="AE7475" s="96" cm="1">
        <f t="array" ref="AE7475">_xlfn.XLOOKUP(AD7474,SELICHistorico[Data],SELICHistorico[SELIC dia]/100,AE7474,0)</f>
        <v>5.4266000000000004E-4</v>
      </c>
      <c r="AF7475" s="80">
        <f t="shared" si="488"/>
        <v>2.5504636214101208</v>
      </c>
      <c r="AG7475" s="123">
        <f t="shared" si="487"/>
        <v>2550.4636209999999</v>
      </c>
      <c r="AH7475" s="126" cm="1">
        <f t="array" ref="AH7475">_xlfn.XLOOKUP(AD7474,CDIHistorico_[Data],CDIHistorico_[CDI dia]/100,AH7474,0)</f>
        <v>5.4266000000000004E-4</v>
      </c>
      <c r="AI7475" s="2">
        <f t="shared" si="489"/>
        <v>2.5504636214101208</v>
      </c>
    </row>
    <row r="7476" spans="26:35" hidden="1" x14ac:dyDescent="0.25">
      <c r="Z7476"/>
      <c r="AD7476" s="5">
        <f t="shared" si="490"/>
        <v>47581</v>
      </c>
      <c r="AE7476" s="96" cm="1">
        <f t="array" ref="AE7476">_xlfn.XLOOKUP(AD7475,SELICHistorico[Data],SELICHistorico[SELIC dia]/100,AE7475,0)</f>
        <v>5.4266000000000004E-4</v>
      </c>
      <c r="AF7476" s="80">
        <f t="shared" si="488"/>
        <v>2.5518476559989152</v>
      </c>
      <c r="AG7476" s="123">
        <f t="shared" si="487"/>
        <v>2551.847655</v>
      </c>
      <c r="AH7476" s="126" cm="1">
        <f t="array" ref="AH7476">_xlfn.XLOOKUP(AD7475,CDIHistorico_[Data],CDIHistorico_[CDI dia]/100,AH7475,0)</f>
        <v>5.4266000000000004E-4</v>
      </c>
      <c r="AI7476" s="2">
        <f t="shared" si="489"/>
        <v>2.5518476559989152</v>
      </c>
    </row>
    <row r="7477" spans="26:35" hidden="1" x14ac:dyDescent="0.25">
      <c r="Z7477"/>
      <c r="AD7477" s="5">
        <f t="shared" si="490"/>
        <v>47582</v>
      </c>
      <c r="AE7477" s="96" cm="1">
        <f t="array" ref="AE7477">_xlfn.XLOOKUP(AD7476,SELICHistorico[Data],SELICHistorico[SELIC dia]/100,AE7476,0)</f>
        <v>5.4266000000000004E-4</v>
      </c>
      <c r="AF7477" s="80">
        <f t="shared" si="488"/>
        <v>2.5532324416479195</v>
      </c>
      <c r="AG7477" s="123">
        <f t="shared" si="487"/>
        <v>2553.2324410000001</v>
      </c>
      <c r="AH7477" s="126" cm="1">
        <f t="array" ref="AH7477">_xlfn.XLOOKUP(AD7476,CDIHistorico_[Data],CDIHistorico_[CDI dia]/100,AH7476,0)</f>
        <v>5.4266000000000004E-4</v>
      </c>
      <c r="AI7477" s="2">
        <f t="shared" si="489"/>
        <v>2.5532324416479195</v>
      </c>
    </row>
    <row r="7478" spans="26:35" hidden="1" x14ac:dyDescent="0.25">
      <c r="Z7478"/>
      <c r="AD7478" s="5">
        <f t="shared" si="490"/>
        <v>47583</v>
      </c>
      <c r="AE7478" s="96" cm="1">
        <f t="array" ref="AE7478">_xlfn.XLOOKUP(AD7477,SELICHistorico[Data],SELICHistorico[SELIC dia]/100,AE7477,0)</f>
        <v>5.4266000000000004E-4</v>
      </c>
      <c r="AF7478" s="80">
        <f t="shared" si="488"/>
        <v>2.5546179787647043</v>
      </c>
      <c r="AG7478" s="123">
        <f t="shared" si="487"/>
        <v>2554.6179780000002</v>
      </c>
      <c r="AH7478" s="126" cm="1">
        <f t="array" ref="AH7478">_xlfn.XLOOKUP(AD7477,CDIHistorico_[Data],CDIHistorico_[CDI dia]/100,AH7477,0)</f>
        <v>5.4266000000000004E-4</v>
      </c>
      <c r="AI7478" s="2">
        <f t="shared" si="489"/>
        <v>2.5546179787647043</v>
      </c>
    </row>
    <row r="7479" spans="26:35" hidden="1" x14ac:dyDescent="0.25">
      <c r="Z7479"/>
      <c r="AD7479" s="5">
        <f t="shared" si="490"/>
        <v>47584</v>
      </c>
      <c r="AE7479" s="96" cm="1">
        <f t="array" ref="AE7479">_xlfn.XLOOKUP(AD7478,SELICHistorico[Data],SELICHistorico[SELIC dia]/100,AE7478,0)</f>
        <v>5.4266000000000004E-4</v>
      </c>
      <c r="AF7479" s="80">
        <f t="shared" si="488"/>
        <v>2.5560042677570607</v>
      </c>
      <c r="AG7479" s="123">
        <f t="shared" si="487"/>
        <v>2556.0042669999998</v>
      </c>
      <c r="AH7479" s="126" cm="1">
        <f t="array" ref="AH7479">_xlfn.XLOOKUP(AD7478,CDIHistorico_[Data],CDIHistorico_[CDI dia]/100,AH7478,0)</f>
        <v>5.4266000000000004E-4</v>
      </c>
      <c r="AI7479" s="2">
        <f t="shared" si="489"/>
        <v>2.5560042677570607</v>
      </c>
    </row>
    <row r="7480" spans="26:35" hidden="1" x14ac:dyDescent="0.25">
      <c r="Z7480"/>
      <c r="AD7480" s="5">
        <f t="shared" si="490"/>
        <v>47585</v>
      </c>
      <c r="AE7480" s="96" cm="1">
        <f t="array" ref="AE7480">_xlfn.XLOOKUP(AD7479,SELICHistorico[Data],SELICHistorico[SELIC dia]/100,AE7479,0)</f>
        <v>5.4266000000000004E-4</v>
      </c>
      <c r="AF7480" s="80">
        <f t="shared" si="488"/>
        <v>2.5573913090330018</v>
      </c>
      <c r="AG7480" s="123">
        <f t="shared" si="487"/>
        <v>2557.3913090000001</v>
      </c>
      <c r="AH7480" s="126" cm="1">
        <f t="array" ref="AH7480">_xlfn.XLOOKUP(AD7479,CDIHistorico_[Data],CDIHistorico_[CDI dia]/100,AH7479,0)</f>
        <v>5.4266000000000004E-4</v>
      </c>
      <c r="AI7480" s="2">
        <f t="shared" si="489"/>
        <v>2.5573913090330018</v>
      </c>
    </row>
    <row r="7481" spans="26:35" hidden="1" x14ac:dyDescent="0.25">
      <c r="Z7481"/>
      <c r="AD7481" s="5">
        <f t="shared" si="490"/>
        <v>47588</v>
      </c>
      <c r="AE7481" s="96" cm="1">
        <f t="array" ref="AE7481">_xlfn.XLOOKUP(AD7480,SELICHistorico[Data],SELICHistorico[SELIC dia]/100,AE7480,0)</f>
        <v>5.4266000000000004E-4</v>
      </c>
      <c r="AF7481" s="80">
        <f t="shared" si="488"/>
        <v>2.5587791030007616</v>
      </c>
      <c r="AG7481" s="123">
        <f t="shared" si="487"/>
        <v>2558.7791029999998</v>
      </c>
      <c r="AH7481" s="126" cm="1">
        <f t="array" ref="AH7481">_xlfn.XLOOKUP(AD7480,CDIHistorico_[Data],CDIHistorico_[CDI dia]/100,AH7480,0)</f>
        <v>5.4266000000000004E-4</v>
      </c>
      <c r="AI7481" s="2">
        <f t="shared" si="489"/>
        <v>2.5587791030007616</v>
      </c>
    </row>
    <row r="7482" spans="26:35" hidden="1" x14ac:dyDescent="0.25">
      <c r="Z7482"/>
      <c r="AD7482" s="5">
        <f t="shared" si="490"/>
        <v>47589</v>
      </c>
      <c r="AE7482" s="96" cm="1">
        <f t="array" ref="AE7482">_xlfn.XLOOKUP(AD7481,SELICHistorico[Data],SELICHistorico[SELIC dia]/100,AE7481,0)</f>
        <v>5.4266000000000004E-4</v>
      </c>
      <c r="AF7482" s="80">
        <f t="shared" si="488"/>
        <v>2.560167650068796</v>
      </c>
      <c r="AG7482" s="123">
        <f t="shared" si="487"/>
        <v>2560.1676499999999</v>
      </c>
      <c r="AH7482" s="126" cm="1">
        <f t="array" ref="AH7482">_xlfn.XLOOKUP(AD7481,CDIHistorico_[Data],CDIHistorico_[CDI dia]/100,AH7481,0)</f>
        <v>5.4266000000000004E-4</v>
      </c>
      <c r="AI7482" s="2">
        <f t="shared" si="489"/>
        <v>2.560167650068796</v>
      </c>
    </row>
    <row r="7483" spans="26:35" hidden="1" x14ac:dyDescent="0.25">
      <c r="Z7483"/>
      <c r="AD7483" s="5">
        <f t="shared" si="490"/>
        <v>47590</v>
      </c>
      <c r="AE7483" s="96" cm="1">
        <f t="array" ref="AE7483">_xlfn.XLOOKUP(AD7482,SELICHistorico[Data],SELICHistorico[SELIC dia]/100,AE7482,0)</f>
        <v>5.4266000000000004E-4</v>
      </c>
      <c r="AF7483" s="80">
        <f t="shared" si="488"/>
        <v>2.5615569506457825</v>
      </c>
      <c r="AG7483" s="123">
        <f t="shared" si="487"/>
        <v>2561.5569500000001</v>
      </c>
      <c r="AH7483" s="126" cm="1">
        <f t="array" ref="AH7483">_xlfn.XLOOKUP(AD7482,CDIHistorico_[Data],CDIHistorico_[CDI dia]/100,AH7482,0)</f>
        <v>5.4266000000000004E-4</v>
      </c>
      <c r="AI7483" s="2">
        <f t="shared" si="489"/>
        <v>2.5615569506457825</v>
      </c>
    </row>
    <row r="7484" spans="26:35" hidden="1" x14ac:dyDescent="0.25">
      <c r="Z7484"/>
      <c r="AD7484" s="5">
        <f t="shared" si="490"/>
        <v>47591</v>
      </c>
      <c r="AE7484" s="96" cm="1">
        <f t="array" ref="AE7484">_xlfn.XLOOKUP(AD7483,SELICHistorico[Data],SELICHistorico[SELIC dia]/100,AE7483,0)</f>
        <v>5.4266000000000004E-4</v>
      </c>
      <c r="AF7484" s="80">
        <f t="shared" si="488"/>
        <v>2.5629470051406198</v>
      </c>
      <c r="AG7484" s="123">
        <f t="shared" si="487"/>
        <v>2562.947005</v>
      </c>
      <c r="AH7484" s="126" cm="1">
        <f t="array" ref="AH7484">_xlfn.XLOOKUP(AD7483,CDIHistorico_[Data],CDIHistorico_[CDI dia]/100,AH7483,0)</f>
        <v>5.4266000000000004E-4</v>
      </c>
      <c r="AI7484" s="2">
        <f t="shared" si="489"/>
        <v>2.5629470051406198</v>
      </c>
    </row>
    <row r="7485" spans="26:35" hidden="1" x14ac:dyDescent="0.25">
      <c r="Z7485"/>
      <c r="AD7485" s="5">
        <f t="shared" si="490"/>
        <v>47595</v>
      </c>
      <c r="AE7485" s="96" cm="1">
        <f t="array" ref="AE7485">_xlfn.XLOOKUP(AD7484,SELICHistorico[Data],SELICHistorico[SELIC dia]/100,AE7484,0)</f>
        <v>5.4266000000000004E-4</v>
      </c>
      <c r="AF7485" s="80">
        <f t="shared" si="488"/>
        <v>2.5643378139624295</v>
      </c>
      <c r="AG7485" s="123">
        <f t="shared" si="487"/>
        <v>2564.3378130000001</v>
      </c>
      <c r="AH7485" s="126" cm="1">
        <f t="array" ref="AH7485">_xlfn.XLOOKUP(AD7484,CDIHistorico_[Data],CDIHistorico_[CDI dia]/100,AH7484,0)</f>
        <v>5.4266000000000004E-4</v>
      </c>
      <c r="AI7485" s="2">
        <f t="shared" si="489"/>
        <v>2.5643378139624295</v>
      </c>
    </row>
    <row r="7486" spans="26:35" hidden="1" x14ac:dyDescent="0.25">
      <c r="Z7486"/>
      <c r="AD7486" s="5">
        <f t="shared" si="490"/>
        <v>47596</v>
      </c>
      <c r="AE7486" s="96" cm="1">
        <f t="array" ref="AE7486">_xlfn.XLOOKUP(AD7485,SELICHistorico[Data],SELICHistorico[SELIC dia]/100,AE7485,0)</f>
        <v>5.4266000000000004E-4</v>
      </c>
      <c r="AF7486" s="80">
        <f t="shared" si="488"/>
        <v>2.5657293775205545</v>
      </c>
      <c r="AG7486" s="123">
        <f t="shared" si="487"/>
        <v>2565.7293770000001</v>
      </c>
      <c r="AH7486" s="126" cm="1">
        <f t="array" ref="AH7486">_xlfn.XLOOKUP(AD7485,CDIHistorico_[Data],CDIHistorico_[CDI dia]/100,AH7485,0)</f>
        <v>5.4266000000000004E-4</v>
      </c>
      <c r="AI7486" s="2">
        <f t="shared" si="489"/>
        <v>2.5657293775205545</v>
      </c>
    </row>
    <row r="7487" spans="26:35" hidden="1" x14ac:dyDescent="0.25">
      <c r="Z7487"/>
      <c r="AD7487" s="5">
        <f t="shared" si="490"/>
        <v>47597</v>
      </c>
      <c r="AE7487" s="96" cm="1">
        <f t="array" ref="AE7487">_xlfn.XLOOKUP(AD7486,SELICHistorico[Data],SELICHistorico[SELIC dia]/100,AE7486,0)</f>
        <v>5.4266000000000004E-4</v>
      </c>
      <c r="AF7487" s="80">
        <f t="shared" si="488"/>
        <v>2.56712169622456</v>
      </c>
      <c r="AG7487" s="123">
        <f t="shared" si="487"/>
        <v>2567.1216960000002</v>
      </c>
      <c r="AH7487" s="126" cm="1">
        <f t="array" ref="AH7487">_xlfn.XLOOKUP(AD7486,CDIHistorico_[Data],CDIHistorico_[CDI dia]/100,AH7486,0)</f>
        <v>5.4266000000000004E-4</v>
      </c>
      <c r="AI7487" s="2">
        <f t="shared" si="489"/>
        <v>2.56712169622456</v>
      </c>
    </row>
    <row r="7488" spans="26:35" hidden="1" x14ac:dyDescent="0.25">
      <c r="Z7488"/>
      <c r="AD7488" s="5">
        <f t="shared" si="490"/>
        <v>47598</v>
      </c>
      <c r="AE7488" s="96" cm="1">
        <f t="array" ref="AE7488">_xlfn.XLOOKUP(AD7487,SELICHistorico[Data],SELICHistorico[SELIC dia]/100,AE7487,0)</f>
        <v>5.4266000000000004E-4</v>
      </c>
      <c r="AF7488" s="80">
        <f t="shared" si="488"/>
        <v>2.5685147704842333</v>
      </c>
      <c r="AG7488" s="123">
        <f t="shared" si="487"/>
        <v>2568.5147700000002</v>
      </c>
      <c r="AH7488" s="126" cm="1">
        <f t="array" ref="AH7488">_xlfn.XLOOKUP(AD7487,CDIHistorico_[Data],CDIHistorico_[CDI dia]/100,AH7487,0)</f>
        <v>5.4266000000000004E-4</v>
      </c>
      <c r="AI7488" s="2">
        <f t="shared" si="489"/>
        <v>2.5685147704842333</v>
      </c>
    </row>
    <row r="7489" spans="26:35" hidden="1" x14ac:dyDescent="0.25">
      <c r="Z7489"/>
      <c r="AD7489" s="5">
        <f t="shared" si="490"/>
        <v>47599</v>
      </c>
      <c r="AE7489" s="96" cm="1">
        <f t="array" ref="AE7489">_xlfn.XLOOKUP(AD7488,SELICHistorico[Data],SELICHistorico[SELIC dia]/100,AE7488,0)</f>
        <v>5.4266000000000004E-4</v>
      </c>
      <c r="AF7489" s="80">
        <f t="shared" si="488"/>
        <v>2.5699086007095842</v>
      </c>
      <c r="AG7489" s="123">
        <f t="shared" si="487"/>
        <v>2569.9086000000002</v>
      </c>
      <c r="AH7489" s="126" cm="1">
        <f t="array" ref="AH7489">_xlfn.XLOOKUP(AD7488,CDIHistorico_[Data],CDIHistorico_[CDI dia]/100,AH7488,0)</f>
        <v>5.4266000000000004E-4</v>
      </c>
      <c r="AI7489" s="2">
        <f t="shared" si="489"/>
        <v>2.5699086007095842</v>
      </c>
    </row>
    <row r="7490" spans="26:35" hidden="1" x14ac:dyDescent="0.25">
      <c r="Z7490"/>
      <c r="AD7490" s="5">
        <f t="shared" si="490"/>
        <v>47602</v>
      </c>
      <c r="AE7490" s="96" cm="1">
        <f t="array" ref="AE7490">_xlfn.XLOOKUP(AD7489,SELICHistorico[Data],SELICHistorico[SELIC dia]/100,AE7489,0)</f>
        <v>5.4266000000000004E-4</v>
      </c>
      <c r="AF7490" s="80">
        <f t="shared" si="488"/>
        <v>2.5713031873108454</v>
      </c>
      <c r="AG7490" s="123">
        <f t="shared" si="487"/>
        <v>2571.303187</v>
      </c>
      <c r="AH7490" s="126" cm="1">
        <f t="array" ref="AH7490">_xlfn.XLOOKUP(AD7489,CDIHistorico_[Data],CDIHistorico_[CDI dia]/100,AH7489,0)</f>
        <v>5.4266000000000004E-4</v>
      </c>
      <c r="AI7490" s="2">
        <f t="shared" si="489"/>
        <v>2.5713031873108454</v>
      </c>
    </row>
    <row r="7491" spans="26:35" hidden="1" x14ac:dyDescent="0.25">
      <c r="Z7491"/>
      <c r="AD7491" s="5">
        <f t="shared" si="490"/>
        <v>47603</v>
      </c>
      <c r="AE7491" s="96" cm="1">
        <f t="array" ref="AE7491">_xlfn.XLOOKUP(AD7490,SELICHistorico[Data],SELICHistorico[SELIC dia]/100,AE7490,0)</f>
        <v>5.4266000000000004E-4</v>
      </c>
      <c r="AF7491" s="80">
        <f t="shared" si="488"/>
        <v>2.5726985306984718</v>
      </c>
      <c r="AG7491" s="123">
        <f t="shared" si="487"/>
        <v>2572.6985300000001</v>
      </c>
      <c r="AH7491" s="126" cm="1">
        <f t="array" ref="AH7491">_xlfn.XLOOKUP(AD7490,CDIHistorico_[Data],CDIHistorico_[CDI dia]/100,AH7490,0)</f>
        <v>5.4266000000000004E-4</v>
      </c>
      <c r="AI7491" s="2">
        <f t="shared" si="489"/>
        <v>2.5726985306984718</v>
      </c>
    </row>
    <row r="7492" spans="26:35" hidden="1" x14ac:dyDescent="0.25">
      <c r="Z7492"/>
      <c r="AD7492" s="5">
        <f t="shared" si="490"/>
        <v>47605</v>
      </c>
      <c r="AE7492" s="96" cm="1">
        <f t="array" ref="AE7492">_xlfn.XLOOKUP(AD7491,SELICHistorico[Data],SELICHistorico[SELIC dia]/100,AE7491,0)</f>
        <v>5.4266000000000004E-4</v>
      </c>
      <c r="AF7492" s="80">
        <f t="shared" si="488"/>
        <v>2.5740946312831405</v>
      </c>
      <c r="AG7492" s="123">
        <f t="shared" si="487"/>
        <v>2574.0946309999999</v>
      </c>
      <c r="AH7492" s="126" cm="1">
        <f t="array" ref="AH7492">_xlfn.XLOOKUP(AD7491,CDIHistorico_[Data],CDIHistorico_[CDI dia]/100,AH7491,0)</f>
        <v>5.4266000000000004E-4</v>
      </c>
      <c r="AI7492" s="2">
        <f t="shared" si="489"/>
        <v>2.5740946312831405</v>
      </c>
    </row>
    <row r="7493" spans="26:35" hidden="1" x14ac:dyDescent="0.25">
      <c r="Z7493"/>
      <c r="AD7493" s="5">
        <f t="shared" si="490"/>
        <v>47606</v>
      </c>
      <c r="AE7493" s="96" cm="1">
        <f t="array" ref="AE7493">_xlfn.XLOOKUP(AD7492,SELICHistorico[Data],SELICHistorico[SELIC dia]/100,AE7492,0)</f>
        <v>5.4266000000000004E-4</v>
      </c>
      <c r="AF7493" s="80">
        <f t="shared" si="488"/>
        <v>2.5754914894757528</v>
      </c>
      <c r="AG7493" s="123">
        <f t="shared" si="487"/>
        <v>2575.491489</v>
      </c>
      <c r="AH7493" s="126" cm="1">
        <f t="array" ref="AH7493">_xlfn.XLOOKUP(AD7492,CDIHistorico_[Data],CDIHistorico_[CDI dia]/100,AH7492,0)</f>
        <v>5.4266000000000004E-4</v>
      </c>
      <c r="AI7493" s="2">
        <f t="shared" si="489"/>
        <v>2.5754914894757528</v>
      </c>
    </row>
    <row r="7494" spans="26:35" hidden="1" x14ac:dyDescent="0.25">
      <c r="Z7494"/>
      <c r="AD7494" s="5">
        <f t="shared" si="490"/>
        <v>47609</v>
      </c>
      <c r="AE7494" s="96" cm="1">
        <f t="array" ref="AE7494">_xlfn.XLOOKUP(AD7493,SELICHistorico[Data],SELICHistorico[SELIC dia]/100,AE7493,0)</f>
        <v>5.4266000000000004E-4</v>
      </c>
      <c r="AF7494" s="80">
        <f t="shared" si="488"/>
        <v>2.5768891056874317</v>
      </c>
      <c r="AG7494" s="123">
        <f t="shared" si="487"/>
        <v>2576.8891050000002</v>
      </c>
      <c r="AH7494" s="126" cm="1">
        <f t="array" ref="AH7494">_xlfn.XLOOKUP(AD7493,CDIHistorico_[Data],CDIHistorico_[CDI dia]/100,AH7493,0)</f>
        <v>5.4266000000000004E-4</v>
      </c>
      <c r="AI7494" s="2">
        <f t="shared" si="489"/>
        <v>2.5768891056874317</v>
      </c>
    </row>
    <row r="7495" spans="26:35" hidden="1" x14ac:dyDescent="0.25">
      <c r="Z7495"/>
      <c r="AD7495" s="5">
        <f t="shared" si="490"/>
        <v>47610</v>
      </c>
      <c r="AE7495" s="96" cm="1">
        <f t="array" ref="AE7495">_xlfn.XLOOKUP(AD7494,SELICHistorico[Data],SELICHistorico[SELIC dia]/100,AE7494,0)</f>
        <v>5.4266000000000004E-4</v>
      </c>
      <c r="AF7495" s="80">
        <f t="shared" si="488"/>
        <v>2.5782874803295242</v>
      </c>
      <c r="AG7495" s="123">
        <f t="shared" si="487"/>
        <v>2578.28748</v>
      </c>
      <c r="AH7495" s="126" cm="1">
        <f t="array" ref="AH7495">_xlfn.XLOOKUP(AD7494,CDIHistorico_[Data],CDIHistorico_[CDI dia]/100,AH7494,0)</f>
        <v>5.4266000000000004E-4</v>
      </c>
      <c r="AI7495" s="2">
        <f t="shared" si="489"/>
        <v>2.5782874803295242</v>
      </c>
    </row>
    <row r="7496" spans="26:35" hidden="1" x14ac:dyDescent="0.25">
      <c r="Z7496"/>
      <c r="AD7496" s="5">
        <f t="shared" si="490"/>
        <v>47611</v>
      </c>
      <c r="AE7496" s="96" cm="1">
        <f t="array" ref="AE7496">_xlfn.XLOOKUP(AD7495,SELICHistorico[Data],SELICHistorico[SELIC dia]/100,AE7495,0)</f>
        <v>5.4266000000000004E-4</v>
      </c>
      <c r="AF7496" s="80">
        <f t="shared" si="488"/>
        <v>2.5796866138135996</v>
      </c>
      <c r="AG7496" s="123">
        <f t="shared" si="487"/>
        <v>2579.6866129999999</v>
      </c>
      <c r="AH7496" s="126" cm="1">
        <f t="array" ref="AH7496">_xlfn.XLOOKUP(AD7495,CDIHistorico_[Data],CDIHistorico_[CDI dia]/100,AH7495,0)</f>
        <v>5.4266000000000004E-4</v>
      </c>
      <c r="AI7496" s="2">
        <f t="shared" si="489"/>
        <v>2.5796866138135996</v>
      </c>
    </row>
    <row r="7497" spans="26:35" hidden="1" x14ac:dyDescent="0.25">
      <c r="Z7497"/>
      <c r="AD7497" s="5">
        <f t="shared" si="490"/>
        <v>47612</v>
      </c>
      <c r="AE7497" s="96" cm="1">
        <f t="array" ref="AE7497">_xlfn.XLOOKUP(AD7496,SELICHistorico[Data],SELICHistorico[SELIC dia]/100,AE7496,0)</f>
        <v>5.4266000000000004E-4</v>
      </c>
      <c r="AF7497" s="80">
        <f t="shared" si="488"/>
        <v>2.5810865065514519</v>
      </c>
      <c r="AG7497" s="123">
        <f t="shared" si="487"/>
        <v>2581.0865060000001</v>
      </c>
      <c r="AH7497" s="126" cm="1">
        <f t="array" ref="AH7497">_xlfn.XLOOKUP(AD7496,CDIHistorico_[Data],CDIHistorico_[CDI dia]/100,AH7496,0)</f>
        <v>5.4266000000000004E-4</v>
      </c>
      <c r="AI7497" s="2">
        <f t="shared" si="489"/>
        <v>2.5810865065514519</v>
      </c>
    </row>
    <row r="7498" spans="26:35" hidden="1" x14ac:dyDescent="0.25">
      <c r="Z7498"/>
      <c r="AD7498" s="5">
        <f t="shared" si="490"/>
        <v>47613</v>
      </c>
      <c r="AE7498" s="96" cm="1">
        <f t="array" ref="AE7498">_xlfn.XLOOKUP(AD7497,SELICHistorico[Data],SELICHistorico[SELIC dia]/100,AE7497,0)</f>
        <v>5.4266000000000004E-4</v>
      </c>
      <c r="AF7498" s="80">
        <f t="shared" si="488"/>
        <v>2.5824871589550971</v>
      </c>
      <c r="AG7498" s="123">
        <f t="shared" si="487"/>
        <v>2582.4871579999999</v>
      </c>
      <c r="AH7498" s="126" cm="1">
        <f t="array" ref="AH7498">_xlfn.XLOOKUP(AD7497,CDIHistorico_[Data],CDIHistorico_[CDI dia]/100,AH7497,0)</f>
        <v>5.4266000000000004E-4</v>
      </c>
      <c r="AI7498" s="2">
        <f t="shared" si="489"/>
        <v>2.5824871589550971</v>
      </c>
    </row>
    <row r="7499" spans="26:35" hidden="1" x14ac:dyDescent="0.25">
      <c r="Z7499"/>
      <c r="AD7499" s="5">
        <f t="shared" si="490"/>
        <v>47616</v>
      </c>
      <c r="AE7499" s="96" cm="1">
        <f t="array" ref="AE7499">_xlfn.XLOOKUP(AD7498,SELICHistorico[Data],SELICHistorico[SELIC dia]/100,AE7498,0)</f>
        <v>5.4266000000000004E-4</v>
      </c>
      <c r="AF7499" s="80">
        <f t="shared" si="488"/>
        <v>2.5838885714367756</v>
      </c>
      <c r="AG7499" s="123">
        <f t="shared" si="487"/>
        <v>2583.888571</v>
      </c>
      <c r="AH7499" s="126" cm="1">
        <f t="array" ref="AH7499">_xlfn.XLOOKUP(AD7498,CDIHistorico_[Data],CDIHistorico_[CDI dia]/100,AH7498,0)</f>
        <v>5.4266000000000004E-4</v>
      </c>
      <c r="AI7499" s="2">
        <f t="shared" si="489"/>
        <v>2.5838885714367756</v>
      </c>
    </row>
    <row r="7500" spans="26:35" hidden="1" x14ac:dyDescent="0.25">
      <c r="Z7500"/>
      <c r="AD7500" s="5">
        <f t="shared" si="490"/>
        <v>47617</v>
      </c>
      <c r="AE7500" s="96" cm="1">
        <f t="array" ref="AE7500">_xlfn.XLOOKUP(AD7499,SELICHistorico[Data],SELICHistorico[SELIC dia]/100,AE7499,0)</f>
        <v>5.4266000000000004E-4</v>
      </c>
      <c r="AF7500" s="80">
        <f t="shared" si="488"/>
        <v>2.5852907444089515</v>
      </c>
      <c r="AG7500" s="123">
        <f t="shared" ref="AG7500:AG7563" si="491">TRUNC(1000*AF7500,6)</f>
        <v>2585.2907439999999</v>
      </c>
      <c r="AH7500" s="126" cm="1">
        <f t="array" ref="AH7500">_xlfn.XLOOKUP(AD7499,CDIHistorico_[Data],CDIHistorico_[CDI dia]/100,AH7499,0)</f>
        <v>5.4266000000000004E-4</v>
      </c>
      <c r="AI7500" s="2">
        <f t="shared" si="489"/>
        <v>2.5852907444089515</v>
      </c>
    </row>
    <row r="7501" spans="26:35" hidden="1" x14ac:dyDescent="0.25">
      <c r="Z7501"/>
      <c r="AD7501" s="5">
        <f t="shared" si="490"/>
        <v>47618</v>
      </c>
      <c r="AE7501" s="96" cm="1">
        <f t="array" ref="AE7501">_xlfn.XLOOKUP(AD7500,SELICHistorico[Data],SELICHistorico[SELIC dia]/100,AE7500,0)</f>
        <v>5.4266000000000004E-4</v>
      </c>
      <c r="AF7501" s="80">
        <f t="shared" ref="AF7501:AF7564" si="492">AF7500*(1+AE7501)</f>
        <v>2.5866936782843126</v>
      </c>
      <c r="AG7501" s="123">
        <f t="shared" si="491"/>
        <v>2586.6936780000001</v>
      </c>
      <c r="AH7501" s="126" cm="1">
        <f t="array" ref="AH7501">_xlfn.XLOOKUP(AD7500,CDIHistorico_[Data],CDIHistorico_[CDI dia]/100,AH7500,0)</f>
        <v>5.4266000000000004E-4</v>
      </c>
      <c r="AI7501" s="2">
        <f t="shared" ref="AI7501:AI7564" si="493">AI7500*(1+AH7501)</f>
        <v>2.5866936782843126</v>
      </c>
    </row>
    <row r="7502" spans="26:35" hidden="1" x14ac:dyDescent="0.25">
      <c r="Z7502"/>
      <c r="AD7502" s="5">
        <f t="shared" si="490"/>
        <v>47619</v>
      </c>
      <c r="AE7502" s="96" cm="1">
        <f t="array" ref="AE7502">_xlfn.XLOOKUP(AD7501,SELICHistorico[Data],SELICHistorico[SELIC dia]/100,AE7501,0)</f>
        <v>5.4266000000000004E-4</v>
      </c>
      <c r="AF7502" s="80">
        <f t="shared" si="492"/>
        <v>2.5880973734757706</v>
      </c>
      <c r="AG7502" s="123">
        <f t="shared" si="491"/>
        <v>2588.0973730000001</v>
      </c>
      <c r="AH7502" s="126" cm="1">
        <f t="array" ref="AH7502">_xlfn.XLOOKUP(AD7501,CDIHistorico_[Data],CDIHistorico_[CDI dia]/100,AH7501,0)</f>
        <v>5.4266000000000004E-4</v>
      </c>
      <c r="AI7502" s="2">
        <f t="shared" si="493"/>
        <v>2.5880973734757706</v>
      </c>
    </row>
    <row r="7503" spans="26:35" hidden="1" x14ac:dyDescent="0.25">
      <c r="Z7503"/>
      <c r="AD7503" s="5">
        <f t="shared" si="490"/>
        <v>47620</v>
      </c>
      <c r="AE7503" s="96" cm="1">
        <f t="array" ref="AE7503">_xlfn.XLOOKUP(AD7502,SELICHistorico[Data],SELICHistorico[SELIC dia]/100,AE7502,0)</f>
        <v>5.4266000000000004E-4</v>
      </c>
      <c r="AF7503" s="80">
        <f t="shared" si="492"/>
        <v>2.5895018303964612</v>
      </c>
      <c r="AG7503" s="123">
        <f t="shared" si="491"/>
        <v>2589.5018300000002</v>
      </c>
      <c r="AH7503" s="126" cm="1">
        <f t="array" ref="AH7503">_xlfn.XLOOKUP(AD7502,CDIHistorico_[Data],CDIHistorico_[CDI dia]/100,AH7502,0)</f>
        <v>5.4266000000000004E-4</v>
      </c>
      <c r="AI7503" s="2">
        <f t="shared" si="493"/>
        <v>2.5895018303964612</v>
      </c>
    </row>
    <row r="7504" spans="26:35" hidden="1" x14ac:dyDescent="0.25">
      <c r="Z7504"/>
      <c r="AD7504" s="5">
        <f t="shared" si="490"/>
        <v>47623</v>
      </c>
      <c r="AE7504" s="96" cm="1">
        <f t="array" ref="AE7504">_xlfn.XLOOKUP(AD7503,SELICHistorico[Data],SELICHistorico[SELIC dia]/100,AE7503,0)</f>
        <v>5.4266000000000004E-4</v>
      </c>
      <c r="AF7504" s="80">
        <f t="shared" si="492"/>
        <v>2.5909070494597444</v>
      </c>
      <c r="AG7504" s="123">
        <f t="shared" si="491"/>
        <v>2590.9070489999999</v>
      </c>
      <c r="AH7504" s="126" cm="1">
        <f t="array" ref="AH7504">_xlfn.XLOOKUP(AD7503,CDIHistorico_[Data],CDIHistorico_[CDI dia]/100,AH7503,0)</f>
        <v>5.4266000000000004E-4</v>
      </c>
      <c r="AI7504" s="2">
        <f t="shared" si="493"/>
        <v>2.5909070494597444</v>
      </c>
    </row>
    <row r="7505" spans="26:35" hidden="1" x14ac:dyDescent="0.25">
      <c r="Z7505"/>
      <c r="AD7505" s="5">
        <f t="shared" si="490"/>
        <v>47624</v>
      </c>
      <c r="AE7505" s="96" cm="1">
        <f t="array" ref="AE7505">_xlfn.XLOOKUP(AD7504,SELICHistorico[Data],SELICHistorico[SELIC dia]/100,AE7504,0)</f>
        <v>5.4266000000000004E-4</v>
      </c>
      <c r="AF7505" s="80">
        <f t="shared" si="492"/>
        <v>2.5923130310792044</v>
      </c>
      <c r="AG7505" s="123">
        <f t="shared" si="491"/>
        <v>2592.3130310000001</v>
      </c>
      <c r="AH7505" s="126" cm="1">
        <f t="array" ref="AH7505">_xlfn.XLOOKUP(AD7504,CDIHistorico_[Data],CDIHistorico_[CDI dia]/100,AH7504,0)</f>
        <v>5.4266000000000004E-4</v>
      </c>
      <c r="AI7505" s="2">
        <f t="shared" si="493"/>
        <v>2.5923130310792044</v>
      </c>
    </row>
    <row r="7506" spans="26:35" hidden="1" x14ac:dyDescent="0.25">
      <c r="Z7506"/>
      <c r="AD7506" s="5">
        <f t="shared" si="490"/>
        <v>47625</v>
      </c>
      <c r="AE7506" s="96" cm="1">
        <f t="array" ref="AE7506">_xlfn.XLOOKUP(AD7505,SELICHistorico[Data],SELICHistorico[SELIC dia]/100,AE7505,0)</f>
        <v>5.4266000000000004E-4</v>
      </c>
      <c r="AF7506" s="80">
        <f t="shared" si="492"/>
        <v>2.5937197756686499</v>
      </c>
      <c r="AG7506" s="123">
        <f t="shared" si="491"/>
        <v>2593.719775</v>
      </c>
      <c r="AH7506" s="126" cm="1">
        <f t="array" ref="AH7506">_xlfn.XLOOKUP(AD7505,CDIHistorico_[Data],CDIHistorico_[CDI dia]/100,AH7505,0)</f>
        <v>5.4266000000000004E-4</v>
      </c>
      <c r="AI7506" s="2">
        <f t="shared" si="493"/>
        <v>2.5937197756686499</v>
      </c>
    </row>
    <row r="7507" spans="26:35" hidden="1" x14ac:dyDescent="0.25">
      <c r="Z7507"/>
      <c r="AD7507" s="5">
        <f t="shared" si="490"/>
        <v>47626</v>
      </c>
      <c r="AE7507" s="96" cm="1">
        <f t="array" ref="AE7507">_xlfn.XLOOKUP(AD7506,SELICHistorico[Data],SELICHistorico[SELIC dia]/100,AE7506,0)</f>
        <v>5.4266000000000004E-4</v>
      </c>
      <c r="AF7507" s="80">
        <f t="shared" si="492"/>
        <v>2.5951272836421144</v>
      </c>
      <c r="AG7507" s="123">
        <f t="shared" si="491"/>
        <v>2595.1272829999998</v>
      </c>
      <c r="AH7507" s="126" cm="1">
        <f t="array" ref="AH7507">_xlfn.XLOOKUP(AD7506,CDIHistorico_[Data],CDIHistorico_[CDI dia]/100,AH7506,0)</f>
        <v>5.4266000000000004E-4</v>
      </c>
      <c r="AI7507" s="2">
        <f t="shared" si="493"/>
        <v>2.5951272836421144</v>
      </c>
    </row>
    <row r="7508" spans="26:35" hidden="1" x14ac:dyDescent="0.25">
      <c r="Z7508"/>
      <c r="AD7508" s="5">
        <f t="shared" ref="AD7508:AD7571" si="494">WORKDAY(AD7507,1,feriados)</f>
        <v>47627</v>
      </c>
      <c r="AE7508" s="96" cm="1">
        <f t="array" ref="AE7508">_xlfn.XLOOKUP(AD7507,SELICHistorico[Data],SELICHistorico[SELIC dia]/100,AE7507,0)</f>
        <v>5.4266000000000004E-4</v>
      </c>
      <c r="AF7508" s="80">
        <f t="shared" si="492"/>
        <v>2.5965355554138556</v>
      </c>
      <c r="AG7508" s="123">
        <f t="shared" si="491"/>
        <v>2596.5355549999999</v>
      </c>
      <c r="AH7508" s="126" cm="1">
        <f t="array" ref="AH7508">_xlfn.XLOOKUP(AD7507,CDIHistorico_[Data],CDIHistorico_[CDI dia]/100,AH7507,0)</f>
        <v>5.4266000000000004E-4</v>
      </c>
      <c r="AI7508" s="2">
        <f t="shared" si="493"/>
        <v>2.5965355554138556</v>
      </c>
    </row>
    <row r="7509" spans="26:35" hidden="1" x14ac:dyDescent="0.25">
      <c r="Z7509"/>
      <c r="AD7509" s="5">
        <f t="shared" si="494"/>
        <v>47630</v>
      </c>
      <c r="AE7509" s="96" cm="1">
        <f t="array" ref="AE7509">_xlfn.XLOOKUP(AD7508,SELICHistorico[Data],SELICHistorico[SELIC dia]/100,AE7508,0)</f>
        <v>5.4266000000000004E-4</v>
      </c>
      <c r="AF7509" s="80">
        <f t="shared" si="492"/>
        <v>2.5979445913983565</v>
      </c>
      <c r="AG7509" s="123">
        <f t="shared" si="491"/>
        <v>2597.9445909999999</v>
      </c>
      <c r="AH7509" s="126" cm="1">
        <f t="array" ref="AH7509">_xlfn.XLOOKUP(AD7508,CDIHistorico_[Data],CDIHistorico_[CDI dia]/100,AH7508,0)</f>
        <v>5.4266000000000004E-4</v>
      </c>
      <c r="AI7509" s="2">
        <f t="shared" si="493"/>
        <v>2.5979445913983565</v>
      </c>
    </row>
    <row r="7510" spans="26:35" hidden="1" x14ac:dyDescent="0.25">
      <c r="Z7510"/>
      <c r="AD7510" s="5">
        <f t="shared" si="494"/>
        <v>47631</v>
      </c>
      <c r="AE7510" s="96" cm="1">
        <f t="array" ref="AE7510">_xlfn.XLOOKUP(AD7509,SELICHistorico[Data],SELICHistorico[SELIC dia]/100,AE7509,0)</f>
        <v>5.4266000000000004E-4</v>
      </c>
      <c r="AF7510" s="80">
        <f t="shared" si="492"/>
        <v>2.599354392010325</v>
      </c>
      <c r="AG7510" s="123">
        <f t="shared" si="491"/>
        <v>2599.3543920000002</v>
      </c>
      <c r="AH7510" s="126" cm="1">
        <f t="array" ref="AH7510">_xlfn.XLOOKUP(AD7509,CDIHistorico_[Data],CDIHistorico_[CDI dia]/100,AH7509,0)</f>
        <v>5.4266000000000004E-4</v>
      </c>
      <c r="AI7510" s="2">
        <f t="shared" si="493"/>
        <v>2.599354392010325</v>
      </c>
    </row>
    <row r="7511" spans="26:35" hidden="1" x14ac:dyDescent="0.25">
      <c r="Z7511"/>
      <c r="AD7511" s="5">
        <f t="shared" si="494"/>
        <v>47632</v>
      </c>
      <c r="AE7511" s="96" cm="1">
        <f t="array" ref="AE7511">_xlfn.XLOOKUP(AD7510,SELICHistorico[Data],SELICHistorico[SELIC dia]/100,AE7510,0)</f>
        <v>5.4266000000000004E-4</v>
      </c>
      <c r="AF7511" s="80">
        <f t="shared" si="492"/>
        <v>2.6007649576646936</v>
      </c>
      <c r="AG7511" s="123">
        <f t="shared" si="491"/>
        <v>2600.7649569999999</v>
      </c>
      <c r="AH7511" s="126" cm="1">
        <f t="array" ref="AH7511">_xlfn.XLOOKUP(AD7510,CDIHistorico_[Data],CDIHistorico_[CDI dia]/100,AH7510,0)</f>
        <v>5.4266000000000004E-4</v>
      </c>
      <c r="AI7511" s="2">
        <f t="shared" si="493"/>
        <v>2.6007649576646936</v>
      </c>
    </row>
    <row r="7512" spans="26:35" hidden="1" x14ac:dyDescent="0.25">
      <c r="Z7512"/>
      <c r="AD7512" s="5">
        <f t="shared" si="494"/>
        <v>47633</v>
      </c>
      <c r="AE7512" s="96" cm="1">
        <f t="array" ref="AE7512">_xlfn.XLOOKUP(AD7511,SELICHistorico[Data],SELICHistorico[SELIC dia]/100,AE7511,0)</f>
        <v>5.4266000000000004E-4</v>
      </c>
      <c r="AF7512" s="80">
        <f t="shared" si="492"/>
        <v>2.60217628877662</v>
      </c>
      <c r="AG7512" s="123">
        <f t="shared" si="491"/>
        <v>2602.1762880000001</v>
      </c>
      <c r="AH7512" s="126" cm="1">
        <f t="array" ref="AH7512">_xlfn.XLOOKUP(AD7511,CDIHistorico_[Data],CDIHistorico_[CDI dia]/100,AH7511,0)</f>
        <v>5.4266000000000004E-4</v>
      </c>
      <c r="AI7512" s="2">
        <f t="shared" si="493"/>
        <v>2.60217628877662</v>
      </c>
    </row>
    <row r="7513" spans="26:35" hidden="1" x14ac:dyDescent="0.25">
      <c r="Z7513"/>
      <c r="AD7513" s="5">
        <f t="shared" si="494"/>
        <v>47634</v>
      </c>
      <c r="AE7513" s="96" cm="1">
        <f t="array" ref="AE7513">_xlfn.XLOOKUP(AD7512,SELICHistorico[Data],SELICHistorico[SELIC dia]/100,AE7512,0)</f>
        <v>5.4266000000000004E-4</v>
      </c>
      <c r="AF7513" s="80">
        <f t="shared" si="492"/>
        <v>2.6035883857614874</v>
      </c>
      <c r="AG7513" s="123">
        <f t="shared" si="491"/>
        <v>2603.588385</v>
      </c>
      <c r="AH7513" s="126" cm="1">
        <f t="array" ref="AH7513">_xlfn.XLOOKUP(AD7512,CDIHistorico_[Data],CDIHistorico_[CDI dia]/100,AH7512,0)</f>
        <v>5.4266000000000004E-4</v>
      </c>
      <c r="AI7513" s="2">
        <f t="shared" si="493"/>
        <v>2.6035883857614874</v>
      </c>
    </row>
    <row r="7514" spans="26:35" hidden="1" x14ac:dyDescent="0.25">
      <c r="Z7514"/>
      <c r="AD7514" s="5">
        <f t="shared" si="494"/>
        <v>47637</v>
      </c>
      <c r="AE7514" s="96" cm="1">
        <f t="array" ref="AE7514">_xlfn.XLOOKUP(AD7513,SELICHistorico[Data],SELICHistorico[SELIC dia]/100,AE7513,0)</f>
        <v>5.4266000000000004E-4</v>
      </c>
      <c r="AF7514" s="80">
        <f t="shared" si="492"/>
        <v>2.6050012490349048</v>
      </c>
      <c r="AG7514" s="123">
        <f t="shared" si="491"/>
        <v>2605.0012489999999</v>
      </c>
      <c r="AH7514" s="126" cm="1">
        <f t="array" ref="AH7514">_xlfn.XLOOKUP(AD7513,CDIHistorico_[Data],CDIHistorico_[CDI dia]/100,AH7513,0)</f>
        <v>5.4266000000000004E-4</v>
      </c>
      <c r="AI7514" s="2">
        <f t="shared" si="493"/>
        <v>2.6050012490349048</v>
      </c>
    </row>
    <row r="7515" spans="26:35" hidden="1" x14ac:dyDescent="0.25">
      <c r="Z7515"/>
      <c r="AD7515" s="5">
        <f t="shared" si="494"/>
        <v>47638</v>
      </c>
      <c r="AE7515" s="96" cm="1">
        <f t="array" ref="AE7515">_xlfn.XLOOKUP(AD7514,SELICHistorico[Data],SELICHistorico[SELIC dia]/100,AE7514,0)</f>
        <v>5.4266000000000004E-4</v>
      </c>
      <c r="AF7515" s="80">
        <f t="shared" si="492"/>
        <v>2.6064148790127062</v>
      </c>
      <c r="AG7515" s="123">
        <f t="shared" si="491"/>
        <v>2606.4148789999999</v>
      </c>
      <c r="AH7515" s="126" cm="1">
        <f t="array" ref="AH7515">_xlfn.XLOOKUP(AD7514,CDIHistorico_[Data],CDIHistorico_[CDI dia]/100,AH7514,0)</f>
        <v>5.4266000000000004E-4</v>
      </c>
      <c r="AI7515" s="2">
        <f t="shared" si="493"/>
        <v>2.6064148790127062</v>
      </c>
    </row>
    <row r="7516" spans="26:35" hidden="1" x14ac:dyDescent="0.25">
      <c r="Z7516"/>
      <c r="AD7516" s="5">
        <f t="shared" si="494"/>
        <v>47639</v>
      </c>
      <c r="AE7516" s="96" cm="1">
        <f t="array" ref="AE7516">_xlfn.XLOOKUP(AD7515,SELICHistorico[Data],SELICHistorico[SELIC dia]/100,AE7515,0)</f>
        <v>5.4266000000000004E-4</v>
      </c>
      <c r="AF7516" s="80">
        <f t="shared" si="492"/>
        <v>2.6078292761109512</v>
      </c>
      <c r="AG7516" s="123">
        <f t="shared" si="491"/>
        <v>2607.8292759999999</v>
      </c>
      <c r="AH7516" s="126" cm="1">
        <f t="array" ref="AH7516">_xlfn.XLOOKUP(AD7515,CDIHistorico_[Data],CDIHistorico_[CDI dia]/100,AH7515,0)</f>
        <v>5.4266000000000004E-4</v>
      </c>
      <c r="AI7516" s="2">
        <f t="shared" si="493"/>
        <v>2.6078292761109512</v>
      </c>
    </row>
    <row r="7517" spans="26:35" hidden="1" x14ac:dyDescent="0.25">
      <c r="Z7517"/>
      <c r="AD7517" s="5">
        <f t="shared" si="494"/>
        <v>47640</v>
      </c>
      <c r="AE7517" s="96" cm="1">
        <f t="array" ref="AE7517">_xlfn.XLOOKUP(AD7516,SELICHistorico[Data],SELICHistorico[SELIC dia]/100,AE7516,0)</f>
        <v>5.4266000000000004E-4</v>
      </c>
      <c r="AF7517" s="80">
        <f t="shared" si="492"/>
        <v>2.6092444407459254</v>
      </c>
      <c r="AG7517" s="123">
        <f t="shared" si="491"/>
        <v>2609.2444399999999</v>
      </c>
      <c r="AH7517" s="126" cm="1">
        <f t="array" ref="AH7517">_xlfn.XLOOKUP(AD7516,CDIHistorico_[Data],CDIHistorico_[CDI dia]/100,AH7516,0)</f>
        <v>5.4266000000000004E-4</v>
      </c>
      <c r="AI7517" s="2">
        <f t="shared" si="493"/>
        <v>2.6092444407459254</v>
      </c>
    </row>
    <row r="7518" spans="26:35" hidden="1" x14ac:dyDescent="0.25">
      <c r="Z7518"/>
      <c r="AD7518" s="5">
        <f t="shared" si="494"/>
        <v>47641</v>
      </c>
      <c r="AE7518" s="96" cm="1">
        <f t="array" ref="AE7518">_xlfn.XLOOKUP(AD7517,SELICHistorico[Data],SELICHistorico[SELIC dia]/100,AE7517,0)</f>
        <v>5.4266000000000004E-4</v>
      </c>
      <c r="AF7518" s="80">
        <f t="shared" si="492"/>
        <v>2.6106603733341407</v>
      </c>
      <c r="AG7518" s="123">
        <f t="shared" si="491"/>
        <v>2610.6603730000002</v>
      </c>
      <c r="AH7518" s="126" cm="1">
        <f t="array" ref="AH7518">_xlfn.XLOOKUP(AD7517,CDIHistorico_[Data],CDIHistorico_[CDI dia]/100,AH7517,0)</f>
        <v>5.4266000000000004E-4</v>
      </c>
      <c r="AI7518" s="2">
        <f t="shared" si="493"/>
        <v>2.6106603733341407</v>
      </c>
    </row>
    <row r="7519" spans="26:35" hidden="1" x14ac:dyDescent="0.25">
      <c r="Z7519"/>
      <c r="AD7519" s="5">
        <f t="shared" si="494"/>
        <v>47644</v>
      </c>
      <c r="AE7519" s="96" cm="1">
        <f t="array" ref="AE7519">_xlfn.XLOOKUP(AD7518,SELICHistorico[Data],SELICHistorico[SELIC dia]/100,AE7518,0)</f>
        <v>5.4266000000000004E-4</v>
      </c>
      <c r="AF7519" s="80">
        <f t="shared" si="492"/>
        <v>2.6120770742923343</v>
      </c>
      <c r="AG7519" s="123">
        <f t="shared" si="491"/>
        <v>2612.0770739999998</v>
      </c>
      <c r="AH7519" s="126" cm="1">
        <f t="array" ref="AH7519">_xlfn.XLOOKUP(AD7518,CDIHistorico_[Data],CDIHistorico_[CDI dia]/100,AH7518,0)</f>
        <v>5.4266000000000004E-4</v>
      </c>
      <c r="AI7519" s="2">
        <f t="shared" si="493"/>
        <v>2.6120770742923343</v>
      </c>
    </row>
    <row r="7520" spans="26:35" hidden="1" x14ac:dyDescent="0.25">
      <c r="Z7520"/>
      <c r="AD7520" s="5">
        <f t="shared" si="494"/>
        <v>47645</v>
      </c>
      <c r="AE7520" s="96" cm="1">
        <f t="array" ref="AE7520">_xlfn.XLOOKUP(AD7519,SELICHistorico[Data],SELICHistorico[SELIC dia]/100,AE7519,0)</f>
        <v>5.4266000000000004E-4</v>
      </c>
      <c r="AF7520" s="80">
        <f t="shared" si="492"/>
        <v>2.6134945440374699</v>
      </c>
      <c r="AG7520" s="123">
        <f t="shared" si="491"/>
        <v>2613.4945440000001</v>
      </c>
      <c r="AH7520" s="126" cm="1">
        <f t="array" ref="AH7520">_xlfn.XLOOKUP(AD7519,CDIHistorico_[Data],CDIHistorico_[CDI dia]/100,AH7519,0)</f>
        <v>5.4266000000000004E-4</v>
      </c>
      <c r="AI7520" s="2">
        <f t="shared" si="493"/>
        <v>2.6134945440374699</v>
      </c>
    </row>
    <row r="7521" spans="26:35" hidden="1" x14ac:dyDescent="0.25">
      <c r="Z7521"/>
      <c r="AD7521" s="5">
        <f t="shared" si="494"/>
        <v>47646</v>
      </c>
      <c r="AE7521" s="96" cm="1">
        <f t="array" ref="AE7521">_xlfn.XLOOKUP(AD7520,SELICHistorico[Data],SELICHistorico[SELIC dia]/100,AE7520,0)</f>
        <v>5.4266000000000004E-4</v>
      </c>
      <c r="AF7521" s="80">
        <f t="shared" si="492"/>
        <v>2.6149127829867376</v>
      </c>
      <c r="AG7521" s="123">
        <f t="shared" si="491"/>
        <v>2614.9127819999999</v>
      </c>
      <c r="AH7521" s="126" cm="1">
        <f t="array" ref="AH7521">_xlfn.XLOOKUP(AD7520,CDIHistorico_[Data],CDIHistorico_[CDI dia]/100,AH7520,0)</f>
        <v>5.4266000000000004E-4</v>
      </c>
      <c r="AI7521" s="2">
        <f t="shared" si="493"/>
        <v>2.6149127829867376</v>
      </c>
    </row>
    <row r="7522" spans="26:35" hidden="1" x14ac:dyDescent="0.25">
      <c r="Z7522"/>
      <c r="AD7522" s="5">
        <f t="shared" si="494"/>
        <v>47647</v>
      </c>
      <c r="AE7522" s="96" cm="1">
        <f t="array" ref="AE7522">_xlfn.XLOOKUP(AD7521,SELICHistorico[Data],SELICHistorico[SELIC dia]/100,AE7521,0)</f>
        <v>5.4266000000000004E-4</v>
      </c>
      <c r="AF7522" s="80">
        <f t="shared" si="492"/>
        <v>2.616331791557553</v>
      </c>
      <c r="AG7522" s="123">
        <f t="shared" si="491"/>
        <v>2616.3317910000001</v>
      </c>
      <c r="AH7522" s="126" cm="1">
        <f t="array" ref="AH7522">_xlfn.XLOOKUP(AD7521,CDIHistorico_[Data],CDIHistorico_[CDI dia]/100,AH7521,0)</f>
        <v>5.4266000000000004E-4</v>
      </c>
      <c r="AI7522" s="2">
        <f t="shared" si="493"/>
        <v>2.616331791557553</v>
      </c>
    </row>
    <row r="7523" spans="26:35" hidden="1" x14ac:dyDescent="0.25">
      <c r="Z7523"/>
      <c r="AD7523" s="5">
        <f t="shared" si="494"/>
        <v>47648</v>
      </c>
      <c r="AE7523" s="96" cm="1">
        <f t="array" ref="AE7523">_xlfn.XLOOKUP(AD7522,SELICHistorico[Data],SELICHistorico[SELIC dia]/100,AE7522,0)</f>
        <v>5.4266000000000004E-4</v>
      </c>
      <c r="AF7523" s="80">
        <f t="shared" si="492"/>
        <v>2.6177515701675595</v>
      </c>
      <c r="AG7523" s="123">
        <f t="shared" si="491"/>
        <v>2617.7515699999999</v>
      </c>
      <c r="AH7523" s="126" cm="1">
        <f t="array" ref="AH7523">_xlfn.XLOOKUP(AD7522,CDIHistorico_[Data],CDIHistorico_[CDI dia]/100,AH7522,0)</f>
        <v>5.4266000000000004E-4</v>
      </c>
      <c r="AI7523" s="2">
        <f t="shared" si="493"/>
        <v>2.6177515701675595</v>
      </c>
    </row>
    <row r="7524" spans="26:35" hidden="1" x14ac:dyDescent="0.25">
      <c r="Z7524"/>
      <c r="AD7524" s="5">
        <f t="shared" si="494"/>
        <v>47651</v>
      </c>
      <c r="AE7524" s="96" cm="1">
        <f t="array" ref="AE7524">_xlfn.XLOOKUP(AD7523,SELICHistorico[Data],SELICHistorico[SELIC dia]/100,AE7523,0)</f>
        <v>5.4266000000000004E-4</v>
      </c>
      <c r="AF7524" s="80">
        <f t="shared" si="492"/>
        <v>2.6191721192346269</v>
      </c>
      <c r="AG7524" s="123">
        <f t="shared" si="491"/>
        <v>2619.1721189999998</v>
      </c>
      <c r="AH7524" s="126" cm="1">
        <f t="array" ref="AH7524">_xlfn.XLOOKUP(AD7523,CDIHistorico_[Data],CDIHistorico_[CDI dia]/100,AH7523,0)</f>
        <v>5.4266000000000004E-4</v>
      </c>
      <c r="AI7524" s="2">
        <f t="shared" si="493"/>
        <v>2.6191721192346269</v>
      </c>
    </row>
    <row r="7525" spans="26:35" hidden="1" x14ac:dyDescent="0.25">
      <c r="Z7525"/>
      <c r="AD7525" s="5">
        <f t="shared" si="494"/>
        <v>47652</v>
      </c>
      <c r="AE7525" s="96" cm="1">
        <f t="array" ref="AE7525">_xlfn.XLOOKUP(AD7524,SELICHistorico[Data],SELICHistorico[SELIC dia]/100,AE7524,0)</f>
        <v>5.4266000000000004E-4</v>
      </c>
      <c r="AF7525" s="80">
        <f t="shared" si="492"/>
        <v>2.6205934391768508</v>
      </c>
      <c r="AG7525" s="123">
        <f t="shared" si="491"/>
        <v>2620.5934390000002</v>
      </c>
      <c r="AH7525" s="126" cm="1">
        <f t="array" ref="AH7525">_xlfn.XLOOKUP(AD7524,CDIHistorico_[Data],CDIHistorico_[CDI dia]/100,AH7524,0)</f>
        <v>5.4266000000000004E-4</v>
      </c>
      <c r="AI7525" s="2">
        <f t="shared" si="493"/>
        <v>2.6205934391768508</v>
      </c>
    </row>
    <row r="7526" spans="26:35" hidden="1" x14ac:dyDescent="0.25">
      <c r="Z7526"/>
      <c r="AD7526" s="5">
        <f t="shared" si="494"/>
        <v>47653</v>
      </c>
      <c r="AE7526" s="96" cm="1">
        <f t="array" ref="AE7526">_xlfn.XLOOKUP(AD7525,SELICHistorico[Data],SELICHistorico[SELIC dia]/100,AE7525,0)</f>
        <v>5.4266000000000004E-4</v>
      </c>
      <c r="AF7526" s="80">
        <f t="shared" si="492"/>
        <v>2.6220155304125545</v>
      </c>
      <c r="AG7526" s="123">
        <f t="shared" si="491"/>
        <v>2622.0155300000001</v>
      </c>
      <c r="AH7526" s="126" cm="1">
        <f t="array" ref="AH7526">_xlfn.XLOOKUP(AD7525,CDIHistorico_[Data],CDIHistorico_[CDI dia]/100,AH7525,0)</f>
        <v>5.4266000000000004E-4</v>
      </c>
      <c r="AI7526" s="2">
        <f t="shared" si="493"/>
        <v>2.6220155304125545</v>
      </c>
    </row>
    <row r="7527" spans="26:35" hidden="1" x14ac:dyDescent="0.25">
      <c r="Z7527"/>
      <c r="AD7527" s="5">
        <f t="shared" si="494"/>
        <v>47655</v>
      </c>
      <c r="AE7527" s="96" cm="1">
        <f t="array" ref="AE7527">_xlfn.XLOOKUP(AD7526,SELICHistorico[Data],SELICHistorico[SELIC dia]/100,AE7526,0)</f>
        <v>5.4266000000000004E-4</v>
      </c>
      <c r="AF7527" s="80">
        <f t="shared" si="492"/>
        <v>2.6234383933602885</v>
      </c>
      <c r="AG7527" s="123">
        <f t="shared" si="491"/>
        <v>2623.4383929999999</v>
      </c>
      <c r="AH7527" s="126" cm="1">
        <f t="array" ref="AH7527">_xlfn.XLOOKUP(AD7526,CDIHistorico_[Data],CDIHistorico_[CDI dia]/100,AH7526,0)</f>
        <v>5.4266000000000004E-4</v>
      </c>
      <c r="AI7527" s="2">
        <f t="shared" si="493"/>
        <v>2.6234383933602885</v>
      </c>
    </row>
    <row r="7528" spans="26:35" hidden="1" x14ac:dyDescent="0.25">
      <c r="Z7528"/>
      <c r="AD7528" s="5">
        <f t="shared" si="494"/>
        <v>47658</v>
      </c>
      <c r="AE7528" s="96" cm="1">
        <f t="array" ref="AE7528">_xlfn.XLOOKUP(AD7527,SELICHistorico[Data],SELICHistorico[SELIC dia]/100,AE7527,0)</f>
        <v>5.4266000000000004E-4</v>
      </c>
      <c r="AF7528" s="80">
        <f t="shared" si="492"/>
        <v>2.6248620284388293</v>
      </c>
      <c r="AG7528" s="123">
        <f t="shared" si="491"/>
        <v>2624.862028</v>
      </c>
      <c r="AH7528" s="126" cm="1">
        <f t="array" ref="AH7528">_xlfn.XLOOKUP(AD7527,CDIHistorico_[Data],CDIHistorico_[CDI dia]/100,AH7527,0)</f>
        <v>5.4266000000000004E-4</v>
      </c>
      <c r="AI7528" s="2">
        <f t="shared" si="493"/>
        <v>2.6248620284388293</v>
      </c>
    </row>
    <row r="7529" spans="26:35" hidden="1" x14ac:dyDescent="0.25">
      <c r="Z7529"/>
      <c r="AD7529" s="5">
        <f t="shared" si="494"/>
        <v>47659</v>
      </c>
      <c r="AE7529" s="96" cm="1">
        <f t="array" ref="AE7529">_xlfn.XLOOKUP(AD7528,SELICHistorico[Data],SELICHistorico[SELIC dia]/100,AE7528,0)</f>
        <v>5.4266000000000004E-4</v>
      </c>
      <c r="AF7529" s="80">
        <f t="shared" si="492"/>
        <v>2.6262864360671818</v>
      </c>
      <c r="AG7529" s="123">
        <f t="shared" si="491"/>
        <v>2626.2864359999999</v>
      </c>
      <c r="AH7529" s="126" cm="1">
        <f t="array" ref="AH7529">_xlfn.XLOOKUP(AD7528,CDIHistorico_[Data],CDIHistorico_[CDI dia]/100,AH7528,0)</f>
        <v>5.4266000000000004E-4</v>
      </c>
      <c r="AI7529" s="2">
        <f t="shared" si="493"/>
        <v>2.6262864360671818</v>
      </c>
    </row>
    <row r="7530" spans="26:35" hidden="1" x14ac:dyDescent="0.25">
      <c r="Z7530"/>
      <c r="AD7530" s="5">
        <f t="shared" si="494"/>
        <v>47660</v>
      </c>
      <c r="AE7530" s="96" cm="1">
        <f t="array" ref="AE7530">_xlfn.XLOOKUP(AD7529,SELICHistorico[Data],SELICHistorico[SELIC dia]/100,AE7529,0)</f>
        <v>5.4266000000000004E-4</v>
      </c>
      <c r="AF7530" s="80">
        <f t="shared" si="492"/>
        <v>2.6277116166645782</v>
      </c>
      <c r="AG7530" s="123">
        <f t="shared" si="491"/>
        <v>2627.711616</v>
      </c>
      <c r="AH7530" s="126" cm="1">
        <f t="array" ref="AH7530">_xlfn.XLOOKUP(AD7529,CDIHistorico_[Data],CDIHistorico_[CDI dia]/100,AH7529,0)</f>
        <v>5.4266000000000004E-4</v>
      </c>
      <c r="AI7530" s="2">
        <f t="shared" si="493"/>
        <v>2.6277116166645782</v>
      </c>
    </row>
    <row r="7531" spans="26:35" hidden="1" x14ac:dyDescent="0.25">
      <c r="Z7531"/>
      <c r="AD7531" s="5">
        <f t="shared" si="494"/>
        <v>47661</v>
      </c>
      <c r="AE7531" s="96" cm="1">
        <f t="array" ref="AE7531">_xlfn.XLOOKUP(AD7530,SELICHistorico[Data],SELICHistorico[SELIC dia]/100,AE7530,0)</f>
        <v>5.4266000000000004E-4</v>
      </c>
      <c r="AF7531" s="80">
        <f t="shared" si="492"/>
        <v>2.6291375706504776</v>
      </c>
      <c r="AG7531" s="123">
        <f t="shared" si="491"/>
        <v>2629.1375699999999</v>
      </c>
      <c r="AH7531" s="126" cm="1">
        <f t="array" ref="AH7531">_xlfn.XLOOKUP(AD7530,CDIHistorico_[Data],CDIHistorico_[CDI dia]/100,AH7530,0)</f>
        <v>5.4266000000000004E-4</v>
      </c>
      <c r="AI7531" s="2">
        <f t="shared" si="493"/>
        <v>2.6291375706504776</v>
      </c>
    </row>
    <row r="7532" spans="26:35" hidden="1" x14ac:dyDescent="0.25">
      <c r="Z7532"/>
      <c r="AD7532" s="5">
        <f t="shared" si="494"/>
        <v>47662</v>
      </c>
      <c r="AE7532" s="96" cm="1">
        <f t="array" ref="AE7532">_xlfn.XLOOKUP(AD7531,SELICHistorico[Data],SELICHistorico[SELIC dia]/100,AE7531,0)</f>
        <v>5.4266000000000004E-4</v>
      </c>
      <c r="AF7532" s="80">
        <f t="shared" si="492"/>
        <v>2.630564298444567</v>
      </c>
      <c r="AG7532" s="123">
        <f t="shared" si="491"/>
        <v>2630.5642979999998</v>
      </c>
      <c r="AH7532" s="126" cm="1">
        <f t="array" ref="AH7532">_xlfn.XLOOKUP(AD7531,CDIHistorico_[Data],CDIHistorico_[CDI dia]/100,AH7531,0)</f>
        <v>5.4266000000000004E-4</v>
      </c>
      <c r="AI7532" s="2">
        <f t="shared" si="493"/>
        <v>2.630564298444567</v>
      </c>
    </row>
    <row r="7533" spans="26:35" hidden="1" x14ac:dyDescent="0.25">
      <c r="Z7533"/>
      <c r="AD7533" s="5">
        <f t="shared" si="494"/>
        <v>47665</v>
      </c>
      <c r="AE7533" s="96" cm="1">
        <f t="array" ref="AE7533">_xlfn.XLOOKUP(AD7532,SELICHistorico[Data],SELICHistorico[SELIC dia]/100,AE7532,0)</f>
        <v>5.4266000000000004E-4</v>
      </c>
      <c r="AF7533" s="80">
        <f t="shared" si="492"/>
        <v>2.6319918004667611</v>
      </c>
      <c r="AG7533" s="123">
        <f t="shared" si="491"/>
        <v>2631.9917999999998</v>
      </c>
      <c r="AH7533" s="126" cm="1">
        <f t="array" ref="AH7533">_xlfn.XLOOKUP(AD7532,CDIHistorico_[Data],CDIHistorico_[CDI dia]/100,AH7532,0)</f>
        <v>5.4266000000000004E-4</v>
      </c>
      <c r="AI7533" s="2">
        <f t="shared" si="493"/>
        <v>2.6319918004667611</v>
      </c>
    </row>
    <row r="7534" spans="26:35" hidden="1" x14ac:dyDescent="0.25">
      <c r="Z7534"/>
      <c r="AD7534" s="5">
        <f t="shared" si="494"/>
        <v>47666</v>
      </c>
      <c r="AE7534" s="96" cm="1">
        <f t="array" ref="AE7534">_xlfn.XLOOKUP(AD7533,SELICHistorico[Data],SELICHistorico[SELIC dia]/100,AE7533,0)</f>
        <v>5.4266000000000004E-4</v>
      </c>
      <c r="AF7534" s="80">
        <f t="shared" si="492"/>
        <v>2.6334200771372025</v>
      </c>
      <c r="AG7534" s="123">
        <f t="shared" si="491"/>
        <v>2633.4200770000002</v>
      </c>
      <c r="AH7534" s="126" cm="1">
        <f t="array" ref="AH7534">_xlfn.XLOOKUP(AD7533,CDIHistorico_[Data],CDIHistorico_[CDI dia]/100,AH7533,0)</f>
        <v>5.4266000000000004E-4</v>
      </c>
      <c r="AI7534" s="2">
        <f t="shared" si="493"/>
        <v>2.6334200771372025</v>
      </c>
    </row>
    <row r="7535" spans="26:35" hidden="1" x14ac:dyDescent="0.25">
      <c r="Z7535"/>
      <c r="AD7535" s="5">
        <f t="shared" si="494"/>
        <v>47667</v>
      </c>
      <c r="AE7535" s="96" cm="1">
        <f t="array" ref="AE7535">_xlfn.XLOOKUP(AD7534,SELICHistorico[Data],SELICHistorico[SELIC dia]/100,AE7534,0)</f>
        <v>5.4266000000000004E-4</v>
      </c>
      <c r="AF7535" s="80">
        <f t="shared" si="492"/>
        <v>2.6348491288762617</v>
      </c>
      <c r="AG7535" s="123">
        <f t="shared" si="491"/>
        <v>2634.8491279999998</v>
      </c>
      <c r="AH7535" s="126" cm="1">
        <f t="array" ref="AH7535">_xlfn.XLOOKUP(AD7534,CDIHistorico_[Data],CDIHistorico_[CDI dia]/100,AH7534,0)</f>
        <v>5.4266000000000004E-4</v>
      </c>
      <c r="AI7535" s="2">
        <f t="shared" si="493"/>
        <v>2.6348491288762617</v>
      </c>
    </row>
    <row r="7536" spans="26:35" hidden="1" x14ac:dyDescent="0.25">
      <c r="Z7536"/>
      <c r="AD7536" s="5">
        <f t="shared" si="494"/>
        <v>47668</v>
      </c>
      <c r="AE7536" s="96" cm="1">
        <f t="array" ref="AE7536">_xlfn.XLOOKUP(AD7535,SELICHistorico[Data],SELICHistorico[SELIC dia]/100,AE7535,0)</f>
        <v>5.4266000000000004E-4</v>
      </c>
      <c r="AF7536" s="80">
        <f t="shared" si="492"/>
        <v>2.6362789561045377</v>
      </c>
      <c r="AG7536" s="123">
        <f t="shared" si="491"/>
        <v>2636.2789560000001</v>
      </c>
      <c r="AH7536" s="126" cm="1">
        <f t="array" ref="AH7536">_xlfn.XLOOKUP(AD7535,CDIHistorico_[Data],CDIHistorico_[CDI dia]/100,AH7535,0)</f>
        <v>5.4266000000000004E-4</v>
      </c>
      <c r="AI7536" s="2">
        <f t="shared" si="493"/>
        <v>2.6362789561045377</v>
      </c>
    </row>
    <row r="7537" spans="26:35" hidden="1" x14ac:dyDescent="0.25">
      <c r="Z7537"/>
      <c r="AD7537" s="5">
        <f t="shared" si="494"/>
        <v>47669</v>
      </c>
      <c r="AE7537" s="96" cm="1">
        <f t="array" ref="AE7537">_xlfn.XLOOKUP(AD7536,SELICHistorico[Data],SELICHistorico[SELIC dia]/100,AE7536,0)</f>
        <v>5.4266000000000004E-4</v>
      </c>
      <c r="AF7537" s="80">
        <f t="shared" si="492"/>
        <v>2.6377095592428574</v>
      </c>
      <c r="AG7537" s="123">
        <f t="shared" si="491"/>
        <v>2637.7095589999999</v>
      </c>
      <c r="AH7537" s="126" cm="1">
        <f t="array" ref="AH7537">_xlfn.XLOOKUP(AD7536,CDIHistorico_[Data],CDIHistorico_[CDI dia]/100,AH7536,0)</f>
        <v>5.4266000000000004E-4</v>
      </c>
      <c r="AI7537" s="2">
        <f t="shared" si="493"/>
        <v>2.6377095592428574</v>
      </c>
    </row>
    <row r="7538" spans="26:35" hidden="1" x14ac:dyDescent="0.25">
      <c r="Z7538"/>
      <c r="AD7538" s="5">
        <f t="shared" si="494"/>
        <v>47672</v>
      </c>
      <c r="AE7538" s="96" cm="1">
        <f t="array" ref="AE7538">_xlfn.XLOOKUP(AD7537,SELICHistorico[Data],SELICHistorico[SELIC dia]/100,AE7537,0)</f>
        <v>5.4266000000000004E-4</v>
      </c>
      <c r="AF7538" s="80">
        <f t="shared" si="492"/>
        <v>2.6391409387122762</v>
      </c>
      <c r="AG7538" s="123">
        <f t="shared" si="491"/>
        <v>2639.140938</v>
      </c>
      <c r="AH7538" s="126" cm="1">
        <f t="array" ref="AH7538">_xlfn.XLOOKUP(AD7537,CDIHistorico_[Data],CDIHistorico_[CDI dia]/100,AH7537,0)</f>
        <v>5.4266000000000004E-4</v>
      </c>
      <c r="AI7538" s="2">
        <f t="shared" si="493"/>
        <v>2.6391409387122762</v>
      </c>
    </row>
    <row r="7539" spans="26:35" hidden="1" x14ac:dyDescent="0.25">
      <c r="Z7539"/>
      <c r="AD7539" s="5">
        <f t="shared" si="494"/>
        <v>47673</v>
      </c>
      <c r="AE7539" s="96" cm="1">
        <f t="array" ref="AE7539">_xlfn.XLOOKUP(AD7538,SELICHistorico[Data],SELICHistorico[SELIC dia]/100,AE7538,0)</f>
        <v>5.4266000000000004E-4</v>
      </c>
      <c r="AF7539" s="80">
        <f t="shared" si="492"/>
        <v>2.6405730949340778</v>
      </c>
      <c r="AG7539" s="123">
        <f t="shared" si="491"/>
        <v>2640.5730939999999</v>
      </c>
      <c r="AH7539" s="126" cm="1">
        <f t="array" ref="AH7539">_xlfn.XLOOKUP(AD7538,CDIHistorico_[Data],CDIHistorico_[CDI dia]/100,AH7538,0)</f>
        <v>5.4266000000000004E-4</v>
      </c>
      <c r="AI7539" s="2">
        <f t="shared" si="493"/>
        <v>2.6405730949340778</v>
      </c>
    </row>
    <row r="7540" spans="26:35" hidden="1" x14ac:dyDescent="0.25">
      <c r="Z7540"/>
      <c r="AD7540" s="5">
        <f t="shared" si="494"/>
        <v>47674</v>
      </c>
      <c r="AE7540" s="96" cm="1">
        <f t="array" ref="AE7540">_xlfn.XLOOKUP(AD7539,SELICHistorico[Data],SELICHistorico[SELIC dia]/100,AE7539,0)</f>
        <v>5.4266000000000004E-4</v>
      </c>
      <c r="AF7540" s="80">
        <f t="shared" si="492"/>
        <v>2.6420060283297748</v>
      </c>
      <c r="AG7540" s="123">
        <f t="shared" si="491"/>
        <v>2642.0060279999998</v>
      </c>
      <c r="AH7540" s="126" cm="1">
        <f t="array" ref="AH7540">_xlfn.XLOOKUP(AD7539,CDIHistorico_[Data],CDIHistorico_[CDI dia]/100,AH7539,0)</f>
        <v>5.4266000000000004E-4</v>
      </c>
      <c r="AI7540" s="2">
        <f t="shared" si="493"/>
        <v>2.6420060283297748</v>
      </c>
    </row>
    <row r="7541" spans="26:35" hidden="1" x14ac:dyDescent="0.25">
      <c r="Z7541"/>
      <c r="AD7541" s="5">
        <f t="shared" si="494"/>
        <v>47675</v>
      </c>
      <c r="AE7541" s="96" cm="1">
        <f t="array" ref="AE7541">_xlfn.XLOOKUP(AD7540,SELICHistorico[Data],SELICHistorico[SELIC dia]/100,AE7540,0)</f>
        <v>5.4266000000000004E-4</v>
      </c>
      <c r="AF7541" s="80">
        <f t="shared" si="492"/>
        <v>2.6434397393211082</v>
      </c>
      <c r="AG7541" s="123">
        <f t="shared" si="491"/>
        <v>2643.4397389999999</v>
      </c>
      <c r="AH7541" s="126" cm="1">
        <f t="array" ref="AH7541">_xlfn.XLOOKUP(AD7540,CDIHistorico_[Data],CDIHistorico_[CDI dia]/100,AH7540,0)</f>
        <v>5.4266000000000004E-4</v>
      </c>
      <c r="AI7541" s="2">
        <f t="shared" si="493"/>
        <v>2.6434397393211082</v>
      </c>
    </row>
    <row r="7542" spans="26:35" hidden="1" x14ac:dyDescent="0.25">
      <c r="Z7542"/>
      <c r="AD7542" s="5">
        <f t="shared" si="494"/>
        <v>47676</v>
      </c>
      <c r="AE7542" s="96" cm="1">
        <f t="array" ref="AE7542">_xlfn.XLOOKUP(AD7541,SELICHistorico[Data],SELICHistorico[SELIC dia]/100,AE7541,0)</f>
        <v>5.4266000000000004E-4</v>
      </c>
      <c r="AF7542" s="80">
        <f t="shared" si="492"/>
        <v>2.6448742283300484</v>
      </c>
      <c r="AG7542" s="123">
        <f t="shared" si="491"/>
        <v>2644.8742280000001</v>
      </c>
      <c r="AH7542" s="126" cm="1">
        <f t="array" ref="AH7542">_xlfn.XLOOKUP(AD7541,CDIHistorico_[Data],CDIHistorico_[CDI dia]/100,AH7541,0)</f>
        <v>5.4266000000000004E-4</v>
      </c>
      <c r="AI7542" s="2">
        <f t="shared" si="493"/>
        <v>2.6448742283300484</v>
      </c>
    </row>
    <row r="7543" spans="26:35" hidden="1" x14ac:dyDescent="0.25">
      <c r="Z7543"/>
      <c r="AD7543" s="5">
        <f t="shared" si="494"/>
        <v>47679</v>
      </c>
      <c r="AE7543" s="96" cm="1">
        <f t="array" ref="AE7543">_xlfn.XLOOKUP(AD7542,SELICHistorico[Data],SELICHistorico[SELIC dia]/100,AE7542,0)</f>
        <v>5.4266000000000004E-4</v>
      </c>
      <c r="AF7543" s="80">
        <f t="shared" si="492"/>
        <v>2.646309495778794</v>
      </c>
      <c r="AG7543" s="123">
        <f t="shared" si="491"/>
        <v>2646.309495</v>
      </c>
      <c r="AH7543" s="126" cm="1">
        <f t="array" ref="AH7543">_xlfn.XLOOKUP(AD7542,CDIHistorico_[Data],CDIHistorico_[CDI dia]/100,AH7542,0)</f>
        <v>5.4266000000000004E-4</v>
      </c>
      <c r="AI7543" s="2">
        <f t="shared" si="493"/>
        <v>2.646309495778794</v>
      </c>
    </row>
    <row r="7544" spans="26:35" hidden="1" x14ac:dyDescent="0.25">
      <c r="Z7544"/>
      <c r="AD7544" s="5">
        <f t="shared" si="494"/>
        <v>47680</v>
      </c>
      <c r="AE7544" s="96" cm="1">
        <f t="array" ref="AE7544">_xlfn.XLOOKUP(AD7543,SELICHistorico[Data],SELICHistorico[SELIC dia]/100,AE7543,0)</f>
        <v>5.4266000000000004E-4</v>
      </c>
      <c r="AF7544" s="80">
        <f t="shared" si="492"/>
        <v>2.6477455420897735</v>
      </c>
      <c r="AG7544" s="123">
        <f t="shared" si="491"/>
        <v>2647.7455420000001</v>
      </c>
      <c r="AH7544" s="126" cm="1">
        <f t="array" ref="AH7544">_xlfn.XLOOKUP(AD7543,CDIHistorico_[Data],CDIHistorico_[CDI dia]/100,AH7543,0)</f>
        <v>5.4266000000000004E-4</v>
      </c>
      <c r="AI7544" s="2">
        <f t="shared" si="493"/>
        <v>2.6477455420897735</v>
      </c>
    </row>
    <row r="7545" spans="26:35" hidden="1" x14ac:dyDescent="0.25">
      <c r="Z7545"/>
      <c r="AD7545" s="5">
        <f t="shared" si="494"/>
        <v>47681</v>
      </c>
      <c r="AE7545" s="96" cm="1">
        <f t="array" ref="AE7545">_xlfn.XLOOKUP(AD7544,SELICHistorico[Data],SELICHistorico[SELIC dia]/100,AE7544,0)</f>
        <v>5.4266000000000004E-4</v>
      </c>
      <c r="AF7545" s="80">
        <f t="shared" si="492"/>
        <v>2.6491823676856439</v>
      </c>
      <c r="AG7545" s="123">
        <f t="shared" si="491"/>
        <v>2649.1823669999999</v>
      </c>
      <c r="AH7545" s="126" cm="1">
        <f t="array" ref="AH7545">_xlfn.XLOOKUP(AD7544,CDIHistorico_[Data],CDIHistorico_[CDI dia]/100,AH7544,0)</f>
        <v>5.4266000000000004E-4</v>
      </c>
      <c r="AI7545" s="2">
        <f t="shared" si="493"/>
        <v>2.6491823676856439</v>
      </c>
    </row>
    <row r="7546" spans="26:35" hidden="1" x14ac:dyDescent="0.25">
      <c r="Z7546"/>
      <c r="AD7546" s="5">
        <f t="shared" si="494"/>
        <v>47682</v>
      </c>
      <c r="AE7546" s="96" cm="1">
        <f t="array" ref="AE7546">_xlfn.XLOOKUP(AD7545,SELICHistorico[Data],SELICHistorico[SELIC dia]/100,AE7545,0)</f>
        <v>5.4266000000000004E-4</v>
      </c>
      <c r="AF7546" s="80">
        <f t="shared" si="492"/>
        <v>2.6506199729892921</v>
      </c>
      <c r="AG7546" s="123">
        <f t="shared" si="491"/>
        <v>2650.619972</v>
      </c>
      <c r="AH7546" s="126" cm="1">
        <f t="array" ref="AH7546">_xlfn.XLOOKUP(AD7545,CDIHistorico_[Data],CDIHistorico_[CDI dia]/100,AH7545,0)</f>
        <v>5.4266000000000004E-4</v>
      </c>
      <c r="AI7546" s="2">
        <f t="shared" si="493"/>
        <v>2.6506199729892921</v>
      </c>
    </row>
    <row r="7547" spans="26:35" hidden="1" x14ac:dyDescent="0.25">
      <c r="Z7547"/>
      <c r="AD7547" s="5">
        <f t="shared" si="494"/>
        <v>47683</v>
      </c>
      <c r="AE7547" s="96" cm="1">
        <f t="array" ref="AE7547">_xlfn.XLOOKUP(AD7546,SELICHistorico[Data],SELICHistorico[SELIC dia]/100,AE7546,0)</f>
        <v>5.4266000000000004E-4</v>
      </c>
      <c r="AF7547" s="80">
        <f t="shared" si="492"/>
        <v>2.6520583584238344</v>
      </c>
      <c r="AG7547" s="123">
        <f t="shared" si="491"/>
        <v>2652.0583580000002</v>
      </c>
      <c r="AH7547" s="126" cm="1">
        <f t="array" ref="AH7547">_xlfn.XLOOKUP(AD7546,CDIHistorico_[Data],CDIHistorico_[CDI dia]/100,AH7546,0)</f>
        <v>5.4266000000000004E-4</v>
      </c>
      <c r="AI7547" s="2">
        <f t="shared" si="493"/>
        <v>2.6520583584238344</v>
      </c>
    </row>
    <row r="7548" spans="26:35" hidden="1" x14ac:dyDescent="0.25">
      <c r="Z7548"/>
      <c r="AD7548" s="5">
        <f t="shared" si="494"/>
        <v>47686</v>
      </c>
      <c r="AE7548" s="96" cm="1">
        <f t="array" ref="AE7548">_xlfn.XLOOKUP(AD7547,SELICHistorico[Data],SELICHistorico[SELIC dia]/100,AE7547,0)</f>
        <v>5.4266000000000004E-4</v>
      </c>
      <c r="AF7548" s="80">
        <f t="shared" si="492"/>
        <v>2.6534975244126167</v>
      </c>
      <c r="AG7548" s="123">
        <f t="shared" si="491"/>
        <v>2653.4975239999999</v>
      </c>
      <c r="AH7548" s="126" cm="1">
        <f t="array" ref="AH7548">_xlfn.XLOOKUP(AD7547,CDIHistorico_[Data],CDIHistorico_[CDI dia]/100,AH7547,0)</f>
        <v>5.4266000000000004E-4</v>
      </c>
      <c r="AI7548" s="2">
        <f t="shared" si="493"/>
        <v>2.6534975244126167</v>
      </c>
    </row>
    <row r="7549" spans="26:35" hidden="1" x14ac:dyDescent="0.25">
      <c r="Z7549"/>
      <c r="AD7549" s="5">
        <f t="shared" si="494"/>
        <v>47687</v>
      </c>
      <c r="AE7549" s="96" cm="1">
        <f t="array" ref="AE7549">_xlfn.XLOOKUP(AD7548,SELICHistorico[Data],SELICHistorico[SELIC dia]/100,AE7548,0)</f>
        <v>5.4266000000000004E-4</v>
      </c>
      <c r="AF7549" s="80">
        <f t="shared" si="492"/>
        <v>2.6549374713792147</v>
      </c>
      <c r="AG7549" s="123">
        <f t="shared" si="491"/>
        <v>2654.9374710000002</v>
      </c>
      <c r="AH7549" s="126" cm="1">
        <f t="array" ref="AH7549">_xlfn.XLOOKUP(AD7548,CDIHistorico_[Data],CDIHistorico_[CDI dia]/100,AH7548,0)</f>
        <v>5.4266000000000004E-4</v>
      </c>
      <c r="AI7549" s="2">
        <f t="shared" si="493"/>
        <v>2.6549374713792147</v>
      </c>
    </row>
    <row r="7550" spans="26:35" hidden="1" x14ac:dyDescent="0.25">
      <c r="Z7550"/>
      <c r="AD7550" s="5">
        <f t="shared" si="494"/>
        <v>47688</v>
      </c>
      <c r="AE7550" s="96" cm="1">
        <f t="array" ref="AE7550">_xlfn.XLOOKUP(AD7549,SELICHistorico[Data],SELICHistorico[SELIC dia]/100,AE7549,0)</f>
        <v>5.4266000000000004E-4</v>
      </c>
      <c r="AF7550" s="80">
        <f t="shared" si="492"/>
        <v>2.6563781997474334</v>
      </c>
      <c r="AG7550" s="123">
        <f t="shared" si="491"/>
        <v>2656.3781990000002</v>
      </c>
      <c r="AH7550" s="126" cm="1">
        <f t="array" ref="AH7550">_xlfn.XLOOKUP(AD7549,CDIHistorico_[Data],CDIHistorico_[CDI dia]/100,AH7549,0)</f>
        <v>5.4266000000000004E-4</v>
      </c>
      <c r="AI7550" s="2">
        <f t="shared" si="493"/>
        <v>2.6563781997474334</v>
      </c>
    </row>
    <row r="7551" spans="26:35" hidden="1" x14ac:dyDescent="0.25">
      <c r="Z7551"/>
      <c r="AD7551" s="5">
        <f t="shared" si="494"/>
        <v>47689</v>
      </c>
      <c r="AE7551" s="96" cm="1">
        <f t="array" ref="AE7551">_xlfn.XLOOKUP(AD7550,SELICHistorico[Data],SELICHistorico[SELIC dia]/100,AE7550,0)</f>
        <v>5.4266000000000004E-4</v>
      </c>
      <c r="AF7551" s="80">
        <f t="shared" si="492"/>
        <v>2.6578197099413083</v>
      </c>
      <c r="AG7551" s="123">
        <f t="shared" si="491"/>
        <v>2657.8197089999999</v>
      </c>
      <c r="AH7551" s="126" cm="1">
        <f t="array" ref="AH7551">_xlfn.XLOOKUP(AD7550,CDIHistorico_[Data],CDIHistorico_[CDI dia]/100,AH7550,0)</f>
        <v>5.4266000000000004E-4</v>
      </c>
      <c r="AI7551" s="2">
        <f t="shared" si="493"/>
        <v>2.6578197099413083</v>
      </c>
    </row>
    <row r="7552" spans="26:35" hidden="1" x14ac:dyDescent="0.25">
      <c r="Z7552"/>
      <c r="AD7552" s="5">
        <f t="shared" si="494"/>
        <v>47690</v>
      </c>
      <c r="AE7552" s="96" cm="1">
        <f t="array" ref="AE7552">_xlfn.XLOOKUP(AD7551,SELICHistorico[Data],SELICHistorico[SELIC dia]/100,AE7551,0)</f>
        <v>5.4266000000000004E-4</v>
      </c>
      <c r="AF7552" s="80">
        <f t="shared" si="492"/>
        <v>2.659262002385105</v>
      </c>
      <c r="AG7552" s="123">
        <f t="shared" si="491"/>
        <v>2659.2620019999999</v>
      </c>
      <c r="AH7552" s="126" cm="1">
        <f t="array" ref="AH7552">_xlfn.XLOOKUP(AD7551,CDIHistorico_[Data],CDIHistorico_[CDI dia]/100,AH7551,0)</f>
        <v>5.4266000000000004E-4</v>
      </c>
      <c r="AI7552" s="2">
        <f t="shared" si="493"/>
        <v>2.659262002385105</v>
      </c>
    </row>
    <row r="7553" spans="26:35" hidden="1" x14ac:dyDescent="0.25">
      <c r="Z7553"/>
      <c r="AD7553" s="5">
        <f t="shared" si="494"/>
        <v>47693</v>
      </c>
      <c r="AE7553" s="96" cm="1">
        <f t="array" ref="AE7553">_xlfn.XLOOKUP(AD7552,SELICHistorico[Data],SELICHistorico[SELIC dia]/100,AE7552,0)</f>
        <v>5.4266000000000004E-4</v>
      </c>
      <c r="AF7553" s="80">
        <f t="shared" si="492"/>
        <v>2.6607050775033194</v>
      </c>
      <c r="AG7553" s="123">
        <f t="shared" si="491"/>
        <v>2660.7050770000001</v>
      </c>
      <c r="AH7553" s="126" cm="1">
        <f t="array" ref="AH7553">_xlfn.XLOOKUP(AD7552,CDIHistorico_[Data],CDIHistorico_[CDI dia]/100,AH7552,0)</f>
        <v>5.4266000000000004E-4</v>
      </c>
      <c r="AI7553" s="2">
        <f t="shared" si="493"/>
        <v>2.6607050775033194</v>
      </c>
    </row>
    <row r="7554" spans="26:35" hidden="1" x14ac:dyDescent="0.25">
      <c r="Z7554"/>
      <c r="AD7554" s="5">
        <f t="shared" si="494"/>
        <v>47694</v>
      </c>
      <c r="AE7554" s="96" cm="1">
        <f t="array" ref="AE7554">_xlfn.XLOOKUP(AD7553,SELICHistorico[Data],SELICHistorico[SELIC dia]/100,AE7553,0)</f>
        <v>5.4266000000000004E-4</v>
      </c>
      <c r="AF7554" s="80">
        <f t="shared" si="492"/>
        <v>2.6621489357206776</v>
      </c>
      <c r="AG7554" s="123">
        <f t="shared" si="491"/>
        <v>2662.1489350000002</v>
      </c>
      <c r="AH7554" s="126" cm="1">
        <f t="array" ref="AH7554">_xlfn.XLOOKUP(AD7553,CDIHistorico_[Data],CDIHistorico_[CDI dia]/100,AH7553,0)</f>
        <v>5.4266000000000004E-4</v>
      </c>
      <c r="AI7554" s="2">
        <f t="shared" si="493"/>
        <v>2.6621489357206776</v>
      </c>
    </row>
    <row r="7555" spans="26:35" hidden="1" x14ac:dyDescent="0.25">
      <c r="Z7555"/>
      <c r="AD7555" s="5">
        <f t="shared" si="494"/>
        <v>47695</v>
      </c>
      <c r="AE7555" s="96" cm="1">
        <f t="array" ref="AE7555">_xlfn.XLOOKUP(AD7554,SELICHistorico[Data],SELICHistorico[SELIC dia]/100,AE7554,0)</f>
        <v>5.4266000000000004E-4</v>
      </c>
      <c r="AF7555" s="80">
        <f t="shared" si="492"/>
        <v>2.663593577462136</v>
      </c>
      <c r="AG7555" s="123">
        <f t="shared" si="491"/>
        <v>2663.5935770000001</v>
      </c>
      <c r="AH7555" s="126" cm="1">
        <f t="array" ref="AH7555">_xlfn.XLOOKUP(AD7554,CDIHistorico_[Data],CDIHistorico_[CDI dia]/100,AH7554,0)</f>
        <v>5.4266000000000004E-4</v>
      </c>
      <c r="AI7555" s="2">
        <f t="shared" si="493"/>
        <v>2.663593577462136</v>
      </c>
    </row>
    <row r="7556" spans="26:35" hidden="1" x14ac:dyDescent="0.25">
      <c r="Z7556"/>
      <c r="AD7556" s="5">
        <f t="shared" si="494"/>
        <v>47696</v>
      </c>
      <c r="AE7556" s="96" cm="1">
        <f t="array" ref="AE7556">_xlfn.XLOOKUP(AD7555,SELICHistorico[Data],SELICHistorico[SELIC dia]/100,AE7555,0)</f>
        <v>5.4266000000000004E-4</v>
      </c>
      <c r="AF7556" s="80">
        <f t="shared" si="492"/>
        <v>2.6650390031528817</v>
      </c>
      <c r="AG7556" s="123">
        <f t="shared" si="491"/>
        <v>2665.0390029999999</v>
      </c>
      <c r="AH7556" s="126" cm="1">
        <f t="array" ref="AH7556">_xlfn.XLOOKUP(AD7555,CDIHistorico_[Data],CDIHistorico_[CDI dia]/100,AH7555,0)</f>
        <v>5.4266000000000004E-4</v>
      </c>
      <c r="AI7556" s="2">
        <f t="shared" si="493"/>
        <v>2.6650390031528817</v>
      </c>
    </row>
    <row r="7557" spans="26:35" hidden="1" x14ac:dyDescent="0.25">
      <c r="Z7557"/>
      <c r="AD7557" s="5">
        <f t="shared" si="494"/>
        <v>47697</v>
      </c>
      <c r="AE7557" s="96" cm="1">
        <f t="array" ref="AE7557">_xlfn.XLOOKUP(AD7556,SELICHistorico[Data],SELICHistorico[SELIC dia]/100,AE7556,0)</f>
        <v>5.4266000000000004E-4</v>
      </c>
      <c r="AF7557" s="80">
        <f t="shared" si="492"/>
        <v>2.6664852132183325</v>
      </c>
      <c r="AG7557" s="123">
        <f t="shared" si="491"/>
        <v>2666.4852129999999</v>
      </c>
      <c r="AH7557" s="126" cm="1">
        <f t="array" ref="AH7557">_xlfn.XLOOKUP(AD7556,CDIHistorico_[Data],CDIHistorico_[CDI dia]/100,AH7556,0)</f>
        <v>5.4266000000000004E-4</v>
      </c>
      <c r="AI7557" s="2">
        <f t="shared" si="493"/>
        <v>2.6664852132183325</v>
      </c>
    </row>
    <row r="7558" spans="26:35" hidden="1" x14ac:dyDescent="0.25">
      <c r="Z7558"/>
      <c r="AD7558" s="5">
        <f t="shared" si="494"/>
        <v>47700</v>
      </c>
      <c r="AE7558" s="96" cm="1">
        <f t="array" ref="AE7558">_xlfn.XLOOKUP(AD7557,SELICHistorico[Data],SELICHistorico[SELIC dia]/100,AE7557,0)</f>
        <v>5.4266000000000004E-4</v>
      </c>
      <c r="AF7558" s="80">
        <f t="shared" si="492"/>
        <v>2.6679322080841379</v>
      </c>
      <c r="AG7558" s="123">
        <f t="shared" si="491"/>
        <v>2667.9322080000002</v>
      </c>
      <c r="AH7558" s="126" cm="1">
        <f t="array" ref="AH7558">_xlfn.XLOOKUP(AD7557,CDIHistorico_[Data],CDIHistorico_[CDI dia]/100,AH7557,0)</f>
        <v>5.4266000000000004E-4</v>
      </c>
      <c r="AI7558" s="2">
        <f t="shared" si="493"/>
        <v>2.6679322080841379</v>
      </c>
    </row>
    <row r="7559" spans="26:35" hidden="1" x14ac:dyDescent="0.25">
      <c r="Z7559"/>
      <c r="AD7559" s="5">
        <f t="shared" si="494"/>
        <v>47701</v>
      </c>
      <c r="AE7559" s="96" cm="1">
        <f t="array" ref="AE7559">_xlfn.XLOOKUP(AD7558,SELICHistorico[Data],SELICHistorico[SELIC dia]/100,AE7558,0)</f>
        <v>5.4266000000000004E-4</v>
      </c>
      <c r="AF7559" s="80">
        <f t="shared" si="492"/>
        <v>2.6693799881761771</v>
      </c>
      <c r="AG7559" s="123">
        <f t="shared" si="491"/>
        <v>2669.3799880000001</v>
      </c>
      <c r="AH7559" s="126" cm="1">
        <f t="array" ref="AH7559">_xlfn.XLOOKUP(AD7558,CDIHistorico_[Data],CDIHistorico_[CDI dia]/100,AH7558,0)</f>
        <v>5.4266000000000004E-4</v>
      </c>
      <c r="AI7559" s="2">
        <f t="shared" si="493"/>
        <v>2.6693799881761771</v>
      </c>
    </row>
    <row r="7560" spans="26:35" hidden="1" x14ac:dyDescent="0.25">
      <c r="Z7560"/>
      <c r="AD7560" s="5">
        <f t="shared" si="494"/>
        <v>47702</v>
      </c>
      <c r="AE7560" s="96" cm="1">
        <f t="array" ref="AE7560">_xlfn.XLOOKUP(AD7559,SELICHistorico[Data],SELICHistorico[SELIC dia]/100,AE7559,0)</f>
        <v>5.4266000000000004E-4</v>
      </c>
      <c r="AF7560" s="80">
        <f t="shared" si="492"/>
        <v>2.6708285539205607</v>
      </c>
      <c r="AG7560" s="123">
        <f t="shared" si="491"/>
        <v>2670.8285529999998</v>
      </c>
      <c r="AH7560" s="126" cm="1">
        <f t="array" ref="AH7560">_xlfn.XLOOKUP(AD7559,CDIHistorico_[Data],CDIHistorico_[CDI dia]/100,AH7559,0)</f>
        <v>5.4266000000000004E-4</v>
      </c>
      <c r="AI7560" s="2">
        <f t="shared" si="493"/>
        <v>2.6708285539205607</v>
      </c>
    </row>
    <row r="7561" spans="26:35" hidden="1" x14ac:dyDescent="0.25">
      <c r="Z7561"/>
      <c r="AD7561" s="5">
        <f t="shared" si="494"/>
        <v>47703</v>
      </c>
      <c r="AE7561" s="96" cm="1">
        <f t="array" ref="AE7561">_xlfn.XLOOKUP(AD7560,SELICHistorico[Data],SELICHistorico[SELIC dia]/100,AE7560,0)</f>
        <v>5.4266000000000004E-4</v>
      </c>
      <c r="AF7561" s="80">
        <f t="shared" si="492"/>
        <v>2.6722779057436314</v>
      </c>
      <c r="AG7561" s="123">
        <f t="shared" si="491"/>
        <v>2672.2779049999999</v>
      </c>
      <c r="AH7561" s="126" cm="1">
        <f t="array" ref="AH7561">_xlfn.XLOOKUP(AD7560,CDIHistorico_[Data],CDIHistorico_[CDI dia]/100,AH7560,0)</f>
        <v>5.4266000000000004E-4</v>
      </c>
      <c r="AI7561" s="2">
        <f t="shared" si="493"/>
        <v>2.6722779057436314</v>
      </c>
    </row>
    <row r="7562" spans="26:35" hidden="1" x14ac:dyDescent="0.25">
      <c r="Z7562"/>
      <c r="AD7562" s="5">
        <f t="shared" si="494"/>
        <v>47704</v>
      </c>
      <c r="AE7562" s="96" cm="1">
        <f t="array" ref="AE7562">_xlfn.XLOOKUP(AD7561,SELICHistorico[Data],SELICHistorico[SELIC dia]/100,AE7561,0)</f>
        <v>5.4266000000000004E-4</v>
      </c>
      <c r="AF7562" s="80">
        <f t="shared" si="492"/>
        <v>2.6737280440719622</v>
      </c>
      <c r="AG7562" s="123">
        <f t="shared" si="491"/>
        <v>2673.728044</v>
      </c>
      <c r="AH7562" s="126" cm="1">
        <f t="array" ref="AH7562">_xlfn.XLOOKUP(AD7561,CDIHistorico_[Data],CDIHistorico_[CDI dia]/100,AH7561,0)</f>
        <v>5.4266000000000004E-4</v>
      </c>
      <c r="AI7562" s="2">
        <f t="shared" si="493"/>
        <v>2.6737280440719622</v>
      </c>
    </row>
    <row r="7563" spans="26:35" hidden="1" x14ac:dyDescent="0.25">
      <c r="Z7563"/>
      <c r="AD7563" s="5">
        <f t="shared" si="494"/>
        <v>47707</v>
      </c>
      <c r="AE7563" s="96" cm="1">
        <f t="array" ref="AE7563">_xlfn.XLOOKUP(AD7562,SELICHistorico[Data],SELICHistorico[SELIC dia]/100,AE7562,0)</f>
        <v>5.4266000000000004E-4</v>
      </c>
      <c r="AF7563" s="80">
        <f t="shared" si="492"/>
        <v>2.6751789693323582</v>
      </c>
      <c r="AG7563" s="123">
        <f t="shared" si="491"/>
        <v>2675.1789690000001</v>
      </c>
      <c r="AH7563" s="126" cm="1">
        <f t="array" ref="AH7563">_xlfn.XLOOKUP(AD7562,CDIHistorico_[Data],CDIHistorico_[CDI dia]/100,AH7562,0)</f>
        <v>5.4266000000000004E-4</v>
      </c>
      <c r="AI7563" s="2">
        <f t="shared" si="493"/>
        <v>2.6751789693323582</v>
      </c>
    </row>
    <row r="7564" spans="26:35" hidden="1" x14ac:dyDescent="0.25">
      <c r="Z7564"/>
      <c r="AD7564" s="5">
        <f t="shared" si="494"/>
        <v>47708</v>
      </c>
      <c r="AE7564" s="96" cm="1">
        <f t="array" ref="AE7564">_xlfn.XLOOKUP(AD7563,SELICHistorico[Data],SELICHistorico[SELIC dia]/100,AE7563,0)</f>
        <v>5.4266000000000004E-4</v>
      </c>
      <c r="AF7564" s="80">
        <f t="shared" si="492"/>
        <v>2.6766306819518562</v>
      </c>
      <c r="AG7564" s="123">
        <f t="shared" ref="AG7564:AG7627" si="495">TRUNC(1000*AF7564,6)</f>
        <v>2676.6306810000001</v>
      </c>
      <c r="AH7564" s="126" cm="1">
        <f t="array" ref="AH7564">_xlfn.XLOOKUP(AD7563,CDIHistorico_[Data],CDIHistorico_[CDI dia]/100,AH7563,0)</f>
        <v>5.4266000000000004E-4</v>
      </c>
      <c r="AI7564" s="2">
        <f t="shared" si="493"/>
        <v>2.6766306819518562</v>
      </c>
    </row>
    <row r="7565" spans="26:35" hidden="1" x14ac:dyDescent="0.25">
      <c r="Z7565"/>
      <c r="AD7565" s="5">
        <f t="shared" si="494"/>
        <v>47709</v>
      </c>
      <c r="AE7565" s="96" cm="1">
        <f t="array" ref="AE7565">_xlfn.XLOOKUP(AD7564,SELICHistorico[Data],SELICHistorico[SELIC dia]/100,AE7564,0)</f>
        <v>5.4266000000000004E-4</v>
      </c>
      <c r="AF7565" s="80">
        <f t="shared" ref="AF7565:AF7628" si="496">AF7564*(1+AE7565)</f>
        <v>2.678083182357724</v>
      </c>
      <c r="AG7565" s="123">
        <f t="shared" si="495"/>
        <v>2678.0831819999999</v>
      </c>
      <c r="AH7565" s="126" cm="1">
        <f t="array" ref="AH7565">_xlfn.XLOOKUP(AD7564,CDIHistorico_[Data],CDIHistorico_[CDI dia]/100,AH7564,0)</f>
        <v>5.4266000000000004E-4</v>
      </c>
      <c r="AI7565" s="2">
        <f t="shared" ref="AI7565:AI7628" si="497">AI7564*(1+AH7565)</f>
        <v>2.678083182357724</v>
      </c>
    </row>
    <row r="7566" spans="26:35" hidden="1" x14ac:dyDescent="0.25">
      <c r="Z7566"/>
      <c r="AD7566" s="5">
        <f t="shared" si="494"/>
        <v>47710</v>
      </c>
      <c r="AE7566" s="96" cm="1">
        <f t="array" ref="AE7566">_xlfn.XLOOKUP(AD7565,SELICHistorico[Data],SELICHistorico[SELIC dia]/100,AE7565,0)</f>
        <v>5.4266000000000004E-4</v>
      </c>
      <c r="AF7566" s="80">
        <f t="shared" si="496"/>
        <v>2.6795364709774625</v>
      </c>
      <c r="AG7566" s="123">
        <f t="shared" si="495"/>
        <v>2679.53647</v>
      </c>
      <c r="AH7566" s="126" cm="1">
        <f t="array" ref="AH7566">_xlfn.XLOOKUP(AD7565,CDIHistorico_[Data],CDIHistorico_[CDI dia]/100,AH7565,0)</f>
        <v>5.4266000000000004E-4</v>
      </c>
      <c r="AI7566" s="2">
        <f t="shared" si="497"/>
        <v>2.6795364709774625</v>
      </c>
    </row>
    <row r="7567" spans="26:35" hidden="1" x14ac:dyDescent="0.25">
      <c r="Z7567"/>
      <c r="AD7567" s="5">
        <f t="shared" si="494"/>
        <v>47711</v>
      </c>
      <c r="AE7567" s="96" cm="1">
        <f t="array" ref="AE7567">_xlfn.XLOOKUP(AD7566,SELICHistorico[Data],SELICHistorico[SELIC dia]/100,AE7566,0)</f>
        <v>5.4266000000000004E-4</v>
      </c>
      <c r="AF7567" s="80">
        <f t="shared" si="496"/>
        <v>2.6809905482388032</v>
      </c>
      <c r="AG7567" s="123">
        <f t="shared" si="495"/>
        <v>2680.9905480000002</v>
      </c>
      <c r="AH7567" s="126" cm="1">
        <f t="array" ref="AH7567">_xlfn.XLOOKUP(AD7566,CDIHistorico_[Data],CDIHistorico_[CDI dia]/100,AH7566,0)</f>
        <v>5.4266000000000004E-4</v>
      </c>
      <c r="AI7567" s="2">
        <f t="shared" si="497"/>
        <v>2.6809905482388032</v>
      </c>
    </row>
    <row r="7568" spans="26:35" hidden="1" x14ac:dyDescent="0.25">
      <c r="Z7568"/>
      <c r="AD7568" s="5">
        <f t="shared" si="494"/>
        <v>47714</v>
      </c>
      <c r="AE7568" s="96" cm="1">
        <f t="array" ref="AE7568">_xlfn.XLOOKUP(AD7567,SELICHistorico[Data],SELICHistorico[SELIC dia]/100,AE7567,0)</f>
        <v>5.4266000000000004E-4</v>
      </c>
      <c r="AF7568" s="80">
        <f t="shared" si="496"/>
        <v>2.6824454145697105</v>
      </c>
      <c r="AG7568" s="123">
        <f t="shared" si="495"/>
        <v>2682.4454139999998</v>
      </c>
      <c r="AH7568" s="126" cm="1">
        <f t="array" ref="AH7568">_xlfn.XLOOKUP(AD7567,CDIHistorico_[Data],CDIHistorico_[CDI dia]/100,AH7567,0)</f>
        <v>5.4266000000000004E-4</v>
      </c>
      <c r="AI7568" s="2">
        <f t="shared" si="497"/>
        <v>2.6824454145697105</v>
      </c>
    </row>
    <row r="7569" spans="26:35" hidden="1" x14ac:dyDescent="0.25">
      <c r="Z7569"/>
      <c r="AD7569" s="5">
        <f t="shared" si="494"/>
        <v>47715</v>
      </c>
      <c r="AE7569" s="96" cm="1">
        <f t="array" ref="AE7569">_xlfn.XLOOKUP(AD7568,SELICHistorico[Data],SELICHistorico[SELIC dia]/100,AE7568,0)</f>
        <v>5.4266000000000004E-4</v>
      </c>
      <c r="AF7569" s="80">
        <f t="shared" si="496"/>
        <v>2.683901070398381</v>
      </c>
      <c r="AG7569" s="123">
        <f t="shared" si="495"/>
        <v>2683.9010699999999</v>
      </c>
      <c r="AH7569" s="126" cm="1">
        <f t="array" ref="AH7569">_xlfn.XLOOKUP(AD7568,CDIHistorico_[Data],CDIHistorico_[CDI dia]/100,AH7568,0)</f>
        <v>5.4266000000000004E-4</v>
      </c>
      <c r="AI7569" s="2">
        <f t="shared" si="497"/>
        <v>2.683901070398381</v>
      </c>
    </row>
    <row r="7570" spans="26:35" hidden="1" x14ac:dyDescent="0.25">
      <c r="Z7570"/>
      <c r="AD7570" s="5">
        <f t="shared" si="494"/>
        <v>47716</v>
      </c>
      <c r="AE7570" s="96" cm="1">
        <f t="array" ref="AE7570">_xlfn.XLOOKUP(AD7569,SELICHistorico[Data],SELICHistorico[SELIC dia]/100,AE7569,0)</f>
        <v>5.4266000000000004E-4</v>
      </c>
      <c r="AF7570" s="80">
        <f t="shared" si="496"/>
        <v>2.6853575161532435</v>
      </c>
      <c r="AG7570" s="123">
        <f t="shared" si="495"/>
        <v>2685.357516</v>
      </c>
      <c r="AH7570" s="126" cm="1">
        <f t="array" ref="AH7570">_xlfn.XLOOKUP(AD7569,CDIHistorico_[Data],CDIHistorico_[CDI dia]/100,AH7569,0)</f>
        <v>5.4266000000000004E-4</v>
      </c>
      <c r="AI7570" s="2">
        <f t="shared" si="497"/>
        <v>2.6853575161532435</v>
      </c>
    </row>
    <row r="7571" spans="26:35" hidden="1" x14ac:dyDescent="0.25">
      <c r="Z7571"/>
      <c r="AD7571" s="5">
        <f t="shared" si="494"/>
        <v>47717</v>
      </c>
      <c r="AE7571" s="96" cm="1">
        <f t="array" ref="AE7571">_xlfn.XLOOKUP(AD7570,SELICHistorico[Data],SELICHistorico[SELIC dia]/100,AE7570,0)</f>
        <v>5.4266000000000004E-4</v>
      </c>
      <c r="AF7571" s="80">
        <f t="shared" si="496"/>
        <v>2.6868147522629591</v>
      </c>
      <c r="AG7571" s="123">
        <f t="shared" si="495"/>
        <v>2686.8147520000002</v>
      </c>
      <c r="AH7571" s="126" cm="1">
        <f t="array" ref="AH7571">_xlfn.XLOOKUP(AD7570,CDIHistorico_[Data],CDIHistorico_[CDI dia]/100,AH7570,0)</f>
        <v>5.4266000000000004E-4</v>
      </c>
      <c r="AI7571" s="2">
        <f t="shared" si="497"/>
        <v>2.6868147522629591</v>
      </c>
    </row>
    <row r="7572" spans="26:35" hidden="1" x14ac:dyDescent="0.25">
      <c r="Z7572"/>
      <c r="AD7572" s="5">
        <f t="shared" ref="AD7572:AD7635" si="498">WORKDAY(AD7571,1,feriados)</f>
        <v>47718</v>
      </c>
      <c r="AE7572" s="96" cm="1">
        <f t="array" ref="AE7572">_xlfn.XLOOKUP(AD7571,SELICHistorico[Data],SELICHistorico[SELIC dia]/100,AE7571,0)</f>
        <v>5.4266000000000004E-4</v>
      </c>
      <c r="AF7572" s="80">
        <f t="shared" si="496"/>
        <v>2.688272779156422</v>
      </c>
      <c r="AG7572" s="123">
        <f t="shared" si="495"/>
        <v>2688.2727789999999</v>
      </c>
      <c r="AH7572" s="126" cm="1">
        <f t="array" ref="AH7572">_xlfn.XLOOKUP(AD7571,CDIHistorico_[Data],CDIHistorico_[CDI dia]/100,AH7571,0)</f>
        <v>5.4266000000000004E-4</v>
      </c>
      <c r="AI7572" s="2">
        <f t="shared" si="497"/>
        <v>2.688272779156422</v>
      </c>
    </row>
    <row r="7573" spans="26:35" hidden="1" x14ac:dyDescent="0.25">
      <c r="Z7573"/>
      <c r="AD7573" s="5">
        <f t="shared" si="498"/>
        <v>47721</v>
      </c>
      <c r="AE7573" s="96" cm="1">
        <f t="array" ref="AE7573">_xlfn.XLOOKUP(AD7572,SELICHistorico[Data],SELICHistorico[SELIC dia]/100,AE7572,0)</f>
        <v>5.4266000000000004E-4</v>
      </c>
      <c r="AF7573" s="80">
        <f t="shared" si="496"/>
        <v>2.6897315972627593</v>
      </c>
      <c r="AG7573" s="123">
        <f t="shared" si="495"/>
        <v>2689.731597</v>
      </c>
      <c r="AH7573" s="126" cm="1">
        <f t="array" ref="AH7573">_xlfn.XLOOKUP(AD7572,CDIHistorico_[Data],CDIHistorico_[CDI dia]/100,AH7572,0)</f>
        <v>5.4266000000000004E-4</v>
      </c>
      <c r="AI7573" s="2">
        <f t="shared" si="497"/>
        <v>2.6897315972627593</v>
      </c>
    </row>
    <row r="7574" spans="26:35" hidden="1" x14ac:dyDescent="0.25">
      <c r="Z7574"/>
      <c r="AD7574" s="5">
        <f t="shared" si="498"/>
        <v>47722</v>
      </c>
      <c r="AE7574" s="96" cm="1">
        <f t="array" ref="AE7574">_xlfn.XLOOKUP(AD7573,SELICHistorico[Data],SELICHistorico[SELIC dia]/100,AE7573,0)</f>
        <v>5.4266000000000004E-4</v>
      </c>
      <c r="AF7574" s="80">
        <f t="shared" si="496"/>
        <v>2.6911912070113302</v>
      </c>
      <c r="AG7574" s="123">
        <f t="shared" si="495"/>
        <v>2691.1912069999998</v>
      </c>
      <c r="AH7574" s="126" cm="1">
        <f t="array" ref="AH7574">_xlfn.XLOOKUP(AD7573,CDIHistorico_[Data],CDIHistorico_[CDI dia]/100,AH7573,0)</f>
        <v>5.4266000000000004E-4</v>
      </c>
      <c r="AI7574" s="2">
        <f t="shared" si="497"/>
        <v>2.6911912070113302</v>
      </c>
    </row>
    <row r="7575" spans="26:35" hidden="1" x14ac:dyDescent="0.25">
      <c r="Z7575"/>
      <c r="AD7575" s="5">
        <f t="shared" si="498"/>
        <v>47723</v>
      </c>
      <c r="AE7575" s="96" cm="1">
        <f t="array" ref="AE7575">_xlfn.XLOOKUP(AD7574,SELICHistorico[Data],SELICHistorico[SELIC dia]/100,AE7574,0)</f>
        <v>5.4266000000000004E-4</v>
      </c>
      <c r="AF7575" s="80">
        <f t="shared" si="496"/>
        <v>2.6926516088317269</v>
      </c>
      <c r="AG7575" s="123">
        <f t="shared" si="495"/>
        <v>2692.6516080000001</v>
      </c>
      <c r="AH7575" s="126" cm="1">
        <f t="array" ref="AH7575">_xlfn.XLOOKUP(AD7574,CDIHistorico_[Data],CDIHistorico_[CDI dia]/100,AH7574,0)</f>
        <v>5.4266000000000004E-4</v>
      </c>
      <c r="AI7575" s="2">
        <f t="shared" si="497"/>
        <v>2.6926516088317269</v>
      </c>
    </row>
    <row r="7576" spans="26:35" hidden="1" x14ac:dyDescent="0.25">
      <c r="Z7576"/>
      <c r="AD7576" s="5">
        <f t="shared" si="498"/>
        <v>47724</v>
      </c>
      <c r="AE7576" s="96" cm="1">
        <f t="array" ref="AE7576">_xlfn.XLOOKUP(AD7575,SELICHistorico[Data],SELICHistorico[SELIC dia]/100,AE7575,0)</f>
        <v>5.4266000000000004E-4</v>
      </c>
      <c r="AF7576" s="80">
        <f t="shared" si="496"/>
        <v>2.6941128031537755</v>
      </c>
      <c r="AG7576" s="123">
        <f t="shared" si="495"/>
        <v>2694.112803</v>
      </c>
      <c r="AH7576" s="126" cm="1">
        <f t="array" ref="AH7576">_xlfn.XLOOKUP(AD7575,CDIHistorico_[Data],CDIHistorico_[CDI dia]/100,AH7575,0)</f>
        <v>5.4266000000000004E-4</v>
      </c>
      <c r="AI7576" s="2">
        <f t="shared" si="497"/>
        <v>2.6941128031537755</v>
      </c>
    </row>
    <row r="7577" spans="26:35" hidden="1" x14ac:dyDescent="0.25">
      <c r="Z7577"/>
      <c r="AD7577" s="5">
        <f t="shared" si="498"/>
        <v>47725</v>
      </c>
      <c r="AE7577" s="96" cm="1">
        <f t="array" ref="AE7577">_xlfn.XLOOKUP(AD7576,SELICHistorico[Data],SELICHistorico[SELIC dia]/100,AE7576,0)</f>
        <v>5.4266000000000004E-4</v>
      </c>
      <c r="AF7577" s="80">
        <f t="shared" si="496"/>
        <v>2.6955747904075351</v>
      </c>
      <c r="AG7577" s="123">
        <f t="shared" si="495"/>
        <v>2695.5747900000001</v>
      </c>
      <c r="AH7577" s="126" cm="1">
        <f t="array" ref="AH7577">_xlfn.XLOOKUP(AD7576,CDIHistorico_[Data],CDIHistorico_[CDI dia]/100,AH7576,0)</f>
        <v>5.4266000000000004E-4</v>
      </c>
      <c r="AI7577" s="2">
        <f t="shared" si="497"/>
        <v>2.6955747904075351</v>
      </c>
    </row>
    <row r="7578" spans="26:35" hidden="1" x14ac:dyDescent="0.25">
      <c r="Z7578"/>
      <c r="AD7578" s="5">
        <f t="shared" si="498"/>
        <v>47728</v>
      </c>
      <c r="AE7578" s="96" cm="1">
        <f t="array" ref="AE7578">_xlfn.XLOOKUP(AD7577,SELICHistorico[Data],SELICHistorico[SELIC dia]/100,AE7577,0)</f>
        <v>5.4266000000000004E-4</v>
      </c>
      <c r="AF7578" s="80">
        <f t="shared" si="496"/>
        <v>2.6970375710232979</v>
      </c>
      <c r="AG7578" s="123">
        <f t="shared" si="495"/>
        <v>2697.0375709999998</v>
      </c>
      <c r="AH7578" s="126" cm="1">
        <f t="array" ref="AH7578">_xlfn.XLOOKUP(AD7577,CDIHistorico_[Data],CDIHistorico_[CDI dia]/100,AH7577,0)</f>
        <v>5.4266000000000004E-4</v>
      </c>
      <c r="AI7578" s="2">
        <f t="shared" si="497"/>
        <v>2.6970375710232979</v>
      </c>
    </row>
    <row r="7579" spans="26:35" hidden="1" x14ac:dyDescent="0.25">
      <c r="Z7579"/>
      <c r="AD7579" s="5">
        <f t="shared" si="498"/>
        <v>47729</v>
      </c>
      <c r="AE7579" s="96" cm="1">
        <f t="array" ref="AE7579">_xlfn.XLOOKUP(AD7578,SELICHistorico[Data],SELICHistorico[SELIC dia]/100,AE7578,0)</f>
        <v>5.4266000000000004E-4</v>
      </c>
      <c r="AF7579" s="80">
        <f t="shared" si="496"/>
        <v>2.6985011454315893</v>
      </c>
      <c r="AG7579" s="123">
        <f t="shared" si="495"/>
        <v>2698.5011450000002</v>
      </c>
      <c r="AH7579" s="126" cm="1">
        <f t="array" ref="AH7579">_xlfn.XLOOKUP(AD7578,CDIHistorico_[Data],CDIHistorico_[CDI dia]/100,AH7578,0)</f>
        <v>5.4266000000000004E-4</v>
      </c>
      <c r="AI7579" s="2">
        <f t="shared" si="497"/>
        <v>2.6985011454315893</v>
      </c>
    </row>
    <row r="7580" spans="26:35" hidden="1" x14ac:dyDescent="0.25">
      <c r="Z7580"/>
      <c r="AD7580" s="5">
        <f t="shared" si="498"/>
        <v>47730</v>
      </c>
      <c r="AE7580" s="96" cm="1">
        <f t="array" ref="AE7580">_xlfn.XLOOKUP(AD7579,SELICHistorico[Data],SELICHistorico[SELIC dia]/100,AE7579,0)</f>
        <v>5.4266000000000004E-4</v>
      </c>
      <c r="AF7580" s="80">
        <f t="shared" si="496"/>
        <v>2.6999655140631691</v>
      </c>
      <c r="AG7580" s="123">
        <f t="shared" si="495"/>
        <v>2699.965514</v>
      </c>
      <c r="AH7580" s="126" cm="1">
        <f t="array" ref="AH7580">_xlfn.XLOOKUP(AD7579,CDIHistorico_[Data],CDIHistorico_[CDI dia]/100,AH7579,0)</f>
        <v>5.4266000000000004E-4</v>
      </c>
      <c r="AI7580" s="2">
        <f t="shared" si="497"/>
        <v>2.6999655140631691</v>
      </c>
    </row>
    <row r="7581" spans="26:35" hidden="1" x14ac:dyDescent="0.25">
      <c r="Z7581"/>
      <c r="AD7581" s="5">
        <f t="shared" si="498"/>
        <v>47731</v>
      </c>
      <c r="AE7581" s="96" cm="1">
        <f t="array" ref="AE7581">_xlfn.XLOOKUP(AD7580,SELICHistorico[Data],SELICHistorico[SELIC dia]/100,AE7580,0)</f>
        <v>5.4266000000000004E-4</v>
      </c>
      <c r="AF7581" s="80">
        <f t="shared" si="496"/>
        <v>2.7014306773490309</v>
      </c>
      <c r="AG7581" s="123">
        <f t="shared" si="495"/>
        <v>2701.4306769999998</v>
      </c>
      <c r="AH7581" s="126" cm="1">
        <f t="array" ref="AH7581">_xlfn.XLOOKUP(AD7580,CDIHistorico_[Data],CDIHistorico_[CDI dia]/100,AH7580,0)</f>
        <v>5.4266000000000004E-4</v>
      </c>
      <c r="AI7581" s="2">
        <f t="shared" si="497"/>
        <v>2.7014306773490309</v>
      </c>
    </row>
    <row r="7582" spans="26:35" hidden="1" x14ac:dyDescent="0.25">
      <c r="Z7582"/>
      <c r="AD7582" s="5">
        <f t="shared" si="498"/>
        <v>47732</v>
      </c>
      <c r="AE7582" s="96" cm="1">
        <f t="array" ref="AE7582">_xlfn.XLOOKUP(AD7581,SELICHistorico[Data],SELICHistorico[SELIC dia]/100,AE7581,0)</f>
        <v>5.4266000000000004E-4</v>
      </c>
      <c r="AF7582" s="80">
        <f t="shared" si="496"/>
        <v>2.7028966357204012</v>
      </c>
      <c r="AG7582" s="123">
        <f t="shared" si="495"/>
        <v>2702.8966350000001</v>
      </c>
      <c r="AH7582" s="126" cm="1">
        <f t="array" ref="AH7582">_xlfn.XLOOKUP(AD7581,CDIHistorico_[Data],CDIHistorico_[CDI dia]/100,AH7581,0)</f>
        <v>5.4266000000000004E-4</v>
      </c>
      <c r="AI7582" s="2">
        <f t="shared" si="497"/>
        <v>2.7028966357204012</v>
      </c>
    </row>
    <row r="7583" spans="26:35" hidden="1" x14ac:dyDescent="0.25">
      <c r="Z7583"/>
      <c r="AD7583" s="5">
        <f t="shared" si="498"/>
        <v>47735</v>
      </c>
      <c r="AE7583" s="96" cm="1">
        <f t="array" ref="AE7583">_xlfn.XLOOKUP(AD7582,SELICHistorico[Data],SELICHistorico[SELIC dia]/100,AE7582,0)</f>
        <v>5.4266000000000004E-4</v>
      </c>
      <c r="AF7583" s="80">
        <f t="shared" si="496"/>
        <v>2.7043633896087411</v>
      </c>
      <c r="AG7583" s="123">
        <f t="shared" si="495"/>
        <v>2704.3633890000001</v>
      </c>
      <c r="AH7583" s="126" cm="1">
        <f t="array" ref="AH7583">_xlfn.XLOOKUP(AD7582,CDIHistorico_[Data],CDIHistorico_[CDI dia]/100,AH7582,0)</f>
        <v>5.4266000000000004E-4</v>
      </c>
      <c r="AI7583" s="2">
        <f t="shared" si="497"/>
        <v>2.7043633896087411</v>
      </c>
    </row>
    <row r="7584" spans="26:35" hidden="1" x14ac:dyDescent="0.25">
      <c r="Z7584"/>
      <c r="AD7584" s="5">
        <f t="shared" si="498"/>
        <v>47736</v>
      </c>
      <c r="AE7584" s="96" cm="1">
        <f t="array" ref="AE7584">_xlfn.XLOOKUP(AD7583,SELICHistorico[Data],SELICHistorico[SELIC dia]/100,AE7583,0)</f>
        <v>5.4266000000000004E-4</v>
      </c>
      <c r="AF7584" s="80">
        <f t="shared" si="496"/>
        <v>2.7058309394457463</v>
      </c>
      <c r="AG7584" s="123">
        <f t="shared" si="495"/>
        <v>2705.8309389999999</v>
      </c>
      <c r="AH7584" s="126" cm="1">
        <f t="array" ref="AH7584">_xlfn.XLOOKUP(AD7583,CDIHistorico_[Data],CDIHistorico_[CDI dia]/100,AH7583,0)</f>
        <v>5.4266000000000004E-4</v>
      </c>
      <c r="AI7584" s="2">
        <f t="shared" si="497"/>
        <v>2.7058309394457463</v>
      </c>
    </row>
    <row r="7585" spans="26:35" hidden="1" x14ac:dyDescent="0.25">
      <c r="Z7585"/>
      <c r="AD7585" s="5">
        <f t="shared" si="498"/>
        <v>47737</v>
      </c>
      <c r="AE7585" s="96" cm="1">
        <f t="array" ref="AE7585">_xlfn.XLOOKUP(AD7584,SELICHistorico[Data],SELICHistorico[SELIC dia]/100,AE7584,0)</f>
        <v>5.4266000000000004E-4</v>
      </c>
      <c r="AF7585" s="80">
        <f t="shared" si="496"/>
        <v>2.7072992856633458</v>
      </c>
      <c r="AG7585" s="123">
        <f t="shared" si="495"/>
        <v>2707.2992850000001</v>
      </c>
      <c r="AH7585" s="126" cm="1">
        <f t="array" ref="AH7585">_xlfn.XLOOKUP(AD7584,CDIHistorico_[Data],CDIHistorico_[CDI dia]/100,AH7584,0)</f>
        <v>5.4266000000000004E-4</v>
      </c>
      <c r="AI7585" s="2">
        <f t="shared" si="497"/>
        <v>2.7072992856633458</v>
      </c>
    </row>
    <row r="7586" spans="26:35" hidden="1" x14ac:dyDescent="0.25">
      <c r="Z7586"/>
      <c r="AD7586" s="5">
        <f t="shared" si="498"/>
        <v>47738</v>
      </c>
      <c r="AE7586" s="96" cm="1">
        <f t="array" ref="AE7586">_xlfn.XLOOKUP(AD7585,SELICHistorico[Data],SELICHistorico[SELIC dia]/100,AE7585,0)</f>
        <v>5.4266000000000004E-4</v>
      </c>
      <c r="AF7586" s="80">
        <f t="shared" si="496"/>
        <v>2.7087684286937037</v>
      </c>
      <c r="AG7586" s="123">
        <f t="shared" si="495"/>
        <v>2708.7684279999999</v>
      </c>
      <c r="AH7586" s="126" cm="1">
        <f t="array" ref="AH7586">_xlfn.XLOOKUP(AD7585,CDIHistorico_[Data],CDIHistorico_[CDI dia]/100,AH7585,0)</f>
        <v>5.4266000000000004E-4</v>
      </c>
      <c r="AI7586" s="2">
        <f t="shared" si="497"/>
        <v>2.7087684286937037</v>
      </c>
    </row>
    <row r="7587" spans="26:35" hidden="1" x14ac:dyDescent="0.25">
      <c r="Z7587"/>
      <c r="AD7587" s="5">
        <f t="shared" si="498"/>
        <v>47739</v>
      </c>
      <c r="AE7587" s="96" cm="1">
        <f t="array" ref="AE7587">_xlfn.XLOOKUP(AD7586,SELICHistorico[Data],SELICHistorico[SELIC dia]/100,AE7586,0)</f>
        <v>5.4266000000000004E-4</v>
      </c>
      <c r="AF7587" s="80">
        <f t="shared" si="496"/>
        <v>2.7102383689692187</v>
      </c>
      <c r="AG7587" s="123">
        <f t="shared" si="495"/>
        <v>2710.2383679999998</v>
      </c>
      <c r="AH7587" s="126" cm="1">
        <f t="array" ref="AH7587">_xlfn.XLOOKUP(AD7586,CDIHistorico_[Data],CDIHistorico_[CDI dia]/100,AH7586,0)</f>
        <v>5.4266000000000004E-4</v>
      </c>
      <c r="AI7587" s="2">
        <f t="shared" si="497"/>
        <v>2.7102383689692187</v>
      </c>
    </row>
    <row r="7588" spans="26:35" hidden="1" x14ac:dyDescent="0.25">
      <c r="Z7588"/>
      <c r="AD7588" s="5">
        <f t="shared" si="498"/>
        <v>47742</v>
      </c>
      <c r="AE7588" s="96" cm="1">
        <f t="array" ref="AE7588">_xlfn.XLOOKUP(AD7587,SELICHistorico[Data],SELICHistorico[SELIC dia]/100,AE7587,0)</f>
        <v>5.4266000000000004E-4</v>
      </c>
      <c r="AF7588" s="80">
        <f t="shared" si="496"/>
        <v>2.7117091069225236</v>
      </c>
      <c r="AG7588" s="123">
        <f t="shared" si="495"/>
        <v>2711.7091059999998</v>
      </c>
      <c r="AH7588" s="126" cm="1">
        <f t="array" ref="AH7588">_xlfn.XLOOKUP(AD7587,CDIHistorico_[Data],CDIHistorico_[CDI dia]/100,AH7587,0)</f>
        <v>5.4266000000000004E-4</v>
      </c>
      <c r="AI7588" s="2">
        <f t="shared" si="497"/>
        <v>2.7117091069225236</v>
      </c>
    </row>
    <row r="7589" spans="26:35" hidden="1" x14ac:dyDescent="0.25">
      <c r="Z7589"/>
      <c r="AD7589" s="5">
        <f t="shared" si="498"/>
        <v>47743</v>
      </c>
      <c r="AE7589" s="96" cm="1">
        <f t="array" ref="AE7589">_xlfn.XLOOKUP(AD7588,SELICHistorico[Data],SELICHistorico[SELIC dia]/100,AE7588,0)</f>
        <v>5.4266000000000004E-4</v>
      </c>
      <c r="AF7589" s="80">
        <f t="shared" si="496"/>
        <v>2.7131806429864862</v>
      </c>
      <c r="AG7589" s="123">
        <f t="shared" si="495"/>
        <v>2713.1806419999998</v>
      </c>
      <c r="AH7589" s="126" cm="1">
        <f t="array" ref="AH7589">_xlfn.XLOOKUP(AD7588,CDIHistorico_[Data],CDIHistorico_[CDI dia]/100,AH7588,0)</f>
        <v>5.4266000000000004E-4</v>
      </c>
      <c r="AI7589" s="2">
        <f t="shared" si="497"/>
        <v>2.7131806429864862</v>
      </c>
    </row>
    <row r="7590" spans="26:35" hidden="1" x14ac:dyDescent="0.25">
      <c r="Z7590"/>
      <c r="AD7590" s="5">
        <f t="shared" si="498"/>
        <v>47744</v>
      </c>
      <c r="AE7590" s="96" cm="1">
        <f t="array" ref="AE7590">_xlfn.XLOOKUP(AD7589,SELICHistorico[Data],SELICHistorico[SELIC dia]/100,AE7589,0)</f>
        <v>5.4266000000000004E-4</v>
      </c>
      <c r="AF7590" s="80">
        <f t="shared" si="496"/>
        <v>2.7146529775942092</v>
      </c>
      <c r="AG7590" s="123">
        <f t="shared" si="495"/>
        <v>2714.6529770000002</v>
      </c>
      <c r="AH7590" s="126" cm="1">
        <f t="array" ref="AH7590">_xlfn.XLOOKUP(AD7589,CDIHistorico_[Data],CDIHistorico_[CDI dia]/100,AH7589,0)</f>
        <v>5.4266000000000004E-4</v>
      </c>
      <c r="AI7590" s="2">
        <f t="shared" si="497"/>
        <v>2.7146529775942092</v>
      </c>
    </row>
    <row r="7591" spans="26:35" hidden="1" x14ac:dyDescent="0.25">
      <c r="Z7591"/>
      <c r="AD7591" s="5">
        <f t="shared" si="498"/>
        <v>47745</v>
      </c>
      <c r="AE7591" s="96" cm="1">
        <f t="array" ref="AE7591">_xlfn.XLOOKUP(AD7590,SELICHistorico[Data],SELICHistorico[SELIC dia]/100,AE7590,0)</f>
        <v>5.4266000000000004E-4</v>
      </c>
      <c r="AF7591" s="80">
        <f t="shared" si="496"/>
        <v>2.7161261111790305</v>
      </c>
      <c r="AG7591" s="123">
        <f t="shared" si="495"/>
        <v>2716.126111</v>
      </c>
      <c r="AH7591" s="126" cm="1">
        <f t="array" ref="AH7591">_xlfn.XLOOKUP(AD7590,CDIHistorico_[Data],CDIHistorico_[CDI dia]/100,AH7590,0)</f>
        <v>5.4266000000000004E-4</v>
      </c>
      <c r="AI7591" s="2">
        <f t="shared" si="497"/>
        <v>2.7161261111790305</v>
      </c>
    </row>
    <row r="7592" spans="26:35" hidden="1" x14ac:dyDescent="0.25">
      <c r="Z7592"/>
      <c r="AD7592" s="5">
        <f t="shared" si="498"/>
        <v>47746</v>
      </c>
      <c r="AE7592" s="96" cm="1">
        <f t="array" ref="AE7592">_xlfn.XLOOKUP(AD7591,SELICHistorico[Data],SELICHistorico[SELIC dia]/100,AE7591,0)</f>
        <v>5.4266000000000004E-4</v>
      </c>
      <c r="AF7592" s="80">
        <f t="shared" si="496"/>
        <v>2.7176000441745232</v>
      </c>
      <c r="AG7592" s="123">
        <f t="shared" si="495"/>
        <v>2717.6000439999998</v>
      </c>
      <c r="AH7592" s="126" cm="1">
        <f t="array" ref="AH7592">_xlfn.XLOOKUP(AD7591,CDIHistorico_[Data],CDIHistorico_[CDI dia]/100,AH7591,0)</f>
        <v>5.4266000000000004E-4</v>
      </c>
      <c r="AI7592" s="2">
        <f t="shared" si="497"/>
        <v>2.7176000441745232</v>
      </c>
    </row>
    <row r="7593" spans="26:35" hidden="1" x14ac:dyDescent="0.25">
      <c r="Z7593"/>
      <c r="AD7593" s="5">
        <f t="shared" si="498"/>
        <v>47749</v>
      </c>
      <c r="AE7593" s="96" cm="1">
        <f t="array" ref="AE7593">_xlfn.XLOOKUP(AD7592,SELICHistorico[Data],SELICHistorico[SELIC dia]/100,AE7592,0)</f>
        <v>5.4266000000000004E-4</v>
      </c>
      <c r="AF7593" s="80">
        <f t="shared" si="496"/>
        <v>2.719074777014495</v>
      </c>
      <c r="AG7593" s="123">
        <f t="shared" si="495"/>
        <v>2719.0747769999998</v>
      </c>
      <c r="AH7593" s="126" cm="1">
        <f t="array" ref="AH7593">_xlfn.XLOOKUP(AD7592,CDIHistorico_[Data],CDIHistorico_[CDI dia]/100,AH7592,0)</f>
        <v>5.4266000000000004E-4</v>
      </c>
      <c r="AI7593" s="2">
        <f t="shared" si="497"/>
        <v>2.719074777014495</v>
      </c>
    </row>
    <row r="7594" spans="26:35" hidden="1" x14ac:dyDescent="0.25">
      <c r="Z7594"/>
      <c r="AD7594" s="5">
        <f t="shared" si="498"/>
        <v>47750</v>
      </c>
      <c r="AE7594" s="96" cm="1">
        <f t="array" ref="AE7594">_xlfn.XLOOKUP(AD7593,SELICHistorico[Data],SELICHistorico[SELIC dia]/100,AE7593,0)</f>
        <v>5.4266000000000004E-4</v>
      </c>
      <c r="AF7594" s="80">
        <f t="shared" si="496"/>
        <v>2.7205503101329898</v>
      </c>
      <c r="AG7594" s="123">
        <f t="shared" si="495"/>
        <v>2720.5503100000001</v>
      </c>
      <c r="AH7594" s="126" cm="1">
        <f t="array" ref="AH7594">_xlfn.XLOOKUP(AD7593,CDIHistorico_[Data],CDIHistorico_[CDI dia]/100,AH7593,0)</f>
        <v>5.4266000000000004E-4</v>
      </c>
      <c r="AI7594" s="2">
        <f t="shared" si="497"/>
        <v>2.7205503101329898</v>
      </c>
    </row>
    <row r="7595" spans="26:35" hidden="1" x14ac:dyDescent="0.25">
      <c r="Z7595"/>
      <c r="AD7595" s="5">
        <f t="shared" si="498"/>
        <v>47751</v>
      </c>
      <c r="AE7595" s="96" cm="1">
        <f t="array" ref="AE7595">_xlfn.XLOOKUP(AD7594,SELICHistorico[Data],SELICHistorico[SELIC dia]/100,AE7594,0)</f>
        <v>5.4266000000000004E-4</v>
      </c>
      <c r="AF7595" s="80">
        <f t="shared" si="496"/>
        <v>2.7220266439642864</v>
      </c>
      <c r="AG7595" s="123">
        <f t="shared" si="495"/>
        <v>2722.0266430000001</v>
      </c>
      <c r="AH7595" s="126" cm="1">
        <f t="array" ref="AH7595">_xlfn.XLOOKUP(AD7594,CDIHistorico_[Data],CDIHistorico_[CDI dia]/100,AH7594,0)</f>
        <v>5.4266000000000004E-4</v>
      </c>
      <c r="AI7595" s="2">
        <f t="shared" si="497"/>
        <v>2.7220266439642864</v>
      </c>
    </row>
    <row r="7596" spans="26:35" hidden="1" x14ac:dyDescent="0.25">
      <c r="Z7596"/>
      <c r="AD7596" s="5">
        <f t="shared" si="498"/>
        <v>47752</v>
      </c>
      <c r="AE7596" s="96" cm="1">
        <f t="array" ref="AE7596">_xlfn.XLOOKUP(AD7595,SELICHistorico[Data],SELICHistorico[SELIC dia]/100,AE7595,0)</f>
        <v>5.4266000000000004E-4</v>
      </c>
      <c r="AF7596" s="80">
        <f t="shared" si="496"/>
        <v>2.7235037789429</v>
      </c>
      <c r="AG7596" s="123">
        <f t="shared" si="495"/>
        <v>2723.5037779999998</v>
      </c>
      <c r="AH7596" s="126" cm="1">
        <f t="array" ref="AH7596">_xlfn.XLOOKUP(AD7595,CDIHistorico_[Data],CDIHistorico_[CDI dia]/100,AH7595,0)</f>
        <v>5.4266000000000004E-4</v>
      </c>
      <c r="AI7596" s="2">
        <f t="shared" si="497"/>
        <v>2.7235037789429</v>
      </c>
    </row>
    <row r="7597" spans="26:35" hidden="1" x14ac:dyDescent="0.25">
      <c r="Z7597"/>
      <c r="AD7597" s="5">
        <f t="shared" si="498"/>
        <v>47753</v>
      </c>
      <c r="AE7597" s="96" cm="1">
        <f t="array" ref="AE7597">_xlfn.XLOOKUP(AD7596,SELICHistorico[Data],SELICHistorico[SELIC dia]/100,AE7596,0)</f>
        <v>5.4266000000000004E-4</v>
      </c>
      <c r="AF7597" s="80">
        <f t="shared" si="496"/>
        <v>2.7249817155035814</v>
      </c>
      <c r="AG7597" s="123">
        <f t="shared" si="495"/>
        <v>2724.9817149999999</v>
      </c>
      <c r="AH7597" s="126" cm="1">
        <f t="array" ref="AH7597">_xlfn.XLOOKUP(AD7596,CDIHistorico_[Data],CDIHistorico_[CDI dia]/100,AH7596,0)</f>
        <v>5.4266000000000004E-4</v>
      </c>
      <c r="AI7597" s="2">
        <f t="shared" si="497"/>
        <v>2.7249817155035814</v>
      </c>
    </row>
    <row r="7598" spans="26:35" hidden="1" x14ac:dyDescent="0.25">
      <c r="Z7598"/>
      <c r="AD7598" s="5">
        <f t="shared" si="498"/>
        <v>47756</v>
      </c>
      <c r="AE7598" s="96" cm="1">
        <f t="array" ref="AE7598">_xlfn.XLOOKUP(AD7597,SELICHistorico[Data],SELICHistorico[SELIC dia]/100,AE7597,0)</f>
        <v>5.4266000000000004E-4</v>
      </c>
      <c r="AF7598" s="80">
        <f t="shared" si="496"/>
        <v>2.7264604540813164</v>
      </c>
      <c r="AG7598" s="123">
        <f t="shared" si="495"/>
        <v>2726.460454</v>
      </c>
      <c r="AH7598" s="126" cm="1">
        <f t="array" ref="AH7598">_xlfn.XLOOKUP(AD7597,CDIHistorico_[Data],CDIHistorico_[CDI dia]/100,AH7597,0)</f>
        <v>5.4266000000000004E-4</v>
      </c>
      <c r="AI7598" s="2">
        <f t="shared" si="497"/>
        <v>2.7264604540813164</v>
      </c>
    </row>
    <row r="7599" spans="26:35" hidden="1" x14ac:dyDescent="0.25">
      <c r="Z7599"/>
      <c r="AD7599" s="5">
        <f t="shared" si="498"/>
        <v>47757</v>
      </c>
      <c r="AE7599" s="96" cm="1">
        <f t="array" ref="AE7599">_xlfn.XLOOKUP(AD7598,SELICHistorico[Data],SELICHistorico[SELIC dia]/100,AE7598,0)</f>
        <v>5.4266000000000004E-4</v>
      </c>
      <c r="AF7599" s="80">
        <f t="shared" si="496"/>
        <v>2.7279399951113281</v>
      </c>
      <c r="AG7599" s="123">
        <f t="shared" si="495"/>
        <v>2727.9399950000002</v>
      </c>
      <c r="AH7599" s="126" cm="1">
        <f t="array" ref="AH7599">_xlfn.XLOOKUP(AD7598,CDIHistorico_[Data],CDIHistorico_[CDI dia]/100,AH7598,0)</f>
        <v>5.4266000000000004E-4</v>
      </c>
      <c r="AI7599" s="2">
        <f t="shared" si="497"/>
        <v>2.7279399951113281</v>
      </c>
    </row>
    <row r="7600" spans="26:35" hidden="1" x14ac:dyDescent="0.25">
      <c r="Z7600"/>
      <c r="AD7600" s="5">
        <f t="shared" si="498"/>
        <v>47758</v>
      </c>
      <c r="AE7600" s="96" cm="1">
        <f t="array" ref="AE7600">_xlfn.XLOOKUP(AD7599,SELICHistorico[Data],SELICHistorico[SELIC dia]/100,AE7599,0)</f>
        <v>5.4266000000000004E-4</v>
      </c>
      <c r="AF7600" s="80">
        <f t="shared" si="496"/>
        <v>2.7294203390290752</v>
      </c>
      <c r="AG7600" s="123">
        <f t="shared" si="495"/>
        <v>2729.4203389999998</v>
      </c>
      <c r="AH7600" s="126" cm="1">
        <f t="array" ref="AH7600">_xlfn.XLOOKUP(AD7599,CDIHistorico_[Data],CDIHistorico_[CDI dia]/100,AH7599,0)</f>
        <v>5.4266000000000004E-4</v>
      </c>
      <c r="AI7600" s="2">
        <f t="shared" si="497"/>
        <v>2.7294203390290752</v>
      </c>
    </row>
    <row r="7601" spans="26:35" hidden="1" x14ac:dyDescent="0.25">
      <c r="Z7601"/>
      <c r="AD7601" s="5">
        <f t="shared" si="498"/>
        <v>47759</v>
      </c>
      <c r="AE7601" s="96" cm="1">
        <f t="array" ref="AE7601">_xlfn.XLOOKUP(AD7600,SELICHistorico[Data],SELICHistorico[SELIC dia]/100,AE7600,0)</f>
        <v>5.4266000000000004E-4</v>
      </c>
      <c r="AF7601" s="80">
        <f t="shared" si="496"/>
        <v>2.7309014862702528</v>
      </c>
      <c r="AG7601" s="123">
        <f t="shared" si="495"/>
        <v>2730.9014860000002</v>
      </c>
      <c r="AH7601" s="126" cm="1">
        <f t="array" ref="AH7601">_xlfn.XLOOKUP(AD7600,CDIHistorico_[Data],CDIHistorico_[CDI dia]/100,AH7600,0)</f>
        <v>5.4266000000000004E-4</v>
      </c>
      <c r="AI7601" s="2">
        <f t="shared" si="497"/>
        <v>2.7309014862702528</v>
      </c>
    </row>
    <row r="7602" spans="26:35" hidden="1" x14ac:dyDescent="0.25">
      <c r="Z7602"/>
      <c r="AD7602" s="5">
        <f t="shared" si="498"/>
        <v>47760</v>
      </c>
      <c r="AE7602" s="96" cm="1">
        <f t="array" ref="AE7602">_xlfn.XLOOKUP(AD7601,SELICHistorico[Data],SELICHistorico[SELIC dia]/100,AE7601,0)</f>
        <v>5.4266000000000004E-4</v>
      </c>
      <c r="AF7602" s="80">
        <f t="shared" si="496"/>
        <v>2.732383437270792</v>
      </c>
      <c r="AG7602" s="123">
        <f t="shared" si="495"/>
        <v>2732.383437</v>
      </c>
      <c r="AH7602" s="126" cm="1">
        <f t="array" ref="AH7602">_xlfn.XLOOKUP(AD7601,CDIHistorico_[Data],CDIHistorico_[CDI dia]/100,AH7601,0)</f>
        <v>5.4266000000000004E-4</v>
      </c>
      <c r="AI7602" s="2">
        <f t="shared" si="497"/>
        <v>2.732383437270792</v>
      </c>
    </row>
    <row r="7603" spans="26:35" hidden="1" x14ac:dyDescent="0.25">
      <c r="Z7603"/>
      <c r="AD7603" s="5">
        <f t="shared" si="498"/>
        <v>47763</v>
      </c>
      <c r="AE7603" s="96" cm="1">
        <f t="array" ref="AE7603">_xlfn.XLOOKUP(AD7602,SELICHistorico[Data],SELICHistorico[SELIC dia]/100,AE7602,0)</f>
        <v>5.4266000000000004E-4</v>
      </c>
      <c r="AF7603" s="80">
        <f t="shared" si="496"/>
        <v>2.7338661924668615</v>
      </c>
      <c r="AG7603" s="123">
        <f t="shared" si="495"/>
        <v>2733.866192</v>
      </c>
      <c r="AH7603" s="126" cm="1">
        <f t="array" ref="AH7603">_xlfn.XLOOKUP(AD7602,CDIHistorico_[Data],CDIHistorico_[CDI dia]/100,AH7602,0)</f>
        <v>5.4266000000000004E-4</v>
      </c>
      <c r="AI7603" s="2">
        <f t="shared" si="497"/>
        <v>2.7338661924668615</v>
      </c>
    </row>
    <row r="7604" spans="26:35" hidden="1" x14ac:dyDescent="0.25">
      <c r="Z7604"/>
      <c r="AD7604" s="5">
        <f t="shared" si="498"/>
        <v>47764</v>
      </c>
      <c r="AE7604" s="96" cm="1">
        <f t="array" ref="AE7604">_xlfn.XLOOKUP(AD7603,SELICHistorico[Data],SELICHistorico[SELIC dia]/100,AE7603,0)</f>
        <v>5.4266000000000004E-4</v>
      </c>
      <c r="AF7604" s="80">
        <f t="shared" si="496"/>
        <v>2.7353497522948658</v>
      </c>
      <c r="AG7604" s="123">
        <f t="shared" si="495"/>
        <v>2735.3497520000001</v>
      </c>
      <c r="AH7604" s="126" cm="1">
        <f t="array" ref="AH7604">_xlfn.XLOOKUP(AD7603,CDIHistorico_[Data],CDIHistorico_[CDI dia]/100,AH7603,0)</f>
        <v>5.4266000000000004E-4</v>
      </c>
      <c r="AI7604" s="2">
        <f t="shared" si="497"/>
        <v>2.7353497522948658</v>
      </c>
    </row>
    <row r="7605" spans="26:35" hidden="1" x14ac:dyDescent="0.25">
      <c r="Z7605"/>
      <c r="AD7605" s="5">
        <f t="shared" si="498"/>
        <v>47765</v>
      </c>
      <c r="AE7605" s="96" cm="1">
        <f t="array" ref="AE7605">_xlfn.XLOOKUP(AD7604,SELICHistorico[Data],SELICHistorico[SELIC dia]/100,AE7604,0)</f>
        <v>5.4266000000000004E-4</v>
      </c>
      <c r="AF7605" s="80">
        <f t="shared" si="496"/>
        <v>2.7368341171914463</v>
      </c>
      <c r="AG7605" s="123">
        <f t="shared" si="495"/>
        <v>2736.8341169999999</v>
      </c>
      <c r="AH7605" s="126" cm="1">
        <f t="array" ref="AH7605">_xlfn.XLOOKUP(AD7604,CDIHistorico_[Data],CDIHistorico_[CDI dia]/100,AH7604,0)</f>
        <v>5.4266000000000004E-4</v>
      </c>
      <c r="AI7605" s="2">
        <f t="shared" si="497"/>
        <v>2.7368341171914463</v>
      </c>
    </row>
    <row r="7606" spans="26:35" hidden="1" x14ac:dyDescent="0.25">
      <c r="Z7606"/>
      <c r="AD7606" s="5">
        <f t="shared" si="498"/>
        <v>47766</v>
      </c>
      <c r="AE7606" s="96" cm="1">
        <f t="array" ref="AE7606">_xlfn.XLOOKUP(AD7605,SELICHistorico[Data],SELICHistorico[SELIC dia]/100,AE7605,0)</f>
        <v>5.4266000000000004E-4</v>
      </c>
      <c r="AF7606" s="80">
        <f t="shared" si="496"/>
        <v>2.7383192875934816</v>
      </c>
      <c r="AG7606" s="123">
        <f t="shared" si="495"/>
        <v>2738.3192869999998</v>
      </c>
      <c r="AH7606" s="126" cm="1">
        <f t="array" ref="AH7606">_xlfn.XLOOKUP(AD7605,CDIHistorico_[Data],CDIHistorico_[CDI dia]/100,AH7605,0)</f>
        <v>5.4266000000000004E-4</v>
      </c>
      <c r="AI7606" s="2">
        <f t="shared" si="497"/>
        <v>2.7383192875934816</v>
      </c>
    </row>
    <row r="7607" spans="26:35" hidden="1" x14ac:dyDescent="0.25">
      <c r="Z7607"/>
      <c r="AD7607" s="5">
        <f t="shared" si="498"/>
        <v>47767</v>
      </c>
      <c r="AE7607" s="96" cm="1">
        <f t="array" ref="AE7607">_xlfn.XLOOKUP(AD7606,SELICHistorico[Data],SELICHistorico[SELIC dia]/100,AE7606,0)</f>
        <v>5.4266000000000004E-4</v>
      </c>
      <c r="AF7607" s="80">
        <f t="shared" si="496"/>
        <v>2.739805263938087</v>
      </c>
      <c r="AG7607" s="123">
        <f t="shared" si="495"/>
        <v>2739.8052630000002</v>
      </c>
      <c r="AH7607" s="126" cm="1">
        <f t="array" ref="AH7607">_xlfn.XLOOKUP(AD7606,CDIHistorico_[Data],CDIHistorico_[CDI dia]/100,AH7606,0)</f>
        <v>5.4266000000000004E-4</v>
      </c>
      <c r="AI7607" s="2">
        <f t="shared" si="497"/>
        <v>2.739805263938087</v>
      </c>
    </row>
    <row r="7608" spans="26:35" hidden="1" x14ac:dyDescent="0.25">
      <c r="Z7608"/>
      <c r="AD7608" s="5">
        <f t="shared" si="498"/>
        <v>47770</v>
      </c>
      <c r="AE7608" s="96" cm="1">
        <f t="array" ref="AE7608">_xlfn.XLOOKUP(AD7607,SELICHistorico[Data],SELICHistorico[SELIC dia]/100,AE7607,0)</f>
        <v>5.4266000000000004E-4</v>
      </c>
      <c r="AF7608" s="80">
        <f t="shared" si="496"/>
        <v>2.7412920466626156</v>
      </c>
      <c r="AG7608" s="123">
        <f t="shared" si="495"/>
        <v>2741.292046</v>
      </c>
      <c r="AH7608" s="126" cm="1">
        <f t="array" ref="AH7608">_xlfn.XLOOKUP(AD7607,CDIHistorico_[Data],CDIHistorico_[CDI dia]/100,AH7607,0)</f>
        <v>5.4266000000000004E-4</v>
      </c>
      <c r="AI7608" s="2">
        <f t="shared" si="497"/>
        <v>2.7412920466626156</v>
      </c>
    </row>
    <row r="7609" spans="26:35" hidden="1" x14ac:dyDescent="0.25">
      <c r="Z7609"/>
      <c r="AD7609" s="5">
        <f t="shared" si="498"/>
        <v>47771</v>
      </c>
      <c r="AE7609" s="96" cm="1">
        <f t="array" ref="AE7609">_xlfn.XLOOKUP(AD7608,SELICHistorico[Data],SELICHistorico[SELIC dia]/100,AE7608,0)</f>
        <v>5.4266000000000004E-4</v>
      </c>
      <c r="AF7609" s="80">
        <f t="shared" si="496"/>
        <v>2.7427796362046575</v>
      </c>
      <c r="AG7609" s="123">
        <f t="shared" si="495"/>
        <v>2742.7796360000002</v>
      </c>
      <c r="AH7609" s="126" cm="1">
        <f t="array" ref="AH7609">_xlfn.XLOOKUP(AD7608,CDIHistorico_[Data],CDIHistorico_[CDI dia]/100,AH7608,0)</f>
        <v>5.4266000000000004E-4</v>
      </c>
      <c r="AI7609" s="2">
        <f t="shared" si="497"/>
        <v>2.7427796362046575</v>
      </c>
    </row>
    <row r="7610" spans="26:35" hidden="1" x14ac:dyDescent="0.25">
      <c r="Z7610"/>
      <c r="AD7610" s="5">
        <f t="shared" si="498"/>
        <v>47772</v>
      </c>
      <c r="AE7610" s="96" cm="1">
        <f t="array" ref="AE7610">_xlfn.XLOOKUP(AD7609,SELICHistorico[Data],SELICHistorico[SELIC dia]/100,AE7609,0)</f>
        <v>5.4266000000000004E-4</v>
      </c>
      <c r="AF7610" s="80">
        <f t="shared" si="496"/>
        <v>2.7442680330020406</v>
      </c>
      <c r="AG7610" s="123">
        <f t="shared" si="495"/>
        <v>2744.2680329999998</v>
      </c>
      <c r="AH7610" s="126" cm="1">
        <f t="array" ref="AH7610">_xlfn.XLOOKUP(AD7609,CDIHistorico_[Data],CDIHistorico_[CDI dia]/100,AH7609,0)</f>
        <v>5.4266000000000004E-4</v>
      </c>
      <c r="AI7610" s="2">
        <f t="shared" si="497"/>
        <v>2.7442680330020406</v>
      </c>
    </row>
    <row r="7611" spans="26:35" hidden="1" x14ac:dyDescent="0.25">
      <c r="Z7611"/>
      <c r="AD7611" s="5">
        <f t="shared" si="498"/>
        <v>47773</v>
      </c>
      <c r="AE7611" s="96" cm="1">
        <f t="array" ref="AE7611">_xlfn.XLOOKUP(AD7610,SELICHistorico[Data],SELICHistorico[SELIC dia]/100,AE7610,0)</f>
        <v>5.4266000000000004E-4</v>
      </c>
      <c r="AF7611" s="80">
        <f t="shared" si="496"/>
        <v>2.7457572374928296</v>
      </c>
      <c r="AG7611" s="123">
        <f t="shared" si="495"/>
        <v>2745.7572369999998</v>
      </c>
      <c r="AH7611" s="126" cm="1">
        <f t="array" ref="AH7611">_xlfn.XLOOKUP(AD7610,CDIHistorico_[Data],CDIHistorico_[CDI dia]/100,AH7610,0)</f>
        <v>5.4266000000000004E-4</v>
      </c>
      <c r="AI7611" s="2">
        <f t="shared" si="497"/>
        <v>2.7457572374928296</v>
      </c>
    </row>
    <row r="7612" spans="26:35" hidden="1" x14ac:dyDescent="0.25">
      <c r="Z7612"/>
      <c r="AD7612" s="5">
        <f t="shared" si="498"/>
        <v>47774</v>
      </c>
      <c r="AE7612" s="96" cm="1">
        <f t="array" ref="AE7612">_xlfn.XLOOKUP(AD7611,SELICHistorico[Data],SELICHistorico[SELIC dia]/100,AE7611,0)</f>
        <v>5.4266000000000004E-4</v>
      </c>
      <c r="AF7612" s="80">
        <f t="shared" si="496"/>
        <v>2.7472472501153278</v>
      </c>
      <c r="AG7612" s="123">
        <f t="shared" si="495"/>
        <v>2747.2472499999999</v>
      </c>
      <c r="AH7612" s="126" cm="1">
        <f t="array" ref="AH7612">_xlfn.XLOOKUP(AD7611,CDIHistorico_[Data],CDIHistorico_[CDI dia]/100,AH7611,0)</f>
        <v>5.4266000000000004E-4</v>
      </c>
      <c r="AI7612" s="2">
        <f t="shared" si="497"/>
        <v>2.7472472501153278</v>
      </c>
    </row>
    <row r="7613" spans="26:35" hidden="1" x14ac:dyDescent="0.25">
      <c r="Z7613"/>
      <c r="AD7613" s="5">
        <f t="shared" si="498"/>
        <v>47777</v>
      </c>
      <c r="AE7613" s="96" cm="1">
        <f t="array" ref="AE7613">_xlfn.XLOOKUP(AD7612,SELICHistorico[Data],SELICHistorico[SELIC dia]/100,AE7612,0)</f>
        <v>5.4266000000000004E-4</v>
      </c>
      <c r="AF7613" s="80">
        <f t="shared" si="496"/>
        <v>2.7487380713080753</v>
      </c>
      <c r="AG7613" s="123">
        <f t="shared" si="495"/>
        <v>2748.7380710000002</v>
      </c>
      <c r="AH7613" s="126" cm="1">
        <f t="array" ref="AH7613">_xlfn.XLOOKUP(AD7612,CDIHistorico_[Data],CDIHistorico_[CDI dia]/100,AH7612,0)</f>
        <v>5.4266000000000004E-4</v>
      </c>
      <c r="AI7613" s="2">
        <f t="shared" si="497"/>
        <v>2.7487380713080753</v>
      </c>
    </row>
    <row r="7614" spans="26:35" hidden="1" x14ac:dyDescent="0.25">
      <c r="Z7614"/>
      <c r="AD7614" s="5">
        <f t="shared" si="498"/>
        <v>47778</v>
      </c>
      <c r="AE7614" s="96" cm="1">
        <f t="array" ref="AE7614">_xlfn.XLOOKUP(AD7613,SELICHistorico[Data],SELICHistorico[SELIC dia]/100,AE7613,0)</f>
        <v>5.4266000000000004E-4</v>
      </c>
      <c r="AF7614" s="80">
        <f t="shared" si="496"/>
        <v>2.7502297015098516</v>
      </c>
      <c r="AG7614" s="123">
        <f t="shared" si="495"/>
        <v>2750.2297010000002</v>
      </c>
      <c r="AH7614" s="126" cm="1">
        <f t="array" ref="AH7614">_xlfn.XLOOKUP(AD7613,CDIHistorico_[Data],CDIHistorico_[CDI dia]/100,AH7613,0)</f>
        <v>5.4266000000000004E-4</v>
      </c>
      <c r="AI7614" s="2">
        <f t="shared" si="497"/>
        <v>2.7502297015098516</v>
      </c>
    </row>
    <row r="7615" spans="26:35" hidden="1" x14ac:dyDescent="0.25">
      <c r="Z7615"/>
      <c r="AD7615" s="5">
        <f t="shared" si="498"/>
        <v>47779</v>
      </c>
      <c r="AE7615" s="96" cm="1">
        <f t="array" ref="AE7615">_xlfn.XLOOKUP(AD7614,SELICHistorico[Data],SELICHistorico[SELIC dia]/100,AE7614,0)</f>
        <v>5.4266000000000004E-4</v>
      </c>
      <c r="AF7615" s="80">
        <f t="shared" si="496"/>
        <v>2.7517221411596728</v>
      </c>
      <c r="AG7615" s="123">
        <f t="shared" si="495"/>
        <v>2751.7221410000002</v>
      </c>
      <c r="AH7615" s="126" cm="1">
        <f t="array" ref="AH7615">_xlfn.XLOOKUP(AD7614,CDIHistorico_[Data],CDIHistorico_[CDI dia]/100,AH7614,0)</f>
        <v>5.4266000000000004E-4</v>
      </c>
      <c r="AI7615" s="2">
        <f t="shared" si="497"/>
        <v>2.7517221411596728</v>
      </c>
    </row>
    <row r="7616" spans="26:35" hidden="1" x14ac:dyDescent="0.25">
      <c r="Z7616"/>
      <c r="AD7616" s="5">
        <f t="shared" si="498"/>
        <v>47780</v>
      </c>
      <c r="AE7616" s="96" cm="1">
        <f t="array" ref="AE7616">_xlfn.XLOOKUP(AD7615,SELICHistorico[Data],SELICHistorico[SELIC dia]/100,AE7615,0)</f>
        <v>5.4266000000000004E-4</v>
      </c>
      <c r="AF7616" s="80">
        <f t="shared" si="496"/>
        <v>2.7532153906967944</v>
      </c>
      <c r="AG7616" s="123">
        <f t="shared" si="495"/>
        <v>2753.2153899999998</v>
      </c>
      <c r="AH7616" s="126" cm="1">
        <f t="array" ref="AH7616">_xlfn.XLOOKUP(AD7615,CDIHistorico_[Data],CDIHistorico_[CDI dia]/100,AH7615,0)</f>
        <v>5.4266000000000004E-4</v>
      </c>
      <c r="AI7616" s="2">
        <f t="shared" si="497"/>
        <v>2.7532153906967944</v>
      </c>
    </row>
    <row r="7617" spans="26:35" hidden="1" x14ac:dyDescent="0.25">
      <c r="Z7617"/>
      <c r="AD7617" s="5">
        <f t="shared" si="498"/>
        <v>47781</v>
      </c>
      <c r="AE7617" s="96" cm="1">
        <f t="array" ref="AE7617">_xlfn.XLOOKUP(AD7616,SELICHistorico[Data],SELICHistorico[SELIC dia]/100,AE7616,0)</f>
        <v>5.4266000000000004E-4</v>
      </c>
      <c r="AF7617" s="80">
        <f t="shared" si="496"/>
        <v>2.7547094505607101</v>
      </c>
      <c r="AG7617" s="123">
        <f t="shared" si="495"/>
        <v>2754.7094499999998</v>
      </c>
      <c r="AH7617" s="126" cm="1">
        <f t="array" ref="AH7617">_xlfn.XLOOKUP(AD7616,CDIHistorico_[Data],CDIHistorico_[CDI dia]/100,AH7616,0)</f>
        <v>5.4266000000000004E-4</v>
      </c>
      <c r="AI7617" s="2">
        <f t="shared" si="497"/>
        <v>2.7547094505607101</v>
      </c>
    </row>
    <row r="7618" spans="26:35" hidden="1" x14ac:dyDescent="0.25">
      <c r="Z7618"/>
      <c r="AD7618" s="5">
        <f t="shared" si="498"/>
        <v>47784</v>
      </c>
      <c r="AE7618" s="96" cm="1">
        <f t="array" ref="AE7618">_xlfn.XLOOKUP(AD7617,SELICHistorico[Data],SELICHistorico[SELIC dia]/100,AE7617,0)</f>
        <v>5.4266000000000004E-4</v>
      </c>
      <c r="AF7618" s="80">
        <f t="shared" si="496"/>
        <v>2.7562043211911513</v>
      </c>
      <c r="AG7618" s="123">
        <f t="shared" si="495"/>
        <v>2756.2043210000002</v>
      </c>
      <c r="AH7618" s="126" cm="1">
        <f t="array" ref="AH7618">_xlfn.XLOOKUP(AD7617,CDIHistorico_[Data],CDIHistorico_[CDI dia]/100,AH7617,0)</f>
        <v>5.4266000000000004E-4</v>
      </c>
      <c r="AI7618" s="2">
        <f t="shared" si="497"/>
        <v>2.7562043211911513</v>
      </c>
    </row>
    <row r="7619" spans="26:35" hidden="1" x14ac:dyDescent="0.25">
      <c r="Z7619"/>
      <c r="AD7619" s="5">
        <f t="shared" si="498"/>
        <v>47785</v>
      </c>
      <c r="AE7619" s="96" cm="1">
        <f t="array" ref="AE7619">_xlfn.XLOOKUP(AD7618,SELICHistorico[Data],SELICHistorico[SELIC dia]/100,AE7618,0)</f>
        <v>5.4266000000000004E-4</v>
      </c>
      <c r="AF7619" s="80">
        <f t="shared" si="496"/>
        <v>2.7577000030280892</v>
      </c>
      <c r="AG7619" s="123">
        <f t="shared" si="495"/>
        <v>2757.7000029999999</v>
      </c>
      <c r="AH7619" s="126" cm="1">
        <f t="array" ref="AH7619">_xlfn.XLOOKUP(AD7618,CDIHistorico_[Data],CDIHistorico_[CDI dia]/100,AH7618,0)</f>
        <v>5.4266000000000004E-4</v>
      </c>
      <c r="AI7619" s="2">
        <f t="shared" si="497"/>
        <v>2.7577000030280892</v>
      </c>
    </row>
    <row r="7620" spans="26:35" hidden="1" x14ac:dyDescent="0.25">
      <c r="Z7620"/>
      <c r="AD7620" s="5">
        <f t="shared" si="498"/>
        <v>47786</v>
      </c>
      <c r="AE7620" s="96" cm="1">
        <f t="array" ref="AE7620">_xlfn.XLOOKUP(AD7619,SELICHistorico[Data],SELICHistorico[SELIC dia]/100,AE7619,0)</f>
        <v>5.4266000000000004E-4</v>
      </c>
      <c r="AF7620" s="80">
        <f t="shared" si="496"/>
        <v>2.7591964965117324</v>
      </c>
      <c r="AG7620" s="123">
        <f t="shared" si="495"/>
        <v>2759.196496</v>
      </c>
      <c r="AH7620" s="126" cm="1">
        <f t="array" ref="AH7620">_xlfn.XLOOKUP(AD7619,CDIHistorico_[Data],CDIHistorico_[CDI dia]/100,AH7619,0)</f>
        <v>5.4266000000000004E-4</v>
      </c>
      <c r="AI7620" s="2">
        <f t="shared" si="497"/>
        <v>2.7591964965117324</v>
      </c>
    </row>
    <row r="7621" spans="26:35" hidden="1" x14ac:dyDescent="0.25">
      <c r="Z7621"/>
      <c r="AD7621" s="5">
        <f t="shared" si="498"/>
        <v>47787</v>
      </c>
      <c r="AE7621" s="96" cm="1">
        <f t="array" ref="AE7621">_xlfn.XLOOKUP(AD7620,SELICHistorico[Data],SELICHistorico[SELIC dia]/100,AE7620,0)</f>
        <v>5.4266000000000004E-4</v>
      </c>
      <c r="AF7621" s="80">
        <f t="shared" si="496"/>
        <v>2.7606938020825296</v>
      </c>
      <c r="AG7621" s="123">
        <f t="shared" si="495"/>
        <v>2760.6938019999998</v>
      </c>
      <c r="AH7621" s="126" cm="1">
        <f t="array" ref="AH7621">_xlfn.XLOOKUP(AD7620,CDIHistorico_[Data],CDIHistorico_[CDI dia]/100,AH7620,0)</f>
        <v>5.4266000000000004E-4</v>
      </c>
      <c r="AI7621" s="2">
        <f t="shared" si="497"/>
        <v>2.7606938020825296</v>
      </c>
    </row>
    <row r="7622" spans="26:35" hidden="1" x14ac:dyDescent="0.25">
      <c r="Z7622"/>
      <c r="AD7622" s="5">
        <f t="shared" si="498"/>
        <v>47788</v>
      </c>
      <c r="AE7622" s="96" cm="1">
        <f t="array" ref="AE7622">_xlfn.XLOOKUP(AD7621,SELICHistorico[Data],SELICHistorico[SELIC dia]/100,AE7621,0)</f>
        <v>5.4266000000000004E-4</v>
      </c>
      <c r="AF7622" s="80">
        <f t="shared" si="496"/>
        <v>2.7621919201811678</v>
      </c>
      <c r="AG7622" s="123">
        <f t="shared" si="495"/>
        <v>2762.1919200000002</v>
      </c>
      <c r="AH7622" s="126" cm="1">
        <f t="array" ref="AH7622">_xlfn.XLOOKUP(AD7621,CDIHistorico_[Data],CDIHistorico_[CDI dia]/100,AH7621,0)</f>
        <v>5.4266000000000004E-4</v>
      </c>
      <c r="AI7622" s="2">
        <f t="shared" si="497"/>
        <v>2.7621919201811678</v>
      </c>
    </row>
    <row r="7623" spans="26:35" hidden="1" x14ac:dyDescent="0.25">
      <c r="Z7623"/>
      <c r="AD7623" s="5">
        <f t="shared" si="498"/>
        <v>47791</v>
      </c>
      <c r="AE7623" s="96" cm="1">
        <f t="array" ref="AE7623">_xlfn.XLOOKUP(AD7622,SELICHistorico[Data],SELICHistorico[SELIC dia]/100,AE7622,0)</f>
        <v>5.4266000000000004E-4</v>
      </c>
      <c r="AF7623" s="80">
        <f t="shared" si="496"/>
        <v>2.7636908512485734</v>
      </c>
      <c r="AG7623" s="123">
        <f t="shared" si="495"/>
        <v>2763.6908509999998</v>
      </c>
      <c r="AH7623" s="126" cm="1">
        <f t="array" ref="AH7623">_xlfn.XLOOKUP(AD7622,CDIHistorico_[Data],CDIHistorico_[CDI dia]/100,AH7622,0)</f>
        <v>5.4266000000000004E-4</v>
      </c>
      <c r="AI7623" s="2">
        <f t="shared" si="497"/>
        <v>2.7636908512485734</v>
      </c>
    </row>
    <row r="7624" spans="26:35" hidden="1" x14ac:dyDescent="0.25">
      <c r="Z7624"/>
      <c r="AD7624" s="5">
        <f t="shared" si="498"/>
        <v>47792</v>
      </c>
      <c r="AE7624" s="96" cm="1">
        <f t="array" ref="AE7624">_xlfn.XLOOKUP(AD7623,SELICHistorico[Data],SELICHistorico[SELIC dia]/100,AE7623,0)</f>
        <v>5.4266000000000004E-4</v>
      </c>
      <c r="AF7624" s="80">
        <f t="shared" si="496"/>
        <v>2.7651905957259122</v>
      </c>
      <c r="AG7624" s="123">
        <f t="shared" si="495"/>
        <v>2765.190595</v>
      </c>
      <c r="AH7624" s="126" cm="1">
        <f t="array" ref="AH7624">_xlfn.XLOOKUP(AD7623,CDIHistorico_[Data],CDIHistorico_[CDI dia]/100,AH7623,0)</f>
        <v>5.4266000000000004E-4</v>
      </c>
      <c r="AI7624" s="2">
        <f t="shared" si="497"/>
        <v>2.7651905957259122</v>
      </c>
    </row>
    <row r="7625" spans="26:35" hidden="1" x14ac:dyDescent="0.25">
      <c r="Z7625"/>
      <c r="AD7625" s="5">
        <f t="shared" si="498"/>
        <v>47793</v>
      </c>
      <c r="AE7625" s="96" cm="1">
        <f t="array" ref="AE7625">_xlfn.XLOOKUP(AD7624,SELICHistorico[Data],SELICHistorico[SELIC dia]/100,AE7624,0)</f>
        <v>5.4266000000000004E-4</v>
      </c>
      <c r="AF7625" s="80">
        <f t="shared" si="496"/>
        <v>2.7666911540545889</v>
      </c>
      <c r="AG7625" s="123">
        <f t="shared" si="495"/>
        <v>2766.6911540000001</v>
      </c>
      <c r="AH7625" s="126" cm="1">
        <f t="array" ref="AH7625">_xlfn.XLOOKUP(AD7624,CDIHistorico_[Data],CDIHistorico_[CDI dia]/100,AH7624,0)</f>
        <v>5.4266000000000004E-4</v>
      </c>
      <c r="AI7625" s="2">
        <f t="shared" si="497"/>
        <v>2.7666911540545889</v>
      </c>
    </row>
    <row r="7626" spans="26:35" hidden="1" x14ac:dyDescent="0.25">
      <c r="Z7626"/>
      <c r="AD7626" s="5">
        <f t="shared" si="498"/>
        <v>47794</v>
      </c>
      <c r="AE7626" s="96" cm="1">
        <f t="array" ref="AE7626">_xlfn.XLOOKUP(AD7625,SELICHistorico[Data],SELICHistorico[SELIC dia]/100,AE7625,0)</f>
        <v>5.4266000000000004E-4</v>
      </c>
      <c r="AF7626" s="80">
        <f t="shared" si="496"/>
        <v>2.7681925266762484</v>
      </c>
      <c r="AG7626" s="123">
        <f t="shared" si="495"/>
        <v>2768.1925259999998</v>
      </c>
      <c r="AH7626" s="126" cm="1">
        <f t="array" ref="AH7626">_xlfn.XLOOKUP(AD7625,CDIHistorico_[Data],CDIHistorico_[CDI dia]/100,AH7625,0)</f>
        <v>5.4266000000000004E-4</v>
      </c>
      <c r="AI7626" s="2">
        <f t="shared" si="497"/>
        <v>2.7681925266762484</v>
      </c>
    </row>
    <row r="7627" spans="26:35" hidden="1" x14ac:dyDescent="0.25">
      <c r="Z7627"/>
      <c r="AD7627" s="5">
        <f t="shared" si="498"/>
        <v>47795</v>
      </c>
      <c r="AE7627" s="96" cm="1">
        <f t="array" ref="AE7627">_xlfn.XLOOKUP(AD7626,SELICHistorico[Data],SELICHistorico[SELIC dia]/100,AE7626,0)</f>
        <v>5.4266000000000004E-4</v>
      </c>
      <c r="AF7627" s="80">
        <f t="shared" si="496"/>
        <v>2.7696947140327746</v>
      </c>
      <c r="AG7627" s="123">
        <f t="shared" si="495"/>
        <v>2769.6947140000002</v>
      </c>
      <c r="AH7627" s="126" cm="1">
        <f t="array" ref="AH7627">_xlfn.XLOOKUP(AD7626,CDIHistorico_[Data],CDIHistorico_[CDI dia]/100,AH7626,0)</f>
        <v>5.4266000000000004E-4</v>
      </c>
      <c r="AI7627" s="2">
        <f t="shared" si="497"/>
        <v>2.7696947140327746</v>
      </c>
    </row>
    <row r="7628" spans="26:35" hidden="1" x14ac:dyDescent="0.25">
      <c r="Z7628"/>
      <c r="AD7628" s="5">
        <f t="shared" si="498"/>
        <v>47798</v>
      </c>
      <c r="AE7628" s="96" cm="1">
        <f t="array" ref="AE7628">_xlfn.XLOOKUP(AD7627,SELICHistorico[Data],SELICHistorico[SELIC dia]/100,AE7627,0)</f>
        <v>5.4266000000000004E-4</v>
      </c>
      <c r="AF7628" s="80">
        <f t="shared" si="496"/>
        <v>2.7711977165662915</v>
      </c>
      <c r="AG7628" s="123">
        <f t="shared" ref="AG7628:AG7691" si="499">TRUNC(1000*AF7628,6)</f>
        <v>2771.1977160000001</v>
      </c>
      <c r="AH7628" s="126" cm="1">
        <f t="array" ref="AH7628">_xlfn.XLOOKUP(AD7627,CDIHistorico_[Data],CDIHistorico_[CDI dia]/100,AH7627,0)</f>
        <v>5.4266000000000004E-4</v>
      </c>
      <c r="AI7628" s="2">
        <f t="shared" si="497"/>
        <v>2.7711977165662915</v>
      </c>
    </row>
    <row r="7629" spans="26:35" hidden="1" x14ac:dyDescent="0.25">
      <c r="Z7629"/>
      <c r="AD7629" s="5">
        <f t="shared" si="498"/>
        <v>47799</v>
      </c>
      <c r="AE7629" s="96" cm="1">
        <f t="array" ref="AE7629">_xlfn.XLOOKUP(AD7628,SELICHistorico[Data],SELICHistorico[SELIC dia]/100,AE7628,0)</f>
        <v>5.4266000000000004E-4</v>
      </c>
      <c r="AF7629" s="80">
        <f t="shared" ref="AF7629:AF7692" si="500">AF7628*(1+AE7629)</f>
        <v>2.7727015347191637</v>
      </c>
      <c r="AG7629" s="123">
        <f t="shared" si="499"/>
        <v>2772.7015339999998</v>
      </c>
      <c r="AH7629" s="126" cm="1">
        <f t="array" ref="AH7629">_xlfn.XLOOKUP(AD7628,CDIHistorico_[Data],CDIHistorico_[CDI dia]/100,AH7628,0)</f>
        <v>5.4266000000000004E-4</v>
      </c>
      <c r="AI7629" s="2">
        <f t="shared" ref="AI7629:AI7692" si="501">AI7628*(1+AH7629)</f>
        <v>2.7727015347191637</v>
      </c>
    </row>
    <row r="7630" spans="26:35" hidden="1" x14ac:dyDescent="0.25">
      <c r="Z7630"/>
      <c r="AD7630" s="5">
        <f t="shared" si="498"/>
        <v>47800</v>
      </c>
      <c r="AE7630" s="96" cm="1">
        <f t="array" ref="AE7630">_xlfn.XLOOKUP(AD7629,SELICHistorico[Data],SELICHistorico[SELIC dia]/100,AE7629,0)</f>
        <v>5.4266000000000004E-4</v>
      </c>
      <c r="AF7630" s="80">
        <f t="shared" si="500"/>
        <v>2.7742061689339943</v>
      </c>
      <c r="AG7630" s="123">
        <f t="shared" si="499"/>
        <v>2774.2061680000002</v>
      </c>
      <c r="AH7630" s="126" cm="1">
        <f t="array" ref="AH7630">_xlfn.XLOOKUP(AD7629,CDIHistorico_[Data],CDIHistorico_[CDI dia]/100,AH7629,0)</f>
        <v>5.4266000000000004E-4</v>
      </c>
      <c r="AI7630" s="2">
        <f t="shared" si="501"/>
        <v>2.7742061689339943</v>
      </c>
    </row>
    <row r="7631" spans="26:35" hidden="1" x14ac:dyDescent="0.25">
      <c r="Z7631"/>
      <c r="AD7631" s="5">
        <f t="shared" si="498"/>
        <v>47801</v>
      </c>
      <c r="AE7631" s="96" cm="1">
        <f t="array" ref="AE7631">_xlfn.XLOOKUP(AD7630,SELICHistorico[Data],SELICHistorico[SELIC dia]/100,AE7630,0)</f>
        <v>5.4266000000000004E-4</v>
      </c>
      <c r="AF7631" s="80">
        <f t="shared" si="500"/>
        <v>2.7757116196536282</v>
      </c>
      <c r="AG7631" s="123">
        <f t="shared" si="499"/>
        <v>2775.7116190000002</v>
      </c>
      <c r="AH7631" s="126" cm="1">
        <f t="array" ref="AH7631">_xlfn.XLOOKUP(AD7630,CDIHistorico_[Data],CDIHistorico_[CDI dia]/100,AH7630,0)</f>
        <v>5.4266000000000004E-4</v>
      </c>
      <c r="AI7631" s="2">
        <f t="shared" si="501"/>
        <v>2.7757116196536282</v>
      </c>
    </row>
    <row r="7632" spans="26:35" hidden="1" x14ac:dyDescent="0.25">
      <c r="Z7632"/>
      <c r="AD7632" s="5">
        <f t="shared" si="498"/>
        <v>47805</v>
      </c>
      <c r="AE7632" s="96" cm="1">
        <f t="array" ref="AE7632">_xlfn.XLOOKUP(AD7631,SELICHistorico[Data],SELICHistorico[SELIC dia]/100,AE7631,0)</f>
        <v>5.4266000000000004E-4</v>
      </c>
      <c r="AF7632" s="80">
        <f t="shared" si="500"/>
        <v>2.7772178873211497</v>
      </c>
      <c r="AG7632" s="123">
        <f t="shared" si="499"/>
        <v>2777.2178869999998</v>
      </c>
      <c r="AH7632" s="126" cm="1">
        <f t="array" ref="AH7632">_xlfn.XLOOKUP(AD7631,CDIHistorico_[Data],CDIHistorico_[CDI dia]/100,AH7631,0)</f>
        <v>5.4266000000000004E-4</v>
      </c>
      <c r="AI7632" s="2">
        <f t="shared" si="501"/>
        <v>2.7772178873211497</v>
      </c>
    </row>
    <row r="7633" spans="26:35" hidden="1" x14ac:dyDescent="0.25">
      <c r="Z7633"/>
      <c r="AD7633" s="5">
        <f t="shared" si="498"/>
        <v>47806</v>
      </c>
      <c r="AE7633" s="96" cm="1">
        <f t="array" ref="AE7633">_xlfn.XLOOKUP(AD7632,SELICHistorico[Data],SELICHistorico[SELIC dia]/100,AE7632,0)</f>
        <v>5.4266000000000004E-4</v>
      </c>
      <c r="AF7633" s="80">
        <f t="shared" si="500"/>
        <v>2.7787249723798837</v>
      </c>
      <c r="AG7633" s="123">
        <f t="shared" si="499"/>
        <v>2778.724972</v>
      </c>
      <c r="AH7633" s="126" cm="1">
        <f t="array" ref="AH7633">_xlfn.XLOOKUP(AD7632,CDIHistorico_[Data],CDIHistorico_[CDI dia]/100,AH7632,0)</f>
        <v>5.4266000000000004E-4</v>
      </c>
      <c r="AI7633" s="2">
        <f t="shared" si="501"/>
        <v>2.7787249723798837</v>
      </c>
    </row>
    <row r="7634" spans="26:35" hidden="1" x14ac:dyDescent="0.25">
      <c r="Z7634"/>
      <c r="AD7634" s="5">
        <f t="shared" si="498"/>
        <v>47808</v>
      </c>
      <c r="AE7634" s="96" cm="1">
        <f t="array" ref="AE7634">_xlfn.XLOOKUP(AD7633,SELICHistorico[Data],SELICHistorico[SELIC dia]/100,AE7633,0)</f>
        <v>5.4266000000000004E-4</v>
      </c>
      <c r="AF7634" s="80">
        <f t="shared" si="500"/>
        <v>2.7802328752733954</v>
      </c>
      <c r="AG7634" s="123">
        <f t="shared" si="499"/>
        <v>2780.2328750000001</v>
      </c>
      <c r="AH7634" s="126" cm="1">
        <f t="array" ref="AH7634">_xlfn.XLOOKUP(AD7633,CDIHistorico_[Data],CDIHistorico_[CDI dia]/100,AH7633,0)</f>
        <v>5.4266000000000004E-4</v>
      </c>
      <c r="AI7634" s="2">
        <f t="shared" si="501"/>
        <v>2.7802328752733954</v>
      </c>
    </row>
    <row r="7635" spans="26:35" hidden="1" x14ac:dyDescent="0.25">
      <c r="Z7635"/>
      <c r="AD7635" s="5">
        <f t="shared" si="498"/>
        <v>47809</v>
      </c>
      <c r="AE7635" s="96" cm="1">
        <f t="array" ref="AE7635">_xlfn.XLOOKUP(AD7634,SELICHistorico[Data],SELICHistorico[SELIC dia]/100,AE7634,0)</f>
        <v>5.4266000000000004E-4</v>
      </c>
      <c r="AF7635" s="80">
        <f t="shared" si="500"/>
        <v>2.7817415964454915</v>
      </c>
      <c r="AG7635" s="123">
        <f t="shared" si="499"/>
        <v>2781.7415959999998</v>
      </c>
      <c r="AH7635" s="126" cm="1">
        <f t="array" ref="AH7635">_xlfn.XLOOKUP(AD7634,CDIHistorico_[Data],CDIHistorico_[CDI dia]/100,AH7634,0)</f>
        <v>5.4266000000000004E-4</v>
      </c>
      <c r="AI7635" s="2">
        <f t="shared" si="501"/>
        <v>2.7817415964454915</v>
      </c>
    </row>
    <row r="7636" spans="26:35" hidden="1" x14ac:dyDescent="0.25">
      <c r="Z7636"/>
      <c r="AD7636" s="5">
        <f t="shared" ref="AD7636:AD7699" si="502">WORKDAY(AD7635,1,feriados)</f>
        <v>47812</v>
      </c>
      <c r="AE7636" s="96" cm="1">
        <f t="array" ref="AE7636">_xlfn.XLOOKUP(AD7635,SELICHistorico[Data],SELICHistorico[SELIC dia]/100,AE7635,0)</f>
        <v>5.4266000000000004E-4</v>
      </c>
      <c r="AF7636" s="80">
        <f t="shared" si="500"/>
        <v>2.7832511363402186</v>
      </c>
      <c r="AG7636" s="123">
        <f t="shared" si="499"/>
        <v>2783.2511359999999</v>
      </c>
      <c r="AH7636" s="126" cm="1">
        <f t="array" ref="AH7636">_xlfn.XLOOKUP(AD7635,CDIHistorico_[Data],CDIHistorico_[CDI dia]/100,AH7635,0)</f>
        <v>5.4266000000000004E-4</v>
      </c>
      <c r="AI7636" s="2">
        <f t="shared" si="501"/>
        <v>2.7832511363402186</v>
      </c>
    </row>
    <row r="7637" spans="26:35" hidden="1" x14ac:dyDescent="0.25">
      <c r="Z7637"/>
      <c r="AD7637" s="5">
        <f t="shared" si="502"/>
        <v>47813</v>
      </c>
      <c r="AE7637" s="96" cm="1">
        <f t="array" ref="AE7637">_xlfn.XLOOKUP(AD7636,SELICHistorico[Data],SELICHistorico[SELIC dia]/100,AE7636,0)</f>
        <v>5.4266000000000004E-4</v>
      </c>
      <c r="AF7637" s="80">
        <f t="shared" si="500"/>
        <v>2.7847614954018649</v>
      </c>
      <c r="AG7637" s="123">
        <f t="shared" si="499"/>
        <v>2784.7614950000002</v>
      </c>
      <c r="AH7637" s="126" cm="1">
        <f t="array" ref="AH7637">_xlfn.XLOOKUP(AD7636,CDIHistorico_[Data],CDIHistorico_[CDI dia]/100,AH7636,0)</f>
        <v>5.4266000000000004E-4</v>
      </c>
      <c r="AI7637" s="2">
        <f t="shared" si="501"/>
        <v>2.7847614954018649</v>
      </c>
    </row>
    <row r="7638" spans="26:35" hidden="1" x14ac:dyDescent="0.25">
      <c r="Z7638"/>
      <c r="AD7638" s="5">
        <f t="shared" si="502"/>
        <v>47814</v>
      </c>
      <c r="AE7638" s="96" cm="1">
        <f t="array" ref="AE7638">_xlfn.XLOOKUP(AD7637,SELICHistorico[Data],SELICHistorico[SELIC dia]/100,AE7637,0)</f>
        <v>5.4266000000000004E-4</v>
      </c>
      <c r="AF7638" s="80">
        <f t="shared" si="500"/>
        <v>2.7862726740749597</v>
      </c>
      <c r="AG7638" s="123">
        <f t="shared" si="499"/>
        <v>2786.2726739999998</v>
      </c>
      <c r="AH7638" s="126" cm="1">
        <f t="array" ref="AH7638">_xlfn.XLOOKUP(AD7637,CDIHistorico_[Data],CDIHistorico_[CDI dia]/100,AH7637,0)</f>
        <v>5.4266000000000004E-4</v>
      </c>
      <c r="AI7638" s="2">
        <f t="shared" si="501"/>
        <v>2.7862726740749597</v>
      </c>
    </row>
    <row r="7639" spans="26:35" hidden="1" x14ac:dyDescent="0.25">
      <c r="Z7639"/>
      <c r="AD7639" s="5">
        <f t="shared" si="502"/>
        <v>47815</v>
      </c>
      <c r="AE7639" s="96" cm="1">
        <f t="array" ref="AE7639">_xlfn.XLOOKUP(AD7638,SELICHistorico[Data],SELICHistorico[SELIC dia]/100,AE7638,0)</f>
        <v>5.4266000000000004E-4</v>
      </c>
      <c r="AF7639" s="80">
        <f t="shared" si="500"/>
        <v>2.7877846728042734</v>
      </c>
      <c r="AG7639" s="123">
        <f t="shared" si="499"/>
        <v>2787.7846719999998</v>
      </c>
      <c r="AH7639" s="126" cm="1">
        <f t="array" ref="AH7639">_xlfn.XLOOKUP(AD7638,CDIHistorico_[Data],CDIHistorico_[CDI dia]/100,AH7638,0)</f>
        <v>5.4266000000000004E-4</v>
      </c>
      <c r="AI7639" s="2">
        <f t="shared" si="501"/>
        <v>2.7877846728042734</v>
      </c>
    </row>
    <row r="7640" spans="26:35" hidden="1" x14ac:dyDescent="0.25">
      <c r="Z7640"/>
      <c r="AD7640" s="5">
        <f t="shared" si="502"/>
        <v>47816</v>
      </c>
      <c r="AE7640" s="96" cm="1">
        <f t="array" ref="AE7640">_xlfn.XLOOKUP(AD7639,SELICHistorico[Data],SELICHistorico[SELIC dia]/100,AE7639,0)</f>
        <v>5.4266000000000004E-4</v>
      </c>
      <c r="AF7640" s="80">
        <f t="shared" si="500"/>
        <v>2.7892974920348177</v>
      </c>
      <c r="AG7640" s="123">
        <f t="shared" si="499"/>
        <v>2789.2974920000001</v>
      </c>
      <c r="AH7640" s="126" cm="1">
        <f t="array" ref="AH7640">_xlfn.XLOOKUP(AD7639,CDIHistorico_[Data],CDIHistorico_[CDI dia]/100,AH7639,0)</f>
        <v>5.4266000000000004E-4</v>
      </c>
      <c r="AI7640" s="2">
        <f t="shared" si="501"/>
        <v>2.7892974920348177</v>
      </c>
    </row>
    <row r="7641" spans="26:35" hidden="1" x14ac:dyDescent="0.25">
      <c r="Z7641"/>
      <c r="AD7641" s="5">
        <f t="shared" si="502"/>
        <v>47819</v>
      </c>
      <c r="AE7641" s="96" cm="1">
        <f t="array" ref="AE7641">_xlfn.XLOOKUP(AD7640,SELICHistorico[Data],SELICHistorico[SELIC dia]/100,AE7640,0)</f>
        <v>5.4266000000000004E-4</v>
      </c>
      <c r="AF7641" s="80">
        <f t="shared" si="500"/>
        <v>2.7908111322118452</v>
      </c>
      <c r="AG7641" s="123">
        <f t="shared" si="499"/>
        <v>2790.8111319999998</v>
      </c>
      <c r="AH7641" s="126" cm="1">
        <f t="array" ref="AH7641">_xlfn.XLOOKUP(AD7640,CDIHistorico_[Data],CDIHistorico_[CDI dia]/100,AH7640,0)</f>
        <v>5.4266000000000004E-4</v>
      </c>
      <c r="AI7641" s="2">
        <f t="shared" si="501"/>
        <v>2.7908111322118452</v>
      </c>
    </row>
    <row r="7642" spans="26:35" hidden="1" x14ac:dyDescent="0.25">
      <c r="Z7642"/>
      <c r="AD7642" s="5">
        <f t="shared" si="502"/>
        <v>47820</v>
      </c>
      <c r="AE7642" s="96" cm="1">
        <f t="array" ref="AE7642">_xlfn.XLOOKUP(AD7641,SELICHistorico[Data],SELICHistorico[SELIC dia]/100,AE7641,0)</f>
        <v>5.4266000000000004E-4</v>
      </c>
      <c r="AF7642" s="80">
        <f t="shared" si="500"/>
        <v>2.7923255937808515</v>
      </c>
      <c r="AG7642" s="123">
        <f t="shared" si="499"/>
        <v>2792.325593</v>
      </c>
      <c r="AH7642" s="126" cm="1">
        <f t="array" ref="AH7642">_xlfn.XLOOKUP(AD7641,CDIHistorico_[Data],CDIHistorico_[CDI dia]/100,AH7641,0)</f>
        <v>5.4266000000000004E-4</v>
      </c>
      <c r="AI7642" s="2">
        <f t="shared" si="501"/>
        <v>2.7923255937808515</v>
      </c>
    </row>
    <row r="7643" spans="26:35" hidden="1" x14ac:dyDescent="0.25">
      <c r="Z7643"/>
      <c r="AD7643" s="5">
        <f t="shared" si="502"/>
        <v>47821</v>
      </c>
      <c r="AE7643" s="96" cm="1">
        <f t="array" ref="AE7643">_xlfn.XLOOKUP(AD7642,SELICHistorico[Data],SELICHistorico[SELIC dia]/100,AE7642,0)</f>
        <v>5.4266000000000004E-4</v>
      </c>
      <c r="AF7643" s="80">
        <f t="shared" si="500"/>
        <v>2.7938408771875727</v>
      </c>
      <c r="AG7643" s="123">
        <f t="shared" si="499"/>
        <v>2793.8408770000001</v>
      </c>
      <c r="AH7643" s="126" cm="1">
        <f t="array" ref="AH7643">_xlfn.XLOOKUP(AD7642,CDIHistorico_[Data],CDIHistorico_[CDI dia]/100,AH7642,0)</f>
        <v>5.4266000000000004E-4</v>
      </c>
      <c r="AI7643" s="2">
        <f t="shared" si="501"/>
        <v>2.7938408771875727</v>
      </c>
    </row>
    <row r="7644" spans="26:35" hidden="1" x14ac:dyDescent="0.25">
      <c r="Z7644"/>
      <c r="AD7644" s="5">
        <f t="shared" si="502"/>
        <v>47822</v>
      </c>
      <c r="AE7644" s="96" cm="1">
        <f t="array" ref="AE7644">_xlfn.XLOOKUP(AD7643,SELICHistorico[Data],SELICHistorico[SELIC dia]/100,AE7643,0)</f>
        <v>5.4266000000000004E-4</v>
      </c>
      <c r="AF7644" s="80">
        <f t="shared" si="500"/>
        <v>2.7953569828779874</v>
      </c>
      <c r="AG7644" s="123">
        <f t="shared" si="499"/>
        <v>2795.3569819999998</v>
      </c>
      <c r="AH7644" s="126" cm="1">
        <f t="array" ref="AH7644">_xlfn.XLOOKUP(AD7643,CDIHistorico_[Data],CDIHistorico_[CDI dia]/100,AH7643,0)</f>
        <v>5.4266000000000004E-4</v>
      </c>
      <c r="AI7644" s="2">
        <f t="shared" si="501"/>
        <v>2.7953569828779874</v>
      </c>
    </row>
    <row r="7645" spans="26:35" hidden="1" x14ac:dyDescent="0.25">
      <c r="Z7645"/>
      <c r="AD7645" s="5">
        <f t="shared" si="502"/>
        <v>47823</v>
      </c>
      <c r="AE7645" s="96" cm="1">
        <f t="array" ref="AE7645">_xlfn.XLOOKUP(AD7644,SELICHistorico[Data],SELICHistorico[SELIC dia]/100,AE7644,0)</f>
        <v>5.4266000000000004E-4</v>
      </c>
      <c r="AF7645" s="80">
        <f t="shared" si="500"/>
        <v>2.7968739112983161</v>
      </c>
      <c r="AG7645" s="123">
        <f t="shared" si="499"/>
        <v>2796.8739110000001</v>
      </c>
      <c r="AH7645" s="126" cm="1">
        <f t="array" ref="AH7645">_xlfn.XLOOKUP(AD7644,CDIHistorico_[Data],CDIHistorico_[CDI dia]/100,AH7644,0)</f>
        <v>5.4266000000000004E-4</v>
      </c>
      <c r="AI7645" s="2">
        <f t="shared" si="501"/>
        <v>2.7968739112983161</v>
      </c>
    </row>
    <row r="7646" spans="26:35" hidden="1" x14ac:dyDescent="0.25">
      <c r="Z7646"/>
      <c r="AD7646" s="5">
        <f t="shared" si="502"/>
        <v>47826</v>
      </c>
      <c r="AE7646" s="96" cm="1">
        <f t="array" ref="AE7646">_xlfn.XLOOKUP(AD7645,SELICHistorico[Data],SELICHistorico[SELIC dia]/100,AE7645,0)</f>
        <v>5.4266000000000004E-4</v>
      </c>
      <c r="AF7646" s="80">
        <f t="shared" si="500"/>
        <v>2.7983916628950212</v>
      </c>
      <c r="AG7646" s="123">
        <f t="shared" si="499"/>
        <v>2798.391662</v>
      </c>
      <c r="AH7646" s="126" cm="1">
        <f t="array" ref="AH7646">_xlfn.XLOOKUP(AD7645,CDIHistorico_[Data],CDIHistorico_[CDI dia]/100,AH7645,0)</f>
        <v>5.4266000000000004E-4</v>
      </c>
      <c r="AI7646" s="2">
        <f t="shared" si="501"/>
        <v>2.7983916628950212</v>
      </c>
    </row>
    <row r="7647" spans="26:35" hidden="1" x14ac:dyDescent="0.25">
      <c r="Z7647"/>
      <c r="AD7647" s="5">
        <f t="shared" si="502"/>
        <v>47827</v>
      </c>
      <c r="AE7647" s="96" cm="1">
        <f t="array" ref="AE7647">_xlfn.XLOOKUP(AD7646,SELICHistorico[Data],SELICHistorico[SELIC dia]/100,AE7646,0)</f>
        <v>5.4266000000000004E-4</v>
      </c>
      <c r="AF7647" s="80">
        <f t="shared" si="500"/>
        <v>2.799910238114808</v>
      </c>
      <c r="AG7647" s="123">
        <f t="shared" si="499"/>
        <v>2799.9102379999999</v>
      </c>
      <c r="AH7647" s="126" cm="1">
        <f t="array" ref="AH7647">_xlfn.XLOOKUP(AD7646,CDIHistorico_[Data],CDIHistorico_[CDI dia]/100,AH7646,0)</f>
        <v>5.4266000000000004E-4</v>
      </c>
      <c r="AI7647" s="2">
        <f t="shared" si="501"/>
        <v>2.799910238114808</v>
      </c>
    </row>
    <row r="7648" spans="26:35" hidden="1" x14ac:dyDescent="0.25">
      <c r="Z7648"/>
      <c r="AD7648" s="5">
        <f t="shared" si="502"/>
        <v>47828</v>
      </c>
      <c r="AE7648" s="96" cm="1">
        <f t="array" ref="AE7648">_xlfn.XLOOKUP(AD7647,SELICHistorico[Data],SELICHistorico[SELIC dia]/100,AE7647,0)</f>
        <v>5.4266000000000004E-4</v>
      </c>
      <c r="AF7648" s="80">
        <f t="shared" si="500"/>
        <v>2.8014296374046235</v>
      </c>
      <c r="AG7648" s="123">
        <f t="shared" si="499"/>
        <v>2801.4296370000002</v>
      </c>
      <c r="AH7648" s="126" cm="1">
        <f t="array" ref="AH7648">_xlfn.XLOOKUP(AD7647,CDIHistorico_[Data],CDIHistorico_[CDI dia]/100,AH7647,0)</f>
        <v>5.4266000000000004E-4</v>
      </c>
      <c r="AI7648" s="2">
        <f t="shared" si="501"/>
        <v>2.8014296374046235</v>
      </c>
    </row>
    <row r="7649" spans="26:35" hidden="1" x14ac:dyDescent="0.25">
      <c r="Z7649"/>
      <c r="AD7649" s="5">
        <f t="shared" si="502"/>
        <v>47829</v>
      </c>
      <c r="AE7649" s="96" cm="1">
        <f t="array" ref="AE7649">_xlfn.XLOOKUP(AD7648,SELICHistorico[Data],SELICHistorico[SELIC dia]/100,AE7648,0)</f>
        <v>5.4266000000000004E-4</v>
      </c>
      <c r="AF7649" s="80">
        <f t="shared" si="500"/>
        <v>2.8029498612116575</v>
      </c>
      <c r="AG7649" s="123">
        <f t="shared" si="499"/>
        <v>2802.9498610000001</v>
      </c>
      <c r="AH7649" s="126" cm="1">
        <f t="array" ref="AH7649">_xlfn.XLOOKUP(AD7648,CDIHistorico_[Data],CDIHistorico_[CDI dia]/100,AH7648,0)</f>
        <v>5.4266000000000004E-4</v>
      </c>
      <c r="AI7649" s="2">
        <f t="shared" si="501"/>
        <v>2.8029498612116575</v>
      </c>
    </row>
    <row r="7650" spans="26:35" hidden="1" x14ac:dyDescent="0.25">
      <c r="Z7650"/>
      <c r="AD7650" s="5">
        <f t="shared" si="502"/>
        <v>47830</v>
      </c>
      <c r="AE7650" s="96" cm="1">
        <f t="array" ref="AE7650">_xlfn.XLOOKUP(AD7649,SELICHistorico[Data],SELICHistorico[SELIC dia]/100,AE7649,0)</f>
        <v>5.4266000000000004E-4</v>
      </c>
      <c r="AF7650" s="80">
        <f t="shared" si="500"/>
        <v>2.8044709099833427</v>
      </c>
      <c r="AG7650" s="123">
        <f t="shared" si="499"/>
        <v>2804.4709090000001</v>
      </c>
      <c r="AH7650" s="126" cm="1">
        <f t="array" ref="AH7650">_xlfn.XLOOKUP(AD7649,CDIHistorico_[Data],CDIHistorico_[CDI dia]/100,AH7649,0)</f>
        <v>5.4266000000000004E-4</v>
      </c>
      <c r="AI7650" s="2">
        <f t="shared" si="501"/>
        <v>2.8044709099833427</v>
      </c>
    </row>
    <row r="7651" spans="26:35" hidden="1" x14ac:dyDescent="0.25">
      <c r="Z7651"/>
      <c r="AD7651" s="5">
        <f t="shared" si="502"/>
        <v>47833</v>
      </c>
      <c r="AE7651" s="96" cm="1">
        <f t="array" ref="AE7651">_xlfn.XLOOKUP(AD7650,SELICHistorico[Data],SELICHistorico[SELIC dia]/100,AE7650,0)</f>
        <v>5.4266000000000004E-4</v>
      </c>
      <c r="AF7651" s="80">
        <f t="shared" si="500"/>
        <v>2.8059927841673544</v>
      </c>
      <c r="AG7651" s="123">
        <f t="shared" si="499"/>
        <v>2805.992784</v>
      </c>
      <c r="AH7651" s="126" cm="1">
        <f t="array" ref="AH7651">_xlfn.XLOOKUP(AD7650,CDIHistorico_[Data],CDIHistorico_[CDI dia]/100,AH7650,0)</f>
        <v>5.4266000000000004E-4</v>
      </c>
      <c r="AI7651" s="2">
        <f t="shared" si="501"/>
        <v>2.8059927841673544</v>
      </c>
    </row>
    <row r="7652" spans="26:35" hidden="1" x14ac:dyDescent="0.25">
      <c r="Z7652"/>
      <c r="AD7652" s="5">
        <f t="shared" si="502"/>
        <v>47834</v>
      </c>
      <c r="AE7652" s="96" cm="1">
        <f t="array" ref="AE7652">_xlfn.XLOOKUP(AD7651,SELICHistorico[Data],SELICHistorico[SELIC dia]/100,AE7651,0)</f>
        <v>5.4266000000000004E-4</v>
      </c>
      <c r="AF7652" s="80">
        <f t="shared" si="500"/>
        <v>2.8075154842116108</v>
      </c>
      <c r="AG7652" s="123">
        <f t="shared" si="499"/>
        <v>2807.515484</v>
      </c>
      <c r="AH7652" s="126" cm="1">
        <f t="array" ref="AH7652">_xlfn.XLOOKUP(AD7651,CDIHistorico_[Data],CDIHistorico_[CDI dia]/100,AH7651,0)</f>
        <v>5.4266000000000004E-4</v>
      </c>
      <c r="AI7652" s="2">
        <f t="shared" si="501"/>
        <v>2.8075154842116108</v>
      </c>
    </row>
    <row r="7653" spans="26:35" hidden="1" x14ac:dyDescent="0.25">
      <c r="Z7653"/>
      <c r="AD7653" s="5">
        <f t="shared" si="502"/>
        <v>47835</v>
      </c>
      <c r="AE7653" s="96" cm="1">
        <f t="array" ref="AE7653">_xlfn.XLOOKUP(AD7652,SELICHistorico[Data],SELICHistorico[SELIC dia]/100,AE7652,0)</f>
        <v>5.4266000000000004E-4</v>
      </c>
      <c r="AF7653" s="80">
        <f t="shared" si="500"/>
        <v>2.8090390105642733</v>
      </c>
      <c r="AG7653" s="123">
        <f t="shared" si="499"/>
        <v>2809.03901</v>
      </c>
      <c r="AH7653" s="126" cm="1">
        <f t="array" ref="AH7653">_xlfn.XLOOKUP(AD7652,CDIHistorico_[Data],CDIHistorico_[CDI dia]/100,AH7652,0)</f>
        <v>5.4266000000000004E-4</v>
      </c>
      <c r="AI7653" s="2">
        <f t="shared" si="501"/>
        <v>2.8090390105642733</v>
      </c>
    </row>
    <row r="7654" spans="26:35" hidden="1" x14ac:dyDescent="0.25">
      <c r="Z7654"/>
      <c r="AD7654" s="5">
        <f t="shared" si="502"/>
        <v>47836</v>
      </c>
      <c r="AE7654" s="96" cm="1">
        <f t="array" ref="AE7654">_xlfn.XLOOKUP(AD7653,SELICHistorico[Data],SELICHistorico[SELIC dia]/100,AE7653,0)</f>
        <v>5.4266000000000004E-4</v>
      </c>
      <c r="AF7654" s="80">
        <f t="shared" si="500"/>
        <v>2.8105633636737464</v>
      </c>
      <c r="AG7654" s="123">
        <f t="shared" si="499"/>
        <v>2810.5633630000002</v>
      </c>
      <c r="AH7654" s="126" cm="1">
        <f t="array" ref="AH7654">_xlfn.XLOOKUP(AD7653,CDIHistorico_[Data],CDIHistorico_[CDI dia]/100,AH7653,0)</f>
        <v>5.4266000000000004E-4</v>
      </c>
      <c r="AI7654" s="2">
        <f t="shared" si="501"/>
        <v>2.8105633636737464</v>
      </c>
    </row>
    <row r="7655" spans="26:35" hidden="1" x14ac:dyDescent="0.25">
      <c r="Z7655"/>
      <c r="AD7655" s="5">
        <f t="shared" si="502"/>
        <v>47837</v>
      </c>
      <c r="AE7655" s="96" cm="1">
        <f t="array" ref="AE7655">_xlfn.XLOOKUP(AD7654,SELICHistorico[Data],SELICHistorico[SELIC dia]/100,AE7654,0)</f>
        <v>5.4266000000000004E-4</v>
      </c>
      <c r="AF7655" s="80">
        <f t="shared" si="500"/>
        <v>2.8120885439886778</v>
      </c>
      <c r="AG7655" s="123">
        <f t="shared" si="499"/>
        <v>2812.0885429999998</v>
      </c>
      <c r="AH7655" s="126" cm="1">
        <f t="array" ref="AH7655">_xlfn.XLOOKUP(AD7654,CDIHistorico_[Data],CDIHistorico_[CDI dia]/100,AH7654,0)</f>
        <v>5.4266000000000004E-4</v>
      </c>
      <c r="AI7655" s="2">
        <f t="shared" si="501"/>
        <v>2.8120885439886778</v>
      </c>
    </row>
    <row r="7656" spans="26:35" hidden="1" x14ac:dyDescent="0.25">
      <c r="Z7656"/>
      <c r="AD7656" s="5">
        <f t="shared" si="502"/>
        <v>47840</v>
      </c>
      <c r="AE7656" s="96" cm="1">
        <f t="array" ref="AE7656">_xlfn.XLOOKUP(AD7655,SELICHistorico[Data],SELICHistorico[SELIC dia]/100,AE7655,0)</f>
        <v>5.4266000000000004E-4</v>
      </c>
      <c r="AF7656" s="80">
        <f t="shared" si="500"/>
        <v>2.8136145519579587</v>
      </c>
      <c r="AG7656" s="123">
        <f t="shared" si="499"/>
        <v>2813.6145510000001</v>
      </c>
      <c r="AH7656" s="126" cm="1">
        <f t="array" ref="AH7656">_xlfn.XLOOKUP(AD7655,CDIHistorico_[Data],CDIHistorico_[CDI dia]/100,AH7655,0)</f>
        <v>5.4266000000000004E-4</v>
      </c>
      <c r="AI7656" s="2">
        <f t="shared" si="501"/>
        <v>2.8136145519579587</v>
      </c>
    </row>
    <row r="7657" spans="26:35" hidden="1" x14ac:dyDescent="0.25">
      <c r="Z7657"/>
      <c r="AD7657" s="5">
        <f t="shared" si="502"/>
        <v>47841</v>
      </c>
      <c r="AE7657" s="96" cm="1">
        <f t="array" ref="AE7657">_xlfn.XLOOKUP(AD7656,SELICHistorico[Data],SELICHistorico[SELIC dia]/100,AE7656,0)</f>
        <v>5.4266000000000004E-4</v>
      </c>
      <c r="AF7657" s="80">
        <f t="shared" si="500"/>
        <v>2.8151413880307241</v>
      </c>
      <c r="AG7657" s="123">
        <f t="shared" si="499"/>
        <v>2815.141388</v>
      </c>
      <c r="AH7657" s="126" cm="1">
        <f t="array" ref="AH7657">_xlfn.XLOOKUP(AD7656,CDIHistorico_[Data],CDIHistorico_[CDI dia]/100,AH7656,0)</f>
        <v>5.4266000000000004E-4</v>
      </c>
      <c r="AI7657" s="2">
        <f t="shared" si="501"/>
        <v>2.8151413880307241</v>
      </c>
    </row>
    <row r="7658" spans="26:35" hidden="1" x14ac:dyDescent="0.25">
      <c r="Z7658"/>
      <c r="AD7658" s="5">
        <f t="shared" si="502"/>
        <v>47843</v>
      </c>
      <c r="AE7658" s="96" cm="1">
        <f t="array" ref="AE7658">_xlfn.XLOOKUP(AD7657,SELICHistorico[Data],SELICHistorico[SELIC dia]/100,AE7657,0)</f>
        <v>5.4266000000000004E-4</v>
      </c>
      <c r="AF7658" s="80">
        <f t="shared" si="500"/>
        <v>2.8166690526563531</v>
      </c>
      <c r="AG7658" s="123">
        <f t="shared" si="499"/>
        <v>2816.6690520000002</v>
      </c>
      <c r="AH7658" s="126" cm="1">
        <f t="array" ref="AH7658">_xlfn.XLOOKUP(AD7657,CDIHistorico_[Data],CDIHistorico_[CDI dia]/100,AH7657,0)</f>
        <v>5.4266000000000004E-4</v>
      </c>
      <c r="AI7658" s="2">
        <f t="shared" si="501"/>
        <v>2.8166690526563531</v>
      </c>
    </row>
    <row r="7659" spans="26:35" hidden="1" x14ac:dyDescent="0.25">
      <c r="Z7659"/>
      <c r="AD7659" s="5">
        <f t="shared" si="502"/>
        <v>47844</v>
      </c>
      <c r="AE7659" s="96" cm="1">
        <f t="array" ref="AE7659">_xlfn.XLOOKUP(AD7658,SELICHistorico[Data],SELICHistorico[SELIC dia]/100,AE7658,0)</f>
        <v>5.4266000000000004E-4</v>
      </c>
      <c r="AF7659" s="80">
        <f t="shared" si="500"/>
        <v>2.8181975462844675</v>
      </c>
      <c r="AG7659" s="123">
        <f t="shared" si="499"/>
        <v>2818.1975459999999</v>
      </c>
      <c r="AH7659" s="126" cm="1">
        <f t="array" ref="AH7659">_xlfn.XLOOKUP(AD7658,CDIHistorico_[Data],CDIHistorico_[CDI dia]/100,AH7658,0)</f>
        <v>5.4266000000000004E-4</v>
      </c>
      <c r="AI7659" s="2">
        <f t="shared" si="501"/>
        <v>2.8181975462844675</v>
      </c>
    </row>
    <row r="7660" spans="26:35" hidden="1" x14ac:dyDescent="0.25">
      <c r="Z7660"/>
      <c r="AD7660" s="5">
        <f t="shared" si="502"/>
        <v>47847</v>
      </c>
      <c r="AE7660" s="96" cm="1">
        <f t="array" ref="AE7660">_xlfn.XLOOKUP(AD7659,SELICHistorico[Data],SELICHistorico[SELIC dia]/100,AE7659,0)</f>
        <v>5.4266000000000004E-4</v>
      </c>
      <c r="AF7660" s="80">
        <f t="shared" si="500"/>
        <v>2.8197268693649344</v>
      </c>
      <c r="AG7660" s="123">
        <f t="shared" si="499"/>
        <v>2819.7268690000001</v>
      </c>
      <c r="AH7660" s="126" cm="1">
        <f t="array" ref="AH7660">_xlfn.XLOOKUP(AD7659,CDIHistorico_[Data],CDIHistorico_[CDI dia]/100,AH7659,0)</f>
        <v>5.4266000000000004E-4</v>
      </c>
      <c r="AI7660" s="2">
        <f t="shared" si="501"/>
        <v>2.8197268693649344</v>
      </c>
    </row>
    <row r="7661" spans="26:35" hidden="1" x14ac:dyDescent="0.25">
      <c r="Z7661"/>
      <c r="AD7661" s="5">
        <f t="shared" si="502"/>
        <v>47848</v>
      </c>
      <c r="AE7661" s="96" cm="1">
        <f t="array" ref="AE7661">_xlfn.XLOOKUP(AD7660,SELICHistorico[Data],SELICHistorico[SELIC dia]/100,AE7660,0)</f>
        <v>5.4266000000000004E-4</v>
      </c>
      <c r="AF7661" s="80">
        <f t="shared" si="500"/>
        <v>2.8212570223478641</v>
      </c>
      <c r="AG7661" s="123">
        <f t="shared" si="499"/>
        <v>2821.2570219999998</v>
      </c>
      <c r="AH7661" s="126" cm="1">
        <f t="array" ref="AH7661">_xlfn.XLOOKUP(AD7660,CDIHistorico_[Data],CDIHistorico_[CDI dia]/100,AH7660,0)</f>
        <v>5.4266000000000004E-4</v>
      </c>
      <c r="AI7661" s="2">
        <f t="shared" si="501"/>
        <v>2.8212570223478641</v>
      </c>
    </row>
    <row r="7662" spans="26:35" hidden="1" x14ac:dyDescent="0.25">
      <c r="Z7662"/>
      <c r="AD7662" s="5">
        <f t="shared" si="502"/>
        <v>47850</v>
      </c>
      <c r="AE7662" s="96" cm="1">
        <f t="array" ref="AE7662">_xlfn.XLOOKUP(AD7661,SELICHistorico[Data],SELICHistorico[SELIC dia]/100,AE7661,0)</f>
        <v>5.4266000000000004E-4</v>
      </c>
      <c r="AF7662" s="80">
        <f t="shared" si="500"/>
        <v>2.8227880056836114</v>
      </c>
      <c r="AG7662" s="123">
        <f t="shared" si="499"/>
        <v>2822.7880049999999</v>
      </c>
      <c r="AH7662" s="126" cm="1">
        <f t="array" ref="AH7662">_xlfn.XLOOKUP(AD7661,CDIHistorico_[Data],CDIHistorico_[CDI dia]/100,AH7661,0)</f>
        <v>5.4266000000000004E-4</v>
      </c>
      <c r="AI7662" s="2">
        <f t="shared" si="501"/>
        <v>2.8227880056836114</v>
      </c>
    </row>
    <row r="7663" spans="26:35" hidden="1" x14ac:dyDescent="0.25">
      <c r="Z7663"/>
      <c r="AD7663" s="5">
        <f t="shared" si="502"/>
        <v>47851</v>
      </c>
      <c r="AE7663" s="96" cm="1">
        <f t="array" ref="AE7663">_xlfn.XLOOKUP(AD7662,SELICHistorico[Data],SELICHistorico[SELIC dia]/100,AE7662,0)</f>
        <v>5.4266000000000004E-4</v>
      </c>
      <c r="AF7663" s="80">
        <f t="shared" si="500"/>
        <v>2.8243198198227759</v>
      </c>
      <c r="AG7663" s="123">
        <f t="shared" si="499"/>
        <v>2824.3198189999998</v>
      </c>
      <c r="AH7663" s="126" cm="1">
        <f t="array" ref="AH7663">_xlfn.XLOOKUP(AD7662,CDIHistorico_[Data],CDIHistorico_[CDI dia]/100,AH7662,0)</f>
        <v>5.4266000000000004E-4</v>
      </c>
      <c r="AI7663" s="2">
        <f t="shared" si="501"/>
        <v>2.8243198198227759</v>
      </c>
    </row>
    <row r="7664" spans="26:35" hidden="1" x14ac:dyDescent="0.25">
      <c r="Z7664"/>
      <c r="AD7664" s="5">
        <f t="shared" si="502"/>
        <v>47854</v>
      </c>
      <c r="AE7664" s="96" cm="1">
        <f t="array" ref="AE7664">_xlfn.XLOOKUP(AD7663,SELICHistorico[Data],SELICHistorico[SELIC dia]/100,AE7663,0)</f>
        <v>5.4266000000000004E-4</v>
      </c>
      <c r="AF7664" s="80">
        <f t="shared" si="500"/>
        <v>2.8258524652162009</v>
      </c>
      <c r="AG7664" s="123">
        <f t="shared" si="499"/>
        <v>2825.8524649999999</v>
      </c>
      <c r="AH7664" s="126" cm="1">
        <f t="array" ref="AH7664">_xlfn.XLOOKUP(AD7663,CDIHistorico_[Data],CDIHistorico_[CDI dia]/100,AH7663,0)</f>
        <v>5.4266000000000004E-4</v>
      </c>
      <c r="AI7664" s="2">
        <f t="shared" si="501"/>
        <v>2.8258524652162009</v>
      </c>
    </row>
    <row r="7665" spans="26:35" hidden="1" x14ac:dyDescent="0.25">
      <c r="Z7665"/>
      <c r="AD7665" s="5">
        <f t="shared" si="502"/>
        <v>47855</v>
      </c>
      <c r="AE7665" s="96" cm="1">
        <f t="array" ref="AE7665">_xlfn.XLOOKUP(AD7664,SELICHistorico[Data],SELICHistorico[SELIC dia]/100,AE7664,0)</f>
        <v>5.4266000000000004E-4</v>
      </c>
      <c r="AF7665" s="80">
        <f t="shared" si="500"/>
        <v>2.8273859423149754</v>
      </c>
      <c r="AG7665" s="123">
        <f t="shared" si="499"/>
        <v>2827.3859419999999</v>
      </c>
      <c r="AH7665" s="126" cm="1">
        <f t="array" ref="AH7665">_xlfn.XLOOKUP(AD7664,CDIHistorico_[Data],CDIHistorico_[CDI dia]/100,AH7664,0)</f>
        <v>5.4266000000000004E-4</v>
      </c>
      <c r="AI7665" s="2">
        <f t="shared" si="501"/>
        <v>2.8273859423149754</v>
      </c>
    </row>
    <row r="7666" spans="26:35" hidden="1" x14ac:dyDescent="0.25">
      <c r="Z7666"/>
      <c r="AD7666" s="5">
        <f t="shared" si="502"/>
        <v>47856</v>
      </c>
      <c r="AE7666" s="96" cm="1">
        <f t="array" ref="AE7666">_xlfn.XLOOKUP(AD7665,SELICHistorico[Data],SELICHistorico[SELIC dia]/100,AE7665,0)</f>
        <v>5.4266000000000004E-4</v>
      </c>
      <c r="AF7666" s="80">
        <f t="shared" si="500"/>
        <v>2.8289202515704321</v>
      </c>
      <c r="AG7666" s="123">
        <f t="shared" si="499"/>
        <v>2828.920251</v>
      </c>
      <c r="AH7666" s="126" cm="1">
        <f t="array" ref="AH7666">_xlfn.XLOOKUP(AD7665,CDIHistorico_[Data],CDIHistorico_[CDI dia]/100,AH7665,0)</f>
        <v>5.4266000000000004E-4</v>
      </c>
      <c r="AI7666" s="2">
        <f t="shared" si="501"/>
        <v>2.8289202515704321</v>
      </c>
    </row>
    <row r="7667" spans="26:35" hidden="1" x14ac:dyDescent="0.25">
      <c r="Z7667"/>
      <c r="AD7667" s="5">
        <f t="shared" si="502"/>
        <v>47857</v>
      </c>
      <c r="AE7667" s="96" cm="1">
        <f t="array" ref="AE7667">_xlfn.XLOOKUP(AD7666,SELICHistorico[Data],SELICHistorico[SELIC dia]/100,AE7666,0)</f>
        <v>5.4266000000000004E-4</v>
      </c>
      <c r="AF7667" s="80">
        <f t="shared" si="500"/>
        <v>2.8304553934341494</v>
      </c>
      <c r="AG7667" s="123">
        <f t="shared" si="499"/>
        <v>2830.4553930000002</v>
      </c>
      <c r="AH7667" s="126" cm="1">
        <f t="array" ref="AH7667">_xlfn.XLOOKUP(AD7666,CDIHistorico_[Data],CDIHistorico_[CDI dia]/100,AH7666,0)</f>
        <v>5.4266000000000004E-4</v>
      </c>
      <c r="AI7667" s="2">
        <f t="shared" si="501"/>
        <v>2.8304553934341494</v>
      </c>
    </row>
    <row r="7668" spans="26:35" hidden="1" x14ac:dyDescent="0.25">
      <c r="Z7668"/>
      <c r="AD7668" s="5">
        <f t="shared" si="502"/>
        <v>47858</v>
      </c>
      <c r="AE7668" s="96" cm="1">
        <f t="array" ref="AE7668">_xlfn.XLOOKUP(AD7667,SELICHistorico[Data],SELICHistorico[SELIC dia]/100,AE7667,0)</f>
        <v>5.4266000000000004E-4</v>
      </c>
      <c r="AF7668" s="80">
        <f t="shared" si="500"/>
        <v>2.8319913683579503</v>
      </c>
      <c r="AG7668" s="123">
        <f t="shared" si="499"/>
        <v>2831.991368</v>
      </c>
      <c r="AH7668" s="126" cm="1">
        <f t="array" ref="AH7668">_xlfn.XLOOKUP(AD7667,CDIHistorico_[Data],CDIHistorico_[CDI dia]/100,AH7667,0)</f>
        <v>5.4266000000000004E-4</v>
      </c>
      <c r="AI7668" s="2">
        <f t="shared" si="501"/>
        <v>2.8319913683579503</v>
      </c>
    </row>
    <row r="7669" spans="26:35" hidden="1" x14ac:dyDescent="0.25">
      <c r="Z7669"/>
      <c r="AD7669" s="5">
        <f t="shared" si="502"/>
        <v>47861</v>
      </c>
      <c r="AE7669" s="96" cm="1">
        <f t="array" ref="AE7669">_xlfn.XLOOKUP(AD7668,SELICHistorico[Data],SELICHistorico[SELIC dia]/100,AE7668,0)</f>
        <v>5.4266000000000004E-4</v>
      </c>
      <c r="AF7669" s="80">
        <f t="shared" si="500"/>
        <v>2.8335281767939033</v>
      </c>
      <c r="AG7669" s="123">
        <f t="shared" si="499"/>
        <v>2833.5281759999998</v>
      </c>
      <c r="AH7669" s="126" cm="1">
        <f t="array" ref="AH7669">_xlfn.XLOOKUP(AD7668,CDIHistorico_[Data],CDIHistorico_[CDI dia]/100,AH7668,0)</f>
        <v>5.4266000000000004E-4</v>
      </c>
      <c r="AI7669" s="2">
        <f t="shared" si="501"/>
        <v>2.8335281767939033</v>
      </c>
    </row>
    <row r="7670" spans="26:35" hidden="1" x14ac:dyDescent="0.25">
      <c r="Z7670"/>
      <c r="AD7670" s="5">
        <f t="shared" si="502"/>
        <v>47862</v>
      </c>
      <c r="AE7670" s="96" cm="1">
        <f t="array" ref="AE7670">_xlfn.XLOOKUP(AD7669,SELICHistorico[Data],SELICHistorico[SELIC dia]/100,AE7669,0)</f>
        <v>5.4266000000000004E-4</v>
      </c>
      <c r="AF7670" s="80">
        <f t="shared" si="500"/>
        <v>2.8350658191943223</v>
      </c>
      <c r="AG7670" s="123">
        <f t="shared" si="499"/>
        <v>2835.0658189999999</v>
      </c>
      <c r="AH7670" s="126" cm="1">
        <f t="array" ref="AH7670">_xlfn.XLOOKUP(AD7669,CDIHistorico_[Data],CDIHistorico_[CDI dia]/100,AH7669,0)</f>
        <v>5.4266000000000004E-4</v>
      </c>
      <c r="AI7670" s="2">
        <f t="shared" si="501"/>
        <v>2.8350658191943223</v>
      </c>
    </row>
    <row r="7671" spans="26:35" hidden="1" x14ac:dyDescent="0.25">
      <c r="Z7671"/>
      <c r="AD7671" s="5">
        <f t="shared" si="502"/>
        <v>47863</v>
      </c>
      <c r="AE7671" s="96" cm="1">
        <f t="array" ref="AE7671">_xlfn.XLOOKUP(AD7670,SELICHistorico[Data],SELICHistorico[SELIC dia]/100,AE7670,0)</f>
        <v>5.4266000000000004E-4</v>
      </c>
      <c r="AF7671" s="80">
        <f t="shared" si="500"/>
        <v>2.8366042960117666</v>
      </c>
      <c r="AG7671" s="123">
        <f t="shared" si="499"/>
        <v>2836.604296</v>
      </c>
      <c r="AH7671" s="126" cm="1">
        <f t="array" ref="AH7671">_xlfn.XLOOKUP(AD7670,CDIHistorico_[Data],CDIHistorico_[CDI dia]/100,AH7670,0)</f>
        <v>5.4266000000000004E-4</v>
      </c>
      <c r="AI7671" s="2">
        <f t="shared" si="501"/>
        <v>2.8366042960117666</v>
      </c>
    </row>
    <row r="7672" spans="26:35" hidden="1" x14ac:dyDescent="0.25">
      <c r="Z7672"/>
      <c r="AD7672" s="5">
        <f t="shared" si="502"/>
        <v>47864</v>
      </c>
      <c r="AE7672" s="96" cm="1">
        <f t="array" ref="AE7672">_xlfn.XLOOKUP(AD7671,SELICHistorico[Data],SELICHistorico[SELIC dia]/100,AE7671,0)</f>
        <v>5.4266000000000004E-4</v>
      </c>
      <c r="AF7672" s="80">
        <f t="shared" si="500"/>
        <v>2.8381436076990405</v>
      </c>
      <c r="AG7672" s="123">
        <f t="shared" si="499"/>
        <v>2838.143607</v>
      </c>
      <c r="AH7672" s="126" cm="1">
        <f t="array" ref="AH7672">_xlfn.XLOOKUP(AD7671,CDIHistorico_[Data],CDIHistorico_[CDI dia]/100,AH7671,0)</f>
        <v>5.4266000000000004E-4</v>
      </c>
      <c r="AI7672" s="2">
        <f t="shared" si="501"/>
        <v>2.8381436076990405</v>
      </c>
    </row>
    <row r="7673" spans="26:35" hidden="1" x14ac:dyDescent="0.25">
      <c r="Z7673"/>
      <c r="AD7673" s="5">
        <f t="shared" si="502"/>
        <v>47865</v>
      </c>
      <c r="AE7673" s="96" cm="1">
        <f t="array" ref="AE7673">_xlfn.XLOOKUP(AD7672,SELICHistorico[Data],SELICHistorico[SELIC dia]/100,AE7672,0)</f>
        <v>5.4266000000000004E-4</v>
      </c>
      <c r="AF7673" s="80">
        <f t="shared" si="500"/>
        <v>2.8396837547091947</v>
      </c>
      <c r="AG7673" s="123">
        <f t="shared" si="499"/>
        <v>2839.6837540000001</v>
      </c>
      <c r="AH7673" s="126" cm="1">
        <f t="array" ref="AH7673">_xlfn.XLOOKUP(AD7672,CDIHistorico_[Data],CDIHistorico_[CDI dia]/100,AH7672,0)</f>
        <v>5.4266000000000004E-4</v>
      </c>
      <c r="AI7673" s="2">
        <f t="shared" si="501"/>
        <v>2.8396837547091947</v>
      </c>
    </row>
    <row r="7674" spans="26:35" hidden="1" x14ac:dyDescent="0.25">
      <c r="Z7674"/>
      <c r="AD7674" s="5">
        <f t="shared" si="502"/>
        <v>47868</v>
      </c>
      <c r="AE7674" s="96" cm="1">
        <f t="array" ref="AE7674">_xlfn.XLOOKUP(AD7673,SELICHistorico[Data],SELICHistorico[SELIC dia]/100,AE7673,0)</f>
        <v>5.4266000000000004E-4</v>
      </c>
      <c r="AF7674" s="80">
        <f t="shared" si="500"/>
        <v>2.8412247374955251</v>
      </c>
      <c r="AG7674" s="123">
        <f t="shared" si="499"/>
        <v>2841.224737</v>
      </c>
      <c r="AH7674" s="126" cm="1">
        <f t="array" ref="AH7674">_xlfn.XLOOKUP(AD7673,CDIHistorico_[Data],CDIHistorico_[CDI dia]/100,AH7673,0)</f>
        <v>5.4266000000000004E-4</v>
      </c>
      <c r="AI7674" s="2">
        <f t="shared" si="501"/>
        <v>2.8412247374955251</v>
      </c>
    </row>
    <row r="7675" spans="26:35" hidden="1" x14ac:dyDescent="0.25">
      <c r="Z7675"/>
      <c r="AD7675" s="5">
        <f t="shared" si="502"/>
        <v>47869</v>
      </c>
      <c r="AE7675" s="96" cm="1">
        <f t="array" ref="AE7675">_xlfn.XLOOKUP(AD7674,SELICHistorico[Data],SELICHistorico[SELIC dia]/100,AE7674,0)</f>
        <v>5.4266000000000004E-4</v>
      </c>
      <c r="AF7675" s="80">
        <f t="shared" si="500"/>
        <v>2.8427665565115743</v>
      </c>
      <c r="AG7675" s="123">
        <f t="shared" si="499"/>
        <v>2842.766556</v>
      </c>
      <c r="AH7675" s="126" cm="1">
        <f t="array" ref="AH7675">_xlfn.XLOOKUP(AD7674,CDIHistorico_[Data],CDIHistorico_[CDI dia]/100,AH7674,0)</f>
        <v>5.4266000000000004E-4</v>
      </c>
      <c r="AI7675" s="2">
        <f t="shared" si="501"/>
        <v>2.8427665565115743</v>
      </c>
    </row>
    <row r="7676" spans="26:35" hidden="1" x14ac:dyDescent="0.25">
      <c r="Z7676"/>
      <c r="AD7676" s="5">
        <f t="shared" si="502"/>
        <v>47870</v>
      </c>
      <c r="AE7676" s="96" cm="1">
        <f t="array" ref="AE7676">_xlfn.XLOOKUP(AD7675,SELICHistorico[Data],SELICHistorico[SELIC dia]/100,AE7675,0)</f>
        <v>5.4266000000000004E-4</v>
      </c>
      <c r="AF7676" s="80">
        <f t="shared" si="500"/>
        <v>2.8443092122111309</v>
      </c>
      <c r="AG7676" s="123">
        <f t="shared" si="499"/>
        <v>2844.3092120000001</v>
      </c>
      <c r="AH7676" s="126" cm="1">
        <f t="array" ref="AH7676">_xlfn.XLOOKUP(AD7675,CDIHistorico_[Data],CDIHistorico_[CDI dia]/100,AH7675,0)</f>
        <v>5.4266000000000004E-4</v>
      </c>
      <c r="AI7676" s="2">
        <f t="shared" si="501"/>
        <v>2.8443092122111309</v>
      </c>
    </row>
    <row r="7677" spans="26:35" hidden="1" x14ac:dyDescent="0.25">
      <c r="Z7677"/>
      <c r="AD7677" s="5">
        <f t="shared" si="502"/>
        <v>47871</v>
      </c>
      <c r="AE7677" s="96" cm="1">
        <f t="array" ref="AE7677">_xlfn.XLOOKUP(AD7676,SELICHistorico[Data],SELICHistorico[SELIC dia]/100,AE7676,0)</f>
        <v>5.4266000000000004E-4</v>
      </c>
      <c r="AF7677" s="80">
        <f t="shared" si="500"/>
        <v>2.8458527050482294</v>
      </c>
      <c r="AG7677" s="123">
        <f t="shared" si="499"/>
        <v>2845.8527049999998</v>
      </c>
      <c r="AH7677" s="126" cm="1">
        <f t="array" ref="AH7677">_xlfn.XLOOKUP(AD7676,CDIHistorico_[Data],CDIHistorico_[CDI dia]/100,AH7676,0)</f>
        <v>5.4266000000000004E-4</v>
      </c>
      <c r="AI7677" s="2">
        <f t="shared" si="501"/>
        <v>2.8458527050482294</v>
      </c>
    </row>
    <row r="7678" spans="26:35" hidden="1" x14ac:dyDescent="0.25">
      <c r="Z7678"/>
      <c r="AD7678" s="5">
        <f t="shared" si="502"/>
        <v>47872</v>
      </c>
      <c r="AE7678" s="96" cm="1">
        <f t="array" ref="AE7678">_xlfn.XLOOKUP(AD7677,SELICHistorico[Data],SELICHistorico[SELIC dia]/100,AE7677,0)</f>
        <v>5.4266000000000004E-4</v>
      </c>
      <c r="AF7678" s="80">
        <f t="shared" si="500"/>
        <v>2.847397035477151</v>
      </c>
      <c r="AG7678" s="123">
        <f t="shared" si="499"/>
        <v>2847.397035</v>
      </c>
      <c r="AH7678" s="126" cm="1">
        <f t="array" ref="AH7678">_xlfn.XLOOKUP(AD7677,CDIHistorico_[Data],CDIHistorico_[CDI dia]/100,AH7677,0)</f>
        <v>5.4266000000000004E-4</v>
      </c>
      <c r="AI7678" s="2">
        <f t="shared" si="501"/>
        <v>2.847397035477151</v>
      </c>
    </row>
    <row r="7679" spans="26:35" hidden="1" x14ac:dyDescent="0.25">
      <c r="Z7679"/>
      <c r="AD7679" s="5">
        <f t="shared" si="502"/>
        <v>47875</v>
      </c>
      <c r="AE7679" s="96" cm="1">
        <f t="array" ref="AE7679">_xlfn.XLOOKUP(AD7678,SELICHistorico[Data],SELICHistorico[SELIC dia]/100,AE7678,0)</f>
        <v>5.4266000000000004E-4</v>
      </c>
      <c r="AF7679" s="80">
        <f t="shared" si="500"/>
        <v>2.848942203952423</v>
      </c>
      <c r="AG7679" s="123">
        <f t="shared" si="499"/>
        <v>2848.9422030000001</v>
      </c>
      <c r="AH7679" s="126" cm="1">
        <f t="array" ref="AH7679">_xlfn.XLOOKUP(AD7678,CDIHistorico_[Data],CDIHistorico_[CDI dia]/100,AH7678,0)</f>
        <v>5.4266000000000004E-4</v>
      </c>
      <c r="AI7679" s="2">
        <f t="shared" si="501"/>
        <v>2.848942203952423</v>
      </c>
    </row>
    <row r="7680" spans="26:35" hidden="1" x14ac:dyDescent="0.25">
      <c r="Z7680"/>
      <c r="AD7680" s="5">
        <f t="shared" si="502"/>
        <v>47876</v>
      </c>
      <c r="AE7680" s="96" cm="1">
        <f t="array" ref="AE7680">_xlfn.XLOOKUP(AD7679,SELICHistorico[Data],SELICHistorico[SELIC dia]/100,AE7679,0)</f>
        <v>5.4266000000000004E-4</v>
      </c>
      <c r="AF7680" s="80">
        <f t="shared" si="500"/>
        <v>2.8504882109288201</v>
      </c>
      <c r="AG7680" s="123">
        <f t="shared" si="499"/>
        <v>2850.48821</v>
      </c>
      <c r="AH7680" s="126" cm="1">
        <f t="array" ref="AH7680">_xlfn.XLOOKUP(AD7679,CDIHistorico_[Data],CDIHistorico_[CDI dia]/100,AH7679,0)</f>
        <v>5.4266000000000004E-4</v>
      </c>
      <c r="AI7680" s="2">
        <f t="shared" si="501"/>
        <v>2.8504882109288201</v>
      </c>
    </row>
    <row r="7681" spans="26:35" hidden="1" x14ac:dyDescent="0.25">
      <c r="Z7681"/>
      <c r="AD7681" s="5">
        <f t="shared" si="502"/>
        <v>47877</v>
      </c>
      <c r="AE7681" s="96" cm="1">
        <f t="array" ref="AE7681">_xlfn.XLOOKUP(AD7680,SELICHistorico[Data],SELICHistorico[SELIC dia]/100,AE7680,0)</f>
        <v>5.4266000000000004E-4</v>
      </c>
      <c r="AF7681" s="80">
        <f t="shared" si="500"/>
        <v>2.8520350568613626</v>
      </c>
      <c r="AG7681" s="123">
        <f t="shared" si="499"/>
        <v>2852.0350560000002</v>
      </c>
      <c r="AH7681" s="126" cm="1">
        <f t="array" ref="AH7681">_xlfn.XLOOKUP(AD7680,CDIHistorico_[Data],CDIHistorico_[CDI dia]/100,AH7680,0)</f>
        <v>5.4266000000000004E-4</v>
      </c>
      <c r="AI7681" s="2">
        <f t="shared" si="501"/>
        <v>2.8520350568613626</v>
      </c>
    </row>
    <row r="7682" spans="26:35" hidden="1" x14ac:dyDescent="0.25">
      <c r="Z7682"/>
      <c r="AD7682" s="5">
        <f t="shared" si="502"/>
        <v>47878</v>
      </c>
      <c r="AE7682" s="96" cm="1">
        <f t="array" ref="AE7682">_xlfn.XLOOKUP(AD7681,SELICHistorico[Data],SELICHistorico[SELIC dia]/100,AE7681,0)</f>
        <v>5.4266000000000004E-4</v>
      </c>
      <c r="AF7682" s="80">
        <f t="shared" si="500"/>
        <v>2.8535827422053193</v>
      </c>
      <c r="AG7682" s="123">
        <f t="shared" si="499"/>
        <v>2853.5827420000001</v>
      </c>
      <c r="AH7682" s="126" cm="1">
        <f t="array" ref="AH7682">_xlfn.XLOOKUP(AD7681,CDIHistorico_[Data],CDIHistorico_[CDI dia]/100,AH7681,0)</f>
        <v>5.4266000000000004E-4</v>
      </c>
      <c r="AI7682" s="2">
        <f t="shared" si="501"/>
        <v>2.8535827422053193</v>
      </c>
    </row>
    <row r="7683" spans="26:35" hidden="1" x14ac:dyDescent="0.25">
      <c r="Z7683"/>
      <c r="AD7683" s="5">
        <f t="shared" si="502"/>
        <v>47879</v>
      </c>
      <c r="AE7683" s="96" cm="1">
        <f t="array" ref="AE7683">_xlfn.XLOOKUP(AD7682,SELICHistorico[Data],SELICHistorico[SELIC dia]/100,AE7682,0)</f>
        <v>5.4266000000000004E-4</v>
      </c>
      <c r="AF7683" s="80">
        <f t="shared" si="500"/>
        <v>2.8551312674162044</v>
      </c>
      <c r="AG7683" s="123">
        <f t="shared" si="499"/>
        <v>2855.1312670000002</v>
      </c>
      <c r="AH7683" s="126" cm="1">
        <f t="array" ref="AH7683">_xlfn.XLOOKUP(AD7682,CDIHistorico_[Data],CDIHistorico_[CDI dia]/100,AH7682,0)</f>
        <v>5.4266000000000004E-4</v>
      </c>
      <c r="AI7683" s="2">
        <f t="shared" si="501"/>
        <v>2.8551312674162044</v>
      </c>
    </row>
    <row r="7684" spans="26:35" hidden="1" x14ac:dyDescent="0.25">
      <c r="Z7684"/>
      <c r="AD7684" s="5">
        <f t="shared" si="502"/>
        <v>47882</v>
      </c>
      <c r="AE7684" s="96" cm="1">
        <f t="array" ref="AE7684">_xlfn.XLOOKUP(AD7683,SELICHistorico[Data],SELICHistorico[SELIC dia]/100,AE7683,0)</f>
        <v>5.4266000000000004E-4</v>
      </c>
      <c r="AF7684" s="80">
        <f t="shared" si="500"/>
        <v>2.8566806329497805</v>
      </c>
      <c r="AG7684" s="123">
        <f t="shared" si="499"/>
        <v>2856.6806320000001</v>
      </c>
      <c r="AH7684" s="126" cm="1">
        <f t="array" ref="AH7684">_xlfn.XLOOKUP(AD7683,CDIHistorico_[Data],CDIHistorico_[CDI dia]/100,AH7683,0)</f>
        <v>5.4266000000000004E-4</v>
      </c>
      <c r="AI7684" s="2">
        <f t="shared" si="501"/>
        <v>2.8566806329497805</v>
      </c>
    </row>
    <row r="7685" spans="26:35" hidden="1" x14ac:dyDescent="0.25">
      <c r="Z7685"/>
      <c r="AD7685" s="5">
        <f t="shared" si="502"/>
        <v>47883</v>
      </c>
      <c r="AE7685" s="96" cm="1">
        <f t="array" ref="AE7685">_xlfn.XLOOKUP(AD7684,SELICHistorico[Data],SELICHistorico[SELIC dia]/100,AE7684,0)</f>
        <v>5.4266000000000004E-4</v>
      </c>
      <c r="AF7685" s="80">
        <f t="shared" si="500"/>
        <v>2.858230839262057</v>
      </c>
      <c r="AG7685" s="123">
        <f t="shared" si="499"/>
        <v>2858.2308389999998</v>
      </c>
      <c r="AH7685" s="126" cm="1">
        <f t="array" ref="AH7685">_xlfn.XLOOKUP(AD7684,CDIHistorico_[Data],CDIHistorico_[CDI dia]/100,AH7684,0)</f>
        <v>5.4266000000000004E-4</v>
      </c>
      <c r="AI7685" s="2">
        <f t="shared" si="501"/>
        <v>2.858230839262057</v>
      </c>
    </row>
    <row r="7686" spans="26:35" hidden="1" x14ac:dyDescent="0.25">
      <c r="Z7686"/>
      <c r="AD7686" s="5">
        <f t="shared" si="502"/>
        <v>47884</v>
      </c>
      <c r="AE7686" s="96" cm="1">
        <f t="array" ref="AE7686">_xlfn.XLOOKUP(AD7685,SELICHistorico[Data],SELICHistorico[SELIC dia]/100,AE7685,0)</f>
        <v>5.4266000000000004E-4</v>
      </c>
      <c r="AF7686" s="80">
        <f t="shared" si="500"/>
        <v>2.8597818868092912</v>
      </c>
      <c r="AG7686" s="123">
        <f t="shared" si="499"/>
        <v>2859.7818860000002</v>
      </c>
      <c r="AH7686" s="126" cm="1">
        <f t="array" ref="AH7686">_xlfn.XLOOKUP(AD7685,CDIHistorico_[Data],CDIHistorico_[CDI dia]/100,AH7685,0)</f>
        <v>5.4266000000000004E-4</v>
      </c>
      <c r="AI7686" s="2">
        <f t="shared" si="501"/>
        <v>2.8597818868092912</v>
      </c>
    </row>
    <row r="7687" spans="26:35" hidden="1" x14ac:dyDescent="0.25">
      <c r="Z7687"/>
      <c r="AD7687" s="5">
        <f t="shared" si="502"/>
        <v>47885</v>
      </c>
      <c r="AE7687" s="96" cm="1">
        <f t="array" ref="AE7687">_xlfn.XLOOKUP(AD7686,SELICHistorico[Data],SELICHistorico[SELIC dia]/100,AE7686,0)</f>
        <v>5.4266000000000004E-4</v>
      </c>
      <c r="AF7687" s="80">
        <f t="shared" si="500"/>
        <v>2.8613337760479873</v>
      </c>
      <c r="AG7687" s="123">
        <f t="shared" si="499"/>
        <v>2861.3337759999999</v>
      </c>
      <c r="AH7687" s="126" cm="1">
        <f t="array" ref="AH7687">_xlfn.XLOOKUP(AD7686,CDIHistorico_[Data],CDIHistorico_[CDI dia]/100,AH7686,0)</f>
        <v>5.4266000000000004E-4</v>
      </c>
      <c r="AI7687" s="2">
        <f t="shared" si="501"/>
        <v>2.8613337760479873</v>
      </c>
    </row>
    <row r="7688" spans="26:35" hidden="1" x14ac:dyDescent="0.25">
      <c r="Z7688"/>
      <c r="AD7688" s="5">
        <f t="shared" si="502"/>
        <v>47886</v>
      </c>
      <c r="AE7688" s="96" cm="1">
        <f t="array" ref="AE7688">_xlfn.XLOOKUP(AD7687,SELICHistorico[Data],SELICHistorico[SELIC dia]/100,AE7687,0)</f>
        <v>5.4266000000000004E-4</v>
      </c>
      <c r="AF7688" s="80">
        <f t="shared" si="500"/>
        <v>2.8628865074348977</v>
      </c>
      <c r="AG7688" s="123">
        <f t="shared" si="499"/>
        <v>2862.8865070000002</v>
      </c>
      <c r="AH7688" s="126" cm="1">
        <f t="array" ref="AH7688">_xlfn.XLOOKUP(AD7687,CDIHistorico_[Data],CDIHistorico_[CDI dia]/100,AH7687,0)</f>
        <v>5.4266000000000004E-4</v>
      </c>
      <c r="AI7688" s="2">
        <f t="shared" si="501"/>
        <v>2.8628865074348977</v>
      </c>
    </row>
    <row r="7689" spans="26:35" hidden="1" x14ac:dyDescent="0.25">
      <c r="Z7689"/>
      <c r="AD7689" s="5">
        <f t="shared" si="502"/>
        <v>47889</v>
      </c>
      <c r="AE7689" s="96" cm="1">
        <f t="array" ref="AE7689">_xlfn.XLOOKUP(AD7688,SELICHistorico[Data],SELICHistorico[SELIC dia]/100,AE7688,0)</f>
        <v>5.4266000000000004E-4</v>
      </c>
      <c r="AF7689" s="80">
        <f t="shared" si="500"/>
        <v>2.8644400814270226</v>
      </c>
      <c r="AG7689" s="123">
        <f t="shared" si="499"/>
        <v>2864.4400810000002</v>
      </c>
      <c r="AH7689" s="126" cm="1">
        <f t="array" ref="AH7689">_xlfn.XLOOKUP(AD7688,CDIHistorico_[Data],CDIHistorico_[CDI dia]/100,AH7688,0)</f>
        <v>5.4266000000000004E-4</v>
      </c>
      <c r="AI7689" s="2">
        <f t="shared" si="501"/>
        <v>2.8644400814270226</v>
      </c>
    </row>
    <row r="7690" spans="26:35" hidden="1" x14ac:dyDescent="0.25">
      <c r="Z7690"/>
      <c r="AD7690" s="5">
        <f t="shared" si="502"/>
        <v>47890</v>
      </c>
      <c r="AE7690" s="96" cm="1">
        <f t="array" ref="AE7690">_xlfn.XLOOKUP(AD7689,SELICHistorico[Data],SELICHistorico[SELIC dia]/100,AE7689,0)</f>
        <v>5.4266000000000004E-4</v>
      </c>
      <c r="AF7690" s="80">
        <f t="shared" si="500"/>
        <v>2.8659944984816099</v>
      </c>
      <c r="AG7690" s="123">
        <f t="shared" si="499"/>
        <v>2865.994498</v>
      </c>
      <c r="AH7690" s="126" cm="1">
        <f t="array" ref="AH7690">_xlfn.XLOOKUP(AD7689,CDIHistorico_[Data],CDIHistorico_[CDI dia]/100,AH7689,0)</f>
        <v>5.4266000000000004E-4</v>
      </c>
      <c r="AI7690" s="2">
        <f t="shared" si="501"/>
        <v>2.8659944984816099</v>
      </c>
    </row>
    <row r="7691" spans="26:35" hidden="1" x14ac:dyDescent="0.25">
      <c r="Z7691"/>
      <c r="AD7691" s="5">
        <f t="shared" si="502"/>
        <v>47891</v>
      </c>
      <c r="AE7691" s="96" cm="1">
        <f t="array" ref="AE7691">_xlfn.XLOOKUP(AD7690,SELICHistorico[Data],SELICHistorico[SELIC dia]/100,AE7690,0)</f>
        <v>5.4266000000000004E-4</v>
      </c>
      <c r="AF7691" s="80">
        <f t="shared" si="500"/>
        <v>2.8675497590561561</v>
      </c>
      <c r="AG7691" s="123">
        <f t="shared" si="499"/>
        <v>2867.549759</v>
      </c>
      <c r="AH7691" s="126" cm="1">
        <f t="array" ref="AH7691">_xlfn.XLOOKUP(AD7690,CDIHistorico_[Data],CDIHistorico_[CDI dia]/100,AH7690,0)</f>
        <v>5.4266000000000004E-4</v>
      </c>
      <c r="AI7691" s="2">
        <f t="shared" si="501"/>
        <v>2.8675497590561561</v>
      </c>
    </row>
    <row r="7692" spans="26:35" hidden="1" x14ac:dyDescent="0.25">
      <c r="Z7692"/>
      <c r="AD7692" s="5">
        <f t="shared" si="502"/>
        <v>47892</v>
      </c>
      <c r="AE7692" s="96" cm="1">
        <f t="array" ref="AE7692">_xlfn.XLOOKUP(AD7691,SELICHistorico[Data],SELICHistorico[SELIC dia]/100,AE7691,0)</f>
        <v>5.4266000000000004E-4</v>
      </c>
      <c r="AF7692" s="80">
        <f t="shared" si="500"/>
        <v>2.8691058636084055</v>
      </c>
      <c r="AG7692" s="123">
        <f t="shared" ref="AG7692:AG7755" si="503">TRUNC(1000*AF7692,6)</f>
        <v>2869.1058630000002</v>
      </c>
      <c r="AH7692" s="126" cm="1">
        <f t="array" ref="AH7692">_xlfn.XLOOKUP(AD7691,CDIHistorico_[Data],CDIHistorico_[CDI dia]/100,AH7691,0)</f>
        <v>5.4266000000000004E-4</v>
      </c>
      <c r="AI7692" s="2">
        <f t="shared" si="501"/>
        <v>2.8691058636084055</v>
      </c>
    </row>
    <row r="7693" spans="26:35" hidden="1" x14ac:dyDescent="0.25">
      <c r="Z7693"/>
      <c r="AD7693" s="5">
        <f t="shared" si="502"/>
        <v>47893</v>
      </c>
      <c r="AE7693" s="96" cm="1">
        <f t="array" ref="AE7693">_xlfn.XLOOKUP(AD7692,SELICHistorico[Data],SELICHistorico[SELIC dia]/100,AE7692,0)</f>
        <v>5.4266000000000004E-4</v>
      </c>
      <c r="AF7693" s="80">
        <f t="shared" ref="AF7693:AF7756" si="504">AF7692*(1+AE7693)</f>
        <v>2.8706628125963514</v>
      </c>
      <c r="AG7693" s="123">
        <f t="shared" si="503"/>
        <v>2870.662812</v>
      </c>
      <c r="AH7693" s="126" cm="1">
        <f t="array" ref="AH7693">_xlfn.XLOOKUP(AD7692,CDIHistorico_[Data],CDIHistorico_[CDI dia]/100,AH7692,0)</f>
        <v>5.4266000000000004E-4</v>
      </c>
      <c r="AI7693" s="2">
        <f t="shared" ref="AI7693:AI7756" si="505">AI7692*(1+AH7693)</f>
        <v>2.8706628125963514</v>
      </c>
    </row>
    <row r="7694" spans="26:35" hidden="1" x14ac:dyDescent="0.25">
      <c r="Z7694"/>
      <c r="AD7694" s="5">
        <f t="shared" si="502"/>
        <v>47896</v>
      </c>
      <c r="AE7694" s="96" cm="1">
        <f t="array" ref="AE7694">_xlfn.XLOOKUP(AD7693,SELICHistorico[Data],SELICHistorico[SELIC dia]/100,AE7693,0)</f>
        <v>5.4266000000000004E-4</v>
      </c>
      <c r="AF7694" s="80">
        <f t="shared" si="504"/>
        <v>2.8722206064782352</v>
      </c>
      <c r="AG7694" s="123">
        <f t="shared" si="503"/>
        <v>2872.2206059999999</v>
      </c>
      <c r="AH7694" s="126" cm="1">
        <f t="array" ref="AH7694">_xlfn.XLOOKUP(AD7693,CDIHistorico_[Data],CDIHistorico_[CDI dia]/100,AH7693,0)</f>
        <v>5.4266000000000004E-4</v>
      </c>
      <c r="AI7694" s="2">
        <f t="shared" si="505"/>
        <v>2.8722206064782352</v>
      </c>
    </row>
    <row r="7695" spans="26:35" hidden="1" x14ac:dyDescent="0.25">
      <c r="Z7695"/>
      <c r="AD7695" s="5">
        <f t="shared" si="502"/>
        <v>47897</v>
      </c>
      <c r="AE7695" s="96" cm="1">
        <f t="array" ref="AE7695">_xlfn.XLOOKUP(AD7694,SELICHistorico[Data],SELICHistorico[SELIC dia]/100,AE7694,0)</f>
        <v>5.4266000000000004E-4</v>
      </c>
      <c r="AF7695" s="80">
        <f t="shared" si="504"/>
        <v>2.8737792457125466</v>
      </c>
      <c r="AG7695" s="123">
        <f t="shared" si="503"/>
        <v>2873.7792450000002</v>
      </c>
      <c r="AH7695" s="126" cm="1">
        <f t="array" ref="AH7695">_xlfn.XLOOKUP(AD7694,CDIHistorico_[Data],CDIHistorico_[CDI dia]/100,AH7694,0)</f>
        <v>5.4266000000000004E-4</v>
      </c>
      <c r="AI7695" s="2">
        <f t="shared" si="505"/>
        <v>2.8737792457125466</v>
      </c>
    </row>
    <row r="7696" spans="26:35" hidden="1" x14ac:dyDescent="0.25">
      <c r="Z7696"/>
      <c r="AD7696" s="5">
        <f t="shared" si="502"/>
        <v>47898</v>
      </c>
      <c r="AE7696" s="96" cm="1">
        <f t="array" ref="AE7696">_xlfn.XLOOKUP(AD7695,SELICHistorico[Data],SELICHistorico[SELIC dia]/100,AE7695,0)</f>
        <v>5.4266000000000004E-4</v>
      </c>
      <c r="AF7696" s="80">
        <f t="shared" si="504"/>
        <v>2.8753387307580249</v>
      </c>
      <c r="AG7696" s="123">
        <f t="shared" si="503"/>
        <v>2875.3387299999999</v>
      </c>
      <c r="AH7696" s="126" cm="1">
        <f t="array" ref="AH7696">_xlfn.XLOOKUP(AD7695,CDIHistorico_[Data],CDIHistorico_[CDI dia]/100,AH7695,0)</f>
        <v>5.4266000000000004E-4</v>
      </c>
      <c r="AI7696" s="2">
        <f t="shared" si="505"/>
        <v>2.8753387307580249</v>
      </c>
    </row>
    <row r="7697" spans="26:35" hidden="1" x14ac:dyDescent="0.25">
      <c r="Z7697"/>
      <c r="AD7697" s="5">
        <f t="shared" si="502"/>
        <v>47899</v>
      </c>
      <c r="AE7697" s="96" cm="1">
        <f t="array" ref="AE7697">_xlfn.XLOOKUP(AD7696,SELICHistorico[Data],SELICHistorico[SELIC dia]/100,AE7696,0)</f>
        <v>5.4266000000000004E-4</v>
      </c>
      <c r="AF7697" s="80">
        <f t="shared" si="504"/>
        <v>2.8768990620736581</v>
      </c>
      <c r="AG7697" s="123">
        <f t="shared" si="503"/>
        <v>2876.899062</v>
      </c>
      <c r="AH7697" s="126" cm="1">
        <f t="array" ref="AH7697">_xlfn.XLOOKUP(AD7696,CDIHistorico_[Data],CDIHistorico_[CDI dia]/100,AH7696,0)</f>
        <v>5.4266000000000004E-4</v>
      </c>
      <c r="AI7697" s="2">
        <f t="shared" si="505"/>
        <v>2.8768990620736581</v>
      </c>
    </row>
    <row r="7698" spans="26:35" hidden="1" x14ac:dyDescent="0.25">
      <c r="Z7698"/>
      <c r="AD7698" s="5">
        <f t="shared" si="502"/>
        <v>47900</v>
      </c>
      <c r="AE7698" s="96" cm="1">
        <f t="array" ref="AE7698">_xlfn.XLOOKUP(AD7697,SELICHistorico[Data],SELICHistorico[SELIC dia]/100,AE7697,0)</f>
        <v>5.4266000000000004E-4</v>
      </c>
      <c r="AF7698" s="80">
        <f t="shared" si="504"/>
        <v>2.8784602401186832</v>
      </c>
      <c r="AG7698" s="123">
        <f t="shared" si="503"/>
        <v>2878.4602399999999</v>
      </c>
      <c r="AH7698" s="126" cm="1">
        <f t="array" ref="AH7698">_xlfn.XLOOKUP(AD7697,CDIHistorico_[Data],CDIHistorico_[CDI dia]/100,AH7697,0)</f>
        <v>5.4266000000000004E-4</v>
      </c>
      <c r="AI7698" s="2">
        <f t="shared" si="505"/>
        <v>2.8784602401186832</v>
      </c>
    </row>
    <row r="7699" spans="26:35" hidden="1" x14ac:dyDescent="0.25">
      <c r="Z7699"/>
      <c r="AD7699" s="5">
        <f t="shared" si="502"/>
        <v>47905</v>
      </c>
      <c r="AE7699" s="96" cm="1">
        <f t="array" ref="AE7699">_xlfn.XLOOKUP(AD7698,SELICHistorico[Data],SELICHistorico[SELIC dia]/100,AE7698,0)</f>
        <v>5.4266000000000004E-4</v>
      </c>
      <c r="AF7699" s="80">
        <f t="shared" si="504"/>
        <v>2.880022265352586</v>
      </c>
      <c r="AG7699" s="123">
        <f t="shared" si="503"/>
        <v>2880.0222650000001</v>
      </c>
      <c r="AH7699" s="126" cm="1">
        <f t="array" ref="AH7699">_xlfn.XLOOKUP(AD7698,CDIHistorico_[Data],CDIHistorico_[CDI dia]/100,AH7698,0)</f>
        <v>5.4266000000000004E-4</v>
      </c>
      <c r="AI7699" s="2">
        <f t="shared" si="505"/>
        <v>2.880022265352586</v>
      </c>
    </row>
    <row r="7700" spans="26:35" hidden="1" x14ac:dyDescent="0.25">
      <c r="Z7700"/>
      <c r="AD7700" s="5">
        <f t="shared" ref="AD7700:AD7763" si="506">WORKDAY(AD7699,1,feriados)</f>
        <v>47906</v>
      </c>
      <c r="AE7700" s="96" cm="1">
        <f t="array" ref="AE7700">_xlfn.XLOOKUP(AD7699,SELICHistorico[Data],SELICHistorico[SELIC dia]/100,AE7699,0)</f>
        <v>5.4266000000000004E-4</v>
      </c>
      <c r="AF7700" s="80">
        <f t="shared" si="504"/>
        <v>2.8815851382351023</v>
      </c>
      <c r="AG7700" s="123">
        <f t="shared" si="503"/>
        <v>2881.5851379999999</v>
      </c>
      <c r="AH7700" s="126" cm="1">
        <f t="array" ref="AH7700">_xlfn.XLOOKUP(AD7699,CDIHistorico_[Data],CDIHistorico_[CDI dia]/100,AH7699,0)</f>
        <v>5.4266000000000004E-4</v>
      </c>
      <c r="AI7700" s="2">
        <f t="shared" si="505"/>
        <v>2.8815851382351023</v>
      </c>
    </row>
    <row r="7701" spans="26:35" hidden="1" x14ac:dyDescent="0.25">
      <c r="Z7701"/>
      <c r="AD7701" s="5">
        <f t="shared" si="506"/>
        <v>47907</v>
      </c>
      <c r="AE7701" s="96" cm="1">
        <f t="array" ref="AE7701">_xlfn.XLOOKUP(AD7700,SELICHistorico[Data],SELICHistorico[SELIC dia]/100,AE7700,0)</f>
        <v>5.4266000000000004E-4</v>
      </c>
      <c r="AF7701" s="80">
        <f t="shared" si="504"/>
        <v>2.8831488592262171</v>
      </c>
      <c r="AG7701" s="123">
        <f t="shared" si="503"/>
        <v>2883.1488589999999</v>
      </c>
      <c r="AH7701" s="126" cm="1">
        <f t="array" ref="AH7701">_xlfn.XLOOKUP(AD7700,CDIHistorico_[Data],CDIHistorico_[CDI dia]/100,AH7700,0)</f>
        <v>5.4266000000000004E-4</v>
      </c>
      <c r="AI7701" s="2">
        <f t="shared" si="505"/>
        <v>2.8831488592262171</v>
      </c>
    </row>
    <row r="7702" spans="26:35" hidden="1" x14ac:dyDescent="0.25">
      <c r="Z7702"/>
      <c r="AD7702" s="5">
        <f t="shared" si="506"/>
        <v>47910</v>
      </c>
      <c r="AE7702" s="96" cm="1">
        <f t="array" ref="AE7702">_xlfn.XLOOKUP(AD7701,SELICHistorico[Data],SELICHistorico[SELIC dia]/100,AE7701,0)</f>
        <v>5.4266000000000004E-4</v>
      </c>
      <c r="AF7702" s="80">
        <f t="shared" si="504"/>
        <v>2.8847134287861649</v>
      </c>
      <c r="AG7702" s="123">
        <f t="shared" si="503"/>
        <v>2884.713428</v>
      </c>
      <c r="AH7702" s="126" cm="1">
        <f t="array" ref="AH7702">_xlfn.XLOOKUP(AD7701,CDIHistorico_[Data],CDIHistorico_[CDI dia]/100,AH7701,0)</f>
        <v>5.4266000000000004E-4</v>
      </c>
      <c r="AI7702" s="2">
        <f t="shared" si="505"/>
        <v>2.8847134287861649</v>
      </c>
    </row>
    <row r="7703" spans="26:35" hidden="1" x14ac:dyDescent="0.25">
      <c r="Z7703"/>
      <c r="AD7703" s="5">
        <f t="shared" si="506"/>
        <v>47911</v>
      </c>
      <c r="AE7703" s="96" cm="1">
        <f t="array" ref="AE7703">_xlfn.XLOOKUP(AD7702,SELICHistorico[Data],SELICHistorico[SELIC dia]/100,AE7702,0)</f>
        <v>5.4266000000000004E-4</v>
      </c>
      <c r="AF7703" s="80">
        <f t="shared" si="504"/>
        <v>2.8862788473754302</v>
      </c>
      <c r="AG7703" s="123">
        <f t="shared" si="503"/>
        <v>2886.278847</v>
      </c>
      <c r="AH7703" s="126" cm="1">
        <f t="array" ref="AH7703">_xlfn.XLOOKUP(AD7702,CDIHistorico_[Data],CDIHistorico_[CDI dia]/100,AH7702,0)</f>
        <v>5.4266000000000004E-4</v>
      </c>
      <c r="AI7703" s="2">
        <f t="shared" si="505"/>
        <v>2.8862788473754302</v>
      </c>
    </row>
    <row r="7704" spans="26:35" hidden="1" x14ac:dyDescent="0.25">
      <c r="Z7704"/>
      <c r="AD7704" s="5">
        <f t="shared" si="506"/>
        <v>47912</v>
      </c>
      <c r="AE7704" s="96" cm="1">
        <f t="array" ref="AE7704">_xlfn.XLOOKUP(AD7703,SELICHistorico[Data],SELICHistorico[SELIC dia]/100,AE7703,0)</f>
        <v>5.4266000000000004E-4</v>
      </c>
      <c r="AF7704" s="80">
        <f t="shared" si="504"/>
        <v>2.8878451154547471</v>
      </c>
      <c r="AG7704" s="123">
        <f t="shared" si="503"/>
        <v>2887.8451150000001</v>
      </c>
      <c r="AH7704" s="126" cm="1">
        <f t="array" ref="AH7704">_xlfn.XLOOKUP(AD7703,CDIHistorico_[Data],CDIHistorico_[CDI dia]/100,AH7703,0)</f>
        <v>5.4266000000000004E-4</v>
      </c>
      <c r="AI7704" s="2">
        <f t="shared" si="505"/>
        <v>2.8878451154547471</v>
      </c>
    </row>
    <row r="7705" spans="26:35" hidden="1" x14ac:dyDescent="0.25">
      <c r="Z7705"/>
      <c r="AD7705" s="5">
        <f t="shared" si="506"/>
        <v>47913</v>
      </c>
      <c r="AE7705" s="96" cm="1">
        <f t="array" ref="AE7705">_xlfn.XLOOKUP(AD7704,SELICHistorico[Data],SELICHistorico[SELIC dia]/100,AE7704,0)</f>
        <v>5.4266000000000004E-4</v>
      </c>
      <c r="AF7705" s="80">
        <f t="shared" si="504"/>
        <v>2.8894122334850998</v>
      </c>
      <c r="AG7705" s="123">
        <f t="shared" si="503"/>
        <v>2889.412233</v>
      </c>
      <c r="AH7705" s="126" cm="1">
        <f t="array" ref="AH7705">_xlfn.XLOOKUP(AD7704,CDIHistorico_[Data],CDIHistorico_[CDI dia]/100,AH7704,0)</f>
        <v>5.4266000000000004E-4</v>
      </c>
      <c r="AI7705" s="2">
        <f t="shared" si="505"/>
        <v>2.8894122334850998</v>
      </c>
    </row>
    <row r="7706" spans="26:35" hidden="1" x14ac:dyDescent="0.25">
      <c r="Z7706"/>
      <c r="AD7706" s="5">
        <f t="shared" si="506"/>
        <v>47914</v>
      </c>
      <c r="AE7706" s="96" cm="1">
        <f t="array" ref="AE7706">_xlfn.XLOOKUP(AD7705,SELICHistorico[Data],SELICHistorico[SELIC dia]/100,AE7705,0)</f>
        <v>5.4266000000000004E-4</v>
      </c>
      <c r="AF7706" s="80">
        <f t="shared" si="504"/>
        <v>2.8909802019277229</v>
      </c>
      <c r="AG7706" s="123">
        <f t="shared" si="503"/>
        <v>2890.9802009999999</v>
      </c>
      <c r="AH7706" s="126" cm="1">
        <f t="array" ref="AH7706">_xlfn.XLOOKUP(AD7705,CDIHistorico_[Data],CDIHistorico_[CDI dia]/100,AH7705,0)</f>
        <v>5.4266000000000004E-4</v>
      </c>
      <c r="AI7706" s="2">
        <f t="shared" si="505"/>
        <v>2.8909802019277229</v>
      </c>
    </row>
    <row r="7707" spans="26:35" hidden="1" x14ac:dyDescent="0.25">
      <c r="Z7707"/>
      <c r="AD7707" s="5">
        <f t="shared" si="506"/>
        <v>47917</v>
      </c>
      <c r="AE7707" s="96" cm="1">
        <f t="array" ref="AE7707">_xlfn.XLOOKUP(AD7706,SELICHistorico[Data],SELICHistorico[SELIC dia]/100,AE7706,0)</f>
        <v>5.4266000000000004E-4</v>
      </c>
      <c r="AF7707" s="80">
        <f t="shared" si="504"/>
        <v>2.892549021244101</v>
      </c>
      <c r="AG7707" s="123">
        <f t="shared" si="503"/>
        <v>2892.5490209999998</v>
      </c>
      <c r="AH7707" s="126" cm="1">
        <f t="array" ref="AH7707">_xlfn.XLOOKUP(AD7706,CDIHistorico_[Data],CDIHistorico_[CDI dia]/100,AH7706,0)</f>
        <v>5.4266000000000004E-4</v>
      </c>
      <c r="AI7707" s="2">
        <f t="shared" si="505"/>
        <v>2.892549021244101</v>
      </c>
    </row>
    <row r="7708" spans="26:35" hidden="1" x14ac:dyDescent="0.25">
      <c r="Z7708"/>
      <c r="AD7708" s="5">
        <f t="shared" si="506"/>
        <v>47918</v>
      </c>
      <c r="AE7708" s="96" cm="1">
        <f t="array" ref="AE7708">_xlfn.XLOOKUP(AD7707,SELICHistorico[Data],SELICHistorico[SELIC dia]/100,AE7707,0)</f>
        <v>5.4266000000000004E-4</v>
      </c>
      <c r="AF7708" s="80">
        <f t="shared" si="504"/>
        <v>2.8941186918959692</v>
      </c>
      <c r="AG7708" s="123">
        <f t="shared" si="503"/>
        <v>2894.1186910000001</v>
      </c>
      <c r="AH7708" s="126" cm="1">
        <f t="array" ref="AH7708">_xlfn.XLOOKUP(AD7707,CDIHistorico_[Data],CDIHistorico_[CDI dia]/100,AH7707,0)</f>
        <v>5.4266000000000004E-4</v>
      </c>
      <c r="AI7708" s="2">
        <f t="shared" si="505"/>
        <v>2.8941186918959692</v>
      </c>
    </row>
    <row r="7709" spans="26:35" hidden="1" x14ac:dyDescent="0.25">
      <c r="Z7709"/>
      <c r="AD7709" s="5">
        <f t="shared" si="506"/>
        <v>47919</v>
      </c>
      <c r="AE7709" s="96" cm="1">
        <f t="array" ref="AE7709">_xlfn.XLOOKUP(AD7708,SELICHistorico[Data],SELICHistorico[SELIC dia]/100,AE7708,0)</f>
        <v>5.4266000000000004E-4</v>
      </c>
      <c r="AF7709" s="80">
        <f t="shared" si="504"/>
        <v>2.8956892143453135</v>
      </c>
      <c r="AG7709" s="123">
        <f t="shared" si="503"/>
        <v>2895.689214</v>
      </c>
      <c r="AH7709" s="126" cm="1">
        <f t="array" ref="AH7709">_xlfn.XLOOKUP(AD7708,CDIHistorico_[Data],CDIHistorico_[CDI dia]/100,AH7708,0)</f>
        <v>5.4266000000000004E-4</v>
      </c>
      <c r="AI7709" s="2">
        <f t="shared" si="505"/>
        <v>2.8956892143453135</v>
      </c>
    </row>
    <row r="7710" spans="26:35" hidden="1" x14ac:dyDescent="0.25">
      <c r="Z7710"/>
      <c r="AD7710" s="5">
        <f t="shared" si="506"/>
        <v>47920</v>
      </c>
      <c r="AE7710" s="96" cm="1">
        <f t="array" ref="AE7710">_xlfn.XLOOKUP(AD7709,SELICHistorico[Data],SELICHistorico[SELIC dia]/100,AE7709,0)</f>
        <v>5.4266000000000004E-4</v>
      </c>
      <c r="AF7710" s="80">
        <f t="shared" si="504"/>
        <v>2.8972605890543703</v>
      </c>
      <c r="AG7710" s="123">
        <f t="shared" si="503"/>
        <v>2897.260589</v>
      </c>
      <c r="AH7710" s="126" cm="1">
        <f t="array" ref="AH7710">_xlfn.XLOOKUP(AD7709,CDIHistorico_[Data],CDIHistorico_[CDI dia]/100,AH7709,0)</f>
        <v>5.4266000000000004E-4</v>
      </c>
      <c r="AI7710" s="2">
        <f t="shared" si="505"/>
        <v>2.8972605890543703</v>
      </c>
    </row>
    <row r="7711" spans="26:35" hidden="1" x14ac:dyDescent="0.25">
      <c r="Z7711"/>
      <c r="AD7711" s="5">
        <f t="shared" si="506"/>
        <v>47921</v>
      </c>
      <c r="AE7711" s="96" cm="1">
        <f t="array" ref="AE7711">_xlfn.XLOOKUP(AD7710,SELICHistorico[Data],SELICHistorico[SELIC dia]/100,AE7710,0)</f>
        <v>5.4266000000000004E-4</v>
      </c>
      <c r="AF7711" s="80">
        <f t="shared" si="504"/>
        <v>2.8988328164856267</v>
      </c>
      <c r="AG7711" s="123">
        <f t="shared" si="503"/>
        <v>2898.8328160000001</v>
      </c>
      <c r="AH7711" s="126" cm="1">
        <f t="array" ref="AH7711">_xlfn.XLOOKUP(AD7710,CDIHistorico_[Data],CDIHistorico_[CDI dia]/100,AH7710,0)</f>
        <v>5.4266000000000004E-4</v>
      </c>
      <c r="AI7711" s="2">
        <f t="shared" si="505"/>
        <v>2.8988328164856267</v>
      </c>
    </row>
    <row r="7712" spans="26:35" hidden="1" x14ac:dyDescent="0.25">
      <c r="Z7712"/>
      <c r="AD7712" s="5">
        <f t="shared" si="506"/>
        <v>47924</v>
      </c>
      <c r="AE7712" s="96" cm="1">
        <f t="array" ref="AE7712">_xlfn.XLOOKUP(AD7711,SELICHistorico[Data],SELICHistorico[SELIC dia]/100,AE7711,0)</f>
        <v>5.4266000000000004E-4</v>
      </c>
      <c r="AF7712" s="80">
        <f t="shared" si="504"/>
        <v>2.900405897101821</v>
      </c>
      <c r="AG7712" s="123">
        <f t="shared" si="503"/>
        <v>2900.4058970000001</v>
      </c>
      <c r="AH7712" s="126" cm="1">
        <f t="array" ref="AH7712">_xlfn.XLOOKUP(AD7711,CDIHistorico_[Data],CDIHistorico_[CDI dia]/100,AH7711,0)</f>
        <v>5.4266000000000004E-4</v>
      </c>
      <c r="AI7712" s="2">
        <f t="shared" si="505"/>
        <v>2.900405897101821</v>
      </c>
    </row>
    <row r="7713" spans="26:35" hidden="1" x14ac:dyDescent="0.25">
      <c r="Z7713"/>
      <c r="AD7713" s="5">
        <f t="shared" si="506"/>
        <v>47925</v>
      </c>
      <c r="AE7713" s="96" cm="1">
        <f t="array" ref="AE7713">_xlfn.XLOOKUP(AD7712,SELICHistorico[Data],SELICHistorico[SELIC dia]/100,AE7712,0)</f>
        <v>5.4266000000000004E-4</v>
      </c>
      <c r="AF7713" s="80">
        <f t="shared" si="504"/>
        <v>2.9019798313659422</v>
      </c>
      <c r="AG7713" s="123">
        <f t="shared" si="503"/>
        <v>2901.9798310000001</v>
      </c>
      <c r="AH7713" s="126" cm="1">
        <f t="array" ref="AH7713">_xlfn.XLOOKUP(AD7712,CDIHistorico_[Data],CDIHistorico_[CDI dia]/100,AH7712,0)</f>
        <v>5.4266000000000004E-4</v>
      </c>
      <c r="AI7713" s="2">
        <f t="shared" si="505"/>
        <v>2.9019798313659422</v>
      </c>
    </row>
    <row r="7714" spans="26:35" hidden="1" x14ac:dyDescent="0.25">
      <c r="Z7714"/>
      <c r="AD7714" s="5">
        <f t="shared" si="506"/>
        <v>47926</v>
      </c>
      <c r="AE7714" s="96" cm="1">
        <f t="array" ref="AE7714">_xlfn.XLOOKUP(AD7713,SELICHistorico[Data],SELICHistorico[SELIC dia]/100,AE7713,0)</f>
        <v>5.4266000000000004E-4</v>
      </c>
      <c r="AF7714" s="80">
        <f t="shared" si="504"/>
        <v>2.9035546197412314</v>
      </c>
      <c r="AG7714" s="123">
        <f t="shared" si="503"/>
        <v>2903.554619</v>
      </c>
      <c r="AH7714" s="126" cm="1">
        <f t="array" ref="AH7714">_xlfn.XLOOKUP(AD7713,CDIHistorico_[Data],CDIHistorico_[CDI dia]/100,AH7713,0)</f>
        <v>5.4266000000000004E-4</v>
      </c>
      <c r="AI7714" s="2">
        <f t="shared" si="505"/>
        <v>2.9035546197412314</v>
      </c>
    </row>
    <row r="7715" spans="26:35" hidden="1" x14ac:dyDescent="0.25">
      <c r="Z7715"/>
      <c r="AD7715" s="5">
        <f t="shared" si="506"/>
        <v>47927</v>
      </c>
      <c r="AE7715" s="96" cm="1">
        <f t="array" ref="AE7715">_xlfn.XLOOKUP(AD7714,SELICHistorico[Data],SELICHistorico[SELIC dia]/100,AE7714,0)</f>
        <v>5.4266000000000004E-4</v>
      </c>
      <c r="AF7715" s="80">
        <f t="shared" si="504"/>
        <v>2.9051302626911801</v>
      </c>
      <c r="AG7715" s="123">
        <f t="shared" si="503"/>
        <v>2905.1302620000001</v>
      </c>
      <c r="AH7715" s="126" cm="1">
        <f t="array" ref="AH7715">_xlfn.XLOOKUP(AD7714,CDIHistorico_[Data],CDIHistorico_[CDI dia]/100,AH7714,0)</f>
        <v>5.4266000000000004E-4</v>
      </c>
      <c r="AI7715" s="2">
        <f t="shared" si="505"/>
        <v>2.9051302626911801</v>
      </c>
    </row>
    <row r="7716" spans="26:35" hidden="1" x14ac:dyDescent="0.25">
      <c r="Z7716"/>
      <c r="AD7716" s="5">
        <f t="shared" si="506"/>
        <v>47928</v>
      </c>
      <c r="AE7716" s="96" cm="1">
        <f t="array" ref="AE7716">_xlfn.XLOOKUP(AD7715,SELICHistorico[Data],SELICHistorico[SELIC dia]/100,AE7715,0)</f>
        <v>5.4266000000000004E-4</v>
      </c>
      <c r="AF7716" s="80">
        <f t="shared" si="504"/>
        <v>2.906706760679532</v>
      </c>
      <c r="AG7716" s="123">
        <f t="shared" si="503"/>
        <v>2906.70676</v>
      </c>
      <c r="AH7716" s="126" cm="1">
        <f t="array" ref="AH7716">_xlfn.XLOOKUP(AD7715,CDIHistorico_[Data],CDIHistorico_[CDI dia]/100,AH7715,0)</f>
        <v>5.4266000000000004E-4</v>
      </c>
      <c r="AI7716" s="2">
        <f t="shared" si="505"/>
        <v>2.906706760679532</v>
      </c>
    </row>
    <row r="7717" spans="26:35" hidden="1" x14ac:dyDescent="0.25">
      <c r="Z7717"/>
      <c r="AD7717" s="5">
        <f t="shared" si="506"/>
        <v>47931</v>
      </c>
      <c r="AE7717" s="96" cm="1">
        <f t="array" ref="AE7717">_xlfn.XLOOKUP(AD7716,SELICHistorico[Data],SELICHistorico[SELIC dia]/100,AE7716,0)</f>
        <v>5.4266000000000004E-4</v>
      </c>
      <c r="AF7717" s="80">
        <f t="shared" si="504"/>
        <v>2.9082841141702827</v>
      </c>
      <c r="AG7717" s="123">
        <f t="shared" si="503"/>
        <v>2908.284114</v>
      </c>
      <c r="AH7717" s="126" cm="1">
        <f t="array" ref="AH7717">_xlfn.XLOOKUP(AD7716,CDIHistorico_[Data],CDIHistorico_[CDI dia]/100,AH7716,0)</f>
        <v>5.4266000000000004E-4</v>
      </c>
      <c r="AI7717" s="2">
        <f t="shared" si="505"/>
        <v>2.9082841141702827</v>
      </c>
    </row>
    <row r="7718" spans="26:35" hidden="1" x14ac:dyDescent="0.25">
      <c r="Z7718"/>
      <c r="AD7718" s="5">
        <f t="shared" si="506"/>
        <v>47932</v>
      </c>
      <c r="AE7718" s="96" cm="1">
        <f t="array" ref="AE7718">_xlfn.XLOOKUP(AD7717,SELICHistorico[Data],SELICHistorico[SELIC dia]/100,AE7717,0)</f>
        <v>5.4266000000000004E-4</v>
      </c>
      <c r="AF7718" s="80">
        <f t="shared" si="504"/>
        <v>2.9098623236276784</v>
      </c>
      <c r="AG7718" s="123">
        <f t="shared" si="503"/>
        <v>2909.8623229999998</v>
      </c>
      <c r="AH7718" s="126" cm="1">
        <f t="array" ref="AH7718">_xlfn.XLOOKUP(AD7717,CDIHistorico_[Data],CDIHistorico_[CDI dia]/100,AH7717,0)</f>
        <v>5.4266000000000004E-4</v>
      </c>
      <c r="AI7718" s="2">
        <f t="shared" si="505"/>
        <v>2.9098623236276784</v>
      </c>
    </row>
    <row r="7719" spans="26:35" hidden="1" x14ac:dyDescent="0.25">
      <c r="Z7719"/>
      <c r="AD7719" s="5">
        <f t="shared" si="506"/>
        <v>47933</v>
      </c>
      <c r="AE7719" s="96" cm="1">
        <f t="array" ref="AE7719">_xlfn.XLOOKUP(AD7718,SELICHistorico[Data],SELICHistorico[SELIC dia]/100,AE7718,0)</f>
        <v>5.4266000000000004E-4</v>
      </c>
      <c r="AF7719" s="80">
        <f t="shared" si="504"/>
        <v>2.9114413895162183</v>
      </c>
      <c r="AG7719" s="123">
        <f t="shared" si="503"/>
        <v>2911.4413890000001</v>
      </c>
      <c r="AH7719" s="126" cm="1">
        <f t="array" ref="AH7719">_xlfn.XLOOKUP(AD7718,CDIHistorico_[Data],CDIHistorico_[CDI dia]/100,AH7718,0)</f>
        <v>5.4266000000000004E-4</v>
      </c>
      <c r="AI7719" s="2">
        <f t="shared" si="505"/>
        <v>2.9114413895162183</v>
      </c>
    </row>
    <row r="7720" spans="26:35" hidden="1" x14ac:dyDescent="0.25">
      <c r="Z7720"/>
      <c r="AD7720" s="5">
        <f t="shared" si="506"/>
        <v>47934</v>
      </c>
      <c r="AE7720" s="96" cm="1">
        <f t="array" ref="AE7720">_xlfn.XLOOKUP(AD7719,SELICHistorico[Data],SELICHistorico[SELIC dia]/100,AE7719,0)</f>
        <v>5.4266000000000004E-4</v>
      </c>
      <c r="AF7720" s="80">
        <f t="shared" si="504"/>
        <v>2.9130213123006534</v>
      </c>
      <c r="AG7720" s="123">
        <f t="shared" si="503"/>
        <v>2913.0213119999999</v>
      </c>
      <c r="AH7720" s="126" cm="1">
        <f t="array" ref="AH7720">_xlfn.XLOOKUP(AD7719,CDIHistorico_[Data],CDIHistorico_[CDI dia]/100,AH7719,0)</f>
        <v>5.4266000000000004E-4</v>
      </c>
      <c r="AI7720" s="2">
        <f t="shared" si="505"/>
        <v>2.9130213123006534</v>
      </c>
    </row>
    <row r="7721" spans="26:35" hidden="1" x14ac:dyDescent="0.25">
      <c r="Z7721"/>
      <c r="AD7721" s="5">
        <f t="shared" si="506"/>
        <v>47935</v>
      </c>
      <c r="AE7721" s="96" cm="1">
        <f t="array" ref="AE7721">_xlfn.XLOOKUP(AD7720,SELICHistorico[Data],SELICHistorico[SELIC dia]/100,AE7720,0)</f>
        <v>5.4266000000000004E-4</v>
      </c>
      <c r="AF7721" s="80">
        <f t="shared" si="504"/>
        <v>2.9146020924459868</v>
      </c>
      <c r="AG7721" s="123">
        <f t="shared" si="503"/>
        <v>2914.6020920000001</v>
      </c>
      <c r="AH7721" s="126" cm="1">
        <f t="array" ref="AH7721">_xlfn.XLOOKUP(AD7720,CDIHistorico_[Data],CDIHistorico_[CDI dia]/100,AH7720,0)</f>
        <v>5.4266000000000004E-4</v>
      </c>
      <c r="AI7721" s="2">
        <f t="shared" si="505"/>
        <v>2.9146020924459868</v>
      </c>
    </row>
    <row r="7722" spans="26:35" hidden="1" x14ac:dyDescent="0.25">
      <c r="Z7722"/>
      <c r="AD7722" s="5">
        <f t="shared" si="506"/>
        <v>47938</v>
      </c>
      <c r="AE7722" s="96" cm="1">
        <f t="array" ref="AE7722">_xlfn.XLOOKUP(AD7721,SELICHistorico[Data],SELICHistorico[SELIC dia]/100,AE7721,0)</f>
        <v>5.4266000000000004E-4</v>
      </c>
      <c r="AF7722" s="80">
        <f t="shared" si="504"/>
        <v>2.9161837304174738</v>
      </c>
      <c r="AG7722" s="123">
        <f t="shared" si="503"/>
        <v>2916.1837300000002</v>
      </c>
      <c r="AH7722" s="126" cm="1">
        <f t="array" ref="AH7722">_xlfn.XLOOKUP(AD7721,CDIHistorico_[Data],CDIHistorico_[CDI dia]/100,AH7721,0)</f>
        <v>5.4266000000000004E-4</v>
      </c>
      <c r="AI7722" s="2">
        <f t="shared" si="505"/>
        <v>2.9161837304174738</v>
      </c>
    </row>
    <row r="7723" spans="26:35" hidden="1" x14ac:dyDescent="0.25">
      <c r="Z7723"/>
      <c r="AD7723" s="5">
        <f t="shared" si="506"/>
        <v>47939</v>
      </c>
      <c r="AE7723" s="96" cm="1">
        <f t="array" ref="AE7723">_xlfn.XLOOKUP(AD7722,SELICHistorico[Data],SELICHistorico[SELIC dia]/100,AE7722,0)</f>
        <v>5.4266000000000004E-4</v>
      </c>
      <c r="AF7723" s="80">
        <f t="shared" si="504"/>
        <v>2.9177662266806221</v>
      </c>
      <c r="AG7723" s="123">
        <f t="shared" si="503"/>
        <v>2917.7662260000002</v>
      </c>
      <c r="AH7723" s="126" cm="1">
        <f t="array" ref="AH7723">_xlfn.XLOOKUP(AD7722,CDIHistorico_[Data],CDIHistorico_[CDI dia]/100,AH7722,0)</f>
        <v>5.4266000000000004E-4</v>
      </c>
      <c r="AI7723" s="2">
        <f t="shared" si="505"/>
        <v>2.9177662266806221</v>
      </c>
    </row>
    <row r="7724" spans="26:35" hidden="1" x14ac:dyDescent="0.25">
      <c r="Z7724"/>
      <c r="AD7724" s="5">
        <f t="shared" si="506"/>
        <v>47940</v>
      </c>
      <c r="AE7724" s="96" cm="1">
        <f t="array" ref="AE7724">_xlfn.XLOOKUP(AD7723,SELICHistorico[Data],SELICHistorico[SELIC dia]/100,AE7723,0)</f>
        <v>5.4266000000000004E-4</v>
      </c>
      <c r="AF7724" s="80">
        <f t="shared" si="504"/>
        <v>2.9193495817011925</v>
      </c>
      <c r="AG7724" s="123">
        <f t="shared" si="503"/>
        <v>2919.3495809999999</v>
      </c>
      <c r="AH7724" s="126" cm="1">
        <f t="array" ref="AH7724">_xlfn.XLOOKUP(AD7723,CDIHistorico_[Data],CDIHistorico_[CDI dia]/100,AH7723,0)</f>
        <v>5.4266000000000004E-4</v>
      </c>
      <c r="AI7724" s="2">
        <f t="shared" si="505"/>
        <v>2.9193495817011925</v>
      </c>
    </row>
    <row r="7725" spans="26:35" hidden="1" x14ac:dyDescent="0.25">
      <c r="Z7725"/>
      <c r="AD7725" s="5">
        <f t="shared" si="506"/>
        <v>47941</v>
      </c>
      <c r="AE7725" s="96" cm="1">
        <f t="array" ref="AE7725">_xlfn.XLOOKUP(AD7724,SELICHistorico[Data],SELICHistorico[SELIC dia]/100,AE7724,0)</f>
        <v>5.4266000000000004E-4</v>
      </c>
      <c r="AF7725" s="80">
        <f t="shared" si="504"/>
        <v>2.9209337959451984</v>
      </c>
      <c r="AG7725" s="123">
        <f t="shared" si="503"/>
        <v>2920.9337949999999</v>
      </c>
      <c r="AH7725" s="126" cm="1">
        <f t="array" ref="AH7725">_xlfn.XLOOKUP(AD7724,CDIHistorico_[Data],CDIHistorico_[CDI dia]/100,AH7724,0)</f>
        <v>5.4266000000000004E-4</v>
      </c>
      <c r="AI7725" s="2">
        <f t="shared" si="505"/>
        <v>2.9209337959451984</v>
      </c>
    </row>
    <row r="7726" spans="26:35" hidden="1" x14ac:dyDescent="0.25">
      <c r="Z7726"/>
      <c r="AD7726" s="5">
        <f t="shared" si="506"/>
        <v>47942</v>
      </c>
      <c r="AE7726" s="96" cm="1">
        <f t="array" ref="AE7726">_xlfn.XLOOKUP(AD7725,SELICHistorico[Data],SELICHistorico[SELIC dia]/100,AE7725,0)</f>
        <v>5.4266000000000004E-4</v>
      </c>
      <c r="AF7726" s="80">
        <f t="shared" si="504"/>
        <v>2.922518869878906</v>
      </c>
      <c r="AG7726" s="123">
        <f t="shared" si="503"/>
        <v>2922.518869</v>
      </c>
      <c r="AH7726" s="126" cm="1">
        <f t="array" ref="AH7726">_xlfn.XLOOKUP(AD7725,CDIHistorico_[Data],CDIHistorico_[CDI dia]/100,AH7725,0)</f>
        <v>5.4266000000000004E-4</v>
      </c>
      <c r="AI7726" s="2">
        <f t="shared" si="505"/>
        <v>2.922518869878906</v>
      </c>
    </row>
    <row r="7727" spans="26:35" hidden="1" x14ac:dyDescent="0.25">
      <c r="Z7727"/>
      <c r="AD7727" s="5">
        <f t="shared" si="506"/>
        <v>47945</v>
      </c>
      <c r="AE7727" s="96" cm="1">
        <f t="array" ref="AE7727">_xlfn.XLOOKUP(AD7726,SELICHistorico[Data],SELICHistorico[SELIC dia]/100,AE7726,0)</f>
        <v>5.4266000000000004E-4</v>
      </c>
      <c r="AF7727" s="80">
        <f t="shared" si="504"/>
        <v>2.9241048039688344</v>
      </c>
      <c r="AG7727" s="123">
        <f t="shared" si="503"/>
        <v>2924.1048030000002</v>
      </c>
      <c r="AH7727" s="126" cm="1">
        <f t="array" ref="AH7727">_xlfn.XLOOKUP(AD7726,CDIHistorico_[Data],CDIHistorico_[CDI dia]/100,AH7726,0)</f>
        <v>5.4266000000000004E-4</v>
      </c>
      <c r="AI7727" s="2">
        <f t="shared" si="505"/>
        <v>2.9241048039688344</v>
      </c>
    </row>
    <row r="7728" spans="26:35" hidden="1" x14ac:dyDescent="0.25">
      <c r="Z7728"/>
      <c r="AD7728" s="5">
        <f t="shared" si="506"/>
        <v>47946</v>
      </c>
      <c r="AE7728" s="96" cm="1">
        <f t="array" ref="AE7728">_xlfn.XLOOKUP(AD7727,SELICHistorico[Data],SELICHistorico[SELIC dia]/100,AE7727,0)</f>
        <v>5.4266000000000004E-4</v>
      </c>
      <c r="AF7728" s="80">
        <f t="shared" si="504"/>
        <v>2.9256915986817562</v>
      </c>
      <c r="AG7728" s="123">
        <f t="shared" si="503"/>
        <v>2925.6915979999999</v>
      </c>
      <c r="AH7728" s="126" cm="1">
        <f t="array" ref="AH7728">_xlfn.XLOOKUP(AD7727,CDIHistorico_[Data],CDIHistorico_[CDI dia]/100,AH7727,0)</f>
        <v>5.4266000000000004E-4</v>
      </c>
      <c r="AI7728" s="2">
        <f t="shared" si="505"/>
        <v>2.9256915986817562</v>
      </c>
    </row>
    <row r="7729" spans="26:35" hidden="1" x14ac:dyDescent="0.25">
      <c r="Z7729"/>
      <c r="AD7729" s="5">
        <f t="shared" si="506"/>
        <v>47947</v>
      </c>
      <c r="AE7729" s="96" cm="1">
        <f t="array" ref="AE7729">_xlfn.XLOOKUP(AD7728,SELICHistorico[Data],SELICHistorico[SELIC dia]/100,AE7728,0)</f>
        <v>5.4266000000000004E-4</v>
      </c>
      <c r="AF7729" s="80">
        <f t="shared" si="504"/>
        <v>2.9272792544846968</v>
      </c>
      <c r="AG7729" s="123">
        <f t="shared" si="503"/>
        <v>2927.279254</v>
      </c>
      <c r="AH7729" s="126" cm="1">
        <f t="array" ref="AH7729">_xlfn.XLOOKUP(AD7728,CDIHistorico_[Data],CDIHistorico_[CDI dia]/100,AH7728,0)</f>
        <v>5.4266000000000004E-4</v>
      </c>
      <c r="AI7729" s="2">
        <f t="shared" si="505"/>
        <v>2.9272792544846968</v>
      </c>
    </row>
    <row r="7730" spans="26:35" hidden="1" x14ac:dyDescent="0.25">
      <c r="Z7730"/>
      <c r="AD7730" s="5">
        <f t="shared" si="506"/>
        <v>47948</v>
      </c>
      <c r="AE7730" s="96" cm="1">
        <f t="array" ref="AE7730">_xlfn.XLOOKUP(AD7729,SELICHistorico[Data],SELICHistorico[SELIC dia]/100,AE7729,0)</f>
        <v>5.4266000000000004E-4</v>
      </c>
      <c r="AF7730" s="80">
        <f t="shared" si="504"/>
        <v>2.9288677718449354</v>
      </c>
      <c r="AG7730" s="123">
        <f t="shared" si="503"/>
        <v>2928.8677710000002</v>
      </c>
      <c r="AH7730" s="126" cm="1">
        <f t="array" ref="AH7730">_xlfn.XLOOKUP(AD7729,CDIHistorico_[Data],CDIHistorico_[CDI dia]/100,AH7729,0)</f>
        <v>5.4266000000000004E-4</v>
      </c>
      <c r="AI7730" s="2">
        <f t="shared" si="505"/>
        <v>2.9288677718449354</v>
      </c>
    </row>
    <row r="7731" spans="26:35" hidden="1" x14ac:dyDescent="0.25">
      <c r="Z7731"/>
      <c r="AD7731" s="5">
        <f t="shared" si="506"/>
        <v>47952</v>
      </c>
      <c r="AE7731" s="96" cm="1">
        <f t="array" ref="AE7731">_xlfn.XLOOKUP(AD7730,SELICHistorico[Data],SELICHistorico[SELIC dia]/100,AE7730,0)</f>
        <v>5.4266000000000004E-4</v>
      </c>
      <c r="AF7731" s="80">
        <f t="shared" si="504"/>
        <v>2.9304571512300051</v>
      </c>
      <c r="AG7731" s="123">
        <f t="shared" si="503"/>
        <v>2930.4571510000001</v>
      </c>
      <c r="AH7731" s="126" cm="1">
        <f t="array" ref="AH7731">_xlfn.XLOOKUP(AD7730,CDIHistorico_[Data],CDIHistorico_[CDI dia]/100,AH7730,0)</f>
        <v>5.4266000000000004E-4</v>
      </c>
      <c r="AI7731" s="2">
        <f t="shared" si="505"/>
        <v>2.9304571512300051</v>
      </c>
    </row>
    <row r="7732" spans="26:35" hidden="1" x14ac:dyDescent="0.25">
      <c r="Z7732"/>
      <c r="AD7732" s="5">
        <f t="shared" si="506"/>
        <v>47953</v>
      </c>
      <c r="AE7732" s="96" cm="1">
        <f t="array" ref="AE7732">_xlfn.XLOOKUP(AD7731,SELICHistorico[Data],SELICHistorico[SELIC dia]/100,AE7731,0)</f>
        <v>5.4266000000000004E-4</v>
      </c>
      <c r="AF7732" s="80">
        <f t="shared" si="504"/>
        <v>2.9320473931076916</v>
      </c>
      <c r="AG7732" s="123">
        <f t="shared" si="503"/>
        <v>2932.0473929999998</v>
      </c>
      <c r="AH7732" s="126" cm="1">
        <f t="array" ref="AH7732">_xlfn.XLOOKUP(AD7731,CDIHistorico_[Data],CDIHistorico_[CDI dia]/100,AH7731,0)</f>
        <v>5.4266000000000004E-4</v>
      </c>
      <c r="AI7732" s="2">
        <f t="shared" si="505"/>
        <v>2.9320473931076916</v>
      </c>
    </row>
    <row r="7733" spans="26:35" hidden="1" x14ac:dyDescent="0.25">
      <c r="Z7733"/>
      <c r="AD7733" s="5">
        <f t="shared" si="506"/>
        <v>47954</v>
      </c>
      <c r="AE7733" s="96" cm="1">
        <f t="array" ref="AE7733">_xlfn.XLOOKUP(AD7732,SELICHistorico[Data],SELICHistorico[SELIC dia]/100,AE7732,0)</f>
        <v>5.4266000000000004E-4</v>
      </c>
      <c r="AF7733" s="80">
        <f t="shared" si="504"/>
        <v>2.9336384979460353</v>
      </c>
      <c r="AG7733" s="123">
        <f t="shared" si="503"/>
        <v>2933.6384969999999</v>
      </c>
      <c r="AH7733" s="126" cm="1">
        <f t="array" ref="AH7733">_xlfn.XLOOKUP(AD7732,CDIHistorico_[Data],CDIHistorico_[CDI dia]/100,AH7732,0)</f>
        <v>5.4266000000000004E-4</v>
      </c>
      <c r="AI7733" s="2">
        <f t="shared" si="505"/>
        <v>2.9336384979460353</v>
      </c>
    </row>
    <row r="7734" spans="26:35" hidden="1" x14ac:dyDescent="0.25">
      <c r="Z7734"/>
      <c r="AD7734" s="5">
        <f t="shared" si="506"/>
        <v>47955</v>
      </c>
      <c r="AE7734" s="96" cm="1">
        <f t="array" ref="AE7734">_xlfn.XLOOKUP(AD7733,SELICHistorico[Data],SELICHistorico[SELIC dia]/100,AE7733,0)</f>
        <v>5.4266000000000004E-4</v>
      </c>
      <c r="AF7734" s="80">
        <f t="shared" si="504"/>
        <v>2.9352304662133308</v>
      </c>
      <c r="AG7734" s="123">
        <f t="shared" si="503"/>
        <v>2935.230466</v>
      </c>
      <c r="AH7734" s="126" cm="1">
        <f t="array" ref="AH7734">_xlfn.XLOOKUP(AD7733,CDIHistorico_[Data],CDIHistorico_[CDI dia]/100,AH7733,0)</f>
        <v>5.4266000000000004E-4</v>
      </c>
      <c r="AI7734" s="2">
        <f t="shared" si="505"/>
        <v>2.9352304662133308</v>
      </c>
    </row>
    <row r="7735" spans="26:35" hidden="1" x14ac:dyDescent="0.25">
      <c r="Z7735"/>
      <c r="AD7735" s="5">
        <f t="shared" si="506"/>
        <v>47956</v>
      </c>
      <c r="AE7735" s="96" cm="1">
        <f t="array" ref="AE7735">_xlfn.XLOOKUP(AD7734,SELICHistorico[Data],SELICHistorico[SELIC dia]/100,AE7734,0)</f>
        <v>5.4266000000000004E-4</v>
      </c>
      <c r="AF7735" s="80">
        <f t="shared" si="504"/>
        <v>2.9368232983781262</v>
      </c>
      <c r="AG7735" s="123">
        <f t="shared" si="503"/>
        <v>2936.8232979999998</v>
      </c>
      <c r="AH7735" s="126" cm="1">
        <f t="array" ref="AH7735">_xlfn.XLOOKUP(AD7734,CDIHistorico_[Data],CDIHistorico_[CDI dia]/100,AH7734,0)</f>
        <v>5.4266000000000004E-4</v>
      </c>
      <c r="AI7735" s="2">
        <f t="shared" si="505"/>
        <v>2.9368232983781262</v>
      </c>
    </row>
    <row r="7736" spans="26:35" hidden="1" x14ac:dyDescent="0.25">
      <c r="Z7736"/>
      <c r="AD7736" s="5">
        <f t="shared" si="506"/>
        <v>47960</v>
      </c>
      <c r="AE7736" s="96" cm="1">
        <f t="array" ref="AE7736">_xlfn.XLOOKUP(AD7735,SELICHistorico[Data],SELICHistorico[SELIC dia]/100,AE7735,0)</f>
        <v>5.4266000000000004E-4</v>
      </c>
      <c r="AF7736" s="80">
        <f t="shared" si="504"/>
        <v>2.938416994909224</v>
      </c>
      <c r="AG7736" s="123">
        <f t="shared" si="503"/>
        <v>2938.4169940000002</v>
      </c>
      <c r="AH7736" s="126" cm="1">
        <f t="array" ref="AH7736">_xlfn.XLOOKUP(AD7735,CDIHistorico_[Data],CDIHistorico_[CDI dia]/100,AH7735,0)</f>
        <v>5.4266000000000004E-4</v>
      </c>
      <c r="AI7736" s="2">
        <f t="shared" si="505"/>
        <v>2.938416994909224</v>
      </c>
    </row>
    <row r="7737" spans="26:35" hidden="1" x14ac:dyDescent="0.25">
      <c r="Z7737"/>
      <c r="AD7737" s="5">
        <f t="shared" si="506"/>
        <v>47961</v>
      </c>
      <c r="AE7737" s="96" cm="1">
        <f t="array" ref="AE7737">_xlfn.XLOOKUP(AD7736,SELICHistorico[Data],SELICHistorico[SELIC dia]/100,AE7736,0)</f>
        <v>5.4266000000000004E-4</v>
      </c>
      <c r="AF7737" s="80">
        <f t="shared" si="504"/>
        <v>2.9400115562756817</v>
      </c>
      <c r="AG7737" s="123">
        <f t="shared" si="503"/>
        <v>2940.0115559999999</v>
      </c>
      <c r="AH7737" s="126" cm="1">
        <f t="array" ref="AH7737">_xlfn.XLOOKUP(AD7736,CDIHistorico_[Data],CDIHistorico_[CDI dia]/100,AH7736,0)</f>
        <v>5.4266000000000004E-4</v>
      </c>
      <c r="AI7737" s="2">
        <f t="shared" si="505"/>
        <v>2.9400115562756817</v>
      </c>
    </row>
    <row r="7738" spans="26:35" hidden="1" x14ac:dyDescent="0.25">
      <c r="Z7738"/>
      <c r="AD7738" s="5">
        <f t="shared" si="506"/>
        <v>47962</v>
      </c>
      <c r="AE7738" s="96" cm="1">
        <f t="array" ref="AE7738">_xlfn.XLOOKUP(AD7737,SELICHistorico[Data],SELICHistorico[SELIC dia]/100,AE7737,0)</f>
        <v>5.4266000000000004E-4</v>
      </c>
      <c r="AF7738" s="80">
        <f t="shared" si="504"/>
        <v>2.9416069829468103</v>
      </c>
      <c r="AG7738" s="123">
        <f t="shared" si="503"/>
        <v>2941.6069819999998</v>
      </c>
      <c r="AH7738" s="126" cm="1">
        <f t="array" ref="AH7738">_xlfn.XLOOKUP(AD7737,CDIHistorico_[Data],CDIHistorico_[CDI dia]/100,AH7737,0)</f>
        <v>5.4266000000000004E-4</v>
      </c>
      <c r="AI7738" s="2">
        <f t="shared" si="505"/>
        <v>2.9416069829468103</v>
      </c>
    </row>
    <row r="7739" spans="26:35" hidden="1" x14ac:dyDescent="0.25">
      <c r="Z7739"/>
      <c r="AD7739" s="5">
        <f t="shared" si="506"/>
        <v>47963</v>
      </c>
      <c r="AE7739" s="96" cm="1">
        <f t="array" ref="AE7739">_xlfn.XLOOKUP(AD7738,SELICHistorico[Data],SELICHistorico[SELIC dia]/100,AE7738,0)</f>
        <v>5.4266000000000004E-4</v>
      </c>
      <c r="AF7739" s="80">
        <f t="shared" si="504"/>
        <v>2.9432032753921762</v>
      </c>
      <c r="AG7739" s="123">
        <f t="shared" si="503"/>
        <v>2943.2032749999998</v>
      </c>
      <c r="AH7739" s="126" cm="1">
        <f t="array" ref="AH7739">_xlfn.XLOOKUP(AD7738,CDIHistorico_[Data],CDIHistorico_[CDI dia]/100,AH7738,0)</f>
        <v>5.4266000000000004E-4</v>
      </c>
      <c r="AI7739" s="2">
        <f t="shared" si="505"/>
        <v>2.9432032753921762</v>
      </c>
    </row>
    <row r="7740" spans="26:35" hidden="1" x14ac:dyDescent="0.25">
      <c r="Z7740"/>
      <c r="AD7740" s="5">
        <f t="shared" si="506"/>
        <v>47966</v>
      </c>
      <c r="AE7740" s="96" cm="1">
        <f t="array" ref="AE7740">_xlfn.XLOOKUP(AD7739,SELICHistorico[Data],SELICHistorico[SELIC dia]/100,AE7739,0)</f>
        <v>5.4266000000000004E-4</v>
      </c>
      <c r="AF7740" s="80">
        <f t="shared" si="504"/>
        <v>2.9448004340816007</v>
      </c>
      <c r="AG7740" s="123">
        <f t="shared" si="503"/>
        <v>2944.8004340000002</v>
      </c>
      <c r="AH7740" s="126" cm="1">
        <f t="array" ref="AH7740">_xlfn.XLOOKUP(AD7739,CDIHistorico_[Data],CDIHistorico_[CDI dia]/100,AH7739,0)</f>
        <v>5.4266000000000004E-4</v>
      </c>
      <c r="AI7740" s="2">
        <f t="shared" si="505"/>
        <v>2.9448004340816007</v>
      </c>
    </row>
    <row r="7741" spans="26:35" hidden="1" x14ac:dyDescent="0.25">
      <c r="Z7741"/>
      <c r="AD7741" s="5">
        <f t="shared" si="506"/>
        <v>47967</v>
      </c>
      <c r="AE7741" s="96" cm="1">
        <f t="array" ref="AE7741">_xlfn.XLOOKUP(AD7740,SELICHistorico[Data],SELICHistorico[SELIC dia]/100,AE7740,0)</f>
        <v>5.4266000000000004E-4</v>
      </c>
      <c r="AF7741" s="80">
        <f t="shared" si="504"/>
        <v>2.9463984594851595</v>
      </c>
      <c r="AG7741" s="123">
        <f t="shared" si="503"/>
        <v>2946.398459</v>
      </c>
      <c r="AH7741" s="126" cm="1">
        <f t="array" ref="AH7741">_xlfn.XLOOKUP(AD7740,CDIHistorico_[Data],CDIHistorico_[CDI dia]/100,AH7740,0)</f>
        <v>5.4266000000000004E-4</v>
      </c>
      <c r="AI7741" s="2">
        <f t="shared" si="505"/>
        <v>2.9463984594851595</v>
      </c>
    </row>
    <row r="7742" spans="26:35" hidden="1" x14ac:dyDescent="0.25">
      <c r="Z7742"/>
      <c r="AD7742" s="5">
        <f t="shared" si="506"/>
        <v>47968</v>
      </c>
      <c r="AE7742" s="96" cm="1">
        <f t="array" ref="AE7742">_xlfn.XLOOKUP(AD7741,SELICHistorico[Data],SELICHistorico[SELIC dia]/100,AE7741,0)</f>
        <v>5.4266000000000004E-4</v>
      </c>
      <c r="AF7742" s="80">
        <f t="shared" si="504"/>
        <v>2.9479973520731839</v>
      </c>
      <c r="AG7742" s="123">
        <f t="shared" si="503"/>
        <v>2947.9973519999999</v>
      </c>
      <c r="AH7742" s="126" cm="1">
        <f t="array" ref="AH7742">_xlfn.XLOOKUP(AD7741,CDIHistorico_[Data],CDIHistorico_[CDI dia]/100,AH7741,0)</f>
        <v>5.4266000000000004E-4</v>
      </c>
      <c r="AI7742" s="2">
        <f t="shared" si="505"/>
        <v>2.9479973520731839</v>
      </c>
    </row>
    <row r="7743" spans="26:35" hidden="1" x14ac:dyDescent="0.25">
      <c r="Z7743"/>
      <c r="AD7743" s="5">
        <f t="shared" si="506"/>
        <v>47970</v>
      </c>
      <c r="AE7743" s="96" cm="1">
        <f t="array" ref="AE7743">_xlfn.XLOOKUP(AD7742,SELICHistorico[Data],SELICHistorico[SELIC dia]/100,AE7742,0)</f>
        <v>5.4266000000000004E-4</v>
      </c>
      <c r="AF7743" s="80">
        <f t="shared" si="504"/>
        <v>2.9495971123162601</v>
      </c>
      <c r="AG7743" s="123">
        <f t="shared" si="503"/>
        <v>2949.5971119999999</v>
      </c>
      <c r="AH7743" s="126" cm="1">
        <f t="array" ref="AH7743">_xlfn.XLOOKUP(AD7742,CDIHistorico_[Data],CDIHistorico_[CDI dia]/100,AH7742,0)</f>
        <v>5.4266000000000004E-4</v>
      </c>
      <c r="AI7743" s="2">
        <f t="shared" si="505"/>
        <v>2.9495971123162601</v>
      </c>
    </row>
    <row r="7744" spans="26:35" hidden="1" x14ac:dyDescent="0.25">
      <c r="Z7744"/>
      <c r="AD7744" s="5">
        <f t="shared" si="506"/>
        <v>47973</v>
      </c>
      <c r="AE7744" s="96" cm="1">
        <f t="array" ref="AE7744">_xlfn.XLOOKUP(AD7743,SELICHistorico[Data],SELICHistorico[SELIC dia]/100,AE7743,0)</f>
        <v>5.4266000000000004E-4</v>
      </c>
      <c r="AF7744" s="80">
        <f t="shared" si="504"/>
        <v>2.9511977406852297</v>
      </c>
      <c r="AG7744" s="123">
        <f t="shared" si="503"/>
        <v>2951.1977400000001</v>
      </c>
      <c r="AH7744" s="126" cm="1">
        <f t="array" ref="AH7744">_xlfn.XLOOKUP(AD7743,CDIHistorico_[Data],CDIHistorico_[CDI dia]/100,AH7743,0)</f>
        <v>5.4266000000000004E-4</v>
      </c>
      <c r="AI7744" s="2">
        <f t="shared" si="505"/>
        <v>2.9511977406852297</v>
      </c>
    </row>
    <row r="7745" spans="26:35" hidden="1" x14ac:dyDescent="0.25">
      <c r="Z7745"/>
      <c r="AD7745" s="5">
        <f t="shared" si="506"/>
        <v>47974</v>
      </c>
      <c r="AE7745" s="96" cm="1">
        <f t="array" ref="AE7745">_xlfn.XLOOKUP(AD7744,SELICHistorico[Data],SELICHistorico[SELIC dia]/100,AE7744,0)</f>
        <v>5.4266000000000004E-4</v>
      </c>
      <c r="AF7745" s="80">
        <f t="shared" si="504"/>
        <v>2.95279923765119</v>
      </c>
      <c r="AG7745" s="123">
        <f t="shared" si="503"/>
        <v>2952.7992370000002</v>
      </c>
      <c r="AH7745" s="126" cm="1">
        <f t="array" ref="AH7745">_xlfn.XLOOKUP(AD7744,CDIHistorico_[Data],CDIHistorico_[CDI dia]/100,AH7744,0)</f>
        <v>5.4266000000000004E-4</v>
      </c>
      <c r="AI7745" s="2">
        <f t="shared" si="505"/>
        <v>2.95279923765119</v>
      </c>
    </row>
    <row r="7746" spans="26:35" hidden="1" x14ac:dyDescent="0.25">
      <c r="Z7746"/>
      <c r="AD7746" s="5">
        <f t="shared" si="506"/>
        <v>47975</v>
      </c>
      <c r="AE7746" s="96" cm="1">
        <f t="array" ref="AE7746">_xlfn.XLOOKUP(AD7745,SELICHistorico[Data],SELICHistorico[SELIC dia]/100,AE7745,0)</f>
        <v>5.4266000000000004E-4</v>
      </c>
      <c r="AF7746" s="80">
        <f t="shared" si="504"/>
        <v>2.9544016036854939</v>
      </c>
      <c r="AG7746" s="123">
        <f t="shared" si="503"/>
        <v>2954.4016029999998</v>
      </c>
      <c r="AH7746" s="126" cm="1">
        <f t="array" ref="AH7746">_xlfn.XLOOKUP(AD7745,CDIHistorico_[Data],CDIHistorico_[CDI dia]/100,AH7745,0)</f>
        <v>5.4266000000000004E-4</v>
      </c>
      <c r="AI7746" s="2">
        <f t="shared" si="505"/>
        <v>2.9544016036854939</v>
      </c>
    </row>
    <row r="7747" spans="26:35" hidden="1" x14ac:dyDescent="0.25">
      <c r="Z7747"/>
      <c r="AD7747" s="5">
        <f t="shared" si="506"/>
        <v>47976</v>
      </c>
      <c r="AE7747" s="96" cm="1">
        <f t="array" ref="AE7747">_xlfn.XLOOKUP(AD7746,SELICHistorico[Data],SELICHistorico[SELIC dia]/100,AE7746,0)</f>
        <v>5.4266000000000004E-4</v>
      </c>
      <c r="AF7747" s="80">
        <f t="shared" si="504"/>
        <v>2.9560048392597498</v>
      </c>
      <c r="AG7747" s="123">
        <f t="shared" si="503"/>
        <v>2956.0048390000002</v>
      </c>
      <c r="AH7747" s="126" cm="1">
        <f t="array" ref="AH7747">_xlfn.XLOOKUP(AD7746,CDIHistorico_[Data],CDIHistorico_[CDI dia]/100,AH7746,0)</f>
        <v>5.4266000000000004E-4</v>
      </c>
      <c r="AI7747" s="2">
        <f t="shared" si="505"/>
        <v>2.9560048392597498</v>
      </c>
    </row>
    <row r="7748" spans="26:35" hidden="1" x14ac:dyDescent="0.25">
      <c r="Z7748"/>
      <c r="AD7748" s="5">
        <f t="shared" si="506"/>
        <v>47977</v>
      </c>
      <c r="AE7748" s="96" cm="1">
        <f t="array" ref="AE7748">_xlfn.XLOOKUP(AD7747,SELICHistorico[Data],SELICHistorico[SELIC dia]/100,AE7747,0)</f>
        <v>5.4266000000000004E-4</v>
      </c>
      <c r="AF7748" s="80">
        <f t="shared" si="504"/>
        <v>2.9576089448458225</v>
      </c>
      <c r="AG7748" s="123">
        <f t="shared" si="503"/>
        <v>2957.6089440000001</v>
      </c>
      <c r="AH7748" s="126" cm="1">
        <f t="array" ref="AH7748">_xlfn.XLOOKUP(AD7747,CDIHistorico_[Data],CDIHistorico_[CDI dia]/100,AH7747,0)</f>
        <v>5.4266000000000004E-4</v>
      </c>
      <c r="AI7748" s="2">
        <f t="shared" si="505"/>
        <v>2.9576089448458225</v>
      </c>
    </row>
    <row r="7749" spans="26:35" hidden="1" x14ac:dyDescent="0.25">
      <c r="Z7749"/>
      <c r="AD7749" s="5">
        <f t="shared" si="506"/>
        <v>47980</v>
      </c>
      <c r="AE7749" s="96" cm="1">
        <f t="array" ref="AE7749">_xlfn.XLOOKUP(AD7748,SELICHistorico[Data],SELICHistorico[SELIC dia]/100,AE7748,0)</f>
        <v>5.4266000000000004E-4</v>
      </c>
      <c r="AF7749" s="80">
        <f t="shared" si="504"/>
        <v>2.9592139209158326</v>
      </c>
      <c r="AG7749" s="123">
        <f t="shared" si="503"/>
        <v>2959.2139200000001</v>
      </c>
      <c r="AH7749" s="126" cm="1">
        <f t="array" ref="AH7749">_xlfn.XLOOKUP(AD7748,CDIHistorico_[Data],CDIHistorico_[CDI dia]/100,AH7748,0)</f>
        <v>5.4266000000000004E-4</v>
      </c>
      <c r="AI7749" s="2">
        <f t="shared" si="505"/>
        <v>2.9592139209158326</v>
      </c>
    </row>
    <row r="7750" spans="26:35" hidden="1" x14ac:dyDescent="0.25">
      <c r="Z7750"/>
      <c r="AD7750" s="5">
        <f t="shared" si="506"/>
        <v>47981</v>
      </c>
      <c r="AE7750" s="96" cm="1">
        <f t="array" ref="AE7750">_xlfn.XLOOKUP(AD7749,SELICHistorico[Data],SELICHistorico[SELIC dia]/100,AE7749,0)</f>
        <v>5.4266000000000004E-4</v>
      </c>
      <c r="AF7750" s="80">
        <f t="shared" si="504"/>
        <v>2.9608197679421568</v>
      </c>
      <c r="AG7750" s="123">
        <f t="shared" si="503"/>
        <v>2960.819767</v>
      </c>
      <c r="AH7750" s="126" cm="1">
        <f t="array" ref="AH7750">_xlfn.XLOOKUP(AD7749,CDIHistorico_[Data],CDIHistorico_[CDI dia]/100,AH7749,0)</f>
        <v>5.4266000000000004E-4</v>
      </c>
      <c r="AI7750" s="2">
        <f t="shared" si="505"/>
        <v>2.9608197679421568</v>
      </c>
    </row>
    <row r="7751" spans="26:35" hidden="1" x14ac:dyDescent="0.25">
      <c r="Z7751"/>
      <c r="AD7751" s="5">
        <f t="shared" si="506"/>
        <v>47982</v>
      </c>
      <c r="AE7751" s="96" cm="1">
        <f t="array" ref="AE7751">_xlfn.XLOOKUP(AD7750,SELICHistorico[Data],SELICHistorico[SELIC dia]/100,AE7750,0)</f>
        <v>5.4266000000000004E-4</v>
      </c>
      <c r="AF7751" s="80">
        <f t="shared" si="504"/>
        <v>2.9624264863974283</v>
      </c>
      <c r="AG7751" s="123">
        <f t="shared" si="503"/>
        <v>2962.4264859999998</v>
      </c>
      <c r="AH7751" s="126" cm="1">
        <f t="array" ref="AH7751">_xlfn.XLOOKUP(AD7750,CDIHistorico_[Data],CDIHistorico_[CDI dia]/100,AH7750,0)</f>
        <v>5.4266000000000004E-4</v>
      </c>
      <c r="AI7751" s="2">
        <f t="shared" si="505"/>
        <v>2.9624264863974283</v>
      </c>
    </row>
    <row r="7752" spans="26:35" hidden="1" x14ac:dyDescent="0.25">
      <c r="Z7752"/>
      <c r="AD7752" s="5">
        <f t="shared" si="506"/>
        <v>47983</v>
      </c>
      <c r="AE7752" s="96" cm="1">
        <f t="array" ref="AE7752">_xlfn.XLOOKUP(AD7751,SELICHistorico[Data],SELICHistorico[SELIC dia]/100,AE7751,0)</f>
        <v>5.4266000000000004E-4</v>
      </c>
      <c r="AF7752" s="80">
        <f t="shared" si="504"/>
        <v>2.9640340767545368</v>
      </c>
      <c r="AG7752" s="123">
        <f t="shared" si="503"/>
        <v>2964.0340759999999</v>
      </c>
      <c r="AH7752" s="126" cm="1">
        <f t="array" ref="AH7752">_xlfn.XLOOKUP(AD7751,CDIHistorico_[Data],CDIHistorico_[CDI dia]/100,AH7751,0)</f>
        <v>5.4266000000000004E-4</v>
      </c>
      <c r="AI7752" s="2">
        <f t="shared" si="505"/>
        <v>2.9640340767545368</v>
      </c>
    </row>
    <row r="7753" spans="26:35" hidden="1" x14ac:dyDescent="0.25">
      <c r="Z7753"/>
      <c r="AD7753" s="5">
        <f t="shared" si="506"/>
        <v>47984</v>
      </c>
      <c r="AE7753" s="96" cm="1">
        <f t="array" ref="AE7753">_xlfn.XLOOKUP(AD7752,SELICHistorico[Data],SELICHistorico[SELIC dia]/100,AE7752,0)</f>
        <v>5.4266000000000004E-4</v>
      </c>
      <c r="AF7753" s="80">
        <f t="shared" si="504"/>
        <v>2.9656425394866286</v>
      </c>
      <c r="AG7753" s="123">
        <f t="shared" si="503"/>
        <v>2965.6425389999999</v>
      </c>
      <c r="AH7753" s="126" cm="1">
        <f t="array" ref="AH7753">_xlfn.XLOOKUP(AD7752,CDIHistorico_[Data],CDIHistorico_[CDI dia]/100,AH7752,0)</f>
        <v>5.4266000000000004E-4</v>
      </c>
      <c r="AI7753" s="2">
        <f t="shared" si="505"/>
        <v>2.9656425394866286</v>
      </c>
    </row>
    <row r="7754" spans="26:35" hidden="1" x14ac:dyDescent="0.25">
      <c r="Z7754"/>
      <c r="AD7754" s="5">
        <f t="shared" si="506"/>
        <v>47987</v>
      </c>
      <c r="AE7754" s="96" cm="1">
        <f t="array" ref="AE7754">_xlfn.XLOOKUP(AD7753,SELICHistorico[Data],SELICHistorico[SELIC dia]/100,AE7753,0)</f>
        <v>5.4266000000000004E-4</v>
      </c>
      <c r="AF7754" s="80">
        <f t="shared" si="504"/>
        <v>2.9672518750671064</v>
      </c>
      <c r="AG7754" s="123">
        <f t="shared" si="503"/>
        <v>2967.2518749999999</v>
      </c>
      <c r="AH7754" s="126" cm="1">
        <f t="array" ref="AH7754">_xlfn.XLOOKUP(AD7753,CDIHistorico_[Data],CDIHistorico_[CDI dia]/100,AH7753,0)</f>
        <v>5.4266000000000004E-4</v>
      </c>
      <c r="AI7754" s="2">
        <f t="shared" si="505"/>
        <v>2.9672518750671064</v>
      </c>
    </row>
    <row r="7755" spans="26:35" hidden="1" x14ac:dyDescent="0.25">
      <c r="Z7755"/>
      <c r="AD7755" s="5">
        <f t="shared" si="506"/>
        <v>47988</v>
      </c>
      <c r="AE7755" s="96" cm="1">
        <f t="array" ref="AE7755">_xlfn.XLOOKUP(AD7754,SELICHistorico[Data],SELICHistorico[SELIC dia]/100,AE7754,0)</f>
        <v>5.4266000000000004E-4</v>
      </c>
      <c r="AF7755" s="80">
        <f t="shared" si="504"/>
        <v>2.9688620839696305</v>
      </c>
      <c r="AG7755" s="123">
        <f t="shared" si="503"/>
        <v>2968.862083</v>
      </c>
      <c r="AH7755" s="126" cm="1">
        <f t="array" ref="AH7755">_xlfn.XLOOKUP(AD7754,CDIHistorico_[Data],CDIHistorico_[CDI dia]/100,AH7754,0)</f>
        <v>5.4266000000000004E-4</v>
      </c>
      <c r="AI7755" s="2">
        <f t="shared" si="505"/>
        <v>2.9688620839696305</v>
      </c>
    </row>
    <row r="7756" spans="26:35" hidden="1" x14ac:dyDescent="0.25">
      <c r="Z7756"/>
      <c r="AD7756" s="5">
        <f t="shared" si="506"/>
        <v>47989</v>
      </c>
      <c r="AE7756" s="96" cm="1">
        <f t="array" ref="AE7756">_xlfn.XLOOKUP(AD7755,SELICHistorico[Data],SELICHistorico[SELIC dia]/100,AE7755,0)</f>
        <v>5.4266000000000004E-4</v>
      </c>
      <c r="AF7756" s="80">
        <f t="shared" si="504"/>
        <v>2.9704731666681177</v>
      </c>
      <c r="AG7756" s="123">
        <f t="shared" ref="AG7756:AG7819" si="507">TRUNC(1000*AF7756,6)</f>
        <v>2970.4731660000002</v>
      </c>
      <c r="AH7756" s="126" cm="1">
        <f t="array" ref="AH7756">_xlfn.XLOOKUP(AD7755,CDIHistorico_[Data],CDIHistorico_[CDI dia]/100,AH7755,0)</f>
        <v>5.4266000000000004E-4</v>
      </c>
      <c r="AI7756" s="2">
        <f t="shared" si="505"/>
        <v>2.9704731666681177</v>
      </c>
    </row>
    <row r="7757" spans="26:35" hidden="1" x14ac:dyDescent="0.25">
      <c r="Z7757"/>
      <c r="AD7757" s="5">
        <f t="shared" si="506"/>
        <v>47990</v>
      </c>
      <c r="AE7757" s="96" cm="1">
        <f t="array" ref="AE7757">_xlfn.XLOOKUP(AD7756,SELICHistorico[Data],SELICHistorico[SELIC dia]/100,AE7756,0)</f>
        <v>5.4266000000000004E-4</v>
      </c>
      <c r="AF7757" s="80">
        <f t="shared" ref="AF7757:AF7820" si="508">AF7756*(1+AE7757)</f>
        <v>2.972085123636742</v>
      </c>
      <c r="AG7757" s="123">
        <f t="shared" si="507"/>
        <v>2972.0851229999998</v>
      </c>
      <c r="AH7757" s="126" cm="1">
        <f t="array" ref="AH7757">_xlfn.XLOOKUP(AD7756,CDIHistorico_[Data],CDIHistorico_[CDI dia]/100,AH7756,0)</f>
        <v>5.4266000000000004E-4</v>
      </c>
      <c r="AI7757" s="2">
        <f t="shared" ref="AI7757:AI7820" si="509">AI7756*(1+AH7757)</f>
        <v>2.972085123636742</v>
      </c>
    </row>
    <row r="7758" spans="26:35" hidden="1" x14ac:dyDescent="0.25">
      <c r="Z7758"/>
      <c r="AD7758" s="5">
        <f t="shared" si="506"/>
        <v>47991</v>
      </c>
      <c r="AE7758" s="96" cm="1">
        <f t="array" ref="AE7758">_xlfn.XLOOKUP(AD7757,SELICHistorico[Data],SELICHistorico[SELIC dia]/100,AE7757,0)</f>
        <v>5.4266000000000004E-4</v>
      </c>
      <c r="AF7758" s="80">
        <f t="shared" si="508"/>
        <v>2.9736979553499348</v>
      </c>
      <c r="AG7758" s="123">
        <f t="shared" si="507"/>
        <v>2973.6979550000001</v>
      </c>
      <c r="AH7758" s="126" cm="1">
        <f t="array" ref="AH7758">_xlfn.XLOOKUP(AD7757,CDIHistorico_[Data],CDIHistorico_[CDI dia]/100,AH7757,0)</f>
        <v>5.4266000000000004E-4</v>
      </c>
      <c r="AI7758" s="2">
        <f t="shared" si="509"/>
        <v>2.9736979553499348</v>
      </c>
    </row>
    <row r="7759" spans="26:35" hidden="1" x14ac:dyDescent="0.25">
      <c r="Z7759"/>
      <c r="AD7759" s="5">
        <f t="shared" si="506"/>
        <v>47994</v>
      </c>
      <c r="AE7759" s="96" cm="1">
        <f t="array" ref="AE7759">_xlfn.XLOOKUP(AD7758,SELICHistorico[Data],SELICHistorico[SELIC dia]/100,AE7758,0)</f>
        <v>5.4266000000000004E-4</v>
      </c>
      <c r="AF7759" s="80">
        <f t="shared" si="508"/>
        <v>2.975311662282385</v>
      </c>
      <c r="AG7759" s="123">
        <f t="shared" si="507"/>
        <v>2975.3116620000001</v>
      </c>
      <c r="AH7759" s="126" cm="1">
        <f t="array" ref="AH7759">_xlfn.XLOOKUP(AD7758,CDIHistorico_[Data],CDIHistorico_[CDI dia]/100,AH7758,0)</f>
        <v>5.4266000000000004E-4</v>
      </c>
      <c r="AI7759" s="2">
        <f t="shared" si="509"/>
        <v>2.975311662282385</v>
      </c>
    </row>
    <row r="7760" spans="26:35" hidden="1" x14ac:dyDescent="0.25">
      <c r="Z7760"/>
      <c r="AD7760" s="5">
        <f t="shared" si="506"/>
        <v>47995</v>
      </c>
      <c r="AE7760" s="96" cm="1">
        <f t="array" ref="AE7760">_xlfn.XLOOKUP(AD7759,SELICHistorico[Data],SELICHistorico[SELIC dia]/100,AE7759,0)</f>
        <v>5.4266000000000004E-4</v>
      </c>
      <c r="AF7760" s="80">
        <f t="shared" si="508"/>
        <v>2.976926244909039</v>
      </c>
      <c r="AG7760" s="123">
        <f t="shared" si="507"/>
        <v>2976.9262440000002</v>
      </c>
      <c r="AH7760" s="126" cm="1">
        <f t="array" ref="AH7760">_xlfn.XLOOKUP(AD7759,CDIHistorico_[Data],CDIHistorico_[CDI dia]/100,AH7759,0)</f>
        <v>5.4266000000000004E-4</v>
      </c>
      <c r="AI7760" s="2">
        <f t="shared" si="509"/>
        <v>2.976926244909039</v>
      </c>
    </row>
    <row r="7761" spans="26:35" hidden="1" x14ac:dyDescent="0.25">
      <c r="Z7761"/>
      <c r="AD7761" s="5">
        <f t="shared" si="506"/>
        <v>47996</v>
      </c>
      <c r="AE7761" s="96" cm="1">
        <f t="array" ref="AE7761">_xlfn.XLOOKUP(AD7760,SELICHistorico[Data],SELICHistorico[SELIC dia]/100,AE7760,0)</f>
        <v>5.4266000000000004E-4</v>
      </c>
      <c r="AF7761" s="80">
        <f t="shared" si="508"/>
        <v>2.9785417037051016</v>
      </c>
      <c r="AG7761" s="123">
        <f t="shared" si="507"/>
        <v>2978.5417029999999</v>
      </c>
      <c r="AH7761" s="126" cm="1">
        <f t="array" ref="AH7761">_xlfn.XLOOKUP(AD7760,CDIHistorico_[Data],CDIHistorico_[CDI dia]/100,AH7760,0)</f>
        <v>5.4266000000000004E-4</v>
      </c>
      <c r="AI7761" s="2">
        <f t="shared" si="509"/>
        <v>2.9785417037051016</v>
      </c>
    </row>
    <row r="7762" spans="26:35" hidden="1" x14ac:dyDescent="0.25">
      <c r="Z7762"/>
      <c r="AD7762" s="5">
        <f t="shared" si="506"/>
        <v>47997</v>
      </c>
      <c r="AE7762" s="96" cm="1">
        <f t="array" ref="AE7762">_xlfn.XLOOKUP(AD7761,SELICHistorico[Data],SELICHistorico[SELIC dia]/100,AE7761,0)</f>
        <v>5.4266000000000004E-4</v>
      </c>
      <c r="AF7762" s="80">
        <f t="shared" si="508"/>
        <v>2.9801580391460343</v>
      </c>
      <c r="AG7762" s="123">
        <f t="shared" si="507"/>
        <v>2980.1580389999999</v>
      </c>
      <c r="AH7762" s="126" cm="1">
        <f t="array" ref="AH7762">_xlfn.XLOOKUP(AD7761,CDIHistorico_[Data],CDIHistorico_[CDI dia]/100,AH7761,0)</f>
        <v>5.4266000000000004E-4</v>
      </c>
      <c r="AI7762" s="2">
        <f t="shared" si="509"/>
        <v>2.9801580391460343</v>
      </c>
    </row>
    <row r="7763" spans="26:35" hidden="1" x14ac:dyDescent="0.25">
      <c r="Z7763"/>
      <c r="AD7763" s="5">
        <f t="shared" si="506"/>
        <v>47998</v>
      </c>
      <c r="AE7763" s="96" cm="1">
        <f t="array" ref="AE7763">_xlfn.XLOOKUP(AD7762,SELICHistorico[Data],SELICHistorico[SELIC dia]/100,AE7762,0)</f>
        <v>5.4266000000000004E-4</v>
      </c>
      <c r="AF7763" s="80">
        <f t="shared" si="508"/>
        <v>2.9817752517075573</v>
      </c>
      <c r="AG7763" s="123">
        <f t="shared" si="507"/>
        <v>2981.775251</v>
      </c>
      <c r="AH7763" s="126" cm="1">
        <f t="array" ref="AH7763">_xlfn.XLOOKUP(AD7762,CDIHistorico_[Data],CDIHistorico_[CDI dia]/100,AH7762,0)</f>
        <v>5.4266000000000004E-4</v>
      </c>
      <c r="AI7763" s="2">
        <f t="shared" si="509"/>
        <v>2.9817752517075573</v>
      </c>
    </row>
    <row r="7764" spans="26:35" hidden="1" x14ac:dyDescent="0.25">
      <c r="Z7764"/>
      <c r="AD7764" s="5">
        <f t="shared" ref="AD7764:AD7827" si="510">WORKDAY(AD7763,1,feriados)</f>
        <v>48001</v>
      </c>
      <c r="AE7764" s="96" cm="1">
        <f t="array" ref="AE7764">_xlfn.XLOOKUP(AD7763,SELICHistorico[Data],SELICHistorico[SELIC dia]/100,AE7763,0)</f>
        <v>5.4266000000000004E-4</v>
      </c>
      <c r="AF7764" s="80">
        <f t="shared" si="508"/>
        <v>2.9833933418656491</v>
      </c>
      <c r="AG7764" s="123">
        <f t="shared" si="507"/>
        <v>2983.393341</v>
      </c>
      <c r="AH7764" s="126" cm="1">
        <f t="array" ref="AH7764">_xlfn.XLOOKUP(AD7763,CDIHistorico_[Data],CDIHistorico_[CDI dia]/100,AH7763,0)</f>
        <v>5.4266000000000004E-4</v>
      </c>
      <c r="AI7764" s="2">
        <f t="shared" si="509"/>
        <v>2.9833933418656491</v>
      </c>
    </row>
    <row r="7765" spans="26:35" hidden="1" x14ac:dyDescent="0.25">
      <c r="Z7765"/>
      <c r="AD7765" s="5">
        <f t="shared" si="510"/>
        <v>48002</v>
      </c>
      <c r="AE7765" s="96" cm="1">
        <f t="array" ref="AE7765">_xlfn.XLOOKUP(AD7764,SELICHistorico[Data],SELICHistorico[SELIC dia]/100,AE7764,0)</f>
        <v>5.4266000000000004E-4</v>
      </c>
      <c r="AF7765" s="80">
        <f t="shared" si="508"/>
        <v>2.985012310096546</v>
      </c>
      <c r="AG7765" s="123">
        <f t="shared" si="507"/>
        <v>2985.0123100000001</v>
      </c>
      <c r="AH7765" s="126" cm="1">
        <f t="array" ref="AH7765">_xlfn.XLOOKUP(AD7764,CDIHistorico_[Data],CDIHistorico_[CDI dia]/100,AH7764,0)</f>
        <v>5.4266000000000004E-4</v>
      </c>
      <c r="AI7765" s="2">
        <f t="shared" si="509"/>
        <v>2.985012310096546</v>
      </c>
    </row>
    <row r="7766" spans="26:35" hidden="1" x14ac:dyDescent="0.25">
      <c r="Z7766"/>
      <c r="AD7766" s="5">
        <f t="shared" si="510"/>
        <v>48003</v>
      </c>
      <c r="AE7766" s="96" cm="1">
        <f t="array" ref="AE7766">_xlfn.XLOOKUP(AD7765,SELICHistorico[Data],SELICHistorico[SELIC dia]/100,AE7765,0)</f>
        <v>5.4266000000000004E-4</v>
      </c>
      <c r="AF7766" s="80">
        <f t="shared" si="508"/>
        <v>2.9866321568767429</v>
      </c>
      <c r="AG7766" s="123">
        <f t="shared" si="507"/>
        <v>2986.6321560000001</v>
      </c>
      <c r="AH7766" s="126" cm="1">
        <f t="array" ref="AH7766">_xlfn.XLOOKUP(AD7765,CDIHistorico_[Data],CDIHistorico_[CDI dia]/100,AH7765,0)</f>
        <v>5.4266000000000004E-4</v>
      </c>
      <c r="AI7766" s="2">
        <f t="shared" si="509"/>
        <v>2.9866321568767429</v>
      </c>
    </row>
    <row r="7767" spans="26:35" hidden="1" x14ac:dyDescent="0.25">
      <c r="Z7767"/>
      <c r="AD7767" s="5">
        <f t="shared" si="510"/>
        <v>48004</v>
      </c>
      <c r="AE7767" s="96" cm="1">
        <f t="array" ref="AE7767">_xlfn.XLOOKUP(AD7766,SELICHistorico[Data],SELICHistorico[SELIC dia]/100,AE7766,0)</f>
        <v>5.4266000000000004E-4</v>
      </c>
      <c r="AF7767" s="80">
        <f t="shared" si="508"/>
        <v>2.9882528826829935</v>
      </c>
      <c r="AG7767" s="123">
        <f t="shared" si="507"/>
        <v>2988.2528820000002</v>
      </c>
      <c r="AH7767" s="126" cm="1">
        <f t="array" ref="AH7767">_xlfn.XLOOKUP(AD7766,CDIHistorico_[Data],CDIHistorico_[CDI dia]/100,AH7766,0)</f>
        <v>5.4266000000000004E-4</v>
      </c>
      <c r="AI7767" s="2">
        <f t="shared" si="509"/>
        <v>2.9882528826829935</v>
      </c>
    </row>
    <row r="7768" spans="26:35" hidden="1" x14ac:dyDescent="0.25">
      <c r="Z7768"/>
      <c r="AD7768" s="5">
        <f t="shared" si="510"/>
        <v>48005</v>
      </c>
      <c r="AE7768" s="96" cm="1">
        <f t="array" ref="AE7768">_xlfn.XLOOKUP(AD7767,SELICHistorico[Data],SELICHistorico[SELIC dia]/100,AE7767,0)</f>
        <v>5.4266000000000004E-4</v>
      </c>
      <c r="AF7768" s="80">
        <f t="shared" si="508"/>
        <v>2.9898744879923105</v>
      </c>
      <c r="AG7768" s="123">
        <f t="shared" si="507"/>
        <v>2989.874487</v>
      </c>
      <c r="AH7768" s="126" cm="1">
        <f t="array" ref="AH7768">_xlfn.XLOOKUP(AD7767,CDIHistorico_[Data],CDIHistorico_[CDI dia]/100,AH7767,0)</f>
        <v>5.4266000000000004E-4</v>
      </c>
      <c r="AI7768" s="2">
        <f t="shared" si="509"/>
        <v>2.9898744879923105</v>
      </c>
    </row>
    <row r="7769" spans="26:35" hidden="1" x14ac:dyDescent="0.25">
      <c r="Z7769"/>
      <c r="AD7769" s="5">
        <f t="shared" si="510"/>
        <v>48008</v>
      </c>
      <c r="AE7769" s="96" cm="1">
        <f t="array" ref="AE7769">_xlfn.XLOOKUP(AD7768,SELICHistorico[Data],SELICHistorico[SELIC dia]/100,AE7768,0)</f>
        <v>5.4266000000000004E-4</v>
      </c>
      <c r="AF7769" s="80">
        <f t="shared" si="508"/>
        <v>2.9914969732819645</v>
      </c>
      <c r="AG7769" s="123">
        <f t="shared" si="507"/>
        <v>2991.4969729999998</v>
      </c>
      <c r="AH7769" s="126" cm="1">
        <f t="array" ref="AH7769">_xlfn.XLOOKUP(AD7768,CDIHistorico_[Data],CDIHistorico_[CDI dia]/100,AH7768,0)</f>
        <v>5.4266000000000004E-4</v>
      </c>
      <c r="AI7769" s="2">
        <f t="shared" si="509"/>
        <v>2.9914969732819645</v>
      </c>
    </row>
    <row r="7770" spans="26:35" hidden="1" x14ac:dyDescent="0.25">
      <c r="Z7770"/>
      <c r="AD7770" s="5">
        <f t="shared" si="510"/>
        <v>48009</v>
      </c>
      <c r="AE7770" s="96" cm="1">
        <f t="array" ref="AE7770">_xlfn.XLOOKUP(AD7769,SELICHistorico[Data],SELICHistorico[SELIC dia]/100,AE7769,0)</f>
        <v>5.4266000000000004E-4</v>
      </c>
      <c r="AF7770" s="80">
        <f t="shared" si="508"/>
        <v>2.9931203390294856</v>
      </c>
      <c r="AG7770" s="123">
        <f t="shared" si="507"/>
        <v>2993.1203390000001</v>
      </c>
      <c r="AH7770" s="126" cm="1">
        <f t="array" ref="AH7770">_xlfn.XLOOKUP(AD7769,CDIHistorico_[Data],CDIHistorico_[CDI dia]/100,AH7769,0)</f>
        <v>5.4266000000000004E-4</v>
      </c>
      <c r="AI7770" s="2">
        <f t="shared" si="509"/>
        <v>2.9931203390294856</v>
      </c>
    </row>
    <row r="7771" spans="26:35" hidden="1" x14ac:dyDescent="0.25">
      <c r="Z7771"/>
      <c r="AD7771" s="5">
        <f t="shared" si="510"/>
        <v>48010</v>
      </c>
      <c r="AE7771" s="96" cm="1">
        <f t="array" ref="AE7771">_xlfn.XLOOKUP(AD7770,SELICHistorico[Data],SELICHistorico[SELIC dia]/100,AE7770,0)</f>
        <v>5.4266000000000004E-4</v>
      </c>
      <c r="AF7771" s="80">
        <f t="shared" si="508"/>
        <v>2.9947445857126636</v>
      </c>
      <c r="AG7771" s="123">
        <f t="shared" si="507"/>
        <v>2994.7445849999999</v>
      </c>
      <c r="AH7771" s="126" cm="1">
        <f t="array" ref="AH7771">_xlfn.XLOOKUP(AD7770,CDIHistorico_[Data],CDIHistorico_[CDI dia]/100,AH7770,0)</f>
        <v>5.4266000000000004E-4</v>
      </c>
      <c r="AI7771" s="2">
        <f t="shared" si="509"/>
        <v>2.9947445857126636</v>
      </c>
    </row>
    <row r="7772" spans="26:35" hidden="1" x14ac:dyDescent="0.25">
      <c r="Z7772"/>
      <c r="AD7772" s="5">
        <f t="shared" si="510"/>
        <v>48012</v>
      </c>
      <c r="AE7772" s="96" cm="1">
        <f t="array" ref="AE7772">_xlfn.XLOOKUP(AD7771,SELICHistorico[Data],SELICHistorico[SELIC dia]/100,AE7771,0)</f>
        <v>5.4266000000000004E-4</v>
      </c>
      <c r="AF7772" s="80">
        <f t="shared" si="508"/>
        <v>2.9963697138095466</v>
      </c>
      <c r="AG7772" s="123">
        <f t="shared" si="507"/>
        <v>2996.369713</v>
      </c>
      <c r="AH7772" s="126" cm="1">
        <f t="array" ref="AH7772">_xlfn.XLOOKUP(AD7771,CDIHistorico_[Data],CDIHistorico_[CDI dia]/100,AH7771,0)</f>
        <v>5.4266000000000004E-4</v>
      </c>
      <c r="AI7772" s="2">
        <f t="shared" si="509"/>
        <v>2.9963697138095466</v>
      </c>
    </row>
    <row r="7773" spans="26:35" hidden="1" x14ac:dyDescent="0.25">
      <c r="Z7773"/>
      <c r="AD7773" s="5">
        <f t="shared" si="510"/>
        <v>48015</v>
      </c>
      <c r="AE7773" s="96" cm="1">
        <f t="array" ref="AE7773">_xlfn.XLOOKUP(AD7772,SELICHistorico[Data],SELICHistorico[SELIC dia]/100,AE7772,0)</f>
        <v>5.4266000000000004E-4</v>
      </c>
      <c r="AF7773" s="80">
        <f t="shared" si="508"/>
        <v>2.9979957237984425</v>
      </c>
      <c r="AG7773" s="123">
        <f t="shared" si="507"/>
        <v>2997.995723</v>
      </c>
      <c r="AH7773" s="126" cm="1">
        <f t="array" ref="AH7773">_xlfn.XLOOKUP(AD7772,CDIHistorico_[Data],CDIHistorico_[CDI dia]/100,AH7772,0)</f>
        <v>5.4266000000000004E-4</v>
      </c>
      <c r="AI7773" s="2">
        <f t="shared" si="509"/>
        <v>2.9979957237984425</v>
      </c>
    </row>
    <row r="7774" spans="26:35" hidden="1" x14ac:dyDescent="0.25">
      <c r="Z7774"/>
      <c r="AD7774" s="5">
        <f t="shared" si="510"/>
        <v>48016</v>
      </c>
      <c r="AE7774" s="96" cm="1">
        <f t="array" ref="AE7774">_xlfn.XLOOKUP(AD7773,SELICHistorico[Data],SELICHistorico[SELIC dia]/100,AE7773,0)</f>
        <v>5.4266000000000004E-4</v>
      </c>
      <c r="AF7774" s="80">
        <f t="shared" si="508"/>
        <v>2.9996226161579189</v>
      </c>
      <c r="AG7774" s="123">
        <f t="shared" si="507"/>
        <v>2999.6226160000001</v>
      </c>
      <c r="AH7774" s="126" cm="1">
        <f t="array" ref="AH7774">_xlfn.XLOOKUP(AD7773,CDIHistorico_[Data],CDIHistorico_[CDI dia]/100,AH7773,0)</f>
        <v>5.4266000000000004E-4</v>
      </c>
      <c r="AI7774" s="2">
        <f t="shared" si="509"/>
        <v>2.9996226161579189</v>
      </c>
    </row>
    <row r="7775" spans="26:35" hidden="1" x14ac:dyDescent="0.25">
      <c r="Z7775"/>
      <c r="AD7775" s="5">
        <f t="shared" si="510"/>
        <v>48017</v>
      </c>
      <c r="AE7775" s="96" cm="1">
        <f t="array" ref="AE7775">_xlfn.XLOOKUP(AD7774,SELICHistorico[Data],SELICHistorico[SELIC dia]/100,AE7774,0)</f>
        <v>5.4266000000000004E-4</v>
      </c>
      <c r="AF7775" s="80">
        <f t="shared" si="508"/>
        <v>3.0012503913668032</v>
      </c>
      <c r="AG7775" s="123">
        <f t="shared" si="507"/>
        <v>3001.250391</v>
      </c>
      <c r="AH7775" s="126" cm="1">
        <f t="array" ref="AH7775">_xlfn.XLOOKUP(AD7774,CDIHistorico_[Data],CDIHistorico_[CDI dia]/100,AH7774,0)</f>
        <v>5.4266000000000004E-4</v>
      </c>
      <c r="AI7775" s="2">
        <f t="shared" si="509"/>
        <v>3.0012503913668032</v>
      </c>
    </row>
    <row r="7776" spans="26:35" hidden="1" x14ac:dyDescent="0.25">
      <c r="Z7776"/>
      <c r="AD7776" s="5">
        <f t="shared" si="510"/>
        <v>48018</v>
      </c>
      <c r="AE7776" s="96" cm="1">
        <f t="array" ref="AE7776">_xlfn.XLOOKUP(AD7775,SELICHistorico[Data],SELICHistorico[SELIC dia]/100,AE7775,0)</f>
        <v>5.4266000000000004E-4</v>
      </c>
      <c r="AF7776" s="80">
        <f t="shared" si="508"/>
        <v>3.0028790499041822</v>
      </c>
      <c r="AG7776" s="123">
        <f t="shared" si="507"/>
        <v>3002.8790490000001</v>
      </c>
      <c r="AH7776" s="126" cm="1">
        <f t="array" ref="AH7776">_xlfn.XLOOKUP(AD7775,CDIHistorico_[Data],CDIHistorico_[CDI dia]/100,AH7775,0)</f>
        <v>5.4266000000000004E-4</v>
      </c>
      <c r="AI7776" s="2">
        <f t="shared" si="509"/>
        <v>3.0028790499041822</v>
      </c>
    </row>
    <row r="7777" spans="26:35" hidden="1" x14ac:dyDescent="0.25">
      <c r="Z7777"/>
      <c r="AD7777" s="5">
        <f t="shared" si="510"/>
        <v>48019</v>
      </c>
      <c r="AE7777" s="96" cm="1">
        <f t="array" ref="AE7777">_xlfn.XLOOKUP(AD7776,SELICHistorico[Data],SELICHistorico[SELIC dia]/100,AE7776,0)</f>
        <v>5.4266000000000004E-4</v>
      </c>
      <c r="AF7777" s="80">
        <f t="shared" si="508"/>
        <v>3.0045085922494033</v>
      </c>
      <c r="AG7777" s="123">
        <f t="shared" si="507"/>
        <v>3004.5085920000001</v>
      </c>
      <c r="AH7777" s="126" cm="1">
        <f t="array" ref="AH7777">_xlfn.XLOOKUP(AD7776,CDIHistorico_[Data],CDIHistorico_[CDI dia]/100,AH7776,0)</f>
        <v>5.4266000000000004E-4</v>
      </c>
      <c r="AI7777" s="2">
        <f t="shared" si="509"/>
        <v>3.0045085922494033</v>
      </c>
    </row>
    <row r="7778" spans="26:35" hidden="1" x14ac:dyDescent="0.25">
      <c r="Z7778"/>
      <c r="AD7778" s="5">
        <f t="shared" si="510"/>
        <v>48022</v>
      </c>
      <c r="AE7778" s="96" cm="1">
        <f t="array" ref="AE7778">_xlfn.XLOOKUP(AD7777,SELICHistorico[Data],SELICHistorico[SELIC dia]/100,AE7777,0)</f>
        <v>5.4266000000000004E-4</v>
      </c>
      <c r="AF7778" s="80">
        <f t="shared" si="508"/>
        <v>3.0061390188820734</v>
      </c>
      <c r="AG7778" s="123">
        <f t="shared" si="507"/>
        <v>3006.1390179999999</v>
      </c>
      <c r="AH7778" s="126" cm="1">
        <f t="array" ref="AH7778">_xlfn.XLOOKUP(AD7777,CDIHistorico_[Data],CDIHistorico_[CDI dia]/100,AH7777,0)</f>
        <v>5.4266000000000004E-4</v>
      </c>
      <c r="AI7778" s="2">
        <f t="shared" si="509"/>
        <v>3.0061390188820734</v>
      </c>
    </row>
    <row r="7779" spans="26:35" hidden="1" x14ac:dyDescent="0.25">
      <c r="Z7779"/>
      <c r="AD7779" s="5">
        <f t="shared" si="510"/>
        <v>48023</v>
      </c>
      <c r="AE7779" s="96" cm="1">
        <f t="array" ref="AE7779">_xlfn.XLOOKUP(AD7778,SELICHistorico[Data],SELICHistorico[SELIC dia]/100,AE7778,0)</f>
        <v>5.4266000000000004E-4</v>
      </c>
      <c r="AF7779" s="80">
        <f t="shared" si="508"/>
        <v>3.0077703302820602</v>
      </c>
      <c r="AG7779" s="123">
        <f t="shared" si="507"/>
        <v>3007.7703299999998</v>
      </c>
      <c r="AH7779" s="126" cm="1">
        <f t="array" ref="AH7779">_xlfn.XLOOKUP(AD7778,CDIHistorico_[Data],CDIHistorico_[CDI dia]/100,AH7778,0)</f>
        <v>5.4266000000000004E-4</v>
      </c>
      <c r="AI7779" s="2">
        <f t="shared" si="509"/>
        <v>3.0077703302820602</v>
      </c>
    </row>
    <row r="7780" spans="26:35" hidden="1" x14ac:dyDescent="0.25">
      <c r="Z7780"/>
      <c r="AD7780" s="5">
        <f t="shared" si="510"/>
        <v>48024</v>
      </c>
      <c r="AE7780" s="96" cm="1">
        <f t="array" ref="AE7780">_xlfn.XLOOKUP(AD7779,SELICHistorico[Data],SELICHistorico[SELIC dia]/100,AE7779,0)</f>
        <v>5.4266000000000004E-4</v>
      </c>
      <c r="AF7780" s="80">
        <f t="shared" si="508"/>
        <v>3.0094025269294913</v>
      </c>
      <c r="AG7780" s="123">
        <f t="shared" si="507"/>
        <v>3009.4025259999999</v>
      </c>
      <c r="AH7780" s="126" cm="1">
        <f t="array" ref="AH7780">_xlfn.XLOOKUP(AD7779,CDIHistorico_[Data],CDIHistorico_[CDI dia]/100,AH7779,0)</f>
        <v>5.4266000000000004E-4</v>
      </c>
      <c r="AI7780" s="2">
        <f t="shared" si="509"/>
        <v>3.0094025269294913</v>
      </c>
    </row>
    <row r="7781" spans="26:35" hidden="1" x14ac:dyDescent="0.25">
      <c r="Z7781"/>
      <c r="AD7781" s="5">
        <f t="shared" si="510"/>
        <v>48025</v>
      </c>
      <c r="AE7781" s="96" cm="1">
        <f t="array" ref="AE7781">_xlfn.XLOOKUP(AD7780,SELICHistorico[Data],SELICHistorico[SELIC dia]/100,AE7780,0)</f>
        <v>5.4266000000000004E-4</v>
      </c>
      <c r="AF7781" s="80">
        <f t="shared" si="508"/>
        <v>3.0110356093047548</v>
      </c>
      <c r="AG7781" s="123">
        <f t="shared" si="507"/>
        <v>3011.035609</v>
      </c>
      <c r="AH7781" s="126" cm="1">
        <f t="array" ref="AH7781">_xlfn.XLOOKUP(AD7780,CDIHistorico_[Data],CDIHistorico_[CDI dia]/100,AH7780,0)</f>
        <v>5.4266000000000004E-4</v>
      </c>
      <c r="AI7781" s="2">
        <f t="shared" si="509"/>
        <v>3.0110356093047548</v>
      </c>
    </row>
    <row r="7782" spans="26:35" hidden="1" x14ac:dyDescent="0.25">
      <c r="Z7782"/>
      <c r="AD7782" s="5">
        <f t="shared" si="510"/>
        <v>48026</v>
      </c>
      <c r="AE7782" s="96" cm="1">
        <f t="array" ref="AE7782">_xlfn.XLOOKUP(AD7781,SELICHistorico[Data],SELICHistorico[SELIC dia]/100,AE7781,0)</f>
        <v>5.4266000000000004E-4</v>
      </c>
      <c r="AF7782" s="80">
        <f t="shared" si="508"/>
        <v>3.0126695778885</v>
      </c>
      <c r="AG7782" s="123">
        <f t="shared" si="507"/>
        <v>3012.6695770000001</v>
      </c>
      <c r="AH7782" s="126" cm="1">
        <f t="array" ref="AH7782">_xlfn.XLOOKUP(AD7781,CDIHistorico_[Data],CDIHistorico_[CDI dia]/100,AH7781,0)</f>
        <v>5.4266000000000004E-4</v>
      </c>
      <c r="AI7782" s="2">
        <f t="shared" si="509"/>
        <v>3.0126695778885</v>
      </c>
    </row>
    <row r="7783" spans="26:35" hidden="1" x14ac:dyDescent="0.25">
      <c r="Z7783"/>
      <c r="AD7783" s="5">
        <f t="shared" si="510"/>
        <v>48029</v>
      </c>
      <c r="AE7783" s="96" cm="1">
        <f t="array" ref="AE7783">_xlfn.XLOOKUP(AD7782,SELICHistorico[Data],SELICHistorico[SELIC dia]/100,AE7782,0)</f>
        <v>5.4266000000000004E-4</v>
      </c>
      <c r="AF7783" s="80">
        <f t="shared" si="508"/>
        <v>3.0143044331616369</v>
      </c>
      <c r="AG7783" s="123">
        <f t="shared" si="507"/>
        <v>3014.3044329999998</v>
      </c>
      <c r="AH7783" s="126" cm="1">
        <f t="array" ref="AH7783">_xlfn.XLOOKUP(AD7782,CDIHistorico_[Data],CDIHistorico_[CDI dia]/100,AH7782,0)</f>
        <v>5.4266000000000004E-4</v>
      </c>
      <c r="AI7783" s="2">
        <f t="shared" si="509"/>
        <v>3.0143044331616369</v>
      </c>
    </row>
    <row r="7784" spans="26:35" hidden="1" x14ac:dyDescent="0.25">
      <c r="Z7784"/>
      <c r="AD7784" s="5">
        <f t="shared" si="510"/>
        <v>48030</v>
      </c>
      <c r="AE7784" s="96" cm="1">
        <f t="array" ref="AE7784">_xlfn.XLOOKUP(AD7783,SELICHistorico[Data],SELICHistorico[SELIC dia]/100,AE7783,0)</f>
        <v>5.4266000000000004E-4</v>
      </c>
      <c r="AF7784" s="80">
        <f t="shared" si="508"/>
        <v>3.0159401756053366</v>
      </c>
      <c r="AG7784" s="123">
        <f t="shared" si="507"/>
        <v>3015.9401750000002</v>
      </c>
      <c r="AH7784" s="126" cm="1">
        <f t="array" ref="AH7784">_xlfn.XLOOKUP(AD7783,CDIHistorico_[Data],CDIHistorico_[CDI dia]/100,AH7783,0)</f>
        <v>5.4266000000000004E-4</v>
      </c>
      <c r="AI7784" s="2">
        <f t="shared" si="509"/>
        <v>3.0159401756053366</v>
      </c>
    </row>
    <row r="7785" spans="26:35" hidden="1" x14ac:dyDescent="0.25">
      <c r="Z7785"/>
      <c r="AD7785" s="5">
        <f t="shared" si="510"/>
        <v>48031</v>
      </c>
      <c r="AE7785" s="96" cm="1">
        <f t="array" ref="AE7785">_xlfn.XLOOKUP(AD7784,SELICHistorico[Data],SELICHistorico[SELIC dia]/100,AE7784,0)</f>
        <v>5.4266000000000004E-4</v>
      </c>
      <c r="AF7785" s="80">
        <f t="shared" si="508"/>
        <v>3.0175768057010308</v>
      </c>
      <c r="AG7785" s="123">
        <f t="shared" si="507"/>
        <v>3017.5768050000001</v>
      </c>
      <c r="AH7785" s="126" cm="1">
        <f t="array" ref="AH7785">_xlfn.XLOOKUP(AD7784,CDIHistorico_[Data],CDIHistorico_[CDI dia]/100,AH7784,0)</f>
        <v>5.4266000000000004E-4</v>
      </c>
      <c r="AI7785" s="2">
        <f t="shared" si="509"/>
        <v>3.0175768057010308</v>
      </c>
    </row>
    <row r="7786" spans="26:35" hidden="1" x14ac:dyDescent="0.25">
      <c r="Z7786"/>
      <c r="AD7786" s="5">
        <f t="shared" si="510"/>
        <v>48032</v>
      </c>
      <c r="AE7786" s="96" cm="1">
        <f t="array" ref="AE7786">_xlfn.XLOOKUP(AD7785,SELICHistorico[Data],SELICHistorico[SELIC dia]/100,AE7785,0)</f>
        <v>5.4266000000000004E-4</v>
      </c>
      <c r="AF7786" s="80">
        <f t="shared" si="508"/>
        <v>3.0192143239304126</v>
      </c>
      <c r="AG7786" s="123">
        <f t="shared" si="507"/>
        <v>3019.2143230000001</v>
      </c>
      <c r="AH7786" s="126" cm="1">
        <f t="array" ref="AH7786">_xlfn.XLOOKUP(AD7785,CDIHistorico_[Data],CDIHistorico_[CDI dia]/100,AH7785,0)</f>
        <v>5.4266000000000004E-4</v>
      </c>
      <c r="AI7786" s="2">
        <f t="shared" si="509"/>
        <v>3.0192143239304126</v>
      </c>
    </row>
    <row r="7787" spans="26:35" hidden="1" x14ac:dyDescent="0.25">
      <c r="Z7787"/>
      <c r="AD7787" s="5">
        <f t="shared" si="510"/>
        <v>48033</v>
      </c>
      <c r="AE7787" s="96" cm="1">
        <f t="array" ref="AE7787">_xlfn.XLOOKUP(AD7786,SELICHistorico[Data],SELICHistorico[SELIC dia]/100,AE7786,0)</f>
        <v>5.4266000000000004E-4</v>
      </c>
      <c r="AF7787" s="80">
        <f t="shared" si="508"/>
        <v>3.0208527307754367</v>
      </c>
      <c r="AG7787" s="123">
        <f t="shared" si="507"/>
        <v>3020.8527300000001</v>
      </c>
      <c r="AH7787" s="126" cm="1">
        <f t="array" ref="AH7787">_xlfn.XLOOKUP(AD7786,CDIHistorico_[Data],CDIHistorico_[CDI dia]/100,AH7786,0)</f>
        <v>5.4266000000000004E-4</v>
      </c>
      <c r="AI7787" s="2">
        <f t="shared" si="509"/>
        <v>3.0208527307754367</v>
      </c>
    </row>
    <row r="7788" spans="26:35" hidden="1" x14ac:dyDescent="0.25">
      <c r="Z7788"/>
      <c r="AD7788" s="5">
        <f t="shared" si="510"/>
        <v>48036</v>
      </c>
      <c r="AE7788" s="96" cm="1">
        <f t="array" ref="AE7788">_xlfn.XLOOKUP(AD7787,SELICHistorico[Data],SELICHistorico[SELIC dia]/100,AE7787,0)</f>
        <v>5.4266000000000004E-4</v>
      </c>
      <c r="AF7788" s="80">
        <f t="shared" si="508"/>
        <v>3.0224920267183193</v>
      </c>
      <c r="AG7788" s="123">
        <f t="shared" si="507"/>
        <v>3022.4920259999999</v>
      </c>
      <c r="AH7788" s="126" cm="1">
        <f t="array" ref="AH7788">_xlfn.XLOOKUP(AD7787,CDIHistorico_[Data],CDIHistorico_[CDI dia]/100,AH7787,0)</f>
        <v>5.4266000000000004E-4</v>
      </c>
      <c r="AI7788" s="2">
        <f t="shared" si="509"/>
        <v>3.0224920267183193</v>
      </c>
    </row>
    <row r="7789" spans="26:35" hidden="1" x14ac:dyDescent="0.25">
      <c r="Z7789"/>
      <c r="AD7789" s="5">
        <f t="shared" si="510"/>
        <v>48037</v>
      </c>
      <c r="AE7789" s="96" cm="1">
        <f t="array" ref="AE7789">_xlfn.XLOOKUP(AD7788,SELICHistorico[Data],SELICHistorico[SELIC dia]/100,AE7788,0)</f>
        <v>5.4266000000000004E-4</v>
      </c>
      <c r="AF7789" s="80">
        <f t="shared" si="508"/>
        <v>3.0241322122415384</v>
      </c>
      <c r="AG7789" s="123">
        <f t="shared" si="507"/>
        <v>3024.132212</v>
      </c>
      <c r="AH7789" s="126" cm="1">
        <f t="array" ref="AH7789">_xlfn.XLOOKUP(AD7788,CDIHistorico_[Data],CDIHistorico_[CDI dia]/100,AH7788,0)</f>
        <v>5.4266000000000004E-4</v>
      </c>
      <c r="AI7789" s="2">
        <f t="shared" si="509"/>
        <v>3.0241322122415384</v>
      </c>
    </row>
    <row r="7790" spans="26:35" hidden="1" x14ac:dyDescent="0.25">
      <c r="Z7790"/>
      <c r="AD7790" s="5">
        <f t="shared" si="510"/>
        <v>48038</v>
      </c>
      <c r="AE7790" s="96" cm="1">
        <f t="array" ref="AE7790">_xlfn.XLOOKUP(AD7789,SELICHistorico[Data],SELICHistorico[SELIC dia]/100,AE7789,0)</f>
        <v>5.4266000000000004E-4</v>
      </c>
      <c r="AF7790" s="80">
        <f t="shared" si="508"/>
        <v>3.0257732878278336</v>
      </c>
      <c r="AG7790" s="123">
        <f t="shared" si="507"/>
        <v>3025.773287</v>
      </c>
      <c r="AH7790" s="126" cm="1">
        <f t="array" ref="AH7790">_xlfn.XLOOKUP(AD7789,CDIHistorico_[Data],CDIHistorico_[CDI dia]/100,AH7789,0)</f>
        <v>5.4266000000000004E-4</v>
      </c>
      <c r="AI7790" s="2">
        <f t="shared" si="509"/>
        <v>3.0257732878278336</v>
      </c>
    </row>
    <row r="7791" spans="26:35" hidden="1" x14ac:dyDescent="0.25">
      <c r="Z7791"/>
      <c r="AD7791" s="5">
        <f t="shared" si="510"/>
        <v>48039</v>
      </c>
      <c r="AE7791" s="96" cm="1">
        <f t="array" ref="AE7791">_xlfn.XLOOKUP(AD7790,SELICHistorico[Data],SELICHistorico[SELIC dia]/100,AE7790,0)</f>
        <v>5.4266000000000004E-4</v>
      </c>
      <c r="AF7791" s="80">
        <f t="shared" si="508"/>
        <v>3.0274152539602062</v>
      </c>
      <c r="AG7791" s="123">
        <f t="shared" si="507"/>
        <v>3027.4152530000001</v>
      </c>
      <c r="AH7791" s="126" cm="1">
        <f t="array" ref="AH7791">_xlfn.XLOOKUP(AD7790,CDIHistorico_[Data],CDIHistorico_[CDI dia]/100,AH7790,0)</f>
        <v>5.4266000000000004E-4</v>
      </c>
      <c r="AI7791" s="2">
        <f t="shared" si="509"/>
        <v>3.0274152539602062</v>
      </c>
    </row>
    <row r="7792" spans="26:35" hidden="1" x14ac:dyDescent="0.25">
      <c r="Z7792"/>
      <c r="AD7792" s="5">
        <f t="shared" si="510"/>
        <v>48040</v>
      </c>
      <c r="AE7792" s="96" cm="1">
        <f t="array" ref="AE7792">_xlfn.XLOOKUP(AD7791,SELICHistorico[Data],SELICHistorico[SELIC dia]/100,AE7791,0)</f>
        <v>5.4266000000000004E-4</v>
      </c>
      <c r="AF7792" s="80">
        <f t="shared" si="508"/>
        <v>3.0290581111219201</v>
      </c>
      <c r="AG7792" s="123">
        <f t="shared" si="507"/>
        <v>3029.0581109999998</v>
      </c>
      <c r="AH7792" s="126" cm="1">
        <f t="array" ref="AH7792">_xlfn.XLOOKUP(AD7791,CDIHistorico_[Data],CDIHistorico_[CDI dia]/100,AH7791,0)</f>
        <v>5.4266000000000004E-4</v>
      </c>
      <c r="AI7792" s="2">
        <f t="shared" si="509"/>
        <v>3.0290581111219201</v>
      </c>
    </row>
    <row r="7793" spans="26:35" hidden="1" x14ac:dyDescent="0.25">
      <c r="Z7793"/>
      <c r="AD7793" s="5">
        <f t="shared" si="510"/>
        <v>48043</v>
      </c>
      <c r="AE7793" s="96" cm="1">
        <f t="array" ref="AE7793">_xlfn.XLOOKUP(AD7792,SELICHistorico[Data],SELICHistorico[SELIC dia]/100,AE7792,0)</f>
        <v>5.4266000000000004E-4</v>
      </c>
      <c r="AF7793" s="80">
        <f t="shared" si="508"/>
        <v>3.0307018597965016</v>
      </c>
      <c r="AG7793" s="123">
        <f t="shared" si="507"/>
        <v>3030.7018589999998</v>
      </c>
      <c r="AH7793" s="126" cm="1">
        <f t="array" ref="AH7793">_xlfn.XLOOKUP(AD7792,CDIHistorico_[Data],CDIHistorico_[CDI dia]/100,AH7792,0)</f>
        <v>5.4266000000000004E-4</v>
      </c>
      <c r="AI7793" s="2">
        <f t="shared" si="509"/>
        <v>3.0307018597965016</v>
      </c>
    </row>
    <row r="7794" spans="26:35" hidden="1" x14ac:dyDescent="0.25">
      <c r="Z7794"/>
      <c r="AD7794" s="5">
        <f t="shared" si="510"/>
        <v>48044</v>
      </c>
      <c r="AE7794" s="96" cm="1">
        <f t="array" ref="AE7794">_xlfn.XLOOKUP(AD7793,SELICHistorico[Data],SELICHistorico[SELIC dia]/100,AE7793,0)</f>
        <v>5.4266000000000004E-4</v>
      </c>
      <c r="AF7794" s="80">
        <f t="shared" si="508"/>
        <v>3.0323465004677388</v>
      </c>
      <c r="AG7794" s="123">
        <f t="shared" si="507"/>
        <v>3032.3465000000001</v>
      </c>
      <c r="AH7794" s="126" cm="1">
        <f t="array" ref="AH7794">_xlfn.XLOOKUP(AD7793,CDIHistorico_[Data],CDIHistorico_[CDI dia]/100,AH7793,0)</f>
        <v>5.4266000000000004E-4</v>
      </c>
      <c r="AI7794" s="2">
        <f t="shared" si="509"/>
        <v>3.0323465004677388</v>
      </c>
    </row>
    <row r="7795" spans="26:35" hidden="1" x14ac:dyDescent="0.25">
      <c r="Z7795"/>
      <c r="AD7795" s="5">
        <f t="shared" si="510"/>
        <v>48045</v>
      </c>
      <c r="AE7795" s="96" cm="1">
        <f t="array" ref="AE7795">_xlfn.XLOOKUP(AD7794,SELICHistorico[Data],SELICHistorico[SELIC dia]/100,AE7794,0)</f>
        <v>5.4266000000000004E-4</v>
      </c>
      <c r="AF7795" s="80">
        <f t="shared" si="508"/>
        <v>3.0339920336196826</v>
      </c>
      <c r="AG7795" s="123">
        <f t="shared" si="507"/>
        <v>3033.992033</v>
      </c>
      <c r="AH7795" s="126" cm="1">
        <f t="array" ref="AH7795">_xlfn.XLOOKUP(AD7794,CDIHistorico_[Data],CDIHistorico_[CDI dia]/100,AH7794,0)</f>
        <v>5.4266000000000004E-4</v>
      </c>
      <c r="AI7795" s="2">
        <f t="shared" si="509"/>
        <v>3.0339920336196826</v>
      </c>
    </row>
    <row r="7796" spans="26:35" hidden="1" x14ac:dyDescent="0.25">
      <c r="Z7796"/>
      <c r="AD7796" s="5">
        <f t="shared" si="510"/>
        <v>48046</v>
      </c>
      <c r="AE7796" s="96" cm="1">
        <f t="array" ref="AE7796">_xlfn.XLOOKUP(AD7795,SELICHistorico[Data],SELICHistorico[SELIC dia]/100,AE7795,0)</f>
        <v>5.4266000000000004E-4</v>
      </c>
      <c r="AF7796" s="80">
        <f t="shared" si="508"/>
        <v>3.0356384597366466</v>
      </c>
      <c r="AG7796" s="123">
        <f t="shared" si="507"/>
        <v>3035.6384589999998</v>
      </c>
      <c r="AH7796" s="126" cm="1">
        <f t="array" ref="AH7796">_xlfn.XLOOKUP(AD7795,CDIHistorico_[Data],CDIHistorico_[CDI dia]/100,AH7795,0)</f>
        <v>5.4266000000000004E-4</v>
      </c>
      <c r="AI7796" s="2">
        <f t="shared" si="509"/>
        <v>3.0356384597366466</v>
      </c>
    </row>
    <row r="7797" spans="26:35" hidden="1" x14ac:dyDescent="0.25">
      <c r="Z7797"/>
      <c r="AD7797" s="5">
        <f t="shared" si="510"/>
        <v>48047</v>
      </c>
      <c r="AE7797" s="96" cm="1">
        <f t="array" ref="AE7797">_xlfn.XLOOKUP(AD7796,SELICHistorico[Data],SELICHistorico[SELIC dia]/100,AE7796,0)</f>
        <v>5.4266000000000004E-4</v>
      </c>
      <c r="AF7797" s="80">
        <f t="shared" si="508"/>
        <v>3.0372857793032075</v>
      </c>
      <c r="AG7797" s="123">
        <f t="shared" si="507"/>
        <v>3037.2857789999998</v>
      </c>
      <c r="AH7797" s="126" cm="1">
        <f t="array" ref="AH7797">_xlfn.XLOOKUP(AD7796,CDIHistorico_[Data],CDIHistorico_[CDI dia]/100,AH7796,0)</f>
        <v>5.4266000000000004E-4</v>
      </c>
      <c r="AI7797" s="2">
        <f t="shared" si="509"/>
        <v>3.0372857793032075</v>
      </c>
    </row>
    <row r="7798" spans="26:35" hidden="1" x14ac:dyDescent="0.25">
      <c r="Z7798"/>
      <c r="AD7798" s="5">
        <f t="shared" si="510"/>
        <v>48050</v>
      </c>
      <c r="AE7798" s="96" cm="1">
        <f t="array" ref="AE7798">_xlfn.XLOOKUP(AD7797,SELICHistorico[Data],SELICHistorico[SELIC dia]/100,AE7797,0)</f>
        <v>5.4266000000000004E-4</v>
      </c>
      <c r="AF7798" s="80">
        <f t="shared" si="508"/>
        <v>3.0389339928042043</v>
      </c>
      <c r="AG7798" s="123">
        <f t="shared" si="507"/>
        <v>3038.9339920000002</v>
      </c>
      <c r="AH7798" s="126" cm="1">
        <f t="array" ref="AH7798">_xlfn.XLOOKUP(AD7797,CDIHistorico_[Data],CDIHistorico_[CDI dia]/100,AH7797,0)</f>
        <v>5.4266000000000004E-4</v>
      </c>
      <c r="AI7798" s="2">
        <f t="shared" si="509"/>
        <v>3.0389339928042043</v>
      </c>
    </row>
    <row r="7799" spans="26:35" hidden="1" x14ac:dyDescent="0.25">
      <c r="Z7799"/>
      <c r="AD7799" s="5">
        <f t="shared" si="510"/>
        <v>48051</v>
      </c>
      <c r="AE7799" s="96" cm="1">
        <f t="array" ref="AE7799">_xlfn.XLOOKUP(AD7798,SELICHistorico[Data],SELICHistorico[SELIC dia]/100,AE7798,0)</f>
        <v>5.4266000000000004E-4</v>
      </c>
      <c r="AF7799" s="80">
        <f t="shared" si="508"/>
        <v>3.0405831007247395</v>
      </c>
      <c r="AG7799" s="123">
        <f t="shared" si="507"/>
        <v>3040.5830999999998</v>
      </c>
      <c r="AH7799" s="126" cm="1">
        <f t="array" ref="AH7799">_xlfn.XLOOKUP(AD7798,CDIHistorico_[Data],CDIHistorico_[CDI dia]/100,AH7798,0)</f>
        <v>5.4266000000000004E-4</v>
      </c>
      <c r="AI7799" s="2">
        <f t="shared" si="509"/>
        <v>3.0405831007247395</v>
      </c>
    </row>
    <row r="7800" spans="26:35" hidden="1" x14ac:dyDescent="0.25">
      <c r="Z7800"/>
      <c r="AD7800" s="5">
        <f t="shared" si="510"/>
        <v>48052</v>
      </c>
      <c r="AE7800" s="96" cm="1">
        <f t="array" ref="AE7800">_xlfn.XLOOKUP(AD7799,SELICHistorico[Data],SELICHistorico[SELIC dia]/100,AE7799,0)</f>
        <v>5.4266000000000004E-4</v>
      </c>
      <c r="AF7800" s="80">
        <f t="shared" si="508"/>
        <v>3.0422331035501791</v>
      </c>
      <c r="AG7800" s="123">
        <f t="shared" si="507"/>
        <v>3042.233103</v>
      </c>
      <c r="AH7800" s="126" cm="1">
        <f t="array" ref="AH7800">_xlfn.XLOOKUP(AD7799,CDIHistorico_[Data],CDIHistorico_[CDI dia]/100,AH7799,0)</f>
        <v>5.4266000000000004E-4</v>
      </c>
      <c r="AI7800" s="2">
        <f t="shared" si="509"/>
        <v>3.0422331035501791</v>
      </c>
    </row>
    <row r="7801" spans="26:35" hidden="1" x14ac:dyDescent="0.25">
      <c r="Z7801"/>
      <c r="AD7801" s="5">
        <f t="shared" si="510"/>
        <v>48053</v>
      </c>
      <c r="AE7801" s="96" cm="1">
        <f t="array" ref="AE7801">_xlfn.XLOOKUP(AD7800,SELICHistorico[Data],SELICHistorico[SELIC dia]/100,AE7800,0)</f>
        <v>5.4266000000000004E-4</v>
      </c>
      <c r="AF7801" s="80">
        <f t="shared" si="508"/>
        <v>3.0438840017661515</v>
      </c>
      <c r="AG7801" s="123">
        <f t="shared" si="507"/>
        <v>3043.8840009999999</v>
      </c>
      <c r="AH7801" s="126" cm="1">
        <f t="array" ref="AH7801">_xlfn.XLOOKUP(AD7800,CDIHistorico_[Data],CDIHistorico_[CDI dia]/100,AH7800,0)</f>
        <v>5.4266000000000004E-4</v>
      </c>
      <c r="AI7801" s="2">
        <f t="shared" si="509"/>
        <v>3.0438840017661515</v>
      </c>
    </row>
    <row r="7802" spans="26:35" hidden="1" x14ac:dyDescent="0.25">
      <c r="Z7802"/>
      <c r="AD7802" s="5">
        <f t="shared" si="510"/>
        <v>48054</v>
      </c>
      <c r="AE7802" s="96" cm="1">
        <f t="array" ref="AE7802">_xlfn.XLOOKUP(AD7801,SELICHistorico[Data],SELICHistorico[SELIC dia]/100,AE7801,0)</f>
        <v>5.4266000000000004E-4</v>
      </c>
      <c r="AF7802" s="80">
        <f t="shared" si="508"/>
        <v>3.0455357958585498</v>
      </c>
      <c r="AG7802" s="123">
        <f t="shared" si="507"/>
        <v>3045.5357949999998</v>
      </c>
      <c r="AH7802" s="126" cm="1">
        <f t="array" ref="AH7802">_xlfn.XLOOKUP(AD7801,CDIHistorico_[Data],CDIHistorico_[CDI dia]/100,AH7801,0)</f>
        <v>5.4266000000000004E-4</v>
      </c>
      <c r="AI7802" s="2">
        <f t="shared" si="509"/>
        <v>3.0455357958585498</v>
      </c>
    </row>
    <row r="7803" spans="26:35" hidden="1" x14ac:dyDescent="0.25">
      <c r="Z7803"/>
      <c r="AD7803" s="5">
        <f t="shared" si="510"/>
        <v>48057</v>
      </c>
      <c r="AE7803" s="96" cm="1">
        <f t="array" ref="AE7803">_xlfn.XLOOKUP(AD7802,SELICHistorico[Data],SELICHistorico[SELIC dia]/100,AE7802,0)</f>
        <v>5.4266000000000004E-4</v>
      </c>
      <c r="AF7803" s="80">
        <f t="shared" si="508"/>
        <v>3.0471884863135306</v>
      </c>
      <c r="AG7803" s="123">
        <f t="shared" si="507"/>
        <v>3047.188486</v>
      </c>
      <c r="AH7803" s="126" cm="1">
        <f t="array" ref="AH7803">_xlfn.XLOOKUP(AD7802,CDIHistorico_[Data],CDIHistorico_[CDI dia]/100,AH7802,0)</f>
        <v>5.4266000000000004E-4</v>
      </c>
      <c r="AI7803" s="2">
        <f t="shared" si="509"/>
        <v>3.0471884863135306</v>
      </c>
    </row>
    <row r="7804" spans="26:35" hidden="1" x14ac:dyDescent="0.25">
      <c r="Z7804"/>
      <c r="AD7804" s="5">
        <f t="shared" si="510"/>
        <v>48058</v>
      </c>
      <c r="AE7804" s="96" cm="1">
        <f t="array" ref="AE7804">_xlfn.XLOOKUP(AD7803,SELICHistorico[Data],SELICHistorico[SELIC dia]/100,AE7803,0)</f>
        <v>5.4266000000000004E-4</v>
      </c>
      <c r="AF7804" s="80">
        <f t="shared" si="508"/>
        <v>3.0488420736175135</v>
      </c>
      <c r="AG7804" s="123">
        <f t="shared" si="507"/>
        <v>3048.8420729999998</v>
      </c>
      <c r="AH7804" s="126" cm="1">
        <f t="array" ref="AH7804">_xlfn.XLOOKUP(AD7803,CDIHistorico_[Data],CDIHistorico_[CDI dia]/100,AH7803,0)</f>
        <v>5.4266000000000004E-4</v>
      </c>
      <c r="AI7804" s="2">
        <f t="shared" si="509"/>
        <v>3.0488420736175135</v>
      </c>
    </row>
    <row r="7805" spans="26:35" hidden="1" x14ac:dyDescent="0.25">
      <c r="Z7805"/>
      <c r="AD7805" s="5">
        <f t="shared" si="510"/>
        <v>48059</v>
      </c>
      <c r="AE7805" s="96" cm="1">
        <f t="array" ref="AE7805">_xlfn.XLOOKUP(AD7804,SELICHistorico[Data],SELICHistorico[SELIC dia]/100,AE7804,0)</f>
        <v>5.4266000000000004E-4</v>
      </c>
      <c r="AF7805" s="80">
        <f t="shared" si="508"/>
        <v>3.050496558257183</v>
      </c>
      <c r="AG7805" s="123">
        <f t="shared" si="507"/>
        <v>3050.4965579999998</v>
      </c>
      <c r="AH7805" s="126" cm="1">
        <f t="array" ref="AH7805">_xlfn.XLOOKUP(AD7804,CDIHistorico_[Data],CDIHistorico_[CDI dia]/100,AH7804,0)</f>
        <v>5.4266000000000004E-4</v>
      </c>
      <c r="AI7805" s="2">
        <f t="shared" si="509"/>
        <v>3.050496558257183</v>
      </c>
    </row>
    <row r="7806" spans="26:35" hidden="1" x14ac:dyDescent="0.25">
      <c r="Z7806"/>
      <c r="AD7806" s="5">
        <f t="shared" si="510"/>
        <v>48060</v>
      </c>
      <c r="AE7806" s="96" cm="1">
        <f t="array" ref="AE7806">_xlfn.XLOOKUP(AD7805,SELICHistorico[Data],SELICHistorico[SELIC dia]/100,AE7805,0)</f>
        <v>5.4266000000000004E-4</v>
      </c>
      <c r="AF7806" s="80">
        <f t="shared" si="508"/>
        <v>3.052151940719487</v>
      </c>
      <c r="AG7806" s="123">
        <f t="shared" si="507"/>
        <v>3052.1519400000002</v>
      </c>
      <c r="AH7806" s="126" cm="1">
        <f t="array" ref="AH7806">_xlfn.XLOOKUP(AD7805,CDIHistorico_[Data],CDIHistorico_[CDI dia]/100,AH7805,0)</f>
        <v>5.4266000000000004E-4</v>
      </c>
      <c r="AI7806" s="2">
        <f t="shared" si="509"/>
        <v>3.052151940719487</v>
      </c>
    </row>
    <row r="7807" spans="26:35" hidden="1" x14ac:dyDescent="0.25">
      <c r="Z7807"/>
      <c r="AD7807" s="5">
        <f t="shared" si="510"/>
        <v>48061</v>
      </c>
      <c r="AE7807" s="96" cm="1">
        <f t="array" ref="AE7807">_xlfn.XLOOKUP(AD7806,SELICHistorico[Data],SELICHistorico[SELIC dia]/100,AE7806,0)</f>
        <v>5.4266000000000004E-4</v>
      </c>
      <c r="AF7807" s="80">
        <f t="shared" si="508"/>
        <v>3.053808221491638</v>
      </c>
      <c r="AG7807" s="123">
        <f t="shared" si="507"/>
        <v>3053.8082209999998</v>
      </c>
      <c r="AH7807" s="126" cm="1">
        <f t="array" ref="AH7807">_xlfn.XLOOKUP(AD7806,CDIHistorico_[Data],CDIHistorico_[CDI dia]/100,AH7806,0)</f>
        <v>5.4266000000000004E-4</v>
      </c>
      <c r="AI7807" s="2">
        <f t="shared" si="509"/>
        <v>3.053808221491638</v>
      </c>
    </row>
    <row r="7808" spans="26:35" hidden="1" x14ac:dyDescent="0.25">
      <c r="Z7808"/>
      <c r="AD7808" s="5">
        <f t="shared" si="510"/>
        <v>48064</v>
      </c>
      <c r="AE7808" s="96" cm="1">
        <f t="array" ref="AE7808">_xlfn.XLOOKUP(AD7807,SELICHistorico[Data],SELICHistorico[SELIC dia]/100,AE7807,0)</f>
        <v>5.4266000000000004E-4</v>
      </c>
      <c r="AF7808" s="80">
        <f t="shared" si="508"/>
        <v>3.0554654010611126</v>
      </c>
      <c r="AG7808" s="123">
        <f t="shared" si="507"/>
        <v>3055.4654009999999</v>
      </c>
      <c r="AH7808" s="126" cm="1">
        <f t="array" ref="AH7808">_xlfn.XLOOKUP(AD7807,CDIHistorico_[Data],CDIHistorico_[CDI dia]/100,AH7807,0)</f>
        <v>5.4266000000000004E-4</v>
      </c>
      <c r="AI7808" s="2">
        <f t="shared" si="509"/>
        <v>3.0554654010611126</v>
      </c>
    </row>
    <row r="7809" spans="26:35" hidden="1" x14ac:dyDescent="0.25">
      <c r="Z7809"/>
      <c r="AD7809" s="5">
        <f t="shared" si="510"/>
        <v>48065</v>
      </c>
      <c r="AE7809" s="96" cm="1">
        <f t="array" ref="AE7809">_xlfn.XLOOKUP(AD7808,SELICHistorico[Data],SELICHistorico[SELIC dia]/100,AE7808,0)</f>
        <v>5.4266000000000004E-4</v>
      </c>
      <c r="AF7809" s="80">
        <f t="shared" si="508"/>
        <v>3.0571234799156524</v>
      </c>
      <c r="AG7809" s="123">
        <f t="shared" si="507"/>
        <v>3057.1234789999999</v>
      </c>
      <c r="AH7809" s="126" cm="1">
        <f t="array" ref="AH7809">_xlfn.XLOOKUP(AD7808,CDIHistorico_[Data],CDIHistorico_[CDI dia]/100,AH7808,0)</f>
        <v>5.4266000000000004E-4</v>
      </c>
      <c r="AI7809" s="2">
        <f t="shared" si="509"/>
        <v>3.0571234799156524</v>
      </c>
    </row>
    <row r="7810" spans="26:35" hidden="1" x14ac:dyDescent="0.25">
      <c r="Z7810"/>
      <c r="AD7810" s="5">
        <f t="shared" si="510"/>
        <v>48066</v>
      </c>
      <c r="AE7810" s="96" cm="1">
        <f t="array" ref="AE7810">_xlfn.XLOOKUP(AD7809,SELICHistorico[Data],SELICHistorico[SELIC dia]/100,AE7809,0)</f>
        <v>5.4266000000000004E-4</v>
      </c>
      <c r="AF7810" s="80">
        <f t="shared" si="508"/>
        <v>3.0587824585432637</v>
      </c>
      <c r="AG7810" s="123">
        <f t="shared" si="507"/>
        <v>3058.7824580000001</v>
      </c>
      <c r="AH7810" s="126" cm="1">
        <f t="array" ref="AH7810">_xlfn.XLOOKUP(AD7809,CDIHistorico_[Data],CDIHistorico_[CDI dia]/100,AH7809,0)</f>
        <v>5.4266000000000004E-4</v>
      </c>
      <c r="AI7810" s="2">
        <f t="shared" si="509"/>
        <v>3.0587824585432637</v>
      </c>
    </row>
    <row r="7811" spans="26:35" hidden="1" x14ac:dyDescent="0.25">
      <c r="Z7811"/>
      <c r="AD7811" s="5">
        <f t="shared" si="510"/>
        <v>48067</v>
      </c>
      <c r="AE7811" s="96" cm="1">
        <f t="array" ref="AE7811">_xlfn.XLOOKUP(AD7810,SELICHistorico[Data],SELICHistorico[SELIC dia]/100,AE7810,0)</f>
        <v>5.4266000000000004E-4</v>
      </c>
      <c r="AF7811" s="80">
        <f t="shared" si="508"/>
        <v>3.0604423374322169</v>
      </c>
      <c r="AG7811" s="123">
        <f t="shared" si="507"/>
        <v>3060.442337</v>
      </c>
      <c r="AH7811" s="126" cm="1">
        <f t="array" ref="AH7811">_xlfn.XLOOKUP(AD7810,CDIHistorico_[Data],CDIHistorico_[CDI dia]/100,AH7810,0)</f>
        <v>5.4266000000000004E-4</v>
      </c>
      <c r="AI7811" s="2">
        <f t="shared" si="509"/>
        <v>3.0604423374322169</v>
      </c>
    </row>
    <row r="7812" spans="26:35" hidden="1" x14ac:dyDescent="0.25">
      <c r="Z7812"/>
      <c r="AD7812" s="5">
        <f t="shared" si="510"/>
        <v>48068</v>
      </c>
      <c r="AE7812" s="96" cm="1">
        <f t="array" ref="AE7812">_xlfn.XLOOKUP(AD7811,SELICHistorico[Data],SELICHistorico[SELIC dia]/100,AE7811,0)</f>
        <v>5.4266000000000004E-4</v>
      </c>
      <c r="AF7812" s="80">
        <f t="shared" si="508"/>
        <v>3.062103117071048</v>
      </c>
      <c r="AG7812" s="123">
        <f t="shared" si="507"/>
        <v>3062.1031170000001</v>
      </c>
      <c r="AH7812" s="126" cm="1">
        <f t="array" ref="AH7812">_xlfn.XLOOKUP(AD7811,CDIHistorico_[Data],CDIHistorico_[CDI dia]/100,AH7811,0)</f>
        <v>5.4266000000000004E-4</v>
      </c>
      <c r="AI7812" s="2">
        <f t="shared" si="509"/>
        <v>3.062103117071048</v>
      </c>
    </row>
    <row r="7813" spans="26:35" hidden="1" x14ac:dyDescent="0.25">
      <c r="Z7813"/>
      <c r="AD7813" s="5">
        <f t="shared" si="510"/>
        <v>48071</v>
      </c>
      <c r="AE7813" s="96" cm="1">
        <f t="array" ref="AE7813">_xlfn.XLOOKUP(AD7812,SELICHistorico[Data],SELICHistorico[SELIC dia]/100,AE7812,0)</f>
        <v>5.4266000000000004E-4</v>
      </c>
      <c r="AF7813" s="80">
        <f t="shared" si="508"/>
        <v>3.0637647979485578</v>
      </c>
      <c r="AG7813" s="123">
        <f t="shared" si="507"/>
        <v>3063.7647969999998</v>
      </c>
      <c r="AH7813" s="126" cm="1">
        <f t="array" ref="AH7813">_xlfn.XLOOKUP(AD7812,CDIHistorico_[Data],CDIHistorico_[CDI dia]/100,AH7812,0)</f>
        <v>5.4266000000000004E-4</v>
      </c>
      <c r="AI7813" s="2">
        <f t="shared" si="509"/>
        <v>3.0637647979485578</v>
      </c>
    </row>
    <row r="7814" spans="26:35" hidden="1" x14ac:dyDescent="0.25">
      <c r="Z7814"/>
      <c r="AD7814" s="5">
        <f t="shared" si="510"/>
        <v>48072</v>
      </c>
      <c r="AE7814" s="96" cm="1">
        <f t="array" ref="AE7814">_xlfn.XLOOKUP(AD7813,SELICHistorico[Data],SELICHistorico[SELIC dia]/100,AE7813,0)</f>
        <v>5.4266000000000004E-4</v>
      </c>
      <c r="AF7814" s="80">
        <f t="shared" si="508"/>
        <v>3.0654273805538126</v>
      </c>
      <c r="AG7814" s="123">
        <f t="shared" si="507"/>
        <v>3065.4273800000001</v>
      </c>
      <c r="AH7814" s="126" cm="1">
        <f t="array" ref="AH7814">_xlfn.XLOOKUP(AD7813,CDIHistorico_[Data],CDIHistorico_[CDI dia]/100,AH7813,0)</f>
        <v>5.4266000000000004E-4</v>
      </c>
      <c r="AI7814" s="2">
        <f t="shared" si="509"/>
        <v>3.0654273805538126</v>
      </c>
    </row>
    <row r="7815" spans="26:35" hidden="1" x14ac:dyDescent="0.25">
      <c r="Z7815"/>
      <c r="AD7815" s="5">
        <f t="shared" si="510"/>
        <v>48073</v>
      </c>
      <c r="AE7815" s="96" cm="1">
        <f t="array" ref="AE7815">_xlfn.XLOOKUP(AD7814,SELICHistorico[Data],SELICHistorico[SELIC dia]/100,AE7814,0)</f>
        <v>5.4266000000000004E-4</v>
      </c>
      <c r="AF7815" s="80">
        <f t="shared" si="508"/>
        <v>3.0670908653761439</v>
      </c>
      <c r="AG7815" s="123">
        <f t="shared" si="507"/>
        <v>3067.0908650000001</v>
      </c>
      <c r="AH7815" s="126" cm="1">
        <f t="array" ref="AH7815">_xlfn.XLOOKUP(AD7814,CDIHistorico_[Data],CDIHistorico_[CDI dia]/100,AH7814,0)</f>
        <v>5.4266000000000004E-4</v>
      </c>
      <c r="AI7815" s="2">
        <f t="shared" si="509"/>
        <v>3.0670908653761439</v>
      </c>
    </row>
    <row r="7816" spans="26:35" hidden="1" x14ac:dyDescent="0.25">
      <c r="Z7816"/>
      <c r="AD7816" s="5">
        <f t="shared" si="510"/>
        <v>48074</v>
      </c>
      <c r="AE7816" s="96" cm="1">
        <f t="array" ref="AE7816">_xlfn.XLOOKUP(AD7815,SELICHistorico[Data],SELICHistorico[SELIC dia]/100,AE7815,0)</f>
        <v>5.4266000000000004E-4</v>
      </c>
      <c r="AF7816" s="80">
        <f t="shared" si="508"/>
        <v>3.0687552529051492</v>
      </c>
      <c r="AG7816" s="123">
        <f t="shared" si="507"/>
        <v>3068.7552519999999</v>
      </c>
      <c r="AH7816" s="126" cm="1">
        <f t="array" ref="AH7816">_xlfn.XLOOKUP(AD7815,CDIHistorico_[Data],CDIHistorico_[CDI dia]/100,AH7815,0)</f>
        <v>5.4266000000000004E-4</v>
      </c>
      <c r="AI7816" s="2">
        <f t="shared" si="509"/>
        <v>3.0687552529051492</v>
      </c>
    </row>
    <row r="7817" spans="26:35" hidden="1" x14ac:dyDescent="0.25">
      <c r="Z7817"/>
      <c r="AD7817" s="5">
        <f t="shared" si="510"/>
        <v>48075</v>
      </c>
      <c r="AE7817" s="96" cm="1">
        <f t="array" ref="AE7817">_xlfn.XLOOKUP(AD7816,SELICHistorico[Data],SELICHistorico[SELIC dia]/100,AE7816,0)</f>
        <v>5.4266000000000004E-4</v>
      </c>
      <c r="AF7817" s="80">
        <f t="shared" si="508"/>
        <v>3.0704205436306906</v>
      </c>
      <c r="AG7817" s="123">
        <f t="shared" si="507"/>
        <v>3070.4205430000002</v>
      </c>
      <c r="AH7817" s="126" cm="1">
        <f t="array" ref="AH7817">_xlfn.XLOOKUP(AD7816,CDIHistorico_[Data],CDIHistorico_[CDI dia]/100,AH7816,0)</f>
        <v>5.4266000000000004E-4</v>
      </c>
      <c r="AI7817" s="2">
        <f t="shared" si="509"/>
        <v>3.0704205436306906</v>
      </c>
    </row>
    <row r="7818" spans="26:35" hidden="1" x14ac:dyDescent="0.25">
      <c r="Z7818"/>
      <c r="AD7818" s="5">
        <f t="shared" si="510"/>
        <v>48078</v>
      </c>
      <c r="AE7818" s="96" cm="1">
        <f t="array" ref="AE7818">_xlfn.XLOOKUP(AD7817,SELICHistorico[Data],SELICHistorico[SELIC dia]/100,AE7817,0)</f>
        <v>5.4266000000000004E-4</v>
      </c>
      <c r="AF7818" s="80">
        <f t="shared" si="508"/>
        <v>3.0720867380428971</v>
      </c>
      <c r="AG7818" s="123">
        <f t="shared" si="507"/>
        <v>3072.086738</v>
      </c>
      <c r="AH7818" s="126" cm="1">
        <f t="array" ref="AH7818">_xlfn.XLOOKUP(AD7817,CDIHistorico_[Data],CDIHistorico_[CDI dia]/100,AH7817,0)</f>
        <v>5.4266000000000004E-4</v>
      </c>
      <c r="AI7818" s="2">
        <f t="shared" si="509"/>
        <v>3.0720867380428971</v>
      </c>
    </row>
    <row r="7819" spans="26:35" hidden="1" x14ac:dyDescent="0.25">
      <c r="Z7819"/>
      <c r="AD7819" s="5">
        <f t="shared" si="510"/>
        <v>48079</v>
      </c>
      <c r="AE7819" s="96" cm="1">
        <f t="array" ref="AE7819">_xlfn.XLOOKUP(AD7818,SELICHistorico[Data],SELICHistorico[SELIC dia]/100,AE7818,0)</f>
        <v>5.4266000000000004E-4</v>
      </c>
      <c r="AF7819" s="80">
        <f t="shared" si="508"/>
        <v>3.0737538366321635</v>
      </c>
      <c r="AG7819" s="123">
        <f t="shared" si="507"/>
        <v>3073.7538359999999</v>
      </c>
      <c r="AH7819" s="126" cm="1">
        <f t="array" ref="AH7819">_xlfn.XLOOKUP(AD7818,CDIHistorico_[Data],CDIHistorico_[CDI dia]/100,AH7818,0)</f>
        <v>5.4266000000000004E-4</v>
      </c>
      <c r="AI7819" s="2">
        <f t="shared" si="509"/>
        <v>3.0737538366321635</v>
      </c>
    </row>
    <row r="7820" spans="26:35" hidden="1" x14ac:dyDescent="0.25">
      <c r="Z7820"/>
      <c r="AD7820" s="5">
        <f t="shared" si="510"/>
        <v>48080</v>
      </c>
      <c r="AE7820" s="96" cm="1">
        <f t="array" ref="AE7820">_xlfn.XLOOKUP(AD7819,SELICHistorico[Data],SELICHistorico[SELIC dia]/100,AE7819,0)</f>
        <v>5.4266000000000004E-4</v>
      </c>
      <c r="AF7820" s="80">
        <f t="shared" si="508"/>
        <v>3.0754218398891502</v>
      </c>
      <c r="AG7820" s="123">
        <f t="shared" ref="AG7820:AG7883" si="511">TRUNC(1000*AF7820,6)</f>
        <v>3075.4218390000001</v>
      </c>
      <c r="AH7820" s="126" cm="1">
        <f t="array" ref="AH7820">_xlfn.XLOOKUP(AD7819,CDIHistorico_[Data],CDIHistorico_[CDI dia]/100,AH7819,0)</f>
        <v>5.4266000000000004E-4</v>
      </c>
      <c r="AI7820" s="2">
        <f t="shared" si="509"/>
        <v>3.0754218398891502</v>
      </c>
    </row>
    <row r="7821" spans="26:35" hidden="1" x14ac:dyDescent="0.25">
      <c r="Z7821"/>
      <c r="AD7821" s="5">
        <f t="shared" si="510"/>
        <v>48081</v>
      </c>
      <c r="AE7821" s="96" cm="1">
        <f t="array" ref="AE7821">_xlfn.XLOOKUP(AD7820,SELICHistorico[Data],SELICHistorico[SELIC dia]/100,AE7820,0)</f>
        <v>5.4266000000000004E-4</v>
      </c>
      <c r="AF7821" s="80">
        <f t="shared" ref="AF7821:AF7884" si="512">AF7820*(1+AE7821)</f>
        <v>3.0770907483047845</v>
      </c>
      <c r="AG7821" s="123">
        <f t="shared" si="511"/>
        <v>3077.0907480000001</v>
      </c>
      <c r="AH7821" s="126" cm="1">
        <f t="array" ref="AH7821">_xlfn.XLOOKUP(AD7820,CDIHistorico_[Data],CDIHistorico_[CDI dia]/100,AH7820,0)</f>
        <v>5.4266000000000004E-4</v>
      </c>
      <c r="AI7821" s="2">
        <f t="shared" ref="AI7821:AI7884" si="513">AI7820*(1+AH7821)</f>
        <v>3.0770907483047845</v>
      </c>
    </row>
    <row r="7822" spans="26:35" hidden="1" x14ac:dyDescent="0.25">
      <c r="Z7822"/>
      <c r="AD7822" s="5">
        <f t="shared" si="510"/>
        <v>48082</v>
      </c>
      <c r="AE7822" s="96" cm="1">
        <f t="array" ref="AE7822">_xlfn.XLOOKUP(AD7821,SELICHistorico[Data],SELICHistorico[SELIC dia]/100,AE7821,0)</f>
        <v>5.4266000000000004E-4</v>
      </c>
      <c r="AF7822" s="80">
        <f t="shared" si="512"/>
        <v>3.0787605623702596</v>
      </c>
      <c r="AG7822" s="123">
        <f t="shared" si="511"/>
        <v>3078.7605619999999</v>
      </c>
      <c r="AH7822" s="126" cm="1">
        <f t="array" ref="AH7822">_xlfn.XLOOKUP(AD7821,CDIHistorico_[Data],CDIHistorico_[CDI dia]/100,AH7821,0)</f>
        <v>5.4266000000000004E-4</v>
      </c>
      <c r="AI7822" s="2">
        <f t="shared" si="513"/>
        <v>3.0787605623702596</v>
      </c>
    </row>
    <row r="7823" spans="26:35" hidden="1" x14ac:dyDescent="0.25">
      <c r="Z7823"/>
      <c r="AD7823" s="5">
        <f t="shared" si="510"/>
        <v>48085</v>
      </c>
      <c r="AE7823" s="96" cm="1">
        <f t="array" ref="AE7823">_xlfn.XLOOKUP(AD7822,SELICHistorico[Data],SELICHistorico[SELIC dia]/100,AE7822,0)</f>
        <v>5.4266000000000004E-4</v>
      </c>
      <c r="AF7823" s="80">
        <f t="shared" si="512"/>
        <v>3.0804312825770355</v>
      </c>
      <c r="AG7823" s="123">
        <f t="shared" si="511"/>
        <v>3080.431282</v>
      </c>
      <c r="AH7823" s="126" cm="1">
        <f t="array" ref="AH7823">_xlfn.XLOOKUP(AD7822,CDIHistorico_[Data],CDIHistorico_[CDI dia]/100,AH7822,0)</f>
        <v>5.4266000000000004E-4</v>
      </c>
      <c r="AI7823" s="2">
        <f t="shared" si="513"/>
        <v>3.0804312825770355</v>
      </c>
    </row>
    <row r="7824" spans="26:35" hidden="1" x14ac:dyDescent="0.25">
      <c r="Z7824"/>
      <c r="AD7824" s="5">
        <f t="shared" si="510"/>
        <v>48086</v>
      </c>
      <c r="AE7824" s="96" cm="1">
        <f t="array" ref="AE7824">_xlfn.XLOOKUP(AD7823,SELICHistorico[Data],SELICHistorico[SELIC dia]/100,AE7823,0)</f>
        <v>5.4266000000000004E-4</v>
      </c>
      <c r="AF7824" s="80">
        <f t="shared" si="512"/>
        <v>3.0821029094168386</v>
      </c>
      <c r="AG7824" s="123">
        <f t="shared" si="511"/>
        <v>3082.1029090000002</v>
      </c>
      <c r="AH7824" s="126" cm="1">
        <f t="array" ref="AH7824">_xlfn.XLOOKUP(AD7823,CDIHistorico_[Data],CDIHistorico_[CDI dia]/100,AH7823,0)</f>
        <v>5.4266000000000004E-4</v>
      </c>
      <c r="AI7824" s="2">
        <f t="shared" si="513"/>
        <v>3.0821029094168386</v>
      </c>
    </row>
    <row r="7825" spans="26:35" hidden="1" x14ac:dyDescent="0.25">
      <c r="Z7825"/>
      <c r="AD7825" s="5">
        <f t="shared" si="510"/>
        <v>48087</v>
      </c>
      <c r="AE7825" s="96" cm="1">
        <f t="array" ref="AE7825">_xlfn.XLOOKUP(AD7824,SELICHistorico[Data],SELICHistorico[SELIC dia]/100,AE7824,0)</f>
        <v>5.4266000000000004E-4</v>
      </c>
      <c r="AF7825" s="80">
        <f t="shared" si="512"/>
        <v>3.0837754433816627</v>
      </c>
      <c r="AG7825" s="123">
        <f t="shared" si="511"/>
        <v>3083.775443</v>
      </c>
      <c r="AH7825" s="126" cm="1">
        <f t="array" ref="AH7825">_xlfn.XLOOKUP(AD7824,CDIHistorico_[Data],CDIHistorico_[CDI dia]/100,AH7824,0)</f>
        <v>5.4266000000000004E-4</v>
      </c>
      <c r="AI7825" s="2">
        <f t="shared" si="513"/>
        <v>3.0837754433816627</v>
      </c>
    </row>
    <row r="7826" spans="26:35" hidden="1" x14ac:dyDescent="0.25">
      <c r="Z7826"/>
      <c r="AD7826" s="5">
        <f t="shared" si="510"/>
        <v>48088</v>
      </c>
      <c r="AE7826" s="96" cm="1">
        <f t="array" ref="AE7826">_xlfn.XLOOKUP(AD7825,SELICHistorico[Data],SELICHistorico[SELIC dia]/100,AE7825,0)</f>
        <v>5.4266000000000004E-4</v>
      </c>
      <c r="AF7826" s="80">
        <f t="shared" si="512"/>
        <v>3.085448884963768</v>
      </c>
      <c r="AG7826" s="123">
        <f t="shared" si="511"/>
        <v>3085.4488839999999</v>
      </c>
      <c r="AH7826" s="126" cm="1">
        <f t="array" ref="AH7826">_xlfn.XLOOKUP(AD7825,CDIHistorico_[Data],CDIHistorico_[CDI dia]/100,AH7825,0)</f>
        <v>5.4266000000000004E-4</v>
      </c>
      <c r="AI7826" s="2">
        <f t="shared" si="513"/>
        <v>3.085448884963768</v>
      </c>
    </row>
    <row r="7827" spans="26:35" hidden="1" x14ac:dyDescent="0.25">
      <c r="Z7827"/>
      <c r="AD7827" s="5">
        <f t="shared" si="510"/>
        <v>48089</v>
      </c>
      <c r="AE7827" s="96" cm="1">
        <f t="array" ref="AE7827">_xlfn.XLOOKUP(AD7826,SELICHistorico[Data],SELICHistorico[SELIC dia]/100,AE7826,0)</f>
        <v>5.4266000000000004E-4</v>
      </c>
      <c r="AF7827" s="80">
        <f t="shared" si="512"/>
        <v>3.0871232346556825</v>
      </c>
      <c r="AG7827" s="123">
        <f t="shared" si="511"/>
        <v>3087.1232340000001</v>
      </c>
      <c r="AH7827" s="126" cm="1">
        <f t="array" ref="AH7827">_xlfn.XLOOKUP(AD7826,CDIHistorico_[Data],CDIHistorico_[CDI dia]/100,AH7826,0)</f>
        <v>5.4266000000000004E-4</v>
      </c>
      <c r="AI7827" s="2">
        <f t="shared" si="513"/>
        <v>3.0871232346556825</v>
      </c>
    </row>
    <row r="7828" spans="26:35" hidden="1" x14ac:dyDescent="0.25">
      <c r="Z7828"/>
      <c r="AD7828" s="5">
        <f t="shared" ref="AD7828:AD7891" si="514">WORKDAY(AD7827,1,feriados)</f>
        <v>48092</v>
      </c>
      <c r="AE7828" s="96" cm="1">
        <f t="array" ref="AE7828">_xlfn.XLOOKUP(AD7827,SELICHistorico[Data],SELICHistorico[SELIC dia]/100,AE7827,0)</f>
        <v>5.4266000000000004E-4</v>
      </c>
      <c r="AF7828" s="80">
        <f t="shared" si="512"/>
        <v>3.0887984929502008</v>
      </c>
      <c r="AG7828" s="123">
        <f t="shared" si="511"/>
        <v>3088.7984919999999</v>
      </c>
      <c r="AH7828" s="126" cm="1">
        <f t="array" ref="AH7828">_xlfn.XLOOKUP(AD7827,CDIHistorico_[Data],CDIHistorico_[CDI dia]/100,AH7827,0)</f>
        <v>5.4266000000000004E-4</v>
      </c>
      <c r="AI7828" s="2">
        <f t="shared" si="513"/>
        <v>3.0887984929502008</v>
      </c>
    </row>
    <row r="7829" spans="26:35" hidden="1" x14ac:dyDescent="0.25">
      <c r="Z7829"/>
      <c r="AD7829" s="5">
        <f t="shared" si="514"/>
        <v>48093</v>
      </c>
      <c r="AE7829" s="96" cm="1">
        <f t="array" ref="AE7829">_xlfn.XLOOKUP(AD7828,SELICHistorico[Data],SELICHistorico[SELIC dia]/100,AE7828,0)</f>
        <v>5.4266000000000004E-4</v>
      </c>
      <c r="AF7829" s="80">
        <f t="shared" si="512"/>
        <v>3.0904746603403854</v>
      </c>
      <c r="AG7829" s="123">
        <f t="shared" si="511"/>
        <v>3090.4746599999999</v>
      </c>
      <c r="AH7829" s="126" cm="1">
        <f t="array" ref="AH7829">_xlfn.XLOOKUP(AD7828,CDIHistorico_[Data],CDIHistorico_[CDI dia]/100,AH7828,0)</f>
        <v>5.4266000000000004E-4</v>
      </c>
      <c r="AI7829" s="2">
        <f t="shared" si="513"/>
        <v>3.0904746603403854</v>
      </c>
    </row>
    <row r="7830" spans="26:35" hidden="1" x14ac:dyDescent="0.25">
      <c r="Z7830"/>
      <c r="AD7830" s="5">
        <f t="shared" si="514"/>
        <v>48094</v>
      </c>
      <c r="AE7830" s="96" cm="1">
        <f t="array" ref="AE7830">_xlfn.XLOOKUP(AD7829,SELICHistorico[Data],SELICHistorico[SELIC dia]/100,AE7829,0)</f>
        <v>5.4266000000000004E-4</v>
      </c>
      <c r="AF7830" s="80">
        <f t="shared" si="512"/>
        <v>3.0921517373195657</v>
      </c>
      <c r="AG7830" s="123">
        <f t="shared" si="511"/>
        <v>3092.1517370000001</v>
      </c>
      <c r="AH7830" s="126" cm="1">
        <f t="array" ref="AH7830">_xlfn.XLOOKUP(AD7829,CDIHistorico_[Data],CDIHistorico_[CDI dia]/100,AH7829,0)</f>
        <v>5.4266000000000004E-4</v>
      </c>
      <c r="AI7830" s="2">
        <f t="shared" si="513"/>
        <v>3.0921517373195657</v>
      </c>
    </row>
    <row r="7831" spans="26:35" hidden="1" x14ac:dyDescent="0.25">
      <c r="Z7831"/>
      <c r="AD7831" s="5">
        <f t="shared" si="514"/>
        <v>48095</v>
      </c>
      <c r="AE7831" s="96" cm="1">
        <f t="array" ref="AE7831">_xlfn.XLOOKUP(AD7830,SELICHistorico[Data],SELICHistorico[SELIC dia]/100,AE7830,0)</f>
        <v>5.4266000000000004E-4</v>
      </c>
      <c r="AF7831" s="80">
        <f t="shared" si="512"/>
        <v>3.0938297243813397</v>
      </c>
      <c r="AG7831" s="123">
        <f t="shared" si="511"/>
        <v>3093.8297240000002</v>
      </c>
      <c r="AH7831" s="126" cm="1">
        <f t="array" ref="AH7831">_xlfn.XLOOKUP(AD7830,CDIHistorico_[Data],CDIHistorico_[CDI dia]/100,AH7830,0)</f>
        <v>5.4266000000000004E-4</v>
      </c>
      <c r="AI7831" s="2">
        <f t="shared" si="513"/>
        <v>3.0938297243813397</v>
      </c>
    </row>
    <row r="7832" spans="26:35" hidden="1" x14ac:dyDescent="0.25">
      <c r="Z7832"/>
      <c r="AD7832" s="5">
        <f t="shared" si="514"/>
        <v>48096</v>
      </c>
      <c r="AE7832" s="96" cm="1">
        <f t="array" ref="AE7832">_xlfn.XLOOKUP(AD7831,SELICHistorico[Data],SELICHistorico[SELIC dia]/100,AE7831,0)</f>
        <v>5.4266000000000004E-4</v>
      </c>
      <c r="AF7832" s="80">
        <f t="shared" si="512"/>
        <v>3.0955086220195724</v>
      </c>
      <c r="AG7832" s="123">
        <f t="shared" si="511"/>
        <v>3095.5086219999998</v>
      </c>
      <c r="AH7832" s="126" cm="1">
        <f t="array" ref="AH7832">_xlfn.XLOOKUP(AD7831,CDIHistorico_[Data],CDIHistorico_[CDI dia]/100,AH7831,0)</f>
        <v>5.4266000000000004E-4</v>
      </c>
      <c r="AI7832" s="2">
        <f t="shared" si="513"/>
        <v>3.0955086220195724</v>
      </c>
    </row>
    <row r="7833" spans="26:35" hidden="1" x14ac:dyDescent="0.25">
      <c r="Z7833"/>
      <c r="AD7833" s="5">
        <f t="shared" si="514"/>
        <v>48099</v>
      </c>
      <c r="AE7833" s="96" cm="1">
        <f t="array" ref="AE7833">_xlfn.XLOOKUP(AD7832,SELICHistorico[Data],SELICHistorico[SELIC dia]/100,AE7832,0)</f>
        <v>5.4266000000000004E-4</v>
      </c>
      <c r="AF7833" s="80">
        <f t="shared" si="512"/>
        <v>3.0971884307283979</v>
      </c>
      <c r="AG7833" s="123">
        <f t="shared" si="511"/>
        <v>3097.1884300000002</v>
      </c>
      <c r="AH7833" s="126" cm="1">
        <f t="array" ref="AH7833">_xlfn.XLOOKUP(AD7832,CDIHistorico_[Data],CDIHistorico_[CDI dia]/100,AH7832,0)</f>
        <v>5.4266000000000004E-4</v>
      </c>
      <c r="AI7833" s="2">
        <f t="shared" si="513"/>
        <v>3.0971884307283979</v>
      </c>
    </row>
    <row r="7834" spans="26:35" hidden="1" x14ac:dyDescent="0.25">
      <c r="Z7834"/>
      <c r="AD7834" s="5">
        <f t="shared" si="514"/>
        <v>48100</v>
      </c>
      <c r="AE7834" s="96" cm="1">
        <f t="array" ref="AE7834">_xlfn.XLOOKUP(AD7833,SELICHistorico[Data],SELICHistorico[SELIC dia]/100,AE7833,0)</f>
        <v>5.4266000000000004E-4</v>
      </c>
      <c r="AF7834" s="80">
        <f t="shared" si="512"/>
        <v>3.098869151002217</v>
      </c>
      <c r="AG7834" s="123">
        <f t="shared" si="511"/>
        <v>3098.8691509999999</v>
      </c>
      <c r="AH7834" s="126" cm="1">
        <f t="array" ref="AH7834">_xlfn.XLOOKUP(AD7833,CDIHistorico_[Data],CDIHistorico_[CDI dia]/100,AH7833,0)</f>
        <v>5.4266000000000004E-4</v>
      </c>
      <c r="AI7834" s="2">
        <f t="shared" si="513"/>
        <v>3.098869151002217</v>
      </c>
    </row>
    <row r="7835" spans="26:35" hidden="1" x14ac:dyDescent="0.25">
      <c r="Z7835"/>
      <c r="AD7835" s="5">
        <f t="shared" si="514"/>
        <v>48101</v>
      </c>
      <c r="AE7835" s="96" cm="1">
        <f t="array" ref="AE7835">_xlfn.XLOOKUP(AD7834,SELICHistorico[Data],SELICHistorico[SELIC dia]/100,AE7834,0)</f>
        <v>5.4266000000000004E-4</v>
      </c>
      <c r="AF7835" s="80">
        <f t="shared" si="512"/>
        <v>3.1005507833357</v>
      </c>
      <c r="AG7835" s="123">
        <f t="shared" si="511"/>
        <v>3100.5507830000001</v>
      </c>
      <c r="AH7835" s="126" cm="1">
        <f t="array" ref="AH7835">_xlfn.XLOOKUP(AD7834,CDIHistorico_[Data],CDIHistorico_[CDI dia]/100,AH7834,0)</f>
        <v>5.4266000000000004E-4</v>
      </c>
      <c r="AI7835" s="2">
        <f t="shared" si="513"/>
        <v>3.1005507833357</v>
      </c>
    </row>
    <row r="7836" spans="26:35" hidden="1" x14ac:dyDescent="0.25">
      <c r="Z7836"/>
      <c r="AD7836" s="5">
        <f t="shared" si="514"/>
        <v>48102</v>
      </c>
      <c r="AE7836" s="96" cm="1">
        <f t="array" ref="AE7836">_xlfn.XLOOKUP(AD7835,SELICHistorico[Data],SELICHistorico[SELIC dia]/100,AE7835,0)</f>
        <v>5.4266000000000004E-4</v>
      </c>
      <c r="AF7836" s="80">
        <f t="shared" si="512"/>
        <v>3.1022333282237851</v>
      </c>
      <c r="AG7836" s="123">
        <f t="shared" si="511"/>
        <v>3102.2333279999998</v>
      </c>
      <c r="AH7836" s="126" cm="1">
        <f t="array" ref="AH7836">_xlfn.XLOOKUP(AD7835,CDIHistorico_[Data],CDIHistorico_[CDI dia]/100,AH7835,0)</f>
        <v>5.4266000000000004E-4</v>
      </c>
      <c r="AI7836" s="2">
        <f t="shared" si="513"/>
        <v>3.1022333282237851</v>
      </c>
    </row>
    <row r="7837" spans="26:35" hidden="1" x14ac:dyDescent="0.25">
      <c r="Z7837"/>
      <c r="AD7837" s="5">
        <f t="shared" si="514"/>
        <v>48103</v>
      </c>
      <c r="AE7837" s="96" cm="1">
        <f t="array" ref="AE7837">_xlfn.XLOOKUP(AD7836,SELICHistorico[Data],SELICHistorico[SELIC dia]/100,AE7836,0)</f>
        <v>5.4266000000000004E-4</v>
      </c>
      <c r="AF7837" s="80">
        <f t="shared" si="512"/>
        <v>3.1039167861616792</v>
      </c>
      <c r="AG7837" s="123">
        <f t="shared" si="511"/>
        <v>3103.9167859999998</v>
      </c>
      <c r="AH7837" s="126" cm="1">
        <f t="array" ref="AH7837">_xlfn.XLOOKUP(AD7836,CDIHistorico_[Data],CDIHistorico_[CDI dia]/100,AH7836,0)</f>
        <v>5.4266000000000004E-4</v>
      </c>
      <c r="AI7837" s="2">
        <f t="shared" si="513"/>
        <v>3.1039167861616792</v>
      </c>
    </row>
    <row r="7838" spans="26:35" hidden="1" x14ac:dyDescent="0.25">
      <c r="Z7838"/>
      <c r="AD7838" s="5">
        <f t="shared" si="514"/>
        <v>48106</v>
      </c>
      <c r="AE7838" s="96" cm="1">
        <f t="array" ref="AE7838">_xlfn.XLOOKUP(AD7837,SELICHistorico[Data],SELICHistorico[SELIC dia]/100,AE7837,0)</f>
        <v>5.4266000000000004E-4</v>
      </c>
      <c r="AF7838" s="80">
        <f t="shared" si="512"/>
        <v>3.1056011576448577</v>
      </c>
      <c r="AG7838" s="123">
        <f t="shared" si="511"/>
        <v>3105.6011570000001</v>
      </c>
      <c r="AH7838" s="126" cm="1">
        <f t="array" ref="AH7838">_xlfn.XLOOKUP(AD7837,CDIHistorico_[Data],CDIHistorico_[CDI dia]/100,AH7837,0)</f>
        <v>5.4266000000000004E-4</v>
      </c>
      <c r="AI7838" s="2">
        <f t="shared" si="513"/>
        <v>3.1056011576448577</v>
      </c>
    </row>
    <row r="7839" spans="26:35" hidden="1" x14ac:dyDescent="0.25">
      <c r="Z7839"/>
      <c r="AD7839" s="5">
        <f t="shared" si="514"/>
        <v>48107</v>
      </c>
      <c r="AE7839" s="96" cm="1">
        <f t="array" ref="AE7839">_xlfn.XLOOKUP(AD7838,SELICHistorico[Data],SELICHistorico[SELIC dia]/100,AE7838,0)</f>
        <v>5.4266000000000004E-4</v>
      </c>
      <c r="AF7839" s="80">
        <f t="shared" si="512"/>
        <v>3.1072864431690652</v>
      </c>
      <c r="AG7839" s="123">
        <f t="shared" si="511"/>
        <v>3107.286443</v>
      </c>
      <c r="AH7839" s="126" cm="1">
        <f t="array" ref="AH7839">_xlfn.XLOOKUP(AD7838,CDIHistorico_[Data],CDIHistorico_[CDI dia]/100,AH7838,0)</f>
        <v>5.4266000000000004E-4</v>
      </c>
      <c r="AI7839" s="2">
        <f t="shared" si="513"/>
        <v>3.1072864431690652</v>
      </c>
    </row>
    <row r="7840" spans="26:35" hidden="1" x14ac:dyDescent="0.25">
      <c r="Z7840"/>
      <c r="AD7840" s="5">
        <f t="shared" si="514"/>
        <v>48108</v>
      </c>
      <c r="AE7840" s="96" cm="1">
        <f t="array" ref="AE7840">_xlfn.XLOOKUP(AD7839,SELICHistorico[Data],SELICHistorico[SELIC dia]/100,AE7839,0)</f>
        <v>5.4266000000000004E-4</v>
      </c>
      <c r="AF7840" s="80">
        <f t="shared" si="512"/>
        <v>3.1089726432303153</v>
      </c>
      <c r="AG7840" s="123">
        <f t="shared" si="511"/>
        <v>3108.9726430000001</v>
      </c>
      <c r="AH7840" s="126" cm="1">
        <f t="array" ref="AH7840">_xlfn.XLOOKUP(AD7839,CDIHistorico_[Data],CDIHistorico_[CDI dia]/100,AH7839,0)</f>
        <v>5.4266000000000004E-4</v>
      </c>
      <c r="AI7840" s="2">
        <f t="shared" si="513"/>
        <v>3.1089726432303153</v>
      </c>
    </row>
    <row r="7841" spans="26:35" hidden="1" x14ac:dyDescent="0.25">
      <c r="Z7841"/>
      <c r="AD7841" s="5">
        <f t="shared" si="514"/>
        <v>48109</v>
      </c>
      <c r="AE7841" s="96" cm="1">
        <f t="array" ref="AE7841">_xlfn.XLOOKUP(AD7840,SELICHistorico[Data],SELICHistorico[SELIC dia]/100,AE7840,0)</f>
        <v>5.4266000000000004E-4</v>
      </c>
      <c r="AF7841" s="80">
        <f t="shared" si="512"/>
        <v>3.1106597583248909</v>
      </c>
      <c r="AG7841" s="123">
        <f t="shared" si="511"/>
        <v>3110.6597579999998</v>
      </c>
      <c r="AH7841" s="126" cm="1">
        <f t="array" ref="AH7841">_xlfn.XLOOKUP(AD7840,CDIHistorico_[Data],CDIHistorico_[CDI dia]/100,AH7840,0)</f>
        <v>5.4266000000000004E-4</v>
      </c>
      <c r="AI7841" s="2">
        <f t="shared" si="513"/>
        <v>3.1106597583248909</v>
      </c>
    </row>
    <row r="7842" spans="26:35" hidden="1" x14ac:dyDescent="0.25">
      <c r="Z7842"/>
      <c r="AD7842" s="5">
        <f t="shared" si="514"/>
        <v>48110</v>
      </c>
      <c r="AE7842" s="96" cm="1">
        <f t="array" ref="AE7842">_xlfn.XLOOKUP(AD7841,SELICHistorico[Data],SELICHistorico[SELIC dia]/100,AE7841,0)</f>
        <v>5.4266000000000004E-4</v>
      </c>
      <c r="AF7842" s="80">
        <f t="shared" si="512"/>
        <v>3.1123477889493438</v>
      </c>
      <c r="AG7842" s="123">
        <f t="shared" si="511"/>
        <v>3112.347788</v>
      </c>
      <c r="AH7842" s="126" cm="1">
        <f t="array" ref="AH7842">_xlfn.XLOOKUP(AD7841,CDIHistorico_[Data],CDIHistorico_[CDI dia]/100,AH7841,0)</f>
        <v>5.4266000000000004E-4</v>
      </c>
      <c r="AI7842" s="2">
        <f t="shared" si="513"/>
        <v>3.1123477889493438</v>
      </c>
    </row>
    <row r="7843" spans="26:35" hidden="1" x14ac:dyDescent="0.25">
      <c r="Z7843"/>
      <c r="AD7843" s="5">
        <f t="shared" si="514"/>
        <v>48113</v>
      </c>
      <c r="AE7843" s="96" cm="1">
        <f t="array" ref="AE7843">_xlfn.XLOOKUP(AD7842,SELICHistorico[Data],SELICHistorico[SELIC dia]/100,AE7842,0)</f>
        <v>5.4266000000000004E-4</v>
      </c>
      <c r="AF7843" s="80">
        <f t="shared" si="512"/>
        <v>3.1140367356004952</v>
      </c>
      <c r="AG7843" s="123">
        <f t="shared" si="511"/>
        <v>3114.0367350000001</v>
      </c>
      <c r="AH7843" s="126" cm="1">
        <f t="array" ref="AH7843">_xlfn.XLOOKUP(AD7842,CDIHistorico_[Data],CDIHistorico_[CDI dia]/100,AH7842,0)</f>
        <v>5.4266000000000004E-4</v>
      </c>
      <c r="AI7843" s="2">
        <f t="shared" si="513"/>
        <v>3.1140367356004952</v>
      </c>
    </row>
    <row r="7844" spans="26:35" hidden="1" x14ac:dyDescent="0.25">
      <c r="Z7844"/>
      <c r="AD7844" s="5">
        <f t="shared" si="514"/>
        <v>48114</v>
      </c>
      <c r="AE7844" s="96" cm="1">
        <f t="array" ref="AE7844">_xlfn.XLOOKUP(AD7843,SELICHistorico[Data],SELICHistorico[SELIC dia]/100,AE7843,0)</f>
        <v>5.4266000000000004E-4</v>
      </c>
      <c r="AF7844" s="80">
        <f t="shared" si="512"/>
        <v>3.1157265987754363</v>
      </c>
      <c r="AG7844" s="123">
        <f t="shared" si="511"/>
        <v>3115.7265980000002</v>
      </c>
      <c r="AH7844" s="126" cm="1">
        <f t="array" ref="AH7844">_xlfn.XLOOKUP(AD7843,CDIHistorico_[Data],CDIHistorico_[CDI dia]/100,AH7843,0)</f>
        <v>5.4266000000000004E-4</v>
      </c>
      <c r="AI7844" s="2">
        <f t="shared" si="513"/>
        <v>3.1157265987754363</v>
      </c>
    </row>
    <row r="7845" spans="26:35" hidden="1" x14ac:dyDescent="0.25">
      <c r="Z7845"/>
      <c r="AD7845" s="5">
        <f t="shared" si="514"/>
        <v>48115</v>
      </c>
      <c r="AE7845" s="96" cm="1">
        <f t="array" ref="AE7845">_xlfn.XLOOKUP(AD7844,SELICHistorico[Data],SELICHistorico[SELIC dia]/100,AE7844,0)</f>
        <v>5.4266000000000004E-4</v>
      </c>
      <c r="AF7845" s="80">
        <f t="shared" si="512"/>
        <v>3.117417378971528</v>
      </c>
      <c r="AG7845" s="123">
        <f t="shared" si="511"/>
        <v>3117.4173780000001</v>
      </c>
      <c r="AH7845" s="126" cm="1">
        <f t="array" ref="AH7845">_xlfn.XLOOKUP(AD7844,CDIHistorico_[Data],CDIHistorico_[CDI dia]/100,AH7844,0)</f>
        <v>5.4266000000000004E-4</v>
      </c>
      <c r="AI7845" s="2">
        <f t="shared" si="513"/>
        <v>3.117417378971528</v>
      </c>
    </row>
    <row r="7846" spans="26:35" hidden="1" x14ac:dyDescent="0.25">
      <c r="Z7846"/>
      <c r="AD7846" s="5">
        <f t="shared" si="514"/>
        <v>48116</v>
      </c>
      <c r="AE7846" s="96" cm="1">
        <f t="array" ref="AE7846">_xlfn.XLOOKUP(AD7845,SELICHistorico[Data],SELICHistorico[SELIC dia]/100,AE7845,0)</f>
        <v>5.4266000000000004E-4</v>
      </c>
      <c r="AF7846" s="80">
        <f t="shared" si="512"/>
        <v>3.1191090766864007</v>
      </c>
      <c r="AG7846" s="123">
        <f t="shared" si="511"/>
        <v>3119.1090760000002</v>
      </c>
      <c r="AH7846" s="126" cm="1">
        <f t="array" ref="AH7846">_xlfn.XLOOKUP(AD7845,CDIHistorico_[Data],CDIHistorico_[CDI dia]/100,AH7845,0)</f>
        <v>5.4266000000000004E-4</v>
      </c>
      <c r="AI7846" s="2">
        <f t="shared" si="513"/>
        <v>3.1191090766864007</v>
      </c>
    </row>
    <row r="7847" spans="26:35" hidden="1" x14ac:dyDescent="0.25">
      <c r="Z7847"/>
      <c r="AD7847" s="5">
        <f t="shared" si="514"/>
        <v>48117</v>
      </c>
      <c r="AE7847" s="96" cm="1">
        <f t="array" ref="AE7847">_xlfn.XLOOKUP(AD7846,SELICHistorico[Data],SELICHistorico[SELIC dia]/100,AE7846,0)</f>
        <v>5.4266000000000004E-4</v>
      </c>
      <c r="AF7847" s="80">
        <f t="shared" si="512"/>
        <v>3.1208016924179556</v>
      </c>
      <c r="AG7847" s="123">
        <f t="shared" si="511"/>
        <v>3120.801692</v>
      </c>
      <c r="AH7847" s="126" cm="1">
        <f t="array" ref="AH7847">_xlfn.XLOOKUP(AD7846,CDIHistorico_[Data],CDIHistorico_[CDI dia]/100,AH7846,0)</f>
        <v>5.4266000000000004E-4</v>
      </c>
      <c r="AI7847" s="2">
        <f t="shared" si="513"/>
        <v>3.1208016924179556</v>
      </c>
    </row>
    <row r="7848" spans="26:35" hidden="1" x14ac:dyDescent="0.25">
      <c r="Z7848"/>
      <c r="AD7848" s="5">
        <f t="shared" si="514"/>
        <v>48120</v>
      </c>
      <c r="AE7848" s="96" cm="1">
        <f t="array" ref="AE7848">_xlfn.XLOOKUP(AD7847,SELICHistorico[Data],SELICHistorico[SELIC dia]/100,AE7847,0)</f>
        <v>5.4266000000000004E-4</v>
      </c>
      <c r="AF7848" s="80">
        <f t="shared" si="512"/>
        <v>3.1224952266643631</v>
      </c>
      <c r="AG7848" s="123">
        <f t="shared" si="511"/>
        <v>3122.495226</v>
      </c>
      <c r="AH7848" s="126" cm="1">
        <f t="array" ref="AH7848">_xlfn.XLOOKUP(AD7847,CDIHistorico_[Data],CDIHistorico_[CDI dia]/100,AH7847,0)</f>
        <v>5.4266000000000004E-4</v>
      </c>
      <c r="AI7848" s="2">
        <f t="shared" si="513"/>
        <v>3.1224952266643631</v>
      </c>
    </row>
    <row r="7849" spans="26:35" hidden="1" x14ac:dyDescent="0.25">
      <c r="Z7849"/>
      <c r="AD7849" s="5">
        <f t="shared" si="514"/>
        <v>48121</v>
      </c>
      <c r="AE7849" s="96" cm="1">
        <f t="array" ref="AE7849">_xlfn.XLOOKUP(AD7848,SELICHistorico[Data],SELICHistorico[SELIC dia]/100,AE7848,0)</f>
        <v>5.4266000000000004E-4</v>
      </c>
      <c r="AF7849" s="80">
        <f t="shared" si="512"/>
        <v>3.1241896799240649</v>
      </c>
      <c r="AG7849" s="123">
        <f t="shared" si="511"/>
        <v>3124.1896790000001</v>
      </c>
      <c r="AH7849" s="126" cm="1">
        <f t="array" ref="AH7849">_xlfn.XLOOKUP(AD7848,CDIHistorico_[Data],CDIHistorico_[CDI dia]/100,AH7848,0)</f>
        <v>5.4266000000000004E-4</v>
      </c>
      <c r="AI7849" s="2">
        <f t="shared" si="513"/>
        <v>3.1241896799240649</v>
      </c>
    </row>
    <row r="7850" spans="26:35" hidden="1" x14ac:dyDescent="0.25">
      <c r="Z7850"/>
      <c r="AD7850" s="5">
        <f t="shared" si="514"/>
        <v>48122</v>
      </c>
      <c r="AE7850" s="96" cm="1">
        <f t="array" ref="AE7850">_xlfn.XLOOKUP(AD7849,SELICHistorico[Data],SELICHistorico[SELIC dia]/100,AE7849,0)</f>
        <v>5.4266000000000004E-4</v>
      </c>
      <c r="AF7850" s="80">
        <f t="shared" si="512"/>
        <v>3.1258850526957724</v>
      </c>
      <c r="AG7850" s="123">
        <f t="shared" si="511"/>
        <v>3125.8850520000001</v>
      </c>
      <c r="AH7850" s="126" cm="1">
        <f t="array" ref="AH7850">_xlfn.XLOOKUP(AD7849,CDIHistorico_[Data],CDIHistorico_[CDI dia]/100,AH7849,0)</f>
        <v>5.4266000000000004E-4</v>
      </c>
      <c r="AI7850" s="2">
        <f t="shared" si="513"/>
        <v>3.1258850526957724</v>
      </c>
    </row>
    <row r="7851" spans="26:35" hidden="1" x14ac:dyDescent="0.25">
      <c r="Z7851"/>
      <c r="AD7851" s="5">
        <f t="shared" si="514"/>
        <v>48123</v>
      </c>
      <c r="AE7851" s="96" cm="1">
        <f t="array" ref="AE7851">_xlfn.XLOOKUP(AD7850,SELICHistorico[Data],SELICHistorico[SELIC dia]/100,AE7850,0)</f>
        <v>5.4266000000000004E-4</v>
      </c>
      <c r="AF7851" s="80">
        <f t="shared" si="512"/>
        <v>3.1275813454784682</v>
      </c>
      <c r="AG7851" s="123">
        <f t="shared" si="511"/>
        <v>3127.5813450000001</v>
      </c>
      <c r="AH7851" s="126" cm="1">
        <f t="array" ref="AH7851">_xlfn.XLOOKUP(AD7850,CDIHistorico_[Data],CDIHistorico_[CDI dia]/100,AH7850,0)</f>
        <v>5.4266000000000004E-4</v>
      </c>
      <c r="AI7851" s="2">
        <f t="shared" si="513"/>
        <v>3.1275813454784682</v>
      </c>
    </row>
    <row r="7852" spans="26:35" hidden="1" x14ac:dyDescent="0.25">
      <c r="Z7852"/>
      <c r="AD7852" s="5">
        <f t="shared" si="514"/>
        <v>48124</v>
      </c>
      <c r="AE7852" s="96" cm="1">
        <f t="array" ref="AE7852">_xlfn.XLOOKUP(AD7851,SELICHistorico[Data],SELICHistorico[SELIC dia]/100,AE7851,0)</f>
        <v>5.4266000000000004E-4</v>
      </c>
      <c r="AF7852" s="80">
        <f t="shared" si="512"/>
        <v>3.1292785587714058</v>
      </c>
      <c r="AG7852" s="123">
        <f t="shared" si="511"/>
        <v>3129.278558</v>
      </c>
      <c r="AH7852" s="126" cm="1">
        <f t="array" ref="AH7852">_xlfn.XLOOKUP(AD7851,CDIHistorico_[Data],CDIHistorico_[CDI dia]/100,AH7851,0)</f>
        <v>5.4266000000000004E-4</v>
      </c>
      <c r="AI7852" s="2">
        <f t="shared" si="513"/>
        <v>3.1292785587714058</v>
      </c>
    </row>
    <row r="7853" spans="26:35" hidden="1" x14ac:dyDescent="0.25">
      <c r="Z7853"/>
      <c r="AD7853" s="5">
        <f t="shared" si="514"/>
        <v>48127</v>
      </c>
      <c r="AE7853" s="96" cm="1">
        <f t="array" ref="AE7853">_xlfn.XLOOKUP(AD7852,SELICHistorico[Data],SELICHistorico[SELIC dia]/100,AE7852,0)</f>
        <v>5.4266000000000004E-4</v>
      </c>
      <c r="AF7853" s="80">
        <f t="shared" si="512"/>
        <v>3.1309766930741088</v>
      </c>
      <c r="AG7853" s="123">
        <f t="shared" si="511"/>
        <v>3130.9766930000001</v>
      </c>
      <c r="AH7853" s="126" cm="1">
        <f t="array" ref="AH7853">_xlfn.XLOOKUP(AD7852,CDIHistorico_[Data],CDIHistorico_[CDI dia]/100,AH7852,0)</f>
        <v>5.4266000000000004E-4</v>
      </c>
      <c r="AI7853" s="2">
        <f t="shared" si="513"/>
        <v>3.1309766930741088</v>
      </c>
    </row>
    <row r="7854" spans="26:35" hidden="1" x14ac:dyDescent="0.25">
      <c r="Z7854"/>
      <c r="AD7854" s="5">
        <f t="shared" si="514"/>
        <v>48128</v>
      </c>
      <c r="AE7854" s="96" cm="1">
        <f t="array" ref="AE7854">_xlfn.XLOOKUP(AD7853,SELICHistorico[Data],SELICHistorico[SELIC dia]/100,AE7853,0)</f>
        <v>5.4266000000000004E-4</v>
      </c>
      <c r="AF7854" s="80">
        <f t="shared" si="512"/>
        <v>3.1326757488863723</v>
      </c>
      <c r="AG7854" s="123">
        <f t="shared" si="511"/>
        <v>3132.6757480000001</v>
      </c>
      <c r="AH7854" s="126" cm="1">
        <f t="array" ref="AH7854">_xlfn.XLOOKUP(AD7853,CDIHistorico_[Data],CDIHistorico_[CDI dia]/100,AH7853,0)</f>
        <v>5.4266000000000004E-4</v>
      </c>
      <c r="AI7854" s="2">
        <f t="shared" si="513"/>
        <v>3.1326757488863723</v>
      </c>
    </row>
    <row r="7855" spans="26:35" hidden="1" x14ac:dyDescent="0.25">
      <c r="Z7855"/>
      <c r="AD7855" s="5">
        <f t="shared" si="514"/>
        <v>48129</v>
      </c>
      <c r="AE7855" s="96" cm="1">
        <f t="array" ref="AE7855">_xlfn.XLOOKUP(AD7854,SELICHistorico[Data],SELICHistorico[SELIC dia]/100,AE7854,0)</f>
        <v>5.4266000000000004E-4</v>
      </c>
      <c r="AF7855" s="80">
        <f t="shared" si="512"/>
        <v>3.1343757267082633</v>
      </c>
      <c r="AG7855" s="123">
        <f t="shared" si="511"/>
        <v>3134.3757260000002</v>
      </c>
      <c r="AH7855" s="126" cm="1">
        <f t="array" ref="AH7855">_xlfn.XLOOKUP(AD7854,CDIHistorico_[Data],CDIHistorico_[CDI dia]/100,AH7854,0)</f>
        <v>5.4266000000000004E-4</v>
      </c>
      <c r="AI7855" s="2">
        <f t="shared" si="513"/>
        <v>3.1343757267082633</v>
      </c>
    </row>
    <row r="7856" spans="26:35" hidden="1" x14ac:dyDescent="0.25">
      <c r="Z7856"/>
      <c r="AD7856" s="5">
        <f t="shared" si="514"/>
        <v>48130</v>
      </c>
      <c r="AE7856" s="96" cm="1">
        <f t="array" ref="AE7856">_xlfn.XLOOKUP(AD7855,SELICHistorico[Data],SELICHistorico[SELIC dia]/100,AE7855,0)</f>
        <v>5.4266000000000004E-4</v>
      </c>
      <c r="AF7856" s="80">
        <f t="shared" si="512"/>
        <v>3.136076627040119</v>
      </c>
      <c r="AG7856" s="123">
        <f t="shared" si="511"/>
        <v>3136.0766269999999</v>
      </c>
      <c r="AH7856" s="126" cm="1">
        <f t="array" ref="AH7856">_xlfn.XLOOKUP(AD7855,CDIHistorico_[Data],CDIHistorico_[CDI dia]/100,AH7855,0)</f>
        <v>5.4266000000000004E-4</v>
      </c>
      <c r="AI7856" s="2">
        <f t="shared" si="513"/>
        <v>3.136076627040119</v>
      </c>
    </row>
    <row r="7857" spans="26:35" hidden="1" x14ac:dyDescent="0.25">
      <c r="Z7857"/>
      <c r="AD7857" s="5">
        <f t="shared" si="514"/>
        <v>48131</v>
      </c>
      <c r="AE7857" s="96" cm="1">
        <f t="array" ref="AE7857">_xlfn.XLOOKUP(AD7856,SELICHistorico[Data],SELICHistorico[SELIC dia]/100,AE7856,0)</f>
        <v>5.4266000000000004E-4</v>
      </c>
      <c r="AF7857" s="80">
        <f t="shared" si="512"/>
        <v>3.1377784503825485</v>
      </c>
      <c r="AG7857" s="123">
        <f t="shared" si="511"/>
        <v>3137.7784499999998</v>
      </c>
      <c r="AH7857" s="126" cm="1">
        <f t="array" ref="AH7857">_xlfn.XLOOKUP(AD7856,CDIHistorico_[Data],CDIHistorico_[CDI dia]/100,AH7856,0)</f>
        <v>5.4266000000000004E-4</v>
      </c>
      <c r="AI7857" s="2">
        <f t="shared" si="513"/>
        <v>3.1377784503825485</v>
      </c>
    </row>
    <row r="7858" spans="26:35" hidden="1" x14ac:dyDescent="0.25">
      <c r="Z7858"/>
      <c r="AD7858" s="5">
        <f t="shared" si="514"/>
        <v>48134</v>
      </c>
      <c r="AE7858" s="96" cm="1">
        <f t="array" ref="AE7858">_xlfn.XLOOKUP(AD7857,SELICHistorico[Data],SELICHistorico[SELIC dia]/100,AE7857,0)</f>
        <v>5.4266000000000004E-4</v>
      </c>
      <c r="AF7858" s="80">
        <f t="shared" si="512"/>
        <v>3.1394811972364334</v>
      </c>
      <c r="AG7858" s="123">
        <f t="shared" si="511"/>
        <v>3139.4811970000001</v>
      </c>
      <c r="AH7858" s="126" cm="1">
        <f t="array" ref="AH7858">_xlfn.XLOOKUP(AD7857,CDIHistorico_[Data],CDIHistorico_[CDI dia]/100,AH7857,0)</f>
        <v>5.4266000000000004E-4</v>
      </c>
      <c r="AI7858" s="2">
        <f t="shared" si="513"/>
        <v>3.1394811972364334</v>
      </c>
    </row>
    <row r="7859" spans="26:35" hidden="1" x14ac:dyDescent="0.25">
      <c r="Z7859"/>
      <c r="AD7859" s="5">
        <f t="shared" si="514"/>
        <v>48135</v>
      </c>
      <c r="AE7859" s="96" cm="1">
        <f t="array" ref="AE7859">_xlfn.XLOOKUP(AD7858,SELICHistorico[Data],SELICHistorico[SELIC dia]/100,AE7858,0)</f>
        <v>5.4266000000000004E-4</v>
      </c>
      <c r="AF7859" s="80">
        <f t="shared" si="512"/>
        <v>3.141184868102926</v>
      </c>
      <c r="AG7859" s="123">
        <f t="shared" si="511"/>
        <v>3141.1848679999998</v>
      </c>
      <c r="AH7859" s="126" cm="1">
        <f t="array" ref="AH7859">_xlfn.XLOOKUP(AD7858,CDIHistorico_[Data],CDIHistorico_[CDI dia]/100,AH7858,0)</f>
        <v>5.4266000000000004E-4</v>
      </c>
      <c r="AI7859" s="2">
        <f t="shared" si="513"/>
        <v>3.141184868102926</v>
      </c>
    </row>
    <row r="7860" spans="26:35" hidden="1" x14ac:dyDescent="0.25">
      <c r="Z7860"/>
      <c r="AD7860" s="5">
        <f t="shared" si="514"/>
        <v>48136</v>
      </c>
      <c r="AE7860" s="96" cm="1">
        <f t="array" ref="AE7860">_xlfn.XLOOKUP(AD7859,SELICHistorico[Data],SELICHistorico[SELIC dia]/100,AE7859,0)</f>
        <v>5.4266000000000004E-4</v>
      </c>
      <c r="AF7860" s="80">
        <f t="shared" si="512"/>
        <v>3.142889463483451</v>
      </c>
      <c r="AG7860" s="123">
        <f t="shared" si="511"/>
        <v>3142.889463</v>
      </c>
      <c r="AH7860" s="126" cm="1">
        <f t="array" ref="AH7860">_xlfn.XLOOKUP(AD7859,CDIHistorico_[Data],CDIHistorico_[CDI dia]/100,AH7859,0)</f>
        <v>5.4266000000000004E-4</v>
      </c>
      <c r="AI7860" s="2">
        <f t="shared" si="513"/>
        <v>3.142889463483451</v>
      </c>
    </row>
    <row r="7861" spans="26:35" hidden="1" x14ac:dyDescent="0.25">
      <c r="Z7861"/>
      <c r="AD7861" s="5">
        <f t="shared" si="514"/>
        <v>48137</v>
      </c>
      <c r="AE7861" s="96" cm="1">
        <f t="array" ref="AE7861">_xlfn.XLOOKUP(AD7860,SELICHistorico[Data],SELICHistorico[SELIC dia]/100,AE7860,0)</f>
        <v>5.4266000000000004E-4</v>
      </c>
      <c r="AF7861" s="80">
        <f t="shared" si="512"/>
        <v>3.1445949838797049</v>
      </c>
      <c r="AG7861" s="123">
        <f t="shared" si="511"/>
        <v>3144.594983</v>
      </c>
      <c r="AH7861" s="126" cm="1">
        <f t="array" ref="AH7861">_xlfn.XLOOKUP(AD7860,CDIHistorico_[Data],CDIHistorico_[CDI dia]/100,AH7860,0)</f>
        <v>5.4266000000000004E-4</v>
      </c>
      <c r="AI7861" s="2">
        <f t="shared" si="513"/>
        <v>3.1445949838797049</v>
      </c>
    </row>
    <row r="7862" spans="26:35" hidden="1" x14ac:dyDescent="0.25">
      <c r="Z7862"/>
      <c r="AD7862" s="5">
        <f t="shared" si="514"/>
        <v>48138</v>
      </c>
      <c r="AE7862" s="96" cm="1">
        <f t="array" ref="AE7862">_xlfn.XLOOKUP(AD7861,SELICHistorico[Data],SELICHistorico[SELIC dia]/100,AE7861,0)</f>
        <v>5.4266000000000004E-4</v>
      </c>
      <c r="AF7862" s="80">
        <f t="shared" si="512"/>
        <v>3.1463014297936573</v>
      </c>
      <c r="AG7862" s="123">
        <f t="shared" si="511"/>
        <v>3146.3014290000001</v>
      </c>
      <c r="AH7862" s="126" cm="1">
        <f t="array" ref="AH7862">_xlfn.XLOOKUP(AD7861,CDIHistorico_[Data],CDIHistorico_[CDI dia]/100,AH7861,0)</f>
        <v>5.4266000000000004E-4</v>
      </c>
      <c r="AI7862" s="2">
        <f t="shared" si="513"/>
        <v>3.1463014297936573</v>
      </c>
    </row>
    <row r="7863" spans="26:35" hidden="1" x14ac:dyDescent="0.25">
      <c r="Z7863"/>
      <c r="AD7863" s="5">
        <f t="shared" si="514"/>
        <v>48141</v>
      </c>
      <c r="AE7863" s="96" cm="1">
        <f t="array" ref="AE7863">_xlfn.XLOOKUP(AD7862,SELICHistorico[Data],SELICHistorico[SELIC dia]/100,AE7862,0)</f>
        <v>5.4266000000000004E-4</v>
      </c>
      <c r="AF7863" s="80">
        <f t="shared" si="512"/>
        <v>3.1480088017275492</v>
      </c>
      <c r="AG7863" s="123">
        <f t="shared" si="511"/>
        <v>3148.0088009999999</v>
      </c>
      <c r="AH7863" s="126" cm="1">
        <f t="array" ref="AH7863">_xlfn.XLOOKUP(AD7862,CDIHistorico_[Data],CDIHistorico_[CDI dia]/100,AH7862,0)</f>
        <v>5.4266000000000004E-4</v>
      </c>
      <c r="AI7863" s="2">
        <f t="shared" si="513"/>
        <v>3.1480088017275492</v>
      </c>
    </row>
    <row r="7864" spans="26:35" hidden="1" x14ac:dyDescent="0.25">
      <c r="Z7864"/>
      <c r="AD7864" s="5">
        <f t="shared" si="514"/>
        <v>48142</v>
      </c>
      <c r="AE7864" s="96" cm="1">
        <f t="array" ref="AE7864">_xlfn.XLOOKUP(AD7863,SELICHistorico[Data],SELICHistorico[SELIC dia]/100,AE7863,0)</f>
        <v>5.4266000000000004E-4</v>
      </c>
      <c r="AF7864" s="80">
        <f t="shared" si="512"/>
        <v>3.1497171001838948</v>
      </c>
      <c r="AG7864" s="123">
        <f t="shared" si="511"/>
        <v>3149.7170999999998</v>
      </c>
      <c r="AH7864" s="126" cm="1">
        <f t="array" ref="AH7864">_xlfn.XLOOKUP(AD7863,CDIHistorico_[Data],CDIHistorico_[CDI dia]/100,AH7863,0)</f>
        <v>5.4266000000000004E-4</v>
      </c>
      <c r="AI7864" s="2">
        <f t="shared" si="513"/>
        <v>3.1497171001838948</v>
      </c>
    </row>
    <row r="7865" spans="26:35" hidden="1" x14ac:dyDescent="0.25">
      <c r="Z7865"/>
      <c r="AD7865" s="5">
        <f t="shared" si="514"/>
        <v>48143</v>
      </c>
      <c r="AE7865" s="96" cm="1">
        <f t="array" ref="AE7865">_xlfn.XLOOKUP(AD7864,SELICHistorico[Data],SELICHistorico[SELIC dia]/100,AE7864,0)</f>
        <v>5.4266000000000004E-4</v>
      </c>
      <c r="AF7865" s="80">
        <f t="shared" si="512"/>
        <v>3.1514263256654806</v>
      </c>
      <c r="AG7865" s="123">
        <f t="shared" si="511"/>
        <v>3151.4263249999999</v>
      </c>
      <c r="AH7865" s="126" cm="1">
        <f t="array" ref="AH7865">_xlfn.XLOOKUP(AD7864,CDIHistorico_[Data],CDIHistorico_[CDI dia]/100,AH7864,0)</f>
        <v>5.4266000000000004E-4</v>
      </c>
      <c r="AI7865" s="2">
        <f t="shared" si="513"/>
        <v>3.1514263256654806</v>
      </c>
    </row>
    <row r="7866" spans="26:35" hidden="1" x14ac:dyDescent="0.25">
      <c r="Z7866"/>
      <c r="AD7866" s="5">
        <f t="shared" si="514"/>
        <v>48144</v>
      </c>
      <c r="AE7866" s="96" cm="1">
        <f t="array" ref="AE7866">_xlfn.XLOOKUP(AD7865,SELICHistorico[Data],SELICHistorico[SELIC dia]/100,AE7865,0)</f>
        <v>5.4266000000000004E-4</v>
      </c>
      <c r="AF7866" s="80">
        <f t="shared" si="512"/>
        <v>3.1531364786753664</v>
      </c>
      <c r="AG7866" s="123">
        <f t="shared" si="511"/>
        <v>3153.1364779999999</v>
      </c>
      <c r="AH7866" s="126" cm="1">
        <f t="array" ref="AH7866">_xlfn.XLOOKUP(AD7865,CDIHistorico_[Data],CDIHistorico_[CDI dia]/100,AH7865,0)</f>
        <v>5.4266000000000004E-4</v>
      </c>
      <c r="AI7866" s="2">
        <f t="shared" si="513"/>
        <v>3.1531364786753664</v>
      </c>
    </row>
    <row r="7867" spans="26:35" hidden="1" x14ac:dyDescent="0.25">
      <c r="Z7867"/>
      <c r="AD7867" s="5">
        <f t="shared" si="514"/>
        <v>48145</v>
      </c>
      <c r="AE7867" s="96" cm="1">
        <f t="array" ref="AE7867">_xlfn.XLOOKUP(AD7866,SELICHistorico[Data],SELICHistorico[SELIC dia]/100,AE7866,0)</f>
        <v>5.4266000000000004E-4</v>
      </c>
      <c r="AF7867" s="80">
        <f t="shared" si="512"/>
        <v>3.1548475597168846</v>
      </c>
      <c r="AG7867" s="123">
        <f t="shared" si="511"/>
        <v>3154.8475589999998</v>
      </c>
      <c r="AH7867" s="126" cm="1">
        <f t="array" ref="AH7867">_xlfn.XLOOKUP(AD7866,CDIHistorico_[Data],CDIHistorico_[CDI dia]/100,AH7866,0)</f>
        <v>5.4266000000000004E-4</v>
      </c>
      <c r="AI7867" s="2">
        <f t="shared" si="513"/>
        <v>3.1548475597168846</v>
      </c>
    </row>
    <row r="7868" spans="26:35" hidden="1" x14ac:dyDescent="0.25">
      <c r="Z7868"/>
      <c r="AD7868" s="5">
        <f t="shared" si="514"/>
        <v>48148</v>
      </c>
      <c r="AE7868" s="96" cm="1">
        <f t="array" ref="AE7868">_xlfn.XLOOKUP(AD7867,SELICHistorico[Data],SELICHistorico[SELIC dia]/100,AE7867,0)</f>
        <v>5.4266000000000004E-4</v>
      </c>
      <c r="AF7868" s="80">
        <f t="shared" si="512"/>
        <v>3.1565595692936408</v>
      </c>
      <c r="AG7868" s="123">
        <f t="shared" si="511"/>
        <v>3156.559569</v>
      </c>
      <c r="AH7868" s="126" cm="1">
        <f t="array" ref="AH7868">_xlfn.XLOOKUP(AD7867,CDIHistorico_[Data],CDIHistorico_[CDI dia]/100,AH7867,0)</f>
        <v>5.4266000000000004E-4</v>
      </c>
      <c r="AI7868" s="2">
        <f t="shared" si="513"/>
        <v>3.1565595692936408</v>
      </c>
    </row>
    <row r="7869" spans="26:35" hidden="1" x14ac:dyDescent="0.25">
      <c r="Z7869"/>
      <c r="AD7869" s="5">
        <f t="shared" si="514"/>
        <v>48149</v>
      </c>
      <c r="AE7869" s="96" cm="1">
        <f t="array" ref="AE7869">_xlfn.XLOOKUP(AD7868,SELICHistorico[Data],SELICHistorico[SELIC dia]/100,AE7868,0)</f>
        <v>5.4266000000000004E-4</v>
      </c>
      <c r="AF7869" s="80">
        <f t="shared" si="512"/>
        <v>3.1582725079095137</v>
      </c>
      <c r="AG7869" s="123">
        <f t="shared" si="511"/>
        <v>3158.2725070000001</v>
      </c>
      <c r="AH7869" s="126" cm="1">
        <f t="array" ref="AH7869">_xlfn.XLOOKUP(AD7868,CDIHistorico_[Data],CDIHistorico_[CDI dia]/100,AH7868,0)</f>
        <v>5.4266000000000004E-4</v>
      </c>
      <c r="AI7869" s="2">
        <f t="shared" si="513"/>
        <v>3.1582725079095137</v>
      </c>
    </row>
    <row r="7870" spans="26:35" hidden="1" x14ac:dyDescent="0.25">
      <c r="Z7870"/>
      <c r="AD7870" s="5">
        <f t="shared" si="514"/>
        <v>48150</v>
      </c>
      <c r="AE7870" s="96" cm="1">
        <f t="array" ref="AE7870">_xlfn.XLOOKUP(AD7869,SELICHistorico[Data],SELICHistorico[SELIC dia]/100,AE7869,0)</f>
        <v>5.4266000000000004E-4</v>
      </c>
      <c r="AF7870" s="80">
        <f t="shared" si="512"/>
        <v>3.1599863760686562</v>
      </c>
      <c r="AG7870" s="123">
        <f t="shared" si="511"/>
        <v>3159.9863759999998</v>
      </c>
      <c r="AH7870" s="126" cm="1">
        <f t="array" ref="AH7870">_xlfn.XLOOKUP(AD7869,CDIHistorico_[Data],CDIHistorico_[CDI dia]/100,AH7869,0)</f>
        <v>5.4266000000000004E-4</v>
      </c>
      <c r="AI7870" s="2">
        <f t="shared" si="513"/>
        <v>3.1599863760686562</v>
      </c>
    </row>
    <row r="7871" spans="26:35" hidden="1" x14ac:dyDescent="0.25">
      <c r="Z7871"/>
      <c r="AD7871" s="5">
        <f t="shared" si="514"/>
        <v>48151</v>
      </c>
      <c r="AE7871" s="96" cm="1">
        <f t="array" ref="AE7871">_xlfn.XLOOKUP(AD7870,SELICHistorico[Data],SELICHistorico[SELIC dia]/100,AE7870,0)</f>
        <v>5.4266000000000004E-4</v>
      </c>
      <c r="AF7871" s="80">
        <f t="shared" si="512"/>
        <v>3.1617011742754935</v>
      </c>
      <c r="AG7871" s="123">
        <f t="shared" si="511"/>
        <v>3161.7011739999998</v>
      </c>
      <c r="AH7871" s="126" cm="1">
        <f t="array" ref="AH7871">_xlfn.XLOOKUP(AD7870,CDIHistorico_[Data],CDIHistorico_[CDI dia]/100,AH7870,0)</f>
        <v>5.4266000000000004E-4</v>
      </c>
      <c r="AI7871" s="2">
        <f t="shared" si="513"/>
        <v>3.1617011742754935</v>
      </c>
    </row>
    <row r="7872" spans="26:35" hidden="1" x14ac:dyDescent="0.25">
      <c r="Z7872"/>
      <c r="AD7872" s="5">
        <f t="shared" si="514"/>
        <v>48152</v>
      </c>
      <c r="AE7872" s="96" cm="1">
        <f t="array" ref="AE7872">_xlfn.XLOOKUP(AD7871,SELICHistorico[Data],SELICHistorico[SELIC dia]/100,AE7871,0)</f>
        <v>5.4266000000000004E-4</v>
      </c>
      <c r="AF7872" s="80">
        <f t="shared" si="512"/>
        <v>3.1634169030347259</v>
      </c>
      <c r="AG7872" s="123">
        <f t="shared" si="511"/>
        <v>3163.4169029999998</v>
      </c>
      <c r="AH7872" s="126" cm="1">
        <f t="array" ref="AH7872">_xlfn.XLOOKUP(AD7871,CDIHistorico_[Data],CDIHistorico_[CDI dia]/100,AH7871,0)</f>
        <v>5.4266000000000004E-4</v>
      </c>
      <c r="AI7872" s="2">
        <f t="shared" si="513"/>
        <v>3.1634169030347259</v>
      </c>
    </row>
    <row r="7873" spans="26:35" hidden="1" x14ac:dyDescent="0.25">
      <c r="Z7873"/>
      <c r="AD7873" s="5">
        <f t="shared" si="514"/>
        <v>48155</v>
      </c>
      <c r="AE7873" s="96" cm="1">
        <f t="array" ref="AE7873">_xlfn.XLOOKUP(AD7872,SELICHistorico[Data],SELICHistorico[SELIC dia]/100,AE7872,0)</f>
        <v>5.4266000000000004E-4</v>
      </c>
      <c r="AF7873" s="80">
        <f t="shared" si="512"/>
        <v>3.1651335628513269</v>
      </c>
      <c r="AG7873" s="123">
        <f t="shared" si="511"/>
        <v>3165.133562</v>
      </c>
      <c r="AH7873" s="126" cm="1">
        <f t="array" ref="AH7873">_xlfn.XLOOKUP(AD7872,CDIHistorico_[Data],CDIHistorico_[CDI dia]/100,AH7872,0)</f>
        <v>5.4266000000000004E-4</v>
      </c>
      <c r="AI7873" s="2">
        <f t="shared" si="513"/>
        <v>3.1651335628513269</v>
      </c>
    </row>
    <row r="7874" spans="26:35" hidden="1" x14ac:dyDescent="0.25">
      <c r="Z7874"/>
      <c r="AD7874" s="5">
        <f t="shared" si="514"/>
        <v>48156</v>
      </c>
      <c r="AE7874" s="96" cm="1">
        <f t="array" ref="AE7874">_xlfn.XLOOKUP(AD7873,SELICHistorico[Data],SELICHistorico[SELIC dia]/100,AE7873,0)</f>
        <v>5.4266000000000004E-4</v>
      </c>
      <c r="AF7874" s="80">
        <f t="shared" si="512"/>
        <v>3.1668511542305438</v>
      </c>
      <c r="AG7874" s="123">
        <f t="shared" si="511"/>
        <v>3166.851154</v>
      </c>
      <c r="AH7874" s="126" cm="1">
        <f t="array" ref="AH7874">_xlfn.XLOOKUP(AD7873,CDIHistorico_[Data],CDIHistorico_[CDI dia]/100,AH7873,0)</f>
        <v>5.4266000000000004E-4</v>
      </c>
      <c r="AI7874" s="2">
        <f t="shared" si="513"/>
        <v>3.1668511542305438</v>
      </c>
    </row>
    <row r="7875" spans="26:35" hidden="1" x14ac:dyDescent="0.25">
      <c r="Z7875"/>
      <c r="AD7875" s="5">
        <f t="shared" si="514"/>
        <v>48157</v>
      </c>
      <c r="AE7875" s="96" cm="1">
        <f t="array" ref="AE7875">_xlfn.XLOOKUP(AD7874,SELICHistorico[Data],SELICHistorico[SELIC dia]/100,AE7874,0)</f>
        <v>5.4266000000000004E-4</v>
      </c>
      <c r="AF7875" s="80">
        <f t="shared" si="512"/>
        <v>3.1685696776778984</v>
      </c>
      <c r="AG7875" s="123">
        <f t="shared" si="511"/>
        <v>3168.569677</v>
      </c>
      <c r="AH7875" s="126" cm="1">
        <f t="array" ref="AH7875">_xlfn.XLOOKUP(AD7874,CDIHistorico_[Data],CDIHistorico_[CDI dia]/100,AH7874,0)</f>
        <v>5.4266000000000004E-4</v>
      </c>
      <c r="AI7875" s="2">
        <f t="shared" si="513"/>
        <v>3.1685696776778984</v>
      </c>
    </row>
    <row r="7876" spans="26:35" hidden="1" x14ac:dyDescent="0.25">
      <c r="Z7876"/>
      <c r="AD7876" s="5">
        <f t="shared" si="514"/>
        <v>48158</v>
      </c>
      <c r="AE7876" s="96" cm="1">
        <f t="array" ref="AE7876">_xlfn.XLOOKUP(AD7875,SELICHistorico[Data],SELICHistorico[SELIC dia]/100,AE7875,0)</f>
        <v>5.4266000000000004E-4</v>
      </c>
      <c r="AF7876" s="80">
        <f t="shared" si="512"/>
        <v>3.1702891336991872</v>
      </c>
      <c r="AG7876" s="123">
        <f t="shared" si="511"/>
        <v>3170.2891330000002</v>
      </c>
      <c r="AH7876" s="126" cm="1">
        <f t="array" ref="AH7876">_xlfn.XLOOKUP(AD7875,CDIHistorico_[Data],CDIHistorico_[CDI dia]/100,AH7875,0)</f>
        <v>5.4266000000000004E-4</v>
      </c>
      <c r="AI7876" s="2">
        <f t="shared" si="513"/>
        <v>3.1702891336991872</v>
      </c>
    </row>
    <row r="7877" spans="26:35" hidden="1" x14ac:dyDescent="0.25">
      <c r="Z7877"/>
      <c r="AD7877" s="5">
        <f t="shared" si="514"/>
        <v>48159</v>
      </c>
      <c r="AE7877" s="96" cm="1">
        <f t="array" ref="AE7877">_xlfn.XLOOKUP(AD7876,SELICHistorico[Data],SELICHistorico[SELIC dia]/100,AE7876,0)</f>
        <v>5.4266000000000004E-4</v>
      </c>
      <c r="AF7877" s="80">
        <f t="shared" si="512"/>
        <v>3.1720095228004803</v>
      </c>
      <c r="AG7877" s="123">
        <f t="shared" si="511"/>
        <v>3172.0095219999998</v>
      </c>
      <c r="AH7877" s="126" cm="1">
        <f t="array" ref="AH7877">_xlfn.XLOOKUP(AD7876,CDIHistorico_[Data],CDIHistorico_[CDI dia]/100,AH7876,0)</f>
        <v>5.4266000000000004E-4</v>
      </c>
      <c r="AI7877" s="2">
        <f t="shared" si="513"/>
        <v>3.1720095228004803</v>
      </c>
    </row>
    <row r="7878" spans="26:35" hidden="1" x14ac:dyDescent="0.25">
      <c r="Z7878"/>
      <c r="AD7878" s="5">
        <f t="shared" si="514"/>
        <v>48162</v>
      </c>
      <c r="AE7878" s="96" cm="1">
        <f t="array" ref="AE7878">_xlfn.XLOOKUP(AD7877,SELICHistorico[Data],SELICHistorico[SELIC dia]/100,AE7877,0)</f>
        <v>5.4266000000000004E-4</v>
      </c>
      <c r="AF7878" s="80">
        <f t="shared" si="512"/>
        <v>3.1737308454881235</v>
      </c>
      <c r="AG7878" s="123">
        <f t="shared" si="511"/>
        <v>3173.730845</v>
      </c>
      <c r="AH7878" s="126" cm="1">
        <f t="array" ref="AH7878">_xlfn.XLOOKUP(AD7877,CDIHistorico_[Data],CDIHistorico_[CDI dia]/100,AH7877,0)</f>
        <v>5.4266000000000004E-4</v>
      </c>
      <c r="AI7878" s="2">
        <f t="shared" si="513"/>
        <v>3.1737308454881235</v>
      </c>
    </row>
    <row r="7879" spans="26:35" hidden="1" x14ac:dyDescent="0.25">
      <c r="Z7879"/>
      <c r="AD7879" s="5">
        <f t="shared" si="514"/>
        <v>48163</v>
      </c>
      <c r="AE7879" s="96" cm="1">
        <f t="array" ref="AE7879">_xlfn.XLOOKUP(AD7878,SELICHistorico[Data],SELICHistorico[SELIC dia]/100,AE7878,0)</f>
        <v>5.4266000000000004E-4</v>
      </c>
      <c r="AF7879" s="80">
        <f t="shared" si="512"/>
        <v>3.1754531022687362</v>
      </c>
      <c r="AG7879" s="123">
        <f t="shared" si="511"/>
        <v>3175.4531019999999</v>
      </c>
      <c r="AH7879" s="126" cm="1">
        <f t="array" ref="AH7879">_xlfn.XLOOKUP(AD7878,CDIHistorico_[Data],CDIHistorico_[CDI dia]/100,AH7878,0)</f>
        <v>5.4266000000000004E-4</v>
      </c>
      <c r="AI7879" s="2">
        <f t="shared" si="513"/>
        <v>3.1754531022687362</v>
      </c>
    </row>
    <row r="7880" spans="26:35" hidden="1" x14ac:dyDescent="0.25">
      <c r="Z7880"/>
      <c r="AD7880" s="5">
        <f t="shared" si="514"/>
        <v>48164</v>
      </c>
      <c r="AE7880" s="96" cm="1">
        <f t="array" ref="AE7880">_xlfn.XLOOKUP(AD7879,SELICHistorico[Data],SELICHistorico[SELIC dia]/100,AE7879,0)</f>
        <v>5.4266000000000004E-4</v>
      </c>
      <c r="AF7880" s="80">
        <f t="shared" si="512"/>
        <v>3.1771762936492136</v>
      </c>
      <c r="AG7880" s="123">
        <f t="shared" si="511"/>
        <v>3177.176293</v>
      </c>
      <c r="AH7880" s="126" cm="1">
        <f t="array" ref="AH7880">_xlfn.XLOOKUP(AD7879,CDIHistorico_[Data],CDIHistorico_[CDI dia]/100,AH7879,0)</f>
        <v>5.4266000000000004E-4</v>
      </c>
      <c r="AI7880" s="2">
        <f t="shared" si="513"/>
        <v>3.1771762936492136</v>
      </c>
    </row>
    <row r="7881" spans="26:35" hidden="1" x14ac:dyDescent="0.25">
      <c r="Z7881"/>
      <c r="AD7881" s="5">
        <f t="shared" si="514"/>
        <v>48165</v>
      </c>
      <c r="AE7881" s="96" cm="1">
        <f t="array" ref="AE7881">_xlfn.XLOOKUP(AD7880,SELICHistorico[Data],SELICHistorico[SELIC dia]/100,AE7880,0)</f>
        <v>5.4266000000000004E-4</v>
      </c>
      <c r="AF7881" s="80">
        <f t="shared" si="512"/>
        <v>3.1789004201367255</v>
      </c>
      <c r="AG7881" s="123">
        <f t="shared" si="511"/>
        <v>3178.9004199999999</v>
      </c>
      <c r="AH7881" s="126" cm="1">
        <f t="array" ref="AH7881">_xlfn.XLOOKUP(AD7880,CDIHistorico_[Data],CDIHistorico_[CDI dia]/100,AH7880,0)</f>
        <v>5.4266000000000004E-4</v>
      </c>
      <c r="AI7881" s="2">
        <f t="shared" si="513"/>
        <v>3.1789004201367255</v>
      </c>
    </row>
    <row r="7882" spans="26:35" hidden="1" x14ac:dyDescent="0.25">
      <c r="Z7882"/>
      <c r="AD7882" s="5">
        <f t="shared" si="514"/>
        <v>48166</v>
      </c>
      <c r="AE7882" s="96" cm="1">
        <f t="array" ref="AE7882">_xlfn.XLOOKUP(AD7881,SELICHistorico[Data],SELICHistorico[SELIC dia]/100,AE7881,0)</f>
        <v>5.4266000000000004E-4</v>
      </c>
      <c r="AF7882" s="80">
        <f t="shared" si="512"/>
        <v>3.180625482238717</v>
      </c>
      <c r="AG7882" s="123">
        <f t="shared" si="511"/>
        <v>3180.6254819999999</v>
      </c>
      <c r="AH7882" s="126" cm="1">
        <f t="array" ref="AH7882">_xlfn.XLOOKUP(AD7881,CDIHistorico_[Data],CDIHistorico_[CDI dia]/100,AH7881,0)</f>
        <v>5.4266000000000004E-4</v>
      </c>
      <c r="AI7882" s="2">
        <f t="shared" si="513"/>
        <v>3.180625482238717</v>
      </c>
    </row>
    <row r="7883" spans="26:35" hidden="1" x14ac:dyDescent="0.25">
      <c r="Z7883"/>
      <c r="AD7883" s="5">
        <f t="shared" si="514"/>
        <v>48169</v>
      </c>
      <c r="AE7883" s="96" cm="1">
        <f t="array" ref="AE7883">_xlfn.XLOOKUP(AD7882,SELICHistorico[Data],SELICHistorico[SELIC dia]/100,AE7882,0)</f>
        <v>5.4266000000000004E-4</v>
      </c>
      <c r="AF7883" s="80">
        <f t="shared" si="512"/>
        <v>3.1823514804629087</v>
      </c>
      <c r="AG7883" s="123">
        <f t="shared" si="511"/>
        <v>3182.3514799999998</v>
      </c>
      <c r="AH7883" s="126" cm="1">
        <f t="array" ref="AH7883">_xlfn.XLOOKUP(AD7882,CDIHistorico_[Data],CDIHistorico_[CDI dia]/100,AH7882,0)</f>
        <v>5.4266000000000004E-4</v>
      </c>
      <c r="AI7883" s="2">
        <f t="shared" si="513"/>
        <v>3.1823514804629087</v>
      </c>
    </row>
    <row r="7884" spans="26:35" hidden="1" x14ac:dyDescent="0.25">
      <c r="Z7884"/>
      <c r="AD7884" s="5">
        <f t="shared" si="514"/>
        <v>48170</v>
      </c>
      <c r="AE7884" s="96" cm="1">
        <f t="array" ref="AE7884">_xlfn.XLOOKUP(AD7883,SELICHistorico[Data],SELICHistorico[SELIC dia]/100,AE7883,0)</f>
        <v>5.4266000000000004E-4</v>
      </c>
      <c r="AF7884" s="80">
        <f t="shared" si="512"/>
        <v>3.184078415317297</v>
      </c>
      <c r="AG7884" s="123">
        <f t="shared" ref="AG7884:AG7947" si="515">TRUNC(1000*AF7884,6)</f>
        <v>3184.0784149999999</v>
      </c>
      <c r="AH7884" s="126" cm="1">
        <f t="array" ref="AH7884">_xlfn.XLOOKUP(AD7883,CDIHistorico_[Data],CDIHistorico_[CDI dia]/100,AH7883,0)</f>
        <v>5.4266000000000004E-4</v>
      </c>
      <c r="AI7884" s="2">
        <f t="shared" si="513"/>
        <v>3.184078415317297</v>
      </c>
    </row>
    <row r="7885" spans="26:35" hidden="1" x14ac:dyDescent="0.25">
      <c r="Z7885"/>
      <c r="AD7885" s="5">
        <f t="shared" si="514"/>
        <v>48171</v>
      </c>
      <c r="AE7885" s="96" cm="1">
        <f t="array" ref="AE7885">_xlfn.XLOOKUP(AD7884,SELICHistorico[Data],SELICHistorico[SELIC dia]/100,AE7884,0)</f>
        <v>5.4266000000000004E-4</v>
      </c>
      <c r="AF7885" s="80">
        <f t="shared" ref="AF7885:AF7948" si="516">AF7884*(1+AE7885)</f>
        <v>3.1858062873101529</v>
      </c>
      <c r="AG7885" s="123">
        <f t="shared" si="515"/>
        <v>3185.8062869999999</v>
      </c>
      <c r="AH7885" s="126" cm="1">
        <f t="array" ref="AH7885">_xlfn.XLOOKUP(AD7884,CDIHistorico_[Data],CDIHistorico_[CDI dia]/100,AH7884,0)</f>
        <v>5.4266000000000004E-4</v>
      </c>
      <c r="AI7885" s="2">
        <f t="shared" ref="AI7885:AI7948" si="517">AI7884*(1+AH7885)</f>
        <v>3.1858062873101529</v>
      </c>
    </row>
    <row r="7886" spans="26:35" hidden="1" x14ac:dyDescent="0.25">
      <c r="Z7886"/>
      <c r="AD7886" s="5">
        <f t="shared" si="514"/>
        <v>48173</v>
      </c>
      <c r="AE7886" s="96" cm="1">
        <f t="array" ref="AE7886">_xlfn.XLOOKUP(AD7885,SELICHistorico[Data],SELICHistorico[SELIC dia]/100,AE7885,0)</f>
        <v>5.4266000000000004E-4</v>
      </c>
      <c r="AF7886" s="80">
        <f t="shared" si="516"/>
        <v>3.1875350969500249</v>
      </c>
      <c r="AG7886" s="123">
        <f t="shared" si="515"/>
        <v>3187.5350960000001</v>
      </c>
      <c r="AH7886" s="126" cm="1">
        <f t="array" ref="AH7886">_xlfn.XLOOKUP(AD7885,CDIHistorico_[Data],CDIHistorico_[CDI dia]/100,AH7885,0)</f>
        <v>5.4266000000000004E-4</v>
      </c>
      <c r="AI7886" s="2">
        <f t="shared" si="517"/>
        <v>3.1875350969500249</v>
      </c>
    </row>
    <row r="7887" spans="26:35" hidden="1" x14ac:dyDescent="0.25">
      <c r="Z7887"/>
      <c r="AD7887" s="5">
        <f t="shared" si="514"/>
        <v>48176</v>
      </c>
      <c r="AE7887" s="96" cm="1">
        <f t="array" ref="AE7887">_xlfn.XLOOKUP(AD7886,SELICHistorico[Data],SELICHistorico[SELIC dia]/100,AE7886,0)</f>
        <v>5.4266000000000004E-4</v>
      </c>
      <c r="AF7887" s="80">
        <f t="shared" si="516"/>
        <v>3.1892648447457357</v>
      </c>
      <c r="AG7887" s="123">
        <f t="shared" si="515"/>
        <v>3189.2648439999998</v>
      </c>
      <c r="AH7887" s="126" cm="1">
        <f t="array" ref="AH7887">_xlfn.XLOOKUP(AD7886,CDIHistorico_[Data],CDIHistorico_[CDI dia]/100,AH7886,0)</f>
        <v>5.4266000000000004E-4</v>
      </c>
      <c r="AI7887" s="2">
        <f t="shared" si="517"/>
        <v>3.1892648447457357</v>
      </c>
    </row>
    <row r="7888" spans="26:35" hidden="1" x14ac:dyDescent="0.25">
      <c r="Z7888"/>
      <c r="AD7888" s="5">
        <f t="shared" si="514"/>
        <v>48177</v>
      </c>
      <c r="AE7888" s="96" cm="1">
        <f t="array" ref="AE7888">_xlfn.XLOOKUP(AD7887,SELICHistorico[Data],SELICHistorico[SELIC dia]/100,AE7887,0)</f>
        <v>5.4266000000000004E-4</v>
      </c>
      <c r="AF7888" s="80">
        <f t="shared" si="516"/>
        <v>3.1909955312063856</v>
      </c>
      <c r="AG7888" s="123">
        <f t="shared" si="515"/>
        <v>3190.995531</v>
      </c>
      <c r="AH7888" s="126" cm="1">
        <f t="array" ref="AH7888">_xlfn.XLOOKUP(AD7887,CDIHistorico_[Data],CDIHistorico_[CDI dia]/100,AH7887,0)</f>
        <v>5.4266000000000004E-4</v>
      </c>
      <c r="AI7888" s="2">
        <f t="shared" si="517"/>
        <v>3.1909955312063856</v>
      </c>
    </row>
    <row r="7889" spans="26:35" hidden="1" x14ac:dyDescent="0.25">
      <c r="Z7889"/>
      <c r="AD7889" s="5">
        <f t="shared" si="514"/>
        <v>48178</v>
      </c>
      <c r="AE7889" s="96" cm="1">
        <f t="array" ref="AE7889">_xlfn.XLOOKUP(AD7888,SELICHistorico[Data],SELICHistorico[SELIC dia]/100,AE7888,0)</f>
        <v>5.4266000000000004E-4</v>
      </c>
      <c r="AF7889" s="80">
        <f t="shared" si="516"/>
        <v>3.1927271568413502</v>
      </c>
      <c r="AG7889" s="123">
        <f t="shared" si="515"/>
        <v>3192.7271559999999</v>
      </c>
      <c r="AH7889" s="126" cm="1">
        <f t="array" ref="AH7889">_xlfn.XLOOKUP(AD7888,CDIHistorico_[Data],CDIHistorico_[CDI dia]/100,AH7888,0)</f>
        <v>5.4266000000000004E-4</v>
      </c>
      <c r="AI7889" s="2">
        <f t="shared" si="517"/>
        <v>3.1927271568413502</v>
      </c>
    </row>
    <row r="7890" spans="26:35" hidden="1" x14ac:dyDescent="0.25">
      <c r="Z7890"/>
      <c r="AD7890" s="5">
        <f t="shared" si="514"/>
        <v>48179</v>
      </c>
      <c r="AE7890" s="96" cm="1">
        <f t="array" ref="AE7890">_xlfn.XLOOKUP(AD7889,SELICHistorico[Data],SELICHistorico[SELIC dia]/100,AE7889,0)</f>
        <v>5.4266000000000004E-4</v>
      </c>
      <c r="AF7890" s="80">
        <f t="shared" si="516"/>
        <v>3.194459722160282</v>
      </c>
      <c r="AG7890" s="123">
        <f t="shared" si="515"/>
        <v>3194.4597220000001</v>
      </c>
      <c r="AH7890" s="126" cm="1">
        <f t="array" ref="AH7890">_xlfn.XLOOKUP(AD7889,CDIHistorico_[Data],CDIHistorico_[CDI dia]/100,AH7889,0)</f>
        <v>5.4266000000000004E-4</v>
      </c>
      <c r="AI7890" s="2">
        <f t="shared" si="517"/>
        <v>3.194459722160282</v>
      </c>
    </row>
    <row r="7891" spans="26:35" hidden="1" x14ac:dyDescent="0.25">
      <c r="Z7891"/>
      <c r="AD7891" s="5">
        <f t="shared" si="514"/>
        <v>48180</v>
      </c>
      <c r="AE7891" s="96" cm="1">
        <f t="array" ref="AE7891">_xlfn.XLOOKUP(AD7890,SELICHistorico[Data],SELICHistorico[SELIC dia]/100,AE7890,0)</f>
        <v>5.4266000000000004E-4</v>
      </c>
      <c r="AF7891" s="80">
        <f t="shared" si="516"/>
        <v>3.1961932276731098</v>
      </c>
      <c r="AG7891" s="123">
        <f t="shared" si="515"/>
        <v>3196.1932270000002</v>
      </c>
      <c r="AH7891" s="126" cm="1">
        <f t="array" ref="AH7891">_xlfn.XLOOKUP(AD7890,CDIHistorico_[Data],CDIHistorico_[CDI dia]/100,AH7890,0)</f>
        <v>5.4266000000000004E-4</v>
      </c>
      <c r="AI7891" s="2">
        <f t="shared" si="517"/>
        <v>3.1961932276731098</v>
      </c>
    </row>
    <row r="7892" spans="26:35" hidden="1" x14ac:dyDescent="0.25">
      <c r="Z7892"/>
      <c r="AD7892" s="5">
        <f t="shared" ref="AD7892:AD7955" si="518">WORKDAY(AD7891,1,feriados)</f>
        <v>48183</v>
      </c>
      <c r="AE7892" s="96" cm="1">
        <f t="array" ref="AE7892">_xlfn.XLOOKUP(AD7891,SELICHistorico[Data],SELICHistorico[SELIC dia]/100,AE7891,0)</f>
        <v>5.4266000000000004E-4</v>
      </c>
      <c r="AF7892" s="80">
        <f t="shared" si="516"/>
        <v>3.1979276738900388</v>
      </c>
      <c r="AG7892" s="123">
        <f t="shared" si="515"/>
        <v>3197.9276730000001</v>
      </c>
      <c r="AH7892" s="126" cm="1">
        <f t="array" ref="AH7892">_xlfn.XLOOKUP(AD7891,CDIHistorico_[Data],CDIHistorico_[CDI dia]/100,AH7891,0)</f>
        <v>5.4266000000000004E-4</v>
      </c>
      <c r="AI7892" s="2">
        <f t="shared" si="517"/>
        <v>3.1979276738900388</v>
      </c>
    </row>
    <row r="7893" spans="26:35" hidden="1" x14ac:dyDescent="0.25">
      <c r="Z7893"/>
      <c r="AD7893" s="5">
        <f t="shared" si="518"/>
        <v>48184</v>
      </c>
      <c r="AE7893" s="96" cm="1">
        <f t="array" ref="AE7893">_xlfn.XLOOKUP(AD7892,SELICHistorico[Data],SELICHistorico[SELIC dia]/100,AE7892,0)</f>
        <v>5.4266000000000004E-4</v>
      </c>
      <c r="AF7893" s="80">
        <f t="shared" si="516"/>
        <v>3.199663061321552</v>
      </c>
      <c r="AG7893" s="123">
        <f t="shared" si="515"/>
        <v>3199.6630610000002</v>
      </c>
      <c r="AH7893" s="126" cm="1">
        <f t="array" ref="AH7893">_xlfn.XLOOKUP(AD7892,CDIHistorico_[Data],CDIHistorico_[CDI dia]/100,AH7892,0)</f>
        <v>5.4266000000000004E-4</v>
      </c>
      <c r="AI7893" s="2">
        <f t="shared" si="517"/>
        <v>3.199663061321552</v>
      </c>
    </row>
    <row r="7894" spans="26:35" hidden="1" x14ac:dyDescent="0.25">
      <c r="Z7894"/>
      <c r="AD7894" s="5">
        <f t="shared" si="518"/>
        <v>48185</v>
      </c>
      <c r="AE7894" s="96" cm="1">
        <f t="array" ref="AE7894">_xlfn.XLOOKUP(AD7893,SELICHistorico[Data],SELICHistorico[SELIC dia]/100,AE7893,0)</f>
        <v>5.4266000000000004E-4</v>
      </c>
      <c r="AF7894" s="80">
        <f t="shared" si="516"/>
        <v>3.201399390478409</v>
      </c>
      <c r="AG7894" s="123">
        <f t="shared" si="515"/>
        <v>3201.39939</v>
      </c>
      <c r="AH7894" s="126" cm="1">
        <f t="array" ref="AH7894">_xlfn.XLOOKUP(AD7893,CDIHistorico_[Data],CDIHistorico_[CDI dia]/100,AH7893,0)</f>
        <v>5.4266000000000004E-4</v>
      </c>
      <c r="AI7894" s="2">
        <f t="shared" si="517"/>
        <v>3.201399390478409</v>
      </c>
    </row>
    <row r="7895" spans="26:35" hidden="1" x14ac:dyDescent="0.25">
      <c r="Z7895"/>
      <c r="AD7895" s="5">
        <f t="shared" si="518"/>
        <v>48186</v>
      </c>
      <c r="AE7895" s="96" cm="1">
        <f t="array" ref="AE7895">_xlfn.XLOOKUP(AD7894,SELICHistorico[Data],SELICHistorico[SELIC dia]/100,AE7894,0)</f>
        <v>5.4266000000000004E-4</v>
      </c>
      <c r="AF7895" s="80">
        <f t="shared" si="516"/>
        <v>3.2031366618716461</v>
      </c>
      <c r="AG7895" s="123">
        <f t="shared" si="515"/>
        <v>3203.136661</v>
      </c>
      <c r="AH7895" s="126" cm="1">
        <f t="array" ref="AH7895">_xlfn.XLOOKUP(AD7894,CDIHistorico_[Data],CDIHistorico_[CDI dia]/100,AH7894,0)</f>
        <v>5.4266000000000004E-4</v>
      </c>
      <c r="AI7895" s="2">
        <f t="shared" si="517"/>
        <v>3.2031366618716461</v>
      </c>
    </row>
    <row r="7896" spans="26:35" hidden="1" x14ac:dyDescent="0.25">
      <c r="Z7896"/>
      <c r="AD7896" s="5">
        <f t="shared" si="518"/>
        <v>48187</v>
      </c>
      <c r="AE7896" s="96" cm="1">
        <f t="array" ref="AE7896">_xlfn.XLOOKUP(AD7895,SELICHistorico[Data],SELICHistorico[SELIC dia]/100,AE7895,0)</f>
        <v>5.4266000000000004E-4</v>
      </c>
      <c r="AF7896" s="80">
        <f t="shared" si="516"/>
        <v>3.2048748760125774</v>
      </c>
      <c r="AG7896" s="123">
        <f t="shared" si="515"/>
        <v>3204.8748759999999</v>
      </c>
      <c r="AH7896" s="126" cm="1">
        <f t="array" ref="AH7896">_xlfn.XLOOKUP(AD7895,CDIHistorico_[Data],CDIHistorico_[CDI dia]/100,AH7895,0)</f>
        <v>5.4266000000000004E-4</v>
      </c>
      <c r="AI7896" s="2">
        <f t="shared" si="517"/>
        <v>3.2048748760125774</v>
      </c>
    </row>
    <row r="7897" spans="26:35" hidden="1" x14ac:dyDescent="0.25">
      <c r="Z7897"/>
      <c r="AD7897" s="5">
        <f t="shared" si="518"/>
        <v>48190</v>
      </c>
      <c r="AE7897" s="96" cm="1">
        <f t="array" ref="AE7897">_xlfn.XLOOKUP(AD7896,SELICHistorico[Data],SELICHistorico[SELIC dia]/100,AE7896,0)</f>
        <v>5.4266000000000004E-4</v>
      </c>
      <c r="AF7897" s="80">
        <f t="shared" si="516"/>
        <v>3.2066140334127944</v>
      </c>
      <c r="AG7897" s="123">
        <f t="shared" si="515"/>
        <v>3206.6140329999998</v>
      </c>
      <c r="AH7897" s="126" cm="1">
        <f t="array" ref="AH7897">_xlfn.XLOOKUP(AD7896,CDIHistorico_[Data],CDIHistorico_[CDI dia]/100,AH7896,0)</f>
        <v>5.4266000000000004E-4</v>
      </c>
      <c r="AI7897" s="2">
        <f t="shared" si="517"/>
        <v>3.2066140334127944</v>
      </c>
    </row>
    <row r="7898" spans="26:35" hidden="1" x14ac:dyDescent="0.25">
      <c r="Z7898"/>
      <c r="AD7898" s="5">
        <f t="shared" si="518"/>
        <v>48191</v>
      </c>
      <c r="AE7898" s="96" cm="1">
        <f t="array" ref="AE7898">_xlfn.XLOOKUP(AD7897,SELICHistorico[Data],SELICHistorico[SELIC dia]/100,AE7897,0)</f>
        <v>5.4266000000000004E-4</v>
      </c>
      <c r="AF7898" s="80">
        <f t="shared" si="516"/>
        <v>3.2083541345841664</v>
      </c>
      <c r="AG7898" s="123">
        <f t="shared" si="515"/>
        <v>3208.3541340000002</v>
      </c>
      <c r="AH7898" s="126" cm="1">
        <f t="array" ref="AH7898">_xlfn.XLOOKUP(AD7897,CDIHistorico_[Data],CDIHistorico_[CDI dia]/100,AH7897,0)</f>
        <v>5.4266000000000004E-4</v>
      </c>
      <c r="AI7898" s="2">
        <f t="shared" si="517"/>
        <v>3.2083541345841664</v>
      </c>
    </row>
    <row r="7899" spans="26:35" hidden="1" x14ac:dyDescent="0.25">
      <c r="Z7899"/>
      <c r="AD7899" s="5">
        <f t="shared" si="518"/>
        <v>48192</v>
      </c>
      <c r="AE7899" s="96" cm="1">
        <f t="array" ref="AE7899">_xlfn.XLOOKUP(AD7898,SELICHistorico[Data],SELICHistorico[SELIC dia]/100,AE7898,0)</f>
        <v>5.4266000000000004E-4</v>
      </c>
      <c r="AF7899" s="80">
        <f t="shared" si="516"/>
        <v>3.2100951800388398</v>
      </c>
      <c r="AG7899" s="123">
        <f t="shared" si="515"/>
        <v>3210.0951799999998</v>
      </c>
      <c r="AH7899" s="126" cm="1">
        <f t="array" ref="AH7899">_xlfn.XLOOKUP(AD7898,CDIHistorico_[Data],CDIHistorico_[CDI dia]/100,AH7898,0)</f>
        <v>5.4266000000000004E-4</v>
      </c>
      <c r="AI7899" s="2">
        <f t="shared" si="517"/>
        <v>3.2100951800388398</v>
      </c>
    </row>
    <row r="7900" spans="26:35" hidden="1" x14ac:dyDescent="0.25">
      <c r="Z7900"/>
      <c r="AD7900" s="5">
        <f t="shared" si="518"/>
        <v>48193</v>
      </c>
      <c r="AE7900" s="96" cm="1">
        <f t="array" ref="AE7900">_xlfn.XLOOKUP(AD7899,SELICHistorico[Data],SELICHistorico[SELIC dia]/100,AE7899,0)</f>
        <v>5.4266000000000004E-4</v>
      </c>
      <c r="AF7900" s="80">
        <f t="shared" si="516"/>
        <v>3.2118371702892397</v>
      </c>
      <c r="AG7900" s="123">
        <f t="shared" si="515"/>
        <v>3211.8371699999998</v>
      </c>
      <c r="AH7900" s="126" cm="1">
        <f t="array" ref="AH7900">_xlfn.XLOOKUP(AD7899,CDIHistorico_[Data],CDIHistorico_[CDI dia]/100,AH7899,0)</f>
        <v>5.4266000000000004E-4</v>
      </c>
      <c r="AI7900" s="2">
        <f t="shared" si="517"/>
        <v>3.2118371702892397</v>
      </c>
    </row>
    <row r="7901" spans="26:35" hidden="1" x14ac:dyDescent="0.25">
      <c r="Z7901"/>
      <c r="AD7901" s="5">
        <f t="shared" si="518"/>
        <v>48194</v>
      </c>
      <c r="AE7901" s="96" cm="1">
        <f t="array" ref="AE7901">_xlfn.XLOOKUP(AD7900,SELICHistorico[Data],SELICHistorico[SELIC dia]/100,AE7900,0)</f>
        <v>5.4266000000000004E-4</v>
      </c>
      <c r="AF7901" s="80">
        <f t="shared" si="516"/>
        <v>3.2135801058480689</v>
      </c>
      <c r="AG7901" s="123">
        <f t="shared" si="515"/>
        <v>3213.580105</v>
      </c>
      <c r="AH7901" s="126" cm="1">
        <f t="array" ref="AH7901">_xlfn.XLOOKUP(AD7900,CDIHistorico_[Data],CDIHistorico_[CDI dia]/100,AH7900,0)</f>
        <v>5.4266000000000004E-4</v>
      </c>
      <c r="AI7901" s="2">
        <f t="shared" si="517"/>
        <v>3.2135801058480689</v>
      </c>
    </row>
    <row r="7902" spans="26:35" hidden="1" x14ac:dyDescent="0.25">
      <c r="Z7902"/>
      <c r="AD7902" s="5">
        <f t="shared" si="518"/>
        <v>48197</v>
      </c>
      <c r="AE7902" s="96" cm="1">
        <f t="array" ref="AE7902">_xlfn.XLOOKUP(AD7901,SELICHistorico[Data],SELICHistorico[SELIC dia]/100,AE7901,0)</f>
        <v>5.4266000000000004E-4</v>
      </c>
      <c r="AF7902" s="80">
        <f t="shared" si="516"/>
        <v>3.2153239872283086</v>
      </c>
      <c r="AG7902" s="123">
        <f t="shared" si="515"/>
        <v>3215.3239870000002</v>
      </c>
      <c r="AH7902" s="126" cm="1">
        <f t="array" ref="AH7902">_xlfn.XLOOKUP(AD7901,CDIHistorico_[Data],CDIHistorico_[CDI dia]/100,AH7901,0)</f>
        <v>5.4266000000000004E-4</v>
      </c>
      <c r="AI7902" s="2">
        <f t="shared" si="517"/>
        <v>3.2153239872283086</v>
      </c>
    </row>
    <row r="7903" spans="26:35" hidden="1" x14ac:dyDescent="0.25">
      <c r="Z7903"/>
      <c r="AD7903" s="5">
        <f t="shared" si="518"/>
        <v>48198</v>
      </c>
      <c r="AE7903" s="96" cm="1">
        <f t="array" ref="AE7903">_xlfn.XLOOKUP(AD7902,SELICHistorico[Data],SELICHistorico[SELIC dia]/100,AE7902,0)</f>
        <v>5.4266000000000004E-4</v>
      </c>
      <c r="AF7903" s="80">
        <f t="shared" si="516"/>
        <v>3.2170688149432181</v>
      </c>
      <c r="AG7903" s="123">
        <f t="shared" si="515"/>
        <v>3217.0688140000002</v>
      </c>
      <c r="AH7903" s="126" cm="1">
        <f t="array" ref="AH7903">_xlfn.XLOOKUP(AD7902,CDIHistorico_[Data],CDIHistorico_[CDI dia]/100,AH7902,0)</f>
        <v>5.4266000000000004E-4</v>
      </c>
      <c r="AI7903" s="2">
        <f t="shared" si="517"/>
        <v>3.2170688149432181</v>
      </c>
    </row>
    <row r="7904" spans="26:35" hidden="1" x14ac:dyDescent="0.25">
      <c r="Z7904"/>
      <c r="AD7904" s="5">
        <f t="shared" si="518"/>
        <v>48199</v>
      </c>
      <c r="AE7904" s="96" cm="1">
        <f t="array" ref="AE7904">_xlfn.XLOOKUP(AD7903,SELICHistorico[Data],SELICHistorico[SELIC dia]/100,AE7903,0)</f>
        <v>5.4266000000000004E-4</v>
      </c>
      <c r="AF7904" s="80">
        <f t="shared" si="516"/>
        <v>3.2188145895063354</v>
      </c>
      <c r="AG7904" s="123">
        <f t="shared" si="515"/>
        <v>3218.8145890000001</v>
      </c>
      <c r="AH7904" s="126" cm="1">
        <f t="array" ref="AH7904">_xlfn.XLOOKUP(AD7903,CDIHistorico_[Data],CDIHistorico_[CDI dia]/100,AH7903,0)</f>
        <v>5.4266000000000004E-4</v>
      </c>
      <c r="AI7904" s="2">
        <f t="shared" si="517"/>
        <v>3.2188145895063354</v>
      </c>
    </row>
    <row r="7905" spans="26:35" hidden="1" x14ac:dyDescent="0.25">
      <c r="Z7905"/>
      <c r="AD7905" s="5">
        <f t="shared" si="518"/>
        <v>48200</v>
      </c>
      <c r="AE7905" s="96" cm="1">
        <f t="array" ref="AE7905">_xlfn.XLOOKUP(AD7904,SELICHistorico[Data],SELICHistorico[SELIC dia]/100,AE7904,0)</f>
        <v>5.4266000000000004E-4</v>
      </c>
      <c r="AF7905" s="80">
        <f t="shared" si="516"/>
        <v>3.2205613114314771</v>
      </c>
      <c r="AG7905" s="123">
        <f t="shared" si="515"/>
        <v>3220.5613109999999</v>
      </c>
      <c r="AH7905" s="126" cm="1">
        <f t="array" ref="AH7905">_xlfn.XLOOKUP(AD7904,CDIHistorico_[Data],CDIHistorico_[CDI dia]/100,AH7904,0)</f>
        <v>5.4266000000000004E-4</v>
      </c>
      <c r="AI7905" s="2">
        <f t="shared" si="517"/>
        <v>3.2205613114314771</v>
      </c>
    </row>
    <row r="7906" spans="26:35" hidden="1" x14ac:dyDescent="0.25">
      <c r="Z7906"/>
      <c r="AD7906" s="5">
        <f t="shared" si="518"/>
        <v>48201</v>
      </c>
      <c r="AE7906" s="96" cm="1">
        <f t="array" ref="AE7906">_xlfn.XLOOKUP(AD7905,SELICHistorico[Data],SELICHistorico[SELIC dia]/100,AE7905,0)</f>
        <v>5.4266000000000004E-4</v>
      </c>
      <c r="AF7906" s="80">
        <f t="shared" si="516"/>
        <v>3.2223089812327386</v>
      </c>
      <c r="AG7906" s="123">
        <f t="shared" si="515"/>
        <v>3222.3089810000001</v>
      </c>
      <c r="AH7906" s="126" cm="1">
        <f t="array" ref="AH7906">_xlfn.XLOOKUP(AD7905,CDIHistorico_[Data],CDIHistorico_[CDI dia]/100,AH7905,0)</f>
        <v>5.4266000000000004E-4</v>
      </c>
      <c r="AI7906" s="2">
        <f t="shared" si="517"/>
        <v>3.2223089812327386</v>
      </c>
    </row>
    <row r="7907" spans="26:35" hidden="1" x14ac:dyDescent="0.25">
      <c r="Z7907"/>
      <c r="AD7907" s="5">
        <f t="shared" si="518"/>
        <v>48204</v>
      </c>
      <c r="AE7907" s="96" cm="1">
        <f t="array" ref="AE7907">_xlfn.XLOOKUP(AD7906,SELICHistorico[Data],SELICHistorico[SELIC dia]/100,AE7906,0)</f>
        <v>5.4266000000000004E-4</v>
      </c>
      <c r="AF7907" s="80">
        <f t="shared" si="516"/>
        <v>3.2240575994244942</v>
      </c>
      <c r="AG7907" s="123">
        <f t="shared" si="515"/>
        <v>3224.0575990000002</v>
      </c>
      <c r="AH7907" s="126" cm="1">
        <f t="array" ref="AH7907">_xlfn.XLOOKUP(AD7906,CDIHistorico_[Data],CDIHistorico_[CDI dia]/100,AH7906,0)</f>
        <v>5.4266000000000004E-4</v>
      </c>
      <c r="AI7907" s="2">
        <f t="shared" si="517"/>
        <v>3.2240575994244942</v>
      </c>
    </row>
    <row r="7908" spans="26:35" hidden="1" x14ac:dyDescent="0.25">
      <c r="Z7908"/>
      <c r="AD7908" s="5">
        <f t="shared" si="518"/>
        <v>48205</v>
      </c>
      <c r="AE7908" s="96" cm="1">
        <f t="array" ref="AE7908">_xlfn.XLOOKUP(AD7907,SELICHistorico[Data],SELICHistorico[SELIC dia]/100,AE7907,0)</f>
        <v>5.4266000000000004E-4</v>
      </c>
      <c r="AF7908" s="80">
        <f t="shared" si="516"/>
        <v>3.2258071665213981</v>
      </c>
      <c r="AG7908" s="123">
        <f t="shared" si="515"/>
        <v>3225.8071660000001</v>
      </c>
      <c r="AH7908" s="126" cm="1">
        <f t="array" ref="AH7908">_xlfn.XLOOKUP(AD7907,CDIHistorico_[Data],CDIHistorico_[CDI dia]/100,AH7907,0)</f>
        <v>5.4266000000000004E-4</v>
      </c>
      <c r="AI7908" s="2">
        <f t="shared" si="517"/>
        <v>3.2258071665213981</v>
      </c>
    </row>
    <row r="7909" spans="26:35" hidden="1" x14ac:dyDescent="0.25">
      <c r="Z7909"/>
      <c r="AD7909" s="5">
        <f t="shared" si="518"/>
        <v>48206</v>
      </c>
      <c r="AE7909" s="96" cm="1">
        <f t="array" ref="AE7909">_xlfn.XLOOKUP(AD7908,SELICHistorico[Data],SELICHistorico[SELIC dia]/100,AE7908,0)</f>
        <v>5.4266000000000004E-4</v>
      </c>
      <c r="AF7909" s="80">
        <f t="shared" si="516"/>
        <v>3.2275576830383828</v>
      </c>
      <c r="AG7909" s="123">
        <f t="shared" si="515"/>
        <v>3227.557683</v>
      </c>
      <c r="AH7909" s="126" cm="1">
        <f t="array" ref="AH7909">_xlfn.XLOOKUP(AD7908,CDIHistorico_[Data],CDIHistorico_[CDI dia]/100,AH7908,0)</f>
        <v>5.4266000000000004E-4</v>
      </c>
      <c r="AI7909" s="2">
        <f t="shared" si="517"/>
        <v>3.2275576830383828</v>
      </c>
    </row>
    <row r="7910" spans="26:35" hidden="1" x14ac:dyDescent="0.25">
      <c r="Z7910"/>
      <c r="AD7910" s="5">
        <f t="shared" si="518"/>
        <v>48208</v>
      </c>
      <c r="AE7910" s="96" cm="1">
        <f t="array" ref="AE7910">_xlfn.XLOOKUP(AD7909,SELICHistorico[Data],SELICHistorico[SELIC dia]/100,AE7909,0)</f>
        <v>5.4266000000000004E-4</v>
      </c>
      <c r="AF7910" s="80">
        <f t="shared" si="516"/>
        <v>3.2293091494906605</v>
      </c>
      <c r="AG7910" s="123">
        <f t="shared" si="515"/>
        <v>3229.3091490000002</v>
      </c>
      <c r="AH7910" s="126" cm="1">
        <f t="array" ref="AH7910">_xlfn.XLOOKUP(AD7909,CDIHistorico_[Data],CDIHistorico_[CDI dia]/100,AH7909,0)</f>
        <v>5.4266000000000004E-4</v>
      </c>
      <c r="AI7910" s="2">
        <f t="shared" si="517"/>
        <v>3.2293091494906605</v>
      </c>
    </row>
    <row r="7911" spans="26:35" hidden="1" x14ac:dyDescent="0.25">
      <c r="Z7911"/>
      <c r="AD7911" s="5">
        <f t="shared" si="518"/>
        <v>48211</v>
      </c>
      <c r="AE7911" s="96" cm="1">
        <f t="array" ref="AE7911">_xlfn.XLOOKUP(AD7910,SELICHistorico[Data],SELICHistorico[SELIC dia]/100,AE7910,0)</f>
        <v>5.4266000000000004E-4</v>
      </c>
      <c r="AF7911" s="80">
        <f t="shared" si="516"/>
        <v>3.231061566393723</v>
      </c>
      <c r="AG7911" s="123">
        <f t="shared" si="515"/>
        <v>3231.0615659999999</v>
      </c>
      <c r="AH7911" s="126" cm="1">
        <f t="array" ref="AH7911">_xlfn.XLOOKUP(AD7910,CDIHistorico_[Data],CDIHistorico_[CDI dia]/100,AH7910,0)</f>
        <v>5.4266000000000004E-4</v>
      </c>
      <c r="AI7911" s="2">
        <f t="shared" si="517"/>
        <v>3.231061566393723</v>
      </c>
    </row>
    <row r="7912" spans="26:35" hidden="1" x14ac:dyDescent="0.25">
      <c r="Z7912"/>
      <c r="AD7912" s="5">
        <f t="shared" si="518"/>
        <v>48212</v>
      </c>
      <c r="AE7912" s="96" cm="1">
        <f t="array" ref="AE7912">_xlfn.XLOOKUP(AD7911,SELICHistorico[Data],SELICHistorico[SELIC dia]/100,AE7911,0)</f>
        <v>5.4266000000000004E-4</v>
      </c>
      <c r="AF7912" s="80">
        <f t="shared" si="516"/>
        <v>3.2328149342633421</v>
      </c>
      <c r="AG7912" s="123">
        <f t="shared" si="515"/>
        <v>3232.814934</v>
      </c>
      <c r="AH7912" s="126" cm="1">
        <f t="array" ref="AH7912">_xlfn.XLOOKUP(AD7911,CDIHistorico_[Data],CDIHistorico_[CDI dia]/100,AH7911,0)</f>
        <v>5.4266000000000004E-4</v>
      </c>
      <c r="AI7912" s="2">
        <f t="shared" si="517"/>
        <v>3.2328149342633421</v>
      </c>
    </row>
    <row r="7913" spans="26:35" hidden="1" x14ac:dyDescent="0.25">
      <c r="Z7913"/>
      <c r="AD7913" s="5">
        <f t="shared" si="518"/>
        <v>48213</v>
      </c>
      <c r="AE7913" s="96" cm="1">
        <f t="array" ref="AE7913">_xlfn.XLOOKUP(AD7912,SELICHistorico[Data],SELICHistorico[SELIC dia]/100,AE7912,0)</f>
        <v>5.4266000000000004E-4</v>
      </c>
      <c r="AF7913" s="80">
        <f t="shared" si="516"/>
        <v>3.2345692536155695</v>
      </c>
      <c r="AG7913" s="123">
        <f t="shared" si="515"/>
        <v>3234.5692530000001</v>
      </c>
      <c r="AH7913" s="126" cm="1">
        <f t="array" ref="AH7913">_xlfn.XLOOKUP(AD7912,CDIHistorico_[Data],CDIHistorico_[CDI dia]/100,AH7912,0)</f>
        <v>5.4266000000000004E-4</v>
      </c>
      <c r="AI7913" s="2">
        <f t="shared" si="517"/>
        <v>3.2345692536155695</v>
      </c>
    </row>
    <row r="7914" spans="26:35" hidden="1" x14ac:dyDescent="0.25">
      <c r="Z7914"/>
      <c r="AD7914" s="5">
        <f t="shared" si="518"/>
        <v>48215</v>
      </c>
      <c r="AE7914" s="96" cm="1">
        <f t="array" ref="AE7914">_xlfn.XLOOKUP(AD7913,SELICHistorico[Data],SELICHistorico[SELIC dia]/100,AE7913,0)</f>
        <v>5.4266000000000004E-4</v>
      </c>
      <c r="AF7914" s="80">
        <f t="shared" si="516"/>
        <v>3.2363245249667365</v>
      </c>
      <c r="AG7914" s="123">
        <f t="shared" si="515"/>
        <v>3236.3245240000001</v>
      </c>
      <c r="AH7914" s="126" cm="1">
        <f t="array" ref="AH7914">_xlfn.XLOOKUP(AD7913,CDIHistorico_[Data],CDIHistorico_[CDI dia]/100,AH7913,0)</f>
        <v>5.4266000000000004E-4</v>
      </c>
      <c r="AI7914" s="2">
        <f t="shared" si="517"/>
        <v>3.2363245249667365</v>
      </c>
    </row>
    <row r="7915" spans="26:35" hidden="1" x14ac:dyDescent="0.25">
      <c r="Z7915"/>
      <c r="AD7915" s="5">
        <f t="shared" si="518"/>
        <v>48218</v>
      </c>
      <c r="AE7915" s="96" cm="1">
        <f t="array" ref="AE7915">_xlfn.XLOOKUP(AD7914,SELICHistorico[Data],SELICHistorico[SELIC dia]/100,AE7914,0)</f>
        <v>5.4266000000000004E-4</v>
      </c>
      <c r="AF7915" s="80">
        <f t="shared" si="516"/>
        <v>3.2380807488334549</v>
      </c>
      <c r="AG7915" s="123">
        <f t="shared" si="515"/>
        <v>3238.0807479999999</v>
      </c>
      <c r="AH7915" s="126" cm="1">
        <f t="array" ref="AH7915">_xlfn.XLOOKUP(AD7914,CDIHistorico_[Data],CDIHistorico_[CDI dia]/100,AH7914,0)</f>
        <v>5.4266000000000004E-4</v>
      </c>
      <c r="AI7915" s="2">
        <f t="shared" si="517"/>
        <v>3.2380807488334549</v>
      </c>
    </row>
    <row r="7916" spans="26:35" hidden="1" x14ac:dyDescent="0.25">
      <c r="Z7916"/>
      <c r="AD7916" s="5">
        <f t="shared" si="518"/>
        <v>48219</v>
      </c>
      <c r="AE7916" s="96" cm="1">
        <f t="array" ref="AE7916">_xlfn.XLOOKUP(AD7915,SELICHistorico[Data],SELICHistorico[SELIC dia]/100,AE7915,0)</f>
        <v>5.4266000000000004E-4</v>
      </c>
      <c r="AF7916" s="80">
        <f t="shared" si="516"/>
        <v>3.2398379257326169</v>
      </c>
      <c r="AG7916" s="123">
        <f t="shared" si="515"/>
        <v>3239.8379249999998</v>
      </c>
      <c r="AH7916" s="126" cm="1">
        <f t="array" ref="AH7916">_xlfn.XLOOKUP(AD7915,CDIHistorico_[Data],CDIHistorico_[CDI dia]/100,AH7915,0)</f>
        <v>5.4266000000000004E-4</v>
      </c>
      <c r="AI7916" s="2">
        <f t="shared" si="517"/>
        <v>3.2398379257326169</v>
      </c>
    </row>
    <row r="7917" spans="26:35" hidden="1" x14ac:dyDescent="0.25">
      <c r="Z7917"/>
      <c r="AD7917" s="5">
        <f t="shared" si="518"/>
        <v>48220</v>
      </c>
      <c r="AE7917" s="96" cm="1">
        <f t="array" ref="AE7917">_xlfn.XLOOKUP(AD7916,SELICHistorico[Data],SELICHistorico[SELIC dia]/100,AE7916,0)</f>
        <v>5.4266000000000004E-4</v>
      </c>
      <c r="AF7917" s="80">
        <f t="shared" si="516"/>
        <v>3.241596056181395</v>
      </c>
      <c r="AG7917" s="123">
        <f t="shared" si="515"/>
        <v>3241.5960559999999</v>
      </c>
      <c r="AH7917" s="126" cm="1">
        <f t="array" ref="AH7917">_xlfn.XLOOKUP(AD7916,CDIHistorico_[Data],CDIHistorico_[CDI dia]/100,AH7916,0)</f>
        <v>5.4266000000000004E-4</v>
      </c>
      <c r="AI7917" s="2">
        <f t="shared" si="517"/>
        <v>3.241596056181395</v>
      </c>
    </row>
    <row r="7918" spans="26:35" hidden="1" x14ac:dyDescent="0.25">
      <c r="Z7918"/>
      <c r="AD7918" s="5">
        <f t="shared" si="518"/>
        <v>48221</v>
      </c>
      <c r="AE7918" s="96" cm="1">
        <f t="array" ref="AE7918">_xlfn.XLOOKUP(AD7917,SELICHistorico[Data],SELICHistorico[SELIC dia]/100,AE7917,0)</f>
        <v>5.4266000000000004E-4</v>
      </c>
      <c r="AF7918" s="80">
        <f t="shared" si="516"/>
        <v>3.2433551406972425</v>
      </c>
      <c r="AG7918" s="123">
        <f t="shared" si="515"/>
        <v>3243.3551400000001</v>
      </c>
      <c r="AH7918" s="126" cm="1">
        <f t="array" ref="AH7918">_xlfn.XLOOKUP(AD7917,CDIHistorico_[Data],CDIHistorico_[CDI dia]/100,AH7917,0)</f>
        <v>5.4266000000000004E-4</v>
      </c>
      <c r="AI7918" s="2">
        <f t="shared" si="517"/>
        <v>3.2433551406972425</v>
      </c>
    </row>
    <row r="7919" spans="26:35" hidden="1" x14ac:dyDescent="0.25">
      <c r="Z7919"/>
      <c r="AD7919" s="5">
        <f t="shared" si="518"/>
        <v>48222</v>
      </c>
      <c r="AE7919" s="96" cm="1">
        <f t="array" ref="AE7919">_xlfn.XLOOKUP(AD7918,SELICHistorico[Data],SELICHistorico[SELIC dia]/100,AE7918,0)</f>
        <v>5.4266000000000004E-4</v>
      </c>
      <c r="AF7919" s="80">
        <f t="shared" si="516"/>
        <v>3.2451151797978932</v>
      </c>
      <c r="AG7919" s="123">
        <f t="shared" si="515"/>
        <v>3245.1151789999999</v>
      </c>
      <c r="AH7919" s="126" cm="1">
        <f t="array" ref="AH7919">_xlfn.XLOOKUP(AD7918,CDIHistorico_[Data],CDIHistorico_[CDI dia]/100,AH7918,0)</f>
        <v>5.4266000000000004E-4</v>
      </c>
      <c r="AI7919" s="2">
        <f t="shared" si="517"/>
        <v>3.2451151797978932</v>
      </c>
    </row>
    <row r="7920" spans="26:35" hidden="1" x14ac:dyDescent="0.25">
      <c r="Z7920"/>
      <c r="AD7920" s="5">
        <f t="shared" si="518"/>
        <v>48225</v>
      </c>
      <c r="AE7920" s="96" cm="1">
        <f t="array" ref="AE7920">_xlfn.XLOOKUP(AD7919,SELICHistorico[Data],SELICHistorico[SELIC dia]/100,AE7919,0)</f>
        <v>5.4266000000000004E-4</v>
      </c>
      <c r="AF7920" s="80">
        <f t="shared" si="516"/>
        <v>3.2468761740013625</v>
      </c>
      <c r="AG7920" s="123">
        <f t="shared" si="515"/>
        <v>3246.876174</v>
      </c>
      <c r="AH7920" s="126" cm="1">
        <f t="array" ref="AH7920">_xlfn.XLOOKUP(AD7919,CDIHistorico_[Data],CDIHistorico_[CDI dia]/100,AH7919,0)</f>
        <v>5.4266000000000004E-4</v>
      </c>
      <c r="AI7920" s="2">
        <f t="shared" si="517"/>
        <v>3.2468761740013625</v>
      </c>
    </row>
    <row r="7921" spans="26:35" hidden="1" x14ac:dyDescent="0.25">
      <c r="Z7921"/>
      <c r="AD7921" s="5">
        <f t="shared" si="518"/>
        <v>48226</v>
      </c>
      <c r="AE7921" s="96" cm="1">
        <f t="array" ref="AE7921">_xlfn.XLOOKUP(AD7920,SELICHistorico[Data],SELICHistorico[SELIC dia]/100,AE7920,0)</f>
        <v>5.4266000000000004E-4</v>
      </c>
      <c r="AF7921" s="80">
        <f t="shared" si="516"/>
        <v>3.2486381238259461</v>
      </c>
      <c r="AG7921" s="123">
        <f t="shared" si="515"/>
        <v>3248.6381230000002</v>
      </c>
      <c r="AH7921" s="126" cm="1">
        <f t="array" ref="AH7921">_xlfn.XLOOKUP(AD7920,CDIHistorico_[Data],CDIHistorico_[CDI dia]/100,AH7920,0)</f>
        <v>5.4266000000000004E-4</v>
      </c>
      <c r="AI7921" s="2">
        <f t="shared" si="517"/>
        <v>3.2486381238259461</v>
      </c>
    </row>
    <row r="7922" spans="26:35" hidden="1" x14ac:dyDescent="0.25">
      <c r="Z7922"/>
      <c r="AD7922" s="5">
        <f t="shared" si="518"/>
        <v>48227</v>
      </c>
      <c r="AE7922" s="96" cm="1">
        <f t="array" ref="AE7922">_xlfn.XLOOKUP(AD7921,SELICHistorico[Data],SELICHistorico[SELIC dia]/100,AE7921,0)</f>
        <v>5.4266000000000004E-4</v>
      </c>
      <c r="AF7922" s="80">
        <f t="shared" si="516"/>
        <v>3.2504010297902215</v>
      </c>
      <c r="AG7922" s="123">
        <f t="shared" si="515"/>
        <v>3250.4010290000001</v>
      </c>
      <c r="AH7922" s="126" cm="1">
        <f t="array" ref="AH7922">_xlfn.XLOOKUP(AD7921,CDIHistorico_[Data],CDIHistorico_[CDI dia]/100,AH7921,0)</f>
        <v>5.4266000000000004E-4</v>
      </c>
      <c r="AI7922" s="2">
        <f t="shared" si="517"/>
        <v>3.2504010297902215</v>
      </c>
    </row>
    <row r="7923" spans="26:35" hidden="1" x14ac:dyDescent="0.25">
      <c r="Z7923"/>
      <c r="AD7923" s="5">
        <f t="shared" si="518"/>
        <v>48228</v>
      </c>
      <c r="AE7923" s="96" cm="1">
        <f t="array" ref="AE7923">_xlfn.XLOOKUP(AD7922,SELICHistorico[Data],SELICHistorico[SELIC dia]/100,AE7922,0)</f>
        <v>5.4266000000000004E-4</v>
      </c>
      <c r="AF7923" s="80">
        <f t="shared" si="516"/>
        <v>3.2521648924130475</v>
      </c>
      <c r="AG7923" s="123">
        <f t="shared" si="515"/>
        <v>3252.1648919999998</v>
      </c>
      <c r="AH7923" s="126" cm="1">
        <f t="array" ref="AH7923">_xlfn.XLOOKUP(AD7922,CDIHistorico_[Data],CDIHistorico_[CDI dia]/100,AH7922,0)</f>
        <v>5.4266000000000004E-4</v>
      </c>
      <c r="AI7923" s="2">
        <f t="shared" si="517"/>
        <v>3.2521648924130475</v>
      </c>
    </row>
    <row r="7924" spans="26:35" hidden="1" x14ac:dyDescent="0.25">
      <c r="Z7924"/>
      <c r="AD7924" s="5">
        <f t="shared" si="518"/>
        <v>48229</v>
      </c>
      <c r="AE7924" s="96" cm="1">
        <f t="array" ref="AE7924">_xlfn.XLOOKUP(AD7923,SELICHistorico[Data],SELICHistorico[SELIC dia]/100,AE7923,0)</f>
        <v>5.4266000000000004E-4</v>
      </c>
      <c r="AF7924" s="80">
        <f t="shared" si="516"/>
        <v>3.2539297122135644</v>
      </c>
      <c r="AG7924" s="123">
        <f t="shared" si="515"/>
        <v>3253.9297120000001</v>
      </c>
      <c r="AH7924" s="126" cm="1">
        <f t="array" ref="AH7924">_xlfn.XLOOKUP(AD7923,CDIHistorico_[Data],CDIHistorico_[CDI dia]/100,AH7923,0)</f>
        <v>5.4266000000000004E-4</v>
      </c>
      <c r="AI7924" s="2">
        <f t="shared" si="517"/>
        <v>3.2539297122135644</v>
      </c>
    </row>
    <row r="7925" spans="26:35" hidden="1" x14ac:dyDescent="0.25">
      <c r="Z7925"/>
      <c r="AD7925" s="5">
        <f t="shared" si="518"/>
        <v>48232</v>
      </c>
      <c r="AE7925" s="96" cm="1">
        <f t="array" ref="AE7925">_xlfn.XLOOKUP(AD7924,SELICHistorico[Data],SELICHistorico[SELIC dia]/100,AE7924,0)</f>
        <v>5.4266000000000004E-4</v>
      </c>
      <c r="AF7925" s="80">
        <f t="shared" si="516"/>
        <v>3.2556954897111945</v>
      </c>
      <c r="AG7925" s="123">
        <f t="shared" si="515"/>
        <v>3255.6954890000002</v>
      </c>
      <c r="AH7925" s="126" cm="1">
        <f t="array" ref="AH7925">_xlfn.XLOOKUP(AD7924,CDIHistorico_[Data],CDIHistorico_[CDI dia]/100,AH7924,0)</f>
        <v>5.4266000000000004E-4</v>
      </c>
      <c r="AI7925" s="2">
        <f t="shared" si="517"/>
        <v>3.2556954897111945</v>
      </c>
    </row>
    <row r="7926" spans="26:35" hidden="1" x14ac:dyDescent="0.25">
      <c r="Z7926"/>
      <c r="AD7926" s="5">
        <f t="shared" si="518"/>
        <v>48233</v>
      </c>
      <c r="AE7926" s="96" cm="1">
        <f t="array" ref="AE7926">_xlfn.XLOOKUP(AD7925,SELICHistorico[Data],SELICHistorico[SELIC dia]/100,AE7925,0)</f>
        <v>5.4266000000000004E-4</v>
      </c>
      <c r="AF7926" s="80">
        <f t="shared" si="516"/>
        <v>3.2574622254256411</v>
      </c>
      <c r="AG7926" s="123">
        <f t="shared" si="515"/>
        <v>3257.4622250000002</v>
      </c>
      <c r="AH7926" s="126" cm="1">
        <f t="array" ref="AH7926">_xlfn.XLOOKUP(AD7925,CDIHistorico_[Data],CDIHistorico_[CDI dia]/100,AH7925,0)</f>
        <v>5.4266000000000004E-4</v>
      </c>
      <c r="AI7926" s="2">
        <f t="shared" si="517"/>
        <v>3.2574622254256411</v>
      </c>
    </row>
    <row r="7927" spans="26:35" hidden="1" x14ac:dyDescent="0.25">
      <c r="Z7927"/>
      <c r="AD7927" s="5">
        <f t="shared" si="518"/>
        <v>48234</v>
      </c>
      <c r="AE7927" s="96" cm="1">
        <f t="array" ref="AE7927">_xlfn.XLOOKUP(AD7926,SELICHistorico[Data],SELICHistorico[SELIC dia]/100,AE7926,0)</f>
        <v>5.4266000000000004E-4</v>
      </c>
      <c r="AF7927" s="80">
        <f t="shared" si="516"/>
        <v>3.2592299198768906</v>
      </c>
      <c r="AG7927" s="123">
        <f t="shared" si="515"/>
        <v>3259.2299189999999</v>
      </c>
      <c r="AH7927" s="126" cm="1">
        <f t="array" ref="AH7927">_xlfn.XLOOKUP(AD7926,CDIHistorico_[Data],CDIHistorico_[CDI dia]/100,AH7926,0)</f>
        <v>5.4266000000000004E-4</v>
      </c>
      <c r="AI7927" s="2">
        <f t="shared" si="517"/>
        <v>3.2592299198768906</v>
      </c>
    </row>
    <row r="7928" spans="26:35" hidden="1" x14ac:dyDescent="0.25">
      <c r="Z7928"/>
      <c r="AD7928" s="5">
        <f t="shared" si="518"/>
        <v>48235</v>
      </c>
      <c r="AE7928" s="96" cm="1">
        <f t="array" ref="AE7928">_xlfn.XLOOKUP(AD7927,SELICHistorico[Data],SELICHistorico[SELIC dia]/100,AE7927,0)</f>
        <v>5.4266000000000004E-4</v>
      </c>
      <c r="AF7928" s="80">
        <f t="shared" si="516"/>
        <v>3.2609985735852112</v>
      </c>
      <c r="AG7928" s="123">
        <f t="shared" si="515"/>
        <v>3260.9985729999999</v>
      </c>
      <c r="AH7928" s="126" cm="1">
        <f t="array" ref="AH7928">_xlfn.XLOOKUP(AD7927,CDIHistorico_[Data],CDIHistorico_[CDI dia]/100,AH7927,0)</f>
        <v>5.4266000000000004E-4</v>
      </c>
      <c r="AI7928" s="2">
        <f t="shared" si="517"/>
        <v>3.2609985735852112</v>
      </c>
    </row>
    <row r="7929" spans="26:35" hidden="1" x14ac:dyDescent="0.25">
      <c r="Z7929"/>
      <c r="AD7929" s="5">
        <f t="shared" si="518"/>
        <v>48236</v>
      </c>
      <c r="AE7929" s="96" cm="1">
        <f t="array" ref="AE7929">_xlfn.XLOOKUP(AD7928,SELICHistorico[Data],SELICHistorico[SELIC dia]/100,AE7928,0)</f>
        <v>5.4266000000000004E-4</v>
      </c>
      <c r="AF7929" s="80">
        <f t="shared" si="516"/>
        <v>3.2627681870711531</v>
      </c>
      <c r="AG7929" s="123">
        <f t="shared" si="515"/>
        <v>3262.7681870000001</v>
      </c>
      <c r="AH7929" s="126" cm="1">
        <f t="array" ref="AH7929">_xlfn.XLOOKUP(AD7928,CDIHistorico_[Data],CDIHistorico_[CDI dia]/100,AH7928,0)</f>
        <v>5.4266000000000004E-4</v>
      </c>
      <c r="AI7929" s="2">
        <f t="shared" si="517"/>
        <v>3.2627681870711531</v>
      </c>
    </row>
    <row r="7930" spans="26:35" hidden="1" x14ac:dyDescent="0.25">
      <c r="Z7930"/>
      <c r="AD7930" s="5">
        <f t="shared" si="518"/>
        <v>48239</v>
      </c>
      <c r="AE7930" s="96" cm="1">
        <f t="array" ref="AE7930">_xlfn.XLOOKUP(AD7929,SELICHistorico[Data],SELICHistorico[SELIC dia]/100,AE7929,0)</f>
        <v>5.4266000000000004E-4</v>
      </c>
      <c r="AF7930" s="80">
        <f t="shared" si="516"/>
        <v>3.2645387608555492</v>
      </c>
      <c r="AG7930" s="123">
        <f t="shared" si="515"/>
        <v>3264.5387599999999</v>
      </c>
      <c r="AH7930" s="126" cm="1">
        <f t="array" ref="AH7930">_xlfn.XLOOKUP(AD7929,CDIHistorico_[Data],CDIHistorico_[CDI dia]/100,AH7929,0)</f>
        <v>5.4266000000000004E-4</v>
      </c>
      <c r="AI7930" s="2">
        <f t="shared" si="517"/>
        <v>3.2645387608555492</v>
      </c>
    </row>
    <row r="7931" spans="26:35" hidden="1" x14ac:dyDescent="0.25">
      <c r="Z7931"/>
      <c r="AD7931" s="5">
        <f t="shared" si="518"/>
        <v>48240</v>
      </c>
      <c r="AE7931" s="96" cm="1">
        <f t="array" ref="AE7931">_xlfn.XLOOKUP(AD7930,SELICHistorico[Data],SELICHistorico[SELIC dia]/100,AE7930,0)</f>
        <v>5.4266000000000004E-4</v>
      </c>
      <c r="AF7931" s="80">
        <f t="shared" si="516"/>
        <v>3.2663102954595153</v>
      </c>
      <c r="AG7931" s="123">
        <f t="shared" si="515"/>
        <v>3266.3102950000002</v>
      </c>
      <c r="AH7931" s="126" cm="1">
        <f t="array" ref="AH7931">_xlfn.XLOOKUP(AD7930,CDIHistorico_[Data],CDIHistorico_[CDI dia]/100,AH7930,0)</f>
        <v>5.4266000000000004E-4</v>
      </c>
      <c r="AI7931" s="2">
        <f t="shared" si="517"/>
        <v>3.2663102954595153</v>
      </c>
    </row>
    <row r="7932" spans="26:35" hidden="1" x14ac:dyDescent="0.25">
      <c r="Z7932"/>
      <c r="AD7932" s="5">
        <f t="shared" si="518"/>
        <v>48241</v>
      </c>
      <c r="AE7932" s="96" cm="1">
        <f t="array" ref="AE7932">_xlfn.XLOOKUP(AD7931,SELICHistorico[Data],SELICHistorico[SELIC dia]/100,AE7931,0)</f>
        <v>5.4266000000000004E-4</v>
      </c>
      <c r="AF7932" s="80">
        <f t="shared" si="516"/>
        <v>3.2680827914044497</v>
      </c>
      <c r="AG7932" s="123">
        <f t="shared" si="515"/>
        <v>3268.0827909999998</v>
      </c>
      <c r="AH7932" s="126" cm="1">
        <f t="array" ref="AH7932">_xlfn.XLOOKUP(AD7931,CDIHistorico_[Data],CDIHistorico_[CDI dia]/100,AH7931,0)</f>
        <v>5.4266000000000004E-4</v>
      </c>
      <c r="AI7932" s="2">
        <f t="shared" si="517"/>
        <v>3.2680827914044497</v>
      </c>
    </row>
    <row r="7933" spans="26:35" hidden="1" x14ac:dyDescent="0.25">
      <c r="Z7933"/>
      <c r="AD7933" s="5">
        <f t="shared" si="518"/>
        <v>48242</v>
      </c>
      <c r="AE7933" s="96" cm="1">
        <f t="array" ref="AE7933">_xlfn.XLOOKUP(AD7932,SELICHistorico[Data],SELICHistorico[SELIC dia]/100,AE7932,0)</f>
        <v>5.4266000000000004E-4</v>
      </c>
      <c r="AF7933" s="80">
        <f t="shared" si="516"/>
        <v>3.2698562492120331</v>
      </c>
      <c r="AG7933" s="123">
        <f t="shared" si="515"/>
        <v>3269.8562489999999</v>
      </c>
      <c r="AH7933" s="126" cm="1">
        <f t="array" ref="AH7933">_xlfn.XLOOKUP(AD7932,CDIHistorico_[Data],CDIHistorico_[CDI dia]/100,AH7932,0)</f>
        <v>5.4266000000000004E-4</v>
      </c>
      <c r="AI7933" s="2">
        <f t="shared" si="517"/>
        <v>3.2698562492120331</v>
      </c>
    </row>
    <row r="7934" spans="26:35" hidden="1" x14ac:dyDescent="0.25">
      <c r="Z7934"/>
      <c r="AD7934" s="5">
        <f t="shared" si="518"/>
        <v>48243</v>
      </c>
      <c r="AE7934" s="96" cm="1">
        <f t="array" ref="AE7934">_xlfn.XLOOKUP(AD7933,SELICHistorico[Data],SELICHistorico[SELIC dia]/100,AE7933,0)</f>
        <v>5.4266000000000004E-4</v>
      </c>
      <c r="AF7934" s="80">
        <f t="shared" si="516"/>
        <v>3.2716306694042308</v>
      </c>
      <c r="AG7934" s="123">
        <f t="shared" si="515"/>
        <v>3271.6306690000001</v>
      </c>
      <c r="AH7934" s="126" cm="1">
        <f t="array" ref="AH7934">_xlfn.XLOOKUP(AD7933,CDIHistorico_[Data],CDIHistorico_[CDI dia]/100,AH7933,0)</f>
        <v>5.4266000000000004E-4</v>
      </c>
      <c r="AI7934" s="2">
        <f t="shared" si="517"/>
        <v>3.2716306694042308</v>
      </c>
    </row>
    <row r="7935" spans="26:35" hidden="1" x14ac:dyDescent="0.25">
      <c r="Z7935"/>
      <c r="AD7935" s="5">
        <f t="shared" si="518"/>
        <v>48246</v>
      </c>
      <c r="AE7935" s="96" cm="1">
        <f t="array" ref="AE7935">_xlfn.XLOOKUP(AD7934,SELICHistorico[Data],SELICHistorico[SELIC dia]/100,AE7934,0)</f>
        <v>5.4266000000000004E-4</v>
      </c>
      <c r="AF7935" s="80">
        <f t="shared" si="516"/>
        <v>3.2734060525032898</v>
      </c>
      <c r="AG7935" s="123">
        <f t="shared" si="515"/>
        <v>3273.4060519999998</v>
      </c>
      <c r="AH7935" s="126" cm="1">
        <f t="array" ref="AH7935">_xlfn.XLOOKUP(AD7934,CDIHistorico_[Data],CDIHistorico_[CDI dia]/100,AH7934,0)</f>
        <v>5.4266000000000004E-4</v>
      </c>
      <c r="AI7935" s="2">
        <f t="shared" si="517"/>
        <v>3.2734060525032898</v>
      </c>
    </row>
    <row r="7936" spans="26:35" hidden="1" x14ac:dyDescent="0.25">
      <c r="Z7936"/>
      <c r="AD7936" s="5">
        <f t="shared" si="518"/>
        <v>48247</v>
      </c>
      <c r="AE7936" s="96" cm="1">
        <f t="array" ref="AE7936">_xlfn.XLOOKUP(AD7935,SELICHistorico[Data],SELICHistorico[SELIC dia]/100,AE7935,0)</f>
        <v>5.4266000000000004E-4</v>
      </c>
      <c r="AF7936" s="80">
        <f t="shared" si="516"/>
        <v>3.2751823990317415</v>
      </c>
      <c r="AG7936" s="123">
        <f t="shared" si="515"/>
        <v>3275.1823989999998</v>
      </c>
      <c r="AH7936" s="126" cm="1">
        <f t="array" ref="AH7936">_xlfn.XLOOKUP(AD7935,CDIHistorico_[Data],CDIHistorico_[CDI dia]/100,AH7935,0)</f>
        <v>5.4266000000000004E-4</v>
      </c>
      <c r="AI7936" s="2">
        <f t="shared" si="517"/>
        <v>3.2751823990317415</v>
      </c>
    </row>
    <row r="7937" spans="26:35" hidden="1" x14ac:dyDescent="0.25">
      <c r="Z7937"/>
      <c r="AD7937" s="5">
        <f t="shared" si="518"/>
        <v>48248</v>
      </c>
      <c r="AE7937" s="96" cm="1">
        <f t="array" ref="AE7937">_xlfn.XLOOKUP(AD7936,SELICHistorico[Data],SELICHistorico[SELIC dia]/100,AE7936,0)</f>
        <v>5.4266000000000004E-4</v>
      </c>
      <c r="AF7937" s="80">
        <f t="shared" si="516"/>
        <v>3.2769597095124001</v>
      </c>
      <c r="AG7937" s="123">
        <f t="shared" si="515"/>
        <v>3276.9597090000002</v>
      </c>
      <c r="AH7937" s="126" cm="1">
        <f t="array" ref="AH7937">_xlfn.XLOOKUP(AD7936,CDIHistorico_[Data],CDIHistorico_[CDI dia]/100,AH7936,0)</f>
        <v>5.4266000000000004E-4</v>
      </c>
      <c r="AI7937" s="2">
        <f t="shared" si="517"/>
        <v>3.2769597095124001</v>
      </c>
    </row>
    <row r="7938" spans="26:35" hidden="1" x14ac:dyDescent="0.25">
      <c r="Z7938"/>
      <c r="AD7938" s="5">
        <f t="shared" si="518"/>
        <v>48249</v>
      </c>
      <c r="AE7938" s="96" cm="1">
        <f t="array" ref="AE7938">_xlfn.XLOOKUP(AD7937,SELICHistorico[Data],SELICHistorico[SELIC dia]/100,AE7937,0)</f>
        <v>5.4266000000000004E-4</v>
      </c>
      <c r="AF7938" s="80">
        <f t="shared" si="516"/>
        <v>3.2787379844683642</v>
      </c>
      <c r="AG7938" s="123">
        <f t="shared" si="515"/>
        <v>3278.7379839999999</v>
      </c>
      <c r="AH7938" s="126" cm="1">
        <f t="array" ref="AH7938">_xlfn.XLOOKUP(AD7937,CDIHistorico_[Data],CDIHistorico_[CDI dia]/100,AH7937,0)</f>
        <v>5.4266000000000004E-4</v>
      </c>
      <c r="AI7938" s="2">
        <f t="shared" si="517"/>
        <v>3.2787379844683642</v>
      </c>
    </row>
    <row r="7939" spans="26:35" hidden="1" x14ac:dyDescent="0.25">
      <c r="Z7939"/>
      <c r="AD7939" s="5">
        <f t="shared" si="518"/>
        <v>48250</v>
      </c>
      <c r="AE7939" s="96" cm="1">
        <f t="array" ref="AE7939">_xlfn.XLOOKUP(AD7938,SELICHistorico[Data],SELICHistorico[SELIC dia]/100,AE7938,0)</f>
        <v>5.4266000000000004E-4</v>
      </c>
      <c r="AF7939" s="80">
        <f t="shared" si="516"/>
        <v>3.2805172244230159</v>
      </c>
      <c r="AG7939" s="123">
        <f t="shared" si="515"/>
        <v>3280.5172240000002</v>
      </c>
      <c r="AH7939" s="126" cm="1">
        <f t="array" ref="AH7939">_xlfn.XLOOKUP(AD7938,CDIHistorico_[Data],CDIHistorico_[CDI dia]/100,AH7938,0)</f>
        <v>5.4266000000000004E-4</v>
      </c>
      <c r="AI7939" s="2">
        <f t="shared" si="517"/>
        <v>3.2805172244230159</v>
      </c>
    </row>
    <row r="7940" spans="26:35" hidden="1" x14ac:dyDescent="0.25">
      <c r="Z7940"/>
      <c r="AD7940" s="5">
        <f t="shared" si="518"/>
        <v>48255</v>
      </c>
      <c r="AE7940" s="96" cm="1">
        <f t="array" ref="AE7940">_xlfn.XLOOKUP(AD7939,SELICHistorico[Data],SELICHistorico[SELIC dia]/100,AE7939,0)</f>
        <v>5.4266000000000004E-4</v>
      </c>
      <c r="AF7940" s="80">
        <f t="shared" si="516"/>
        <v>3.2822974299000212</v>
      </c>
      <c r="AG7940" s="123">
        <f t="shared" si="515"/>
        <v>3282.2974290000002</v>
      </c>
      <c r="AH7940" s="126" cm="1">
        <f t="array" ref="AH7940">_xlfn.XLOOKUP(AD7939,CDIHistorico_[Data],CDIHistorico_[CDI dia]/100,AH7939,0)</f>
        <v>5.4266000000000004E-4</v>
      </c>
      <c r="AI7940" s="2">
        <f t="shared" si="517"/>
        <v>3.2822974299000212</v>
      </c>
    </row>
    <row r="7941" spans="26:35" hidden="1" x14ac:dyDescent="0.25">
      <c r="Z7941"/>
      <c r="AD7941" s="5">
        <f t="shared" si="518"/>
        <v>48256</v>
      </c>
      <c r="AE7941" s="96" cm="1">
        <f t="array" ref="AE7941">_xlfn.XLOOKUP(AD7940,SELICHistorico[Data],SELICHistorico[SELIC dia]/100,AE7940,0)</f>
        <v>5.4266000000000004E-4</v>
      </c>
      <c r="AF7941" s="80">
        <f t="shared" si="516"/>
        <v>3.2840786014233307</v>
      </c>
      <c r="AG7941" s="123">
        <f t="shared" si="515"/>
        <v>3284.0786010000002</v>
      </c>
      <c r="AH7941" s="126" cm="1">
        <f t="array" ref="AH7941">_xlfn.XLOOKUP(AD7940,CDIHistorico_[Data],CDIHistorico_[CDI dia]/100,AH7940,0)</f>
        <v>5.4266000000000004E-4</v>
      </c>
      <c r="AI7941" s="2">
        <f t="shared" si="517"/>
        <v>3.2840786014233307</v>
      </c>
    </row>
    <row r="7942" spans="26:35" hidden="1" x14ac:dyDescent="0.25">
      <c r="Z7942"/>
      <c r="AD7942" s="5">
        <f t="shared" si="518"/>
        <v>48257</v>
      </c>
      <c r="AE7942" s="96" cm="1">
        <f t="array" ref="AE7942">_xlfn.XLOOKUP(AD7941,SELICHistorico[Data],SELICHistorico[SELIC dia]/100,AE7941,0)</f>
        <v>5.4266000000000004E-4</v>
      </c>
      <c r="AF7942" s="80">
        <f t="shared" si="516"/>
        <v>3.2858607395171791</v>
      </c>
      <c r="AG7942" s="123">
        <f t="shared" si="515"/>
        <v>3285.8607390000002</v>
      </c>
      <c r="AH7942" s="126" cm="1">
        <f t="array" ref="AH7942">_xlfn.XLOOKUP(AD7941,CDIHistorico_[Data],CDIHistorico_[CDI dia]/100,AH7941,0)</f>
        <v>5.4266000000000004E-4</v>
      </c>
      <c r="AI7942" s="2">
        <f t="shared" si="517"/>
        <v>3.2858607395171791</v>
      </c>
    </row>
    <row r="7943" spans="26:35" hidden="1" x14ac:dyDescent="0.25">
      <c r="Z7943"/>
      <c r="AD7943" s="5">
        <f t="shared" si="518"/>
        <v>48260</v>
      </c>
      <c r="AE7943" s="96" cm="1">
        <f t="array" ref="AE7943">_xlfn.XLOOKUP(AD7942,SELICHistorico[Data],SELICHistorico[SELIC dia]/100,AE7942,0)</f>
        <v>5.4266000000000004E-4</v>
      </c>
      <c r="AF7943" s="80">
        <f t="shared" si="516"/>
        <v>3.2876438447060856</v>
      </c>
      <c r="AG7943" s="123">
        <f t="shared" si="515"/>
        <v>3287.6438440000002</v>
      </c>
      <c r="AH7943" s="126" cm="1">
        <f t="array" ref="AH7943">_xlfn.XLOOKUP(AD7942,CDIHistorico_[Data],CDIHistorico_[CDI dia]/100,AH7942,0)</f>
        <v>5.4266000000000004E-4</v>
      </c>
      <c r="AI7943" s="2">
        <f t="shared" si="517"/>
        <v>3.2876438447060856</v>
      </c>
    </row>
    <row r="7944" spans="26:35" hidden="1" x14ac:dyDescent="0.25">
      <c r="Z7944"/>
      <c r="AD7944" s="5">
        <f t="shared" si="518"/>
        <v>48261</v>
      </c>
      <c r="AE7944" s="96" cm="1">
        <f t="array" ref="AE7944">_xlfn.XLOOKUP(AD7943,SELICHistorico[Data],SELICHistorico[SELIC dia]/100,AE7943,0)</f>
        <v>5.4266000000000004E-4</v>
      </c>
      <c r="AF7944" s="80">
        <f t="shared" si="516"/>
        <v>3.2894279175148537</v>
      </c>
      <c r="AG7944" s="123">
        <f t="shared" si="515"/>
        <v>3289.427917</v>
      </c>
      <c r="AH7944" s="126" cm="1">
        <f t="array" ref="AH7944">_xlfn.XLOOKUP(AD7943,CDIHistorico_[Data],CDIHistorico_[CDI dia]/100,AH7943,0)</f>
        <v>5.4266000000000004E-4</v>
      </c>
      <c r="AI7944" s="2">
        <f t="shared" si="517"/>
        <v>3.2894279175148537</v>
      </c>
    </row>
    <row r="7945" spans="26:35" hidden="1" x14ac:dyDescent="0.25">
      <c r="Z7945"/>
      <c r="AD7945" s="5">
        <f t="shared" si="518"/>
        <v>48262</v>
      </c>
      <c r="AE7945" s="96" cm="1">
        <f t="array" ref="AE7945">_xlfn.XLOOKUP(AD7944,SELICHistorico[Data],SELICHistorico[SELIC dia]/100,AE7944,0)</f>
        <v>5.4266000000000004E-4</v>
      </c>
      <c r="AF7945" s="80">
        <f t="shared" si="516"/>
        <v>3.2912129584685723</v>
      </c>
      <c r="AG7945" s="123">
        <f t="shared" si="515"/>
        <v>3291.2129580000001</v>
      </c>
      <c r="AH7945" s="126" cm="1">
        <f t="array" ref="AH7945">_xlfn.XLOOKUP(AD7944,CDIHistorico_[Data],CDIHistorico_[CDI dia]/100,AH7944,0)</f>
        <v>5.4266000000000004E-4</v>
      </c>
      <c r="AI7945" s="2">
        <f t="shared" si="517"/>
        <v>3.2912129584685723</v>
      </c>
    </row>
    <row r="7946" spans="26:35" hidden="1" x14ac:dyDescent="0.25">
      <c r="Z7946"/>
      <c r="AD7946" s="5">
        <f t="shared" si="518"/>
        <v>48263</v>
      </c>
      <c r="AE7946" s="96" cm="1">
        <f t="array" ref="AE7946">_xlfn.XLOOKUP(AD7945,SELICHistorico[Data],SELICHistorico[SELIC dia]/100,AE7945,0)</f>
        <v>5.4266000000000004E-4</v>
      </c>
      <c r="AF7946" s="80">
        <f t="shared" si="516"/>
        <v>3.2929989680926148</v>
      </c>
      <c r="AG7946" s="123">
        <f t="shared" si="515"/>
        <v>3292.9989679999999</v>
      </c>
      <c r="AH7946" s="126" cm="1">
        <f t="array" ref="AH7946">_xlfn.XLOOKUP(AD7945,CDIHistorico_[Data],CDIHistorico_[CDI dia]/100,AH7945,0)</f>
        <v>5.4266000000000004E-4</v>
      </c>
      <c r="AI7946" s="2">
        <f t="shared" si="517"/>
        <v>3.2929989680926148</v>
      </c>
    </row>
    <row r="7947" spans="26:35" hidden="1" x14ac:dyDescent="0.25">
      <c r="Z7947"/>
      <c r="AD7947" s="5">
        <f t="shared" si="518"/>
        <v>48264</v>
      </c>
      <c r="AE7947" s="96" cm="1">
        <f t="array" ref="AE7947">_xlfn.XLOOKUP(AD7946,SELICHistorico[Data],SELICHistorico[SELIC dia]/100,AE7946,0)</f>
        <v>5.4266000000000004E-4</v>
      </c>
      <c r="AF7947" s="80">
        <f t="shared" si="516"/>
        <v>3.2947859469126399</v>
      </c>
      <c r="AG7947" s="123">
        <f t="shared" si="515"/>
        <v>3294.785946</v>
      </c>
      <c r="AH7947" s="126" cm="1">
        <f t="array" ref="AH7947">_xlfn.XLOOKUP(AD7946,CDIHistorico_[Data],CDIHistorico_[CDI dia]/100,AH7946,0)</f>
        <v>5.4266000000000004E-4</v>
      </c>
      <c r="AI7947" s="2">
        <f t="shared" si="517"/>
        <v>3.2947859469126399</v>
      </c>
    </row>
    <row r="7948" spans="26:35" hidden="1" x14ac:dyDescent="0.25">
      <c r="Z7948"/>
      <c r="AD7948" s="5">
        <f t="shared" si="518"/>
        <v>48267</v>
      </c>
      <c r="AE7948" s="96" cm="1">
        <f t="array" ref="AE7948">_xlfn.XLOOKUP(AD7947,SELICHistorico[Data],SELICHistorico[SELIC dia]/100,AE7947,0)</f>
        <v>5.4266000000000004E-4</v>
      </c>
      <c r="AF7948" s="80">
        <f t="shared" si="516"/>
        <v>3.2965738954545918</v>
      </c>
      <c r="AG7948" s="123">
        <f t="shared" ref="AG7948:AG8011" si="519">TRUNC(1000*AF7948,6)</f>
        <v>3296.573895</v>
      </c>
      <c r="AH7948" s="126" cm="1">
        <f t="array" ref="AH7948">_xlfn.XLOOKUP(AD7947,CDIHistorico_[Data],CDIHistorico_[CDI dia]/100,AH7947,0)</f>
        <v>5.4266000000000004E-4</v>
      </c>
      <c r="AI7948" s="2">
        <f t="shared" si="517"/>
        <v>3.2965738954545918</v>
      </c>
    </row>
    <row r="7949" spans="26:35" hidden="1" x14ac:dyDescent="0.25">
      <c r="Z7949"/>
      <c r="AD7949" s="5">
        <f t="shared" si="518"/>
        <v>48268</v>
      </c>
      <c r="AE7949" s="96" cm="1">
        <f t="array" ref="AE7949">_xlfn.XLOOKUP(AD7948,SELICHistorico[Data],SELICHistorico[SELIC dia]/100,AE7948,0)</f>
        <v>5.4266000000000004E-4</v>
      </c>
      <c r="AF7949" s="80">
        <f t="shared" ref="AF7949:AF8012" si="520">AF7948*(1+AE7949)</f>
        <v>3.2983628142446992</v>
      </c>
      <c r="AG7949" s="123">
        <f t="shared" si="519"/>
        <v>3298.3628140000001</v>
      </c>
      <c r="AH7949" s="126" cm="1">
        <f t="array" ref="AH7949">_xlfn.XLOOKUP(AD7948,CDIHistorico_[Data],CDIHistorico_[CDI dia]/100,AH7948,0)</f>
        <v>5.4266000000000004E-4</v>
      </c>
      <c r="AI7949" s="2">
        <f t="shared" ref="AI7949:AI8012" si="521">AI7948*(1+AH7949)</f>
        <v>3.2983628142446992</v>
      </c>
    </row>
    <row r="7950" spans="26:35" hidden="1" x14ac:dyDescent="0.25">
      <c r="Z7950"/>
      <c r="AD7950" s="5">
        <f t="shared" si="518"/>
        <v>48269</v>
      </c>
      <c r="AE7950" s="96" cm="1">
        <f t="array" ref="AE7950">_xlfn.XLOOKUP(AD7949,SELICHistorico[Data],SELICHistorico[SELIC dia]/100,AE7949,0)</f>
        <v>5.4266000000000004E-4</v>
      </c>
      <c r="AF7950" s="80">
        <f t="shared" si="520"/>
        <v>3.3001527038094776</v>
      </c>
      <c r="AG7950" s="123">
        <f t="shared" si="519"/>
        <v>3300.1527030000002</v>
      </c>
      <c r="AH7950" s="126" cm="1">
        <f t="array" ref="AH7950">_xlfn.XLOOKUP(AD7949,CDIHistorico_[Data],CDIHistorico_[CDI dia]/100,AH7949,0)</f>
        <v>5.4266000000000004E-4</v>
      </c>
      <c r="AI7950" s="2">
        <f t="shared" si="521"/>
        <v>3.3001527038094776</v>
      </c>
    </row>
    <row r="7951" spans="26:35" hidden="1" x14ac:dyDescent="0.25">
      <c r="Z7951"/>
      <c r="AD7951" s="5">
        <f t="shared" si="518"/>
        <v>48270</v>
      </c>
      <c r="AE7951" s="96" cm="1">
        <f t="array" ref="AE7951">_xlfn.XLOOKUP(AD7950,SELICHistorico[Data],SELICHistorico[SELIC dia]/100,AE7950,0)</f>
        <v>5.4266000000000004E-4</v>
      </c>
      <c r="AF7951" s="80">
        <f t="shared" si="520"/>
        <v>3.3019435646757267</v>
      </c>
      <c r="AG7951" s="123">
        <f t="shared" si="519"/>
        <v>3301.9435640000002</v>
      </c>
      <c r="AH7951" s="126" cm="1">
        <f t="array" ref="AH7951">_xlfn.XLOOKUP(AD7950,CDIHistorico_[Data],CDIHistorico_[CDI dia]/100,AH7950,0)</f>
        <v>5.4266000000000004E-4</v>
      </c>
      <c r="AI7951" s="2">
        <f t="shared" si="521"/>
        <v>3.3019435646757267</v>
      </c>
    </row>
    <row r="7952" spans="26:35" hidden="1" x14ac:dyDescent="0.25">
      <c r="Z7952"/>
      <c r="AD7952" s="5">
        <f t="shared" si="518"/>
        <v>48271</v>
      </c>
      <c r="AE7952" s="96" cm="1">
        <f t="array" ref="AE7952">_xlfn.XLOOKUP(AD7951,SELICHistorico[Data],SELICHistorico[SELIC dia]/100,AE7951,0)</f>
        <v>5.4266000000000004E-4</v>
      </c>
      <c r="AF7952" s="80">
        <f t="shared" si="520"/>
        <v>3.3037353973705339</v>
      </c>
      <c r="AG7952" s="123">
        <f t="shared" si="519"/>
        <v>3303.7353969999999</v>
      </c>
      <c r="AH7952" s="126" cm="1">
        <f t="array" ref="AH7952">_xlfn.XLOOKUP(AD7951,CDIHistorico_[Data],CDIHistorico_[CDI dia]/100,AH7951,0)</f>
        <v>5.4266000000000004E-4</v>
      </c>
      <c r="AI7952" s="2">
        <f t="shared" si="521"/>
        <v>3.3037353973705339</v>
      </c>
    </row>
    <row r="7953" spans="26:35" hidden="1" x14ac:dyDescent="0.25">
      <c r="Z7953"/>
      <c r="AD7953" s="5">
        <f t="shared" si="518"/>
        <v>48274</v>
      </c>
      <c r="AE7953" s="96" cm="1">
        <f t="array" ref="AE7953">_xlfn.XLOOKUP(AD7952,SELICHistorico[Data],SELICHistorico[SELIC dia]/100,AE7952,0)</f>
        <v>5.4266000000000004E-4</v>
      </c>
      <c r="AF7953" s="80">
        <f t="shared" si="520"/>
        <v>3.3055282024212711</v>
      </c>
      <c r="AG7953" s="123">
        <f t="shared" si="519"/>
        <v>3305.528202</v>
      </c>
      <c r="AH7953" s="126" cm="1">
        <f t="array" ref="AH7953">_xlfn.XLOOKUP(AD7952,CDIHistorico_[Data],CDIHistorico_[CDI dia]/100,AH7952,0)</f>
        <v>5.4266000000000004E-4</v>
      </c>
      <c r="AI7953" s="2">
        <f t="shared" si="521"/>
        <v>3.3055282024212711</v>
      </c>
    </row>
    <row r="7954" spans="26:35" hidden="1" x14ac:dyDescent="0.25">
      <c r="Z7954"/>
      <c r="AD7954" s="5">
        <f t="shared" si="518"/>
        <v>48275</v>
      </c>
      <c r="AE7954" s="96" cm="1">
        <f t="array" ref="AE7954">_xlfn.XLOOKUP(AD7953,SELICHistorico[Data],SELICHistorico[SELIC dia]/100,AE7953,0)</f>
        <v>5.4266000000000004E-4</v>
      </c>
      <c r="AF7954" s="80">
        <f t="shared" si="520"/>
        <v>3.3073219803555971</v>
      </c>
      <c r="AG7954" s="123">
        <f t="shared" si="519"/>
        <v>3307.3219800000002</v>
      </c>
      <c r="AH7954" s="126" cm="1">
        <f t="array" ref="AH7954">_xlfn.XLOOKUP(AD7953,CDIHistorico_[Data],CDIHistorico_[CDI dia]/100,AH7953,0)</f>
        <v>5.4266000000000004E-4</v>
      </c>
      <c r="AI7954" s="2">
        <f t="shared" si="521"/>
        <v>3.3073219803555971</v>
      </c>
    </row>
    <row r="7955" spans="26:35" hidden="1" x14ac:dyDescent="0.25">
      <c r="Z7955"/>
      <c r="AD7955" s="5">
        <f t="shared" si="518"/>
        <v>48276</v>
      </c>
      <c r="AE7955" s="96" cm="1">
        <f t="array" ref="AE7955">_xlfn.XLOOKUP(AD7954,SELICHistorico[Data],SELICHistorico[SELIC dia]/100,AE7954,0)</f>
        <v>5.4266000000000004E-4</v>
      </c>
      <c r="AF7955" s="80">
        <f t="shared" si="520"/>
        <v>3.3091167317014571</v>
      </c>
      <c r="AG7955" s="123">
        <f t="shared" si="519"/>
        <v>3309.1167310000001</v>
      </c>
      <c r="AH7955" s="126" cm="1">
        <f t="array" ref="AH7955">_xlfn.XLOOKUP(AD7954,CDIHistorico_[Data],CDIHistorico_[CDI dia]/100,AH7954,0)</f>
        <v>5.4266000000000004E-4</v>
      </c>
      <c r="AI7955" s="2">
        <f t="shared" si="521"/>
        <v>3.3091167317014571</v>
      </c>
    </row>
    <row r="7956" spans="26:35" hidden="1" x14ac:dyDescent="0.25">
      <c r="Z7956"/>
      <c r="AD7956" s="5">
        <f t="shared" ref="AD7956:AD8019" si="522">WORKDAY(AD7955,1,feriados)</f>
        <v>48277</v>
      </c>
      <c r="AE7956" s="96" cm="1">
        <f t="array" ref="AE7956">_xlfn.XLOOKUP(AD7955,SELICHistorico[Data],SELICHistorico[SELIC dia]/100,AE7955,0)</f>
        <v>5.4266000000000004E-4</v>
      </c>
      <c r="AF7956" s="80">
        <f t="shared" si="520"/>
        <v>3.3109124569870825</v>
      </c>
      <c r="AG7956" s="123">
        <f t="shared" si="519"/>
        <v>3310.912456</v>
      </c>
      <c r="AH7956" s="126" cm="1">
        <f t="array" ref="AH7956">_xlfn.XLOOKUP(AD7955,CDIHistorico_[Data],CDIHistorico_[CDI dia]/100,AH7955,0)</f>
        <v>5.4266000000000004E-4</v>
      </c>
      <c r="AI7956" s="2">
        <f t="shared" si="521"/>
        <v>3.3109124569870825</v>
      </c>
    </row>
    <row r="7957" spans="26:35" hidden="1" x14ac:dyDescent="0.25">
      <c r="Z7957"/>
      <c r="AD7957" s="5">
        <f t="shared" si="522"/>
        <v>48278</v>
      </c>
      <c r="AE7957" s="96" cm="1">
        <f t="array" ref="AE7957">_xlfn.XLOOKUP(AD7956,SELICHistorico[Data],SELICHistorico[SELIC dia]/100,AE7956,0)</f>
        <v>5.4266000000000004E-4</v>
      </c>
      <c r="AF7957" s="80">
        <f t="shared" si="520"/>
        <v>3.3127091567409912</v>
      </c>
      <c r="AG7957" s="123">
        <f t="shared" si="519"/>
        <v>3312.7091559999999</v>
      </c>
      <c r="AH7957" s="126" cm="1">
        <f t="array" ref="AH7957">_xlfn.XLOOKUP(AD7956,CDIHistorico_[Data],CDIHistorico_[CDI dia]/100,AH7956,0)</f>
        <v>5.4266000000000004E-4</v>
      </c>
      <c r="AI7957" s="2">
        <f t="shared" si="521"/>
        <v>3.3127091567409912</v>
      </c>
    </row>
    <row r="7958" spans="26:35" hidden="1" x14ac:dyDescent="0.25">
      <c r="Z7958"/>
      <c r="AD7958" s="5">
        <f t="shared" si="522"/>
        <v>48281</v>
      </c>
      <c r="AE7958" s="96" cm="1">
        <f t="array" ref="AE7958">_xlfn.XLOOKUP(AD7957,SELICHistorico[Data],SELICHistorico[SELIC dia]/100,AE7957,0)</f>
        <v>5.4266000000000004E-4</v>
      </c>
      <c r="AF7958" s="80">
        <f t="shared" si="520"/>
        <v>3.3145068314919883</v>
      </c>
      <c r="AG7958" s="123">
        <f t="shared" si="519"/>
        <v>3314.5068310000001</v>
      </c>
      <c r="AH7958" s="126" cm="1">
        <f t="array" ref="AH7958">_xlfn.XLOOKUP(AD7957,CDIHistorico_[Data],CDIHistorico_[CDI dia]/100,AH7957,0)</f>
        <v>5.4266000000000004E-4</v>
      </c>
      <c r="AI7958" s="2">
        <f t="shared" si="521"/>
        <v>3.3145068314919883</v>
      </c>
    </row>
    <row r="7959" spans="26:35" hidden="1" x14ac:dyDescent="0.25">
      <c r="Z7959"/>
      <c r="AD7959" s="5">
        <f t="shared" si="522"/>
        <v>48282</v>
      </c>
      <c r="AE7959" s="96" cm="1">
        <f t="array" ref="AE7959">_xlfn.XLOOKUP(AD7958,SELICHistorico[Data],SELICHistorico[SELIC dia]/100,AE7958,0)</f>
        <v>5.4266000000000004E-4</v>
      </c>
      <c r="AF7959" s="80">
        <f t="shared" si="520"/>
        <v>3.3163054817691657</v>
      </c>
      <c r="AG7959" s="123">
        <f t="shared" si="519"/>
        <v>3316.3054809999999</v>
      </c>
      <c r="AH7959" s="126" cm="1">
        <f t="array" ref="AH7959">_xlfn.XLOOKUP(AD7958,CDIHistorico_[Data],CDIHistorico_[CDI dia]/100,AH7958,0)</f>
        <v>5.4266000000000004E-4</v>
      </c>
      <c r="AI7959" s="2">
        <f t="shared" si="521"/>
        <v>3.3163054817691657</v>
      </c>
    </row>
    <row r="7960" spans="26:35" hidden="1" x14ac:dyDescent="0.25">
      <c r="Z7960"/>
      <c r="AD7960" s="5">
        <f t="shared" si="522"/>
        <v>48283</v>
      </c>
      <c r="AE7960" s="96" cm="1">
        <f t="array" ref="AE7960">_xlfn.XLOOKUP(AD7959,SELICHistorico[Data],SELICHistorico[SELIC dia]/100,AE7959,0)</f>
        <v>5.4266000000000004E-4</v>
      </c>
      <c r="AF7960" s="80">
        <f t="shared" si="520"/>
        <v>3.3181051081019026</v>
      </c>
      <c r="AG7960" s="123">
        <f t="shared" si="519"/>
        <v>3318.1051080000002</v>
      </c>
      <c r="AH7960" s="126" cm="1">
        <f t="array" ref="AH7960">_xlfn.XLOOKUP(AD7959,CDIHistorico_[Data],CDIHistorico_[CDI dia]/100,AH7959,0)</f>
        <v>5.4266000000000004E-4</v>
      </c>
      <c r="AI7960" s="2">
        <f t="shared" si="521"/>
        <v>3.3181051081019026</v>
      </c>
    </row>
    <row r="7961" spans="26:35" hidden="1" x14ac:dyDescent="0.25">
      <c r="Z7961"/>
      <c r="AD7961" s="5">
        <f t="shared" si="522"/>
        <v>48284</v>
      </c>
      <c r="AE7961" s="96" cm="1">
        <f t="array" ref="AE7961">_xlfn.XLOOKUP(AD7960,SELICHistorico[Data],SELICHistorico[SELIC dia]/100,AE7960,0)</f>
        <v>5.4266000000000004E-4</v>
      </c>
      <c r="AF7961" s="80">
        <f t="shared" si="520"/>
        <v>3.3199057110198651</v>
      </c>
      <c r="AG7961" s="123">
        <f t="shared" si="519"/>
        <v>3319.9057109999999</v>
      </c>
      <c r="AH7961" s="126" cm="1">
        <f t="array" ref="AH7961">_xlfn.XLOOKUP(AD7960,CDIHistorico_[Data],CDIHistorico_[CDI dia]/100,AH7960,0)</f>
        <v>5.4266000000000004E-4</v>
      </c>
      <c r="AI7961" s="2">
        <f t="shared" si="521"/>
        <v>3.3199057110198651</v>
      </c>
    </row>
    <row r="7962" spans="26:35" hidden="1" x14ac:dyDescent="0.25">
      <c r="Z7962"/>
      <c r="AD7962" s="5">
        <f t="shared" si="522"/>
        <v>48285</v>
      </c>
      <c r="AE7962" s="96" cm="1">
        <f t="array" ref="AE7962">_xlfn.XLOOKUP(AD7961,SELICHistorico[Data],SELICHistorico[SELIC dia]/100,AE7961,0)</f>
        <v>5.4266000000000004E-4</v>
      </c>
      <c r="AF7962" s="80">
        <f t="shared" si="520"/>
        <v>3.3217072910530074</v>
      </c>
      <c r="AG7962" s="123">
        <f t="shared" si="519"/>
        <v>3321.7072910000002</v>
      </c>
      <c r="AH7962" s="126" cm="1">
        <f t="array" ref="AH7962">_xlfn.XLOOKUP(AD7961,CDIHistorico_[Data],CDIHistorico_[CDI dia]/100,AH7961,0)</f>
        <v>5.4266000000000004E-4</v>
      </c>
      <c r="AI7962" s="2">
        <f t="shared" si="521"/>
        <v>3.3217072910530074</v>
      </c>
    </row>
    <row r="7963" spans="26:35" hidden="1" x14ac:dyDescent="0.25">
      <c r="Z7963"/>
      <c r="AD7963" s="5">
        <f t="shared" si="522"/>
        <v>48288</v>
      </c>
      <c r="AE7963" s="96" cm="1">
        <f t="array" ref="AE7963">_xlfn.XLOOKUP(AD7962,SELICHistorico[Data],SELICHistorico[SELIC dia]/100,AE7962,0)</f>
        <v>5.4266000000000004E-4</v>
      </c>
      <c r="AF7963" s="80">
        <f t="shared" si="520"/>
        <v>3.3235098487315704</v>
      </c>
      <c r="AG7963" s="123">
        <f t="shared" si="519"/>
        <v>3323.5098480000001</v>
      </c>
      <c r="AH7963" s="126" cm="1">
        <f t="array" ref="AH7963">_xlfn.XLOOKUP(AD7962,CDIHistorico_[Data],CDIHistorico_[CDI dia]/100,AH7962,0)</f>
        <v>5.4266000000000004E-4</v>
      </c>
      <c r="AI7963" s="2">
        <f t="shared" si="521"/>
        <v>3.3235098487315704</v>
      </c>
    </row>
    <row r="7964" spans="26:35" hidden="1" x14ac:dyDescent="0.25">
      <c r="Z7964"/>
      <c r="AD7964" s="5">
        <f t="shared" si="522"/>
        <v>48289</v>
      </c>
      <c r="AE7964" s="96" cm="1">
        <f t="array" ref="AE7964">_xlfn.XLOOKUP(AD7963,SELICHistorico[Data],SELICHistorico[SELIC dia]/100,AE7963,0)</f>
        <v>5.4266000000000004E-4</v>
      </c>
      <c r="AF7964" s="80">
        <f t="shared" si="520"/>
        <v>3.3253133845860834</v>
      </c>
      <c r="AG7964" s="123">
        <f t="shared" si="519"/>
        <v>3325.313384</v>
      </c>
      <c r="AH7964" s="126" cm="1">
        <f t="array" ref="AH7964">_xlfn.XLOOKUP(AD7963,CDIHistorico_[Data],CDIHistorico_[CDI dia]/100,AH7963,0)</f>
        <v>5.4266000000000004E-4</v>
      </c>
      <c r="AI7964" s="2">
        <f t="shared" si="521"/>
        <v>3.3253133845860834</v>
      </c>
    </row>
    <row r="7965" spans="26:35" hidden="1" x14ac:dyDescent="0.25">
      <c r="Z7965"/>
      <c r="AD7965" s="5">
        <f t="shared" si="522"/>
        <v>48290</v>
      </c>
      <c r="AE7965" s="96" cm="1">
        <f t="array" ref="AE7965">_xlfn.XLOOKUP(AD7964,SELICHistorico[Data],SELICHistorico[SELIC dia]/100,AE7964,0)</f>
        <v>5.4266000000000004E-4</v>
      </c>
      <c r="AF7965" s="80">
        <f t="shared" si="520"/>
        <v>3.3271178991473631</v>
      </c>
      <c r="AG7965" s="123">
        <f t="shared" si="519"/>
        <v>3327.1178989999999</v>
      </c>
      <c r="AH7965" s="126" cm="1">
        <f t="array" ref="AH7965">_xlfn.XLOOKUP(AD7964,CDIHistorico_[Data],CDIHistorico_[CDI dia]/100,AH7964,0)</f>
        <v>5.4266000000000004E-4</v>
      </c>
      <c r="AI7965" s="2">
        <f t="shared" si="521"/>
        <v>3.3271178991473631</v>
      </c>
    </row>
    <row r="7966" spans="26:35" hidden="1" x14ac:dyDescent="0.25">
      <c r="Z7966"/>
      <c r="AD7966" s="5">
        <f t="shared" si="522"/>
        <v>48291</v>
      </c>
      <c r="AE7966" s="96" cm="1">
        <f t="array" ref="AE7966">_xlfn.XLOOKUP(AD7965,SELICHistorico[Data],SELICHistorico[SELIC dia]/100,AE7965,0)</f>
        <v>5.4266000000000004E-4</v>
      </c>
      <c r="AF7966" s="80">
        <f t="shared" si="520"/>
        <v>3.3289233929465145</v>
      </c>
      <c r="AG7966" s="123">
        <f t="shared" si="519"/>
        <v>3328.9233920000001</v>
      </c>
      <c r="AH7966" s="126" cm="1">
        <f t="array" ref="AH7966">_xlfn.XLOOKUP(AD7965,CDIHistorico_[Data],CDIHistorico_[CDI dia]/100,AH7965,0)</f>
        <v>5.4266000000000004E-4</v>
      </c>
      <c r="AI7966" s="2">
        <f t="shared" si="521"/>
        <v>3.3289233929465145</v>
      </c>
    </row>
    <row r="7967" spans="26:35" hidden="1" x14ac:dyDescent="0.25">
      <c r="Z7967"/>
      <c r="AD7967" s="5">
        <f t="shared" si="522"/>
        <v>48292</v>
      </c>
      <c r="AE7967" s="96" cm="1">
        <f t="array" ref="AE7967">_xlfn.XLOOKUP(AD7966,SELICHistorico[Data],SELICHistorico[SELIC dia]/100,AE7966,0)</f>
        <v>5.4266000000000004E-4</v>
      </c>
      <c r="AF7967" s="80">
        <f t="shared" si="520"/>
        <v>3.3307298665149307</v>
      </c>
      <c r="AG7967" s="123">
        <f t="shared" si="519"/>
        <v>3330.7298660000001</v>
      </c>
      <c r="AH7967" s="126" cm="1">
        <f t="array" ref="AH7967">_xlfn.XLOOKUP(AD7966,CDIHistorico_[Data],CDIHistorico_[CDI dia]/100,AH7966,0)</f>
        <v>5.4266000000000004E-4</v>
      </c>
      <c r="AI7967" s="2">
        <f t="shared" si="521"/>
        <v>3.3307298665149307</v>
      </c>
    </row>
    <row r="7968" spans="26:35" hidden="1" x14ac:dyDescent="0.25">
      <c r="Z7968"/>
      <c r="AD7968" s="5">
        <f t="shared" si="522"/>
        <v>48295</v>
      </c>
      <c r="AE7968" s="96" cm="1">
        <f t="array" ref="AE7968">_xlfn.XLOOKUP(AD7967,SELICHistorico[Data],SELICHistorico[SELIC dia]/100,AE7967,0)</f>
        <v>5.4266000000000004E-4</v>
      </c>
      <c r="AF7968" s="80">
        <f t="shared" si="520"/>
        <v>3.3325373203842936</v>
      </c>
      <c r="AG7968" s="123">
        <f t="shared" si="519"/>
        <v>3332.5373199999999</v>
      </c>
      <c r="AH7968" s="126" cm="1">
        <f t="array" ref="AH7968">_xlfn.XLOOKUP(AD7967,CDIHistorico_[Data],CDIHistorico_[CDI dia]/100,AH7967,0)</f>
        <v>5.4266000000000004E-4</v>
      </c>
      <c r="AI7968" s="2">
        <f t="shared" si="521"/>
        <v>3.3325373203842936</v>
      </c>
    </row>
    <row r="7969" spans="26:35" hidden="1" x14ac:dyDescent="0.25">
      <c r="Z7969"/>
      <c r="AD7969" s="5">
        <f t="shared" si="522"/>
        <v>48296</v>
      </c>
      <c r="AE7969" s="96" cm="1">
        <f t="array" ref="AE7969">_xlfn.XLOOKUP(AD7968,SELICHistorico[Data],SELICHistorico[SELIC dia]/100,AE7968,0)</f>
        <v>5.4266000000000004E-4</v>
      </c>
      <c r="AF7969" s="80">
        <f t="shared" si="520"/>
        <v>3.3343457550865736</v>
      </c>
      <c r="AG7969" s="123">
        <f t="shared" si="519"/>
        <v>3334.3457549999998</v>
      </c>
      <c r="AH7969" s="126" cm="1">
        <f t="array" ref="AH7969">_xlfn.XLOOKUP(AD7968,CDIHistorico_[Data],CDIHistorico_[CDI dia]/100,AH7968,0)</f>
        <v>5.4266000000000004E-4</v>
      </c>
      <c r="AI7969" s="2">
        <f t="shared" si="521"/>
        <v>3.3343457550865736</v>
      </c>
    </row>
    <row r="7970" spans="26:35" hidden="1" x14ac:dyDescent="0.25">
      <c r="Z7970"/>
      <c r="AD7970" s="5">
        <f t="shared" si="522"/>
        <v>48297</v>
      </c>
      <c r="AE7970" s="96" cm="1">
        <f t="array" ref="AE7970">_xlfn.XLOOKUP(AD7969,SELICHistorico[Data],SELICHistorico[SELIC dia]/100,AE7969,0)</f>
        <v>5.4266000000000004E-4</v>
      </c>
      <c r="AF7970" s="80">
        <f t="shared" si="520"/>
        <v>3.3361551711540289</v>
      </c>
      <c r="AG7970" s="123">
        <f t="shared" si="519"/>
        <v>3336.1551709999999</v>
      </c>
      <c r="AH7970" s="126" cm="1">
        <f t="array" ref="AH7970">_xlfn.XLOOKUP(AD7969,CDIHistorico_[Data],CDIHistorico_[CDI dia]/100,AH7969,0)</f>
        <v>5.4266000000000004E-4</v>
      </c>
      <c r="AI7970" s="2">
        <f t="shared" si="521"/>
        <v>3.3361551711540289</v>
      </c>
    </row>
    <row r="7971" spans="26:35" hidden="1" x14ac:dyDescent="0.25">
      <c r="Z7971"/>
      <c r="AD7971" s="5">
        <f t="shared" si="522"/>
        <v>48298</v>
      </c>
      <c r="AE7971" s="96" cm="1">
        <f t="array" ref="AE7971">_xlfn.XLOOKUP(AD7970,SELICHistorico[Data],SELICHistorico[SELIC dia]/100,AE7970,0)</f>
        <v>5.4266000000000004E-4</v>
      </c>
      <c r="AF7971" s="80">
        <f t="shared" si="520"/>
        <v>3.3379655691192074</v>
      </c>
      <c r="AG7971" s="123">
        <f t="shared" si="519"/>
        <v>3337.965569</v>
      </c>
      <c r="AH7971" s="126" cm="1">
        <f t="array" ref="AH7971">_xlfn.XLOOKUP(AD7970,CDIHistorico_[Data],CDIHistorico_[CDI dia]/100,AH7970,0)</f>
        <v>5.4266000000000004E-4</v>
      </c>
      <c r="AI7971" s="2">
        <f t="shared" si="521"/>
        <v>3.3379655691192074</v>
      </c>
    </row>
    <row r="7972" spans="26:35" hidden="1" x14ac:dyDescent="0.25">
      <c r="Z7972"/>
      <c r="AD7972" s="5">
        <f t="shared" si="522"/>
        <v>48302</v>
      </c>
      <c r="AE7972" s="96" cm="1">
        <f t="array" ref="AE7972">_xlfn.XLOOKUP(AD7971,SELICHistorico[Data],SELICHistorico[SELIC dia]/100,AE7971,0)</f>
        <v>5.4266000000000004E-4</v>
      </c>
      <c r="AF7972" s="80">
        <f t="shared" si="520"/>
        <v>3.3397769495149459</v>
      </c>
      <c r="AG7972" s="123">
        <f t="shared" si="519"/>
        <v>3339.7769490000001</v>
      </c>
      <c r="AH7972" s="126" cm="1">
        <f t="array" ref="AH7972">_xlfn.XLOOKUP(AD7971,CDIHistorico_[Data],CDIHistorico_[CDI dia]/100,AH7971,0)</f>
        <v>5.4266000000000004E-4</v>
      </c>
      <c r="AI7972" s="2">
        <f t="shared" si="521"/>
        <v>3.3397769495149459</v>
      </c>
    </row>
    <row r="7973" spans="26:35" hidden="1" x14ac:dyDescent="0.25">
      <c r="Z7973"/>
      <c r="AD7973" s="5">
        <f t="shared" si="522"/>
        <v>48303</v>
      </c>
      <c r="AE7973" s="96" cm="1">
        <f t="array" ref="AE7973">_xlfn.XLOOKUP(AD7972,SELICHistorico[Data],SELICHistorico[SELIC dia]/100,AE7972,0)</f>
        <v>5.4266000000000004E-4</v>
      </c>
      <c r="AF7973" s="80">
        <f t="shared" si="520"/>
        <v>3.3415893128743699</v>
      </c>
      <c r="AG7973" s="123">
        <f t="shared" si="519"/>
        <v>3341.5893120000001</v>
      </c>
      <c r="AH7973" s="126" cm="1">
        <f t="array" ref="AH7973">_xlfn.XLOOKUP(AD7972,CDIHistorico_[Data],CDIHistorico_[CDI dia]/100,AH7972,0)</f>
        <v>5.4266000000000004E-4</v>
      </c>
      <c r="AI7973" s="2">
        <f t="shared" si="521"/>
        <v>3.3415893128743699</v>
      </c>
    </row>
    <row r="7974" spans="26:35" hidden="1" x14ac:dyDescent="0.25">
      <c r="Z7974"/>
      <c r="AD7974" s="5">
        <f t="shared" si="522"/>
        <v>48304</v>
      </c>
      <c r="AE7974" s="96" cm="1">
        <f t="array" ref="AE7974">_xlfn.XLOOKUP(AD7973,SELICHistorico[Data],SELICHistorico[SELIC dia]/100,AE7973,0)</f>
        <v>5.4266000000000004E-4</v>
      </c>
      <c r="AF7974" s="80">
        <f t="shared" si="520"/>
        <v>3.3434026597308946</v>
      </c>
      <c r="AG7974" s="123">
        <f t="shared" si="519"/>
        <v>3343.4026589999999</v>
      </c>
      <c r="AH7974" s="126" cm="1">
        <f t="array" ref="AH7974">_xlfn.XLOOKUP(AD7973,CDIHistorico_[Data],CDIHistorico_[CDI dia]/100,AH7973,0)</f>
        <v>5.4266000000000004E-4</v>
      </c>
      <c r="AI7974" s="2">
        <f t="shared" si="521"/>
        <v>3.3434026597308946</v>
      </c>
    </row>
    <row r="7975" spans="26:35" hidden="1" x14ac:dyDescent="0.25">
      <c r="Z7975"/>
      <c r="AD7975" s="5">
        <f t="shared" si="522"/>
        <v>48305</v>
      </c>
      <c r="AE7975" s="96" cm="1">
        <f t="array" ref="AE7975">_xlfn.XLOOKUP(AD7974,SELICHistorico[Data],SELICHistorico[SELIC dia]/100,AE7974,0)</f>
        <v>5.4266000000000004E-4</v>
      </c>
      <c r="AF7975" s="80">
        <f t="shared" si="520"/>
        <v>3.3452169906182241</v>
      </c>
      <c r="AG7975" s="123">
        <f t="shared" si="519"/>
        <v>3345.2169899999999</v>
      </c>
      <c r="AH7975" s="126" cm="1">
        <f t="array" ref="AH7975">_xlfn.XLOOKUP(AD7974,CDIHistorico_[Data],CDIHistorico_[CDI dia]/100,AH7974,0)</f>
        <v>5.4266000000000004E-4</v>
      </c>
      <c r="AI7975" s="2">
        <f t="shared" si="521"/>
        <v>3.3452169906182241</v>
      </c>
    </row>
    <row r="7976" spans="26:35" hidden="1" x14ac:dyDescent="0.25">
      <c r="Z7976"/>
      <c r="AD7976" s="5">
        <f t="shared" si="522"/>
        <v>48306</v>
      </c>
      <c r="AE7976" s="96" cm="1">
        <f t="array" ref="AE7976">_xlfn.XLOOKUP(AD7975,SELICHistorico[Data],SELICHistorico[SELIC dia]/100,AE7975,0)</f>
        <v>5.4266000000000004E-4</v>
      </c>
      <c r="AF7976" s="80">
        <f t="shared" si="520"/>
        <v>3.3470323060703531</v>
      </c>
      <c r="AG7976" s="123">
        <f t="shared" si="519"/>
        <v>3347.0323060000001</v>
      </c>
      <c r="AH7976" s="126" cm="1">
        <f t="array" ref="AH7976">_xlfn.XLOOKUP(AD7975,CDIHistorico_[Data],CDIHistorico_[CDI dia]/100,AH7975,0)</f>
        <v>5.4266000000000004E-4</v>
      </c>
      <c r="AI7976" s="2">
        <f t="shared" si="521"/>
        <v>3.3470323060703531</v>
      </c>
    </row>
    <row r="7977" spans="26:35" hidden="1" x14ac:dyDescent="0.25">
      <c r="Z7977"/>
      <c r="AD7977" s="5">
        <f t="shared" si="522"/>
        <v>48309</v>
      </c>
      <c r="AE7977" s="96" cm="1">
        <f t="array" ref="AE7977">_xlfn.XLOOKUP(AD7976,SELICHistorico[Data],SELICHistorico[SELIC dia]/100,AE7976,0)</f>
        <v>5.4266000000000004E-4</v>
      </c>
      <c r="AF7977" s="80">
        <f t="shared" si="520"/>
        <v>3.3488486066215652</v>
      </c>
      <c r="AG7977" s="123">
        <f t="shared" si="519"/>
        <v>3348.848606</v>
      </c>
      <c r="AH7977" s="126" cm="1">
        <f t="array" ref="AH7977">_xlfn.XLOOKUP(AD7976,CDIHistorico_[Data],CDIHistorico_[CDI dia]/100,AH7976,0)</f>
        <v>5.4266000000000004E-4</v>
      </c>
      <c r="AI7977" s="2">
        <f t="shared" si="521"/>
        <v>3.3488486066215652</v>
      </c>
    </row>
    <row r="7978" spans="26:35" hidden="1" x14ac:dyDescent="0.25">
      <c r="Z7978"/>
      <c r="AD7978" s="5">
        <f t="shared" si="522"/>
        <v>48310</v>
      </c>
      <c r="AE7978" s="96" cm="1">
        <f t="array" ref="AE7978">_xlfn.XLOOKUP(AD7977,SELICHistorico[Data],SELICHistorico[SELIC dia]/100,AE7977,0)</f>
        <v>5.4266000000000004E-4</v>
      </c>
      <c r="AF7978" s="80">
        <f t="shared" si="520"/>
        <v>3.3506658928064348</v>
      </c>
      <c r="AG7978" s="123">
        <f t="shared" si="519"/>
        <v>3350.665892</v>
      </c>
      <c r="AH7978" s="126" cm="1">
        <f t="array" ref="AH7978">_xlfn.XLOOKUP(AD7977,CDIHistorico_[Data],CDIHistorico_[CDI dia]/100,AH7977,0)</f>
        <v>5.4266000000000004E-4</v>
      </c>
      <c r="AI7978" s="2">
        <f t="shared" si="521"/>
        <v>3.3506658928064348</v>
      </c>
    </row>
    <row r="7979" spans="26:35" hidden="1" x14ac:dyDescent="0.25">
      <c r="Z7979"/>
      <c r="AD7979" s="5">
        <f t="shared" si="522"/>
        <v>48311</v>
      </c>
      <c r="AE7979" s="96" cm="1">
        <f t="array" ref="AE7979">_xlfn.XLOOKUP(AD7978,SELICHistorico[Data],SELICHistorico[SELIC dia]/100,AE7978,0)</f>
        <v>5.4266000000000004E-4</v>
      </c>
      <c r="AF7979" s="80">
        <f t="shared" si="520"/>
        <v>3.3524841651598254</v>
      </c>
      <c r="AG7979" s="123">
        <f t="shared" si="519"/>
        <v>3352.4841649999998</v>
      </c>
      <c r="AH7979" s="126" cm="1">
        <f t="array" ref="AH7979">_xlfn.XLOOKUP(AD7978,CDIHistorico_[Data],CDIHistorico_[CDI dia]/100,AH7978,0)</f>
        <v>5.4266000000000004E-4</v>
      </c>
      <c r="AI7979" s="2">
        <f t="shared" si="521"/>
        <v>3.3524841651598254</v>
      </c>
    </row>
    <row r="7980" spans="26:35" hidden="1" x14ac:dyDescent="0.25">
      <c r="Z7980"/>
      <c r="AD7980" s="5">
        <f t="shared" si="522"/>
        <v>48312</v>
      </c>
      <c r="AE7980" s="96" cm="1">
        <f t="array" ref="AE7980">_xlfn.XLOOKUP(AD7979,SELICHistorico[Data],SELICHistorico[SELIC dia]/100,AE7979,0)</f>
        <v>5.4266000000000004E-4</v>
      </c>
      <c r="AF7980" s="80">
        <f t="shared" si="520"/>
        <v>3.3543034242168912</v>
      </c>
      <c r="AG7980" s="123">
        <f t="shared" si="519"/>
        <v>3354.3034240000002</v>
      </c>
      <c r="AH7980" s="126" cm="1">
        <f t="array" ref="AH7980">_xlfn.XLOOKUP(AD7979,CDIHistorico_[Data],CDIHistorico_[CDI dia]/100,AH7979,0)</f>
        <v>5.4266000000000004E-4</v>
      </c>
      <c r="AI7980" s="2">
        <f t="shared" si="521"/>
        <v>3.3543034242168912</v>
      </c>
    </row>
    <row r="7981" spans="26:35" hidden="1" x14ac:dyDescent="0.25">
      <c r="Z7981"/>
      <c r="AD7981" s="5">
        <f t="shared" si="522"/>
        <v>48313</v>
      </c>
      <c r="AE7981" s="96" cm="1">
        <f t="array" ref="AE7981">_xlfn.XLOOKUP(AD7980,SELICHistorico[Data],SELICHistorico[SELIC dia]/100,AE7980,0)</f>
        <v>5.4266000000000004E-4</v>
      </c>
      <c r="AF7981" s="80">
        <f t="shared" si="520"/>
        <v>3.3561236705130768</v>
      </c>
      <c r="AG7981" s="123">
        <f t="shared" si="519"/>
        <v>3356.1236699999999</v>
      </c>
      <c r="AH7981" s="126" cm="1">
        <f t="array" ref="AH7981">_xlfn.XLOOKUP(AD7980,CDIHistorico_[Data],CDIHistorico_[CDI dia]/100,AH7980,0)</f>
        <v>5.4266000000000004E-4</v>
      </c>
      <c r="AI7981" s="2">
        <f t="shared" si="521"/>
        <v>3.3561236705130768</v>
      </c>
    </row>
    <row r="7982" spans="26:35" hidden="1" x14ac:dyDescent="0.25">
      <c r="Z7982"/>
      <c r="AD7982" s="5">
        <f t="shared" si="522"/>
        <v>48316</v>
      </c>
      <c r="AE7982" s="96" cm="1">
        <f t="array" ref="AE7982">_xlfn.XLOOKUP(AD7981,SELICHistorico[Data],SELICHistorico[SELIC dia]/100,AE7981,0)</f>
        <v>5.4266000000000004E-4</v>
      </c>
      <c r="AF7982" s="80">
        <f t="shared" si="520"/>
        <v>3.3579449045841177</v>
      </c>
      <c r="AG7982" s="123">
        <f t="shared" si="519"/>
        <v>3357.944904</v>
      </c>
      <c r="AH7982" s="126" cm="1">
        <f t="array" ref="AH7982">_xlfn.XLOOKUP(AD7981,CDIHistorico_[Data],CDIHistorico_[CDI dia]/100,AH7981,0)</f>
        <v>5.4266000000000004E-4</v>
      </c>
      <c r="AI7982" s="2">
        <f t="shared" si="521"/>
        <v>3.3579449045841177</v>
      </c>
    </row>
    <row r="7983" spans="26:35" hidden="1" x14ac:dyDescent="0.25">
      <c r="Z7983"/>
      <c r="AD7983" s="5">
        <f t="shared" si="522"/>
        <v>48317</v>
      </c>
      <c r="AE7983" s="96" cm="1">
        <f t="array" ref="AE7983">_xlfn.XLOOKUP(AD7982,SELICHistorico[Data],SELICHistorico[SELIC dia]/100,AE7982,0)</f>
        <v>5.4266000000000004E-4</v>
      </c>
      <c r="AF7983" s="80">
        <f t="shared" si="520"/>
        <v>3.3597671269660392</v>
      </c>
      <c r="AG7983" s="123">
        <f t="shared" si="519"/>
        <v>3359.7671260000002</v>
      </c>
      <c r="AH7983" s="126" cm="1">
        <f t="array" ref="AH7983">_xlfn.XLOOKUP(AD7982,CDIHistorico_[Data],CDIHistorico_[CDI dia]/100,AH7982,0)</f>
        <v>5.4266000000000004E-4</v>
      </c>
      <c r="AI7983" s="2">
        <f t="shared" si="521"/>
        <v>3.3597671269660392</v>
      </c>
    </row>
    <row r="7984" spans="26:35" hidden="1" x14ac:dyDescent="0.25">
      <c r="Z7984"/>
      <c r="AD7984" s="5">
        <f t="shared" si="522"/>
        <v>48318</v>
      </c>
      <c r="AE7984" s="96" cm="1">
        <f t="array" ref="AE7984">_xlfn.XLOOKUP(AD7983,SELICHistorico[Data],SELICHistorico[SELIC dia]/100,AE7983,0)</f>
        <v>5.4266000000000004E-4</v>
      </c>
      <c r="AF7984" s="80">
        <f t="shared" si="520"/>
        <v>3.3615903381951586</v>
      </c>
      <c r="AG7984" s="123">
        <f t="shared" si="519"/>
        <v>3361.590338</v>
      </c>
      <c r="AH7984" s="126" cm="1">
        <f t="array" ref="AH7984">_xlfn.XLOOKUP(AD7983,CDIHistorico_[Data],CDIHistorico_[CDI dia]/100,AH7983,0)</f>
        <v>5.4266000000000004E-4</v>
      </c>
      <c r="AI7984" s="2">
        <f t="shared" si="521"/>
        <v>3.3615903381951586</v>
      </c>
    </row>
    <row r="7985" spans="26:35" hidden="1" x14ac:dyDescent="0.25">
      <c r="Z7985"/>
      <c r="AD7985" s="5">
        <f t="shared" si="522"/>
        <v>48319</v>
      </c>
      <c r="AE7985" s="96" cm="1">
        <f t="array" ref="AE7985">_xlfn.XLOOKUP(AD7984,SELICHistorico[Data],SELICHistorico[SELIC dia]/100,AE7984,0)</f>
        <v>5.4266000000000004E-4</v>
      </c>
      <c r="AF7985" s="80">
        <f t="shared" si="520"/>
        <v>3.3634145388080836</v>
      </c>
      <c r="AG7985" s="123">
        <f t="shared" si="519"/>
        <v>3363.414538</v>
      </c>
      <c r="AH7985" s="126" cm="1">
        <f t="array" ref="AH7985">_xlfn.XLOOKUP(AD7984,CDIHistorico_[Data],CDIHistorico_[CDI dia]/100,AH7984,0)</f>
        <v>5.4266000000000004E-4</v>
      </c>
      <c r="AI7985" s="2">
        <f t="shared" si="521"/>
        <v>3.3634145388080836</v>
      </c>
    </row>
    <row r="7986" spans="26:35" hidden="1" x14ac:dyDescent="0.25">
      <c r="Z7986"/>
      <c r="AD7986" s="5">
        <f t="shared" si="522"/>
        <v>48320</v>
      </c>
      <c r="AE7986" s="96" cm="1">
        <f t="array" ref="AE7986">_xlfn.XLOOKUP(AD7985,SELICHistorico[Data],SELICHistorico[SELIC dia]/100,AE7985,0)</f>
        <v>5.4266000000000004E-4</v>
      </c>
      <c r="AF7986" s="80">
        <f t="shared" si="520"/>
        <v>3.3652397293417131</v>
      </c>
      <c r="AG7986" s="123">
        <f t="shared" si="519"/>
        <v>3365.2397289999999</v>
      </c>
      <c r="AH7986" s="126" cm="1">
        <f t="array" ref="AH7986">_xlfn.XLOOKUP(AD7985,CDIHistorico_[Data],CDIHistorico_[CDI dia]/100,AH7985,0)</f>
        <v>5.4266000000000004E-4</v>
      </c>
      <c r="AI7986" s="2">
        <f t="shared" si="521"/>
        <v>3.3652397293417131</v>
      </c>
    </row>
    <row r="7987" spans="26:35" hidden="1" x14ac:dyDescent="0.25">
      <c r="Z7987"/>
      <c r="AD7987" s="5">
        <f t="shared" si="522"/>
        <v>48323</v>
      </c>
      <c r="AE7987" s="96" cm="1">
        <f t="array" ref="AE7987">_xlfn.XLOOKUP(AD7986,SELICHistorico[Data],SELICHistorico[SELIC dia]/100,AE7986,0)</f>
        <v>5.4266000000000004E-4</v>
      </c>
      <c r="AF7987" s="80">
        <f t="shared" si="520"/>
        <v>3.3670659103332379</v>
      </c>
      <c r="AG7987" s="123">
        <f t="shared" si="519"/>
        <v>3367.0659099999998</v>
      </c>
      <c r="AH7987" s="126" cm="1">
        <f t="array" ref="AH7987">_xlfn.XLOOKUP(AD7986,CDIHistorico_[Data],CDIHistorico_[CDI dia]/100,AH7986,0)</f>
        <v>5.4266000000000004E-4</v>
      </c>
      <c r="AI7987" s="2">
        <f t="shared" si="521"/>
        <v>3.3670659103332379</v>
      </c>
    </row>
    <row r="7988" spans="26:35" hidden="1" x14ac:dyDescent="0.25">
      <c r="Z7988"/>
      <c r="AD7988" s="5">
        <f t="shared" si="522"/>
        <v>48324</v>
      </c>
      <c r="AE7988" s="96" cm="1">
        <f t="array" ref="AE7988">_xlfn.XLOOKUP(AD7987,SELICHistorico[Data],SELICHistorico[SELIC dia]/100,AE7987,0)</f>
        <v>5.4266000000000004E-4</v>
      </c>
      <c r="AF7988" s="80">
        <f t="shared" si="520"/>
        <v>3.3688930823201395</v>
      </c>
      <c r="AG7988" s="123">
        <f t="shared" si="519"/>
        <v>3368.893082</v>
      </c>
      <c r="AH7988" s="126" cm="1">
        <f t="array" ref="AH7988">_xlfn.XLOOKUP(AD7987,CDIHistorico_[Data],CDIHistorico_[CDI dia]/100,AH7987,0)</f>
        <v>5.4266000000000004E-4</v>
      </c>
      <c r="AI7988" s="2">
        <f t="shared" si="521"/>
        <v>3.3688930823201395</v>
      </c>
    </row>
    <row r="7989" spans="26:35" hidden="1" x14ac:dyDescent="0.25">
      <c r="Z7989"/>
      <c r="AD7989" s="5">
        <f t="shared" si="522"/>
        <v>48326</v>
      </c>
      <c r="AE7989" s="96" cm="1">
        <f t="array" ref="AE7989">_xlfn.XLOOKUP(AD7988,SELICHistorico[Data],SELICHistorico[SELIC dia]/100,AE7988,0)</f>
        <v>5.4266000000000004E-4</v>
      </c>
      <c r="AF7989" s="80">
        <f t="shared" si="520"/>
        <v>3.3707212458401914</v>
      </c>
      <c r="AG7989" s="123">
        <f t="shared" si="519"/>
        <v>3370.7212450000002</v>
      </c>
      <c r="AH7989" s="126" cm="1">
        <f t="array" ref="AH7989">_xlfn.XLOOKUP(AD7988,CDIHistorico_[Data],CDIHistorico_[CDI dia]/100,AH7988,0)</f>
        <v>5.4266000000000004E-4</v>
      </c>
      <c r="AI7989" s="2">
        <f t="shared" si="521"/>
        <v>3.3707212458401914</v>
      </c>
    </row>
    <row r="7990" spans="26:35" hidden="1" x14ac:dyDescent="0.25">
      <c r="Z7990"/>
      <c r="AD7990" s="5">
        <f t="shared" si="522"/>
        <v>48327</v>
      </c>
      <c r="AE7990" s="96" cm="1">
        <f t="array" ref="AE7990">_xlfn.XLOOKUP(AD7989,SELICHistorico[Data],SELICHistorico[SELIC dia]/100,AE7989,0)</f>
        <v>5.4266000000000004E-4</v>
      </c>
      <c r="AF7990" s="80">
        <f t="shared" si="520"/>
        <v>3.3725504014314591</v>
      </c>
      <c r="AG7990" s="123">
        <f t="shared" si="519"/>
        <v>3372.550401</v>
      </c>
      <c r="AH7990" s="126" cm="1">
        <f t="array" ref="AH7990">_xlfn.XLOOKUP(AD7989,CDIHistorico_[Data],CDIHistorico_[CDI dia]/100,AH7989,0)</f>
        <v>5.4266000000000004E-4</v>
      </c>
      <c r="AI7990" s="2">
        <f t="shared" si="521"/>
        <v>3.3725504014314591</v>
      </c>
    </row>
    <row r="7991" spans="26:35" hidden="1" x14ac:dyDescent="0.25">
      <c r="Z7991"/>
      <c r="AD7991" s="5">
        <f t="shared" si="522"/>
        <v>48330</v>
      </c>
      <c r="AE7991" s="96" cm="1">
        <f t="array" ref="AE7991">_xlfn.XLOOKUP(AD7990,SELICHistorico[Data],SELICHistorico[SELIC dia]/100,AE7990,0)</f>
        <v>5.4266000000000004E-4</v>
      </c>
      <c r="AF7991" s="80">
        <f t="shared" si="520"/>
        <v>3.3743805496323001</v>
      </c>
      <c r="AG7991" s="123">
        <f t="shared" si="519"/>
        <v>3374.380549</v>
      </c>
      <c r="AH7991" s="126" cm="1">
        <f t="array" ref="AH7991">_xlfn.XLOOKUP(AD7990,CDIHistorico_[Data],CDIHistorico_[CDI dia]/100,AH7990,0)</f>
        <v>5.4266000000000004E-4</v>
      </c>
      <c r="AI7991" s="2">
        <f t="shared" si="521"/>
        <v>3.3743805496323001</v>
      </c>
    </row>
    <row r="7992" spans="26:35" hidden="1" x14ac:dyDescent="0.25">
      <c r="Z7992"/>
      <c r="AD7992" s="5">
        <f t="shared" si="522"/>
        <v>48331</v>
      </c>
      <c r="AE7992" s="96" cm="1">
        <f t="array" ref="AE7992">_xlfn.XLOOKUP(AD7991,SELICHistorico[Data],SELICHistorico[SELIC dia]/100,AE7991,0)</f>
        <v>5.4266000000000004E-4</v>
      </c>
      <c r="AF7992" s="80">
        <f t="shared" si="520"/>
        <v>3.3762116909813638</v>
      </c>
      <c r="AG7992" s="123">
        <f t="shared" si="519"/>
        <v>3376.2116900000001</v>
      </c>
      <c r="AH7992" s="126" cm="1">
        <f t="array" ref="AH7992">_xlfn.XLOOKUP(AD7991,CDIHistorico_[Data],CDIHistorico_[CDI dia]/100,AH7991,0)</f>
        <v>5.4266000000000004E-4</v>
      </c>
      <c r="AI7992" s="2">
        <f t="shared" si="521"/>
        <v>3.3762116909813638</v>
      </c>
    </row>
    <row r="7993" spans="26:35" hidden="1" x14ac:dyDescent="0.25">
      <c r="Z7993"/>
      <c r="AD7993" s="5">
        <f t="shared" si="522"/>
        <v>48332</v>
      </c>
      <c r="AE7993" s="96" cm="1">
        <f t="array" ref="AE7993">_xlfn.XLOOKUP(AD7992,SELICHistorico[Data],SELICHistorico[SELIC dia]/100,AE7992,0)</f>
        <v>5.4266000000000004E-4</v>
      </c>
      <c r="AF7993" s="80">
        <f t="shared" si="520"/>
        <v>3.378043826017592</v>
      </c>
      <c r="AG7993" s="123">
        <f t="shared" si="519"/>
        <v>3378.0438260000001</v>
      </c>
      <c r="AH7993" s="126" cm="1">
        <f t="array" ref="AH7993">_xlfn.XLOOKUP(AD7992,CDIHistorico_[Data],CDIHistorico_[CDI dia]/100,AH7992,0)</f>
        <v>5.4266000000000004E-4</v>
      </c>
      <c r="AI7993" s="2">
        <f t="shared" si="521"/>
        <v>3.378043826017592</v>
      </c>
    </row>
    <row r="7994" spans="26:35" hidden="1" x14ac:dyDescent="0.25">
      <c r="Z7994"/>
      <c r="AD7994" s="5">
        <f t="shared" si="522"/>
        <v>48333</v>
      </c>
      <c r="AE7994" s="96" cm="1">
        <f t="array" ref="AE7994">_xlfn.XLOOKUP(AD7993,SELICHistorico[Data],SELICHistorico[SELIC dia]/100,AE7993,0)</f>
        <v>5.4266000000000004E-4</v>
      </c>
      <c r="AF7994" s="80">
        <f t="shared" si="520"/>
        <v>3.3798769552802188</v>
      </c>
      <c r="AG7994" s="123">
        <f t="shared" si="519"/>
        <v>3379.8769550000002</v>
      </c>
      <c r="AH7994" s="126" cm="1">
        <f t="array" ref="AH7994">_xlfn.XLOOKUP(AD7993,CDIHistorico_[Data],CDIHistorico_[CDI dia]/100,AH7993,0)</f>
        <v>5.4266000000000004E-4</v>
      </c>
      <c r="AI7994" s="2">
        <f t="shared" si="521"/>
        <v>3.3798769552802188</v>
      </c>
    </row>
    <row r="7995" spans="26:35" hidden="1" x14ac:dyDescent="0.25">
      <c r="Z7995"/>
      <c r="AD7995" s="5">
        <f t="shared" si="522"/>
        <v>48334</v>
      </c>
      <c r="AE7995" s="96" cm="1">
        <f t="array" ref="AE7995">_xlfn.XLOOKUP(AD7994,SELICHistorico[Data],SELICHistorico[SELIC dia]/100,AE7994,0)</f>
        <v>5.4266000000000004E-4</v>
      </c>
      <c r="AF7995" s="80">
        <f t="shared" si="520"/>
        <v>3.3817110793087712</v>
      </c>
      <c r="AG7995" s="123">
        <f t="shared" si="519"/>
        <v>3381.7110790000002</v>
      </c>
      <c r="AH7995" s="126" cm="1">
        <f t="array" ref="AH7995">_xlfn.XLOOKUP(AD7994,CDIHistorico_[Data],CDIHistorico_[CDI dia]/100,AH7994,0)</f>
        <v>5.4266000000000004E-4</v>
      </c>
      <c r="AI7995" s="2">
        <f t="shared" si="521"/>
        <v>3.3817110793087712</v>
      </c>
    </row>
    <row r="7996" spans="26:35" hidden="1" x14ac:dyDescent="0.25">
      <c r="Z7996"/>
      <c r="AD7996" s="5">
        <f t="shared" si="522"/>
        <v>48337</v>
      </c>
      <c r="AE7996" s="96" cm="1">
        <f t="array" ref="AE7996">_xlfn.XLOOKUP(AD7995,SELICHistorico[Data],SELICHistorico[SELIC dia]/100,AE7995,0)</f>
        <v>5.4266000000000004E-4</v>
      </c>
      <c r="AF7996" s="80">
        <f t="shared" si="520"/>
        <v>3.383546198643069</v>
      </c>
      <c r="AG7996" s="123">
        <f t="shared" si="519"/>
        <v>3383.546198</v>
      </c>
      <c r="AH7996" s="126" cm="1">
        <f t="array" ref="AH7996">_xlfn.XLOOKUP(AD7995,CDIHistorico_[Data],CDIHistorico_[CDI dia]/100,AH7995,0)</f>
        <v>5.4266000000000004E-4</v>
      </c>
      <c r="AI7996" s="2">
        <f t="shared" si="521"/>
        <v>3.383546198643069</v>
      </c>
    </row>
    <row r="7997" spans="26:35" hidden="1" x14ac:dyDescent="0.25">
      <c r="Z7997"/>
      <c r="AD7997" s="5">
        <f t="shared" si="522"/>
        <v>48338</v>
      </c>
      <c r="AE7997" s="96" cm="1">
        <f t="array" ref="AE7997">_xlfn.XLOOKUP(AD7996,SELICHistorico[Data],SELICHistorico[SELIC dia]/100,AE7996,0)</f>
        <v>5.4266000000000004E-4</v>
      </c>
      <c r="AF7997" s="80">
        <f t="shared" si="520"/>
        <v>3.3853823138232246</v>
      </c>
      <c r="AG7997" s="123">
        <f t="shared" si="519"/>
        <v>3385.3823130000001</v>
      </c>
      <c r="AH7997" s="126" cm="1">
        <f t="array" ref="AH7997">_xlfn.XLOOKUP(AD7996,CDIHistorico_[Data],CDIHistorico_[CDI dia]/100,AH7996,0)</f>
        <v>5.4266000000000004E-4</v>
      </c>
      <c r="AI7997" s="2">
        <f t="shared" si="521"/>
        <v>3.3853823138232246</v>
      </c>
    </row>
    <row r="7998" spans="26:35" hidden="1" x14ac:dyDescent="0.25">
      <c r="Z7998"/>
      <c r="AD7998" s="5">
        <f t="shared" si="522"/>
        <v>48339</v>
      </c>
      <c r="AE7998" s="96" cm="1">
        <f t="array" ref="AE7998">_xlfn.XLOOKUP(AD7997,SELICHistorico[Data],SELICHistorico[SELIC dia]/100,AE7997,0)</f>
        <v>5.4266000000000004E-4</v>
      </c>
      <c r="AF7998" s="80">
        <f t="shared" si="520"/>
        <v>3.3872194253896439</v>
      </c>
      <c r="AG7998" s="123">
        <f t="shared" si="519"/>
        <v>3387.2194249999998</v>
      </c>
      <c r="AH7998" s="126" cm="1">
        <f t="array" ref="AH7998">_xlfn.XLOOKUP(AD7997,CDIHistorico_[Data],CDIHistorico_[CDI dia]/100,AH7997,0)</f>
        <v>5.4266000000000004E-4</v>
      </c>
      <c r="AI7998" s="2">
        <f t="shared" si="521"/>
        <v>3.3872194253896439</v>
      </c>
    </row>
    <row r="7999" spans="26:35" hidden="1" x14ac:dyDescent="0.25">
      <c r="Z7999"/>
      <c r="AD7999" s="5">
        <f t="shared" si="522"/>
        <v>48340</v>
      </c>
      <c r="AE7999" s="96" cm="1">
        <f t="array" ref="AE7999">_xlfn.XLOOKUP(AD7998,SELICHistorico[Data],SELICHistorico[SELIC dia]/100,AE7998,0)</f>
        <v>5.4266000000000004E-4</v>
      </c>
      <c r="AF7999" s="80">
        <f t="shared" si="520"/>
        <v>3.389057533883026</v>
      </c>
      <c r="AG7999" s="123">
        <f t="shared" si="519"/>
        <v>3389.0575330000001</v>
      </c>
      <c r="AH7999" s="126" cm="1">
        <f t="array" ref="AH7999">_xlfn.XLOOKUP(AD7998,CDIHistorico_[Data],CDIHistorico_[CDI dia]/100,AH7998,0)</f>
        <v>5.4266000000000004E-4</v>
      </c>
      <c r="AI7999" s="2">
        <f t="shared" si="521"/>
        <v>3.389057533883026</v>
      </c>
    </row>
    <row r="8000" spans="26:35" hidden="1" x14ac:dyDescent="0.25">
      <c r="Z8000"/>
      <c r="AD8000" s="5">
        <f t="shared" si="522"/>
        <v>48341</v>
      </c>
      <c r="AE8000" s="96" cm="1">
        <f t="array" ref="AE8000">_xlfn.XLOOKUP(AD7999,SELICHistorico[Data],SELICHistorico[SELIC dia]/100,AE7999,0)</f>
        <v>5.4266000000000004E-4</v>
      </c>
      <c r="AF8000" s="80">
        <f t="shared" si="520"/>
        <v>3.390896639844363</v>
      </c>
      <c r="AG8000" s="123">
        <f t="shared" si="519"/>
        <v>3390.8966390000001</v>
      </c>
      <c r="AH8000" s="126" cm="1">
        <f t="array" ref="AH8000">_xlfn.XLOOKUP(AD7999,CDIHistorico_[Data],CDIHistorico_[CDI dia]/100,AH7999,0)</f>
        <v>5.4266000000000004E-4</v>
      </c>
      <c r="AI8000" s="2">
        <f t="shared" si="521"/>
        <v>3.390896639844363</v>
      </c>
    </row>
    <row r="8001" spans="26:35" hidden="1" x14ac:dyDescent="0.25">
      <c r="Z8001"/>
      <c r="AD8001" s="5">
        <f t="shared" si="522"/>
        <v>48344</v>
      </c>
      <c r="AE8001" s="96" cm="1">
        <f t="array" ref="AE8001">_xlfn.XLOOKUP(AD8000,SELICHistorico[Data],SELICHistorico[SELIC dia]/100,AE8000,0)</f>
        <v>5.4266000000000004E-4</v>
      </c>
      <c r="AF8001" s="80">
        <f t="shared" si="520"/>
        <v>3.3927367438149409</v>
      </c>
      <c r="AG8001" s="123">
        <f t="shared" si="519"/>
        <v>3392.7367429999999</v>
      </c>
      <c r="AH8001" s="126" cm="1">
        <f t="array" ref="AH8001">_xlfn.XLOOKUP(AD8000,CDIHistorico_[Data],CDIHistorico_[CDI dia]/100,AH8000,0)</f>
        <v>5.4266000000000004E-4</v>
      </c>
      <c r="AI8001" s="2">
        <f t="shared" si="521"/>
        <v>3.3927367438149409</v>
      </c>
    </row>
    <row r="8002" spans="26:35" hidden="1" x14ac:dyDescent="0.25">
      <c r="Z8002"/>
      <c r="AD8002" s="5">
        <f t="shared" si="522"/>
        <v>48345</v>
      </c>
      <c r="AE8002" s="96" cm="1">
        <f t="array" ref="AE8002">_xlfn.XLOOKUP(AD8001,SELICHistorico[Data],SELICHistorico[SELIC dia]/100,AE8001,0)</f>
        <v>5.4266000000000004E-4</v>
      </c>
      <c r="AF8002" s="80">
        <f t="shared" si="520"/>
        <v>3.3945778463363396</v>
      </c>
      <c r="AG8002" s="123">
        <f t="shared" si="519"/>
        <v>3394.5778460000001</v>
      </c>
      <c r="AH8002" s="126" cm="1">
        <f t="array" ref="AH8002">_xlfn.XLOOKUP(AD8001,CDIHistorico_[Data],CDIHistorico_[CDI dia]/100,AH8001,0)</f>
        <v>5.4266000000000004E-4</v>
      </c>
      <c r="AI8002" s="2">
        <f t="shared" si="521"/>
        <v>3.3945778463363396</v>
      </c>
    </row>
    <row r="8003" spans="26:35" hidden="1" x14ac:dyDescent="0.25">
      <c r="Z8003"/>
      <c r="AD8003" s="5">
        <f t="shared" si="522"/>
        <v>48346</v>
      </c>
      <c r="AE8003" s="96" cm="1">
        <f t="array" ref="AE8003">_xlfn.XLOOKUP(AD8002,SELICHistorico[Data],SELICHistorico[SELIC dia]/100,AE8002,0)</f>
        <v>5.4266000000000004E-4</v>
      </c>
      <c r="AF8003" s="80">
        <f t="shared" si="520"/>
        <v>3.3964199479504327</v>
      </c>
      <c r="AG8003" s="123">
        <f t="shared" si="519"/>
        <v>3396.4199469999999</v>
      </c>
      <c r="AH8003" s="126" cm="1">
        <f t="array" ref="AH8003">_xlfn.XLOOKUP(AD8002,CDIHistorico_[Data],CDIHistorico_[CDI dia]/100,AH8002,0)</f>
        <v>5.4266000000000004E-4</v>
      </c>
      <c r="AI8003" s="2">
        <f t="shared" si="521"/>
        <v>3.3964199479504327</v>
      </c>
    </row>
    <row r="8004" spans="26:35" hidden="1" x14ac:dyDescent="0.25">
      <c r="Z8004"/>
      <c r="AD8004" s="5">
        <f t="shared" si="522"/>
        <v>48347</v>
      </c>
      <c r="AE8004" s="96" cm="1">
        <f t="array" ref="AE8004">_xlfn.XLOOKUP(AD8003,SELICHistorico[Data],SELICHistorico[SELIC dia]/100,AE8003,0)</f>
        <v>5.4266000000000004E-4</v>
      </c>
      <c r="AF8004" s="80">
        <f t="shared" si="520"/>
        <v>3.3982630491993877</v>
      </c>
      <c r="AG8004" s="123">
        <f t="shared" si="519"/>
        <v>3398.2630490000001</v>
      </c>
      <c r="AH8004" s="126" cm="1">
        <f t="array" ref="AH8004">_xlfn.XLOOKUP(AD8003,CDIHistorico_[Data],CDIHistorico_[CDI dia]/100,AH8003,0)</f>
        <v>5.4266000000000004E-4</v>
      </c>
      <c r="AI8004" s="2">
        <f t="shared" si="521"/>
        <v>3.3982630491993877</v>
      </c>
    </row>
    <row r="8005" spans="26:35" hidden="1" x14ac:dyDescent="0.25">
      <c r="Z8005"/>
      <c r="AD8005" s="5">
        <f t="shared" si="522"/>
        <v>48348</v>
      </c>
      <c r="AE8005" s="96" cm="1">
        <f t="array" ref="AE8005">_xlfn.XLOOKUP(AD8004,SELICHistorico[Data],SELICHistorico[SELIC dia]/100,AE8004,0)</f>
        <v>5.4266000000000004E-4</v>
      </c>
      <c r="AF8005" s="80">
        <f t="shared" si="520"/>
        <v>3.4001071506256664</v>
      </c>
      <c r="AG8005" s="123">
        <f t="shared" si="519"/>
        <v>3400.1071499999998</v>
      </c>
      <c r="AH8005" s="126" cm="1">
        <f t="array" ref="AH8005">_xlfn.XLOOKUP(AD8004,CDIHistorico_[Data],CDIHistorico_[CDI dia]/100,AH8004,0)</f>
        <v>5.4266000000000004E-4</v>
      </c>
      <c r="AI8005" s="2">
        <f t="shared" si="521"/>
        <v>3.4001071506256664</v>
      </c>
    </row>
    <row r="8006" spans="26:35" hidden="1" x14ac:dyDescent="0.25">
      <c r="Z8006"/>
      <c r="AD8006" s="5">
        <f t="shared" si="522"/>
        <v>48351</v>
      </c>
      <c r="AE8006" s="96" cm="1">
        <f t="array" ref="AE8006">_xlfn.XLOOKUP(AD8005,SELICHistorico[Data],SELICHistorico[SELIC dia]/100,AE8005,0)</f>
        <v>5.4266000000000004E-4</v>
      </c>
      <c r="AF8006" s="80">
        <f t="shared" si="520"/>
        <v>3.4019522527720252</v>
      </c>
      <c r="AG8006" s="123">
        <f t="shared" si="519"/>
        <v>3401.952252</v>
      </c>
      <c r="AH8006" s="126" cm="1">
        <f t="array" ref="AH8006">_xlfn.XLOOKUP(AD8005,CDIHistorico_[Data],CDIHistorico_[CDI dia]/100,AH8005,0)</f>
        <v>5.4266000000000004E-4</v>
      </c>
      <c r="AI8006" s="2">
        <f t="shared" si="521"/>
        <v>3.4019522527720252</v>
      </c>
    </row>
    <row r="8007" spans="26:35" hidden="1" x14ac:dyDescent="0.25">
      <c r="Z8007"/>
      <c r="AD8007" s="5">
        <f t="shared" si="522"/>
        <v>48352</v>
      </c>
      <c r="AE8007" s="96" cm="1">
        <f t="array" ref="AE8007">_xlfn.XLOOKUP(AD8006,SELICHistorico[Data],SELICHistorico[SELIC dia]/100,AE8006,0)</f>
        <v>5.4266000000000004E-4</v>
      </c>
      <c r="AF8007" s="80">
        <f t="shared" si="520"/>
        <v>3.4037983561815146</v>
      </c>
      <c r="AG8007" s="123">
        <f t="shared" si="519"/>
        <v>3403.7983559999998</v>
      </c>
      <c r="AH8007" s="126" cm="1">
        <f t="array" ref="AH8007">_xlfn.XLOOKUP(AD8006,CDIHistorico_[Data],CDIHistorico_[CDI dia]/100,AH8006,0)</f>
        <v>5.4266000000000004E-4</v>
      </c>
      <c r="AI8007" s="2">
        <f t="shared" si="521"/>
        <v>3.4037983561815146</v>
      </c>
    </row>
    <row r="8008" spans="26:35" hidden="1" x14ac:dyDescent="0.25">
      <c r="Z8008"/>
      <c r="AD8008" s="5">
        <f t="shared" si="522"/>
        <v>48353</v>
      </c>
      <c r="AE8008" s="96" cm="1">
        <f t="array" ref="AE8008">_xlfn.XLOOKUP(AD8007,SELICHistorico[Data],SELICHistorico[SELIC dia]/100,AE8007,0)</f>
        <v>5.4266000000000004E-4</v>
      </c>
      <c r="AF8008" s="80">
        <f t="shared" si="520"/>
        <v>3.40564546139748</v>
      </c>
      <c r="AG8008" s="123">
        <f t="shared" si="519"/>
        <v>3405.6454610000001</v>
      </c>
      <c r="AH8008" s="126" cm="1">
        <f t="array" ref="AH8008">_xlfn.XLOOKUP(AD8007,CDIHistorico_[Data],CDIHistorico_[CDI dia]/100,AH8007,0)</f>
        <v>5.4266000000000004E-4</v>
      </c>
      <c r="AI8008" s="2">
        <f t="shared" si="521"/>
        <v>3.40564546139748</v>
      </c>
    </row>
    <row r="8009" spans="26:35" hidden="1" x14ac:dyDescent="0.25">
      <c r="Z8009"/>
      <c r="AD8009" s="5">
        <f t="shared" si="522"/>
        <v>48354</v>
      </c>
      <c r="AE8009" s="96" cm="1">
        <f t="array" ref="AE8009">_xlfn.XLOOKUP(AD8008,SELICHistorico[Data],SELICHistorico[SELIC dia]/100,AE8008,0)</f>
        <v>5.4266000000000004E-4</v>
      </c>
      <c r="AF8009" s="80">
        <f t="shared" si="520"/>
        <v>3.4074935689635621</v>
      </c>
      <c r="AG8009" s="123">
        <f t="shared" si="519"/>
        <v>3407.4935679999999</v>
      </c>
      <c r="AH8009" s="126" cm="1">
        <f t="array" ref="AH8009">_xlfn.XLOOKUP(AD8008,CDIHistorico_[Data],CDIHistorico_[CDI dia]/100,AH8008,0)</f>
        <v>5.4266000000000004E-4</v>
      </c>
      <c r="AI8009" s="2">
        <f t="shared" si="521"/>
        <v>3.4074935689635621</v>
      </c>
    </row>
    <row r="8010" spans="26:35" hidden="1" x14ac:dyDescent="0.25">
      <c r="Z8010"/>
      <c r="AD8010" s="5">
        <f t="shared" si="522"/>
        <v>48355</v>
      </c>
      <c r="AE8010" s="96" cm="1">
        <f t="array" ref="AE8010">_xlfn.XLOOKUP(AD8009,SELICHistorico[Data],SELICHistorico[SELIC dia]/100,AE8009,0)</f>
        <v>5.4266000000000004E-4</v>
      </c>
      <c r="AF8010" s="80">
        <f t="shared" si="520"/>
        <v>3.4093426794236961</v>
      </c>
      <c r="AG8010" s="123">
        <f t="shared" si="519"/>
        <v>3409.3426789999999</v>
      </c>
      <c r="AH8010" s="126" cm="1">
        <f t="array" ref="AH8010">_xlfn.XLOOKUP(AD8009,CDIHistorico_[Data],CDIHistorico_[CDI dia]/100,AH8009,0)</f>
        <v>5.4266000000000004E-4</v>
      </c>
      <c r="AI8010" s="2">
        <f t="shared" si="521"/>
        <v>3.4093426794236961</v>
      </c>
    </row>
    <row r="8011" spans="26:35" hidden="1" x14ac:dyDescent="0.25">
      <c r="Z8011"/>
      <c r="AD8011" s="5">
        <f t="shared" si="522"/>
        <v>48358</v>
      </c>
      <c r="AE8011" s="96" cm="1">
        <f t="array" ref="AE8011">_xlfn.XLOOKUP(AD8010,SELICHistorico[Data],SELICHistorico[SELIC dia]/100,AE8010,0)</f>
        <v>5.4266000000000004E-4</v>
      </c>
      <c r="AF8011" s="80">
        <f t="shared" si="520"/>
        <v>3.4111927933221122</v>
      </c>
      <c r="AG8011" s="123">
        <f t="shared" si="519"/>
        <v>3411.1927930000002</v>
      </c>
      <c r="AH8011" s="126" cm="1">
        <f t="array" ref="AH8011">_xlfn.XLOOKUP(AD8010,CDIHistorico_[Data],CDIHistorico_[CDI dia]/100,AH8010,0)</f>
        <v>5.4266000000000004E-4</v>
      </c>
      <c r="AI8011" s="2">
        <f t="shared" si="521"/>
        <v>3.4111927933221122</v>
      </c>
    </row>
    <row r="8012" spans="26:35" hidden="1" x14ac:dyDescent="0.25">
      <c r="Z8012"/>
      <c r="AD8012" s="5">
        <f t="shared" si="522"/>
        <v>48359</v>
      </c>
      <c r="AE8012" s="96" cm="1">
        <f t="array" ref="AE8012">_xlfn.XLOOKUP(AD8011,SELICHistorico[Data],SELICHistorico[SELIC dia]/100,AE8011,0)</f>
        <v>5.4266000000000004E-4</v>
      </c>
      <c r="AF8012" s="80">
        <f t="shared" si="520"/>
        <v>3.4130439112033364</v>
      </c>
      <c r="AG8012" s="123">
        <f t="shared" ref="AG8012:AG8075" si="523">TRUNC(1000*AF8012,6)</f>
        <v>3413.0439110000002</v>
      </c>
      <c r="AH8012" s="126" cm="1">
        <f t="array" ref="AH8012">_xlfn.XLOOKUP(AD8011,CDIHistorico_[Data],CDIHistorico_[CDI dia]/100,AH8011,0)</f>
        <v>5.4266000000000004E-4</v>
      </c>
      <c r="AI8012" s="2">
        <f t="shared" si="521"/>
        <v>3.4130439112033364</v>
      </c>
    </row>
    <row r="8013" spans="26:35" hidden="1" x14ac:dyDescent="0.25">
      <c r="Z8013"/>
      <c r="AD8013" s="5">
        <f t="shared" si="522"/>
        <v>48360</v>
      </c>
      <c r="AE8013" s="96" cm="1">
        <f t="array" ref="AE8013">_xlfn.XLOOKUP(AD8012,SELICHistorico[Data],SELICHistorico[SELIC dia]/100,AE8012,0)</f>
        <v>5.4266000000000004E-4</v>
      </c>
      <c r="AF8013" s="80">
        <f t="shared" ref="AF8013:AF8076" si="524">AF8012*(1+AE8013)</f>
        <v>3.4148960336121901</v>
      </c>
      <c r="AG8013" s="123">
        <f t="shared" si="523"/>
        <v>3414.896033</v>
      </c>
      <c r="AH8013" s="126" cm="1">
        <f t="array" ref="AH8013">_xlfn.XLOOKUP(AD8012,CDIHistorico_[Data],CDIHistorico_[CDI dia]/100,AH8012,0)</f>
        <v>5.4266000000000004E-4</v>
      </c>
      <c r="AI8013" s="2">
        <f t="shared" ref="AI8013:AI8076" si="525">AI8012*(1+AH8013)</f>
        <v>3.4148960336121901</v>
      </c>
    </row>
    <row r="8014" spans="26:35" hidden="1" x14ac:dyDescent="0.25">
      <c r="Z8014"/>
      <c r="AD8014" s="5">
        <f t="shared" si="522"/>
        <v>48362</v>
      </c>
      <c r="AE8014" s="96" cm="1">
        <f t="array" ref="AE8014">_xlfn.XLOOKUP(AD8013,SELICHistorico[Data],SELICHistorico[SELIC dia]/100,AE8013,0)</f>
        <v>5.4266000000000004E-4</v>
      </c>
      <c r="AF8014" s="80">
        <f t="shared" si="524"/>
        <v>3.4167491610937901</v>
      </c>
      <c r="AG8014" s="123">
        <f t="shared" si="523"/>
        <v>3416.7491610000002</v>
      </c>
      <c r="AH8014" s="126" cm="1">
        <f t="array" ref="AH8014">_xlfn.XLOOKUP(AD8013,CDIHistorico_[Data],CDIHistorico_[CDI dia]/100,AH8013,0)</f>
        <v>5.4266000000000004E-4</v>
      </c>
      <c r="AI8014" s="2">
        <f t="shared" si="525"/>
        <v>3.4167491610937901</v>
      </c>
    </row>
    <row r="8015" spans="26:35" hidden="1" x14ac:dyDescent="0.25">
      <c r="Z8015"/>
      <c r="AD8015" s="5">
        <f t="shared" si="522"/>
        <v>48365</v>
      </c>
      <c r="AE8015" s="96" cm="1">
        <f t="array" ref="AE8015">_xlfn.XLOOKUP(AD8014,SELICHistorico[Data],SELICHistorico[SELIC dia]/100,AE8014,0)</f>
        <v>5.4266000000000004E-4</v>
      </c>
      <c r="AF8015" s="80">
        <f t="shared" si="524"/>
        <v>3.4186032941935496</v>
      </c>
      <c r="AG8015" s="123">
        <f t="shared" si="523"/>
        <v>3418.603294</v>
      </c>
      <c r="AH8015" s="126" cm="1">
        <f t="array" ref="AH8015">_xlfn.XLOOKUP(AD8014,CDIHistorico_[Data],CDIHistorico_[CDI dia]/100,AH8014,0)</f>
        <v>5.4266000000000004E-4</v>
      </c>
      <c r="AI8015" s="2">
        <f t="shared" si="525"/>
        <v>3.4186032941935496</v>
      </c>
    </row>
    <row r="8016" spans="26:35" hidden="1" x14ac:dyDescent="0.25">
      <c r="Z8016"/>
      <c r="AD8016" s="5">
        <f t="shared" si="522"/>
        <v>48366</v>
      </c>
      <c r="AE8016" s="96" cm="1">
        <f t="array" ref="AE8016">_xlfn.XLOOKUP(AD8015,SELICHistorico[Data],SELICHistorico[SELIC dia]/100,AE8015,0)</f>
        <v>5.4266000000000004E-4</v>
      </c>
      <c r="AF8016" s="80">
        <f t="shared" si="524"/>
        <v>3.4204584334571768</v>
      </c>
      <c r="AG8016" s="123">
        <f t="shared" si="523"/>
        <v>3420.4584329999998</v>
      </c>
      <c r="AH8016" s="126" cm="1">
        <f t="array" ref="AH8016">_xlfn.XLOOKUP(AD8015,CDIHistorico_[Data],CDIHistorico_[CDI dia]/100,AH8015,0)</f>
        <v>5.4266000000000004E-4</v>
      </c>
      <c r="AI8016" s="2">
        <f t="shared" si="525"/>
        <v>3.4204584334571768</v>
      </c>
    </row>
    <row r="8017" spans="26:35" hidden="1" x14ac:dyDescent="0.25">
      <c r="Z8017"/>
      <c r="AD8017" s="5">
        <f t="shared" si="522"/>
        <v>48367</v>
      </c>
      <c r="AE8017" s="96" cm="1">
        <f t="array" ref="AE8017">_xlfn.XLOOKUP(AD8016,SELICHistorico[Data],SELICHistorico[SELIC dia]/100,AE8016,0)</f>
        <v>5.4266000000000004E-4</v>
      </c>
      <c r="AF8017" s="80">
        <f t="shared" si="524"/>
        <v>3.4223145794306769</v>
      </c>
      <c r="AG8017" s="123">
        <f t="shared" si="523"/>
        <v>3422.3145789999999</v>
      </c>
      <c r="AH8017" s="126" cm="1">
        <f t="array" ref="AH8017">_xlfn.XLOOKUP(AD8016,CDIHistorico_[Data],CDIHistorico_[CDI dia]/100,AH8016,0)</f>
        <v>5.4266000000000004E-4</v>
      </c>
      <c r="AI8017" s="2">
        <f t="shared" si="525"/>
        <v>3.4223145794306769</v>
      </c>
    </row>
    <row r="8018" spans="26:35" hidden="1" x14ac:dyDescent="0.25">
      <c r="Z8018"/>
      <c r="AD8018" s="5">
        <f t="shared" si="522"/>
        <v>48368</v>
      </c>
      <c r="AE8018" s="96" cm="1">
        <f t="array" ref="AE8018">_xlfn.XLOOKUP(AD8017,SELICHistorico[Data],SELICHistorico[SELIC dia]/100,AE8017,0)</f>
        <v>5.4266000000000004E-4</v>
      </c>
      <c r="AF8018" s="80">
        <f t="shared" si="524"/>
        <v>3.4241717326603509</v>
      </c>
      <c r="AG8018" s="123">
        <f t="shared" si="523"/>
        <v>3424.1717319999998</v>
      </c>
      <c r="AH8018" s="126" cm="1">
        <f t="array" ref="AH8018">_xlfn.XLOOKUP(AD8017,CDIHistorico_[Data],CDIHistorico_[CDI dia]/100,AH8017,0)</f>
        <v>5.4266000000000004E-4</v>
      </c>
      <c r="AI8018" s="2">
        <f t="shared" si="525"/>
        <v>3.4241717326603509</v>
      </c>
    </row>
    <row r="8019" spans="26:35" hidden="1" x14ac:dyDescent="0.25">
      <c r="Z8019"/>
      <c r="AD8019" s="5">
        <f t="shared" si="522"/>
        <v>48369</v>
      </c>
      <c r="AE8019" s="96" cm="1">
        <f t="array" ref="AE8019">_xlfn.XLOOKUP(AD8018,SELICHistorico[Data],SELICHistorico[SELIC dia]/100,AE8018,0)</f>
        <v>5.4266000000000004E-4</v>
      </c>
      <c r="AF8019" s="80">
        <f t="shared" si="524"/>
        <v>3.4260298936927964</v>
      </c>
      <c r="AG8019" s="123">
        <f t="shared" si="523"/>
        <v>3426.0298929999999</v>
      </c>
      <c r="AH8019" s="126" cm="1">
        <f t="array" ref="AH8019">_xlfn.XLOOKUP(AD8018,CDIHistorico_[Data],CDIHistorico_[CDI dia]/100,AH8018,0)</f>
        <v>5.4266000000000004E-4</v>
      </c>
      <c r="AI8019" s="2">
        <f t="shared" si="525"/>
        <v>3.4260298936927964</v>
      </c>
    </row>
    <row r="8020" spans="26:35" hidden="1" x14ac:dyDescent="0.25">
      <c r="Z8020"/>
      <c r="AD8020" s="5">
        <f t="shared" ref="AD8020:AD8083" si="526">WORKDAY(AD8019,1,feriados)</f>
        <v>48372</v>
      </c>
      <c r="AE8020" s="96" cm="1">
        <f t="array" ref="AE8020">_xlfn.XLOOKUP(AD8019,SELICHistorico[Data],SELICHistorico[SELIC dia]/100,AE8019,0)</f>
        <v>5.4266000000000004E-4</v>
      </c>
      <c r="AF8020" s="80">
        <f t="shared" si="524"/>
        <v>3.4278890630749079</v>
      </c>
      <c r="AG8020" s="123">
        <f t="shared" si="523"/>
        <v>3427.8890630000001</v>
      </c>
      <c r="AH8020" s="126" cm="1">
        <f t="array" ref="AH8020">_xlfn.XLOOKUP(AD8019,CDIHistorico_[Data],CDIHistorico_[CDI dia]/100,AH8019,0)</f>
        <v>5.4266000000000004E-4</v>
      </c>
      <c r="AI8020" s="2">
        <f t="shared" si="525"/>
        <v>3.4278890630749079</v>
      </c>
    </row>
    <row r="8021" spans="26:35" hidden="1" x14ac:dyDescent="0.25">
      <c r="Z8021"/>
      <c r="AD8021" s="5">
        <f t="shared" si="526"/>
        <v>48373</v>
      </c>
      <c r="AE8021" s="96" cm="1">
        <f t="array" ref="AE8021">_xlfn.XLOOKUP(AD8020,SELICHistorico[Data],SELICHistorico[SELIC dia]/100,AE8020,0)</f>
        <v>5.4266000000000004E-4</v>
      </c>
      <c r="AF8021" s="80">
        <f t="shared" si="524"/>
        <v>3.4297492413538762</v>
      </c>
      <c r="AG8021" s="123">
        <f t="shared" si="523"/>
        <v>3429.749241</v>
      </c>
      <c r="AH8021" s="126" cm="1">
        <f t="array" ref="AH8021">_xlfn.XLOOKUP(AD8020,CDIHistorico_[Data],CDIHistorico_[CDI dia]/100,AH8020,0)</f>
        <v>5.4266000000000004E-4</v>
      </c>
      <c r="AI8021" s="2">
        <f t="shared" si="525"/>
        <v>3.4297492413538762</v>
      </c>
    </row>
    <row r="8022" spans="26:35" hidden="1" x14ac:dyDescent="0.25">
      <c r="Z8022"/>
      <c r="AD8022" s="5">
        <f t="shared" si="526"/>
        <v>48374</v>
      </c>
      <c r="AE8022" s="96" cm="1">
        <f t="array" ref="AE8022">_xlfn.XLOOKUP(AD8021,SELICHistorico[Data],SELICHistorico[SELIC dia]/100,AE8021,0)</f>
        <v>5.4266000000000004E-4</v>
      </c>
      <c r="AF8022" s="80">
        <f t="shared" si="524"/>
        <v>3.4316104290771894</v>
      </c>
      <c r="AG8022" s="123">
        <f t="shared" si="523"/>
        <v>3431.6104289999998</v>
      </c>
      <c r="AH8022" s="126" cm="1">
        <f t="array" ref="AH8022">_xlfn.XLOOKUP(AD8021,CDIHistorico_[Data],CDIHistorico_[CDI dia]/100,AH8021,0)</f>
        <v>5.4266000000000004E-4</v>
      </c>
      <c r="AI8022" s="2">
        <f t="shared" si="525"/>
        <v>3.4316104290771894</v>
      </c>
    </row>
    <row r="8023" spans="26:35" hidden="1" x14ac:dyDescent="0.25">
      <c r="Z8023"/>
      <c r="AD8023" s="5">
        <f t="shared" si="526"/>
        <v>48375</v>
      </c>
      <c r="AE8023" s="96" cm="1">
        <f t="array" ref="AE8023">_xlfn.XLOOKUP(AD8022,SELICHistorico[Data],SELICHistorico[SELIC dia]/100,AE8022,0)</f>
        <v>5.4266000000000004E-4</v>
      </c>
      <c r="AF8023" s="80">
        <f t="shared" si="524"/>
        <v>3.4334726267926325</v>
      </c>
      <c r="AG8023" s="123">
        <f t="shared" si="523"/>
        <v>3433.4726260000002</v>
      </c>
      <c r="AH8023" s="126" cm="1">
        <f t="array" ref="AH8023">_xlfn.XLOOKUP(AD8022,CDIHistorico_[Data],CDIHistorico_[CDI dia]/100,AH8022,0)</f>
        <v>5.4266000000000004E-4</v>
      </c>
      <c r="AI8023" s="2">
        <f t="shared" si="525"/>
        <v>3.4334726267926325</v>
      </c>
    </row>
    <row r="8024" spans="26:35" hidden="1" x14ac:dyDescent="0.25">
      <c r="Z8024"/>
      <c r="AD8024" s="5">
        <f t="shared" si="526"/>
        <v>48376</v>
      </c>
      <c r="AE8024" s="96" cm="1">
        <f t="array" ref="AE8024">_xlfn.XLOOKUP(AD8023,SELICHistorico[Data],SELICHistorico[SELIC dia]/100,AE8023,0)</f>
        <v>5.4266000000000004E-4</v>
      </c>
      <c r="AF8024" s="80">
        <f t="shared" si="524"/>
        <v>3.4353358350482881</v>
      </c>
      <c r="AG8024" s="123">
        <f t="shared" si="523"/>
        <v>3435.3358349999999</v>
      </c>
      <c r="AH8024" s="126" cm="1">
        <f t="array" ref="AH8024">_xlfn.XLOOKUP(AD8023,CDIHistorico_[Data],CDIHistorico_[CDI dia]/100,AH8023,0)</f>
        <v>5.4266000000000004E-4</v>
      </c>
      <c r="AI8024" s="2">
        <f t="shared" si="525"/>
        <v>3.4353358350482881</v>
      </c>
    </row>
    <row r="8025" spans="26:35" hidden="1" x14ac:dyDescent="0.25">
      <c r="Z8025"/>
      <c r="AD8025" s="5">
        <f t="shared" si="526"/>
        <v>48379</v>
      </c>
      <c r="AE8025" s="96" cm="1">
        <f t="array" ref="AE8025">_xlfn.XLOOKUP(AD8024,SELICHistorico[Data],SELICHistorico[SELIC dia]/100,AE8024,0)</f>
        <v>5.4266000000000004E-4</v>
      </c>
      <c r="AF8025" s="80">
        <f t="shared" si="524"/>
        <v>3.4372000543925356</v>
      </c>
      <c r="AG8025" s="123">
        <f t="shared" si="523"/>
        <v>3437.2000539999999</v>
      </c>
      <c r="AH8025" s="126" cm="1">
        <f t="array" ref="AH8025">_xlfn.XLOOKUP(AD8024,CDIHistorico_[Data],CDIHistorico_[CDI dia]/100,AH8024,0)</f>
        <v>5.4266000000000004E-4</v>
      </c>
      <c r="AI8025" s="2">
        <f t="shared" si="525"/>
        <v>3.4372000543925356</v>
      </c>
    </row>
    <row r="8026" spans="26:35" hidden="1" x14ac:dyDescent="0.25">
      <c r="Z8026"/>
      <c r="AD8026" s="5">
        <f t="shared" si="526"/>
        <v>48380</v>
      </c>
      <c r="AE8026" s="96" cm="1">
        <f t="array" ref="AE8026">_xlfn.XLOOKUP(AD8025,SELICHistorico[Data],SELICHistorico[SELIC dia]/100,AE8025,0)</f>
        <v>5.4266000000000004E-4</v>
      </c>
      <c r="AF8026" s="80">
        <f t="shared" si="524"/>
        <v>3.4390652853740522</v>
      </c>
      <c r="AG8026" s="123">
        <f t="shared" si="523"/>
        <v>3439.0652850000001</v>
      </c>
      <c r="AH8026" s="126" cm="1">
        <f t="array" ref="AH8026">_xlfn.XLOOKUP(AD8025,CDIHistorico_[Data],CDIHistorico_[CDI dia]/100,AH8025,0)</f>
        <v>5.4266000000000004E-4</v>
      </c>
      <c r="AI8026" s="2">
        <f t="shared" si="525"/>
        <v>3.4390652853740522</v>
      </c>
    </row>
    <row r="8027" spans="26:35" hidden="1" x14ac:dyDescent="0.25">
      <c r="Z8027"/>
      <c r="AD8027" s="5">
        <f t="shared" si="526"/>
        <v>48381</v>
      </c>
      <c r="AE8027" s="96" cm="1">
        <f t="array" ref="AE8027">_xlfn.XLOOKUP(AD8026,SELICHistorico[Data],SELICHistorico[SELIC dia]/100,AE8026,0)</f>
        <v>5.4266000000000004E-4</v>
      </c>
      <c r="AF8027" s="80">
        <f t="shared" si="524"/>
        <v>3.4409315285418134</v>
      </c>
      <c r="AG8027" s="123">
        <f t="shared" si="523"/>
        <v>3440.9315280000001</v>
      </c>
      <c r="AH8027" s="126" cm="1">
        <f t="array" ref="AH8027">_xlfn.XLOOKUP(AD8026,CDIHistorico_[Data],CDIHistorico_[CDI dia]/100,AH8026,0)</f>
        <v>5.4266000000000004E-4</v>
      </c>
      <c r="AI8027" s="2">
        <f t="shared" si="525"/>
        <v>3.4409315285418134</v>
      </c>
    </row>
    <row r="8028" spans="26:35" hidden="1" x14ac:dyDescent="0.25">
      <c r="Z8028"/>
      <c r="AD8028" s="5">
        <f t="shared" si="526"/>
        <v>48382</v>
      </c>
      <c r="AE8028" s="96" cm="1">
        <f t="array" ref="AE8028">_xlfn.XLOOKUP(AD8027,SELICHistorico[Data],SELICHistorico[SELIC dia]/100,AE8027,0)</f>
        <v>5.4266000000000004E-4</v>
      </c>
      <c r="AF8028" s="80">
        <f t="shared" si="524"/>
        <v>3.4427987844450918</v>
      </c>
      <c r="AG8028" s="123">
        <f t="shared" si="523"/>
        <v>3442.7987840000001</v>
      </c>
      <c r="AH8028" s="126" cm="1">
        <f t="array" ref="AH8028">_xlfn.XLOOKUP(AD8027,CDIHistorico_[Data],CDIHistorico_[CDI dia]/100,AH8027,0)</f>
        <v>5.4266000000000004E-4</v>
      </c>
      <c r="AI8028" s="2">
        <f t="shared" si="525"/>
        <v>3.4427987844450918</v>
      </c>
    </row>
    <row r="8029" spans="26:35" hidden="1" x14ac:dyDescent="0.25">
      <c r="Z8029"/>
      <c r="AD8029" s="5">
        <f t="shared" si="526"/>
        <v>48383</v>
      </c>
      <c r="AE8029" s="96" cm="1">
        <f t="array" ref="AE8029">_xlfn.XLOOKUP(AD8028,SELICHistorico[Data],SELICHistorico[SELIC dia]/100,AE8028,0)</f>
        <v>5.4266000000000004E-4</v>
      </c>
      <c r="AF8029" s="80">
        <f t="shared" si="524"/>
        <v>3.4446670536334589</v>
      </c>
      <c r="AG8029" s="123">
        <f t="shared" si="523"/>
        <v>3444.6670530000001</v>
      </c>
      <c r="AH8029" s="126" cm="1">
        <f t="array" ref="AH8029">_xlfn.XLOOKUP(AD8028,CDIHistorico_[Data],CDIHistorico_[CDI dia]/100,AH8028,0)</f>
        <v>5.4266000000000004E-4</v>
      </c>
      <c r="AI8029" s="2">
        <f t="shared" si="525"/>
        <v>3.4446670536334589</v>
      </c>
    </row>
    <row r="8030" spans="26:35" hidden="1" x14ac:dyDescent="0.25">
      <c r="Z8030"/>
      <c r="AD8030" s="5">
        <f t="shared" si="526"/>
        <v>48386</v>
      </c>
      <c r="AE8030" s="96" cm="1">
        <f t="array" ref="AE8030">_xlfn.XLOOKUP(AD8029,SELICHistorico[Data],SELICHistorico[SELIC dia]/100,AE8029,0)</f>
        <v>5.4266000000000004E-4</v>
      </c>
      <c r="AF8030" s="80">
        <f t="shared" si="524"/>
        <v>3.4465363366567838</v>
      </c>
      <c r="AG8030" s="123">
        <f t="shared" si="523"/>
        <v>3446.5363360000001</v>
      </c>
      <c r="AH8030" s="126" cm="1">
        <f t="array" ref="AH8030">_xlfn.XLOOKUP(AD8029,CDIHistorico_[Data],CDIHistorico_[CDI dia]/100,AH8029,0)</f>
        <v>5.4266000000000004E-4</v>
      </c>
      <c r="AI8030" s="2">
        <f t="shared" si="525"/>
        <v>3.4465363366567838</v>
      </c>
    </row>
    <row r="8031" spans="26:35" hidden="1" x14ac:dyDescent="0.25">
      <c r="Z8031"/>
      <c r="AD8031" s="5">
        <f t="shared" si="526"/>
        <v>48387</v>
      </c>
      <c r="AE8031" s="96" cm="1">
        <f t="array" ref="AE8031">_xlfn.XLOOKUP(AD8030,SELICHistorico[Data],SELICHistorico[SELIC dia]/100,AE8030,0)</f>
        <v>5.4266000000000004E-4</v>
      </c>
      <c r="AF8031" s="80">
        <f t="shared" si="524"/>
        <v>3.448406634065234</v>
      </c>
      <c r="AG8031" s="123">
        <f t="shared" si="523"/>
        <v>3448.4066339999999</v>
      </c>
      <c r="AH8031" s="126" cm="1">
        <f t="array" ref="AH8031">_xlfn.XLOOKUP(AD8030,CDIHistorico_[Data],CDIHistorico_[CDI dia]/100,AH8030,0)</f>
        <v>5.4266000000000004E-4</v>
      </c>
      <c r="AI8031" s="2">
        <f t="shared" si="525"/>
        <v>3.448406634065234</v>
      </c>
    </row>
    <row r="8032" spans="26:35" hidden="1" x14ac:dyDescent="0.25">
      <c r="Z8032"/>
      <c r="AD8032" s="5">
        <f t="shared" si="526"/>
        <v>48388</v>
      </c>
      <c r="AE8032" s="96" cm="1">
        <f t="array" ref="AE8032">_xlfn.XLOOKUP(AD8031,SELICHistorico[Data],SELICHistorico[SELIC dia]/100,AE8031,0)</f>
        <v>5.4266000000000004E-4</v>
      </c>
      <c r="AF8032" s="80">
        <f t="shared" si="524"/>
        <v>3.4502779464092761</v>
      </c>
      <c r="AG8032" s="123">
        <f t="shared" si="523"/>
        <v>3450.2779460000002</v>
      </c>
      <c r="AH8032" s="126" cm="1">
        <f t="array" ref="AH8032">_xlfn.XLOOKUP(AD8031,CDIHistorico_[Data],CDIHistorico_[CDI dia]/100,AH8031,0)</f>
        <v>5.4266000000000004E-4</v>
      </c>
      <c r="AI8032" s="2">
        <f t="shared" si="525"/>
        <v>3.4502779464092761</v>
      </c>
    </row>
    <row r="8033" spans="26:35" hidden="1" x14ac:dyDescent="0.25">
      <c r="Z8033"/>
      <c r="AD8033" s="5">
        <f t="shared" si="526"/>
        <v>48389</v>
      </c>
      <c r="AE8033" s="96" cm="1">
        <f t="array" ref="AE8033">_xlfn.XLOOKUP(AD8032,SELICHistorico[Data],SELICHistorico[SELIC dia]/100,AE8032,0)</f>
        <v>5.4266000000000004E-4</v>
      </c>
      <c r="AF8033" s="80">
        <f t="shared" si="524"/>
        <v>3.4521502742396746</v>
      </c>
      <c r="AG8033" s="123">
        <f t="shared" si="523"/>
        <v>3452.1502740000001</v>
      </c>
      <c r="AH8033" s="126" cm="1">
        <f t="array" ref="AH8033">_xlfn.XLOOKUP(AD8032,CDIHistorico_[Data],CDIHistorico_[CDI dia]/100,AH8032,0)</f>
        <v>5.4266000000000004E-4</v>
      </c>
      <c r="AI8033" s="2">
        <f t="shared" si="525"/>
        <v>3.4521502742396746</v>
      </c>
    </row>
    <row r="8034" spans="26:35" hidden="1" x14ac:dyDescent="0.25">
      <c r="Z8034"/>
      <c r="AD8034" s="5">
        <f t="shared" si="526"/>
        <v>48390</v>
      </c>
      <c r="AE8034" s="96" cm="1">
        <f t="array" ref="AE8034">_xlfn.XLOOKUP(AD8033,SELICHistorico[Data],SELICHistorico[SELIC dia]/100,AE8033,0)</f>
        <v>5.4266000000000004E-4</v>
      </c>
      <c r="AF8034" s="80">
        <f t="shared" si="524"/>
        <v>3.4540236181074935</v>
      </c>
      <c r="AG8034" s="123">
        <f t="shared" si="523"/>
        <v>3454.0236180000002</v>
      </c>
      <c r="AH8034" s="126" cm="1">
        <f t="array" ref="AH8034">_xlfn.XLOOKUP(AD8033,CDIHistorico_[Data],CDIHistorico_[CDI dia]/100,AH8033,0)</f>
        <v>5.4266000000000004E-4</v>
      </c>
      <c r="AI8034" s="2">
        <f t="shared" si="525"/>
        <v>3.4540236181074935</v>
      </c>
    </row>
    <row r="8035" spans="26:35" hidden="1" x14ac:dyDescent="0.25">
      <c r="Z8035"/>
      <c r="AD8035" s="5">
        <f t="shared" si="526"/>
        <v>48393</v>
      </c>
      <c r="AE8035" s="96" cm="1">
        <f t="array" ref="AE8035">_xlfn.XLOOKUP(AD8034,SELICHistorico[Data],SELICHistorico[SELIC dia]/100,AE8034,0)</f>
        <v>5.4266000000000004E-4</v>
      </c>
      <c r="AF8035" s="80">
        <f t="shared" si="524"/>
        <v>3.4558979785640958</v>
      </c>
      <c r="AG8035" s="123">
        <f t="shared" si="523"/>
        <v>3455.897978</v>
      </c>
      <c r="AH8035" s="126" cm="1">
        <f t="array" ref="AH8035">_xlfn.XLOOKUP(AD8034,CDIHistorico_[Data],CDIHistorico_[CDI dia]/100,AH8034,0)</f>
        <v>5.4266000000000004E-4</v>
      </c>
      <c r="AI8035" s="2">
        <f t="shared" si="525"/>
        <v>3.4558979785640958</v>
      </c>
    </row>
    <row r="8036" spans="26:35" hidden="1" x14ac:dyDescent="0.25">
      <c r="Z8036"/>
      <c r="AD8036" s="5">
        <f t="shared" si="526"/>
        <v>48394</v>
      </c>
      <c r="AE8036" s="96" cm="1">
        <f t="array" ref="AE8036">_xlfn.XLOOKUP(AD8035,SELICHistorico[Data],SELICHistorico[SELIC dia]/100,AE8035,0)</f>
        <v>5.4266000000000004E-4</v>
      </c>
      <c r="AF8036" s="80">
        <f t="shared" si="524"/>
        <v>3.4577733561611432</v>
      </c>
      <c r="AG8036" s="123">
        <f t="shared" si="523"/>
        <v>3457.7733560000001</v>
      </c>
      <c r="AH8036" s="126" cm="1">
        <f t="array" ref="AH8036">_xlfn.XLOOKUP(AD8035,CDIHistorico_[Data],CDIHistorico_[CDI dia]/100,AH8035,0)</f>
        <v>5.4266000000000004E-4</v>
      </c>
      <c r="AI8036" s="2">
        <f t="shared" si="525"/>
        <v>3.4577733561611432</v>
      </c>
    </row>
    <row r="8037" spans="26:35" hidden="1" x14ac:dyDescent="0.25">
      <c r="Z8037"/>
      <c r="AD8037" s="5">
        <f t="shared" si="526"/>
        <v>48395</v>
      </c>
      <c r="AE8037" s="96" cm="1">
        <f t="array" ref="AE8037">_xlfn.XLOOKUP(AD8036,SELICHistorico[Data],SELICHistorico[SELIC dia]/100,AE8036,0)</f>
        <v>5.4266000000000004E-4</v>
      </c>
      <c r="AF8037" s="80">
        <f t="shared" si="524"/>
        <v>3.4596497514505979</v>
      </c>
      <c r="AG8037" s="123">
        <f t="shared" si="523"/>
        <v>3459.6497509999999</v>
      </c>
      <c r="AH8037" s="126" cm="1">
        <f t="array" ref="AH8037">_xlfn.XLOOKUP(AD8036,CDIHistorico_[Data],CDIHistorico_[CDI dia]/100,AH8036,0)</f>
        <v>5.4266000000000004E-4</v>
      </c>
      <c r="AI8037" s="2">
        <f t="shared" si="525"/>
        <v>3.4596497514505979</v>
      </c>
    </row>
    <row r="8038" spans="26:35" hidden="1" x14ac:dyDescent="0.25">
      <c r="Z8038"/>
      <c r="AD8038" s="5">
        <f t="shared" si="526"/>
        <v>48396</v>
      </c>
      <c r="AE8038" s="96" cm="1">
        <f t="array" ref="AE8038">_xlfn.XLOOKUP(AD8037,SELICHistorico[Data],SELICHistorico[SELIC dia]/100,AE8037,0)</f>
        <v>5.4266000000000004E-4</v>
      </c>
      <c r="AF8038" s="80">
        <f t="shared" si="524"/>
        <v>3.4615271649847204</v>
      </c>
      <c r="AG8038" s="123">
        <f t="shared" si="523"/>
        <v>3461.5271640000001</v>
      </c>
      <c r="AH8038" s="126" cm="1">
        <f t="array" ref="AH8038">_xlfn.XLOOKUP(AD8037,CDIHistorico_[Data],CDIHistorico_[CDI dia]/100,AH8037,0)</f>
        <v>5.4266000000000004E-4</v>
      </c>
      <c r="AI8038" s="2">
        <f t="shared" si="525"/>
        <v>3.4615271649847204</v>
      </c>
    </row>
    <row r="8039" spans="26:35" hidden="1" x14ac:dyDescent="0.25">
      <c r="Z8039"/>
      <c r="AD8039" s="5">
        <f t="shared" si="526"/>
        <v>48397</v>
      </c>
      <c r="AE8039" s="96" cm="1">
        <f t="array" ref="AE8039">_xlfn.XLOOKUP(AD8038,SELICHistorico[Data],SELICHistorico[SELIC dia]/100,AE8038,0)</f>
        <v>5.4266000000000004E-4</v>
      </c>
      <c r="AF8039" s="80">
        <f t="shared" si="524"/>
        <v>3.4634055973160711</v>
      </c>
      <c r="AG8039" s="123">
        <f t="shared" si="523"/>
        <v>3463.4055969999999</v>
      </c>
      <c r="AH8039" s="126" cm="1">
        <f t="array" ref="AH8039">_xlfn.XLOOKUP(AD8038,CDIHistorico_[Data],CDIHistorico_[CDI dia]/100,AH8038,0)</f>
        <v>5.4266000000000004E-4</v>
      </c>
      <c r="AI8039" s="2">
        <f t="shared" si="525"/>
        <v>3.4634055973160711</v>
      </c>
    </row>
    <row r="8040" spans="26:35" hidden="1" x14ac:dyDescent="0.25">
      <c r="Z8040"/>
      <c r="AD8040" s="5">
        <f t="shared" si="526"/>
        <v>48400</v>
      </c>
      <c r="AE8040" s="96" cm="1">
        <f t="array" ref="AE8040">_xlfn.XLOOKUP(AD8039,SELICHistorico[Data],SELICHistorico[SELIC dia]/100,AE8039,0)</f>
        <v>5.4266000000000004E-4</v>
      </c>
      <c r="AF8040" s="80">
        <f t="shared" si="524"/>
        <v>3.4652850489975107</v>
      </c>
      <c r="AG8040" s="123">
        <f t="shared" si="523"/>
        <v>3465.2850480000002</v>
      </c>
      <c r="AH8040" s="126" cm="1">
        <f t="array" ref="AH8040">_xlfn.XLOOKUP(AD8039,CDIHistorico_[Data],CDIHistorico_[CDI dia]/100,AH8039,0)</f>
        <v>5.4266000000000004E-4</v>
      </c>
      <c r="AI8040" s="2">
        <f t="shared" si="525"/>
        <v>3.4652850489975107</v>
      </c>
    </row>
    <row r="8041" spans="26:35" hidden="1" x14ac:dyDescent="0.25">
      <c r="Z8041"/>
      <c r="AD8041" s="5">
        <f t="shared" si="526"/>
        <v>48401</v>
      </c>
      <c r="AE8041" s="96" cm="1">
        <f t="array" ref="AE8041">_xlfn.XLOOKUP(AD8040,SELICHistorico[Data],SELICHistorico[SELIC dia]/100,AE8040,0)</f>
        <v>5.4266000000000004E-4</v>
      </c>
      <c r="AF8041" s="80">
        <f t="shared" si="524"/>
        <v>3.4671655205821996</v>
      </c>
      <c r="AG8041" s="123">
        <f t="shared" si="523"/>
        <v>3467.16552</v>
      </c>
      <c r="AH8041" s="126" cm="1">
        <f t="array" ref="AH8041">_xlfn.XLOOKUP(AD8040,CDIHistorico_[Data],CDIHistorico_[CDI dia]/100,AH8040,0)</f>
        <v>5.4266000000000004E-4</v>
      </c>
      <c r="AI8041" s="2">
        <f t="shared" si="525"/>
        <v>3.4671655205821996</v>
      </c>
    </row>
    <row r="8042" spans="26:35" hidden="1" x14ac:dyDescent="0.25">
      <c r="Z8042"/>
      <c r="AD8042" s="5">
        <f t="shared" si="526"/>
        <v>48402</v>
      </c>
      <c r="AE8042" s="96" cm="1">
        <f t="array" ref="AE8042">_xlfn.XLOOKUP(AD8041,SELICHistorico[Data],SELICHistorico[SELIC dia]/100,AE8041,0)</f>
        <v>5.4266000000000004E-4</v>
      </c>
      <c r="AF8042" s="80">
        <f t="shared" si="524"/>
        <v>3.4690470126235988</v>
      </c>
      <c r="AG8042" s="123">
        <f t="shared" si="523"/>
        <v>3469.047012</v>
      </c>
      <c r="AH8042" s="126" cm="1">
        <f t="array" ref="AH8042">_xlfn.XLOOKUP(AD8041,CDIHistorico_[Data],CDIHistorico_[CDI dia]/100,AH8041,0)</f>
        <v>5.4266000000000004E-4</v>
      </c>
      <c r="AI8042" s="2">
        <f t="shared" si="525"/>
        <v>3.4690470126235988</v>
      </c>
    </row>
    <row r="8043" spans="26:35" hidden="1" x14ac:dyDescent="0.25">
      <c r="Z8043"/>
      <c r="AD8043" s="5">
        <f t="shared" si="526"/>
        <v>48403</v>
      </c>
      <c r="AE8043" s="96" cm="1">
        <f t="array" ref="AE8043">_xlfn.XLOOKUP(AD8042,SELICHistorico[Data],SELICHistorico[SELIC dia]/100,AE8042,0)</f>
        <v>5.4266000000000004E-4</v>
      </c>
      <c r="AF8043" s="80">
        <f t="shared" si="524"/>
        <v>3.4709295256754693</v>
      </c>
      <c r="AG8043" s="123">
        <f t="shared" si="523"/>
        <v>3470.929525</v>
      </c>
      <c r="AH8043" s="126" cm="1">
        <f t="array" ref="AH8043">_xlfn.XLOOKUP(AD8042,CDIHistorico_[Data],CDIHistorico_[CDI dia]/100,AH8042,0)</f>
        <v>5.4266000000000004E-4</v>
      </c>
      <c r="AI8043" s="2">
        <f t="shared" si="525"/>
        <v>3.4709295256754693</v>
      </c>
    </row>
    <row r="8044" spans="26:35" hidden="1" x14ac:dyDescent="0.25">
      <c r="Z8044"/>
      <c r="AD8044" s="5">
        <f t="shared" si="526"/>
        <v>48404</v>
      </c>
      <c r="AE8044" s="96" cm="1">
        <f t="array" ref="AE8044">_xlfn.XLOOKUP(AD8043,SELICHistorico[Data],SELICHistorico[SELIC dia]/100,AE8043,0)</f>
        <v>5.4266000000000004E-4</v>
      </c>
      <c r="AF8044" s="80">
        <f t="shared" si="524"/>
        <v>3.4728130602918723</v>
      </c>
      <c r="AG8044" s="123">
        <f t="shared" si="523"/>
        <v>3472.81306</v>
      </c>
      <c r="AH8044" s="126" cm="1">
        <f t="array" ref="AH8044">_xlfn.XLOOKUP(AD8043,CDIHistorico_[Data],CDIHistorico_[CDI dia]/100,AH8043,0)</f>
        <v>5.4266000000000004E-4</v>
      </c>
      <c r="AI8044" s="2">
        <f t="shared" si="525"/>
        <v>3.4728130602918723</v>
      </c>
    </row>
    <row r="8045" spans="26:35" hidden="1" x14ac:dyDescent="0.25">
      <c r="Z8045"/>
      <c r="AD8045" s="5">
        <f t="shared" si="526"/>
        <v>48407</v>
      </c>
      <c r="AE8045" s="96" cm="1">
        <f t="array" ref="AE8045">_xlfn.XLOOKUP(AD8044,SELICHistorico[Data],SELICHistorico[SELIC dia]/100,AE8044,0)</f>
        <v>5.4266000000000004E-4</v>
      </c>
      <c r="AF8045" s="80">
        <f t="shared" si="524"/>
        <v>3.4746976170271706</v>
      </c>
      <c r="AG8045" s="123">
        <f t="shared" si="523"/>
        <v>3474.6976169999998</v>
      </c>
      <c r="AH8045" s="126" cm="1">
        <f t="array" ref="AH8045">_xlfn.XLOOKUP(AD8044,CDIHistorico_[Data],CDIHistorico_[CDI dia]/100,AH8044,0)</f>
        <v>5.4266000000000004E-4</v>
      </c>
      <c r="AI8045" s="2">
        <f t="shared" si="525"/>
        <v>3.4746976170271706</v>
      </c>
    </row>
    <row r="8046" spans="26:35" hidden="1" x14ac:dyDescent="0.25">
      <c r="Z8046"/>
      <c r="AD8046" s="5">
        <f t="shared" si="526"/>
        <v>48408</v>
      </c>
      <c r="AE8046" s="96" cm="1">
        <f t="array" ref="AE8046">_xlfn.XLOOKUP(AD8045,SELICHistorico[Data],SELICHistorico[SELIC dia]/100,AE8045,0)</f>
        <v>5.4266000000000004E-4</v>
      </c>
      <c r="AF8046" s="80">
        <f t="shared" si="524"/>
        <v>3.4765831964360268</v>
      </c>
      <c r="AG8046" s="123">
        <f t="shared" si="523"/>
        <v>3476.583196</v>
      </c>
      <c r="AH8046" s="126" cm="1">
        <f t="array" ref="AH8046">_xlfn.XLOOKUP(AD8045,CDIHistorico_[Data],CDIHistorico_[CDI dia]/100,AH8045,0)</f>
        <v>5.4266000000000004E-4</v>
      </c>
      <c r="AI8046" s="2">
        <f t="shared" si="525"/>
        <v>3.4765831964360268</v>
      </c>
    </row>
    <row r="8047" spans="26:35" hidden="1" x14ac:dyDescent="0.25">
      <c r="Z8047"/>
      <c r="AD8047" s="5">
        <f t="shared" si="526"/>
        <v>48409</v>
      </c>
      <c r="AE8047" s="96" cm="1">
        <f t="array" ref="AE8047">_xlfn.XLOOKUP(AD8046,SELICHistorico[Data],SELICHistorico[SELIC dia]/100,AE8046,0)</f>
        <v>5.4266000000000004E-4</v>
      </c>
      <c r="AF8047" s="80">
        <f t="shared" si="524"/>
        <v>3.4784697990734048</v>
      </c>
      <c r="AG8047" s="123">
        <f t="shared" si="523"/>
        <v>3478.469799</v>
      </c>
      <c r="AH8047" s="126" cm="1">
        <f t="array" ref="AH8047">_xlfn.XLOOKUP(AD8046,CDIHistorico_[Data],CDIHistorico_[CDI dia]/100,AH8046,0)</f>
        <v>5.4266000000000004E-4</v>
      </c>
      <c r="AI8047" s="2">
        <f t="shared" si="525"/>
        <v>3.4784697990734048</v>
      </c>
    </row>
    <row r="8048" spans="26:35" hidden="1" x14ac:dyDescent="0.25">
      <c r="Z8048"/>
      <c r="AD8048" s="5">
        <f t="shared" si="526"/>
        <v>48410</v>
      </c>
      <c r="AE8048" s="96" cm="1">
        <f t="array" ref="AE8048">_xlfn.XLOOKUP(AD8047,SELICHistorico[Data],SELICHistorico[SELIC dia]/100,AE8047,0)</f>
        <v>5.4266000000000004E-4</v>
      </c>
      <c r="AF8048" s="80">
        <f t="shared" si="524"/>
        <v>3.4803574254945699</v>
      </c>
      <c r="AG8048" s="123">
        <f t="shared" si="523"/>
        <v>3480.3574250000001</v>
      </c>
      <c r="AH8048" s="126" cm="1">
        <f t="array" ref="AH8048">_xlfn.XLOOKUP(AD8047,CDIHistorico_[Data],CDIHistorico_[CDI dia]/100,AH8047,0)</f>
        <v>5.4266000000000004E-4</v>
      </c>
      <c r="AI8048" s="2">
        <f t="shared" si="525"/>
        <v>3.4803574254945699</v>
      </c>
    </row>
    <row r="8049" spans="26:35" hidden="1" x14ac:dyDescent="0.25">
      <c r="Z8049"/>
      <c r="AD8049" s="5">
        <f t="shared" si="526"/>
        <v>48411</v>
      </c>
      <c r="AE8049" s="96" cm="1">
        <f t="array" ref="AE8049">_xlfn.XLOOKUP(AD8048,SELICHistorico[Data],SELICHistorico[SELIC dia]/100,AE8048,0)</f>
        <v>5.4266000000000004E-4</v>
      </c>
      <c r="AF8049" s="80">
        <f t="shared" si="524"/>
        <v>3.4822460762550889</v>
      </c>
      <c r="AG8049" s="123">
        <f t="shared" si="523"/>
        <v>3482.2460759999999</v>
      </c>
      <c r="AH8049" s="126" cm="1">
        <f t="array" ref="AH8049">_xlfn.XLOOKUP(AD8048,CDIHistorico_[Data],CDIHistorico_[CDI dia]/100,AH8048,0)</f>
        <v>5.4266000000000004E-4</v>
      </c>
      <c r="AI8049" s="2">
        <f t="shared" si="525"/>
        <v>3.4822460762550889</v>
      </c>
    </row>
    <row r="8050" spans="26:35" hidden="1" x14ac:dyDescent="0.25">
      <c r="Z8050"/>
      <c r="AD8050" s="5">
        <f t="shared" si="526"/>
        <v>48414</v>
      </c>
      <c r="AE8050" s="96" cm="1">
        <f t="array" ref="AE8050">_xlfn.XLOOKUP(AD8049,SELICHistorico[Data],SELICHistorico[SELIC dia]/100,AE8049,0)</f>
        <v>5.4266000000000004E-4</v>
      </c>
      <c r="AF8050" s="80">
        <f t="shared" si="524"/>
        <v>3.4841357519108294</v>
      </c>
      <c r="AG8050" s="123">
        <f t="shared" si="523"/>
        <v>3484.1357509999998</v>
      </c>
      <c r="AH8050" s="126" cm="1">
        <f t="array" ref="AH8050">_xlfn.XLOOKUP(AD8049,CDIHistorico_[Data],CDIHistorico_[CDI dia]/100,AH8049,0)</f>
        <v>5.4266000000000004E-4</v>
      </c>
      <c r="AI8050" s="2">
        <f t="shared" si="525"/>
        <v>3.4841357519108294</v>
      </c>
    </row>
    <row r="8051" spans="26:35" hidden="1" x14ac:dyDescent="0.25">
      <c r="Z8051"/>
      <c r="AD8051" s="5">
        <f t="shared" si="526"/>
        <v>48415</v>
      </c>
      <c r="AE8051" s="96" cm="1">
        <f t="array" ref="AE8051">_xlfn.XLOOKUP(AD8050,SELICHistorico[Data],SELICHistorico[SELIC dia]/100,AE8050,0)</f>
        <v>5.4266000000000004E-4</v>
      </c>
      <c r="AF8051" s="80">
        <f t="shared" si="524"/>
        <v>3.4860264530179612</v>
      </c>
      <c r="AG8051" s="123">
        <f t="shared" si="523"/>
        <v>3486.0264529999999</v>
      </c>
      <c r="AH8051" s="126" cm="1">
        <f t="array" ref="AH8051">_xlfn.XLOOKUP(AD8050,CDIHistorico_[Data],CDIHistorico_[CDI dia]/100,AH8050,0)</f>
        <v>5.4266000000000004E-4</v>
      </c>
      <c r="AI8051" s="2">
        <f t="shared" si="525"/>
        <v>3.4860264530179612</v>
      </c>
    </row>
    <row r="8052" spans="26:35" hidden="1" x14ac:dyDescent="0.25">
      <c r="Z8052"/>
      <c r="AD8052" s="5">
        <f t="shared" si="526"/>
        <v>48416</v>
      </c>
      <c r="AE8052" s="96" cm="1">
        <f t="array" ref="AE8052">_xlfn.XLOOKUP(AD8051,SELICHistorico[Data],SELICHistorico[SELIC dia]/100,AE8051,0)</f>
        <v>5.4266000000000004E-4</v>
      </c>
      <c r="AF8052" s="80">
        <f t="shared" si="524"/>
        <v>3.4879181801329562</v>
      </c>
      <c r="AG8052" s="123">
        <f t="shared" si="523"/>
        <v>3487.9181800000001</v>
      </c>
      <c r="AH8052" s="126" cm="1">
        <f t="array" ref="AH8052">_xlfn.XLOOKUP(AD8051,CDIHistorico_[Data],CDIHistorico_[CDI dia]/100,AH8051,0)</f>
        <v>5.4266000000000004E-4</v>
      </c>
      <c r="AI8052" s="2">
        <f t="shared" si="525"/>
        <v>3.4879181801329562</v>
      </c>
    </row>
    <row r="8053" spans="26:35" hidden="1" x14ac:dyDescent="0.25">
      <c r="Z8053"/>
      <c r="AD8053" s="5">
        <f t="shared" si="526"/>
        <v>48417</v>
      </c>
      <c r="AE8053" s="96" cm="1">
        <f t="array" ref="AE8053">_xlfn.XLOOKUP(AD8052,SELICHistorico[Data],SELICHistorico[SELIC dia]/100,AE8052,0)</f>
        <v>5.4266000000000004E-4</v>
      </c>
      <c r="AF8053" s="80">
        <f t="shared" si="524"/>
        <v>3.4898109338125871</v>
      </c>
      <c r="AG8053" s="123">
        <f t="shared" si="523"/>
        <v>3489.8109330000002</v>
      </c>
      <c r="AH8053" s="126" cm="1">
        <f t="array" ref="AH8053">_xlfn.XLOOKUP(AD8052,CDIHistorico_[Data],CDIHistorico_[CDI dia]/100,AH8052,0)</f>
        <v>5.4266000000000004E-4</v>
      </c>
      <c r="AI8053" s="2">
        <f t="shared" si="525"/>
        <v>3.4898109338125871</v>
      </c>
    </row>
    <row r="8054" spans="26:35" hidden="1" x14ac:dyDescent="0.25">
      <c r="Z8054"/>
      <c r="AD8054" s="5">
        <f t="shared" si="526"/>
        <v>48418</v>
      </c>
      <c r="AE8054" s="96" cm="1">
        <f t="array" ref="AE8054">_xlfn.XLOOKUP(AD8053,SELICHistorico[Data],SELICHistorico[SELIC dia]/100,AE8053,0)</f>
        <v>5.4266000000000004E-4</v>
      </c>
      <c r="AF8054" s="80">
        <f t="shared" si="524"/>
        <v>3.4917047146139297</v>
      </c>
      <c r="AG8054" s="123">
        <f t="shared" si="523"/>
        <v>3491.704714</v>
      </c>
      <c r="AH8054" s="126" cm="1">
        <f t="array" ref="AH8054">_xlfn.XLOOKUP(AD8053,CDIHistorico_[Data],CDIHistorico_[CDI dia]/100,AH8053,0)</f>
        <v>5.4266000000000004E-4</v>
      </c>
      <c r="AI8054" s="2">
        <f t="shared" si="525"/>
        <v>3.4917047146139297</v>
      </c>
    </row>
    <row r="8055" spans="26:35" hidden="1" x14ac:dyDescent="0.25">
      <c r="Z8055"/>
      <c r="AD8055" s="5">
        <f t="shared" si="526"/>
        <v>48421</v>
      </c>
      <c r="AE8055" s="96" cm="1">
        <f t="array" ref="AE8055">_xlfn.XLOOKUP(AD8054,SELICHistorico[Data],SELICHistorico[SELIC dia]/100,AE8054,0)</f>
        <v>5.4266000000000004E-4</v>
      </c>
      <c r="AF8055" s="80">
        <f t="shared" si="524"/>
        <v>3.4935995230943622</v>
      </c>
      <c r="AG8055" s="123">
        <f t="shared" si="523"/>
        <v>3493.5995229999999</v>
      </c>
      <c r="AH8055" s="126" cm="1">
        <f t="array" ref="AH8055">_xlfn.XLOOKUP(AD8054,CDIHistorico_[Data],CDIHistorico_[CDI dia]/100,AH8054,0)</f>
        <v>5.4266000000000004E-4</v>
      </c>
      <c r="AI8055" s="2">
        <f t="shared" si="525"/>
        <v>3.4935995230943622</v>
      </c>
    </row>
    <row r="8056" spans="26:35" hidden="1" x14ac:dyDescent="0.25">
      <c r="Z8056"/>
      <c r="AD8056" s="5">
        <f t="shared" si="526"/>
        <v>48422</v>
      </c>
      <c r="AE8056" s="96" cm="1">
        <f t="array" ref="AE8056">_xlfn.XLOOKUP(AD8055,SELICHistorico[Data],SELICHistorico[SELIC dia]/100,AE8055,0)</f>
        <v>5.4266000000000004E-4</v>
      </c>
      <c r="AF8056" s="80">
        <f t="shared" si="524"/>
        <v>3.4954953598115646</v>
      </c>
      <c r="AG8056" s="123">
        <f t="shared" si="523"/>
        <v>3495.495359</v>
      </c>
      <c r="AH8056" s="126" cm="1">
        <f t="array" ref="AH8056">_xlfn.XLOOKUP(AD8055,CDIHistorico_[Data],CDIHistorico_[CDI dia]/100,AH8055,0)</f>
        <v>5.4266000000000004E-4</v>
      </c>
      <c r="AI8056" s="2">
        <f t="shared" si="525"/>
        <v>3.4954953598115646</v>
      </c>
    </row>
    <row r="8057" spans="26:35" hidden="1" x14ac:dyDescent="0.25">
      <c r="Z8057"/>
      <c r="AD8057" s="5">
        <f t="shared" si="526"/>
        <v>48423</v>
      </c>
      <c r="AE8057" s="96" cm="1">
        <f t="array" ref="AE8057">_xlfn.XLOOKUP(AD8056,SELICHistorico[Data],SELICHistorico[SELIC dia]/100,AE8056,0)</f>
        <v>5.4266000000000004E-4</v>
      </c>
      <c r="AF8057" s="80">
        <f t="shared" si="524"/>
        <v>3.4973922253235199</v>
      </c>
      <c r="AG8057" s="123">
        <f t="shared" si="523"/>
        <v>3497.3922250000001</v>
      </c>
      <c r="AH8057" s="126" cm="1">
        <f t="array" ref="AH8057">_xlfn.XLOOKUP(AD8056,CDIHistorico_[Data],CDIHistorico_[CDI dia]/100,AH8056,0)</f>
        <v>5.4266000000000004E-4</v>
      </c>
      <c r="AI8057" s="2">
        <f t="shared" si="525"/>
        <v>3.4973922253235199</v>
      </c>
    </row>
    <row r="8058" spans="26:35" hidden="1" x14ac:dyDescent="0.25">
      <c r="Z8058"/>
      <c r="AD8058" s="5">
        <f t="shared" si="526"/>
        <v>48424</v>
      </c>
      <c r="AE8058" s="96" cm="1">
        <f t="array" ref="AE8058">_xlfn.XLOOKUP(AD8057,SELICHistorico[Data],SELICHistorico[SELIC dia]/100,AE8057,0)</f>
        <v>5.4266000000000004E-4</v>
      </c>
      <c r="AF8058" s="80">
        <f t="shared" si="524"/>
        <v>3.499290120188514</v>
      </c>
      <c r="AG8058" s="123">
        <f t="shared" si="523"/>
        <v>3499.2901200000001</v>
      </c>
      <c r="AH8058" s="126" cm="1">
        <f t="array" ref="AH8058">_xlfn.XLOOKUP(AD8057,CDIHistorico_[Data],CDIHistorico_[CDI dia]/100,AH8057,0)</f>
        <v>5.4266000000000004E-4</v>
      </c>
      <c r="AI8058" s="2">
        <f t="shared" si="525"/>
        <v>3.499290120188514</v>
      </c>
    </row>
    <row r="8059" spans="26:35" hidden="1" x14ac:dyDescent="0.25">
      <c r="Z8059"/>
      <c r="AD8059" s="5">
        <f t="shared" si="526"/>
        <v>48425</v>
      </c>
      <c r="AE8059" s="96" cm="1">
        <f t="array" ref="AE8059">_xlfn.XLOOKUP(AD8058,SELICHistorico[Data],SELICHistorico[SELIC dia]/100,AE8058,0)</f>
        <v>5.4266000000000004E-4</v>
      </c>
      <c r="AF8059" s="80">
        <f t="shared" si="524"/>
        <v>3.5011890449651357</v>
      </c>
      <c r="AG8059" s="123">
        <f t="shared" si="523"/>
        <v>3501.1890440000002</v>
      </c>
      <c r="AH8059" s="126" cm="1">
        <f t="array" ref="AH8059">_xlfn.XLOOKUP(AD8058,CDIHistorico_[Data],CDIHistorico_[CDI dia]/100,AH8058,0)</f>
        <v>5.4266000000000004E-4</v>
      </c>
      <c r="AI8059" s="2">
        <f t="shared" si="525"/>
        <v>3.5011890449651357</v>
      </c>
    </row>
    <row r="8060" spans="26:35" hidden="1" x14ac:dyDescent="0.25">
      <c r="Z8060"/>
      <c r="AD8060" s="5">
        <f t="shared" si="526"/>
        <v>48428</v>
      </c>
      <c r="AE8060" s="96" cm="1">
        <f t="array" ref="AE8060">_xlfn.XLOOKUP(AD8059,SELICHistorico[Data],SELICHistorico[SELIC dia]/100,AE8059,0)</f>
        <v>5.4266000000000004E-4</v>
      </c>
      <c r="AF8060" s="80">
        <f t="shared" si="524"/>
        <v>3.5030890002122765</v>
      </c>
      <c r="AG8060" s="123">
        <f t="shared" si="523"/>
        <v>3503.0889999999999</v>
      </c>
      <c r="AH8060" s="126" cm="1">
        <f t="array" ref="AH8060">_xlfn.XLOOKUP(AD8059,CDIHistorico_[Data],CDIHistorico_[CDI dia]/100,AH8059,0)</f>
        <v>5.4266000000000004E-4</v>
      </c>
      <c r="AI8060" s="2">
        <f t="shared" si="525"/>
        <v>3.5030890002122765</v>
      </c>
    </row>
    <row r="8061" spans="26:35" hidden="1" x14ac:dyDescent="0.25">
      <c r="Z8061"/>
      <c r="AD8061" s="5">
        <f t="shared" si="526"/>
        <v>48429</v>
      </c>
      <c r="AE8061" s="96" cm="1">
        <f t="array" ref="AE8061">_xlfn.XLOOKUP(AD8060,SELICHistorico[Data],SELICHistorico[SELIC dia]/100,AE8060,0)</f>
        <v>5.4266000000000004E-4</v>
      </c>
      <c r="AF8061" s="80">
        <f t="shared" si="524"/>
        <v>3.5049899864891318</v>
      </c>
      <c r="AG8061" s="123">
        <f t="shared" si="523"/>
        <v>3504.989986</v>
      </c>
      <c r="AH8061" s="126" cm="1">
        <f t="array" ref="AH8061">_xlfn.XLOOKUP(AD8060,CDIHistorico_[Data],CDIHistorico_[CDI dia]/100,AH8060,0)</f>
        <v>5.4266000000000004E-4</v>
      </c>
      <c r="AI8061" s="2">
        <f t="shared" si="525"/>
        <v>3.5049899864891318</v>
      </c>
    </row>
    <row r="8062" spans="26:35" hidden="1" x14ac:dyDescent="0.25">
      <c r="Z8062"/>
      <c r="AD8062" s="5">
        <f t="shared" si="526"/>
        <v>48430</v>
      </c>
      <c r="AE8062" s="96" cm="1">
        <f t="array" ref="AE8062">_xlfn.XLOOKUP(AD8061,SELICHistorico[Data],SELICHistorico[SELIC dia]/100,AE8061,0)</f>
        <v>5.4266000000000004E-4</v>
      </c>
      <c r="AF8062" s="80">
        <f t="shared" si="524"/>
        <v>3.5068920043552003</v>
      </c>
      <c r="AG8062" s="123">
        <f t="shared" si="523"/>
        <v>3506.8920039999998</v>
      </c>
      <c r="AH8062" s="126" cm="1">
        <f t="array" ref="AH8062">_xlfn.XLOOKUP(AD8061,CDIHistorico_[Data],CDIHistorico_[CDI dia]/100,AH8061,0)</f>
        <v>5.4266000000000004E-4</v>
      </c>
      <c r="AI8062" s="2">
        <f t="shared" si="525"/>
        <v>3.5068920043552003</v>
      </c>
    </row>
    <row r="8063" spans="26:35" hidden="1" x14ac:dyDescent="0.25">
      <c r="Z8063"/>
      <c r="AD8063" s="5">
        <f t="shared" si="526"/>
        <v>48431</v>
      </c>
      <c r="AE8063" s="96" cm="1">
        <f t="array" ref="AE8063">_xlfn.XLOOKUP(AD8062,SELICHistorico[Data],SELICHistorico[SELIC dia]/100,AE8062,0)</f>
        <v>5.4266000000000004E-4</v>
      </c>
      <c r="AF8063" s="80">
        <f t="shared" si="524"/>
        <v>3.5087950543702839</v>
      </c>
      <c r="AG8063" s="123">
        <f t="shared" si="523"/>
        <v>3508.7950540000002</v>
      </c>
      <c r="AH8063" s="126" cm="1">
        <f t="array" ref="AH8063">_xlfn.XLOOKUP(AD8062,CDIHistorico_[Data],CDIHistorico_[CDI dia]/100,AH8062,0)</f>
        <v>5.4266000000000004E-4</v>
      </c>
      <c r="AI8063" s="2">
        <f t="shared" si="525"/>
        <v>3.5087950543702839</v>
      </c>
    </row>
    <row r="8064" spans="26:35" hidden="1" x14ac:dyDescent="0.25">
      <c r="Z8064"/>
      <c r="AD8064" s="5">
        <f t="shared" si="526"/>
        <v>48432</v>
      </c>
      <c r="AE8064" s="96" cm="1">
        <f t="array" ref="AE8064">_xlfn.XLOOKUP(AD8063,SELICHistorico[Data],SELICHistorico[SELIC dia]/100,AE8063,0)</f>
        <v>5.4266000000000004E-4</v>
      </c>
      <c r="AF8064" s="80">
        <f t="shared" si="524"/>
        <v>3.5106991370944884</v>
      </c>
      <c r="AG8064" s="123">
        <f t="shared" si="523"/>
        <v>3510.6991370000001</v>
      </c>
      <c r="AH8064" s="126" cm="1">
        <f t="array" ref="AH8064">_xlfn.XLOOKUP(AD8063,CDIHistorico_[Data],CDIHistorico_[CDI dia]/100,AH8063,0)</f>
        <v>5.4266000000000004E-4</v>
      </c>
      <c r="AI8064" s="2">
        <f t="shared" si="525"/>
        <v>3.5106991370944884</v>
      </c>
    </row>
    <row r="8065" spans="26:35" hidden="1" x14ac:dyDescent="0.25">
      <c r="Z8065"/>
      <c r="AD8065" s="5">
        <f t="shared" si="526"/>
        <v>48435</v>
      </c>
      <c r="AE8065" s="96" cm="1">
        <f t="array" ref="AE8065">_xlfn.XLOOKUP(AD8064,SELICHistorico[Data],SELICHistorico[SELIC dia]/100,AE8064,0)</f>
        <v>5.4266000000000004E-4</v>
      </c>
      <c r="AF8065" s="80">
        <f t="shared" si="524"/>
        <v>3.5126042530882242</v>
      </c>
      <c r="AG8065" s="123">
        <f t="shared" si="523"/>
        <v>3512.604253</v>
      </c>
      <c r="AH8065" s="126" cm="1">
        <f t="array" ref="AH8065">_xlfn.XLOOKUP(AD8064,CDIHistorico_[Data],CDIHistorico_[CDI dia]/100,AH8064,0)</f>
        <v>5.4266000000000004E-4</v>
      </c>
      <c r="AI8065" s="2">
        <f t="shared" si="525"/>
        <v>3.5126042530882242</v>
      </c>
    </row>
    <row r="8066" spans="26:35" hidden="1" x14ac:dyDescent="0.25">
      <c r="Z8066"/>
      <c r="AD8066" s="5">
        <f t="shared" si="526"/>
        <v>48436</v>
      </c>
      <c r="AE8066" s="96" cm="1">
        <f t="array" ref="AE8066">_xlfn.XLOOKUP(AD8065,SELICHistorico[Data],SELICHistorico[SELIC dia]/100,AE8065,0)</f>
        <v>5.4266000000000004E-4</v>
      </c>
      <c r="AF8066" s="80">
        <f t="shared" si="524"/>
        <v>3.514510402912205</v>
      </c>
      <c r="AG8066" s="123">
        <f t="shared" si="523"/>
        <v>3514.5104019999999</v>
      </c>
      <c r="AH8066" s="126" cm="1">
        <f t="array" ref="AH8066">_xlfn.XLOOKUP(AD8065,CDIHistorico_[Data],CDIHistorico_[CDI dia]/100,AH8065,0)</f>
        <v>5.4266000000000004E-4</v>
      </c>
      <c r="AI8066" s="2">
        <f t="shared" si="525"/>
        <v>3.514510402912205</v>
      </c>
    </row>
    <row r="8067" spans="26:35" hidden="1" x14ac:dyDescent="0.25">
      <c r="Z8067"/>
      <c r="AD8067" s="5">
        <f t="shared" si="526"/>
        <v>48437</v>
      </c>
      <c r="AE8067" s="96" cm="1">
        <f t="array" ref="AE8067">_xlfn.XLOOKUP(AD8066,SELICHistorico[Data],SELICHistorico[SELIC dia]/100,AE8066,0)</f>
        <v>5.4266000000000004E-4</v>
      </c>
      <c r="AF8067" s="80">
        <f t="shared" si="524"/>
        <v>3.5164175871274495</v>
      </c>
      <c r="AG8067" s="123">
        <f t="shared" si="523"/>
        <v>3516.4175869999999</v>
      </c>
      <c r="AH8067" s="126" cm="1">
        <f t="array" ref="AH8067">_xlfn.XLOOKUP(AD8066,CDIHistorico_[Data],CDIHistorico_[CDI dia]/100,AH8066,0)</f>
        <v>5.4266000000000004E-4</v>
      </c>
      <c r="AI8067" s="2">
        <f t="shared" si="525"/>
        <v>3.5164175871274495</v>
      </c>
    </row>
    <row r="8068" spans="26:35" hidden="1" x14ac:dyDescent="0.25">
      <c r="Z8068"/>
      <c r="AD8068" s="5">
        <f t="shared" si="526"/>
        <v>48438</v>
      </c>
      <c r="AE8068" s="96" cm="1">
        <f t="array" ref="AE8068">_xlfn.XLOOKUP(AD8067,SELICHistorico[Data],SELICHistorico[SELIC dia]/100,AE8067,0)</f>
        <v>5.4266000000000004E-4</v>
      </c>
      <c r="AF8068" s="80">
        <f t="shared" si="524"/>
        <v>3.5183258062952802</v>
      </c>
      <c r="AG8068" s="123">
        <f t="shared" si="523"/>
        <v>3518.3258059999998</v>
      </c>
      <c r="AH8068" s="126" cm="1">
        <f t="array" ref="AH8068">_xlfn.XLOOKUP(AD8067,CDIHistorico_[Data],CDIHistorico_[CDI dia]/100,AH8067,0)</f>
        <v>5.4266000000000004E-4</v>
      </c>
      <c r="AI8068" s="2">
        <f t="shared" si="525"/>
        <v>3.5183258062952802</v>
      </c>
    </row>
    <row r="8069" spans="26:35" hidden="1" x14ac:dyDescent="0.25">
      <c r="Z8069"/>
      <c r="AD8069" s="5">
        <f t="shared" si="526"/>
        <v>48439</v>
      </c>
      <c r="AE8069" s="96" cm="1">
        <f t="array" ref="AE8069">_xlfn.XLOOKUP(AD8068,SELICHistorico[Data],SELICHistorico[SELIC dia]/100,AE8068,0)</f>
        <v>5.4266000000000004E-4</v>
      </c>
      <c r="AF8069" s="80">
        <f t="shared" si="524"/>
        <v>3.5202350609773245</v>
      </c>
      <c r="AG8069" s="123">
        <f t="shared" si="523"/>
        <v>3520.23506</v>
      </c>
      <c r="AH8069" s="126" cm="1">
        <f t="array" ref="AH8069">_xlfn.XLOOKUP(AD8068,CDIHistorico_[Data],CDIHistorico_[CDI dia]/100,AH8068,0)</f>
        <v>5.4266000000000004E-4</v>
      </c>
      <c r="AI8069" s="2">
        <f t="shared" si="525"/>
        <v>3.5202350609773245</v>
      </c>
    </row>
    <row r="8070" spans="26:35" hidden="1" x14ac:dyDescent="0.25">
      <c r="Z8070"/>
      <c r="AD8070" s="5">
        <f t="shared" si="526"/>
        <v>48442</v>
      </c>
      <c r="AE8070" s="96" cm="1">
        <f t="array" ref="AE8070">_xlfn.XLOOKUP(AD8069,SELICHistorico[Data],SELICHistorico[SELIC dia]/100,AE8069,0)</f>
        <v>5.4266000000000004E-4</v>
      </c>
      <c r="AF8070" s="80">
        <f t="shared" si="524"/>
        <v>3.5221453517355146</v>
      </c>
      <c r="AG8070" s="123">
        <f t="shared" si="523"/>
        <v>3522.1453510000001</v>
      </c>
      <c r="AH8070" s="126" cm="1">
        <f t="array" ref="AH8070">_xlfn.XLOOKUP(AD8069,CDIHistorico_[Data],CDIHistorico_[CDI dia]/100,AH8069,0)</f>
        <v>5.4266000000000004E-4</v>
      </c>
      <c r="AI8070" s="2">
        <f t="shared" si="525"/>
        <v>3.5221453517355146</v>
      </c>
    </row>
    <row r="8071" spans="26:35" hidden="1" x14ac:dyDescent="0.25">
      <c r="Z8071"/>
      <c r="AD8071" s="5">
        <f t="shared" si="526"/>
        <v>48443</v>
      </c>
      <c r="AE8071" s="96" cm="1">
        <f t="array" ref="AE8071">_xlfn.XLOOKUP(AD8070,SELICHistorico[Data],SELICHistorico[SELIC dia]/100,AE8070,0)</f>
        <v>5.4266000000000004E-4</v>
      </c>
      <c r="AF8071" s="80">
        <f t="shared" si="524"/>
        <v>3.5240566791320873</v>
      </c>
      <c r="AG8071" s="123">
        <f t="shared" si="523"/>
        <v>3524.0566789999998</v>
      </c>
      <c r="AH8071" s="126" cm="1">
        <f t="array" ref="AH8071">_xlfn.XLOOKUP(AD8070,CDIHistorico_[Data],CDIHistorico_[CDI dia]/100,AH8070,0)</f>
        <v>5.4266000000000004E-4</v>
      </c>
      <c r="AI8071" s="2">
        <f t="shared" si="525"/>
        <v>3.5240566791320873</v>
      </c>
    </row>
    <row r="8072" spans="26:35" hidden="1" x14ac:dyDescent="0.25">
      <c r="Z8072"/>
      <c r="AD8072" s="5">
        <f t="shared" si="526"/>
        <v>48444</v>
      </c>
      <c r="AE8072" s="96" cm="1">
        <f t="array" ref="AE8072">_xlfn.XLOOKUP(AD8071,SELICHistorico[Data],SELICHistorico[SELIC dia]/100,AE8071,0)</f>
        <v>5.4266000000000004E-4</v>
      </c>
      <c r="AF8072" s="80">
        <f t="shared" si="524"/>
        <v>3.5259690437295852</v>
      </c>
      <c r="AG8072" s="123">
        <f t="shared" si="523"/>
        <v>3525.9690430000001</v>
      </c>
      <c r="AH8072" s="126" cm="1">
        <f t="array" ref="AH8072">_xlfn.XLOOKUP(AD8071,CDIHistorico_[Data],CDIHistorico_[CDI dia]/100,AH8071,0)</f>
        <v>5.4266000000000004E-4</v>
      </c>
      <c r="AI8072" s="2">
        <f t="shared" si="525"/>
        <v>3.5259690437295852</v>
      </c>
    </row>
    <row r="8073" spans="26:35" hidden="1" x14ac:dyDescent="0.25">
      <c r="Z8073"/>
      <c r="AD8073" s="5">
        <f t="shared" si="526"/>
        <v>48445</v>
      </c>
      <c r="AE8073" s="96" cm="1">
        <f t="array" ref="AE8073">_xlfn.XLOOKUP(AD8072,SELICHistorico[Data],SELICHistorico[SELIC dia]/100,AE8072,0)</f>
        <v>5.4266000000000004E-4</v>
      </c>
      <c r="AF8073" s="80">
        <f t="shared" si="524"/>
        <v>3.5278824460908558</v>
      </c>
      <c r="AG8073" s="123">
        <f t="shared" si="523"/>
        <v>3527.8824460000001</v>
      </c>
      <c r="AH8073" s="126" cm="1">
        <f t="array" ref="AH8073">_xlfn.XLOOKUP(AD8072,CDIHistorico_[Data],CDIHistorico_[CDI dia]/100,AH8072,0)</f>
        <v>5.4266000000000004E-4</v>
      </c>
      <c r="AI8073" s="2">
        <f t="shared" si="525"/>
        <v>3.5278824460908558</v>
      </c>
    </row>
    <row r="8074" spans="26:35" hidden="1" x14ac:dyDescent="0.25">
      <c r="Z8074"/>
      <c r="AD8074" s="5">
        <f t="shared" si="526"/>
        <v>48446</v>
      </c>
      <c r="AE8074" s="96" cm="1">
        <f t="array" ref="AE8074">_xlfn.XLOOKUP(AD8073,SELICHistorico[Data],SELICHistorico[SELIC dia]/100,AE8073,0)</f>
        <v>5.4266000000000004E-4</v>
      </c>
      <c r="AF8074" s="80">
        <f t="shared" si="524"/>
        <v>3.5297968867790517</v>
      </c>
      <c r="AG8074" s="123">
        <f t="shared" si="523"/>
        <v>3529.7968860000001</v>
      </c>
      <c r="AH8074" s="126" cm="1">
        <f t="array" ref="AH8074">_xlfn.XLOOKUP(AD8073,CDIHistorico_[Data],CDIHistorico_[CDI dia]/100,AH8073,0)</f>
        <v>5.4266000000000004E-4</v>
      </c>
      <c r="AI8074" s="2">
        <f t="shared" si="525"/>
        <v>3.5297968867790517</v>
      </c>
    </row>
    <row r="8075" spans="26:35" hidden="1" x14ac:dyDescent="0.25">
      <c r="Z8075"/>
      <c r="AD8075" s="5">
        <f t="shared" si="526"/>
        <v>48449</v>
      </c>
      <c r="AE8075" s="96" cm="1">
        <f t="array" ref="AE8075">_xlfn.XLOOKUP(AD8074,SELICHistorico[Data],SELICHistorico[SELIC dia]/100,AE8074,0)</f>
        <v>5.4266000000000004E-4</v>
      </c>
      <c r="AF8075" s="80">
        <f t="shared" si="524"/>
        <v>3.5317123663576311</v>
      </c>
      <c r="AG8075" s="123">
        <f t="shared" si="523"/>
        <v>3531.7123660000002</v>
      </c>
      <c r="AH8075" s="126" cm="1">
        <f t="array" ref="AH8075">_xlfn.XLOOKUP(AD8074,CDIHistorico_[Data],CDIHistorico_[CDI dia]/100,AH8074,0)</f>
        <v>5.4266000000000004E-4</v>
      </c>
      <c r="AI8075" s="2">
        <f t="shared" si="525"/>
        <v>3.5317123663576311</v>
      </c>
    </row>
    <row r="8076" spans="26:35" hidden="1" x14ac:dyDescent="0.25">
      <c r="Z8076"/>
      <c r="AD8076" s="5">
        <f t="shared" si="526"/>
        <v>48450</v>
      </c>
      <c r="AE8076" s="96" cm="1">
        <f t="array" ref="AE8076">_xlfn.XLOOKUP(AD8075,SELICHistorico[Data],SELICHistorico[SELIC dia]/100,AE8075,0)</f>
        <v>5.4266000000000004E-4</v>
      </c>
      <c r="AF8076" s="80">
        <f t="shared" si="524"/>
        <v>3.533628885390359</v>
      </c>
      <c r="AG8076" s="123">
        <f t="shared" ref="AG8076:AG8139" si="527">TRUNC(1000*AF8076,6)</f>
        <v>3533.6288850000001</v>
      </c>
      <c r="AH8076" s="126" cm="1">
        <f t="array" ref="AH8076">_xlfn.XLOOKUP(AD8075,CDIHistorico_[Data],CDIHistorico_[CDI dia]/100,AH8075,0)</f>
        <v>5.4266000000000004E-4</v>
      </c>
      <c r="AI8076" s="2">
        <f t="shared" si="525"/>
        <v>3.533628885390359</v>
      </c>
    </row>
    <row r="8077" spans="26:35" hidden="1" x14ac:dyDescent="0.25">
      <c r="Z8077"/>
      <c r="AD8077" s="5">
        <f t="shared" si="526"/>
        <v>48451</v>
      </c>
      <c r="AE8077" s="96" cm="1">
        <f t="array" ref="AE8077">_xlfn.XLOOKUP(AD8076,SELICHistorico[Data],SELICHistorico[SELIC dia]/100,AE8076,0)</f>
        <v>5.4266000000000004E-4</v>
      </c>
      <c r="AF8077" s="80">
        <f t="shared" ref="AF8077:AF8140" si="528">AF8076*(1+AE8077)</f>
        <v>3.5355464444413052</v>
      </c>
      <c r="AG8077" s="123">
        <f t="shared" si="527"/>
        <v>3535.5464440000001</v>
      </c>
      <c r="AH8077" s="126" cm="1">
        <f t="array" ref="AH8077">_xlfn.XLOOKUP(AD8076,CDIHistorico_[Data],CDIHistorico_[CDI dia]/100,AH8076,0)</f>
        <v>5.4266000000000004E-4</v>
      </c>
      <c r="AI8077" s="2">
        <f t="shared" ref="AI8077:AI8140" si="529">AI8076*(1+AH8077)</f>
        <v>3.5355464444413052</v>
      </c>
    </row>
    <row r="8078" spans="26:35" hidden="1" x14ac:dyDescent="0.25">
      <c r="Z8078"/>
      <c r="AD8078" s="5">
        <f t="shared" si="526"/>
        <v>48452</v>
      </c>
      <c r="AE8078" s="96" cm="1">
        <f t="array" ref="AE8078">_xlfn.XLOOKUP(AD8077,SELICHistorico[Data],SELICHistorico[SELIC dia]/100,AE8077,0)</f>
        <v>5.4266000000000004E-4</v>
      </c>
      <c r="AF8078" s="80">
        <f t="shared" si="528"/>
        <v>3.5374650440748456</v>
      </c>
      <c r="AG8078" s="123">
        <f t="shared" si="527"/>
        <v>3537.465044</v>
      </c>
      <c r="AH8078" s="126" cm="1">
        <f t="array" ref="AH8078">_xlfn.XLOOKUP(AD8077,CDIHistorico_[Data],CDIHistorico_[CDI dia]/100,AH8077,0)</f>
        <v>5.4266000000000004E-4</v>
      </c>
      <c r="AI8078" s="2">
        <f t="shared" si="529"/>
        <v>3.5374650440748456</v>
      </c>
    </row>
    <row r="8079" spans="26:35" hidden="1" x14ac:dyDescent="0.25">
      <c r="Z8079"/>
      <c r="AD8079" s="5">
        <f t="shared" si="526"/>
        <v>48453</v>
      </c>
      <c r="AE8079" s="96" cm="1">
        <f t="array" ref="AE8079">_xlfn.XLOOKUP(AD8078,SELICHistorico[Data],SELICHistorico[SELIC dia]/100,AE8078,0)</f>
        <v>5.4266000000000004E-4</v>
      </c>
      <c r="AF8079" s="80">
        <f t="shared" si="528"/>
        <v>3.5393846848556634</v>
      </c>
      <c r="AG8079" s="123">
        <f t="shared" si="527"/>
        <v>3539.3846840000001</v>
      </c>
      <c r="AH8079" s="126" cm="1">
        <f t="array" ref="AH8079">_xlfn.XLOOKUP(AD8078,CDIHistorico_[Data],CDIHistorico_[CDI dia]/100,AH8078,0)</f>
        <v>5.4266000000000004E-4</v>
      </c>
      <c r="AI8079" s="2">
        <f t="shared" si="529"/>
        <v>3.5393846848556634</v>
      </c>
    </row>
    <row r="8080" spans="26:35" hidden="1" x14ac:dyDescent="0.25">
      <c r="Z8080"/>
      <c r="AD8080" s="5">
        <f t="shared" si="526"/>
        <v>48456</v>
      </c>
      <c r="AE8080" s="96" cm="1">
        <f t="array" ref="AE8080">_xlfn.XLOOKUP(AD8079,SELICHistorico[Data],SELICHistorico[SELIC dia]/100,AE8079,0)</f>
        <v>5.4266000000000004E-4</v>
      </c>
      <c r="AF8080" s="80">
        <f t="shared" si="528"/>
        <v>3.5413053673487473</v>
      </c>
      <c r="AG8080" s="123">
        <f t="shared" si="527"/>
        <v>3541.3053669999999</v>
      </c>
      <c r="AH8080" s="126" cm="1">
        <f t="array" ref="AH8080">_xlfn.XLOOKUP(AD8079,CDIHistorico_[Data],CDIHistorico_[CDI dia]/100,AH8079,0)</f>
        <v>5.4266000000000004E-4</v>
      </c>
      <c r="AI8080" s="2">
        <f t="shared" si="529"/>
        <v>3.5413053673487473</v>
      </c>
    </row>
    <row r="8081" spans="26:35" hidden="1" x14ac:dyDescent="0.25">
      <c r="Z8081"/>
      <c r="AD8081" s="5">
        <f t="shared" si="526"/>
        <v>48457</v>
      </c>
      <c r="AE8081" s="96" cm="1">
        <f t="array" ref="AE8081">_xlfn.XLOOKUP(AD8080,SELICHistorico[Data],SELICHistorico[SELIC dia]/100,AE8080,0)</f>
        <v>5.4266000000000004E-4</v>
      </c>
      <c r="AF8081" s="80">
        <f t="shared" si="528"/>
        <v>3.5432270921193929</v>
      </c>
      <c r="AG8081" s="123">
        <f t="shared" si="527"/>
        <v>3543.2270920000001</v>
      </c>
      <c r="AH8081" s="126" cm="1">
        <f t="array" ref="AH8081">_xlfn.XLOOKUP(AD8080,CDIHistorico_[Data],CDIHistorico_[CDI dia]/100,AH8080,0)</f>
        <v>5.4266000000000004E-4</v>
      </c>
      <c r="AI8081" s="2">
        <f t="shared" si="529"/>
        <v>3.5432270921193929</v>
      </c>
    </row>
    <row r="8082" spans="26:35" hidden="1" x14ac:dyDescent="0.25">
      <c r="Z8082"/>
      <c r="AD8082" s="5">
        <f t="shared" si="526"/>
        <v>48458</v>
      </c>
      <c r="AE8082" s="96" cm="1">
        <f t="array" ref="AE8082">_xlfn.XLOOKUP(AD8081,SELICHistorico[Data],SELICHistorico[SELIC dia]/100,AE8081,0)</f>
        <v>5.4266000000000004E-4</v>
      </c>
      <c r="AF8082" s="80">
        <f t="shared" si="528"/>
        <v>3.5451498597332027</v>
      </c>
      <c r="AG8082" s="123">
        <f t="shared" si="527"/>
        <v>3545.1498590000001</v>
      </c>
      <c r="AH8082" s="126" cm="1">
        <f t="array" ref="AH8082">_xlfn.XLOOKUP(AD8081,CDIHistorico_[Data],CDIHistorico_[CDI dia]/100,AH8081,0)</f>
        <v>5.4266000000000004E-4</v>
      </c>
      <c r="AI8082" s="2">
        <f t="shared" si="529"/>
        <v>3.5451498597332027</v>
      </c>
    </row>
    <row r="8083" spans="26:35" hidden="1" x14ac:dyDescent="0.25">
      <c r="Z8083"/>
      <c r="AD8083" s="5">
        <f t="shared" si="526"/>
        <v>48459</v>
      </c>
      <c r="AE8083" s="96" cm="1">
        <f t="array" ref="AE8083">_xlfn.XLOOKUP(AD8082,SELICHistorico[Data],SELICHistorico[SELIC dia]/100,AE8082,0)</f>
        <v>5.4266000000000004E-4</v>
      </c>
      <c r="AF8083" s="80">
        <f t="shared" si="528"/>
        <v>3.5470736707560855</v>
      </c>
      <c r="AG8083" s="123">
        <f t="shared" si="527"/>
        <v>3547.0736700000002</v>
      </c>
      <c r="AH8083" s="126" cm="1">
        <f t="array" ref="AH8083">_xlfn.XLOOKUP(AD8082,CDIHistorico_[Data],CDIHistorico_[CDI dia]/100,AH8082,0)</f>
        <v>5.4266000000000004E-4</v>
      </c>
      <c r="AI8083" s="2">
        <f t="shared" si="529"/>
        <v>3.5470736707560855</v>
      </c>
    </row>
    <row r="8084" spans="26:35" hidden="1" x14ac:dyDescent="0.25">
      <c r="Z8084"/>
      <c r="AD8084" s="5">
        <f t="shared" ref="AD8084:AD8147" si="530">WORKDAY(AD8083,1,feriados)</f>
        <v>48460</v>
      </c>
      <c r="AE8084" s="96" cm="1">
        <f t="array" ref="AE8084">_xlfn.XLOOKUP(AD8083,SELICHistorico[Data],SELICHistorico[SELIC dia]/100,AE8083,0)</f>
        <v>5.4266000000000004E-4</v>
      </c>
      <c r="AF8084" s="80">
        <f t="shared" si="528"/>
        <v>3.548998525754258</v>
      </c>
      <c r="AG8084" s="123">
        <f t="shared" si="527"/>
        <v>3548.998525</v>
      </c>
      <c r="AH8084" s="126" cm="1">
        <f t="array" ref="AH8084">_xlfn.XLOOKUP(AD8083,CDIHistorico_[Data],CDIHistorico_[CDI dia]/100,AH8083,0)</f>
        <v>5.4266000000000004E-4</v>
      </c>
      <c r="AI8084" s="2">
        <f t="shared" si="529"/>
        <v>3.548998525754258</v>
      </c>
    </row>
    <row r="8085" spans="26:35" hidden="1" x14ac:dyDescent="0.25">
      <c r="Z8085"/>
      <c r="AD8085" s="5">
        <f t="shared" si="530"/>
        <v>48463</v>
      </c>
      <c r="AE8085" s="96" cm="1">
        <f t="array" ref="AE8085">_xlfn.XLOOKUP(AD8084,SELICHistorico[Data],SELICHistorico[SELIC dia]/100,AE8084,0)</f>
        <v>5.4266000000000004E-4</v>
      </c>
      <c r="AF8085" s="80">
        <f t="shared" si="528"/>
        <v>3.550924425294244</v>
      </c>
      <c r="AG8085" s="123">
        <f t="shared" si="527"/>
        <v>3550.9244250000002</v>
      </c>
      <c r="AH8085" s="126" cm="1">
        <f t="array" ref="AH8085">_xlfn.XLOOKUP(AD8084,CDIHistorico_[Data],CDIHistorico_[CDI dia]/100,AH8084,0)</f>
        <v>5.4266000000000004E-4</v>
      </c>
      <c r="AI8085" s="2">
        <f t="shared" si="529"/>
        <v>3.550924425294244</v>
      </c>
    </row>
    <row r="8086" spans="26:35" hidden="1" x14ac:dyDescent="0.25">
      <c r="Z8086"/>
      <c r="AD8086" s="5">
        <f t="shared" si="530"/>
        <v>48465</v>
      </c>
      <c r="AE8086" s="96" cm="1">
        <f t="array" ref="AE8086">_xlfn.XLOOKUP(AD8085,SELICHistorico[Data],SELICHistorico[SELIC dia]/100,AE8085,0)</f>
        <v>5.4266000000000004E-4</v>
      </c>
      <c r="AF8086" s="80">
        <f t="shared" si="528"/>
        <v>3.5528513699428741</v>
      </c>
      <c r="AG8086" s="123">
        <f t="shared" si="527"/>
        <v>3552.851369</v>
      </c>
      <c r="AH8086" s="126" cm="1">
        <f t="array" ref="AH8086">_xlfn.XLOOKUP(AD8085,CDIHistorico_[Data],CDIHistorico_[CDI dia]/100,AH8085,0)</f>
        <v>5.4266000000000004E-4</v>
      </c>
      <c r="AI8086" s="2">
        <f t="shared" si="529"/>
        <v>3.5528513699428741</v>
      </c>
    </row>
    <row r="8087" spans="26:35" hidden="1" x14ac:dyDescent="0.25">
      <c r="Z8087"/>
      <c r="AD8087" s="5">
        <f t="shared" si="530"/>
        <v>48466</v>
      </c>
      <c r="AE8087" s="96" cm="1">
        <f t="array" ref="AE8087">_xlfn.XLOOKUP(AD8086,SELICHistorico[Data],SELICHistorico[SELIC dia]/100,AE8086,0)</f>
        <v>5.4266000000000004E-4</v>
      </c>
      <c r="AF8087" s="80">
        <f t="shared" si="528"/>
        <v>3.5547793602672875</v>
      </c>
      <c r="AG8087" s="123">
        <f t="shared" si="527"/>
        <v>3554.77936</v>
      </c>
      <c r="AH8087" s="126" cm="1">
        <f t="array" ref="AH8087">_xlfn.XLOOKUP(AD8086,CDIHistorico_[Data],CDIHistorico_[CDI dia]/100,AH8086,0)</f>
        <v>5.4266000000000004E-4</v>
      </c>
      <c r="AI8087" s="2">
        <f t="shared" si="529"/>
        <v>3.5547793602672875</v>
      </c>
    </row>
    <row r="8088" spans="26:35" hidden="1" x14ac:dyDescent="0.25">
      <c r="Z8088"/>
      <c r="AD8088" s="5">
        <f t="shared" si="530"/>
        <v>48467</v>
      </c>
      <c r="AE8088" s="96" cm="1">
        <f t="array" ref="AE8088">_xlfn.XLOOKUP(AD8087,SELICHistorico[Data],SELICHistorico[SELIC dia]/100,AE8087,0)</f>
        <v>5.4266000000000004E-4</v>
      </c>
      <c r="AF8088" s="80">
        <f t="shared" si="528"/>
        <v>3.5567083968349302</v>
      </c>
      <c r="AG8088" s="123">
        <f t="shared" si="527"/>
        <v>3556.708396</v>
      </c>
      <c r="AH8088" s="126" cm="1">
        <f t="array" ref="AH8088">_xlfn.XLOOKUP(AD8087,CDIHistorico_[Data],CDIHistorico_[CDI dia]/100,AH8087,0)</f>
        <v>5.4266000000000004E-4</v>
      </c>
      <c r="AI8088" s="2">
        <f t="shared" si="529"/>
        <v>3.5567083968349302</v>
      </c>
    </row>
    <row r="8089" spans="26:35" hidden="1" x14ac:dyDescent="0.25">
      <c r="Z8089"/>
      <c r="AD8089" s="5">
        <f t="shared" si="530"/>
        <v>48470</v>
      </c>
      <c r="AE8089" s="96" cm="1">
        <f t="array" ref="AE8089">_xlfn.XLOOKUP(AD8088,SELICHistorico[Data],SELICHistorico[SELIC dia]/100,AE8088,0)</f>
        <v>5.4266000000000004E-4</v>
      </c>
      <c r="AF8089" s="80">
        <f t="shared" si="528"/>
        <v>3.5586384802135567</v>
      </c>
      <c r="AG8089" s="123">
        <f t="shared" si="527"/>
        <v>3558.6384800000001</v>
      </c>
      <c r="AH8089" s="126" cm="1">
        <f t="array" ref="AH8089">_xlfn.XLOOKUP(AD8088,CDIHistorico_[Data],CDIHistorico_[CDI dia]/100,AH8088,0)</f>
        <v>5.4266000000000004E-4</v>
      </c>
      <c r="AI8089" s="2">
        <f t="shared" si="529"/>
        <v>3.5586384802135567</v>
      </c>
    </row>
    <row r="8090" spans="26:35" hidden="1" x14ac:dyDescent="0.25">
      <c r="Z8090"/>
      <c r="AD8090" s="5">
        <f t="shared" si="530"/>
        <v>48471</v>
      </c>
      <c r="AE8090" s="96" cm="1">
        <f t="array" ref="AE8090">_xlfn.XLOOKUP(AD8089,SELICHistorico[Data],SELICHistorico[SELIC dia]/100,AE8089,0)</f>
        <v>5.4266000000000004E-4</v>
      </c>
      <c r="AF8090" s="80">
        <f t="shared" si="528"/>
        <v>3.5605696109712293</v>
      </c>
      <c r="AG8090" s="123">
        <f t="shared" si="527"/>
        <v>3560.56961</v>
      </c>
      <c r="AH8090" s="126" cm="1">
        <f t="array" ref="AH8090">_xlfn.XLOOKUP(AD8089,CDIHistorico_[Data],CDIHistorico_[CDI dia]/100,AH8089,0)</f>
        <v>5.4266000000000004E-4</v>
      </c>
      <c r="AI8090" s="2">
        <f t="shared" si="529"/>
        <v>3.5605696109712293</v>
      </c>
    </row>
    <row r="8091" spans="26:35" hidden="1" x14ac:dyDescent="0.25">
      <c r="Z8091"/>
      <c r="AD8091" s="5">
        <f t="shared" si="530"/>
        <v>48472</v>
      </c>
      <c r="AE8091" s="96" cm="1">
        <f t="array" ref="AE8091">_xlfn.XLOOKUP(AD8090,SELICHistorico[Data],SELICHistorico[SELIC dia]/100,AE8090,0)</f>
        <v>5.4266000000000004E-4</v>
      </c>
      <c r="AF8091" s="80">
        <f t="shared" si="528"/>
        <v>3.5625017896763191</v>
      </c>
      <c r="AG8091" s="123">
        <f t="shared" si="527"/>
        <v>3562.5017889999999</v>
      </c>
      <c r="AH8091" s="126" cm="1">
        <f t="array" ref="AH8091">_xlfn.XLOOKUP(AD8090,CDIHistorico_[Data],CDIHistorico_[CDI dia]/100,AH8090,0)</f>
        <v>5.4266000000000004E-4</v>
      </c>
      <c r="AI8091" s="2">
        <f t="shared" si="529"/>
        <v>3.5625017896763191</v>
      </c>
    </row>
    <row r="8092" spans="26:35" hidden="1" x14ac:dyDescent="0.25">
      <c r="Z8092"/>
      <c r="AD8092" s="5">
        <f t="shared" si="530"/>
        <v>48473</v>
      </c>
      <c r="AE8092" s="96" cm="1">
        <f t="array" ref="AE8092">_xlfn.XLOOKUP(AD8091,SELICHistorico[Data],SELICHistorico[SELIC dia]/100,AE8091,0)</f>
        <v>5.4266000000000004E-4</v>
      </c>
      <c r="AF8092" s="80">
        <f t="shared" si="528"/>
        <v>3.5644350168975052</v>
      </c>
      <c r="AG8092" s="123">
        <f t="shared" si="527"/>
        <v>3564.4350159999999</v>
      </c>
      <c r="AH8092" s="126" cm="1">
        <f t="array" ref="AH8092">_xlfn.XLOOKUP(AD8091,CDIHistorico_[Data],CDIHistorico_[CDI dia]/100,AH8091,0)</f>
        <v>5.4266000000000004E-4</v>
      </c>
      <c r="AI8092" s="2">
        <f t="shared" si="529"/>
        <v>3.5644350168975052</v>
      </c>
    </row>
    <row r="8093" spans="26:35" hidden="1" x14ac:dyDescent="0.25">
      <c r="Z8093"/>
      <c r="AD8093" s="5">
        <f t="shared" si="530"/>
        <v>48474</v>
      </c>
      <c r="AE8093" s="96" cm="1">
        <f t="array" ref="AE8093">_xlfn.XLOOKUP(AD8092,SELICHistorico[Data],SELICHistorico[SELIC dia]/100,AE8092,0)</f>
        <v>5.4266000000000004E-4</v>
      </c>
      <c r="AF8093" s="80">
        <f t="shared" si="528"/>
        <v>3.5663692932037749</v>
      </c>
      <c r="AG8093" s="123">
        <f t="shared" si="527"/>
        <v>3566.3692930000002</v>
      </c>
      <c r="AH8093" s="126" cm="1">
        <f t="array" ref="AH8093">_xlfn.XLOOKUP(AD8092,CDIHistorico_[Data],CDIHistorico_[CDI dia]/100,AH8092,0)</f>
        <v>5.4266000000000004E-4</v>
      </c>
      <c r="AI8093" s="2">
        <f t="shared" si="529"/>
        <v>3.5663692932037749</v>
      </c>
    </row>
    <row r="8094" spans="26:35" hidden="1" x14ac:dyDescent="0.25">
      <c r="Z8094"/>
      <c r="AD8094" s="5">
        <f t="shared" si="530"/>
        <v>48477</v>
      </c>
      <c r="AE8094" s="96" cm="1">
        <f t="array" ref="AE8094">_xlfn.XLOOKUP(AD8093,SELICHistorico[Data],SELICHistorico[SELIC dia]/100,AE8093,0)</f>
        <v>5.4266000000000004E-4</v>
      </c>
      <c r="AF8094" s="80">
        <f t="shared" si="528"/>
        <v>3.568304619164425</v>
      </c>
      <c r="AG8094" s="123">
        <f t="shared" si="527"/>
        <v>3568.304619</v>
      </c>
      <c r="AH8094" s="126" cm="1">
        <f t="array" ref="AH8094">_xlfn.XLOOKUP(AD8093,CDIHistorico_[Data],CDIHistorico_[CDI dia]/100,AH8093,0)</f>
        <v>5.4266000000000004E-4</v>
      </c>
      <c r="AI8094" s="2">
        <f t="shared" si="529"/>
        <v>3.568304619164425</v>
      </c>
    </row>
    <row r="8095" spans="26:35" hidden="1" x14ac:dyDescent="0.25">
      <c r="Z8095"/>
      <c r="AD8095" s="5">
        <f t="shared" si="530"/>
        <v>48478</v>
      </c>
      <c r="AE8095" s="96" cm="1">
        <f t="array" ref="AE8095">_xlfn.XLOOKUP(AD8094,SELICHistorico[Data],SELICHistorico[SELIC dia]/100,AE8094,0)</f>
        <v>5.4266000000000004E-4</v>
      </c>
      <c r="AF8095" s="80">
        <f t="shared" si="528"/>
        <v>3.570240995349061</v>
      </c>
      <c r="AG8095" s="123">
        <f t="shared" si="527"/>
        <v>3570.2409950000001</v>
      </c>
      <c r="AH8095" s="126" cm="1">
        <f t="array" ref="AH8095">_xlfn.XLOOKUP(AD8094,CDIHistorico_[Data],CDIHistorico_[CDI dia]/100,AH8094,0)</f>
        <v>5.4266000000000004E-4</v>
      </c>
      <c r="AI8095" s="2">
        <f t="shared" si="529"/>
        <v>3.570240995349061</v>
      </c>
    </row>
    <row r="8096" spans="26:35" hidden="1" x14ac:dyDescent="0.25">
      <c r="Z8096"/>
      <c r="AD8096" s="5">
        <f t="shared" si="530"/>
        <v>48479</v>
      </c>
      <c r="AE8096" s="96" cm="1">
        <f t="array" ref="AE8096">_xlfn.XLOOKUP(AD8095,SELICHistorico[Data],SELICHistorico[SELIC dia]/100,AE8095,0)</f>
        <v>5.4266000000000004E-4</v>
      </c>
      <c r="AF8096" s="80">
        <f t="shared" si="528"/>
        <v>3.5721784223275974</v>
      </c>
      <c r="AG8096" s="123">
        <f t="shared" si="527"/>
        <v>3572.178422</v>
      </c>
      <c r="AH8096" s="126" cm="1">
        <f t="array" ref="AH8096">_xlfn.XLOOKUP(AD8095,CDIHistorico_[Data],CDIHistorico_[CDI dia]/100,AH8095,0)</f>
        <v>5.4266000000000004E-4</v>
      </c>
      <c r="AI8096" s="2">
        <f t="shared" si="529"/>
        <v>3.5721784223275974</v>
      </c>
    </row>
    <row r="8097" spans="26:35" hidden="1" x14ac:dyDescent="0.25">
      <c r="Z8097"/>
      <c r="AD8097" s="5">
        <f t="shared" si="530"/>
        <v>48480</v>
      </c>
      <c r="AE8097" s="96" cm="1">
        <f t="array" ref="AE8097">_xlfn.XLOOKUP(AD8096,SELICHistorico[Data],SELICHistorico[SELIC dia]/100,AE8096,0)</f>
        <v>5.4266000000000004E-4</v>
      </c>
      <c r="AF8097" s="80">
        <f t="shared" si="528"/>
        <v>3.574116900670258</v>
      </c>
      <c r="AG8097" s="123">
        <f t="shared" si="527"/>
        <v>3574.1169</v>
      </c>
      <c r="AH8097" s="126" cm="1">
        <f t="array" ref="AH8097">_xlfn.XLOOKUP(AD8096,CDIHistorico_[Data],CDIHistorico_[CDI dia]/100,AH8096,0)</f>
        <v>5.4266000000000004E-4</v>
      </c>
      <c r="AI8097" s="2">
        <f t="shared" si="529"/>
        <v>3.574116900670258</v>
      </c>
    </row>
    <row r="8098" spans="26:35" hidden="1" x14ac:dyDescent="0.25">
      <c r="Z8098"/>
      <c r="AD8098" s="5">
        <f t="shared" si="530"/>
        <v>48481</v>
      </c>
      <c r="AE8098" s="96" cm="1">
        <f t="array" ref="AE8098">_xlfn.XLOOKUP(AD8097,SELICHistorico[Data],SELICHistorico[SELIC dia]/100,AE8097,0)</f>
        <v>5.4266000000000004E-4</v>
      </c>
      <c r="AF8098" s="80">
        <f t="shared" si="528"/>
        <v>3.5760564309475757</v>
      </c>
      <c r="AG8098" s="123">
        <f t="shared" si="527"/>
        <v>3576.0564300000001</v>
      </c>
      <c r="AH8098" s="126" cm="1">
        <f t="array" ref="AH8098">_xlfn.XLOOKUP(AD8097,CDIHistorico_[Data],CDIHistorico_[CDI dia]/100,AH8097,0)</f>
        <v>5.4266000000000004E-4</v>
      </c>
      <c r="AI8098" s="2">
        <f t="shared" si="529"/>
        <v>3.5760564309475757</v>
      </c>
    </row>
    <row r="8099" spans="26:35" hidden="1" x14ac:dyDescent="0.25">
      <c r="Z8099"/>
      <c r="AD8099" s="5">
        <f t="shared" si="530"/>
        <v>48484</v>
      </c>
      <c r="AE8099" s="96" cm="1">
        <f t="array" ref="AE8099">_xlfn.XLOOKUP(AD8098,SELICHistorico[Data],SELICHistorico[SELIC dia]/100,AE8098,0)</f>
        <v>5.4266000000000004E-4</v>
      </c>
      <c r="AF8099" s="80">
        <f t="shared" si="528"/>
        <v>3.577997013730394</v>
      </c>
      <c r="AG8099" s="123">
        <f t="shared" si="527"/>
        <v>3577.9970130000002</v>
      </c>
      <c r="AH8099" s="126" cm="1">
        <f t="array" ref="AH8099">_xlfn.XLOOKUP(AD8098,CDIHistorico_[Data],CDIHistorico_[CDI dia]/100,AH8098,0)</f>
        <v>5.4266000000000004E-4</v>
      </c>
      <c r="AI8099" s="2">
        <f t="shared" si="529"/>
        <v>3.577997013730394</v>
      </c>
    </row>
    <row r="8100" spans="26:35" hidden="1" x14ac:dyDescent="0.25">
      <c r="Z8100"/>
      <c r="AD8100" s="5">
        <f t="shared" si="530"/>
        <v>48485</v>
      </c>
      <c r="AE8100" s="96" cm="1">
        <f t="array" ref="AE8100">_xlfn.XLOOKUP(AD8099,SELICHistorico[Data],SELICHistorico[SELIC dia]/100,AE8099,0)</f>
        <v>5.4266000000000004E-4</v>
      </c>
      <c r="AF8100" s="80">
        <f t="shared" si="528"/>
        <v>3.5799386495898649</v>
      </c>
      <c r="AG8100" s="123">
        <f t="shared" si="527"/>
        <v>3579.9386490000002</v>
      </c>
      <c r="AH8100" s="126" cm="1">
        <f t="array" ref="AH8100">_xlfn.XLOOKUP(AD8099,CDIHistorico_[Data],CDIHistorico_[CDI dia]/100,AH8099,0)</f>
        <v>5.4266000000000004E-4</v>
      </c>
      <c r="AI8100" s="2">
        <f t="shared" si="529"/>
        <v>3.5799386495898649</v>
      </c>
    </row>
    <row r="8101" spans="26:35" hidden="1" x14ac:dyDescent="0.25">
      <c r="Z8101"/>
      <c r="AD8101" s="5">
        <f t="shared" si="530"/>
        <v>48486</v>
      </c>
      <c r="AE8101" s="96" cm="1">
        <f t="array" ref="AE8101">_xlfn.XLOOKUP(AD8100,SELICHistorico[Data],SELICHistorico[SELIC dia]/100,AE8100,0)</f>
        <v>5.4266000000000004E-4</v>
      </c>
      <c r="AF8101" s="80">
        <f t="shared" si="528"/>
        <v>3.5818813390974515</v>
      </c>
      <c r="AG8101" s="123">
        <f t="shared" si="527"/>
        <v>3581.881339</v>
      </c>
      <c r="AH8101" s="126" cm="1">
        <f t="array" ref="AH8101">_xlfn.XLOOKUP(AD8100,CDIHistorico_[Data],CDIHistorico_[CDI dia]/100,AH8100,0)</f>
        <v>5.4266000000000004E-4</v>
      </c>
      <c r="AI8101" s="2">
        <f t="shared" si="529"/>
        <v>3.5818813390974515</v>
      </c>
    </row>
    <row r="8102" spans="26:35" hidden="1" x14ac:dyDescent="0.25">
      <c r="Z8102"/>
      <c r="AD8102" s="5">
        <f t="shared" si="530"/>
        <v>48487</v>
      </c>
      <c r="AE8102" s="96" cm="1">
        <f t="array" ref="AE8102">_xlfn.XLOOKUP(AD8101,SELICHistorico[Data],SELICHistorico[SELIC dia]/100,AE8101,0)</f>
        <v>5.4266000000000004E-4</v>
      </c>
      <c r="AF8102" s="80">
        <f t="shared" si="528"/>
        <v>3.5838250828249261</v>
      </c>
      <c r="AG8102" s="123">
        <f t="shared" si="527"/>
        <v>3583.8250819999998</v>
      </c>
      <c r="AH8102" s="126" cm="1">
        <f t="array" ref="AH8102">_xlfn.XLOOKUP(AD8101,CDIHistorico_[Data],CDIHistorico_[CDI dia]/100,AH8101,0)</f>
        <v>5.4266000000000004E-4</v>
      </c>
      <c r="AI8102" s="2">
        <f t="shared" si="529"/>
        <v>3.5838250828249261</v>
      </c>
    </row>
    <row r="8103" spans="26:35" hidden="1" x14ac:dyDescent="0.25">
      <c r="Z8103"/>
      <c r="AD8103" s="5">
        <f t="shared" si="530"/>
        <v>48488</v>
      </c>
      <c r="AE8103" s="96" cm="1">
        <f t="array" ref="AE8103">_xlfn.XLOOKUP(AD8102,SELICHistorico[Data],SELICHistorico[SELIC dia]/100,AE8102,0)</f>
        <v>5.4266000000000004E-4</v>
      </c>
      <c r="AF8103" s="80">
        <f t="shared" si="528"/>
        <v>3.5857698813443721</v>
      </c>
      <c r="AG8103" s="123">
        <f t="shared" si="527"/>
        <v>3585.7698810000002</v>
      </c>
      <c r="AH8103" s="126" cm="1">
        <f t="array" ref="AH8103">_xlfn.XLOOKUP(AD8102,CDIHistorico_[Data],CDIHistorico_[CDI dia]/100,AH8102,0)</f>
        <v>5.4266000000000004E-4</v>
      </c>
      <c r="AI8103" s="2">
        <f t="shared" si="529"/>
        <v>3.5857698813443721</v>
      </c>
    </row>
    <row r="8104" spans="26:35" hidden="1" x14ac:dyDescent="0.25">
      <c r="Z8104"/>
      <c r="AD8104" s="5">
        <f t="shared" si="530"/>
        <v>48491</v>
      </c>
      <c r="AE8104" s="96" cm="1">
        <f t="array" ref="AE8104">_xlfn.XLOOKUP(AD8103,SELICHistorico[Data],SELICHistorico[SELIC dia]/100,AE8103,0)</f>
        <v>5.4266000000000004E-4</v>
      </c>
      <c r="AF8104" s="80">
        <f t="shared" si="528"/>
        <v>3.5877157352281825</v>
      </c>
      <c r="AG8104" s="123">
        <f t="shared" si="527"/>
        <v>3587.7157350000002</v>
      </c>
      <c r="AH8104" s="126" cm="1">
        <f t="array" ref="AH8104">_xlfn.XLOOKUP(AD8103,CDIHistorico_[Data],CDIHistorico_[CDI dia]/100,AH8103,0)</f>
        <v>5.4266000000000004E-4</v>
      </c>
      <c r="AI8104" s="2">
        <f t="shared" si="529"/>
        <v>3.5877157352281825</v>
      </c>
    </row>
    <row r="8105" spans="26:35" hidden="1" x14ac:dyDescent="0.25">
      <c r="Z8105"/>
      <c r="AD8105" s="5">
        <f t="shared" si="530"/>
        <v>48492</v>
      </c>
      <c r="AE8105" s="96" cm="1">
        <f t="array" ref="AE8105">_xlfn.XLOOKUP(AD8104,SELICHistorico[Data],SELICHistorico[SELIC dia]/100,AE8104,0)</f>
        <v>5.4266000000000004E-4</v>
      </c>
      <c r="AF8105" s="80">
        <f t="shared" si="528"/>
        <v>3.5896626450490614</v>
      </c>
      <c r="AG8105" s="123">
        <f t="shared" si="527"/>
        <v>3589.6626449999999</v>
      </c>
      <c r="AH8105" s="126" cm="1">
        <f t="array" ref="AH8105">_xlfn.XLOOKUP(AD8104,CDIHistorico_[Data],CDIHistorico_[CDI dia]/100,AH8104,0)</f>
        <v>5.4266000000000004E-4</v>
      </c>
      <c r="AI8105" s="2">
        <f t="shared" si="529"/>
        <v>3.5896626450490614</v>
      </c>
    </row>
    <row r="8106" spans="26:35" hidden="1" x14ac:dyDescent="0.25">
      <c r="Z8106"/>
      <c r="AD8106" s="5">
        <f t="shared" si="530"/>
        <v>48493</v>
      </c>
      <c r="AE8106" s="96" cm="1">
        <f t="array" ref="AE8106">_xlfn.XLOOKUP(AD8105,SELICHistorico[Data],SELICHistorico[SELIC dia]/100,AE8105,0)</f>
        <v>5.4266000000000004E-4</v>
      </c>
      <c r="AF8106" s="80">
        <f t="shared" si="528"/>
        <v>3.5916106113800237</v>
      </c>
      <c r="AG8106" s="123">
        <f t="shared" si="527"/>
        <v>3591.6106110000001</v>
      </c>
      <c r="AH8106" s="126" cm="1">
        <f t="array" ref="AH8106">_xlfn.XLOOKUP(AD8105,CDIHistorico_[Data],CDIHistorico_[CDI dia]/100,AH8105,0)</f>
        <v>5.4266000000000004E-4</v>
      </c>
      <c r="AI8106" s="2">
        <f t="shared" si="529"/>
        <v>3.5916106113800237</v>
      </c>
    </row>
    <row r="8107" spans="26:35" hidden="1" x14ac:dyDescent="0.25">
      <c r="Z8107"/>
      <c r="AD8107" s="5">
        <f t="shared" si="530"/>
        <v>48494</v>
      </c>
      <c r="AE8107" s="96" cm="1">
        <f t="array" ref="AE8107">_xlfn.XLOOKUP(AD8106,SELICHistorico[Data],SELICHistorico[SELIC dia]/100,AE8106,0)</f>
        <v>5.4266000000000004E-4</v>
      </c>
      <c r="AF8107" s="80">
        <f t="shared" si="528"/>
        <v>3.5935596347943952</v>
      </c>
      <c r="AG8107" s="123">
        <f t="shared" si="527"/>
        <v>3593.5596340000002</v>
      </c>
      <c r="AH8107" s="126" cm="1">
        <f t="array" ref="AH8107">_xlfn.XLOOKUP(AD8106,CDIHistorico_[Data],CDIHistorico_[CDI dia]/100,AH8106,0)</f>
        <v>5.4266000000000004E-4</v>
      </c>
      <c r="AI8107" s="2">
        <f t="shared" si="529"/>
        <v>3.5935596347943952</v>
      </c>
    </row>
    <row r="8108" spans="26:35" hidden="1" x14ac:dyDescent="0.25">
      <c r="Z8108"/>
      <c r="AD8108" s="5">
        <f t="shared" si="530"/>
        <v>48495</v>
      </c>
      <c r="AE8108" s="96" cm="1">
        <f t="array" ref="AE8108">_xlfn.XLOOKUP(AD8107,SELICHistorico[Data],SELICHistorico[SELIC dia]/100,AE8107,0)</f>
        <v>5.4266000000000004E-4</v>
      </c>
      <c r="AF8108" s="80">
        <f t="shared" si="528"/>
        <v>3.5955097158658127</v>
      </c>
      <c r="AG8108" s="123">
        <f t="shared" si="527"/>
        <v>3595.5097150000001</v>
      </c>
      <c r="AH8108" s="126" cm="1">
        <f t="array" ref="AH8108">_xlfn.XLOOKUP(AD8107,CDIHistorico_[Data],CDIHistorico_[CDI dia]/100,AH8107,0)</f>
        <v>5.4266000000000004E-4</v>
      </c>
      <c r="AI8108" s="2">
        <f t="shared" si="529"/>
        <v>3.5955097158658127</v>
      </c>
    </row>
    <row r="8109" spans="26:35" hidden="1" x14ac:dyDescent="0.25">
      <c r="Z8109"/>
      <c r="AD8109" s="5">
        <f t="shared" si="530"/>
        <v>48498</v>
      </c>
      <c r="AE8109" s="96" cm="1">
        <f t="array" ref="AE8109">_xlfn.XLOOKUP(AD8108,SELICHistorico[Data],SELICHistorico[SELIC dia]/100,AE8108,0)</f>
        <v>5.4266000000000004E-4</v>
      </c>
      <c r="AF8109" s="80">
        <f t="shared" si="528"/>
        <v>3.5974608551682246</v>
      </c>
      <c r="AG8109" s="123">
        <f t="shared" si="527"/>
        <v>3597.4608549999998</v>
      </c>
      <c r="AH8109" s="126" cm="1">
        <f t="array" ref="AH8109">_xlfn.XLOOKUP(AD8108,CDIHistorico_[Data],CDIHistorico_[CDI dia]/100,AH8108,0)</f>
        <v>5.4266000000000004E-4</v>
      </c>
      <c r="AI8109" s="2">
        <f t="shared" si="529"/>
        <v>3.5974608551682246</v>
      </c>
    </row>
    <row r="8110" spans="26:35" hidden="1" x14ac:dyDescent="0.25">
      <c r="Z8110"/>
      <c r="AD8110" s="5">
        <f t="shared" si="530"/>
        <v>48500</v>
      </c>
      <c r="AE8110" s="96" cm="1">
        <f t="array" ref="AE8110">_xlfn.XLOOKUP(AD8109,SELICHistorico[Data],SELICHistorico[SELIC dia]/100,AE8109,0)</f>
        <v>5.4266000000000004E-4</v>
      </c>
      <c r="AF8110" s="80">
        <f t="shared" si="528"/>
        <v>3.5994130532758901</v>
      </c>
      <c r="AG8110" s="123">
        <f t="shared" si="527"/>
        <v>3599.4130530000002</v>
      </c>
      <c r="AH8110" s="126" cm="1">
        <f t="array" ref="AH8110">_xlfn.XLOOKUP(AD8109,CDIHistorico_[Data],CDIHistorico_[CDI dia]/100,AH8109,0)</f>
        <v>5.4266000000000004E-4</v>
      </c>
      <c r="AI8110" s="2">
        <f t="shared" si="529"/>
        <v>3.5994130532758901</v>
      </c>
    </row>
    <row r="8111" spans="26:35" hidden="1" x14ac:dyDescent="0.25">
      <c r="Z8111"/>
      <c r="AD8111" s="5">
        <f t="shared" si="530"/>
        <v>48501</v>
      </c>
      <c r="AE8111" s="96" cm="1">
        <f t="array" ref="AE8111">_xlfn.XLOOKUP(AD8110,SELICHistorico[Data],SELICHistorico[SELIC dia]/100,AE8110,0)</f>
        <v>5.4266000000000004E-4</v>
      </c>
      <c r="AF8111" s="80">
        <f t="shared" si="528"/>
        <v>3.6013663107633809</v>
      </c>
      <c r="AG8111" s="123">
        <f t="shared" si="527"/>
        <v>3601.3663099999999</v>
      </c>
      <c r="AH8111" s="126" cm="1">
        <f t="array" ref="AH8111">_xlfn.XLOOKUP(AD8110,CDIHistorico_[Data],CDIHistorico_[CDI dia]/100,AH8110,0)</f>
        <v>5.4266000000000004E-4</v>
      </c>
      <c r="AI8111" s="2">
        <f t="shared" si="529"/>
        <v>3.6013663107633809</v>
      </c>
    </row>
    <row r="8112" spans="26:35" hidden="1" x14ac:dyDescent="0.25">
      <c r="Z8112"/>
      <c r="AD8112" s="5">
        <f t="shared" si="530"/>
        <v>48502</v>
      </c>
      <c r="AE8112" s="96" cm="1">
        <f t="array" ref="AE8112">_xlfn.XLOOKUP(AD8111,SELICHistorico[Data],SELICHistorico[SELIC dia]/100,AE8111,0)</f>
        <v>5.4266000000000004E-4</v>
      </c>
      <c r="AF8112" s="80">
        <f t="shared" si="528"/>
        <v>3.6033206282055796</v>
      </c>
      <c r="AG8112" s="123">
        <f t="shared" si="527"/>
        <v>3603.3206279999999</v>
      </c>
      <c r="AH8112" s="126" cm="1">
        <f t="array" ref="AH8112">_xlfn.XLOOKUP(AD8111,CDIHistorico_[Data],CDIHistorico_[CDI dia]/100,AH8111,0)</f>
        <v>5.4266000000000004E-4</v>
      </c>
      <c r="AI8112" s="2">
        <f t="shared" si="529"/>
        <v>3.6033206282055796</v>
      </c>
    </row>
    <row r="8113" spans="26:35" hidden="1" x14ac:dyDescent="0.25">
      <c r="Z8113"/>
      <c r="AD8113" s="5">
        <f t="shared" si="530"/>
        <v>48505</v>
      </c>
      <c r="AE8113" s="96" cm="1">
        <f t="array" ref="AE8113">_xlfn.XLOOKUP(AD8112,SELICHistorico[Data],SELICHistorico[SELIC dia]/100,AE8112,0)</f>
        <v>5.4266000000000004E-4</v>
      </c>
      <c r="AF8113" s="80">
        <f t="shared" si="528"/>
        <v>3.6052760061776818</v>
      </c>
      <c r="AG8113" s="123">
        <f t="shared" si="527"/>
        <v>3605.2760060000001</v>
      </c>
      <c r="AH8113" s="126" cm="1">
        <f t="array" ref="AH8113">_xlfn.XLOOKUP(AD8112,CDIHistorico_[Data],CDIHistorico_[CDI dia]/100,AH8112,0)</f>
        <v>5.4266000000000004E-4</v>
      </c>
      <c r="AI8113" s="2">
        <f t="shared" si="529"/>
        <v>3.6052760061776818</v>
      </c>
    </row>
    <row r="8114" spans="26:35" hidden="1" x14ac:dyDescent="0.25">
      <c r="Z8114"/>
      <c r="AD8114" s="5">
        <f t="shared" si="530"/>
        <v>48506</v>
      </c>
      <c r="AE8114" s="96" cm="1">
        <f t="array" ref="AE8114">_xlfn.XLOOKUP(AD8113,SELICHistorico[Data],SELICHistorico[SELIC dia]/100,AE8113,0)</f>
        <v>5.4266000000000004E-4</v>
      </c>
      <c r="AF8114" s="80">
        <f t="shared" si="528"/>
        <v>3.6072324452551943</v>
      </c>
      <c r="AG8114" s="123">
        <f t="shared" si="527"/>
        <v>3607.2324450000001</v>
      </c>
      <c r="AH8114" s="126" cm="1">
        <f t="array" ref="AH8114">_xlfn.XLOOKUP(AD8113,CDIHistorico_[Data],CDIHistorico_[CDI dia]/100,AH8113,0)</f>
        <v>5.4266000000000004E-4</v>
      </c>
      <c r="AI8114" s="2">
        <f t="shared" si="529"/>
        <v>3.6072324452551943</v>
      </c>
    </row>
    <row r="8115" spans="26:35" hidden="1" x14ac:dyDescent="0.25">
      <c r="Z8115"/>
      <c r="AD8115" s="5">
        <f t="shared" si="530"/>
        <v>48507</v>
      </c>
      <c r="AE8115" s="96" cm="1">
        <f t="array" ref="AE8115">_xlfn.XLOOKUP(AD8114,SELICHistorico[Data],SELICHistorico[SELIC dia]/100,AE8114,0)</f>
        <v>5.4266000000000004E-4</v>
      </c>
      <c r="AF8115" s="80">
        <f t="shared" si="528"/>
        <v>3.6091899460139367</v>
      </c>
      <c r="AG8115" s="123">
        <f t="shared" si="527"/>
        <v>3609.189946</v>
      </c>
      <c r="AH8115" s="126" cm="1">
        <f t="array" ref="AH8115">_xlfn.XLOOKUP(AD8114,CDIHistorico_[Data],CDIHistorico_[CDI dia]/100,AH8114,0)</f>
        <v>5.4266000000000004E-4</v>
      </c>
      <c r="AI8115" s="2">
        <f t="shared" si="529"/>
        <v>3.6091899460139367</v>
      </c>
    </row>
    <row r="8116" spans="26:35" hidden="1" x14ac:dyDescent="0.25">
      <c r="Z8116"/>
      <c r="AD8116" s="5">
        <f t="shared" si="530"/>
        <v>48508</v>
      </c>
      <c r="AE8116" s="96" cm="1">
        <f t="array" ref="AE8116">_xlfn.XLOOKUP(AD8115,SELICHistorico[Data],SELICHistorico[SELIC dia]/100,AE8115,0)</f>
        <v>5.4266000000000004E-4</v>
      </c>
      <c r="AF8116" s="80">
        <f t="shared" si="528"/>
        <v>3.6111485090300408</v>
      </c>
      <c r="AG8116" s="123">
        <f t="shared" si="527"/>
        <v>3611.1485090000001</v>
      </c>
      <c r="AH8116" s="126" cm="1">
        <f t="array" ref="AH8116">_xlfn.XLOOKUP(AD8115,CDIHistorico_[Data],CDIHistorico_[CDI dia]/100,AH8115,0)</f>
        <v>5.4266000000000004E-4</v>
      </c>
      <c r="AI8116" s="2">
        <f t="shared" si="529"/>
        <v>3.6111485090300408</v>
      </c>
    </row>
    <row r="8117" spans="26:35" hidden="1" x14ac:dyDescent="0.25">
      <c r="Z8117"/>
      <c r="AD8117" s="5">
        <f t="shared" si="530"/>
        <v>48509</v>
      </c>
      <c r="AE8117" s="96" cm="1">
        <f t="array" ref="AE8117">_xlfn.XLOOKUP(AD8116,SELICHistorico[Data],SELICHistorico[SELIC dia]/100,AE8116,0)</f>
        <v>5.4266000000000004E-4</v>
      </c>
      <c r="AF8117" s="80">
        <f t="shared" si="528"/>
        <v>3.6131081348799512</v>
      </c>
      <c r="AG8117" s="123">
        <f t="shared" si="527"/>
        <v>3613.1081340000001</v>
      </c>
      <c r="AH8117" s="126" cm="1">
        <f t="array" ref="AH8117">_xlfn.XLOOKUP(AD8116,CDIHistorico_[Data],CDIHistorico_[CDI dia]/100,AH8116,0)</f>
        <v>5.4266000000000004E-4</v>
      </c>
      <c r="AI8117" s="2">
        <f t="shared" si="529"/>
        <v>3.6131081348799512</v>
      </c>
    </row>
    <row r="8118" spans="26:35" hidden="1" x14ac:dyDescent="0.25">
      <c r="Z8118"/>
      <c r="AD8118" s="5">
        <f t="shared" si="530"/>
        <v>48512</v>
      </c>
      <c r="AE8118" s="96" cm="1">
        <f t="array" ref="AE8118">_xlfn.XLOOKUP(AD8117,SELICHistorico[Data],SELICHistorico[SELIC dia]/100,AE8117,0)</f>
        <v>5.4266000000000004E-4</v>
      </c>
      <c r="AF8118" s="80">
        <f t="shared" si="528"/>
        <v>3.6150688241404252</v>
      </c>
      <c r="AG8118" s="123">
        <f t="shared" si="527"/>
        <v>3615.0688239999999</v>
      </c>
      <c r="AH8118" s="126" cm="1">
        <f t="array" ref="AH8118">_xlfn.XLOOKUP(AD8117,CDIHistorico_[Data],CDIHistorico_[CDI dia]/100,AH8117,0)</f>
        <v>5.4266000000000004E-4</v>
      </c>
      <c r="AI8118" s="2">
        <f t="shared" si="529"/>
        <v>3.6150688241404252</v>
      </c>
    </row>
    <row r="8119" spans="26:35" hidden="1" x14ac:dyDescent="0.25">
      <c r="Z8119"/>
      <c r="AD8119" s="5">
        <f t="shared" si="530"/>
        <v>48513</v>
      </c>
      <c r="AE8119" s="96" cm="1">
        <f t="array" ref="AE8119">_xlfn.XLOOKUP(AD8118,SELICHistorico[Data],SELICHistorico[SELIC dia]/100,AE8118,0)</f>
        <v>5.4266000000000004E-4</v>
      </c>
      <c r="AF8119" s="80">
        <f t="shared" si="528"/>
        <v>3.6170305773885332</v>
      </c>
      <c r="AG8119" s="123">
        <f t="shared" si="527"/>
        <v>3617.030577</v>
      </c>
      <c r="AH8119" s="126" cm="1">
        <f t="array" ref="AH8119">_xlfn.XLOOKUP(AD8118,CDIHistorico_[Data],CDIHistorico_[CDI dia]/100,AH8118,0)</f>
        <v>5.4266000000000004E-4</v>
      </c>
      <c r="AI8119" s="2">
        <f t="shared" si="529"/>
        <v>3.6170305773885332</v>
      </c>
    </row>
    <row r="8120" spans="26:35" hidden="1" x14ac:dyDescent="0.25">
      <c r="Z8120"/>
      <c r="AD8120" s="5">
        <f t="shared" si="530"/>
        <v>48514</v>
      </c>
      <c r="AE8120" s="96" cm="1">
        <f t="array" ref="AE8120">_xlfn.XLOOKUP(AD8119,SELICHistorico[Data],SELICHistorico[SELIC dia]/100,AE8119,0)</f>
        <v>5.4266000000000004E-4</v>
      </c>
      <c r="AF8120" s="80">
        <f t="shared" si="528"/>
        <v>3.6189933952016591</v>
      </c>
      <c r="AG8120" s="123">
        <f t="shared" si="527"/>
        <v>3618.993395</v>
      </c>
      <c r="AH8120" s="126" cm="1">
        <f t="array" ref="AH8120">_xlfn.XLOOKUP(AD8119,CDIHistorico_[Data],CDIHistorico_[CDI dia]/100,AH8119,0)</f>
        <v>5.4266000000000004E-4</v>
      </c>
      <c r="AI8120" s="2">
        <f t="shared" si="529"/>
        <v>3.6189933952016591</v>
      </c>
    </row>
    <row r="8121" spans="26:35" hidden="1" x14ac:dyDescent="0.25">
      <c r="Z8121"/>
      <c r="AD8121" s="5">
        <f t="shared" si="530"/>
        <v>48515</v>
      </c>
      <c r="AE8121" s="96" cm="1">
        <f t="array" ref="AE8121">_xlfn.XLOOKUP(AD8120,SELICHistorico[Data],SELICHistorico[SELIC dia]/100,AE8120,0)</f>
        <v>5.4266000000000004E-4</v>
      </c>
      <c r="AF8121" s="80">
        <f t="shared" si="528"/>
        <v>3.6209572781574995</v>
      </c>
      <c r="AG8121" s="123">
        <f t="shared" si="527"/>
        <v>3620.9572779999999</v>
      </c>
      <c r="AH8121" s="126" cm="1">
        <f t="array" ref="AH8121">_xlfn.XLOOKUP(AD8120,CDIHistorico_[Data],CDIHistorico_[CDI dia]/100,AH8120,0)</f>
        <v>5.4266000000000004E-4</v>
      </c>
      <c r="AI8121" s="2">
        <f t="shared" si="529"/>
        <v>3.6209572781574995</v>
      </c>
    </row>
    <row r="8122" spans="26:35" hidden="1" x14ac:dyDescent="0.25">
      <c r="Z8122"/>
      <c r="AD8122" s="5">
        <f t="shared" si="530"/>
        <v>48516</v>
      </c>
      <c r="AE8122" s="96" cm="1">
        <f t="array" ref="AE8122">_xlfn.XLOOKUP(AD8121,SELICHistorico[Data],SELICHistorico[SELIC dia]/100,AE8121,0)</f>
        <v>5.4266000000000004E-4</v>
      </c>
      <c r="AF8122" s="80">
        <f t="shared" si="528"/>
        <v>3.6229222268340644</v>
      </c>
      <c r="AG8122" s="123">
        <f t="shared" si="527"/>
        <v>3622.9222260000001</v>
      </c>
      <c r="AH8122" s="126" cm="1">
        <f t="array" ref="AH8122">_xlfn.XLOOKUP(AD8121,CDIHistorico_[Data],CDIHistorico_[CDI dia]/100,AH8121,0)</f>
        <v>5.4266000000000004E-4</v>
      </c>
      <c r="AI8122" s="2">
        <f t="shared" si="529"/>
        <v>3.6229222268340644</v>
      </c>
    </row>
    <row r="8123" spans="26:35" hidden="1" x14ac:dyDescent="0.25">
      <c r="Z8123"/>
      <c r="AD8123" s="5">
        <f t="shared" si="530"/>
        <v>48519</v>
      </c>
      <c r="AE8123" s="96" cm="1">
        <f t="array" ref="AE8123">_xlfn.XLOOKUP(AD8122,SELICHistorico[Data],SELICHistorico[SELIC dia]/100,AE8122,0)</f>
        <v>5.4266000000000004E-4</v>
      </c>
      <c r="AF8123" s="80">
        <f t="shared" si="528"/>
        <v>3.6248882418096784</v>
      </c>
      <c r="AG8123" s="123">
        <f t="shared" si="527"/>
        <v>3624.8882410000001</v>
      </c>
      <c r="AH8123" s="126" cm="1">
        <f t="array" ref="AH8123">_xlfn.XLOOKUP(AD8122,CDIHistorico_[Data],CDIHistorico_[CDI dia]/100,AH8122,0)</f>
        <v>5.4266000000000004E-4</v>
      </c>
      <c r="AI8123" s="2">
        <f t="shared" si="529"/>
        <v>3.6248882418096784</v>
      </c>
    </row>
    <row r="8124" spans="26:35" hidden="1" x14ac:dyDescent="0.25">
      <c r="Z8124"/>
      <c r="AD8124" s="5">
        <f t="shared" si="530"/>
        <v>48521</v>
      </c>
      <c r="AE8124" s="96" cm="1">
        <f t="array" ref="AE8124">_xlfn.XLOOKUP(AD8123,SELICHistorico[Data],SELICHistorico[SELIC dia]/100,AE8123,0)</f>
        <v>5.4266000000000004E-4</v>
      </c>
      <c r="AF8124" s="80">
        <f t="shared" si="528"/>
        <v>3.626855323662979</v>
      </c>
      <c r="AG8124" s="123">
        <f t="shared" si="527"/>
        <v>3626.8553230000002</v>
      </c>
      <c r="AH8124" s="126" cm="1">
        <f t="array" ref="AH8124">_xlfn.XLOOKUP(AD8123,CDIHistorico_[Data],CDIHistorico_[CDI dia]/100,AH8123,0)</f>
        <v>5.4266000000000004E-4</v>
      </c>
      <c r="AI8124" s="2">
        <f t="shared" si="529"/>
        <v>3.626855323662979</v>
      </c>
    </row>
    <row r="8125" spans="26:35" hidden="1" x14ac:dyDescent="0.25">
      <c r="Z8125"/>
      <c r="AD8125" s="5">
        <f t="shared" si="530"/>
        <v>48522</v>
      </c>
      <c r="AE8125" s="96" cm="1">
        <f t="array" ref="AE8125">_xlfn.XLOOKUP(AD8124,SELICHistorico[Data],SELICHistorico[SELIC dia]/100,AE8124,0)</f>
        <v>5.4266000000000004E-4</v>
      </c>
      <c r="AF8125" s="80">
        <f t="shared" si="528"/>
        <v>3.6288234729729183</v>
      </c>
      <c r="AG8125" s="123">
        <f t="shared" si="527"/>
        <v>3628.823472</v>
      </c>
      <c r="AH8125" s="126" cm="1">
        <f t="array" ref="AH8125">_xlfn.XLOOKUP(AD8124,CDIHistorico_[Data],CDIHistorico_[CDI dia]/100,AH8124,0)</f>
        <v>5.4266000000000004E-4</v>
      </c>
      <c r="AI8125" s="2">
        <f t="shared" si="529"/>
        <v>3.6288234729729183</v>
      </c>
    </row>
    <row r="8126" spans="26:35" hidden="1" x14ac:dyDescent="0.25">
      <c r="Z8126"/>
      <c r="AD8126" s="5">
        <f t="shared" si="530"/>
        <v>48523</v>
      </c>
      <c r="AE8126" s="96" cm="1">
        <f t="array" ref="AE8126">_xlfn.XLOOKUP(AD8125,SELICHistorico[Data],SELICHistorico[SELIC dia]/100,AE8125,0)</f>
        <v>5.4266000000000004E-4</v>
      </c>
      <c r="AF8126" s="80">
        <f t="shared" si="528"/>
        <v>3.6307926903187617</v>
      </c>
      <c r="AG8126" s="123">
        <f t="shared" si="527"/>
        <v>3630.7926900000002</v>
      </c>
      <c r="AH8126" s="126" cm="1">
        <f t="array" ref="AH8126">_xlfn.XLOOKUP(AD8125,CDIHistorico_[Data],CDIHistorico_[CDI dia]/100,AH8125,0)</f>
        <v>5.4266000000000004E-4</v>
      </c>
      <c r="AI8126" s="2">
        <f t="shared" si="529"/>
        <v>3.6307926903187617</v>
      </c>
    </row>
    <row r="8127" spans="26:35" hidden="1" x14ac:dyDescent="0.25">
      <c r="Z8127"/>
      <c r="AD8127" s="5">
        <f t="shared" si="530"/>
        <v>48526</v>
      </c>
      <c r="AE8127" s="96" cm="1">
        <f t="array" ref="AE8127">_xlfn.XLOOKUP(AD8126,SELICHistorico[Data],SELICHistorico[SELIC dia]/100,AE8126,0)</f>
        <v>5.4266000000000004E-4</v>
      </c>
      <c r="AF8127" s="80">
        <f t="shared" si="528"/>
        <v>3.6327629762800902</v>
      </c>
      <c r="AG8127" s="123">
        <f t="shared" si="527"/>
        <v>3632.762976</v>
      </c>
      <c r="AH8127" s="126" cm="1">
        <f t="array" ref="AH8127">_xlfn.XLOOKUP(AD8126,CDIHistorico_[Data],CDIHistorico_[CDI dia]/100,AH8126,0)</f>
        <v>5.4266000000000004E-4</v>
      </c>
      <c r="AI8127" s="2">
        <f t="shared" si="529"/>
        <v>3.6327629762800902</v>
      </c>
    </row>
    <row r="8128" spans="26:35" hidden="1" x14ac:dyDescent="0.25">
      <c r="Z8128"/>
      <c r="AD8128" s="5">
        <f t="shared" si="530"/>
        <v>48527</v>
      </c>
      <c r="AE8128" s="96" cm="1">
        <f t="array" ref="AE8128">_xlfn.XLOOKUP(AD8127,SELICHistorico[Data],SELICHistorico[SELIC dia]/100,AE8127,0)</f>
        <v>5.4266000000000004E-4</v>
      </c>
      <c r="AF8128" s="80">
        <f t="shared" si="528"/>
        <v>3.6347343314367984</v>
      </c>
      <c r="AG8128" s="123">
        <f t="shared" si="527"/>
        <v>3634.7343310000001</v>
      </c>
      <c r="AH8128" s="126" cm="1">
        <f t="array" ref="AH8128">_xlfn.XLOOKUP(AD8127,CDIHistorico_[Data],CDIHistorico_[CDI dia]/100,AH8127,0)</f>
        <v>5.4266000000000004E-4</v>
      </c>
      <c r="AI8128" s="2">
        <f t="shared" si="529"/>
        <v>3.6347343314367984</v>
      </c>
    </row>
    <row r="8129" spans="26:35" hidden="1" x14ac:dyDescent="0.25">
      <c r="Z8129"/>
      <c r="AD8129" s="5">
        <f t="shared" si="530"/>
        <v>48528</v>
      </c>
      <c r="AE8129" s="96" cm="1">
        <f t="array" ref="AE8129">_xlfn.XLOOKUP(AD8128,SELICHistorico[Data],SELICHistorico[SELIC dia]/100,AE8128,0)</f>
        <v>5.4266000000000004E-4</v>
      </c>
      <c r="AF8129" s="80">
        <f t="shared" si="528"/>
        <v>3.636706756369096</v>
      </c>
      <c r="AG8129" s="123">
        <f t="shared" si="527"/>
        <v>3636.706756</v>
      </c>
      <c r="AH8129" s="126" cm="1">
        <f t="array" ref="AH8129">_xlfn.XLOOKUP(AD8128,CDIHistorico_[Data],CDIHistorico_[CDI dia]/100,AH8128,0)</f>
        <v>5.4266000000000004E-4</v>
      </c>
      <c r="AI8129" s="2">
        <f t="shared" si="529"/>
        <v>3.636706756369096</v>
      </c>
    </row>
    <row r="8130" spans="26:35" hidden="1" x14ac:dyDescent="0.25">
      <c r="Z8130"/>
      <c r="AD8130" s="5">
        <f t="shared" si="530"/>
        <v>48529</v>
      </c>
      <c r="AE8130" s="96" cm="1">
        <f t="array" ref="AE8130">_xlfn.XLOOKUP(AD8129,SELICHistorico[Data],SELICHistorico[SELIC dia]/100,AE8129,0)</f>
        <v>5.4266000000000004E-4</v>
      </c>
      <c r="AF8130" s="80">
        <f t="shared" si="528"/>
        <v>3.6386802516575072</v>
      </c>
      <c r="AG8130" s="123">
        <f t="shared" si="527"/>
        <v>3638.6802510000002</v>
      </c>
      <c r="AH8130" s="126" cm="1">
        <f t="array" ref="AH8130">_xlfn.XLOOKUP(AD8129,CDIHistorico_[Data],CDIHistorico_[CDI dia]/100,AH8129,0)</f>
        <v>5.4266000000000004E-4</v>
      </c>
      <c r="AI8130" s="2">
        <f t="shared" si="529"/>
        <v>3.6386802516575072</v>
      </c>
    </row>
    <row r="8131" spans="26:35" hidden="1" x14ac:dyDescent="0.25">
      <c r="Z8131"/>
      <c r="AD8131" s="5">
        <f t="shared" si="530"/>
        <v>48530</v>
      </c>
      <c r="AE8131" s="96" cm="1">
        <f t="array" ref="AE8131">_xlfn.XLOOKUP(AD8130,SELICHistorico[Data],SELICHistorico[SELIC dia]/100,AE8130,0)</f>
        <v>5.4266000000000004E-4</v>
      </c>
      <c r="AF8131" s="80">
        <f t="shared" si="528"/>
        <v>3.6406548178828717</v>
      </c>
      <c r="AG8131" s="123">
        <f t="shared" si="527"/>
        <v>3640.6548170000001</v>
      </c>
      <c r="AH8131" s="126" cm="1">
        <f t="array" ref="AH8131">_xlfn.XLOOKUP(AD8130,CDIHistorico_[Data],CDIHistorico_[CDI dia]/100,AH8130,0)</f>
        <v>5.4266000000000004E-4</v>
      </c>
      <c r="AI8131" s="2">
        <f t="shared" si="529"/>
        <v>3.6406548178828717</v>
      </c>
    </row>
    <row r="8132" spans="26:35" hidden="1" x14ac:dyDescent="0.25">
      <c r="Z8132"/>
      <c r="AD8132" s="5">
        <f t="shared" si="530"/>
        <v>48534</v>
      </c>
      <c r="AE8132" s="96" cm="1">
        <f t="array" ref="AE8132">_xlfn.XLOOKUP(AD8131,SELICHistorico[Data],SELICHistorico[SELIC dia]/100,AE8131,0)</f>
        <v>5.4266000000000004E-4</v>
      </c>
      <c r="AF8132" s="80">
        <f t="shared" si="528"/>
        <v>3.6426304556263442</v>
      </c>
      <c r="AG8132" s="123">
        <f t="shared" si="527"/>
        <v>3642.630455</v>
      </c>
      <c r="AH8132" s="126" cm="1">
        <f t="array" ref="AH8132">_xlfn.XLOOKUP(AD8131,CDIHistorico_[Data],CDIHistorico_[CDI dia]/100,AH8131,0)</f>
        <v>5.4266000000000004E-4</v>
      </c>
      <c r="AI8132" s="2">
        <f t="shared" si="529"/>
        <v>3.6426304556263442</v>
      </c>
    </row>
    <row r="8133" spans="26:35" hidden="1" x14ac:dyDescent="0.25">
      <c r="Z8133"/>
      <c r="AD8133" s="5">
        <f t="shared" si="530"/>
        <v>48535</v>
      </c>
      <c r="AE8133" s="96" cm="1">
        <f t="array" ref="AE8133">_xlfn.XLOOKUP(AD8132,SELICHistorico[Data],SELICHistorico[SELIC dia]/100,AE8132,0)</f>
        <v>5.4266000000000004E-4</v>
      </c>
      <c r="AF8133" s="80">
        <f t="shared" si="528"/>
        <v>3.6446071654693943</v>
      </c>
      <c r="AG8133" s="123">
        <f t="shared" si="527"/>
        <v>3644.6071649999999</v>
      </c>
      <c r="AH8133" s="126" cm="1">
        <f t="array" ref="AH8133">_xlfn.XLOOKUP(AD8132,CDIHistorico_[Data],CDIHistorico_[CDI dia]/100,AH8132,0)</f>
        <v>5.4266000000000004E-4</v>
      </c>
      <c r="AI8133" s="2">
        <f t="shared" si="529"/>
        <v>3.6446071654693943</v>
      </c>
    </row>
    <row r="8134" spans="26:35" hidden="1" x14ac:dyDescent="0.25">
      <c r="Z8134"/>
      <c r="AD8134" s="5">
        <f t="shared" si="530"/>
        <v>48536</v>
      </c>
      <c r="AE8134" s="96" cm="1">
        <f t="array" ref="AE8134">_xlfn.XLOOKUP(AD8133,SELICHistorico[Data],SELICHistorico[SELIC dia]/100,AE8133,0)</f>
        <v>5.4266000000000004E-4</v>
      </c>
      <c r="AF8134" s="80">
        <f t="shared" si="528"/>
        <v>3.6465849479938082</v>
      </c>
      <c r="AG8134" s="123">
        <f t="shared" si="527"/>
        <v>3646.5849469999998</v>
      </c>
      <c r="AH8134" s="126" cm="1">
        <f t="array" ref="AH8134">_xlfn.XLOOKUP(AD8133,CDIHistorico_[Data],CDIHistorico_[CDI dia]/100,AH8133,0)</f>
        <v>5.4266000000000004E-4</v>
      </c>
      <c r="AI8134" s="2">
        <f t="shared" si="529"/>
        <v>3.6465849479938082</v>
      </c>
    </row>
    <row r="8135" spans="26:35" hidden="1" x14ac:dyDescent="0.25">
      <c r="Z8135"/>
      <c r="AD8135" s="5">
        <f t="shared" si="530"/>
        <v>48537</v>
      </c>
      <c r="AE8135" s="96" cm="1">
        <f t="array" ref="AE8135">_xlfn.XLOOKUP(AD8134,SELICHistorico[Data],SELICHistorico[SELIC dia]/100,AE8134,0)</f>
        <v>5.4266000000000004E-4</v>
      </c>
      <c r="AF8135" s="80">
        <f t="shared" si="528"/>
        <v>3.6485638037816868</v>
      </c>
      <c r="AG8135" s="123">
        <f t="shared" si="527"/>
        <v>3648.563803</v>
      </c>
      <c r="AH8135" s="126" cm="1">
        <f t="array" ref="AH8135">_xlfn.XLOOKUP(AD8134,CDIHistorico_[Data],CDIHistorico_[CDI dia]/100,AH8134,0)</f>
        <v>5.4266000000000004E-4</v>
      </c>
      <c r="AI8135" s="2">
        <f t="shared" si="529"/>
        <v>3.6485638037816868</v>
      </c>
    </row>
    <row r="8136" spans="26:35" hidden="1" x14ac:dyDescent="0.25">
      <c r="Z8136"/>
      <c r="AD8136" s="5">
        <f t="shared" si="530"/>
        <v>48540</v>
      </c>
      <c r="AE8136" s="96" cm="1">
        <f t="array" ref="AE8136">_xlfn.XLOOKUP(AD8135,SELICHistorico[Data],SELICHistorico[SELIC dia]/100,AE8135,0)</f>
        <v>5.4266000000000004E-4</v>
      </c>
      <c r="AF8136" s="80">
        <f t="shared" si="528"/>
        <v>3.6505437334154469</v>
      </c>
      <c r="AG8136" s="123">
        <f t="shared" si="527"/>
        <v>3650.543733</v>
      </c>
      <c r="AH8136" s="126" cm="1">
        <f t="array" ref="AH8136">_xlfn.XLOOKUP(AD8135,CDIHistorico_[Data],CDIHistorico_[CDI dia]/100,AH8135,0)</f>
        <v>5.4266000000000004E-4</v>
      </c>
      <c r="AI8136" s="2">
        <f t="shared" si="529"/>
        <v>3.6505437334154469</v>
      </c>
    </row>
    <row r="8137" spans="26:35" hidden="1" x14ac:dyDescent="0.25">
      <c r="Z8137"/>
      <c r="AD8137" s="5">
        <f t="shared" si="530"/>
        <v>48541</v>
      </c>
      <c r="AE8137" s="96" cm="1">
        <f t="array" ref="AE8137">_xlfn.XLOOKUP(AD8136,SELICHistorico[Data],SELICHistorico[SELIC dia]/100,AE8136,0)</f>
        <v>5.4266000000000004E-4</v>
      </c>
      <c r="AF8137" s="80">
        <f t="shared" si="528"/>
        <v>3.652524737477822</v>
      </c>
      <c r="AG8137" s="123">
        <f t="shared" si="527"/>
        <v>3652.5247370000002</v>
      </c>
      <c r="AH8137" s="126" cm="1">
        <f t="array" ref="AH8137">_xlfn.XLOOKUP(AD8136,CDIHistorico_[Data],CDIHistorico_[CDI dia]/100,AH8136,0)</f>
        <v>5.4266000000000004E-4</v>
      </c>
      <c r="AI8137" s="2">
        <f t="shared" si="529"/>
        <v>3.652524737477822</v>
      </c>
    </row>
    <row r="8138" spans="26:35" hidden="1" x14ac:dyDescent="0.25">
      <c r="Z8138"/>
      <c r="AD8138" s="5">
        <f t="shared" si="530"/>
        <v>48542</v>
      </c>
      <c r="AE8138" s="96" cm="1">
        <f t="array" ref="AE8138">_xlfn.XLOOKUP(AD8137,SELICHistorico[Data],SELICHistorico[SELIC dia]/100,AE8137,0)</f>
        <v>5.4266000000000004E-4</v>
      </c>
      <c r="AF8138" s="80">
        <f t="shared" si="528"/>
        <v>3.6545068165518617</v>
      </c>
      <c r="AG8138" s="123">
        <f t="shared" si="527"/>
        <v>3654.5068160000001</v>
      </c>
      <c r="AH8138" s="126" cm="1">
        <f t="array" ref="AH8138">_xlfn.XLOOKUP(AD8137,CDIHistorico_[Data],CDIHistorico_[CDI dia]/100,AH8137,0)</f>
        <v>5.4266000000000004E-4</v>
      </c>
      <c r="AI8138" s="2">
        <f t="shared" si="529"/>
        <v>3.6545068165518617</v>
      </c>
    </row>
    <row r="8139" spans="26:35" hidden="1" x14ac:dyDescent="0.25">
      <c r="Z8139"/>
      <c r="AD8139" s="5">
        <f t="shared" si="530"/>
        <v>48543</v>
      </c>
      <c r="AE8139" s="96" cm="1">
        <f t="array" ref="AE8139">_xlfn.XLOOKUP(AD8138,SELICHistorico[Data],SELICHistorico[SELIC dia]/100,AE8138,0)</f>
        <v>5.4266000000000004E-4</v>
      </c>
      <c r="AF8139" s="80">
        <f t="shared" si="528"/>
        <v>3.6564899712209318</v>
      </c>
      <c r="AG8139" s="123">
        <f t="shared" si="527"/>
        <v>3656.489971</v>
      </c>
      <c r="AH8139" s="126" cm="1">
        <f t="array" ref="AH8139">_xlfn.XLOOKUP(AD8138,CDIHistorico_[Data],CDIHistorico_[CDI dia]/100,AH8138,0)</f>
        <v>5.4266000000000004E-4</v>
      </c>
      <c r="AI8139" s="2">
        <f t="shared" si="529"/>
        <v>3.6564899712209318</v>
      </c>
    </row>
    <row r="8140" spans="26:35" hidden="1" x14ac:dyDescent="0.25">
      <c r="Z8140"/>
      <c r="AD8140" s="5">
        <f t="shared" si="530"/>
        <v>48544</v>
      </c>
      <c r="AE8140" s="96" cm="1">
        <f t="array" ref="AE8140">_xlfn.XLOOKUP(AD8139,SELICHistorico[Data],SELICHistorico[SELIC dia]/100,AE8139,0)</f>
        <v>5.4266000000000004E-4</v>
      </c>
      <c r="AF8140" s="80">
        <f t="shared" si="528"/>
        <v>3.6584742020687147</v>
      </c>
      <c r="AG8140" s="123">
        <f t="shared" ref="AG8140:AG8203" si="531">TRUNC(1000*AF8140,6)</f>
        <v>3658.4742019999999</v>
      </c>
      <c r="AH8140" s="126" cm="1">
        <f t="array" ref="AH8140">_xlfn.XLOOKUP(AD8139,CDIHistorico_[Data],CDIHistorico_[CDI dia]/100,AH8139,0)</f>
        <v>5.4266000000000004E-4</v>
      </c>
      <c r="AI8140" s="2">
        <f t="shared" si="529"/>
        <v>3.6584742020687147</v>
      </c>
    </row>
    <row r="8141" spans="26:35" hidden="1" x14ac:dyDescent="0.25">
      <c r="Z8141"/>
      <c r="AD8141" s="5">
        <f t="shared" si="530"/>
        <v>48547</v>
      </c>
      <c r="AE8141" s="96" cm="1">
        <f t="array" ref="AE8141">_xlfn.XLOOKUP(AD8140,SELICHistorico[Data],SELICHistorico[SELIC dia]/100,AE8140,0)</f>
        <v>5.4266000000000004E-4</v>
      </c>
      <c r="AF8141" s="80">
        <f t="shared" ref="AF8141:AF8204" si="532">AF8140*(1+AE8141)</f>
        <v>3.6604595096792094</v>
      </c>
      <c r="AG8141" s="123">
        <f t="shared" si="531"/>
        <v>3660.4595089999998</v>
      </c>
      <c r="AH8141" s="126" cm="1">
        <f t="array" ref="AH8141">_xlfn.XLOOKUP(AD8140,CDIHistorico_[Data],CDIHistorico_[CDI dia]/100,AH8140,0)</f>
        <v>5.4266000000000004E-4</v>
      </c>
      <c r="AI8141" s="2">
        <f t="shared" ref="AI8141:AI8204" si="533">AI8140*(1+AH8141)</f>
        <v>3.6604595096792094</v>
      </c>
    </row>
    <row r="8142" spans="26:35" hidden="1" x14ac:dyDescent="0.25">
      <c r="Z8142"/>
      <c r="AD8142" s="5">
        <f t="shared" si="530"/>
        <v>48548</v>
      </c>
      <c r="AE8142" s="96" cm="1">
        <f t="array" ref="AE8142">_xlfn.XLOOKUP(AD8141,SELICHistorico[Data],SELICHistorico[SELIC dia]/100,AE8141,0)</f>
        <v>5.4266000000000004E-4</v>
      </c>
      <c r="AF8142" s="80">
        <f t="shared" si="532"/>
        <v>3.6624458946367322</v>
      </c>
      <c r="AG8142" s="123">
        <f t="shared" si="531"/>
        <v>3662.445894</v>
      </c>
      <c r="AH8142" s="126" cm="1">
        <f t="array" ref="AH8142">_xlfn.XLOOKUP(AD8141,CDIHistorico_[Data],CDIHistorico_[CDI dia]/100,AH8141,0)</f>
        <v>5.4266000000000004E-4</v>
      </c>
      <c r="AI8142" s="2">
        <f t="shared" si="533"/>
        <v>3.6624458946367322</v>
      </c>
    </row>
    <row r="8143" spans="26:35" hidden="1" x14ac:dyDescent="0.25">
      <c r="Z8143"/>
      <c r="AD8143" s="5">
        <f t="shared" si="530"/>
        <v>48549</v>
      </c>
      <c r="AE8143" s="96" cm="1">
        <f t="array" ref="AE8143">_xlfn.XLOOKUP(AD8142,SELICHistorico[Data],SELICHistorico[SELIC dia]/100,AE8142,0)</f>
        <v>5.4266000000000004E-4</v>
      </c>
      <c r="AF8143" s="80">
        <f t="shared" si="532"/>
        <v>3.6644333575259158</v>
      </c>
      <c r="AG8143" s="123">
        <f t="shared" si="531"/>
        <v>3664.4333569999999</v>
      </c>
      <c r="AH8143" s="126" cm="1">
        <f t="array" ref="AH8143">_xlfn.XLOOKUP(AD8142,CDIHistorico_[Data],CDIHistorico_[CDI dia]/100,AH8142,0)</f>
        <v>5.4266000000000004E-4</v>
      </c>
      <c r="AI8143" s="2">
        <f t="shared" si="533"/>
        <v>3.6644333575259158</v>
      </c>
    </row>
    <row r="8144" spans="26:35" hidden="1" x14ac:dyDescent="0.25">
      <c r="Z8144"/>
      <c r="AD8144" s="5">
        <f t="shared" si="530"/>
        <v>48550</v>
      </c>
      <c r="AE8144" s="96" cm="1">
        <f t="array" ref="AE8144">_xlfn.XLOOKUP(AD8143,SELICHistorico[Data],SELICHistorico[SELIC dia]/100,AE8143,0)</f>
        <v>5.4266000000000004E-4</v>
      </c>
      <c r="AF8144" s="80">
        <f t="shared" si="532"/>
        <v>3.666421898931711</v>
      </c>
      <c r="AG8144" s="123">
        <f t="shared" si="531"/>
        <v>3666.4218980000001</v>
      </c>
      <c r="AH8144" s="126" cm="1">
        <f t="array" ref="AH8144">_xlfn.XLOOKUP(AD8143,CDIHistorico_[Data],CDIHistorico_[CDI dia]/100,AH8143,0)</f>
        <v>5.4266000000000004E-4</v>
      </c>
      <c r="AI8144" s="2">
        <f t="shared" si="533"/>
        <v>3.666421898931711</v>
      </c>
    </row>
    <row r="8145" spans="26:35" hidden="1" x14ac:dyDescent="0.25">
      <c r="Z8145"/>
      <c r="AD8145" s="5">
        <f t="shared" si="530"/>
        <v>48551</v>
      </c>
      <c r="AE8145" s="96" cm="1">
        <f t="array" ref="AE8145">_xlfn.XLOOKUP(AD8144,SELICHistorico[Data],SELICHistorico[SELIC dia]/100,AE8144,0)</f>
        <v>5.4266000000000004E-4</v>
      </c>
      <c r="AF8145" s="80">
        <f t="shared" si="532"/>
        <v>3.6684115194393856</v>
      </c>
      <c r="AG8145" s="123">
        <f t="shared" si="531"/>
        <v>3668.4115190000002</v>
      </c>
      <c r="AH8145" s="126" cm="1">
        <f t="array" ref="AH8145">_xlfn.XLOOKUP(AD8144,CDIHistorico_[Data],CDIHistorico_[CDI dia]/100,AH8144,0)</f>
        <v>5.4266000000000004E-4</v>
      </c>
      <c r="AI8145" s="2">
        <f t="shared" si="533"/>
        <v>3.6684115194393856</v>
      </c>
    </row>
    <row r="8146" spans="26:35" hidden="1" x14ac:dyDescent="0.25">
      <c r="Z8146"/>
      <c r="AD8146" s="5">
        <f t="shared" si="530"/>
        <v>48554</v>
      </c>
      <c r="AE8146" s="96" cm="1">
        <f t="array" ref="AE8146">_xlfn.XLOOKUP(AD8145,SELICHistorico[Data],SELICHistorico[SELIC dia]/100,AE8145,0)</f>
        <v>5.4266000000000004E-4</v>
      </c>
      <c r="AF8146" s="80">
        <f t="shared" si="532"/>
        <v>3.6704022196345245</v>
      </c>
      <c r="AG8146" s="123">
        <f t="shared" si="531"/>
        <v>3670.4022190000001</v>
      </c>
      <c r="AH8146" s="126" cm="1">
        <f t="array" ref="AH8146">_xlfn.XLOOKUP(AD8145,CDIHistorico_[Data],CDIHistorico_[CDI dia]/100,AH8145,0)</f>
        <v>5.4266000000000004E-4</v>
      </c>
      <c r="AI8146" s="2">
        <f t="shared" si="533"/>
        <v>3.6704022196345245</v>
      </c>
    </row>
    <row r="8147" spans="26:35" hidden="1" x14ac:dyDescent="0.25">
      <c r="Z8147"/>
      <c r="AD8147" s="5">
        <f t="shared" si="530"/>
        <v>48555</v>
      </c>
      <c r="AE8147" s="96" cm="1">
        <f t="array" ref="AE8147">_xlfn.XLOOKUP(AD8146,SELICHistorico[Data],SELICHistorico[SELIC dia]/100,AE8146,0)</f>
        <v>5.4266000000000004E-4</v>
      </c>
      <c r="AF8147" s="80">
        <f t="shared" si="532"/>
        <v>3.6723940001030315</v>
      </c>
      <c r="AG8147" s="123">
        <f t="shared" si="531"/>
        <v>3672.3939999999998</v>
      </c>
      <c r="AH8147" s="126" cm="1">
        <f t="array" ref="AH8147">_xlfn.XLOOKUP(AD8146,CDIHistorico_[Data],CDIHistorico_[CDI dia]/100,AH8146,0)</f>
        <v>5.4266000000000004E-4</v>
      </c>
      <c r="AI8147" s="2">
        <f t="shared" si="533"/>
        <v>3.6723940001030315</v>
      </c>
    </row>
    <row r="8148" spans="26:35" hidden="1" x14ac:dyDescent="0.25">
      <c r="Z8148"/>
      <c r="AD8148" s="5">
        <f t="shared" ref="AD8148:AD8211" si="534">WORKDAY(AD8147,1,feriados)</f>
        <v>48556</v>
      </c>
      <c r="AE8148" s="96" cm="1">
        <f t="array" ref="AE8148">_xlfn.XLOOKUP(AD8147,SELICHistorico[Data],SELICHistorico[SELIC dia]/100,AE8147,0)</f>
        <v>5.4266000000000004E-4</v>
      </c>
      <c r="AF8148" s="80">
        <f t="shared" si="532"/>
        <v>3.6743868614311275</v>
      </c>
      <c r="AG8148" s="123">
        <f t="shared" si="531"/>
        <v>3674.386861</v>
      </c>
      <c r="AH8148" s="126" cm="1">
        <f t="array" ref="AH8148">_xlfn.XLOOKUP(AD8147,CDIHistorico_[Data],CDIHistorico_[CDI dia]/100,AH8147,0)</f>
        <v>5.4266000000000004E-4</v>
      </c>
      <c r="AI8148" s="2">
        <f t="shared" si="533"/>
        <v>3.6743868614311275</v>
      </c>
    </row>
    <row r="8149" spans="26:35" hidden="1" x14ac:dyDescent="0.25">
      <c r="Z8149"/>
      <c r="AD8149" s="5">
        <f t="shared" si="534"/>
        <v>48557</v>
      </c>
      <c r="AE8149" s="96" cm="1">
        <f t="array" ref="AE8149">_xlfn.XLOOKUP(AD8148,SELICHistorico[Data],SELICHistorico[SELIC dia]/100,AE8148,0)</f>
        <v>5.4266000000000004E-4</v>
      </c>
      <c r="AF8149" s="80">
        <f t="shared" si="532"/>
        <v>3.6763808042053516</v>
      </c>
      <c r="AG8149" s="123">
        <f t="shared" si="531"/>
        <v>3676.3808039999999</v>
      </c>
      <c r="AH8149" s="126" cm="1">
        <f t="array" ref="AH8149">_xlfn.XLOOKUP(AD8148,CDIHistorico_[Data],CDIHistorico_[CDI dia]/100,AH8148,0)</f>
        <v>5.4266000000000004E-4</v>
      </c>
      <c r="AI8149" s="2">
        <f t="shared" si="533"/>
        <v>3.6763808042053516</v>
      </c>
    </row>
    <row r="8150" spans="26:35" hidden="1" x14ac:dyDescent="0.25">
      <c r="Z8150"/>
      <c r="AD8150" s="5">
        <f t="shared" si="534"/>
        <v>48558</v>
      </c>
      <c r="AE8150" s="96" cm="1">
        <f t="array" ref="AE8150">_xlfn.XLOOKUP(AD8149,SELICHistorico[Data],SELICHistorico[SELIC dia]/100,AE8149,0)</f>
        <v>5.4266000000000004E-4</v>
      </c>
      <c r="AF8150" s="80">
        <f t="shared" si="532"/>
        <v>3.6783758290125617</v>
      </c>
      <c r="AG8150" s="123">
        <f t="shared" si="531"/>
        <v>3678.3758290000001</v>
      </c>
      <c r="AH8150" s="126" cm="1">
        <f t="array" ref="AH8150">_xlfn.XLOOKUP(AD8149,CDIHistorico_[Data],CDIHistorico_[CDI dia]/100,AH8149,0)</f>
        <v>5.4266000000000004E-4</v>
      </c>
      <c r="AI8150" s="2">
        <f t="shared" si="533"/>
        <v>3.6783758290125617</v>
      </c>
    </row>
    <row r="8151" spans="26:35" hidden="1" x14ac:dyDescent="0.25">
      <c r="Z8151"/>
      <c r="AD8151" s="5">
        <f t="shared" si="534"/>
        <v>48561</v>
      </c>
      <c r="AE8151" s="96" cm="1">
        <f t="array" ref="AE8151">_xlfn.XLOOKUP(AD8150,SELICHistorico[Data],SELICHistorico[SELIC dia]/100,AE8150,0)</f>
        <v>5.4266000000000004E-4</v>
      </c>
      <c r="AF8151" s="80">
        <f t="shared" si="532"/>
        <v>3.6803719364399337</v>
      </c>
      <c r="AG8151" s="123">
        <f t="shared" si="531"/>
        <v>3680.371936</v>
      </c>
      <c r="AH8151" s="126" cm="1">
        <f t="array" ref="AH8151">_xlfn.XLOOKUP(AD8150,CDIHistorico_[Data],CDIHistorico_[CDI dia]/100,AH8150,0)</f>
        <v>5.4266000000000004E-4</v>
      </c>
      <c r="AI8151" s="2">
        <f t="shared" si="533"/>
        <v>3.6803719364399337</v>
      </c>
    </row>
    <row r="8152" spans="26:35" hidden="1" x14ac:dyDescent="0.25">
      <c r="Z8152"/>
      <c r="AD8152" s="5">
        <f t="shared" si="534"/>
        <v>48562</v>
      </c>
      <c r="AE8152" s="96" cm="1">
        <f t="array" ref="AE8152">_xlfn.XLOOKUP(AD8151,SELICHistorico[Data],SELICHistorico[SELIC dia]/100,AE8151,0)</f>
        <v>5.4266000000000004E-4</v>
      </c>
      <c r="AF8152" s="80">
        <f t="shared" si="532"/>
        <v>3.6823691270749621</v>
      </c>
      <c r="AG8152" s="123">
        <f t="shared" si="531"/>
        <v>3682.3691269999999</v>
      </c>
      <c r="AH8152" s="126" cm="1">
        <f t="array" ref="AH8152">_xlfn.XLOOKUP(AD8151,CDIHistorico_[Data],CDIHistorico_[CDI dia]/100,AH8151,0)</f>
        <v>5.4266000000000004E-4</v>
      </c>
      <c r="AI8152" s="2">
        <f t="shared" si="533"/>
        <v>3.6823691270749621</v>
      </c>
    </row>
    <row r="8153" spans="26:35" hidden="1" x14ac:dyDescent="0.25">
      <c r="Z8153"/>
      <c r="AD8153" s="5">
        <f t="shared" si="534"/>
        <v>48563</v>
      </c>
      <c r="AE8153" s="96" cm="1">
        <f t="array" ref="AE8153">_xlfn.XLOOKUP(AD8152,SELICHistorico[Data],SELICHistorico[SELIC dia]/100,AE8152,0)</f>
        <v>5.4266000000000004E-4</v>
      </c>
      <c r="AF8153" s="80">
        <f t="shared" si="532"/>
        <v>3.6843674015054608</v>
      </c>
      <c r="AG8153" s="123">
        <f t="shared" si="531"/>
        <v>3684.367401</v>
      </c>
      <c r="AH8153" s="126" cm="1">
        <f t="array" ref="AH8153">_xlfn.XLOOKUP(AD8152,CDIHistorico_[Data],CDIHistorico_[CDI dia]/100,AH8152,0)</f>
        <v>5.4266000000000004E-4</v>
      </c>
      <c r="AI8153" s="2">
        <f t="shared" si="533"/>
        <v>3.6843674015054608</v>
      </c>
    </row>
    <row r="8154" spans="26:35" hidden="1" x14ac:dyDescent="0.25">
      <c r="Z8154"/>
      <c r="AD8154" s="5">
        <f t="shared" si="534"/>
        <v>48564</v>
      </c>
      <c r="AE8154" s="96" cm="1">
        <f t="array" ref="AE8154">_xlfn.XLOOKUP(AD8153,SELICHistorico[Data],SELICHistorico[SELIC dia]/100,AE8153,0)</f>
        <v>5.4266000000000004E-4</v>
      </c>
      <c r="AF8154" s="80">
        <f t="shared" si="532"/>
        <v>3.686366760319562</v>
      </c>
      <c r="AG8154" s="123">
        <f t="shared" si="531"/>
        <v>3686.3667599999999</v>
      </c>
      <c r="AH8154" s="126" cm="1">
        <f t="array" ref="AH8154">_xlfn.XLOOKUP(AD8153,CDIHistorico_[Data],CDIHistorico_[CDI dia]/100,AH8153,0)</f>
        <v>5.4266000000000004E-4</v>
      </c>
      <c r="AI8154" s="2">
        <f t="shared" si="533"/>
        <v>3.686366760319562</v>
      </c>
    </row>
    <row r="8155" spans="26:35" hidden="1" x14ac:dyDescent="0.25">
      <c r="Z8155"/>
      <c r="AD8155" s="5">
        <f t="shared" si="534"/>
        <v>48565</v>
      </c>
      <c r="AE8155" s="96" cm="1">
        <f t="array" ref="AE8155">_xlfn.XLOOKUP(AD8154,SELICHistorico[Data],SELICHistorico[SELIC dia]/100,AE8154,0)</f>
        <v>5.4266000000000004E-4</v>
      </c>
      <c r="AF8155" s="80">
        <f t="shared" si="532"/>
        <v>3.6883672041057172</v>
      </c>
      <c r="AG8155" s="123">
        <f t="shared" si="531"/>
        <v>3688.3672040000001</v>
      </c>
      <c r="AH8155" s="126" cm="1">
        <f t="array" ref="AH8155">_xlfn.XLOOKUP(AD8154,CDIHistorico_[Data],CDIHistorico_[CDI dia]/100,AH8154,0)</f>
        <v>5.4266000000000004E-4</v>
      </c>
      <c r="AI8155" s="2">
        <f t="shared" si="533"/>
        <v>3.6883672041057172</v>
      </c>
    </row>
    <row r="8156" spans="26:35" hidden="1" x14ac:dyDescent="0.25">
      <c r="Z8156"/>
      <c r="AD8156" s="5">
        <f t="shared" si="534"/>
        <v>48568</v>
      </c>
      <c r="AE8156" s="96" cm="1">
        <f t="array" ref="AE8156">_xlfn.XLOOKUP(AD8155,SELICHistorico[Data],SELICHistorico[SELIC dia]/100,AE8155,0)</f>
        <v>5.4266000000000004E-4</v>
      </c>
      <c r="AF8156" s="80">
        <f t="shared" si="532"/>
        <v>3.6903687334526971</v>
      </c>
      <c r="AG8156" s="123">
        <f t="shared" si="531"/>
        <v>3690.3687329999998</v>
      </c>
      <c r="AH8156" s="126" cm="1">
        <f t="array" ref="AH8156">_xlfn.XLOOKUP(AD8155,CDIHistorico_[Data],CDIHistorico_[CDI dia]/100,AH8155,0)</f>
        <v>5.4266000000000004E-4</v>
      </c>
      <c r="AI8156" s="2">
        <f t="shared" si="533"/>
        <v>3.6903687334526971</v>
      </c>
    </row>
    <row r="8157" spans="26:35" hidden="1" x14ac:dyDescent="0.25">
      <c r="Z8157"/>
      <c r="AD8157" s="5">
        <f t="shared" si="534"/>
        <v>48569</v>
      </c>
      <c r="AE8157" s="96" cm="1">
        <f t="array" ref="AE8157">_xlfn.XLOOKUP(AD8156,SELICHistorico[Data],SELICHistorico[SELIC dia]/100,AE8156,0)</f>
        <v>5.4266000000000004E-4</v>
      </c>
      <c r="AF8157" s="80">
        <f t="shared" si="532"/>
        <v>3.6923713489495928</v>
      </c>
      <c r="AG8157" s="123">
        <f t="shared" si="531"/>
        <v>3692.3713480000001</v>
      </c>
      <c r="AH8157" s="126" cm="1">
        <f t="array" ref="AH8157">_xlfn.XLOOKUP(AD8156,CDIHistorico_[Data],CDIHistorico_[CDI dia]/100,AH8156,0)</f>
        <v>5.4266000000000004E-4</v>
      </c>
      <c r="AI8157" s="2">
        <f t="shared" si="533"/>
        <v>3.6923713489495928</v>
      </c>
    </row>
    <row r="8158" spans="26:35" hidden="1" x14ac:dyDescent="0.25">
      <c r="Z8158"/>
      <c r="AD8158" s="5">
        <f t="shared" si="534"/>
        <v>48570</v>
      </c>
      <c r="AE8158" s="96" cm="1">
        <f t="array" ref="AE8158">_xlfn.XLOOKUP(AD8157,SELICHistorico[Data],SELICHistorico[SELIC dia]/100,AE8157,0)</f>
        <v>5.4266000000000004E-4</v>
      </c>
      <c r="AF8158" s="80">
        <f t="shared" si="532"/>
        <v>3.6943750511858138</v>
      </c>
      <c r="AG8158" s="123">
        <f t="shared" si="531"/>
        <v>3694.375051</v>
      </c>
      <c r="AH8158" s="126" cm="1">
        <f t="array" ref="AH8158">_xlfn.XLOOKUP(AD8157,CDIHistorico_[Data],CDIHistorico_[CDI dia]/100,AH8157,0)</f>
        <v>5.4266000000000004E-4</v>
      </c>
      <c r="AI8158" s="2">
        <f t="shared" si="533"/>
        <v>3.6943750511858138</v>
      </c>
    </row>
    <row r="8159" spans="26:35" hidden="1" x14ac:dyDescent="0.25">
      <c r="Z8159"/>
      <c r="AD8159" s="5">
        <f t="shared" si="534"/>
        <v>48571</v>
      </c>
      <c r="AE8159" s="96" cm="1">
        <f t="array" ref="AE8159">_xlfn.XLOOKUP(AD8158,SELICHistorico[Data],SELICHistorico[SELIC dia]/100,AE8158,0)</f>
        <v>5.4266000000000004E-4</v>
      </c>
      <c r="AF8159" s="80">
        <f t="shared" si="532"/>
        <v>3.6963798407510904</v>
      </c>
      <c r="AG8159" s="123">
        <f t="shared" si="531"/>
        <v>3696.3798400000001</v>
      </c>
      <c r="AH8159" s="126" cm="1">
        <f t="array" ref="AH8159">_xlfn.XLOOKUP(AD8158,CDIHistorico_[Data],CDIHistorico_[CDI dia]/100,AH8158,0)</f>
        <v>5.4266000000000004E-4</v>
      </c>
      <c r="AI8159" s="2">
        <f t="shared" si="533"/>
        <v>3.6963798407510904</v>
      </c>
    </row>
    <row r="8160" spans="26:35" hidden="1" x14ac:dyDescent="0.25">
      <c r="Z8160"/>
      <c r="AD8160" s="5">
        <f t="shared" si="534"/>
        <v>48572</v>
      </c>
      <c r="AE8160" s="96" cm="1">
        <f t="array" ref="AE8160">_xlfn.XLOOKUP(AD8159,SELICHistorico[Data],SELICHistorico[SELIC dia]/100,AE8159,0)</f>
        <v>5.4266000000000004E-4</v>
      </c>
      <c r="AF8160" s="80">
        <f t="shared" si="532"/>
        <v>3.6983857182354725</v>
      </c>
      <c r="AG8160" s="123">
        <f t="shared" si="531"/>
        <v>3698.385718</v>
      </c>
      <c r="AH8160" s="126" cm="1">
        <f t="array" ref="AH8160">_xlfn.XLOOKUP(AD8159,CDIHistorico_[Data],CDIHistorico_[CDI dia]/100,AH8159,0)</f>
        <v>5.4266000000000004E-4</v>
      </c>
      <c r="AI8160" s="2">
        <f t="shared" si="533"/>
        <v>3.6983857182354725</v>
      </c>
    </row>
    <row r="8161" spans="26:35" hidden="1" x14ac:dyDescent="0.25">
      <c r="Z8161"/>
      <c r="AD8161" s="5">
        <f t="shared" si="534"/>
        <v>48575</v>
      </c>
      <c r="AE8161" s="96" cm="1">
        <f t="array" ref="AE8161">_xlfn.XLOOKUP(AD8160,SELICHistorico[Data],SELICHistorico[SELIC dia]/100,AE8160,0)</f>
        <v>5.4266000000000004E-4</v>
      </c>
      <c r="AF8161" s="80">
        <f t="shared" si="532"/>
        <v>3.7003926842293304</v>
      </c>
      <c r="AG8161" s="123">
        <f t="shared" si="531"/>
        <v>3700.3926839999999</v>
      </c>
      <c r="AH8161" s="126" cm="1">
        <f t="array" ref="AH8161">_xlfn.XLOOKUP(AD8160,CDIHistorico_[Data],CDIHistorico_[CDI dia]/100,AH8160,0)</f>
        <v>5.4266000000000004E-4</v>
      </c>
      <c r="AI8161" s="2">
        <f t="shared" si="533"/>
        <v>3.7003926842293304</v>
      </c>
    </row>
    <row r="8162" spans="26:35" hidden="1" x14ac:dyDescent="0.25">
      <c r="Z8162"/>
      <c r="AD8162" s="5">
        <f t="shared" si="534"/>
        <v>48576</v>
      </c>
      <c r="AE8162" s="96" cm="1">
        <f t="array" ref="AE8162">_xlfn.XLOOKUP(AD8161,SELICHistorico[Data],SELICHistorico[SELIC dia]/100,AE8161,0)</f>
        <v>5.4266000000000004E-4</v>
      </c>
      <c r="AF8162" s="80">
        <f t="shared" si="532"/>
        <v>3.7024007393233545</v>
      </c>
      <c r="AG8162" s="123">
        <f t="shared" si="531"/>
        <v>3702.4007390000002</v>
      </c>
      <c r="AH8162" s="126" cm="1">
        <f t="array" ref="AH8162">_xlfn.XLOOKUP(AD8161,CDIHistorico_[Data],CDIHistorico_[CDI dia]/100,AH8161,0)</f>
        <v>5.4266000000000004E-4</v>
      </c>
      <c r="AI8162" s="2">
        <f t="shared" si="533"/>
        <v>3.7024007393233545</v>
      </c>
    </row>
    <row r="8163" spans="26:35" hidden="1" x14ac:dyDescent="0.25">
      <c r="Z8163"/>
      <c r="AD8163" s="5">
        <f t="shared" si="534"/>
        <v>48577</v>
      </c>
      <c r="AE8163" s="96" cm="1">
        <f t="array" ref="AE8163">_xlfn.XLOOKUP(AD8162,SELICHistorico[Data],SELICHistorico[SELIC dia]/100,AE8162,0)</f>
        <v>5.4266000000000004E-4</v>
      </c>
      <c r="AF8163" s="80">
        <f t="shared" si="532"/>
        <v>3.7044098841085558</v>
      </c>
      <c r="AG8163" s="123">
        <f t="shared" si="531"/>
        <v>3704.4098840000001</v>
      </c>
      <c r="AH8163" s="126" cm="1">
        <f t="array" ref="AH8163">_xlfn.XLOOKUP(AD8162,CDIHistorico_[Data],CDIHistorico_[CDI dia]/100,AH8162,0)</f>
        <v>5.4266000000000004E-4</v>
      </c>
      <c r="AI8163" s="2">
        <f t="shared" si="533"/>
        <v>3.7044098841085558</v>
      </c>
    </row>
    <row r="8164" spans="26:35" hidden="1" x14ac:dyDescent="0.25">
      <c r="Z8164"/>
      <c r="AD8164" s="5">
        <f t="shared" si="534"/>
        <v>48578</v>
      </c>
      <c r="AE8164" s="96" cm="1">
        <f t="array" ref="AE8164">_xlfn.XLOOKUP(AD8163,SELICHistorico[Data],SELICHistorico[SELIC dia]/100,AE8163,0)</f>
        <v>5.4266000000000004E-4</v>
      </c>
      <c r="AF8164" s="80">
        <f t="shared" si="532"/>
        <v>3.7064201191762662</v>
      </c>
      <c r="AG8164" s="123">
        <f t="shared" si="531"/>
        <v>3706.4201189999999</v>
      </c>
      <c r="AH8164" s="126" cm="1">
        <f t="array" ref="AH8164">_xlfn.XLOOKUP(AD8163,CDIHistorico_[Data],CDIHistorico_[CDI dia]/100,AH8163,0)</f>
        <v>5.4266000000000004E-4</v>
      </c>
      <c r="AI8164" s="2">
        <f t="shared" si="533"/>
        <v>3.7064201191762662</v>
      </c>
    </row>
    <row r="8165" spans="26:35" hidden="1" x14ac:dyDescent="0.25">
      <c r="Z8165"/>
      <c r="AD8165" s="5">
        <f t="shared" si="534"/>
        <v>48579</v>
      </c>
      <c r="AE8165" s="96" cm="1">
        <f t="array" ref="AE8165">_xlfn.XLOOKUP(AD8164,SELICHistorico[Data],SELICHistorico[SELIC dia]/100,AE8164,0)</f>
        <v>5.4266000000000004E-4</v>
      </c>
      <c r="AF8165" s="80">
        <f t="shared" si="532"/>
        <v>3.7084314451181384</v>
      </c>
      <c r="AG8165" s="123">
        <f t="shared" si="531"/>
        <v>3708.4314450000002</v>
      </c>
      <c r="AH8165" s="126" cm="1">
        <f t="array" ref="AH8165">_xlfn.XLOOKUP(AD8164,CDIHistorico_[Data],CDIHistorico_[CDI dia]/100,AH8164,0)</f>
        <v>5.4266000000000004E-4</v>
      </c>
      <c r="AI8165" s="2">
        <f t="shared" si="533"/>
        <v>3.7084314451181384</v>
      </c>
    </row>
    <row r="8166" spans="26:35" hidden="1" x14ac:dyDescent="0.25">
      <c r="Z8166"/>
      <c r="AD8166" s="5">
        <f t="shared" si="534"/>
        <v>48582</v>
      </c>
      <c r="AE8166" s="96" cm="1">
        <f t="array" ref="AE8166">_xlfn.XLOOKUP(AD8165,SELICHistorico[Data],SELICHistorico[SELIC dia]/100,AE8165,0)</f>
        <v>5.4266000000000004E-4</v>
      </c>
      <c r="AF8166" s="80">
        <f t="shared" si="532"/>
        <v>3.7104438625261462</v>
      </c>
      <c r="AG8166" s="123">
        <f t="shared" si="531"/>
        <v>3710.4438620000001</v>
      </c>
      <c r="AH8166" s="126" cm="1">
        <f t="array" ref="AH8166">_xlfn.XLOOKUP(AD8165,CDIHistorico_[Data],CDIHistorico_[CDI dia]/100,AH8165,0)</f>
        <v>5.4266000000000004E-4</v>
      </c>
      <c r="AI8166" s="2">
        <f t="shared" si="533"/>
        <v>3.7104438625261462</v>
      </c>
    </row>
    <row r="8167" spans="26:35" hidden="1" x14ac:dyDescent="0.25">
      <c r="Z8167"/>
      <c r="AD8167" s="5">
        <f t="shared" si="534"/>
        <v>48583</v>
      </c>
      <c r="AE8167" s="96" cm="1">
        <f t="array" ref="AE8167">_xlfn.XLOOKUP(AD8166,SELICHistorico[Data],SELICHistorico[SELIC dia]/100,AE8166,0)</f>
        <v>5.4266000000000004E-4</v>
      </c>
      <c r="AF8167" s="80">
        <f t="shared" si="532"/>
        <v>3.7124573719925849</v>
      </c>
      <c r="AG8167" s="123">
        <f t="shared" si="531"/>
        <v>3712.457371</v>
      </c>
      <c r="AH8167" s="126" cm="1">
        <f t="array" ref="AH8167">_xlfn.XLOOKUP(AD8166,CDIHistorico_[Data],CDIHistorico_[CDI dia]/100,AH8166,0)</f>
        <v>5.4266000000000004E-4</v>
      </c>
      <c r="AI8167" s="2">
        <f t="shared" si="533"/>
        <v>3.7124573719925849</v>
      </c>
    </row>
    <row r="8168" spans="26:35" hidden="1" x14ac:dyDescent="0.25">
      <c r="Z8168"/>
      <c r="AD8168" s="5">
        <f t="shared" si="534"/>
        <v>48584</v>
      </c>
      <c r="AE8168" s="96" cm="1">
        <f t="array" ref="AE8168">_xlfn.XLOOKUP(AD8167,SELICHistorico[Data],SELICHistorico[SELIC dia]/100,AE8167,0)</f>
        <v>5.4266000000000004E-4</v>
      </c>
      <c r="AF8168" s="80">
        <f t="shared" si="532"/>
        <v>3.7144719741100705</v>
      </c>
      <c r="AG8168" s="123">
        <f t="shared" si="531"/>
        <v>3714.471974</v>
      </c>
      <c r="AH8168" s="126" cm="1">
        <f t="array" ref="AH8168">_xlfn.XLOOKUP(AD8167,CDIHistorico_[Data],CDIHistorico_[CDI dia]/100,AH8167,0)</f>
        <v>5.4266000000000004E-4</v>
      </c>
      <c r="AI8168" s="2">
        <f t="shared" si="533"/>
        <v>3.7144719741100705</v>
      </c>
    </row>
    <row r="8169" spans="26:35" hidden="1" x14ac:dyDescent="0.25">
      <c r="Z8169"/>
      <c r="AD8169" s="5">
        <f t="shared" si="534"/>
        <v>48585</v>
      </c>
      <c r="AE8169" s="96" cm="1">
        <f t="array" ref="AE8169">_xlfn.XLOOKUP(AD8168,SELICHistorico[Data],SELICHistorico[SELIC dia]/100,AE8168,0)</f>
        <v>5.4266000000000004E-4</v>
      </c>
      <c r="AF8169" s="80">
        <f t="shared" si="532"/>
        <v>3.7164876694715412</v>
      </c>
      <c r="AG8169" s="123">
        <f t="shared" si="531"/>
        <v>3716.4876690000001</v>
      </c>
      <c r="AH8169" s="126" cm="1">
        <f t="array" ref="AH8169">_xlfn.XLOOKUP(AD8168,CDIHistorico_[Data],CDIHistorico_[CDI dia]/100,AH8168,0)</f>
        <v>5.4266000000000004E-4</v>
      </c>
      <c r="AI8169" s="2">
        <f t="shared" si="533"/>
        <v>3.7164876694715412</v>
      </c>
    </row>
    <row r="8170" spans="26:35" hidden="1" x14ac:dyDescent="0.25">
      <c r="Z8170"/>
      <c r="AD8170" s="5">
        <f t="shared" si="534"/>
        <v>48586</v>
      </c>
      <c r="AE8170" s="96" cm="1">
        <f t="array" ref="AE8170">_xlfn.XLOOKUP(AD8169,SELICHistorico[Data],SELICHistorico[SELIC dia]/100,AE8169,0)</f>
        <v>5.4266000000000004E-4</v>
      </c>
      <c r="AF8170" s="80">
        <f t="shared" si="532"/>
        <v>3.7185044586702567</v>
      </c>
      <c r="AG8170" s="123">
        <f t="shared" si="531"/>
        <v>3718.5044579999999</v>
      </c>
      <c r="AH8170" s="126" cm="1">
        <f t="array" ref="AH8170">_xlfn.XLOOKUP(AD8169,CDIHistorico_[Data],CDIHistorico_[CDI dia]/100,AH8169,0)</f>
        <v>5.4266000000000004E-4</v>
      </c>
      <c r="AI8170" s="2">
        <f t="shared" si="533"/>
        <v>3.7185044586702567</v>
      </c>
    </row>
    <row r="8171" spans="26:35" hidden="1" x14ac:dyDescent="0.25">
      <c r="Z8171"/>
      <c r="AD8171" s="5">
        <f t="shared" si="534"/>
        <v>48589</v>
      </c>
      <c r="AE8171" s="96" cm="1">
        <f t="array" ref="AE8171">_xlfn.XLOOKUP(AD8170,SELICHistorico[Data],SELICHistorico[SELIC dia]/100,AE8170,0)</f>
        <v>5.4266000000000004E-4</v>
      </c>
      <c r="AF8171" s="80">
        <f t="shared" si="532"/>
        <v>3.7205223422997986</v>
      </c>
      <c r="AG8171" s="123">
        <f t="shared" si="531"/>
        <v>3720.5223420000002</v>
      </c>
      <c r="AH8171" s="126" cm="1">
        <f t="array" ref="AH8171">_xlfn.XLOOKUP(AD8170,CDIHistorico_[Data],CDIHistorico_[CDI dia]/100,AH8170,0)</f>
        <v>5.4266000000000004E-4</v>
      </c>
      <c r="AI8171" s="2">
        <f t="shared" si="533"/>
        <v>3.7205223422997986</v>
      </c>
    </row>
    <row r="8172" spans="26:35" hidden="1" x14ac:dyDescent="0.25">
      <c r="Z8172"/>
      <c r="AD8172" s="5">
        <f t="shared" si="534"/>
        <v>48590</v>
      </c>
      <c r="AE8172" s="96" cm="1">
        <f t="array" ref="AE8172">_xlfn.XLOOKUP(AD8171,SELICHistorico[Data],SELICHistorico[SELIC dia]/100,AE8171,0)</f>
        <v>5.4266000000000004E-4</v>
      </c>
      <c r="AF8172" s="80">
        <f t="shared" si="532"/>
        <v>3.722541320954071</v>
      </c>
      <c r="AG8172" s="123">
        <f t="shared" si="531"/>
        <v>3722.5413199999998</v>
      </c>
      <c r="AH8172" s="126" cm="1">
        <f t="array" ref="AH8172">_xlfn.XLOOKUP(AD8171,CDIHistorico_[Data],CDIHistorico_[CDI dia]/100,AH8171,0)</f>
        <v>5.4266000000000004E-4</v>
      </c>
      <c r="AI8172" s="2">
        <f t="shared" si="533"/>
        <v>3.722541320954071</v>
      </c>
    </row>
    <row r="8173" spans="26:35" hidden="1" x14ac:dyDescent="0.25">
      <c r="Z8173"/>
      <c r="AD8173" s="5">
        <f t="shared" si="534"/>
        <v>48591</v>
      </c>
      <c r="AE8173" s="96" cm="1">
        <f t="array" ref="AE8173">_xlfn.XLOOKUP(AD8172,SELICHistorico[Data],SELICHistorico[SELIC dia]/100,AE8172,0)</f>
        <v>5.4266000000000004E-4</v>
      </c>
      <c r="AF8173" s="80">
        <f t="shared" si="532"/>
        <v>3.7245613952273002</v>
      </c>
      <c r="AG8173" s="123">
        <f t="shared" si="531"/>
        <v>3724.5613950000002</v>
      </c>
      <c r="AH8173" s="126" cm="1">
        <f t="array" ref="AH8173">_xlfn.XLOOKUP(AD8172,CDIHistorico_[Data],CDIHistorico_[CDI dia]/100,AH8172,0)</f>
        <v>5.4266000000000004E-4</v>
      </c>
      <c r="AI8173" s="2">
        <f t="shared" si="533"/>
        <v>3.7245613952273002</v>
      </c>
    </row>
    <row r="8174" spans="26:35" hidden="1" x14ac:dyDescent="0.25">
      <c r="Z8174"/>
      <c r="AD8174" s="5">
        <f t="shared" si="534"/>
        <v>48592</v>
      </c>
      <c r="AE8174" s="96" cm="1">
        <f t="array" ref="AE8174">_xlfn.XLOOKUP(AD8173,SELICHistorico[Data],SELICHistorico[SELIC dia]/100,AE8173,0)</f>
        <v>5.4266000000000004E-4</v>
      </c>
      <c r="AF8174" s="80">
        <f t="shared" si="532"/>
        <v>3.7265825657140343</v>
      </c>
      <c r="AG8174" s="123">
        <f t="shared" si="531"/>
        <v>3726.5825650000002</v>
      </c>
      <c r="AH8174" s="126" cm="1">
        <f t="array" ref="AH8174">_xlfn.XLOOKUP(AD8173,CDIHistorico_[Data],CDIHistorico_[CDI dia]/100,AH8173,0)</f>
        <v>5.4266000000000004E-4</v>
      </c>
      <c r="AI8174" s="2">
        <f t="shared" si="533"/>
        <v>3.7265825657140343</v>
      </c>
    </row>
    <row r="8175" spans="26:35" hidden="1" x14ac:dyDescent="0.25">
      <c r="Z8175"/>
      <c r="AD8175" s="5">
        <f t="shared" si="534"/>
        <v>48593</v>
      </c>
      <c r="AE8175" s="96" cm="1">
        <f t="array" ref="AE8175">_xlfn.XLOOKUP(AD8174,SELICHistorico[Data],SELICHistorico[SELIC dia]/100,AE8174,0)</f>
        <v>5.4266000000000004E-4</v>
      </c>
      <c r="AF8175" s="80">
        <f t="shared" si="532"/>
        <v>3.728604833009145</v>
      </c>
      <c r="AG8175" s="123">
        <f t="shared" si="531"/>
        <v>3728.6048329999999</v>
      </c>
      <c r="AH8175" s="126" cm="1">
        <f t="array" ref="AH8175">_xlfn.XLOOKUP(AD8174,CDIHistorico_[Data],CDIHistorico_[CDI dia]/100,AH8174,0)</f>
        <v>5.4266000000000004E-4</v>
      </c>
      <c r="AI8175" s="2">
        <f t="shared" si="533"/>
        <v>3.728604833009145</v>
      </c>
    </row>
    <row r="8176" spans="26:35" hidden="1" x14ac:dyDescent="0.25">
      <c r="Z8176"/>
      <c r="AD8176" s="5">
        <f t="shared" si="534"/>
        <v>48596</v>
      </c>
      <c r="AE8176" s="96" cm="1">
        <f t="array" ref="AE8176">_xlfn.XLOOKUP(AD8175,SELICHistorico[Data],SELICHistorico[SELIC dia]/100,AE8175,0)</f>
        <v>5.4266000000000004E-4</v>
      </c>
      <c r="AF8176" s="80">
        <f t="shared" si="532"/>
        <v>3.7306281977078259</v>
      </c>
      <c r="AG8176" s="123">
        <f t="shared" si="531"/>
        <v>3730.628197</v>
      </c>
      <c r="AH8176" s="126" cm="1">
        <f t="array" ref="AH8176">_xlfn.XLOOKUP(AD8175,CDIHistorico_[Data],CDIHistorico_[CDI dia]/100,AH8175,0)</f>
        <v>5.4266000000000004E-4</v>
      </c>
      <c r="AI8176" s="2">
        <f t="shared" si="533"/>
        <v>3.7306281977078259</v>
      </c>
    </row>
    <row r="8177" spans="26:35" hidden="1" x14ac:dyDescent="0.25">
      <c r="Z8177"/>
      <c r="AD8177" s="5">
        <f t="shared" si="534"/>
        <v>48597</v>
      </c>
      <c r="AE8177" s="96" cm="1">
        <f t="array" ref="AE8177">_xlfn.XLOOKUP(AD8176,SELICHistorico[Data],SELICHistorico[SELIC dia]/100,AE8176,0)</f>
        <v>5.4266000000000004E-4</v>
      </c>
      <c r="AF8177" s="80">
        <f t="shared" si="532"/>
        <v>3.7326526604055941</v>
      </c>
      <c r="AG8177" s="123">
        <f t="shared" si="531"/>
        <v>3732.6526600000002</v>
      </c>
      <c r="AH8177" s="126" cm="1">
        <f t="array" ref="AH8177">_xlfn.XLOOKUP(AD8176,CDIHistorico_[Data],CDIHistorico_[CDI dia]/100,AH8176,0)</f>
        <v>5.4266000000000004E-4</v>
      </c>
      <c r="AI8177" s="2">
        <f t="shared" si="533"/>
        <v>3.7326526604055941</v>
      </c>
    </row>
    <row r="8178" spans="26:35" hidden="1" x14ac:dyDescent="0.25">
      <c r="Z8178"/>
      <c r="AD8178" s="5">
        <f t="shared" si="534"/>
        <v>48598</v>
      </c>
      <c r="AE8178" s="96" cm="1">
        <f t="array" ref="AE8178">_xlfn.XLOOKUP(AD8177,SELICHistorico[Data],SELICHistorico[SELIC dia]/100,AE8177,0)</f>
        <v>5.4266000000000004E-4</v>
      </c>
      <c r="AF8178" s="80">
        <f t="shared" si="532"/>
        <v>3.7346782216982897</v>
      </c>
      <c r="AG8178" s="123">
        <f t="shared" si="531"/>
        <v>3734.6782210000001</v>
      </c>
      <c r="AH8178" s="126" cm="1">
        <f t="array" ref="AH8178">_xlfn.XLOOKUP(AD8177,CDIHistorico_[Data],CDIHistorico_[CDI dia]/100,AH8177,0)</f>
        <v>5.4266000000000004E-4</v>
      </c>
      <c r="AI8178" s="2">
        <f t="shared" si="533"/>
        <v>3.7346782216982897</v>
      </c>
    </row>
    <row r="8179" spans="26:35" hidden="1" x14ac:dyDescent="0.25">
      <c r="Z8179"/>
      <c r="AD8179" s="5">
        <f t="shared" si="534"/>
        <v>48599</v>
      </c>
      <c r="AE8179" s="96" cm="1">
        <f t="array" ref="AE8179">_xlfn.XLOOKUP(AD8178,SELICHistorico[Data],SELICHistorico[SELIC dia]/100,AE8178,0)</f>
        <v>5.4266000000000004E-4</v>
      </c>
      <c r="AF8179" s="80">
        <f t="shared" si="532"/>
        <v>3.7367048821820767</v>
      </c>
      <c r="AG8179" s="123">
        <f t="shared" si="531"/>
        <v>3736.704882</v>
      </c>
      <c r="AH8179" s="126" cm="1">
        <f t="array" ref="AH8179">_xlfn.XLOOKUP(AD8178,CDIHistorico_[Data],CDIHistorico_[CDI dia]/100,AH8178,0)</f>
        <v>5.4266000000000004E-4</v>
      </c>
      <c r="AI8179" s="2">
        <f t="shared" si="533"/>
        <v>3.7367048821820767</v>
      </c>
    </row>
    <row r="8180" spans="26:35" hidden="1" x14ac:dyDescent="0.25">
      <c r="Z8180"/>
      <c r="AD8180" s="5">
        <f t="shared" si="534"/>
        <v>48600</v>
      </c>
      <c r="AE8180" s="96" cm="1">
        <f t="array" ref="AE8180">_xlfn.XLOOKUP(AD8179,SELICHistorico[Data],SELICHistorico[SELIC dia]/100,AE8179,0)</f>
        <v>5.4266000000000004E-4</v>
      </c>
      <c r="AF8180" s="80">
        <f t="shared" si="532"/>
        <v>3.7387326424534417</v>
      </c>
      <c r="AG8180" s="123">
        <f t="shared" si="531"/>
        <v>3738.7326419999999</v>
      </c>
      <c r="AH8180" s="126" cm="1">
        <f t="array" ref="AH8180">_xlfn.XLOOKUP(AD8179,CDIHistorico_[Data],CDIHistorico_[CDI dia]/100,AH8179,0)</f>
        <v>5.4266000000000004E-4</v>
      </c>
      <c r="AI8180" s="2">
        <f t="shared" si="533"/>
        <v>3.7387326424534417</v>
      </c>
    </row>
    <row r="8181" spans="26:35" hidden="1" x14ac:dyDescent="0.25">
      <c r="Z8181"/>
      <c r="AD8181" s="5">
        <f t="shared" si="534"/>
        <v>48603</v>
      </c>
      <c r="AE8181" s="96" cm="1">
        <f t="array" ref="AE8181">_xlfn.XLOOKUP(AD8180,SELICHistorico[Data],SELICHistorico[SELIC dia]/100,AE8180,0)</f>
        <v>5.4266000000000004E-4</v>
      </c>
      <c r="AF8181" s="80">
        <f t="shared" si="532"/>
        <v>3.7407615031091956</v>
      </c>
      <c r="AG8181" s="123">
        <f t="shared" si="531"/>
        <v>3740.7615030000002</v>
      </c>
      <c r="AH8181" s="126" cm="1">
        <f t="array" ref="AH8181">_xlfn.XLOOKUP(AD8180,CDIHistorico_[Data],CDIHistorico_[CDI dia]/100,AH8180,0)</f>
        <v>5.4266000000000004E-4</v>
      </c>
      <c r="AI8181" s="2">
        <f t="shared" si="533"/>
        <v>3.7407615031091956</v>
      </c>
    </row>
    <row r="8182" spans="26:35" hidden="1" x14ac:dyDescent="0.25">
      <c r="Z8182"/>
      <c r="AD8182" s="5">
        <f t="shared" si="534"/>
        <v>48604</v>
      </c>
      <c r="AE8182" s="96" cm="1">
        <f t="array" ref="AE8182">_xlfn.XLOOKUP(AD8181,SELICHistorico[Data],SELICHistorico[SELIC dia]/100,AE8181,0)</f>
        <v>5.4266000000000004E-4</v>
      </c>
      <c r="AF8182" s="80">
        <f t="shared" si="532"/>
        <v>3.7427914647464728</v>
      </c>
      <c r="AG8182" s="123">
        <f t="shared" si="531"/>
        <v>3742.7914639999999</v>
      </c>
      <c r="AH8182" s="126" cm="1">
        <f t="array" ref="AH8182">_xlfn.XLOOKUP(AD8181,CDIHistorico_[Data],CDIHistorico_[CDI dia]/100,AH8181,0)</f>
        <v>5.4266000000000004E-4</v>
      </c>
      <c r="AI8182" s="2">
        <f t="shared" si="533"/>
        <v>3.7427914647464728</v>
      </c>
    </row>
    <row r="8183" spans="26:35" hidden="1" x14ac:dyDescent="0.25">
      <c r="Z8183"/>
      <c r="AD8183" s="5">
        <f t="shared" si="534"/>
        <v>48605</v>
      </c>
      <c r="AE8183" s="96" cm="1">
        <f t="array" ref="AE8183">_xlfn.XLOOKUP(AD8182,SELICHistorico[Data],SELICHistorico[SELIC dia]/100,AE8182,0)</f>
        <v>5.4266000000000004E-4</v>
      </c>
      <c r="AF8183" s="80">
        <f t="shared" si="532"/>
        <v>3.7448225279627323</v>
      </c>
      <c r="AG8183" s="123">
        <f t="shared" si="531"/>
        <v>3744.8225269999998</v>
      </c>
      <c r="AH8183" s="126" cm="1">
        <f t="array" ref="AH8183">_xlfn.XLOOKUP(AD8182,CDIHistorico_[Data],CDIHistorico_[CDI dia]/100,AH8182,0)</f>
        <v>5.4266000000000004E-4</v>
      </c>
      <c r="AI8183" s="2">
        <f t="shared" si="533"/>
        <v>3.7448225279627323</v>
      </c>
    </row>
    <row r="8184" spans="26:35" hidden="1" x14ac:dyDescent="0.25">
      <c r="Z8184"/>
      <c r="AD8184" s="5">
        <f t="shared" si="534"/>
        <v>48606</v>
      </c>
      <c r="AE8184" s="96" cm="1">
        <f t="array" ref="AE8184">_xlfn.XLOOKUP(AD8183,SELICHistorico[Data],SELICHistorico[SELIC dia]/100,AE8183,0)</f>
        <v>5.4266000000000004E-4</v>
      </c>
      <c r="AF8184" s="80">
        <f t="shared" si="532"/>
        <v>3.7468546933557567</v>
      </c>
      <c r="AG8184" s="123">
        <f t="shared" si="531"/>
        <v>3746.8546930000002</v>
      </c>
      <c r="AH8184" s="126" cm="1">
        <f t="array" ref="AH8184">_xlfn.XLOOKUP(AD8183,CDIHistorico_[Data],CDIHistorico_[CDI dia]/100,AH8183,0)</f>
        <v>5.4266000000000004E-4</v>
      </c>
      <c r="AI8184" s="2">
        <f t="shared" si="533"/>
        <v>3.7468546933557567</v>
      </c>
    </row>
    <row r="8185" spans="26:35" hidden="1" x14ac:dyDescent="0.25">
      <c r="Z8185"/>
      <c r="AD8185" s="5">
        <f t="shared" si="534"/>
        <v>48607</v>
      </c>
      <c r="AE8185" s="96" cm="1">
        <f t="array" ref="AE8185">_xlfn.XLOOKUP(AD8184,SELICHistorico[Data],SELICHistorico[SELIC dia]/100,AE8184,0)</f>
        <v>5.4266000000000004E-4</v>
      </c>
      <c r="AF8185" s="80">
        <f t="shared" si="532"/>
        <v>3.7488879615236534</v>
      </c>
      <c r="AG8185" s="123">
        <f t="shared" si="531"/>
        <v>3748.8879609999999</v>
      </c>
      <c r="AH8185" s="126" cm="1">
        <f t="array" ref="AH8185">_xlfn.XLOOKUP(AD8184,CDIHistorico_[Data],CDIHistorico_[CDI dia]/100,AH8184,0)</f>
        <v>5.4266000000000004E-4</v>
      </c>
      <c r="AI8185" s="2">
        <f t="shared" si="533"/>
        <v>3.7488879615236534</v>
      </c>
    </row>
    <row r="8186" spans="26:35" hidden="1" x14ac:dyDescent="0.25">
      <c r="Z8186"/>
      <c r="AD8186" s="5">
        <f t="shared" si="534"/>
        <v>48610</v>
      </c>
      <c r="AE8186" s="96" cm="1">
        <f t="array" ref="AE8186">_xlfn.XLOOKUP(AD8185,SELICHistorico[Data],SELICHistorico[SELIC dia]/100,AE8185,0)</f>
        <v>5.4266000000000004E-4</v>
      </c>
      <c r="AF8186" s="80">
        <f t="shared" si="532"/>
        <v>3.750922333064854</v>
      </c>
      <c r="AG8186" s="123">
        <f t="shared" si="531"/>
        <v>3750.922333</v>
      </c>
      <c r="AH8186" s="126" cm="1">
        <f t="array" ref="AH8186">_xlfn.XLOOKUP(AD8185,CDIHistorico_[Data],CDIHistorico_[CDI dia]/100,AH8185,0)</f>
        <v>5.4266000000000004E-4</v>
      </c>
      <c r="AI8186" s="2">
        <f t="shared" si="533"/>
        <v>3.750922333064854</v>
      </c>
    </row>
    <row r="8187" spans="26:35" hidden="1" x14ac:dyDescent="0.25">
      <c r="Z8187"/>
      <c r="AD8187" s="5">
        <f t="shared" si="534"/>
        <v>48611</v>
      </c>
      <c r="AE8187" s="96" cm="1">
        <f t="array" ref="AE8187">_xlfn.XLOOKUP(AD8186,SELICHistorico[Data],SELICHistorico[SELIC dia]/100,AE8186,0)</f>
        <v>5.4266000000000004E-4</v>
      </c>
      <c r="AF8187" s="80">
        <f t="shared" si="532"/>
        <v>3.752957808578115</v>
      </c>
      <c r="AG8187" s="123">
        <f t="shared" si="531"/>
        <v>3752.9578080000001</v>
      </c>
      <c r="AH8187" s="126" cm="1">
        <f t="array" ref="AH8187">_xlfn.XLOOKUP(AD8186,CDIHistorico_[Data],CDIHistorico_[CDI dia]/100,AH8186,0)</f>
        <v>5.4266000000000004E-4</v>
      </c>
      <c r="AI8187" s="2">
        <f t="shared" si="533"/>
        <v>3.752957808578115</v>
      </c>
    </row>
    <row r="8188" spans="26:35" hidden="1" x14ac:dyDescent="0.25">
      <c r="Z8188"/>
      <c r="AD8188" s="5">
        <f t="shared" si="534"/>
        <v>48612</v>
      </c>
      <c r="AE8188" s="96" cm="1">
        <f t="array" ref="AE8188">_xlfn.XLOOKUP(AD8187,SELICHistorico[Data],SELICHistorico[SELIC dia]/100,AE8187,0)</f>
        <v>5.4266000000000004E-4</v>
      </c>
      <c r="AF8188" s="80">
        <f t="shared" si="532"/>
        <v>3.7549943886625181</v>
      </c>
      <c r="AG8188" s="123">
        <f t="shared" si="531"/>
        <v>3754.9943880000001</v>
      </c>
      <c r="AH8188" s="126" cm="1">
        <f t="array" ref="AH8188">_xlfn.XLOOKUP(AD8187,CDIHistorico_[Data],CDIHistorico_[CDI dia]/100,AH8187,0)</f>
        <v>5.4266000000000004E-4</v>
      </c>
      <c r="AI8188" s="2">
        <f t="shared" si="533"/>
        <v>3.7549943886625181</v>
      </c>
    </row>
    <row r="8189" spans="26:35" hidden="1" x14ac:dyDescent="0.25">
      <c r="Z8189"/>
      <c r="AD8189" s="5">
        <f t="shared" si="534"/>
        <v>48613</v>
      </c>
      <c r="AE8189" s="96" cm="1">
        <f t="array" ref="AE8189">_xlfn.XLOOKUP(AD8188,SELICHistorico[Data],SELICHistorico[SELIC dia]/100,AE8188,0)</f>
        <v>5.4266000000000004E-4</v>
      </c>
      <c r="AF8189" s="80">
        <f t="shared" si="532"/>
        <v>3.7570320739174696</v>
      </c>
      <c r="AG8189" s="123">
        <f t="shared" si="531"/>
        <v>3757.0320729999999</v>
      </c>
      <c r="AH8189" s="126" cm="1">
        <f t="array" ref="AH8189">_xlfn.XLOOKUP(AD8188,CDIHistorico_[Data],CDIHistorico_[CDI dia]/100,AH8188,0)</f>
        <v>5.4266000000000004E-4</v>
      </c>
      <c r="AI8189" s="2">
        <f t="shared" si="533"/>
        <v>3.7570320739174696</v>
      </c>
    </row>
    <row r="8190" spans="26:35" hidden="1" x14ac:dyDescent="0.25">
      <c r="Z8190"/>
      <c r="AD8190" s="5">
        <f t="shared" si="534"/>
        <v>48614</v>
      </c>
      <c r="AE8190" s="96" cm="1">
        <f t="array" ref="AE8190">_xlfn.XLOOKUP(AD8189,SELICHistorico[Data],SELICHistorico[SELIC dia]/100,AE8189,0)</f>
        <v>5.4266000000000004E-4</v>
      </c>
      <c r="AF8190" s="80">
        <f t="shared" si="532"/>
        <v>3.7590708649427018</v>
      </c>
      <c r="AG8190" s="123">
        <f t="shared" si="531"/>
        <v>3759.0708639999998</v>
      </c>
      <c r="AH8190" s="126" cm="1">
        <f t="array" ref="AH8190">_xlfn.XLOOKUP(AD8189,CDIHistorico_[Data],CDIHistorico_[CDI dia]/100,AH8189,0)</f>
        <v>5.4266000000000004E-4</v>
      </c>
      <c r="AI8190" s="2">
        <f t="shared" si="533"/>
        <v>3.7590708649427018</v>
      </c>
    </row>
    <row r="8191" spans="26:35" hidden="1" x14ac:dyDescent="0.25">
      <c r="Z8191"/>
      <c r="AD8191" s="5">
        <f t="shared" si="534"/>
        <v>48617</v>
      </c>
      <c r="AE8191" s="96" cm="1">
        <f t="array" ref="AE8191">_xlfn.XLOOKUP(AD8190,SELICHistorico[Data],SELICHistorico[SELIC dia]/100,AE8190,0)</f>
        <v>5.4266000000000004E-4</v>
      </c>
      <c r="AF8191" s="80">
        <f t="shared" si="532"/>
        <v>3.7611107623382716</v>
      </c>
      <c r="AG8191" s="123">
        <f t="shared" si="531"/>
        <v>3761.1107619999998</v>
      </c>
      <c r="AH8191" s="126" cm="1">
        <f t="array" ref="AH8191">_xlfn.XLOOKUP(AD8190,CDIHistorico_[Data],CDIHistorico_[CDI dia]/100,AH8190,0)</f>
        <v>5.4266000000000004E-4</v>
      </c>
      <c r="AI8191" s="2">
        <f t="shared" si="533"/>
        <v>3.7611107623382716</v>
      </c>
    </row>
    <row r="8192" spans="26:35" hidden="1" x14ac:dyDescent="0.25">
      <c r="Z8192"/>
      <c r="AD8192" s="5">
        <f t="shared" si="534"/>
        <v>48618</v>
      </c>
      <c r="AE8192" s="96" cm="1">
        <f t="array" ref="AE8192">_xlfn.XLOOKUP(AD8191,SELICHistorico[Data],SELICHistorico[SELIC dia]/100,AE8191,0)</f>
        <v>5.4266000000000004E-4</v>
      </c>
      <c r="AF8192" s="80">
        <f t="shared" si="532"/>
        <v>3.7631517667045622</v>
      </c>
      <c r="AG8192" s="123">
        <f t="shared" si="531"/>
        <v>3763.151766</v>
      </c>
      <c r="AH8192" s="126" cm="1">
        <f t="array" ref="AH8192">_xlfn.XLOOKUP(AD8191,CDIHistorico_[Data],CDIHistorico_[CDI dia]/100,AH8191,0)</f>
        <v>5.4266000000000004E-4</v>
      </c>
      <c r="AI8192" s="2">
        <f t="shared" si="533"/>
        <v>3.7631517667045622</v>
      </c>
    </row>
    <row r="8193" spans="26:35" hidden="1" x14ac:dyDescent="0.25">
      <c r="Z8193"/>
      <c r="AD8193" s="5">
        <f t="shared" si="534"/>
        <v>48619</v>
      </c>
      <c r="AE8193" s="96" cm="1">
        <f t="array" ref="AE8193">_xlfn.XLOOKUP(AD8192,SELICHistorico[Data],SELICHistorico[SELIC dia]/100,AE8192,0)</f>
        <v>5.4266000000000004E-4</v>
      </c>
      <c r="AF8193" s="80">
        <f t="shared" si="532"/>
        <v>3.7651938786422821</v>
      </c>
      <c r="AG8193" s="123">
        <f t="shared" si="531"/>
        <v>3765.193878</v>
      </c>
      <c r="AH8193" s="126" cm="1">
        <f t="array" ref="AH8193">_xlfn.XLOOKUP(AD8192,CDIHistorico_[Data],CDIHistorico_[CDI dia]/100,AH8192,0)</f>
        <v>5.4266000000000004E-4</v>
      </c>
      <c r="AI8193" s="2">
        <f t="shared" si="533"/>
        <v>3.7651938786422821</v>
      </c>
    </row>
    <row r="8194" spans="26:35" hidden="1" x14ac:dyDescent="0.25">
      <c r="Z8194"/>
      <c r="AD8194" s="5">
        <f t="shared" si="534"/>
        <v>48620</v>
      </c>
      <c r="AE8194" s="96" cm="1">
        <f t="array" ref="AE8194">_xlfn.XLOOKUP(AD8193,SELICHistorico[Data],SELICHistorico[SELIC dia]/100,AE8193,0)</f>
        <v>5.4266000000000004E-4</v>
      </c>
      <c r="AF8194" s="80">
        <f t="shared" si="532"/>
        <v>3.7672370987524664</v>
      </c>
      <c r="AG8194" s="123">
        <f t="shared" si="531"/>
        <v>3767.2370980000001</v>
      </c>
      <c r="AH8194" s="126" cm="1">
        <f t="array" ref="AH8194">_xlfn.XLOOKUP(AD8193,CDIHistorico_[Data],CDIHistorico_[CDI dia]/100,AH8193,0)</f>
        <v>5.4266000000000004E-4</v>
      </c>
      <c r="AI8194" s="2">
        <f t="shared" si="533"/>
        <v>3.7672370987524664</v>
      </c>
    </row>
    <row r="8195" spans="26:35" hidden="1" x14ac:dyDescent="0.25">
      <c r="Z8195"/>
      <c r="AD8195" s="5">
        <f t="shared" si="534"/>
        <v>48621</v>
      </c>
      <c r="AE8195" s="96" cm="1">
        <f t="array" ref="AE8195">_xlfn.XLOOKUP(AD8194,SELICHistorico[Data],SELICHistorico[SELIC dia]/100,AE8194,0)</f>
        <v>5.4266000000000004E-4</v>
      </c>
      <c r="AF8195" s="80">
        <f t="shared" si="532"/>
        <v>3.7692814276364754</v>
      </c>
      <c r="AG8195" s="123">
        <f t="shared" si="531"/>
        <v>3769.2814269999999</v>
      </c>
      <c r="AH8195" s="126" cm="1">
        <f t="array" ref="AH8195">_xlfn.XLOOKUP(AD8194,CDIHistorico_[Data],CDIHistorico_[CDI dia]/100,AH8194,0)</f>
        <v>5.4266000000000004E-4</v>
      </c>
      <c r="AI8195" s="2">
        <f t="shared" si="533"/>
        <v>3.7692814276364754</v>
      </c>
    </row>
    <row r="8196" spans="26:35" hidden="1" x14ac:dyDescent="0.25">
      <c r="Z8196"/>
      <c r="AD8196" s="5">
        <f t="shared" si="534"/>
        <v>48624</v>
      </c>
      <c r="AE8196" s="96" cm="1">
        <f t="array" ref="AE8196">_xlfn.XLOOKUP(AD8195,SELICHistorico[Data],SELICHistorico[SELIC dia]/100,AE8195,0)</f>
        <v>5.4266000000000004E-4</v>
      </c>
      <c r="AF8196" s="80">
        <f t="shared" si="532"/>
        <v>3.7713268658959969</v>
      </c>
      <c r="AG8196" s="123">
        <f t="shared" si="531"/>
        <v>3771.326865</v>
      </c>
      <c r="AH8196" s="126" cm="1">
        <f t="array" ref="AH8196">_xlfn.XLOOKUP(AD8195,CDIHistorico_[Data],CDIHistorico_[CDI dia]/100,AH8195,0)</f>
        <v>5.4266000000000004E-4</v>
      </c>
      <c r="AI8196" s="2">
        <f t="shared" si="533"/>
        <v>3.7713268658959969</v>
      </c>
    </row>
    <row r="8197" spans="26:35" hidden="1" x14ac:dyDescent="0.25">
      <c r="Z8197"/>
      <c r="AD8197" s="5">
        <f t="shared" si="534"/>
        <v>48625</v>
      </c>
      <c r="AE8197" s="96" cm="1">
        <f t="array" ref="AE8197">_xlfn.XLOOKUP(AD8196,SELICHistorico[Data],SELICHistorico[SELIC dia]/100,AE8196,0)</f>
        <v>5.4266000000000004E-4</v>
      </c>
      <c r="AF8197" s="80">
        <f t="shared" si="532"/>
        <v>3.7733734141330442</v>
      </c>
      <c r="AG8197" s="123">
        <f t="shared" si="531"/>
        <v>3773.3734140000001</v>
      </c>
      <c r="AH8197" s="126" cm="1">
        <f t="array" ref="AH8197">_xlfn.XLOOKUP(AD8196,CDIHistorico_[Data],CDIHistorico_[CDI dia]/100,AH8196,0)</f>
        <v>5.4266000000000004E-4</v>
      </c>
      <c r="AI8197" s="2">
        <f t="shared" si="533"/>
        <v>3.7733734141330442</v>
      </c>
    </row>
    <row r="8198" spans="26:35" hidden="1" x14ac:dyDescent="0.25">
      <c r="Z8198"/>
      <c r="AD8198" s="5">
        <f t="shared" si="534"/>
        <v>48626</v>
      </c>
      <c r="AE8198" s="96" cm="1">
        <f t="array" ref="AE8198">_xlfn.XLOOKUP(AD8197,SELICHistorico[Data],SELICHistorico[SELIC dia]/100,AE8197,0)</f>
        <v>5.4266000000000004E-4</v>
      </c>
      <c r="AF8198" s="80">
        <f t="shared" si="532"/>
        <v>3.7754210729499578</v>
      </c>
      <c r="AG8198" s="123">
        <f t="shared" si="531"/>
        <v>3775.4210720000001</v>
      </c>
      <c r="AH8198" s="126" cm="1">
        <f t="array" ref="AH8198">_xlfn.XLOOKUP(AD8197,CDIHistorico_[Data],CDIHistorico_[CDI dia]/100,AH8197,0)</f>
        <v>5.4266000000000004E-4</v>
      </c>
      <c r="AI8198" s="2">
        <f t="shared" si="533"/>
        <v>3.7754210729499578</v>
      </c>
    </row>
    <row r="8199" spans="26:35" hidden="1" x14ac:dyDescent="0.25">
      <c r="Z8199"/>
      <c r="AD8199" s="5">
        <f t="shared" si="534"/>
        <v>48627</v>
      </c>
      <c r="AE8199" s="96" cm="1">
        <f t="array" ref="AE8199">_xlfn.XLOOKUP(AD8198,SELICHistorico[Data],SELICHistorico[SELIC dia]/100,AE8198,0)</f>
        <v>5.4266000000000004E-4</v>
      </c>
      <c r="AF8199" s="80">
        <f t="shared" si="532"/>
        <v>3.7774698429494049</v>
      </c>
      <c r="AG8199" s="123">
        <f t="shared" si="531"/>
        <v>3777.469842</v>
      </c>
      <c r="AH8199" s="126" cm="1">
        <f t="array" ref="AH8199">_xlfn.XLOOKUP(AD8198,CDIHistorico_[Data],CDIHistorico_[CDI dia]/100,AH8198,0)</f>
        <v>5.4266000000000004E-4</v>
      </c>
      <c r="AI8199" s="2">
        <f t="shared" si="533"/>
        <v>3.7774698429494049</v>
      </c>
    </row>
    <row r="8200" spans="26:35" hidden="1" x14ac:dyDescent="0.25">
      <c r="Z8200"/>
      <c r="AD8200" s="5">
        <f t="shared" si="534"/>
        <v>48628</v>
      </c>
      <c r="AE8200" s="96" cm="1">
        <f t="array" ref="AE8200">_xlfn.XLOOKUP(AD8199,SELICHistorico[Data],SELICHistorico[SELIC dia]/100,AE8199,0)</f>
        <v>5.4266000000000004E-4</v>
      </c>
      <c r="AF8200" s="80">
        <f t="shared" si="532"/>
        <v>3.7795197247343801</v>
      </c>
      <c r="AG8200" s="123">
        <f t="shared" si="531"/>
        <v>3779.5197240000002</v>
      </c>
      <c r="AH8200" s="126" cm="1">
        <f t="array" ref="AH8200">_xlfn.XLOOKUP(AD8199,CDIHistorico_[Data],CDIHistorico_[CDI dia]/100,AH8199,0)</f>
        <v>5.4266000000000004E-4</v>
      </c>
      <c r="AI8200" s="2">
        <f t="shared" si="533"/>
        <v>3.7795197247343801</v>
      </c>
    </row>
    <row r="8201" spans="26:35" hidden="1" x14ac:dyDescent="0.25">
      <c r="Z8201"/>
      <c r="AD8201" s="5">
        <f t="shared" si="534"/>
        <v>48631</v>
      </c>
      <c r="AE8201" s="96" cm="1">
        <f t="array" ref="AE8201">_xlfn.XLOOKUP(AD8200,SELICHistorico[Data],SELICHistorico[SELIC dia]/100,AE8200,0)</f>
        <v>5.4266000000000004E-4</v>
      </c>
      <c r="AF8201" s="80">
        <f t="shared" si="532"/>
        <v>3.7815707189082044</v>
      </c>
      <c r="AG8201" s="123">
        <f t="shared" si="531"/>
        <v>3781.5707179999999</v>
      </c>
      <c r="AH8201" s="126" cm="1">
        <f t="array" ref="AH8201">_xlfn.XLOOKUP(AD8200,CDIHistorico_[Data],CDIHistorico_[CDI dia]/100,AH8200,0)</f>
        <v>5.4266000000000004E-4</v>
      </c>
      <c r="AI8201" s="2">
        <f t="shared" si="533"/>
        <v>3.7815707189082044</v>
      </c>
    </row>
    <row r="8202" spans="26:35" hidden="1" x14ac:dyDescent="0.25">
      <c r="Z8202"/>
      <c r="AD8202" s="5">
        <f t="shared" si="534"/>
        <v>48632</v>
      </c>
      <c r="AE8202" s="96" cm="1">
        <f t="array" ref="AE8202">_xlfn.XLOOKUP(AD8201,SELICHistorico[Data],SELICHistorico[SELIC dia]/100,AE8201,0)</f>
        <v>5.4266000000000004E-4</v>
      </c>
      <c r="AF8202" s="80">
        <f t="shared" si="532"/>
        <v>3.7836228260745273</v>
      </c>
      <c r="AG8202" s="123">
        <f t="shared" si="531"/>
        <v>3783.6228259999998</v>
      </c>
      <c r="AH8202" s="126" cm="1">
        <f t="array" ref="AH8202">_xlfn.XLOOKUP(AD8201,CDIHistorico_[Data],CDIHistorico_[CDI dia]/100,AH8201,0)</f>
        <v>5.4266000000000004E-4</v>
      </c>
      <c r="AI8202" s="2">
        <f t="shared" si="533"/>
        <v>3.7836228260745273</v>
      </c>
    </row>
    <row r="8203" spans="26:35" hidden="1" x14ac:dyDescent="0.25">
      <c r="Z8203"/>
      <c r="AD8203" s="5">
        <f t="shared" si="534"/>
        <v>48633</v>
      </c>
      <c r="AE8203" s="96" cm="1">
        <f t="array" ref="AE8203">_xlfn.XLOOKUP(AD8202,SELICHistorico[Data],SELICHistorico[SELIC dia]/100,AE8202,0)</f>
        <v>5.4266000000000004E-4</v>
      </c>
      <c r="AF8203" s="80">
        <f t="shared" si="532"/>
        <v>3.7856760468373252</v>
      </c>
      <c r="AG8203" s="123">
        <f t="shared" si="531"/>
        <v>3785.676046</v>
      </c>
      <c r="AH8203" s="126" cm="1">
        <f t="array" ref="AH8203">_xlfn.XLOOKUP(AD8202,CDIHistorico_[Data],CDIHistorico_[CDI dia]/100,AH8202,0)</f>
        <v>5.4266000000000004E-4</v>
      </c>
      <c r="AI8203" s="2">
        <f t="shared" si="533"/>
        <v>3.7856760468373252</v>
      </c>
    </row>
    <row r="8204" spans="26:35" hidden="1" x14ac:dyDescent="0.25">
      <c r="Z8204"/>
      <c r="AD8204" s="5">
        <f t="shared" si="534"/>
        <v>48634</v>
      </c>
      <c r="AE8204" s="96" cm="1">
        <f t="array" ref="AE8204">_xlfn.XLOOKUP(AD8203,SELICHistorico[Data],SELICHistorico[SELIC dia]/100,AE8203,0)</f>
        <v>5.4266000000000004E-4</v>
      </c>
      <c r="AF8204" s="80">
        <f t="shared" si="532"/>
        <v>3.7877303818009018</v>
      </c>
      <c r="AG8204" s="123">
        <f t="shared" ref="AG8204:AG8267" si="535">TRUNC(1000*AF8204,6)</f>
        <v>3787.7303809999999</v>
      </c>
      <c r="AH8204" s="126" cm="1">
        <f t="array" ref="AH8204">_xlfn.XLOOKUP(AD8203,CDIHistorico_[Data],CDIHistorico_[CDI dia]/100,AH8203,0)</f>
        <v>5.4266000000000004E-4</v>
      </c>
      <c r="AI8204" s="2">
        <f t="shared" si="533"/>
        <v>3.7877303818009018</v>
      </c>
    </row>
    <row r="8205" spans="26:35" hidden="1" x14ac:dyDescent="0.25">
      <c r="Z8205"/>
      <c r="AD8205" s="5">
        <f t="shared" si="534"/>
        <v>48635</v>
      </c>
      <c r="AE8205" s="96" cm="1">
        <f t="array" ref="AE8205">_xlfn.XLOOKUP(AD8204,SELICHistorico[Data],SELICHistorico[SELIC dia]/100,AE8204,0)</f>
        <v>5.4266000000000004E-4</v>
      </c>
      <c r="AF8205" s="80">
        <f t="shared" ref="AF8205:AF8268" si="536">AF8204*(1+AE8205)</f>
        <v>3.78978583156989</v>
      </c>
      <c r="AG8205" s="123">
        <f t="shared" si="535"/>
        <v>3789.7858310000001</v>
      </c>
      <c r="AH8205" s="126" cm="1">
        <f t="array" ref="AH8205">_xlfn.XLOOKUP(AD8204,CDIHistorico_[Data],CDIHistorico_[CDI dia]/100,AH8204,0)</f>
        <v>5.4266000000000004E-4</v>
      </c>
      <c r="AI8205" s="2">
        <f t="shared" ref="AI8205:AI8268" si="537">AI8204*(1+AH8205)</f>
        <v>3.78978583156989</v>
      </c>
    </row>
    <row r="8206" spans="26:35" hidden="1" x14ac:dyDescent="0.25">
      <c r="Z8206"/>
      <c r="AD8206" s="5">
        <f t="shared" si="534"/>
        <v>48640</v>
      </c>
      <c r="AE8206" s="96" cm="1">
        <f t="array" ref="AE8206">_xlfn.XLOOKUP(AD8205,SELICHistorico[Data],SELICHistorico[SELIC dia]/100,AE8205,0)</f>
        <v>5.4266000000000004E-4</v>
      </c>
      <c r="AF8206" s="80">
        <f t="shared" si="536"/>
        <v>3.7918423967492498</v>
      </c>
      <c r="AG8206" s="123">
        <f t="shared" si="535"/>
        <v>3791.842396</v>
      </c>
      <c r="AH8206" s="126" cm="1">
        <f t="array" ref="AH8206">_xlfn.XLOOKUP(AD8205,CDIHistorico_[Data],CDIHistorico_[CDI dia]/100,AH8205,0)</f>
        <v>5.4266000000000004E-4</v>
      </c>
      <c r="AI8206" s="2">
        <f t="shared" si="537"/>
        <v>3.7918423967492498</v>
      </c>
    </row>
    <row r="8207" spans="26:35" hidden="1" x14ac:dyDescent="0.25">
      <c r="Z8207"/>
      <c r="AD8207" s="5">
        <f t="shared" si="534"/>
        <v>48641</v>
      </c>
      <c r="AE8207" s="96" cm="1">
        <f t="array" ref="AE8207">_xlfn.XLOOKUP(AD8206,SELICHistorico[Data],SELICHistorico[SELIC dia]/100,AE8206,0)</f>
        <v>5.4266000000000004E-4</v>
      </c>
      <c r="AF8207" s="80">
        <f t="shared" si="536"/>
        <v>3.79390007794427</v>
      </c>
      <c r="AG8207" s="123">
        <f t="shared" si="535"/>
        <v>3793.9000769999998</v>
      </c>
      <c r="AH8207" s="126" cm="1">
        <f t="array" ref="AH8207">_xlfn.XLOOKUP(AD8206,CDIHistorico_[Data],CDIHistorico_[CDI dia]/100,AH8206,0)</f>
        <v>5.4266000000000004E-4</v>
      </c>
      <c r="AI8207" s="2">
        <f t="shared" si="537"/>
        <v>3.79390007794427</v>
      </c>
    </row>
    <row r="8208" spans="26:35" hidden="1" x14ac:dyDescent="0.25">
      <c r="Z8208"/>
      <c r="AD8208" s="5">
        <f t="shared" si="534"/>
        <v>48642</v>
      </c>
      <c r="AE8208" s="96" cm="1">
        <f t="array" ref="AE8208">_xlfn.XLOOKUP(AD8207,SELICHistorico[Data],SELICHistorico[SELIC dia]/100,AE8207,0)</f>
        <v>5.4266000000000004E-4</v>
      </c>
      <c r="AF8208" s="80">
        <f t="shared" si="536"/>
        <v>3.7959588757605673</v>
      </c>
      <c r="AG8208" s="123">
        <f t="shared" si="535"/>
        <v>3795.9588749999998</v>
      </c>
      <c r="AH8208" s="126" cm="1">
        <f t="array" ref="AH8208">_xlfn.XLOOKUP(AD8207,CDIHistorico_[Data],CDIHistorico_[CDI dia]/100,AH8207,0)</f>
        <v>5.4266000000000004E-4</v>
      </c>
      <c r="AI8208" s="2">
        <f t="shared" si="537"/>
        <v>3.7959588757605673</v>
      </c>
    </row>
    <row r="8209" spans="26:35" hidden="1" x14ac:dyDescent="0.25">
      <c r="Z8209"/>
      <c r="AD8209" s="5">
        <f t="shared" si="534"/>
        <v>48645</v>
      </c>
      <c r="AE8209" s="96" cm="1">
        <f t="array" ref="AE8209">_xlfn.XLOOKUP(AD8208,SELICHistorico[Data],SELICHistorico[SELIC dia]/100,AE8208,0)</f>
        <v>5.4266000000000004E-4</v>
      </c>
      <c r="AF8209" s="80">
        <f t="shared" si="536"/>
        <v>3.7980187908040879</v>
      </c>
      <c r="AG8209" s="123">
        <f t="shared" si="535"/>
        <v>3798.0187900000001</v>
      </c>
      <c r="AH8209" s="126" cm="1">
        <f t="array" ref="AH8209">_xlfn.XLOOKUP(AD8208,CDIHistorico_[Data],CDIHistorico_[CDI dia]/100,AH8208,0)</f>
        <v>5.4266000000000004E-4</v>
      </c>
      <c r="AI8209" s="2">
        <f t="shared" si="537"/>
        <v>3.7980187908040879</v>
      </c>
    </row>
    <row r="8210" spans="26:35" hidden="1" x14ac:dyDescent="0.25">
      <c r="Z8210"/>
      <c r="AD8210" s="5">
        <f t="shared" si="534"/>
        <v>48646</v>
      </c>
      <c r="AE8210" s="96" cm="1">
        <f t="array" ref="AE8210">_xlfn.XLOOKUP(AD8209,SELICHistorico[Data],SELICHistorico[SELIC dia]/100,AE8209,0)</f>
        <v>5.4266000000000004E-4</v>
      </c>
      <c r="AF8210" s="80">
        <f t="shared" si="536"/>
        <v>3.8000798236811058</v>
      </c>
      <c r="AG8210" s="123">
        <f t="shared" si="535"/>
        <v>3800.079823</v>
      </c>
      <c r="AH8210" s="126" cm="1">
        <f t="array" ref="AH8210">_xlfn.XLOOKUP(AD8209,CDIHistorico_[Data],CDIHistorico_[CDI dia]/100,AH8209,0)</f>
        <v>5.4266000000000004E-4</v>
      </c>
      <c r="AI8210" s="2">
        <f t="shared" si="537"/>
        <v>3.8000798236811058</v>
      </c>
    </row>
    <row r="8211" spans="26:35" hidden="1" x14ac:dyDescent="0.25">
      <c r="Z8211"/>
      <c r="AD8211" s="5">
        <f t="shared" si="534"/>
        <v>48647</v>
      </c>
      <c r="AE8211" s="96" cm="1">
        <f t="array" ref="AE8211">_xlfn.XLOOKUP(AD8210,SELICHistorico[Data],SELICHistorico[SELIC dia]/100,AE8210,0)</f>
        <v>5.4266000000000004E-4</v>
      </c>
      <c r="AF8211" s="80">
        <f t="shared" si="536"/>
        <v>3.8021419749982246</v>
      </c>
      <c r="AG8211" s="123">
        <f t="shared" si="535"/>
        <v>3802.1419740000001</v>
      </c>
      <c r="AH8211" s="126" cm="1">
        <f t="array" ref="AH8211">_xlfn.XLOOKUP(AD8210,CDIHistorico_[Data],CDIHistorico_[CDI dia]/100,AH8210,0)</f>
        <v>5.4266000000000004E-4</v>
      </c>
      <c r="AI8211" s="2">
        <f t="shared" si="537"/>
        <v>3.8021419749982246</v>
      </c>
    </row>
    <row r="8212" spans="26:35" hidden="1" x14ac:dyDescent="0.25">
      <c r="Z8212"/>
      <c r="AD8212" s="5">
        <f t="shared" ref="AD8212:AD8275" si="538">WORKDAY(AD8211,1,feriados)</f>
        <v>48648</v>
      </c>
      <c r="AE8212" s="96" cm="1">
        <f t="array" ref="AE8212">_xlfn.XLOOKUP(AD8211,SELICHistorico[Data],SELICHistorico[SELIC dia]/100,AE8211,0)</f>
        <v>5.4266000000000004E-4</v>
      </c>
      <c r="AF8212" s="80">
        <f t="shared" si="536"/>
        <v>3.8042052453623771</v>
      </c>
      <c r="AG8212" s="123">
        <f t="shared" si="535"/>
        <v>3804.2052450000001</v>
      </c>
      <c r="AH8212" s="126" cm="1">
        <f t="array" ref="AH8212">_xlfn.XLOOKUP(AD8211,CDIHistorico_[Data],CDIHistorico_[CDI dia]/100,AH8211,0)</f>
        <v>5.4266000000000004E-4</v>
      </c>
      <c r="AI8212" s="2">
        <f t="shared" si="537"/>
        <v>3.8042052453623771</v>
      </c>
    </row>
    <row r="8213" spans="26:35" hidden="1" x14ac:dyDescent="0.25">
      <c r="Z8213"/>
      <c r="AD8213" s="5">
        <f t="shared" si="538"/>
        <v>48649</v>
      </c>
      <c r="AE8213" s="96" cm="1">
        <f t="array" ref="AE8213">_xlfn.XLOOKUP(AD8212,SELICHistorico[Data],SELICHistorico[SELIC dia]/100,AE8212,0)</f>
        <v>5.4266000000000004E-4</v>
      </c>
      <c r="AF8213" s="80">
        <f t="shared" si="536"/>
        <v>3.8062696353808256</v>
      </c>
      <c r="AG8213" s="123">
        <f t="shared" si="535"/>
        <v>3806.2696350000001</v>
      </c>
      <c r="AH8213" s="126" cm="1">
        <f t="array" ref="AH8213">_xlfn.XLOOKUP(AD8212,CDIHistorico_[Data],CDIHistorico_[CDI dia]/100,AH8212,0)</f>
        <v>5.4266000000000004E-4</v>
      </c>
      <c r="AI8213" s="2">
        <f t="shared" si="537"/>
        <v>3.8062696353808256</v>
      </c>
    </row>
    <row r="8214" spans="26:35" hidden="1" x14ac:dyDescent="0.25">
      <c r="Z8214"/>
      <c r="AD8214" s="5">
        <f t="shared" si="538"/>
        <v>48652</v>
      </c>
      <c r="AE8214" s="96" cm="1">
        <f t="array" ref="AE8214">_xlfn.XLOOKUP(AD8213,SELICHistorico[Data],SELICHistorico[SELIC dia]/100,AE8213,0)</f>
        <v>5.4266000000000004E-4</v>
      </c>
      <c r="AF8214" s="80">
        <f t="shared" si="536"/>
        <v>3.8083351456611614</v>
      </c>
      <c r="AG8214" s="123">
        <f t="shared" si="535"/>
        <v>3808.335145</v>
      </c>
      <c r="AH8214" s="126" cm="1">
        <f t="array" ref="AH8214">_xlfn.XLOOKUP(AD8213,CDIHistorico_[Data],CDIHistorico_[CDI dia]/100,AH8213,0)</f>
        <v>5.4266000000000004E-4</v>
      </c>
      <c r="AI8214" s="2">
        <f t="shared" si="537"/>
        <v>3.8083351456611614</v>
      </c>
    </row>
    <row r="8215" spans="26:35" hidden="1" x14ac:dyDescent="0.25">
      <c r="Z8215"/>
      <c r="AD8215" s="5">
        <f t="shared" si="538"/>
        <v>48653</v>
      </c>
      <c r="AE8215" s="96" cm="1">
        <f t="array" ref="AE8215">_xlfn.XLOOKUP(AD8214,SELICHistorico[Data],SELICHistorico[SELIC dia]/100,AE8214,0)</f>
        <v>5.4266000000000004E-4</v>
      </c>
      <c r="AF8215" s="80">
        <f t="shared" si="536"/>
        <v>3.8104017768113061</v>
      </c>
      <c r="AG8215" s="123">
        <f t="shared" si="535"/>
        <v>3810.4017760000002</v>
      </c>
      <c r="AH8215" s="126" cm="1">
        <f t="array" ref="AH8215">_xlfn.XLOOKUP(AD8214,CDIHistorico_[Data],CDIHistorico_[CDI dia]/100,AH8214,0)</f>
        <v>5.4266000000000004E-4</v>
      </c>
      <c r="AI8215" s="2">
        <f t="shared" si="537"/>
        <v>3.8104017768113061</v>
      </c>
    </row>
    <row r="8216" spans="26:35" hidden="1" x14ac:dyDescent="0.25">
      <c r="Z8216"/>
      <c r="AD8216" s="5">
        <f t="shared" si="538"/>
        <v>48654</v>
      </c>
      <c r="AE8216" s="96" cm="1">
        <f t="array" ref="AE8216">_xlfn.XLOOKUP(AD8215,SELICHistorico[Data],SELICHistorico[SELIC dia]/100,AE8215,0)</f>
        <v>5.4266000000000004E-4</v>
      </c>
      <c r="AF8216" s="80">
        <f t="shared" si="536"/>
        <v>3.8124695294395106</v>
      </c>
      <c r="AG8216" s="123">
        <f t="shared" si="535"/>
        <v>3812.469529</v>
      </c>
      <c r="AH8216" s="126" cm="1">
        <f t="array" ref="AH8216">_xlfn.XLOOKUP(AD8215,CDIHistorico_[Data],CDIHistorico_[CDI dia]/100,AH8215,0)</f>
        <v>5.4266000000000004E-4</v>
      </c>
      <c r="AI8216" s="2">
        <f t="shared" si="537"/>
        <v>3.8124695294395106</v>
      </c>
    </row>
    <row r="8217" spans="26:35" hidden="1" x14ac:dyDescent="0.25">
      <c r="Z8217"/>
      <c r="AD8217" s="5">
        <f t="shared" si="538"/>
        <v>48655</v>
      </c>
      <c r="AE8217" s="96" cm="1">
        <f t="array" ref="AE8217">_xlfn.XLOOKUP(AD8216,SELICHistorico[Data],SELICHistorico[SELIC dia]/100,AE8216,0)</f>
        <v>5.4266000000000004E-4</v>
      </c>
      <c r="AF8217" s="80">
        <f t="shared" si="536"/>
        <v>3.8145384041543564</v>
      </c>
      <c r="AG8217" s="123">
        <f t="shared" si="535"/>
        <v>3814.5384039999999</v>
      </c>
      <c r="AH8217" s="126" cm="1">
        <f t="array" ref="AH8217">_xlfn.XLOOKUP(AD8216,CDIHistorico_[Data],CDIHistorico_[CDI dia]/100,AH8216,0)</f>
        <v>5.4266000000000004E-4</v>
      </c>
      <c r="AI8217" s="2">
        <f t="shared" si="537"/>
        <v>3.8145384041543564</v>
      </c>
    </row>
    <row r="8218" spans="26:35" hidden="1" x14ac:dyDescent="0.25">
      <c r="Z8218"/>
      <c r="AD8218" s="5">
        <f t="shared" si="538"/>
        <v>48656</v>
      </c>
      <c r="AE8218" s="96" cm="1">
        <f t="array" ref="AE8218">_xlfn.XLOOKUP(AD8217,SELICHistorico[Data],SELICHistorico[SELIC dia]/100,AE8217,0)</f>
        <v>5.4266000000000004E-4</v>
      </c>
      <c r="AF8218" s="80">
        <f t="shared" si="536"/>
        <v>3.8166084015647548</v>
      </c>
      <c r="AG8218" s="123">
        <f t="shared" si="535"/>
        <v>3816.608401</v>
      </c>
      <c r="AH8218" s="126" cm="1">
        <f t="array" ref="AH8218">_xlfn.XLOOKUP(AD8217,CDIHistorico_[Data],CDIHistorico_[CDI dia]/100,AH8217,0)</f>
        <v>5.4266000000000004E-4</v>
      </c>
      <c r="AI8218" s="2">
        <f t="shared" si="537"/>
        <v>3.8166084015647548</v>
      </c>
    </row>
    <row r="8219" spans="26:35" hidden="1" x14ac:dyDescent="0.25">
      <c r="Z8219"/>
      <c r="AD8219" s="5">
        <f t="shared" si="538"/>
        <v>48659</v>
      </c>
      <c r="AE8219" s="96" cm="1">
        <f t="array" ref="AE8219">_xlfn.XLOOKUP(AD8218,SELICHistorico[Data],SELICHistorico[SELIC dia]/100,AE8218,0)</f>
        <v>5.4266000000000004E-4</v>
      </c>
      <c r="AF8219" s="80">
        <f t="shared" si="536"/>
        <v>3.8186795222799481</v>
      </c>
      <c r="AG8219" s="123">
        <f t="shared" si="535"/>
        <v>3818.6795219999999</v>
      </c>
      <c r="AH8219" s="126" cm="1">
        <f t="array" ref="AH8219">_xlfn.XLOOKUP(AD8218,CDIHistorico_[Data],CDIHistorico_[CDI dia]/100,AH8218,0)</f>
        <v>5.4266000000000004E-4</v>
      </c>
      <c r="AI8219" s="2">
        <f t="shared" si="537"/>
        <v>3.8186795222799481</v>
      </c>
    </row>
    <row r="8220" spans="26:35" hidden="1" x14ac:dyDescent="0.25">
      <c r="Z8220"/>
      <c r="AD8220" s="5">
        <f t="shared" si="538"/>
        <v>48660</v>
      </c>
      <c r="AE8220" s="96" cm="1">
        <f t="array" ref="AE8220">_xlfn.XLOOKUP(AD8219,SELICHistorico[Data],SELICHistorico[SELIC dia]/100,AE8219,0)</f>
        <v>5.4266000000000004E-4</v>
      </c>
      <c r="AF8220" s="80">
        <f t="shared" si="536"/>
        <v>3.8207517669095088</v>
      </c>
      <c r="AG8220" s="123">
        <f t="shared" si="535"/>
        <v>3820.7517659999999</v>
      </c>
      <c r="AH8220" s="126" cm="1">
        <f t="array" ref="AH8220">_xlfn.XLOOKUP(AD8219,CDIHistorico_[Data],CDIHistorico_[CDI dia]/100,AH8219,0)</f>
        <v>5.4266000000000004E-4</v>
      </c>
      <c r="AI8220" s="2">
        <f t="shared" si="537"/>
        <v>3.8207517669095088</v>
      </c>
    </row>
    <row r="8221" spans="26:35" hidden="1" x14ac:dyDescent="0.25">
      <c r="Z8221"/>
      <c r="AD8221" s="5">
        <f t="shared" si="538"/>
        <v>48661</v>
      </c>
      <c r="AE8221" s="96" cm="1">
        <f t="array" ref="AE8221">_xlfn.XLOOKUP(AD8220,SELICHistorico[Data],SELICHistorico[SELIC dia]/100,AE8220,0)</f>
        <v>5.4266000000000004E-4</v>
      </c>
      <c r="AF8221" s="80">
        <f t="shared" si="536"/>
        <v>3.8228251360633401</v>
      </c>
      <c r="AG8221" s="123">
        <f t="shared" si="535"/>
        <v>3822.8251359999999</v>
      </c>
      <c r="AH8221" s="126" cm="1">
        <f t="array" ref="AH8221">_xlfn.XLOOKUP(AD8220,CDIHistorico_[Data],CDIHistorico_[CDI dia]/100,AH8220,0)</f>
        <v>5.4266000000000004E-4</v>
      </c>
      <c r="AI8221" s="2">
        <f t="shared" si="537"/>
        <v>3.8228251360633401</v>
      </c>
    </row>
    <row r="8222" spans="26:35" hidden="1" x14ac:dyDescent="0.25">
      <c r="Z8222"/>
      <c r="AD8222" s="5">
        <f t="shared" si="538"/>
        <v>48662</v>
      </c>
      <c r="AE8222" s="96" cm="1">
        <f t="array" ref="AE8222">_xlfn.XLOOKUP(AD8221,SELICHistorico[Data],SELICHistorico[SELIC dia]/100,AE8221,0)</f>
        <v>5.4266000000000004E-4</v>
      </c>
      <c r="AF8222" s="80">
        <f t="shared" si="536"/>
        <v>3.8248996303516765</v>
      </c>
      <c r="AG8222" s="123">
        <f t="shared" si="535"/>
        <v>3824.8996299999999</v>
      </c>
      <c r="AH8222" s="126" cm="1">
        <f t="array" ref="AH8222">_xlfn.XLOOKUP(AD8221,CDIHistorico_[Data],CDIHistorico_[CDI dia]/100,AH8221,0)</f>
        <v>5.4266000000000004E-4</v>
      </c>
      <c r="AI8222" s="2">
        <f t="shared" si="537"/>
        <v>3.8248996303516765</v>
      </c>
    </row>
    <row r="8223" spans="26:35" hidden="1" x14ac:dyDescent="0.25">
      <c r="Z8223"/>
      <c r="AD8223" s="5">
        <f t="shared" si="538"/>
        <v>48663</v>
      </c>
      <c r="AE8223" s="96" cm="1">
        <f t="array" ref="AE8223">_xlfn.XLOOKUP(AD8222,SELICHistorico[Data],SELICHistorico[SELIC dia]/100,AE8222,0)</f>
        <v>5.4266000000000004E-4</v>
      </c>
      <c r="AF8223" s="80">
        <f t="shared" si="536"/>
        <v>3.8269752503850833</v>
      </c>
      <c r="AG8223" s="123">
        <f t="shared" si="535"/>
        <v>3826.97525</v>
      </c>
      <c r="AH8223" s="126" cm="1">
        <f t="array" ref="AH8223">_xlfn.XLOOKUP(AD8222,CDIHistorico_[Data],CDIHistorico_[CDI dia]/100,AH8222,0)</f>
        <v>5.4266000000000004E-4</v>
      </c>
      <c r="AI8223" s="2">
        <f t="shared" si="537"/>
        <v>3.8269752503850833</v>
      </c>
    </row>
    <row r="8224" spans="26:35" hidden="1" x14ac:dyDescent="0.25">
      <c r="Z8224"/>
      <c r="AD8224" s="5">
        <f t="shared" si="538"/>
        <v>48666</v>
      </c>
      <c r="AE8224" s="96" cm="1">
        <f t="array" ref="AE8224">_xlfn.XLOOKUP(AD8223,SELICHistorico[Data],SELICHistorico[SELIC dia]/100,AE8223,0)</f>
        <v>5.4266000000000004E-4</v>
      </c>
      <c r="AF8224" s="80">
        <f t="shared" si="536"/>
        <v>3.8290519967744574</v>
      </c>
      <c r="AG8224" s="123">
        <f t="shared" si="535"/>
        <v>3829.0519960000001</v>
      </c>
      <c r="AH8224" s="126" cm="1">
        <f t="array" ref="AH8224">_xlfn.XLOOKUP(AD8223,CDIHistorico_[Data],CDIHistorico_[CDI dia]/100,AH8223,0)</f>
        <v>5.4266000000000004E-4</v>
      </c>
      <c r="AI8224" s="2">
        <f t="shared" si="537"/>
        <v>3.8290519967744574</v>
      </c>
    </row>
    <row r="8225" spans="26:35" hidden="1" x14ac:dyDescent="0.25">
      <c r="Z8225"/>
      <c r="AD8225" s="5">
        <f t="shared" si="538"/>
        <v>48667</v>
      </c>
      <c r="AE8225" s="96" cm="1">
        <f t="array" ref="AE8225">_xlfn.XLOOKUP(AD8224,SELICHistorico[Data],SELICHistorico[SELIC dia]/100,AE8224,0)</f>
        <v>5.4266000000000004E-4</v>
      </c>
      <c r="AF8225" s="80">
        <f t="shared" si="536"/>
        <v>3.831129870131027</v>
      </c>
      <c r="AG8225" s="123">
        <f t="shared" si="535"/>
        <v>3831.1298700000002</v>
      </c>
      <c r="AH8225" s="126" cm="1">
        <f t="array" ref="AH8225">_xlfn.XLOOKUP(AD8224,CDIHistorico_[Data],CDIHistorico_[CDI dia]/100,AH8224,0)</f>
        <v>5.4266000000000004E-4</v>
      </c>
      <c r="AI8225" s="2">
        <f t="shared" si="537"/>
        <v>3.831129870131027</v>
      </c>
    </row>
    <row r="8226" spans="26:35" hidden="1" x14ac:dyDescent="0.25">
      <c r="Z8226"/>
      <c r="AD8226" s="5">
        <f t="shared" si="538"/>
        <v>48668</v>
      </c>
      <c r="AE8226" s="96" cm="1">
        <f t="array" ref="AE8226">_xlfn.XLOOKUP(AD8225,SELICHistorico[Data],SELICHistorico[SELIC dia]/100,AE8225,0)</f>
        <v>5.4266000000000004E-4</v>
      </c>
      <c r="AF8226" s="80">
        <f t="shared" si="536"/>
        <v>3.8332088710663523</v>
      </c>
      <c r="AG8226" s="123">
        <f t="shared" si="535"/>
        <v>3833.2088709999998</v>
      </c>
      <c r="AH8226" s="126" cm="1">
        <f t="array" ref="AH8226">_xlfn.XLOOKUP(AD8225,CDIHistorico_[Data],CDIHistorico_[CDI dia]/100,AH8225,0)</f>
        <v>5.4266000000000004E-4</v>
      </c>
      <c r="AI8226" s="2">
        <f t="shared" si="537"/>
        <v>3.8332088710663523</v>
      </c>
    </row>
    <row r="8227" spans="26:35" hidden="1" x14ac:dyDescent="0.25">
      <c r="Z8227"/>
      <c r="AD8227" s="5">
        <f t="shared" si="538"/>
        <v>48669</v>
      </c>
      <c r="AE8227" s="96" cm="1">
        <f t="array" ref="AE8227">_xlfn.XLOOKUP(AD8226,SELICHistorico[Data],SELICHistorico[SELIC dia]/100,AE8226,0)</f>
        <v>5.4266000000000004E-4</v>
      </c>
      <c r="AF8227" s="80">
        <f t="shared" si="536"/>
        <v>3.8352890001923252</v>
      </c>
      <c r="AG8227" s="123">
        <f t="shared" si="535"/>
        <v>3835.2890000000002</v>
      </c>
      <c r="AH8227" s="126" cm="1">
        <f t="array" ref="AH8227">_xlfn.XLOOKUP(AD8226,CDIHistorico_[Data],CDIHistorico_[CDI dia]/100,AH8226,0)</f>
        <v>5.4266000000000004E-4</v>
      </c>
      <c r="AI8227" s="2">
        <f t="shared" si="537"/>
        <v>3.8352890001923252</v>
      </c>
    </row>
    <row r="8228" spans="26:35" hidden="1" x14ac:dyDescent="0.25">
      <c r="Z8228"/>
      <c r="AD8228" s="5">
        <f t="shared" si="538"/>
        <v>48670</v>
      </c>
      <c r="AE8228" s="96" cm="1">
        <f t="array" ref="AE8228">_xlfn.XLOOKUP(AD8227,SELICHistorico[Data],SELICHistorico[SELIC dia]/100,AE8227,0)</f>
        <v>5.4266000000000004E-4</v>
      </c>
      <c r="AF8228" s="80">
        <f t="shared" si="536"/>
        <v>3.8373702581211697</v>
      </c>
      <c r="AG8228" s="123">
        <f t="shared" si="535"/>
        <v>3837.3702579999999</v>
      </c>
      <c r="AH8228" s="126" cm="1">
        <f t="array" ref="AH8228">_xlfn.XLOOKUP(AD8227,CDIHistorico_[Data],CDIHistorico_[CDI dia]/100,AH8227,0)</f>
        <v>5.4266000000000004E-4</v>
      </c>
      <c r="AI8228" s="2">
        <f t="shared" si="537"/>
        <v>3.8373702581211697</v>
      </c>
    </row>
    <row r="8229" spans="26:35" hidden="1" x14ac:dyDescent="0.25">
      <c r="Z8229"/>
      <c r="AD8229" s="5">
        <f t="shared" si="538"/>
        <v>48673</v>
      </c>
      <c r="AE8229" s="96" cm="1">
        <f t="array" ref="AE8229">_xlfn.XLOOKUP(AD8228,SELICHistorico[Data],SELICHistorico[SELIC dia]/100,AE8228,0)</f>
        <v>5.4266000000000004E-4</v>
      </c>
      <c r="AF8229" s="80">
        <f t="shared" si="536"/>
        <v>3.8394526454654421</v>
      </c>
      <c r="AG8229" s="123">
        <f t="shared" si="535"/>
        <v>3839.4526449999998</v>
      </c>
      <c r="AH8229" s="126" cm="1">
        <f t="array" ref="AH8229">_xlfn.XLOOKUP(AD8228,CDIHistorico_[Data],CDIHistorico_[CDI dia]/100,AH8228,0)</f>
        <v>5.4266000000000004E-4</v>
      </c>
      <c r="AI8229" s="2">
        <f t="shared" si="537"/>
        <v>3.8394526454654421</v>
      </c>
    </row>
    <row r="8230" spans="26:35" hidden="1" x14ac:dyDescent="0.25">
      <c r="Z8230"/>
      <c r="AD8230" s="5">
        <f t="shared" si="538"/>
        <v>48674</v>
      </c>
      <c r="AE8230" s="96" cm="1">
        <f t="array" ref="AE8230">_xlfn.XLOOKUP(AD8229,SELICHistorico[Data],SELICHistorico[SELIC dia]/100,AE8229,0)</f>
        <v>5.4266000000000004E-4</v>
      </c>
      <c r="AF8230" s="80">
        <f t="shared" si="536"/>
        <v>3.8415361628380307</v>
      </c>
      <c r="AG8230" s="123">
        <f t="shared" si="535"/>
        <v>3841.5361619999999</v>
      </c>
      <c r="AH8230" s="126" cm="1">
        <f t="array" ref="AH8230">_xlfn.XLOOKUP(AD8229,CDIHistorico_[Data],CDIHistorico_[CDI dia]/100,AH8229,0)</f>
        <v>5.4266000000000004E-4</v>
      </c>
      <c r="AI8230" s="2">
        <f t="shared" si="537"/>
        <v>3.8415361628380307</v>
      </c>
    </row>
    <row r="8231" spans="26:35" hidden="1" x14ac:dyDescent="0.25">
      <c r="Z8231"/>
      <c r="AD8231" s="5">
        <f t="shared" si="538"/>
        <v>48675</v>
      </c>
      <c r="AE8231" s="96" cm="1">
        <f t="array" ref="AE8231">_xlfn.XLOOKUP(AD8230,SELICHistorico[Data],SELICHistorico[SELIC dia]/100,AE8230,0)</f>
        <v>5.4266000000000004E-4</v>
      </c>
      <c r="AF8231" s="80">
        <f t="shared" si="536"/>
        <v>3.8436208108521566</v>
      </c>
      <c r="AG8231" s="123">
        <f t="shared" si="535"/>
        <v>3843.6208099999999</v>
      </c>
      <c r="AH8231" s="126" cm="1">
        <f t="array" ref="AH8231">_xlfn.XLOOKUP(AD8230,CDIHistorico_[Data],CDIHistorico_[CDI dia]/100,AH8230,0)</f>
        <v>5.4266000000000004E-4</v>
      </c>
      <c r="AI8231" s="2">
        <f t="shared" si="537"/>
        <v>3.8436208108521566</v>
      </c>
    </row>
    <row r="8232" spans="26:35" hidden="1" x14ac:dyDescent="0.25">
      <c r="Z8232"/>
      <c r="AD8232" s="5">
        <f t="shared" si="538"/>
        <v>48676</v>
      </c>
      <c r="AE8232" s="96" cm="1">
        <f t="array" ref="AE8232">_xlfn.XLOOKUP(AD8231,SELICHistorico[Data],SELICHistorico[SELIC dia]/100,AE8231,0)</f>
        <v>5.4266000000000004E-4</v>
      </c>
      <c r="AF8232" s="80">
        <f t="shared" si="536"/>
        <v>3.8457065901213738</v>
      </c>
      <c r="AG8232" s="123">
        <f t="shared" si="535"/>
        <v>3845.7065899999998</v>
      </c>
      <c r="AH8232" s="126" cm="1">
        <f t="array" ref="AH8232">_xlfn.XLOOKUP(AD8231,CDIHistorico_[Data],CDIHistorico_[CDI dia]/100,AH8231,0)</f>
        <v>5.4266000000000004E-4</v>
      </c>
      <c r="AI8232" s="2">
        <f t="shared" si="537"/>
        <v>3.8457065901213738</v>
      </c>
    </row>
    <row r="8233" spans="26:35" hidden="1" x14ac:dyDescent="0.25">
      <c r="Z8233"/>
      <c r="AD8233" s="5">
        <f t="shared" si="538"/>
        <v>48677</v>
      </c>
      <c r="AE8233" s="96" cm="1">
        <f t="array" ref="AE8233">_xlfn.XLOOKUP(AD8232,SELICHistorico[Data],SELICHistorico[SELIC dia]/100,AE8232,0)</f>
        <v>5.4266000000000004E-4</v>
      </c>
      <c r="AF8233" s="80">
        <f t="shared" si="536"/>
        <v>3.8477935012595692</v>
      </c>
      <c r="AG8233" s="123">
        <f t="shared" si="535"/>
        <v>3847.7935010000001</v>
      </c>
      <c r="AH8233" s="126" cm="1">
        <f t="array" ref="AH8233">_xlfn.XLOOKUP(AD8232,CDIHistorico_[Data],CDIHistorico_[CDI dia]/100,AH8232,0)</f>
        <v>5.4266000000000004E-4</v>
      </c>
      <c r="AI8233" s="2">
        <f t="shared" si="537"/>
        <v>3.8477935012595692</v>
      </c>
    </row>
    <row r="8234" spans="26:35" hidden="1" x14ac:dyDescent="0.25">
      <c r="Z8234"/>
      <c r="AD8234" s="5">
        <f t="shared" si="538"/>
        <v>48680</v>
      </c>
      <c r="AE8234" s="96" cm="1">
        <f t="array" ref="AE8234">_xlfn.XLOOKUP(AD8233,SELICHistorico[Data],SELICHistorico[SELIC dia]/100,AE8233,0)</f>
        <v>5.4266000000000004E-4</v>
      </c>
      <c r="AF8234" s="80">
        <f t="shared" si="536"/>
        <v>3.8498815448809629</v>
      </c>
      <c r="AG8234" s="123">
        <f t="shared" si="535"/>
        <v>3849.8815439999998</v>
      </c>
      <c r="AH8234" s="126" cm="1">
        <f t="array" ref="AH8234">_xlfn.XLOOKUP(AD8233,CDIHistorico_[Data],CDIHistorico_[CDI dia]/100,AH8233,0)</f>
        <v>5.4266000000000004E-4</v>
      </c>
      <c r="AI8234" s="2">
        <f t="shared" si="537"/>
        <v>3.8498815448809629</v>
      </c>
    </row>
    <row r="8235" spans="26:35" hidden="1" x14ac:dyDescent="0.25">
      <c r="Z8235"/>
      <c r="AD8235" s="5">
        <f t="shared" si="538"/>
        <v>48681</v>
      </c>
      <c r="AE8235" s="96" cm="1">
        <f t="array" ref="AE8235">_xlfn.XLOOKUP(AD8234,SELICHistorico[Data],SELICHistorico[SELIC dia]/100,AE8234,0)</f>
        <v>5.4266000000000004E-4</v>
      </c>
      <c r="AF8235" s="80">
        <f t="shared" si="536"/>
        <v>3.8519707216001082</v>
      </c>
      <c r="AG8235" s="123">
        <f t="shared" si="535"/>
        <v>3851.9707210000001</v>
      </c>
      <c r="AH8235" s="126" cm="1">
        <f t="array" ref="AH8235">_xlfn.XLOOKUP(AD8234,CDIHistorico_[Data],CDIHistorico_[CDI dia]/100,AH8234,0)</f>
        <v>5.4266000000000004E-4</v>
      </c>
      <c r="AI8235" s="2">
        <f t="shared" si="537"/>
        <v>3.8519707216001082</v>
      </c>
    </row>
    <row r="8236" spans="26:35" hidden="1" x14ac:dyDescent="0.25">
      <c r="Z8236"/>
      <c r="AD8236" s="5">
        <f t="shared" si="538"/>
        <v>48682</v>
      </c>
      <c r="AE8236" s="96" cm="1">
        <f t="array" ref="AE8236">_xlfn.XLOOKUP(AD8235,SELICHistorico[Data],SELICHistorico[SELIC dia]/100,AE8235,0)</f>
        <v>5.4266000000000004E-4</v>
      </c>
      <c r="AF8236" s="80">
        <f t="shared" si="536"/>
        <v>3.854061032031892</v>
      </c>
      <c r="AG8236" s="123">
        <f t="shared" si="535"/>
        <v>3854.0610320000001</v>
      </c>
      <c r="AH8236" s="126" cm="1">
        <f t="array" ref="AH8236">_xlfn.XLOOKUP(AD8235,CDIHistorico_[Data],CDIHistorico_[CDI dia]/100,AH8235,0)</f>
        <v>5.4266000000000004E-4</v>
      </c>
      <c r="AI8236" s="2">
        <f t="shared" si="537"/>
        <v>3.854061032031892</v>
      </c>
    </row>
    <row r="8237" spans="26:35" hidden="1" x14ac:dyDescent="0.25">
      <c r="Z8237"/>
      <c r="AD8237" s="5">
        <f t="shared" si="538"/>
        <v>48683</v>
      </c>
      <c r="AE8237" s="96" cm="1">
        <f t="array" ref="AE8237">_xlfn.XLOOKUP(AD8236,SELICHistorico[Data],SELICHistorico[SELIC dia]/100,AE8236,0)</f>
        <v>5.4266000000000004E-4</v>
      </c>
      <c r="AF8237" s="80">
        <f t="shared" si="536"/>
        <v>3.8561524767915345</v>
      </c>
      <c r="AG8237" s="123">
        <f t="shared" si="535"/>
        <v>3856.1524760000002</v>
      </c>
      <c r="AH8237" s="126" cm="1">
        <f t="array" ref="AH8237">_xlfn.XLOOKUP(AD8236,CDIHistorico_[Data],CDIHistorico_[CDI dia]/100,AH8236,0)</f>
        <v>5.4266000000000004E-4</v>
      </c>
      <c r="AI8237" s="2">
        <f t="shared" si="537"/>
        <v>3.8561524767915345</v>
      </c>
    </row>
    <row r="8238" spans="26:35" hidden="1" x14ac:dyDescent="0.25">
      <c r="Z8238"/>
      <c r="AD8238" s="5">
        <f t="shared" si="538"/>
        <v>48687</v>
      </c>
      <c r="AE8238" s="96" cm="1">
        <f t="array" ref="AE8238">_xlfn.XLOOKUP(AD8237,SELICHistorico[Data],SELICHistorico[SELIC dia]/100,AE8237,0)</f>
        <v>5.4266000000000004E-4</v>
      </c>
      <c r="AF8238" s="80">
        <f t="shared" si="536"/>
        <v>3.8582450564945905</v>
      </c>
      <c r="AG8238" s="123">
        <f t="shared" si="535"/>
        <v>3858.2450560000002</v>
      </c>
      <c r="AH8238" s="126" cm="1">
        <f t="array" ref="AH8238">_xlfn.XLOOKUP(AD8237,CDIHistorico_[Data],CDIHistorico_[CDI dia]/100,AH8237,0)</f>
        <v>5.4266000000000004E-4</v>
      </c>
      <c r="AI8238" s="2">
        <f t="shared" si="537"/>
        <v>3.8582450564945905</v>
      </c>
    </row>
    <row r="8239" spans="26:35" hidden="1" x14ac:dyDescent="0.25">
      <c r="Z8239"/>
      <c r="AD8239" s="5">
        <f t="shared" si="538"/>
        <v>48688</v>
      </c>
      <c r="AE8239" s="96" cm="1">
        <f t="array" ref="AE8239">_xlfn.XLOOKUP(AD8238,SELICHistorico[Data],SELICHistorico[SELIC dia]/100,AE8238,0)</f>
        <v>5.4266000000000004E-4</v>
      </c>
      <c r="AF8239" s="80">
        <f t="shared" si="536"/>
        <v>3.8603387717569477</v>
      </c>
      <c r="AG8239" s="123">
        <f t="shared" si="535"/>
        <v>3860.3387710000002</v>
      </c>
      <c r="AH8239" s="126" cm="1">
        <f t="array" ref="AH8239">_xlfn.XLOOKUP(AD8238,CDIHistorico_[Data],CDIHistorico_[CDI dia]/100,AH8238,0)</f>
        <v>5.4266000000000004E-4</v>
      </c>
      <c r="AI8239" s="2">
        <f t="shared" si="537"/>
        <v>3.8603387717569477</v>
      </c>
    </row>
    <row r="8240" spans="26:35" hidden="1" x14ac:dyDescent="0.25">
      <c r="Z8240"/>
      <c r="AD8240" s="5">
        <f t="shared" si="538"/>
        <v>48689</v>
      </c>
      <c r="AE8240" s="96" cm="1">
        <f t="array" ref="AE8240">_xlfn.XLOOKUP(AD8239,SELICHistorico[Data],SELICHistorico[SELIC dia]/100,AE8239,0)</f>
        <v>5.4266000000000004E-4</v>
      </c>
      <c r="AF8240" s="80">
        <f t="shared" si="536"/>
        <v>3.8624336231948293</v>
      </c>
      <c r="AG8240" s="123">
        <f t="shared" si="535"/>
        <v>3862.4336229999999</v>
      </c>
      <c r="AH8240" s="126" cm="1">
        <f t="array" ref="AH8240">_xlfn.XLOOKUP(AD8239,CDIHistorico_[Data],CDIHistorico_[CDI dia]/100,AH8239,0)</f>
        <v>5.4266000000000004E-4</v>
      </c>
      <c r="AI8240" s="2">
        <f t="shared" si="537"/>
        <v>3.8624336231948293</v>
      </c>
    </row>
    <row r="8241" spans="26:35" hidden="1" x14ac:dyDescent="0.25">
      <c r="Z8241"/>
      <c r="AD8241" s="5">
        <f t="shared" si="538"/>
        <v>48691</v>
      </c>
      <c r="AE8241" s="96" cm="1">
        <f t="array" ref="AE8241">_xlfn.XLOOKUP(AD8240,SELICHistorico[Data],SELICHistorico[SELIC dia]/100,AE8240,0)</f>
        <v>5.4266000000000004E-4</v>
      </c>
      <c r="AF8241" s="80">
        <f t="shared" si="536"/>
        <v>3.8645296114247922</v>
      </c>
      <c r="AG8241" s="123">
        <f t="shared" si="535"/>
        <v>3864.5296109999999</v>
      </c>
      <c r="AH8241" s="126" cm="1">
        <f t="array" ref="AH8241">_xlfn.XLOOKUP(AD8240,CDIHistorico_[Data],CDIHistorico_[CDI dia]/100,AH8240,0)</f>
        <v>5.4266000000000004E-4</v>
      </c>
      <c r="AI8241" s="2">
        <f t="shared" si="537"/>
        <v>3.8645296114247922</v>
      </c>
    </row>
    <row r="8242" spans="26:35" hidden="1" x14ac:dyDescent="0.25">
      <c r="Z8242"/>
      <c r="AD8242" s="5">
        <f t="shared" si="538"/>
        <v>48694</v>
      </c>
      <c r="AE8242" s="96" cm="1">
        <f t="array" ref="AE8242">_xlfn.XLOOKUP(AD8241,SELICHistorico[Data],SELICHistorico[SELIC dia]/100,AE8241,0)</f>
        <v>5.4266000000000004E-4</v>
      </c>
      <c r="AF8242" s="80">
        <f t="shared" si="536"/>
        <v>3.8666267370637279</v>
      </c>
      <c r="AG8242" s="123">
        <f t="shared" si="535"/>
        <v>3866.626737</v>
      </c>
      <c r="AH8242" s="126" cm="1">
        <f t="array" ref="AH8242">_xlfn.XLOOKUP(AD8241,CDIHistorico_[Data],CDIHistorico_[CDI dia]/100,AH8241,0)</f>
        <v>5.4266000000000004E-4</v>
      </c>
      <c r="AI8242" s="2">
        <f t="shared" si="537"/>
        <v>3.8666267370637279</v>
      </c>
    </row>
    <row r="8243" spans="26:35" hidden="1" x14ac:dyDescent="0.25">
      <c r="Z8243"/>
      <c r="AD8243" s="5">
        <f t="shared" si="538"/>
        <v>48695</v>
      </c>
      <c r="AE8243" s="96" cm="1">
        <f t="array" ref="AE8243">_xlfn.XLOOKUP(AD8242,SELICHistorico[Data],SELICHistorico[SELIC dia]/100,AE8242,0)</f>
        <v>5.4266000000000004E-4</v>
      </c>
      <c r="AF8243" s="80">
        <f t="shared" si="536"/>
        <v>3.8687250007288632</v>
      </c>
      <c r="AG8243" s="123">
        <f t="shared" si="535"/>
        <v>3868.7249999999999</v>
      </c>
      <c r="AH8243" s="126" cm="1">
        <f t="array" ref="AH8243">_xlfn.XLOOKUP(AD8242,CDIHistorico_[Data],CDIHistorico_[CDI dia]/100,AH8242,0)</f>
        <v>5.4266000000000004E-4</v>
      </c>
      <c r="AI8243" s="2">
        <f t="shared" si="537"/>
        <v>3.8687250007288632</v>
      </c>
    </row>
    <row r="8244" spans="26:35" hidden="1" x14ac:dyDescent="0.25">
      <c r="Z8244"/>
      <c r="AD8244" s="5">
        <f t="shared" si="538"/>
        <v>48696</v>
      </c>
      <c r="AE8244" s="96" cm="1">
        <f t="array" ref="AE8244">_xlfn.XLOOKUP(AD8243,SELICHistorico[Data],SELICHistorico[SELIC dia]/100,AE8243,0)</f>
        <v>5.4266000000000004E-4</v>
      </c>
      <c r="AF8244" s="80">
        <f t="shared" si="536"/>
        <v>3.870824403037759</v>
      </c>
      <c r="AG8244" s="123">
        <f t="shared" si="535"/>
        <v>3870.8244030000001</v>
      </c>
      <c r="AH8244" s="126" cm="1">
        <f t="array" ref="AH8244">_xlfn.XLOOKUP(AD8243,CDIHistorico_[Data],CDIHistorico_[CDI dia]/100,AH8243,0)</f>
        <v>5.4266000000000004E-4</v>
      </c>
      <c r="AI8244" s="2">
        <f t="shared" si="537"/>
        <v>3.870824403037759</v>
      </c>
    </row>
    <row r="8245" spans="26:35" hidden="1" x14ac:dyDescent="0.25">
      <c r="Z8245"/>
      <c r="AD8245" s="5">
        <f t="shared" si="538"/>
        <v>48697</v>
      </c>
      <c r="AE8245" s="96" cm="1">
        <f t="array" ref="AE8245">_xlfn.XLOOKUP(AD8244,SELICHistorico[Data],SELICHistorico[SELIC dia]/100,AE8244,0)</f>
        <v>5.4266000000000004E-4</v>
      </c>
      <c r="AF8245" s="80">
        <f t="shared" si="536"/>
        <v>3.8729249446083114</v>
      </c>
      <c r="AG8245" s="123">
        <f t="shared" si="535"/>
        <v>3872.9249439999999</v>
      </c>
      <c r="AH8245" s="126" cm="1">
        <f t="array" ref="AH8245">_xlfn.XLOOKUP(AD8244,CDIHistorico_[Data],CDIHistorico_[CDI dia]/100,AH8244,0)</f>
        <v>5.4266000000000004E-4</v>
      </c>
      <c r="AI8245" s="2">
        <f t="shared" si="537"/>
        <v>3.8729249446083114</v>
      </c>
    </row>
    <row r="8246" spans="26:35" hidden="1" x14ac:dyDescent="0.25">
      <c r="Z8246"/>
      <c r="AD8246" s="5">
        <f t="shared" si="538"/>
        <v>48698</v>
      </c>
      <c r="AE8246" s="96" cm="1">
        <f t="array" ref="AE8246">_xlfn.XLOOKUP(AD8245,SELICHistorico[Data],SELICHistorico[SELIC dia]/100,AE8245,0)</f>
        <v>5.4266000000000004E-4</v>
      </c>
      <c r="AF8246" s="80">
        <f t="shared" si="536"/>
        <v>3.8750266260587525</v>
      </c>
      <c r="AG8246" s="123">
        <f t="shared" si="535"/>
        <v>3875.0266259999999</v>
      </c>
      <c r="AH8246" s="126" cm="1">
        <f t="array" ref="AH8246">_xlfn.XLOOKUP(AD8245,CDIHistorico_[Data],CDIHistorico_[CDI dia]/100,AH8245,0)</f>
        <v>5.4266000000000004E-4</v>
      </c>
      <c r="AI8246" s="2">
        <f t="shared" si="537"/>
        <v>3.8750266260587525</v>
      </c>
    </row>
    <row r="8247" spans="26:35" hidden="1" x14ac:dyDescent="0.25">
      <c r="Z8247"/>
      <c r="AD8247" s="5">
        <f t="shared" si="538"/>
        <v>48701</v>
      </c>
      <c r="AE8247" s="96" cm="1">
        <f t="array" ref="AE8247">_xlfn.XLOOKUP(AD8246,SELICHistorico[Data],SELICHistorico[SELIC dia]/100,AE8246,0)</f>
        <v>5.4266000000000004E-4</v>
      </c>
      <c r="AF8247" s="80">
        <f t="shared" si="536"/>
        <v>3.8771294480076497</v>
      </c>
      <c r="AG8247" s="123">
        <f t="shared" si="535"/>
        <v>3877.1294480000001</v>
      </c>
      <c r="AH8247" s="126" cm="1">
        <f t="array" ref="AH8247">_xlfn.XLOOKUP(AD8246,CDIHistorico_[Data],CDIHistorico_[CDI dia]/100,AH8246,0)</f>
        <v>5.4266000000000004E-4</v>
      </c>
      <c r="AI8247" s="2">
        <f t="shared" si="537"/>
        <v>3.8771294480076497</v>
      </c>
    </row>
    <row r="8248" spans="26:35" hidden="1" x14ac:dyDescent="0.25">
      <c r="Z8248"/>
      <c r="AD8248" s="5">
        <f t="shared" si="538"/>
        <v>48702</v>
      </c>
      <c r="AE8248" s="96" cm="1">
        <f t="array" ref="AE8248">_xlfn.XLOOKUP(AD8247,SELICHistorico[Data],SELICHistorico[SELIC dia]/100,AE8247,0)</f>
        <v>5.4266000000000004E-4</v>
      </c>
      <c r="AF8248" s="80">
        <f t="shared" si="536"/>
        <v>3.8792334110739057</v>
      </c>
      <c r="AG8248" s="123">
        <f t="shared" si="535"/>
        <v>3879.2334110000002</v>
      </c>
      <c r="AH8248" s="126" cm="1">
        <f t="array" ref="AH8248">_xlfn.XLOOKUP(AD8247,CDIHistorico_[Data],CDIHistorico_[CDI dia]/100,AH8247,0)</f>
        <v>5.4266000000000004E-4</v>
      </c>
      <c r="AI8248" s="2">
        <f t="shared" si="537"/>
        <v>3.8792334110739057</v>
      </c>
    </row>
    <row r="8249" spans="26:35" hidden="1" x14ac:dyDescent="0.25">
      <c r="Z8249"/>
      <c r="AD8249" s="5">
        <f t="shared" si="538"/>
        <v>48703</v>
      </c>
      <c r="AE8249" s="96" cm="1">
        <f t="array" ref="AE8249">_xlfn.XLOOKUP(AD8248,SELICHistorico[Data],SELICHistorico[SELIC dia]/100,AE8248,0)</f>
        <v>5.4266000000000004E-4</v>
      </c>
      <c r="AF8249" s="80">
        <f t="shared" si="536"/>
        <v>3.881338515876759</v>
      </c>
      <c r="AG8249" s="123">
        <f t="shared" si="535"/>
        <v>3881.3385149999999</v>
      </c>
      <c r="AH8249" s="126" cm="1">
        <f t="array" ref="AH8249">_xlfn.XLOOKUP(AD8248,CDIHistorico_[Data],CDIHistorico_[CDI dia]/100,AH8248,0)</f>
        <v>5.4266000000000004E-4</v>
      </c>
      <c r="AI8249" s="2">
        <f t="shared" si="537"/>
        <v>3.881338515876759</v>
      </c>
    </row>
    <row r="8250" spans="26:35" hidden="1" x14ac:dyDescent="0.25">
      <c r="Z8250"/>
      <c r="AD8250" s="5">
        <f t="shared" si="538"/>
        <v>48704</v>
      </c>
      <c r="AE8250" s="96" cm="1">
        <f t="array" ref="AE8250">_xlfn.XLOOKUP(AD8249,SELICHistorico[Data],SELICHistorico[SELIC dia]/100,AE8249,0)</f>
        <v>5.4266000000000004E-4</v>
      </c>
      <c r="AF8250" s="80">
        <f t="shared" si="536"/>
        <v>3.8834447630357847</v>
      </c>
      <c r="AG8250" s="123">
        <f t="shared" si="535"/>
        <v>3883.444763</v>
      </c>
      <c r="AH8250" s="126" cm="1">
        <f t="array" ref="AH8250">_xlfn.XLOOKUP(AD8249,CDIHistorico_[Data],CDIHistorico_[CDI dia]/100,AH8249,0)</f>
        <v>5.4266000000000004E-4</v>
      </c>
      <c r="AI8250" s="2">
        <f t="shared" si="537"/>
        <v>3.8834447630357847</v>
      </c>
    </row>
    <row r="8251" spans="26:35" hidden="1" x14ac:dyDescent="0.25">
      <c r="Z8251"/>
      <c r="AD8251" s="5">
        <f t="shared" si="538"/>
        <v>48705</v>
      </c>
      <c r="AE8251" s="96" cm="1">
        <f t="array" ref="AE8251">_xlfn.XLOOKUP(AD8250,SELICHistorico[Data],SELICHistorico[SELIC dia]/100,AE8250,0)</f>
        <v>5.4266000000000004E-4</v>
      </c>
      <c r="AF8251" s="80">
        <f t="shared" si="536"/>
        <v>3.8855521531708939</v>
      </c>
      <c r="AG8251" s="123">
        <f t="shared" si="535"/>
        <v>3885.5521530000001</v>
      </c>
      <c r="AH8251" s="126" cm="1">
        <f t="array" ref="AH8251">_xlfn.XLOOKUP(AD8250,CDIHistorico_[Data],CDIHistorico_[CDI dia]/100,AH8250,0)</f>
        <v>5.4266000000000004E-4</v>
      </c>
      <c r="AI8251" s="2">
        <f t="shared" si="537"/>
        <v>3.8855521531708939</v>
      </c>
    </row>
    <row r="8252" spans="26:35" hidden="1" x14ac:dyDescent="0.25">
      <c r="Z8252"/>
      <c r="AD8252" s="5">
        <f t="shared" si="538"/>
        <v>48708</v>
      </c>
      <c r="AE8252" s="96" cm="1">
        <f t="array" ref="AE8252">_xlfn.XLOOKUP(AD8251,SELICHistorico[Data],SELICHistorico[SELIC dia]/100,AE8251,0)</f>
        <v>5.4266000000000004E-4</v>
      </c>
      <c r="AF8252" s="80">
        <f t="shared" si="536"/>
        <v>3.8876606869023336</v>
      </c>
      <c r="AG8252" s="123">
        <f t="shared" si="535"/>
        <v>3887.6606860000002</v>
      </c>
      <c r="AH8252" s="126" cm="1">
        <f t="array" ref="AH8252">_xlfn.XLOOKUP(AD8251,CDIHistorico_[Data],CDIHistorico_[CDI dia]/100,AH8251,0)</f>
        <v>5.4266000000000004E-4</v>
      </c>
      <c r="AI8252" s="2">
        <f t="shared" si="537"/>
        <v>3.8876606869023336</v>
      </c>
    </row>
    <row r="8253" spans="26:35" hidden="1" x14ac:dyDescent="0.25">
      <c r="Z8253"/>
      <c r="AD8253" s="5">
        <f t="shared" si="538"/>
        <v>48709</v>
      </c>
      <c r="AE8253" s="96" cm="1">
        <f t="array" ref="AE8253">_xlfn.XLOOKUP(AD8252,SELICHistorico[Data],SELICHistorico[SELIC dia]/100,AE8252,0)</f>
        <v>5.4266000000000004E-4</v>
      </c>
      <c r="AF8253" s="80">
        <f t="shared" si="536"/>
        <v>3.8897703648506883</v>
      </c>
      <c r="AG8253" s="123">
        <f t="shared" si="535"/>
        <v>3889.770364</v>
      </c>
      <c r="AH8253" s="126" cm="1">
        <f t="array" ref="AH8253">_xlfn.XLOOKUP(AD8252,CDIHistorico_[Data],CDIHistorico_[CDI dia]/100,AH8252,0)</f>
        <v>5.4266000000000004E-4</v>
      </c>
      <c r="AI8253" s="2">
        <f t="shared" si="537"/>
        <v>3.8897703648506883</v>
      </c>
    </row>
    <row r="8254" spans="26:35" hidden="1" x14ac:dyDescent="0.25">
      <c r="Z8254"/>
      <c r="AD8254" s="5">
        <f t="shared" si="538"/>
        <v>48710</v>
      </c>
      <c r="AE8254" s="96" cm="1">
        <f t="array" ref="AE8254">_xlfn.XLOOKUP(AD8253,SELICHistorico[Data],SELICHistorico[SELIC dia]/100,AE8253,0)</f>
        <v>5.4266000000000004E-4</v>
      </c>
      <c r="AF8254" s="80">
        <f t="shared" si="536"/>
        <v>3.8918811876368782</v>
      </c>
      <c r="AG8254" s="123">
        <f t="shared" si="535"/>
        <v>3891.881187</v>
      </c>
      <c r="AH8254" s="126" cm="1">
        <f t="array" ref="AH8254">_xlfn.XLOOKUP(AD8253,CDIHistorico_[Data],CDIHistorico_[CDI dia]/100,AH8253,0)</f>
        <v>5.4266000000000004E-4</v>
      </c>
      <c r="AI8254" s="2">
        <f t="shared" si="537"/>
        <v>3.8918811876368782</v>
      </c>
    </row>
    <row r="8255" spans="26:35" hidden="1" x14ac:dyDescent="0.25">
      <c r="Z8255"/>
      <c r="AD8255" s="5">
        <f t="shared" si="538"/>
        <v>48711</v>
      </c>
      <c r="AE8255" s="96" cm="1">
        <f t="array" ref="AE8255">_xlfn.XLOOKUP(AD8254,SELICHistorico[Data],SELICHistorico[SELIC dia]/100,AE8254,0)</f>
        <v>5.4266000000000004E-4</v>
      </c>
      <c r="AF8255" s="80">
        <f t="shared" si="536"/>
        <v>3.8939931558821614</v>
      </c>
      <c r="AG8255" s="123">
        <f t="shared" si="535"/>
        <v>3893.9931550000001</v>
      </c>
      <c r="AH8255" s="126" cm="1">
        <f t="array" ref="AH8255">_xlfn.XLOOKUP(AD8254,CDIHistorico_[Data],CDIHistorico_[CDI dia]/100,AH8254,0)</f>
        <v>5.4266000000000004E-4</v>
      </c>
      <c r="AI8255" s="2">
        <f t="shared" si="537"/>
        <v>3.8939931558821614</v>
      </c>
    </row>
    <row r="8256" spans="26:35" hidden="1" x14ac:dyDescent="0.25">
      <c r="Z8256"/>
      <c r="AD8256" s="5">
        <f t="shared" si="538"/>
        <v>48712</v>
      </c>
      <c r="AE8256" s="96" cm="1">
        <f t="array" ref="AE8256">_xlfn.XLOOKUP(AD8255,SELICHistorico[Data],SELICHistorico[SELIC dia]/100,AE8255,0)</f>
        <v>5.4266000000000004E-4</v>
      </c>
      <c r="AF8256" s="80">
        <f t="shared" si="536"/>
        <v>3.8961062702081324</v>
      </c>
      <c r="AG8256" s="123">
        <f t="shared" si="535"/>
        <v>3896.1062700000002</v>
      </c>
      <c r="AH8256" s="126" cm="1">
        <f t="array" ref="AH8256">_xlfn.XLOOKUP(AD8255,CDIHistorico_[Data],CDIHistorico_[CDI dia]/100,AH8255,0)</f>
        <v>5.4266000000000004E-4</v>
      </c>
      <c r="AI8256" s="2">
        <f t="shared" si="537"/>
        <v>3.8961062702081324</v>
      </c>
    </row>
    <row r="8257" spans="26:35" hidden="1" x14ac:dyDescent="0.25">
      <c r="Z8257"/>
      <c r="AD8257" s="5">
        <f t="shared" si="538"/>
        <v>48715</v>
      </c>
      <c r="AE8257" s="96" cm="1">
        <f t="array" ref="AE8257">_xlfn.XLOOKUP(AD8256,SELICHistorico[Data],SELICHistorico[SELIC dia]/100,AE8256,0)</f>
        <v>5.4266000000000004E-4</v>
      </c>
      <c r="AF8257" s="80">
        <f t="shared" si="536"/>
        <v>3.8982205312367237</v>
      </c>
      <c r="AG8257" s="123">
        <f t="shared" si="535"/>
        <v>3898.2205309999999</v>
      </c>
      <c r="AH8257" s="126" cm="1">
        <f t="array" ref="AH8257">_xlfn.XLOOKUP(AD8256,CDIHistorico_[Data],CDIHistorico_[CDI dia]/100,AH8256,0)</f>
        <v>5.4266000000000004E-4</v>
      </c>
      <c r="AI8257" s="2">
        <f t="shared" si="537"/>
        <v>3.8982205312367237</v>
      </c>
    </row>
    <row r="8258" spans="26:35" hidden="1" x14ac:dyDescent="0.25">
      <c r="Z8258"/>
      <c r="AD8258" s="5">
        <f t="shared" si="538"/>
        <v>48716</v>
      </c>
      <c r="AE8258" s="96" cm="1">
        <f t="array" ref="AE8258">_xlfn.XLOOKUP(AD8257,SELICHistorico[Data],SELICHistorico[SELIC dia]/100,AE8257,0)</f>
        <v>5.4266000000000004E-4</v>
      </c>
      <c r="AF8258" s="80">
        <f t="shared" si="536"/>
        <v>3.9003359395902049</v>
      </c>
      <c r="AG8258" s="123">
        <f t="shared" si="535"/>
        <v>3900.3359390000001</v>
      </c>
      <c r="AH8258" s="126" cm="1">
        <f t="array" ref="AH8258">_xlfn.XLOOKUP(AD8257,CDIHistorico_[Data],CDIHistorico_[CDI dia]/100,AH8257,0)</f>
        <v>5.4266000000000004E-4</v>
      </c>
      <c r="AI8258" s="2">
        <f t="shared" si="537"/>
        <v>3.9003359395902049</v>
      </c>
    </row>
    <row r="8259" spans="26:35" hidden="1" x14ac:dyDescent="0.25">
      <c r="Z8259"/>
      <c r="AD8259" s="5">
        <f t="shared" si="538"/>
        <v>48717</v>
      </c>
      <c r="AE8259" s="96" cm="1">
        <f t="array" ref="AE8259">_xlfn.XLOOKUP(AD8258,SELICHistorico[Data],SELICHistorico[SELIC dia]/100,AE8258,0)</f>
        <v>5.4266000000000004E-4</v>
      </c>
      <c r="AF8259" s="80">
        <f t="shared" si="536"/>
        <v>3.902452495891183</v>
      </c>
      <c r="AG8259" s="123">
        <f t="shared" si="535"/>
        <v>3902.452495</v>
      </c>
      <c r="AH8259" s="126" cm="1">
        <f t="array" ref="AH8259">_xlfn.XLOOKUP(AD8258,CDIHistorico_[Data],CDIHistorico_[CDI dia]/100,AH8258,0)</f>
        <v>5.4266000000000004E-4</v>
      </c>
      <c r="AI8259" s="2">
        <f t="shared" si="537"/>
        <v>3.902452495891183</v>
      </c>
    </row>
    <row r="8260" spans="26:35" hidden="1" x14ac:dyDescent="0.25">
      <c r="Z8260"/>
      <c r="AD8260" s="5">
        <f t="shared" si="538"/>
        <v>48718</v>
      </c>
      <c r="AE8260" s="96" cm="1">
        <f t="array" ref="AE8260">_xlfn.XLOOKUP(AD8259,SELICHistorico[Data],SELICHistorico[SELIC dia]/100,AE8259,0)</f>
        <v>5.4266000000000004E-4</v>
      </c>
      <c r="AF8260" s="80">
        <f t="shared" si="536"/>
        <v>3.9045702007626035</v>
      </c>
      <c r="AG8260" s="123">
        <f t="shared" si="535"/>
        <v>3904.5702000000001</v>
      </c>
      <c r="AH8260" s="126" cm="1">
        <f t="array" ref="AH8260">_xlfn.XLOOKUP(AD8259,CDIHistorico_[Data],CDIHistorico_[CDI dia]/100,AH8259,0)</f>
        <v>5.4266000000000004E-4</v>
      </c>
      <c r="AI8260" s="2">
        <f t="shared" si="537"/>
        <v>3.9045702007626035</v>
      </c>
    </row>
    <row r="8261" spans="26:35" hidden="1" x14ac:dyDescent="0.25">
      <c r="Z8261"/>
      <c r="AD8261" s="5">
        <f t="shared" si="538"/>
        <v>48719</v>
      </c>
      <c r="AE8261" s="96" cm="1">
        <f t="array" ref="AE8261">_xlfn.XLOOKUP(AD8260,SELICHistorico[Data],SELICHistorico[SELIC dia]/100,AE8260,0)</f>
        <v>5.4266000000000004E-4</v>
      </c>
      <c r="AF8261" s="80">
        <f t="shared" si="536"/>
        <v>3.9066890548277495</v>
      </c>
      <c r="AG8261" s="123">
        <f t="shared" si="535"/>
        <v>3906.6890539999999</v>
      </c>
      <c r="AH8261" s="126" cm="1">
        <f t="array" ref="AH8261">_xlfn.XLOOKUP(AD8260,CDIHistorico_[Data],CDIHistorico_[CDI dia]/100,AH8260,0)</f>
        <v>5.4266000000000004E-4</v>
      </c>
      <c r="AI8261" s="2">
        <f t="shared" si="537"/>
        <v>3.9066890548277495</v>
      </c>
    </row>
    <row r="8262" spans="26:35" hidden="1" x14ac:dyDescent="0.25">
      <c r="Z8262"/>
      <c r="AD8262" s="5">
        <f t="shared" si="538"/>
        <v>48722</v>
      </c>
      <c r="AE8262" s="96" cm="1">
        <f t="array" ref="AE8262">_xlfn.XLOOKUP(AD8261,SELICHistorico[Data],SELICHistorico[SELIC dia]/100,AE8261,0)</f>
        <v>5.4266000000000004E-4</v>
      </c>
      <c r="AF8262" s="80">
        <f t="shared" si="536"/>
        <v>3.9088090587102426</v>
      </c>
      <c r="AG8262" s="123">
        <f t="shared" si="535"/>
        <v>3908.8090579999998</v>
      </c>
      <c r="AH8262" s="126" cm="1">
        <f t="array" ref="AH8262">_xlfn.XLOOKUP(AD8261,CDIHistorico_[Data],CDIHistorico_[CDI dia]/100,AH8261,0)</f>
        <v>5.4266000000000004E-4</v>
      </c>
      <c r="AI8262" s="2">
        <f t="shared" si="537"/>
        <v>3.9088090587102426</v>
      </c>
    </row>
    <row r="8263" spans="26:35" hidden="1" x14ac:dyDescent="0.25">
      <c r="Z8263"/>
      <c r="AD8263" s="5">
        <f t="shared" si="538"/>
        <v>48723</v>
      </c>
      <c r="AE8263" s="96" cm="1">
        <f t="array" ref="AE8263">_xlfn.XLOOKUP(AD8262,SELICHistorico[Data],SELICHistorico[SELIC dia]/100,AE8262,0)</f>
        <v>5.4266000000000004E-4</v>
      </c>
      <c r="AF8263" s="80">
        <f t="shared" si="536"/>
        <v>3.9109302130340424</v>
      </c>
      <c r="AG8263" s="123">
        <f t="shared" si="535"/>
        <v>3910.9302130000001</v>
      </c>
      <c r="AH8263" s="126" cm="1">
        <f t="array" ref="AH8263">_xlfn.XLOOKUP(AD8262,CDIHistorico_[Data],CDIHistorico_[CDI dia]/100,AH8262,0)</f>
        <v>5.4266000000000004E-4</v>
      </c>
      <c r="AI8263" s="2">
        <f t="shared" si="537"/>
        <v>3.9109302130340424</v>
      </c>
    </row>
    <row r="8264" spans="26:35" hidden="1" x14ac:dyDescent="0.25">
      <c r="Z8264"/>
      <c r="AD8264" s="5">
        <f t="shared" si="538"/>
        <v>48724</v>
      </c>
      <c r="AE8264" s="96" cm="1">
        <f t="array" ref="AE8264">_xlfn.XLOOKUP(AD8263,SELICHistorico[Data],SELICHistorico[SELIC dia]/100,AE8263,0)</f>
        <v>5.4266000000000004E-4</v>
      </c>
      <c r="AF8264" s="80">
        <f t="shared" si="536"/>
        <v>3.9130525184234477</v>
      </c>
      <c r="AG8264" s="123">
        <f t="shared" si="535"/>
        <v>3913.052518</v>
      </c>
      <c r="AH8264" s="126" cm="1">
        <f t="array" ref="AH8264">_xlfn.XLOOKUP(AD8263,CDIHistorico_[Data],CDIHistorico_[CDI dia]/100,AH8263,0)</f>
        <v>5.4266000000000004E-4</v>
      </c>
      <c r="AI8264" s="2">
        <f t="shared" si="537"/>
        <v>3.9130525184234477</v>
      </c>
    </row>
    <row r="8265" spans="26:35" hidden="1" x14ac:dyDescent="0.25">
      <c r="Z8265"/>
      <c r="AD8265" s="5">
        <f t="shared" si="538"/>
        <v>48725</v>
      </c>
      <c r="AE8265" s="96" cm="1">
        <f t="array" ref="AE8265">_xlfn.XLOOKUP(AD8264,SELICHistorico[Data],SELICHistorico[SELIC dia]/100,AE8264,0)</f>
        <v>5.4266000000000004E-4</v>
      </c>
      <c r="AF8265" s="80">
        <f t="shared" si="536"/>
        <v>3.9151759755030953</v>
      </c>
      <c r="AG8265" s="123">
        <f t="shared" si="535"/>
        <v>3915.1759750000001</v>
      </c>
      <c r="AH8265" s="126" cm="1">
        <f t="array" ref="AH8265">_xlfn.XLOOKUP(AD8264,CDIHistorico_[Data],CDIHistorico_[CDI dia]/100,AH8264,0)</f>
        <v>5.4266000000000004E-4</v>
      </c>
      <c r="AI8265" s="2">
        <f t="shared" si="537"/>
        <v>3.9151759755030953</v>
      </c>
    </row>
    <row r="8266" spans="26:35" hidden="1" x14ac:dyDescent="0.25">
      <c r="Z8266"/>
      <c r="AD8266" s="5">
        <f t="shared" si="538"/>
        <v>48726</v>
      </c>
      <c r="AE8266" s="96" cm="1">
        <f t="array" ref="AE8266">_xlfn.XLOOKUP(AD8265,SELICHistorico[Data],SELICHistorico[SELIC dia]/100,AE8265,0)</f>
        <v>5.4266000000000004E-4</v>
      </c>
      <c r="AF8266" s="80">
        <f t="shared" si="536"/>
        <v>3.9173005848979621</v>
      </c>
      <c r="AG8266" s="123">
        <f t="shared" si="535"/>
        <v>3917.3005840000001</v>
      </c>
      <c r="AH8266" s="126" cm="1">
        <f t="array" ref="AH8266">_xlfn.XLOOKUP(AD8265,CDIHistorico_[Data],CDIHistorico_[CDI dia]/100,AH8265,0)</f>
        <v>5.4266000000000004E-4</v>
      </c>
      <c r="AI8266" s="2">
        <f t="shared" si="537"/>
        <v>3.9173005848979621</v>
      </c>
    </row>
    <row r="8267" spans="26:35" hidden="1" x14ac:dyDescent="0.25">
      <c r="Z8267"/>
      <c r="AD8267" s="5">
        <f t="shared" si="538"/>
        <v>48729</v>
      </c>
      <c r="AE8267" s="96" cm="1">
        <f t="array" ref="AE8267">_xlfn.XLOOKUP(AD8266,SELICHistorico[Data],SELICHistorico[SELIC dia]/100,AE8266,0)</f>
        <v>5.4266000000000004E-4</v>
      </c>
      <c r="AF8267" s="80">
        <f t="shared" si="536"/>
        <v>3.919426347233363</v>
      </c>
      <c r="AG8267" s="123">
        <f t="shared" si="535"/>
        <v>3919.4263470000001</v>
      </c>
      <c r="AH8267" s="126" cm="1">
        <f t="array" ref="AH8267">_xlfn.XLOOKUP(AD8266,CDIHistorico_[Data],CDIHistorico_[CDI dia]/100,AH8266,0)</f>
        <v>5.4266000000000004E-4</v>
      </c>
      <c r="AI8267" s="2">
        <f t="shared" si="537"/>
        <v>3.919426347233363</v>
      </c>
    </row>
    <row r="8268" spans="26:35" hidden="1" x14ac:dyDescent="0.25">
      <c r="Z8268"/>
      <c r="AD8268" s="5">
        <f t="shared" si="538"/>
        <v>48730</v>
      </c>
      <c r="AE8268" s="96" cm="1">
        <f t="array" ref="AE8268">_xlfn.XLOOKUP(AD8267,SELICHistorico[Data],SELICHistorico[SELIC dia]/100,AE8267,0)</f>
        <v>5.4266000000000004E-4</v>
      </c>
      <c r="AF8268" s="80">
        <f t="shared" si="536"/>
        <v>3.9215532631349528</v>
      </c>
      <c r="AG8268" s="123">
        <f t="shared" ref="AG8268:AG8331" si="539">TRUNC(1000*AF8268,6)</f>
        <v>3921.5532629999998</v>
      </c>
      <c r="AH8268" s="126" cm="1">
        <f t="array" ref="AH8268">_xlfn.XLOOKUP(AD8267,CDIHistorico_[Data],CDIHistorico_[CDI dia]/100,AH8267,0)</f>
        <v>5.4266000000000004E-4</v>
      </c>
      <c r="AI8268" s="2">
        <f t="shared" si="537"/>
        <v>3.9215532631349528</v>
      </c>
    </row>
    <row r="8269" spans="26:35" hidden="1" x14ac:dyDescent="0.25">
      <c r="Z8269"/>
      <c r="AD8269" s="5">
        <f t="shared" si="538"/>
        <v>48731</v>
      </c>
      <c r="AE8269" s="96" cm="1">
        <f t="array" ref="AE8269">_xlfn.XLOOKUP(AD8268,SELICHistorico[Data],SELICHistorico[SELIC dia]/100,AE8268,0)</f>
        <v>5.4266000000000004E-4</v>
      </c>
      <c r="AF8269" s="80">
        <f t="shared" ref="AF8269:AF8332" si="540">AF8268*(1+AE8269)</f>
        <v>3.9236813332287257</v>
      </c>
      <c r="AG8269" s="123">
        <f t="shared" si="539"/>
        <v>3923.681333</v>
      </c>
      <c r="AH8269" s="126" cm="1">
        <f t="array" ref="AH8269">_xlfn.XLOOKUP(AD8268,CDIHistorico_[Data],CDIHistorico_[CDI dia]/100,AH8268,0)</f>
        <v>5.4266000000000004E-4</v>
      </c>
      <c r="AI8269" s="2">
        <f t="shared" ref="AI8269:AI8332" si="541">AI8268*(1+AH8269)</f>
        <v>3.9236813332287257</v>
      </c>
    </row>
    <row r="8270" spans="26:35" hidden="1" x14ac:dyDescent="0.25">
      <c r="Z8270"/>
      <c r="AD8270" s="5">
        <f t="shared" si="538"/>
        <v>48732</v>
      </c>
      <c r="AE8270" s="96" cm="1">
        <f t="array" ref="AE8270">_xlfn.XLOOKUP(AD8269,SELICHistorico[Data],SELICHistorico[SELIC dia]/100,AE8269,0)</f>
        <v>5.4266000000000004E-4</v>
      </c>
      <c r="AF8270" s="80">
        <f t="shared" si="540"/>
        <v>3.9258105581410159</v>
      </c>
      <c r="AG8270" s="123">
        <f t="shared" si="539"/>
        <v>3925.8105580000001</v>
      </c>
      <c r="AH8270" s="126" cm="1">
        <f t="array" ref="AH8270">_xlfn.XLOOKUP(AD8269,CDIHistorico_[Data],CDIHistorico_[CDI dia]/100,AH8269,0)</f>
        <v>5.4266000000000004E-4</v>
      </c>
      <c r="AI8270" s="2">
        <f t="shared" si="541"/>
        <v>3.9258105581410159</v>
      </c>
    </row>
    <row r="8271" spans="26:35" hidden="1" x14ac:dyDescent="0.25">
      <c r="Z8271"/>
      <c r="AD8271" s="5">
        <f t="shared" si="538"/>
        <v>48733</v>
      </c>
      <c r="AE8271" s="96" cm="1">
        <f t="array" ref="AE8271">_xlfn.XLOOKUP(AD8270,SELICHistorico[Data],SELICHistorico[SELIC dia]/100,AE8270,0)</f>
        <v>5.4266000000000004E-4</v>
      </c>
      <c r="AF8271" s="80">
        <f t="shared" si="540"/>
        <v>3.9279409384984967</v>
      </c>
      <c r="AG8271" s="123">
        <f t="shared" si="539"/>
        <v>3927.9409380000002</v>
      </c>
      <c r="AH8271" s="126" cm="1">
        <f t="array" ref="AH8271">_xlfn.XLOOKUP(AD8270,CDIHistorico_[Data],CDIHistorico_[CDI dia]/100,AH8270,0)</f>
        <v>5.4266000000000004E-4</v>
      </c>
      <c r="AI8271" s="2">
        <f t="shared" si="541"/>
        <v>3.9279409384984967</v>
      </c>
    </row>
    <row r="8272" spans="26:35" hidden="1" x14ac:dyDescent="0.25">
      <c r="Z8272"/>
      <c r="AD8272" s="5">
        <f t="shared" si="538"/>
        <v>48736</v>
      </c>
      <c r="AE8272" s="96" cm="1">
        <f t="array" ref="AE8272">_xlfn.XLOOKUP(AD8271,SELICHistorico[Data],SELICHistorico[SELIC dia]/100,AE8271,0)</f>
        <v>5.4266000000000004E-4</v>
      </c>
      <c r="AF8272" s="80">
        <f t="shared" si="540"/>
        <v>3.9300724749281826</v>
      </c>
      <c r="AG8272" s="123">
        <f t="shared" si="539"/>
        <v>3930.0724740000001</v>
      </c>
      <c r="AH8272" s="126" cm="1">
        <f t="array" ref="AH8272">_xlfn.XLOOKUP(AD8271,CDIHistorico_[Data],CDIHistorico_[CDI dia]/100,AH8271,0)</f>
        <v>5.4266000000000004E-4</v>
      </c>
      <c r="AI8272" s="2">
        <f t="shared" si="541"/>
        <v>3.9300724749281826</v>
      </c>
    </row>
    <row r="8273" spans="26:35" hidden="1" x14ac:dyDescent="0.25">
      <c r="Z8273"/>
      <c r="AD8273" s="5">
        <f t="shared" si="538"/>
        <v>48737</v>
      </c>
      <c r="AE8273" s="96" cm="1">
        <f t="array" ref="AE8273">_xlfn.XLOOKUP(AD8272,SELICHistorico[Data],SELICHistorico[SELIC dia]/100,AE8272,0)</f>
        <v>5.4266000000000004E-4</v>
      </c>
      <c r="AF8273" s="80">
        <f t="shared" si="540"/>
        <v>3.9322051680574273</v>
      </c>
      <c r="AG8273" s="123">
        <f t="shared" si="539"/>
        <v>3932.205168</v>
      </c>
      <c r="AH8273" s="126" cm="1">
        <f t="array" ref="AH8273">_xlfn.XLOOKUP(AD8272,CDIHistorico_[Data],CDIHistorico_[CDI dia]/100,AH8272,0)</f>
        <v>5.4266000000000004E-4</v>
      </c>
      <c r="AI8273" s="2">
        <f t="shared" si="541"/>
        <v>3.9322051680574273</v>
      </c>
    </row>
    <row r="8274" spans="26:35" hidden="1" x14ac:dyDescent="0.25">
      <c r="Z8274"/>
      <c r="AD8274" s="5">
        <f t="shared" si="538"/>
        <v>48738</v>
      </c>
      <c r="AE8274" s="96" cm="1">
        <f t="array" ref="AE8274">_xlfn.XLOOKUP(AD8273,SELICHistorico[Data],SELICHistorico[SELIC dia]/100,AE8273,0)</f>
        <v>5.4266000000000004E-4</v>
      </c>
      <c r="AF8274" s="80">
        <f t="shared" si="540"/>
        <v>3.9343390185139255</v>
      </c>
      <c r="AG8274" s="123">
        <f t="shared" si="539"/>
        <v>3934.3390180000001</v>
      </c>
      <c r="AH8274" s="126" cm="1">
        <f t="array" ref="AH8274">_xlfn.XLOOKUP(AD8273,CDIHistorico_[Data],CDIHistorico_[CDI dia]/100,AH8273,0)</f>
        <v>5.4266000000000004E-4</v>
      </c>
      <c r="AI8274" s="2">
        <f t="shared" si="541"/>
        <v>3.9343390185139255</v>
      </c>
    </row>
    <row r="8275" spans="26:35" hidden="1" x14ac:dyDescent="0.25">
      <c r="Z8275"/>
      <c r="AD8275" s="5">
        <f t="shared" si="538"/>
        <v>48739</v>
      </c>
      <c r="AE8275" s="96" cm="1">
        <f t="array" ref="AE8275">_xlfn.XLOOKUP(AD8274,SELICHistorico[Data],SELICHistorico[SELIC dia]/100,AE8274,0)</f>
        <v>5.4266000000000004E-4</v>
      </c>
      <c r="AF8275" s="80">
        <f t="shared" si="540"/>
        <v>3.9364740269257124</v>
      </c>
      <c r="AG8275" s="123">
        <f t="shared" si="539"/>
        <v>3936.4740259999999</v>
      </c>
      <c r="AH8275" s="126" cm="1">
        <f t="array" ref="AH8275">_xlfn.XLOOKUP(AD8274,CDIHistorico_[Data],CDIHistorico_[CDI dia]/100,AH8274,0)</f>
        <v>5.4266000000000004E-4</v>
      </c>
      <c r="AI8275" s="2">
        <f t="shared" si="541"/>
        <v>3.9364740269257124</v>
      </c>
    </row>
    <row r="8276" spans="26:35" hidden="1" x14ac:dyDescent="0.25">
      <c r="Z8276"/>
      <c r="AD8276" s="5">
        <f t="shared" ref="AD8276:AD8339" si="542">WORKDAY(AD8275,1,feriados)</f>
        <v>48740</v>
      </c>
      <c r="AE8276" s="96" cm="1">
        <f t="array" ref="AE8276">_xlfn.XLOOKUP(AD8275,SELICHistorico[Data],SELICHistorico[SELIC dia]/100,AE8275,0)</f>
        <v>5.4266000000000004E-4</v>
      </c>
      <c r="AF8276" s="80">
        <f t="shared" si="540"/>
        <v>3.9386101939211642</v>
      </c>
      <c r="AG8276" s="123">
        <f t="shared" si="539"/>
        <v>3938.610193</v>
      </c>
      <c r="AH8276" s="126" cm="1">
        <f t="array" ref="AH8276">_xlfn.XLOOKUP(AD8275,CDIHistorico_[Data],CDIHistorico_[CDI dia]/100,AH8275,0)</f>
        <v>5.4266000000000004E-4</v>
      </c>
      <c r="AI8276" s="2">
        <f t="shared" si="541"/>
        <v>3.9386101939211642</v>
      </c>
    </row>
    <row r="8277" spans="26:35" hidden="1" x14ac:dyDescent="0.25">
      <c r="Z8277"/>
      <c r="AD8277" s="5">
        <f t="shared" si="542"/>
        <v>48743</v>
      </c>
      <c r="AE8277" s="96" cm="1">
        <f t="array" ref="AE8277">_xlfn.XLOOKUP(AD8276,SELICHistorico[Data],SELICHistorico[SELIC dia]/100,AE8276,0)</f>
        <v>5.4266000000000004E-4</v>
      </c>
      <c r="AF8277" s="80">
        <f t="shared" si="540"/>
        <v>3.9407475201289976</v>
      </c>
      <c r="AG8277" s="123">
        <f t="shared" si="539"/>
        <v>3940.7475199999999</v>
      </c>
      <c r="AH8277" s="126" cm="1">
        <f t="array" ref="AH8277">_xlfn.XLOOKUP(AD8276,CDIHistorico_[Data],CDIHistorico_[CDI dia]/100,AH8276,0)</f>
        <v>5.4266000000000004E-4</v>
      </c>
      <c r="AI8277" s="2">
        <f t="shared" si="541"/>
        <v>3.9407475201289976</v>
      </c>
    </row>
    <row r="8278" spans="26:35" hidden="1" x14ac:dyDescent="0.25">
      <c r="Z8278"/>
      <c r="AD8278" s="5">
        <f t="shared" si="542"/>
        <v>48744</v>
      </c>
      <c r="AE8278" s="96" cm="1">
        <f t="array" ref="AE8278">_xlfn.XLOOKUP(AD8277,SELICHistorico[Data],SELICHistorico[SELIC dia]/100,AE8277,0)</f>
        <v>5.4266000000000004E-4</v>
      </c>
      <c r="AF8278" s="80">
        <f t="shared" si="540"/>
        <v>3.9428860061782709</v>
      </c>
      <c r="AG8278" s="123">
        <f t="shared" si="539"/>
        <v>3942.8860060000002</v>
      </c>
      <c r="AH8278" s="126" cm="1">
        <f t="array" ref="AH8278">_xlfn.XLOOKUP(AD8277,CDIHistorico_[Data],CDIHistorico_[CDI dia]/100,AH8277,0)</f>
        <v>5.4266000000000004E-4</v>
      </c>
      <c r="AI8278" s="2">
        <f t="shared" si="541"/>
        <v>3.9428860061782709</v>
      </c>
    </row>
    <row r="8279" spans="26:35" hidden="1" x14ac:dyDescent="0.25">
      <c r="Z8279"/>
      <c r="AD8279" s="5">
        <f t="shared" si="542"/>
        <v>48745</v>
      </c>
      <c r="AE8279" s="96" cm="1">
        <f t="array" ref="AE8279">_xlfn.XLOOKUP(AD8278,SELICHistorico[Data],SELICHistorico[SELIC dia]/100,AE8278,0)</f>
        <v>5.4266000000000004E-4</v>
      </c>
      <c r="AF8279" s="80">
        <f t="shared" si="540"/>
        <v>3.9450256526983836</v>
      </c>
      <c r="AG8279" s="123">
        <f t="shared" si="539"/>
        <v>3945.0256519999998</v>
      </c>
      <c r="AH8279" s="126" cm="1">
        <f t="array" ref="AH8279">_xlfn.XLOOKUP(AD8278,CDIHistorico_[Data],CDIHistorico_[CDI dia]/100,AH8278,0)</f>
        <v>5.4266000000000004E-4</v>
      </c>
      <c r="AI8279" s="2">
        <f t="shared" si="541"/>
        <v>3.9450256526983836</v>
      </c>
    </row>
    <row r="8280" spans="26:35" hidden="1" x14ac:dyDescent="0.25">
      <c r="Z8280"/>
      <c r="AD8280" s="5">
        <f t="shared" si="542"/>
        <v>48747</v>
      </c>
      <c r="AE8280" s="96" cm="1">
        <f t="array" ref="AE8280">_xlfn.XLOOKUP(AD8279,SELICHistorico[Data],SELICHistorico[SELIC dia]/100,AE8279,0)</f>
        <v>5.4266000000000004E-4</v>
      </c>
      <c r="AF8280" s="80">
        <f t="shared" si="540"/>
        <v>3.9471664603190768</v>
      </c>
      <c r="AG8280" s="123">
        <f t="shared" si="539"/>
        <v>3947.1664599999999</v>
      </c>
      <c r="AH8280" s="126" cm="1">
        <f t="array" ref="AH8280">_xlfn.XLOOKUP(AD8279,CDIHistorico_[Data],CDIHistorico_[CDI dia]/100,AH8279,0)</f>
        <v>5.4266000000000004E-4</v>
      </c>
      <c r="AI8280" s="2">
        <f t="shared" si="541"/>
        <v>3.9471664603190768</v>
      </c>
    </row>
    <row r="8281" spans="26:35" hidden="1" x14ac:dyDescent="0.25">
      <c r="Z8281"/>
      <c r="AD8281" s="5">
        <f t="shared" si="542"/>
        <v>48750</v>
      </c>
      <c r="AE8281" s="96" cm="1">
        <f t="array" ref="AE8281">_xlfn.XLOOKUP(AD8280,SELICHistorico[Data],SELICHistorico[SELIC dia]/100,AE8280,0)</f>
        <v>5.4266000000000004E-4</v>
      </c>
      <c r="AF8281" s="80">
        <f t="shared" si="540"/>
        <v>3.9493084296704337</v>
      </c>
      <c r="AG8281" s="123">
        <f t="shared" si="539"/>
        <v>3949.3084290000002</v>
      </c>
      <c r="AH8281" s="126" cm="1">
        <f t="array" ref="AH8281">_xlfn.XLOOKUP(AD8280,CDIHistorico_[Data],CDIHistorico_[CDI dia]/100,AH8280,0)</f>
        <v>5.4266000000000004E-4</v>
      </c>
      <c r="AI8281" s="2">
        <f t="shared" si="541"/>
        <v>3.9493084296704337</v>
      </c>
    </row>
    <row r="8282" spans="26:35" hidden="1" x14ac:dyDescent="0.25">
      <c r="Z8282"/>
      <c r="AD8282" s="5">
        <f t="shared" si="542"/>
        <v>48751</v>
      </c>
      <c r="AE8282" s="96" cm="1">
        <f t="array" ref="AE8282">_xlfn.XLOOKUP(AD8281,SELICHistorico[Data],SELICHistorico[SELIC dia]/100,AE8281,0)</f>
        <v>5.4266000000000004E-4</v>
      </c>
      <c r="AF8282" s="80">
        <f t="shared" si="540"/>
        <v>3.9514515613828789</v>
      </c>
      <c r="AG8282" s="123">
        <f t="shared" si="539"/>
        <v>3951.4515609999999</v>
      </c>
      <c r="AH8282" s="126" cm="1">
        <f t="array" ref="AH8282">_xlfn.XLOOKUP(AD8281,CDIHistorico_[Data],CDIHistorico_[CDI dia]/100,AH8281,0)</f>
        <v>5.4266000000000004E-4</v>
      </c>
      <c r="AI8282" s="2">
        <f t="shared" si="541"/>
        <v>3.9514515613828789</v>
      </c>
    </row>
    <row r="8283" spans="26:35" hidden="1" x14ac:dyDescent="0.25">
      <c r="Z8283"/>
      <c r="AD8283" s="5">
        <f t="shared" si="542"/>
        <v>48752</v>
      </c>
      <c r="AE8283" s="96" cm="1">
        <f t="array" ref="AE8283">_xlfn.XLOOKUP(AD8282,SELICHistorico[Data],SELICHistorico[SELIC dia]/100,AE8282,0)</f>
        <v>5.4266000000000004E-4</v>
      </c>
      <c r="AF8283" s="80">
        <f t="shared" si="540"/>
        <v>3.9535958560871789</v>
      </c>
      <c r="AG8283" s="123">
        <f t="shared" si="539"/>
        <v>3953.5958559999999</v>
      </c>
      <c r="AH8283" s="126" cm="1">
        <f t="array" ref="AH8283">_xlfn.XLOOKUP(AD8282,CDIHistorico_[Data],CDIHistorico_[CDI dia]/100,AH8282,0)</f>
        <v>5.4266000000000004E-4</v>
      </c>
      <c r="AI8283" s="2">
        <f t="shared" si="541"/>
        <v>3.9535958560871789</v>
      </c>
    </row>
    <row r="8284" spans="26:35" hidden="1" x14ac:dyDescent="0.25">
      <c r="Z8284"/>
      <c r="AD8284" s="5">
        <f t="shared" si="542"/>
        <v>48753</v>
      </c>
      <c r="AE8284" s="96" cm="1">
        <f t="array" ref="AE8284">_xlfn.XLOOKUP(AD8283,SELICHistorico[Data],SELICHistorico[SELIC dia]/100,AE8283,0)</f>
        <v>5.4266000000000004E-4</v>
      </c>
      <c r="AF8284" s="80">
        <f t="shared" si="540"/>
        <v>3.9557413144144431</v>
      </c>
      <c r="AG8284" s="123">
        <f t="shared" si="539"/>
        <v>3955.7413139999999</v>
      </c>
      <c r="AH8284" s="126" cm="1">
        <f t="array" ref="AH8284">_xlfn.XLOOKUP(AD8283,CDIHistorico_[Data],CDIHistorico_[CDI dia]/100,AH8283,0)</f>
        <v>5.4266000000000004E-4</v>
      </c>
      <c r="AI8284" s="2">
        <f t="shared" si="541"/>
        <v>3.9557413144144431</v>
      </c>
    </row>
    <row r="8285" spans="26:35" hidden="1" x14ac:dyDescent="0.25">
      <c r="Z8285"/>
      <c r="AD8285" s="5">
        <f t="shared" si="542"/>
        <v>48754</v>
      </c>
      <c r="AE8285" s="96" cm="1">
        <f t="array" ref="AE8285">_xlfn.XLOOKUP(AD8284,SELICHistorico[Data],SELICHistorico[SELIC dia]/100,AE8284,0)</f>
        <v>5.4266000000000004E-4</v>
      </c>
      <c r="AF8285" s="80">
        <f t="shared" si="540"/>
        <v>3.9578879369961233</v>
      </c>
      <c r="AG8285" s="123">
        <f t="shared" si="539"/>
        <v>3957.8879360000001</v>
      </c>
      <c r="AH8285" s="126" cm="1">
        <f t="array" ref="AH8285">_xlfn.XLOOKUP(AD8284,CDIHistorico_[Data],CDIHistorico_[CDI dia]/100,AH8284,0)</f>
        <v>5.4266000000000004E-4</v>
      </c>
      <c r="AI8285" s="2">
        <f t="shared" si="541"/>
        <v>3.9578879369961233</v>
      </c>
    </row>
    <row r="8286" spans="26:35" hidden="1" x14ac:dyDescent="0.25">
      <c r="Z8286"/>
      <c r="AD8286" s="5">
        <f t="shared" si="542"/>
        <v>48757</v>
      </c>
      <c r="AE8286" s="96" cm="1">
        <f t="array" ref="AE8286">_xlfn.XLOOKUP(AD8285,SELICHistorico[Data],SELICHistorico[SELIC dia]/100,AE8285,0)</f>
        <v>5.4266000000000004E-4</v>
      </c>
      <c r="AF8286" s="80">
        <f t="shared" si="540"/>
        <v>3.9600357244640136</v>
      </c>
      <c r="AG8286" s="123">
        <f t="shared" si="539"/>
        <v>3960.0357239999998</v>
      </c>
      <c r="AH8286" s="126" cm="1">
        <f t="array" ref="AH8286">_xlfn.XLOOKUP(AD8285,CDIHistorico_[Data],CDIHistorico_[CDI dia]/100,AH8285,0)</f>
        <v>5.4266000000000004E-4</v>
      </c>
      <c r="AI8286" s="2">
        <f t="shared" si="541"/>
        <v>3.9600357244640136</v>
      </c>
    </row>
    <row r="8287" spans="26:35" hidden="1" x14ac:dyDescent="0.25">
      <c r="Z8287"/>
      <c r="AD8287" s="5">
        <f t="shared" si="542"/>
        <v>48758</v>
      </c>
      <c r="AE8287" s="96" cm="1">
        <f t="array" ref="AE8287">_xlfn.XLOOKUP(AD8286,SELICHistorico[Data],SELICHistorico[SELIC dia]/100,AE8286,0)</f>
        <v>5.4266000000000004E-4</v>
      </c>
      <c r="AF8287" s="80">
        <f t="shared" si="540"/>
        <v>3.9621846774502516</v>
      </c>
      <c r="AG8287" s="123">
        <f t="shared" si="539"/>
        <v>3962.1846770000002</v>
      </c>
      <c r="AH8287" s="126" cm="1">
        <f t="array" ref="AH8287">_xlfn.XLOOKUP(AD8286,CDIHistorico_[Data],CDIHistorico_[CDI dia]/100,AH8286,0)</f>
        <v>5.4266000000000004E-4</v>
      </c>
      <c r="AI8287" s="2">
        <f t="shared" si="541"/>
        <v>3.9621846774502516</v>
      </c>
    </row>
    <row r="8288" spans="26:35" hidden="1" x14ac:dyDescent="0.25">
      <c r="Z8288"/>
      <c r="AD8288" s="5">
        <f t="shared" si="542"/>
        <v>48759</v>
      </c>
      <c r="AE8288" s="96" cm="1">
        <f t="array" ref="AE8288">_xlfn.XLOOKUP(AD8287,SELICHistorico[Data],SELICHistorico[SELIC dia]/100,AE8287,0)</f>
        <v>5.4266000000000004E-4</v>
      </c>
      <c r="AF8288" s="80">
        <f t="shared" si="540"/>
        <v>3.964334796587317</v>
      </c>
      <c r="AG8288" s="123">
        <f t="shared" si="539"/>
        <v>3964.3347960000001</v>
      </c>
      <c r="AH8288" s="126" cm="1">
        <f t="array" ref="AH8288">_xlfn.XLOOKUP(AD8287,CDIHistorico_[Data],CDIHistorico_[CDI dia]/100,AH8287,0)</f>
        <v>5.4266000000000004E-4</v>
      </c>
      <c r="AI8288" s="2">
        <f t="shared" si="541"/>
        <v>3.964334796587317</v>
      </c>
    </row>
    <row r="8289" spans="26:35" hidden="1" x14ac:dyDescent="0.25">
      <c r="Z8289"/>
      <c r="AD8289" s="5">
        <f t="shared" si="542"/>
        <v>48760</v>
      </c>
      <c r="AE8289" s="96" cm="1">
        <f t="array" ref="AE8289">_xlfn.XLOOKUP(AD8288,SELICHistorico[Data],SELICHistorico[SELIC dia]/100,AE8288,0)</f>
        <v>5.4266000000000004E-4</v>
      </c>
      <c r="AF8289" s="80">
        <f t="shared" si="540"/>
        <v>3.966486082508033</v>
      </c>
      <c r="AG8289" s="123">
        <f t="shared" si="539"/>
        <v>3966.4860819999999</v>
      </c>
      <c r="AH8289" s="126" cm="1">
        <f t="array" ref="AH8289">_xlfn.XLOOKUP(AD8288,CDIHistorico_[Data],CDIHistorico_[CDI dia]/100,AH8288,0)</f>
        <v>5.4266000000000004E-4</v>
      </c>
      <c r="AI8289" s="2">
        <f t="shared" si="541"/>
        <v>3.966486082508033</v>
      </c>
    </row>
    <row r="8290" spans="26:35" hidden="1" x14ac:dyDescent="0.25">
      <c r="Z8290"/>
      <c r="AD8290" s="5">
        <f t="shared" si="542"/>
        <v>48761</v>
      </c>
      <c r="AE8290" s="96" cm="1">
        <f t="array" ref="AE8290">_xlfn.XLOOKUP(AD8289,SELICHistorico[Data],SELICHistorico[SELIC dia]/100,AE8289,0)</f>
        <v>5.4266000000000004E-4</v>
      </c>
      <c r="AF8290" s="80">
        <f t="shared" si="540"/>
        <v>3.9686385358455669</v>
      </c>
      <c r="AG8290" s="123">
        <f t="shared" si="539"/>
        <v>3968.638535</v>
      </c>
      <c r="AH8290" s="126" cm="1">
        <f t="array" ref="AH8290">_xlfn.XLOOKUP(AD8289,CDIHistorico_[Data],CDIHistorico_[CDI dia]/100,AH8289,0)</f>
        <v>5.4266000000000004E-4</v>
      </c>
      <c r="AI8290" s="2">
        <f t="shared" si="541"/>
        <v>3.9686385358455669</v>
      </c>
    </row>
    <row r="8291" spans="26:35" hidden="1" x14ac:dyDescent="0.25">
      <c r="Z8291"/>
      <c r="AD8291" s="5">
        <f t="shared" si="542"/>
        <v>48764</v>
      </c>
      <c r="AE8291" s="96" cm="1">
        <f t="array" ref="AE8291">_xlfn.XLOOKUP(AD8290,SELICHistorico[Data],SELICHistorico[SELIC dia]/100,AE8290,0)</f>
        <v>5.4266000000000004E-4</v>
      </c>
      <c r="AF8291" s="80">
        <f t="shared" si="540"/>
        <v>3.9707921572334288</v>
      </c>
      <c r="AG8291" s="123">
        <f t="shared" si="539"/>
        <v>3970.7921569999999</v>
      </c>
      <c r="AH8291" s="126" cm="1">
        <f t="array" ref="AH8291">_xlfn.XLOOKUP(AD8290,CDIHistorico_[Data],CDIHistorico_[CDI dia]/100,AH8290,0)</f>
        <v>5.4266000000000004E-4</v>
      </c>
      <c r="AI8291" s="2">
        <f t="shared" si="541"/>
        <v>3.9707921572334288</v>
      </c>
    </row>
    <row r="8292" spans="26:35" hidden="1" x14ac:dyDescent="0.25">
      <c r="Z8292"/>
      <c r="AD8292" s="5">
        <f t="shared" si="542"/>
        <v>48765</v>
      </c>
      <c r="AE8292" s="96" cm="1">
        <f t="array" ref="AE8292">_xlfn.XLOOKUP(AD8291,SELICHistorico[Data],SELICHistorico[SELIC dia]/100,AE8291,0)</f>
        <v>5.4266000000000004E-4</v>
      </c>
      <c r="AF8292" s="80">
        <f t="shared" si="540"/>
        <v>3.972946947305473</v>
      </c>
      <c r="AG8292" s="123">
        <f t="shared" si="539"/>
        <v>3972.9469469999999</v>
      </c>
      <c r="AH8292" s="126" cm="1">
        <f t="array" ref="AH8292">_xlfn.XLOOKUP(AD8291,CDIHistorico_[Data],CDIHistorico_[CDI dia]/100,AH8291,0)</f>
        <v>5.4266000000000004E-4</v>
      </c>
      <c r="AI8292" s="2">
        <f t="shared" si="541"/>
        <v>3.972946947305473</v>
      </c>
    </row>
    <row r="8293" spans="26:35" hidden="1" x14ac:dyDescent="0.25">
      <c r="Z8293"/>
      <c r="AD8293" s="5">
        <f t="shared" si="542"/>
        <v>48766</v>
      </c>
      <c r="AE8293" s="96" cm="1">
        <f t="array" ref="AE8293">_xlfn.XLOOKUP(AD8292,SELICHistorico[Data],SELICHistorico[SELIC dia]/100,AE8292,0)</f>
        <v>5.4266000000000004E-4</v>
      </c>
      <c r="AF8293" s="80">
        <f t="shared" si="540"/>
        <v>3.9751029066958981</v>
      </c>
      <c r="AG8293" s="123">
        <f t="shared" si="539"/>
        <v>3975.1029060000001</v>
      </c>
      <c r="AH8293" s="126" cm="1">
        <f t="array" ref="AH8293">_xlfn.XLOOKUP(AD8292,CDIHistorico_[Data],CDIHistorico_[CDI dia]/100,AH8292,0)</f>
        <v>5.4266000000000004E-4</v>
      </c>
      <c r="AI8293" s="2">
        <f t="shared" si="541"/>
        <v>3.9751029066958981</v>
      </c>
    </row>
    <row r="8294" spans="26:35" hidden="1" x14ac:dyDescent="0.25">
      <c r="Z8294"/>
      <c r="AD8294" s="5">
        <f t="shared" si="542"/>
        <v>48767</v>
      </c>
      <c r="AE8294" s="96" cm="1">
        <f t="array" ref="AE8294">_xlfn.XLOOKUP(AD8293,SELICHistorico[Data],SELICHistorico[SELIC dia]/100,AE8293,0)</f>
        <v>5.4266000000000004E-4</v>
      </c>
      <c r="AF8294" s="80">
        <f t="shared" si="540"/>
        <v>3.9772600360392456</v>
      </c>
      <c r="AG8294" s="123">
        <f t="shared" si="539"/>
        <v>3977.2600360000001</v>
      </c>
      <c r="AH8294" s="126" cm="1">
        <f t="array" ref="AH8294">_xlfn.XLOOKUP(AD8293,CDIHistorico_[Data],CDIHistorico_[CDI dia]/100,AH8293,0)</f>
        <v>5.4266000000000004E-4</v>
      </c>
      <c r="AI8294" s="2">
        <f t="shared" si="541"/>
        <v>3.9772600360392456</v>
      </c>
    </row>
    <row r="8295" spans="26:35" hidden="1" x14ac:dyDescent="0.25">
      <c r="Z8295"/>
      <c r="AD8295" s="5">
        <f t="shared" si="542"/>
        <v>48768</v>
      </c>
      <c r="AE8295" s="96" cm="1">
        <f t="array" ref="AE8295">_xlfn.XLOOKUP(AD8294,SELICHistorico[Data],SELICHistorico[SELIC dia]/100,AE8294,0)</f>
        <v>5.4266000000000004E-4</v>
      </c>
      <c r="AF8295" s="80">
        <f t="shared" si="540"/>
        <v>3.979418335970403</v>
      </c>
      <c r="AG8295" s="123">
        <f t="shared" si="539"/>
        <v>3979.4183349999998</v>
      </c>
      <c r="AH8295" s="126" cm="1">
        <f t="array" ref="AH8295">_xlfn.XLOOKUP(AD8294,CDIHistorico_[Data],CDIHistorico_[CDI dia]/100,AH8294,0)</f>
        <v>5.4266000000000004E-4</v>
      </c>
      <c r="AI8295" s="2">
        <f t="shared" si="541"/>
        <v>3.979418335970403</v>
      </c>
    </row>
    <row r="8296" spans="26:35" hidden="1" x14ac:dyDescent="0.25">
      <c r="Z8296"/>
      <c r="AD8296" s="5">
        <f t="shared" si="542"/>
        <v>48771</v>
      </c>
      <c r="AE8296" s="96" cm="1">
        <f t="array" ref="AE8296">_xlfn.XLOOKUP(AD8295,SELICHistorico[Data],SELICHistorico[SELIC dia]/100,AE8295,0)</f>
        <v>5.4266000000000004E-4</v>
      </c>
      <c r="AF8296" s="80">
        <f t="shared" si="540"/>
        <v>3.9815778071246006</v>
      </c>
      <c r="AG8296" s="123">
        <f t="shared" si="539"/>
        <v>3981.5778070000001</v>
      </c>
      <c r="AH8296" s="126" cm="1">
        <f t="array" ref="AH8296">_xlfn.XLOOKUP(AD8295,CDIHistorico_[Data],CDIHistorico_[CDI dia]/100,AH8295,0)</f>
        <v>5.4266000000000004E-4</v>
      </c>
      <c r="AI8296" s="2">
        <f t="shared" si="541"/>
        <v>3.9815778071246006</v>
      </c>
    </row>
    <row r="8297" spans="26:35" hidden="1" x14ac:dyDescent="0.25">
      <c r="Z8297"/>
      <c r="AD8297" s="5">
        <f t="shared" si="542"/>
        <v>48772</v>
      </c>
      <c r="AE8297" s="96" cm="1">
        <f t="array" ref="AE8297">_xlfn.XLOOKUP(AD8296,SELICHistorico[Data],SELICHistorico[SELIC dia]/100,AE8296,0)</f>
        <v>5.4266000000000004E-4</v>
      </c>
      <c r="AF8297" s="80">
        <f t="shared" si="540"/>
        <v>3.9837384501374151</v>
      </c>
      <c r="AG8297" s="123">
        <f t="shared" si="539"/>
        <v>3983.7384499999998</v>
      </c>
      <c r="AH8297" s="126" cm="1">
        <f t="array" ref="AH8297">_xlfn.XLOOKUP(AD8296,CDIHistorico_[Data],CDIHistorico_[CDI dia]/100,AH8296,0)</f>
        <v>5.4266000000000004E-4</v>
      </c>
      <c r="AI8297" s="2">
        <f t="shared" si="541"/>
        <v>3.9837384501374151</v>
      </c>
    </row>
    <row r="8298" spans="26:35" hidden="1" x14ac:dyDescent="0.25">
      <c r="Z8298"/>
      <c r="AD8298" s="5">
        <f t="shared" si="542"/>
        <v>48773</v>
      </c>
      <c r="AE8298" s="96" cm="1">
        <f t="array" ref="AE8298">_xlfn.XLOOKUP(AD8297,SELICHistorico[Data],SELICHistorico[SELIC dia]/100,AE8297,0)</f>
        <v>5.4266000000000004E-4</v>
      </c>
      <c r="AF8298" s="80">
        <f t="shared" si="540"/>
        <v>3.9859002656447666</v>
      </c>
      <c r="AG8298" s="123">
        <f t="shared" si="539"/>
        <v>3985.9002650000002</v>
      </c>
      <c r="AH8298" s="126" cm="1">
        <f t="array" ref="AH8298">_xlfn.XLOOKUP(AD8297,CDIHistorico_[Data],CDIHistorico_[CDI dia]/100,AH8297,0)</f>
        <v>5.4266000000000004E-4</v>
      </c>
      <c r="AI8298" s="2">
        <f t="shared" si="541"/>
        <v>3.9859002656447666</v>
      </c>
    </row>
    <row r="8299" spans="26:35" hidden="1" x14ac:dyDescent="0.25">
      <c r="Z8299"/>
      <c r="AD8299" s="5">
        <f t="shared" si="542"/>
        <v>48774</v>
      </c>
      <c r="AE8299" s="96" cm="1">
        <f t="array" ref="AE8299">_xlfn.XLOOKUP(AD8298,SELICHistorico[Data],SELICHistorico[SELIC dia]/100,AE8298,0)</f>
        <v>5.4266000000000004E-4</v>
      </c>
      <c r="AF8299" s="80">
        <f t="shared" si="540"/>
        <v>3.9880632542829217</v>
      </c>
      <c r="AG8299" s="123">
        <f t="shared" si="539"/>
        <v>3988.0632540000001</v>
      </c>
      <c r="AH8299" s="126" cm="1">
        <f t="array" ref="AH8299">_xlfn.XLOOKUP(AD8298,CDIHistorico_[Data],CDIHistorico_[CDI dia]/100,AH8298,0)</f>
        <v>5.4266000000000004E-4</v>
      </c>
      <c r="AI8299" s="2">
        <f t="shared" si="541"/>
        <v>3.9880632542829217</v>
      </c>
    </row>
    <row r="8300" spans="26:35" hidden="1" x14ac:dyDescent="0.25">
      <c r="Z8300"/>
      <c r="AD8300" s="5">
        <f t="shared" si="542"/>
        <v>48775</v>
      </c>
      <c r="AE8300" s="96" cm="1">
        <f t="array" ref="AE8300">_xlfn.XLOOKUP(AD8299,SELICHistorico[Data],SELICHistorico[SELIC dia]/100,AE8299,0)</f>
        <v>5.4266000000000004E-4</v>
      </c>
      <c r="AF8300" s="80">
        <f t="shared" si="540"/>
        <v>3.9902274166884912</v>
      </c>
      <c r="AG8300" s="123">
        <f t="shared" si="539"/>
        <v>3990.2274160000002</v>
      </c>
      <c r="AH8300" s="126" cm="1">
        <f t="array" ref="AH8300">_xlfn.XLOOKUP(AD8299,CDIHistorico_[Data],CDIHistorico_[CDI dia]/100,AH8299,0)</f>
        <v>5.4266000000000004E-4</v>
      </c>
      <c r="AI8300" s="2">
        <f t="shared" si="541"/>
        <v>3.9902274166884912</v>
      </c>
    </row>
    <row r="8301" spans="26:35" hidden="1" x14ac:dyDescent="0.25">
      <c r="Z8301"/>
      <c r="AD8301" s="5">
        <f t="shared" si="542"/>
        <v>48778</v>
      </c>
      <c r="AE8301" s="96" cm="1">
        <f t="array" ref="AE8301">_xlfn.XLOOKUP(AD8300,SELICHistorico[Data],SELICHistorico[SELIC dia]/100,AE8300,0)</f>
        <v>5.4266000000000004E-4</v>
      </c>
      <c r="AF8301" s="80">
        <f t="shared" si="540"/>
        <v>3.9923927534984314</v>
      </c>
      <c r="AG8301" s="123">
        <f t="shared" si="539"/>
        <v>3992.3927530000001</v>
      </c>
      <c r="AH8301" s="126" cm="1">
        <f t="array" ref="AH8301">_xlfn.XLOOKUP(AD8300,CDIHistorico_[Data],CDIHistorico_[CDI dia]/100,AH8300,0)</f>
        <v>5.4266000000000004E-4</v>
      </c>
      <c r="AI8301" s="2">
        <f t="shared" si="541"/>
        <v>3.9923927534984314</v>
      </c>
    </row>
    <row r="8302" spans="26:35" hidden="1" x14ac:dyDescent="0.25">
      <c r="Z8302"/>
      <c r="AD8302" s="5">
        <f t="shared" si="542"/>
        <v>48779</v>
      </c>
      <c r="AE8302" s="96" cm="1">
        <f t="array" ref="AE8302">_xlfn.XLOOKUP(AD8301,SELICHistorico[Data],SELICHistorico[SELIC dia]/100,AE8301,0)</f>
        <v>5.4266000000000004E-4</v>
      </c>
      <c r="AF8302" s="80">
        <f t="shared" si="540"/>
        <v>3.9945592653500448</v>
      </c>
      <c r="AG8302" s="123">
        <f t="shared" si="539"/>
        <v>3994.5592649999999</v>
      </c>
      <c r="AH8302" s="126" cm="1">
        <f t="array" ref="AH8302">_xlfn.XLOOKUP(AD8301,CDIHistorico_[Data],CDIHistorico_[CDI dia]/100,AH8301,0)</f>
        <v>5.4266000000000004E-4</v>
      </c>
      <c r="AI8302" s="2">
        <f t="shared" si="541"/>
        <v>3.9945592653500448</v>
      </c>
    </row>
    <row r="8303" spans="26:35" hidden="1" x14ac:dyDescent="0.25">
      <c r="Z8303"/>
      <c r="AD8303" s="5">
        <f t="shared" si="542"/>
        <v>48780</v>
      </c>
      <c r="AE8303" s="96" cm="1">
        <f t="array" ref="AE8303">_xlfn.XLOOKUP(AD8302,SELICHistorico[Data],SELICHistorico[SELIC dia]/100,AE8302,0)</f>
        <v>5.4266000000000004E-4</v>
      </c>
      <c r="AF8303" s="80">
        <f t="shared" si="540"/>
        <v>3.9967269528809797</v>
      </c>
      <c r="AG8303" s="123">
        <f t="shared" si="539"/>
        <v>3996.726952</v>
      </c>
      <c r="AH8303" s="126" cm="1">
        <f t="array" ref="AH8303">_xlfn.XLOOKUP(AD8302,CDIHistorico_[Data],CDIHistorico_[CDI dia]/100,AH8302,0)</f>
        <v>5.4266000000000004E-4</v>
      </c>
      <c r="AI8303" s="2">
        <f t="shared" si="541"/>
        <v>3.9967269528809797</v>
      </c>
    </row>
    <row r="8304" spans="26:35" hidden="1" x14ac:dyDescent="0.25">
      <c r="Z8304"/>
      <c r="AD8304" s="5">
        <f t="shared" si="542"/>
        <v>48781</v>
      </c>
      <c r="AE8304" s="96" cm="1">
        <f t="array" ref="AE8304">_xlfn.XLOOKUP(AD8303,SELICHistorico[Data],SELICHistorico[SELIC dia]/100,AE8303,0)</f>
        <v>5.4266000000000004E-4</v>
      </c>
      <c r="AF8304" s="80">
        <f t="shared" si="540"/>
        <v>3.9988958167292301</v>
      </c>
      <c r="AG8304" s="123">
        <f t="shared" si="539"/>
        <v>3998.8958160000002</v>
      </c>
      <c r="AH8304" s="126" cm="1">
        <f t="array" ref="AH8304">_xlfn.XLOOKUP(AD8303,CDIHistorico_[Data],CDIHistorico_[CDI dia]/100,AH8303,0)</f>
        <v>5.4266000000000004E-4</v>
      </c>
      <c r="AI8304" s="2">
        <f t="shared" si="541"/>
        <v>3.9988958167292301</v>
      </c>
    </row>
    <row r="8305" spans="26:35" hidden="1" x14ac:dyDescent="0.25">
      <c r="Z8305"/>
      <c r="AD8305" s="5">
        <f t="shared" si="542"/>
        <v>48782</v>
      </c>
      <c r="AE8305" s="96" cm="1">
        <f t="array" ref="AE8305">_xlfn.XLOOKUP(AD8304,SELICHistorico[Data],SELICHistorico[SELIC dia]/100,AE8304,0)</f>
        <v>5.4266000000000004E-4</v>
      </c>
      <c r="AF8305" s="80">
        <f t="shared" si="540"/>
        <v>4.0010658575331366</v>
      </c>
      <c r="AG8305" s="123">
        <f t="shared" si="539"/>
        <v>4001.0658570000001</v>
      </c>
      <c r="AH8305" s="126" cm="1">
        <f t="array" ref="AH8305">_xlfn.XLOOKUP(AD8304,CDIHistorico_[Data],CDIHistorico_[CDI dia]/100,AH8304,0)</f>
        <v>5.4266000000000004E-4</v>
      </c>
      <c r="AI8305" s="2">
        <f t="shared" si="541"/>
        <v>4.0010658575331366</v>
      </c>
    </row>
    <row r="8306" spans="26:35" hidden="1" x14ac:dyDescent="0.25">
      <c r="Z8306"/>
      <c r="AD8306" s="5">
        <f t="shared" si="542"/>
        <v>48785</v>
      </c>
      <c r="AE8306" s="96" cm="1">
        <f t="array" ref="AE8306">_xlfn.XLOOKUP(AD8305,SELICHistorico[Data],SELICHistorico[SELIC dia]/100,AE8305,0)</f>
        <v>5.4266000000000004E-4</v>
      </c>
      <c r="AF8306" s="80">
        <f t="shared" si="540"/>
        <v>4.003237075931386</v>
      </c>
      <c r="AG8306" s="123">
        <f t="shared" si="539"/>
        <v>4003.237075</v>
      </c>
      <c r="AH8306" s="126" cm="1">
        <f t="array" ref="AH8306">_xlfn.XLOOKUP(AD8305,CDIHistorico_[Data],CDIHistorico_[CDI dia]/100,AH8305,0)</f>
        <v>5.4266000000000004E-4</v>
      </c>
      <c r="AI8306" s="2">
        <f t="shared" si="541"/>
        <v>4.003237075931386</v>
      </c>
    </row>
    <row r="8307" spans="26:35" hidden="1" x14ac:dyDescent="0.25">
      <c r="Z8307"/>
      <c r="AD8307" s="5">
        <f t="shared" si="542"/>
        <v>48786</v>
      </c>
      <c r="AE8307" s="96" cm="1">
        <f t="array" ref="AE8307">_xlfn.XLOOKUP(AD8306,SELICHistorico[Data],SELICHistorico[SELIC dia]/100,AE8306,0)</f>
        <v>5.4266000000000004E-4</v>
      </c>
      <c r="AF8307" s="80">
        <f t="shared" si="540"/>
        <v>4.0054094725630112</v>
      </c>
      <c r="AG8307" s="123">
        <f t="shared" si="539"/>
        <v>4005.4094719999998</v>
      </c>
      <c r="AH8307" s="126" cm="1">
        <f t="array" ref="AH8307">_xlfn.XLOOKUP(AD8306,CDIHistorico_[Data],CDIHistorico_[CDI dia]/100,AH8306,0)</f>
        <v>5.4266000000000004E-4</v>
      </c>
      <c r="AI8307" s="2">
        <f t="shared" si="541"/>
        <v>4.0054094725630112</v>
      </c>
    </row>
    <row r="8308" spans="26:35" hidden="1" x14ac:dyDescent="0.25">
      <c r="Z8308"/>
      <c r="AD8308" s="5">
        <f t="shared" si="542"/>
        <v>48787</v>
      </c>
      <c r="AE8308" s="96" cm="1">
        <f t="array" ref="AE8308">_xlfn.XLOOKUP(AD8307,SELICHistorico[Data],SELICHistorico[SELIC dia]/100,AE8307,0)</f>
        <v>5.4266000000000004E-4</v>
      </c>
      <c r="AF8308" s="80">
        <f t="shared" si="540"/>
        <v>4.0075830480673922</v>
      </c>
      <c r="AG8308" s="123">
        <f t="shared" si="539"/>
        <v>4007.583048</v>
      </c>
      <c r="AH8308" s="126" cm="1">
        <f t="array" ref="AH8308">_xlfn.XLOOKUP(AD8307,CDIHistorico_[Data],CDIHistorico_[CDI dia]/100,AH8307,0)</f>
        <v>5.4266000000000004E-4</v>
      </c>
      <c r="AI8308" s="2">
        <f t="shared" si="541"/>
        <v>4.0075830480673922</v>
      </c>
    </row>
    <row r="8309" spans="26:35" hidden="1" x14ac:dyDescent="0.25">
      <c r="Z8309"/>
      <c r="AD8309" s="5">
        <f t="shared" si="542"/>
        <v>48788</v>
      </c>
      <c r="AE8309" s="96" cm="1">
        <f t="array" ref="AE8309">_xlfn.XLOOKUP(AD8308,SELICHistorico[Data],SELICHistorico[SELIC dia]/100,AE8308,0)</f>
        <v>5.4266000000000004E-4</v>
      </c>
      <c r="AF8309" s="80">
        <f t="shared" si="540"/>
        <v>4.0097578030842564</v>
      </c>
      <c r="AG8309" s="123">
        <f t="shared" si="539"/>
        <v>4009.757803</v>
      </c>
      <c r="AH8309" s="126" cm="1">
        <f t="array" ref="AH8309">_xlfn.XLOOKUP(AD8308,CDIHistorico_[Data],CDIHistorico_[CDI dia]/100,AH8308,0)</f>
        <v>5.4266000000000004E-4</v>
      </c>
      <c r="AI8309" s="2">
        <f t="shared" si="541"/>
        <v>4.0097578030842564</v>
      </c>
    </row>
    <row r="8310" spans="26:35" hidden="1" x14ac:dyDescent="0.25">
      <c r="Z8310"/>
      <c r="AD8310" s="5">
        <f t="shared" si="542"/>
        <v>48789</v>
      </c>
      <c r="AE8310" s="96" cm="1">
        <f t="array" ref="AE8310">_xlfn.XLOOKUP(AD8309,SELICHistorico[Data],SELICHistorico[SELIC dia]/100,AE8309,0)</f>
        <v>5.4266000000000004E-4</v>
      </c>
      <c r="AF8310" s="80">
        <f t="shared" si="540"/>
        <v>4.0119337382536786</v>
      </c>
      <c r="AG8310" s="123">
        <f t="shared" si="539"/>
        <v>4011.9337380000002</v>
      </c>
      <c r="AH8310" s="126" cm="1">
        <f t="array" ref="AH8310">_xlfn.XLOOKUP(AD8309,CDIHistorico_[Data],CDIHistorico_[CDI dia]/100,AH8309,0)</f>
        <v>5.4266000000000004E-4</v>
      </c>
      <c r="AI8310" s="2">
        <f t="shared" si="541"/>
        <v>4.0119337382536786</v>
      </c>
    </row>
    <row r="8311" spans="26:35" hidden="1" x14ac:dyDescent="0.25">
      <c r="Z8311"/>
      <c r="AD8311" s="5">
        <f t="shared" si="542"/>
        <v>48792</v>
      </c>
      <c r="AE8311" s="96" cm="1">
        <f t="array" ref="AE8311">_xlfn.XLOOKUP(AD8310,SELICHistorico[Data],SELICHistorico[SELIC dia]/100,AE8310,0)</f>
        <v>5.4266000000000004E-4</v>
      </c>
      <c r="AF8311" s="80">
        <f t="shared" si="540"/>
        <v>4.0141108542160797</v>
      </c>
      <c r="AG8311" s="123">
        <f t="shared" si="539"/>
        <v>4014.110854</v>
      </c>
      <c r="AH8311" s="126" cm="1">
        <f t="array" ref="AH8311">_xlfn.XLOOKUP(AD8310,CDIHistorico_[Data],CDIHistorico_[CDI dia]/100,AH8310,0)</f>
        <v>5.4266000000000004E-4</v>
      </c>
      <c r="AI8311" s="2">
        <f t="shared" si="541"/>
        <v>4.0141108542160797</v>
      </c>
    </row>
    <row r="8312" spans="26:35" hidden="1" x14ac:dyDescent="0.25">
      <c r="Z8312"/>
      <c r="AD8312" s="5">
        <f t="shared" si="542"/>
        <v>48793</v>
      </c>
      <c r="AE8312" s="96" cm="1">
        <f t="array" ref="AE8312">_xlfn.XLOOKUP(AD8311,SELICHistorico[Data],SELICHistorico[SELIC dia]/100,AE8311,0)</f>
        <v>5.4266000000000004E-4</v>
      </c>
      <c r="AF8312" s="80">
        <f t="shared" si="540"/>
        <v>4.016289151612229</v>
      </c>
      <c r="AG8312" s="123">
        <f t="shared" si="539"/>
        <v>4016.2891509999999</v>
      </c>
      <c r="AH8312" s="126" cm="1">
        <f t="array" ref="AH8312">_xlfn.XLOOKUP(AD8311,CDIHistorico_[Data],CDIHistorico_[CDI dia]/100,AH8311,0)</f>
        <v>5.4266000000000004E-4</v>
      </c>
      <c r="AI8312" s="2">
        <f t="shared" si="541"/>
        <v>4.016289151612229</v>
      </c>
    </row>
    <row r="8313" spans="26:35" hidden="1" x14ac:dyDescent="0.25">
      <c r="Z8313"/>
      <c r="AD8313" s="5">
        <f t="shared" si="542"/>
        <v>48794</v>
      </c>
      <c r="AE8313" s="96" cm="1">
        <f t="array" ref="AE8313">_xlfn.XLOOKUP(AD8312,SELICHistorico[Data],SELICHistorico[SELIC dia]/100,AE8312,0)</f>
        <v>5.4266000000000004E-4</v>
      </c>
      <c r="AF8313" s="80">
        <f t="shared" si="540"/>
        <v>4.0184686310832429</v>
      </c>
      <c r="AG8313" s="123">
        <f t="shared" si="539"/>
        <v>4018.4686310000002</v>
      </c>
      <c r="AH8313" s="126" cm="1">
        <f t="array" ref="AH8313">_xlfn.XLOOKUP(AD8312,CDIHistorico_[Data],CDIHistorico_[CDI dia]/100,AH8312,0)</f>
        <v>5.4266000000000004E-4</v>
      </c>
      <c r="AI8313" s="2">
        <f t="shared" si="541"/>
        <v>4.0184686310832429</v>
      </c>
    </row>
    <row r="8314" spans="26:35" hidden="1" x14ac:dyDescent="0.25">
      <c r="Z8314"/>
      <c r="AD8314" s="5">
        <f t="shared" si="542"/>
        <v>48795</v>
      </c>
      <c r="AE8314" s="96" cm="1">
        <f t="array" ref="AE8314">_xlfn.XLOOKUP(AD8313,SELICHistorico[Data],SELICHistorico[SELIC dia]/100,AE8313,0)</f>
        <v>5.4266000000000004E-4</v>
      </c>
      <c r="AF8314" s="80">
        <f t="shared" si="540"/>
        <v>4.0206492932705871</v>
      </c>
      <c r="AG8314" s="123">
        <f t="shared" si="539"/>
        <v>4020.6492929999999</v>
      </c>
      <c r="AH8314" s="126" cm="1">
        <f t="array" ref="AH8314">_xlfn.XLOOKUP(AD8313,CDIHistorico_[Data],CDIHistorico_[CDI dia]/100,AH8313,0)</f>
        <v>5.4266000000000004E-4</v>
      </c>
      <c r="AI8314" s="2">
        <f t="shared" si="541"/>
        <v>4.0206492932705871</v>
      </c>
    </row>
    <row r="8315" spans="26:35" hidden="1" x14ac:dyDescent="0.25">
      <c r="Z8315"/>
      <c r="AD8315" s="5">
        <f t="shared" si="542"/>
        <v>48796</v>
      </c>
      <c r="AE8315" s="96" cm="1">
        <f t="array" ref="AE8315">_xlfn.XLOOKUP(AD8314,SELICHistorico[Data],SELICHistorico[SELIC dia]/100,AE8314,0)</f>
        <v>5.4266000000000004E-4</v>
      </c>
      <c r="AF8315" s="80">
        <f t="shared" si="540"/>
        <v>4.0228311388160733</v>
      </c>
      <c r="AG8315" s="123">
        <f t="shared" si="539"/>
        <v>4022.831138</v>
      </c>
      <c r="AH8315" s="126" cm="1">
        <f t="array" ref="AH8315">_xlfn.XLOOKUP(AD8314,CDIHistorico_[Data],CDIHistorico_[CDI dia]/100,AH8314,0)</f>
        <v>5.4266000000000004E-4</v>
      </c>
      <c r="AI8315" s="2">
        <f t="shared" si="541"/>
        <v>4.0228311388160733</v>
      </c>
    </row>
    <row r="8316" spans="26:35" hidden="1" x14ac:dyDescent="0.25">
      <c r="Z8316"/>
      <c r="AD8316" s="5">
        <f t="shared" si="542"/>
        <v>48799</v>
      </c>
      <c r="AE8316" s="96" cm="1">
        <f t="array" ref="AE8316">_xlfn.XLOOKUP(AD8315,SELICHistorico[Data],SELICHistorico[SELIC dia]/100,AE8315,0)</f>
        <v>5.4266000000000004E-4</v>
      </c>
      <c r="AF8316" s="80">
        <f t="shared" si="540"/>
        <v>4.0250141683618637</v>
      </c>
      <c r="AG8316" s="123">
        <f t="shared" si="539"/>
        <v>4025.0141680000002</v>
      </c>
      <c r="AH8316" s="126" cm="1">
        <f t="array" ref="AH8316">_xlfn.XLOOKUP(AD8315,CDIHistorico_[Data],CDIHistorico_[CDI dia]/100,AH8315,0)</f>
        <v>5.4266000000000004E-4</v>
      </c>
      <c r="AI8316" s="2">
        <f t="shared" si="541"/>
        <v>4.0250141683618637</v>
      </c>
    </row>
    <row r="8317" spans="26:35" hidden="1" x14ac:dyDescent="0.25">
      <c r="Z8317"/>
      <c r="AD8317" s="5">
        <f t="shared" si="542"/>
        <v>48800</v>
      </c>
      <c r="AE8317" s="96" cm="1">
        <f t="array" ref="AE8317">_xlfn.XLOOKUP(AD8316,SELICHistorico[Data],SELICHistorico[SELIC dia]/100,AE8316,0)</f>
        <v>5.4266000000000004E-4</v>
      </c>
      <c r="AF8317" s="80">
        <f t="shared" si="540"/>
        <v>4.0271983825504671</v>
      </c>
      <c r="AG8317" s="123">
        <f t="shared" si="539"/>
        <v>4027.198382</v>
      </c>
      <c r="AH8317" s="126" cm="1">
        <f t="array" ref="AH8317">_xlfn.XLOOKUP(AD8316,CDIHistorico_[Data],CDIHistorico_[CDI dia]/100,AH8316,0)</f>
        <v>5.4266000000000004E-4</v>
      </c>
      <c r="AI8317" s="2">
        <f t="shared" si="541"/>
        <v>4.0271983825504671</v>
      </c>
    </row>
    <row r="8318" spans="26:35" hidden="1" x14ac:dyDescent="0.25">
      <c r="Z8318"/>
      <c r="AD8318" s="5">
        <f t="shared" si="542"/>
        <v>48801</v>
      </c>
      <c r="AE8318" s="96" cm="1">
        <f t="array" ref="AE8318">_xlfn.XLOOKUP(AD8317,SELICHistorico[Data],SELICHistorico[SELIC dia]/100,AE8317,0)</f>
        <v>5.4266000000000004E-4</v>
      </c>
      <c r="AF8318" s="80">
        <f t="shared" si="540"/>
        <v>4.029383782024742</v>
      </c>
      <c r="AG8318" s="123">
        <f t="shared" si="539"/>
        <v>4029.3837819999999</v>
      </c>
      <c r="AH8318" s="126" cm="1">
        <f t="array" ref="AH8318">_xlfn.XLOOKUP(AD8317,CDIHistorico_[Data],CDIHistorico_[CDI dia]/100,AH8317,0)</f>
        <v>5.4266000000000004E-4</v>
      </c>
      <c r="AI8318" s="2">
        <f t="shared" si="541"/>
        <v>4.029383782024742</v>
      </c>
    </row>
    <row r="8319" spans="26:35" hidden="1" x14ac:dyDescent="0.25">
      <c r="Z8319"/>
      <c r="AD8319" s="5">
        <f t="shared" si="542"/>
        <v>48802</v>
      </c>
      <c r="AE8319" s="96" cm="1">
        <f t="array" ref="AE8319">_xlfn.XLOOKUP(AD8318,SELICHistorico[Data],SELICHistorico[SELIC dia]/100,AE8318,0)</f>
        <v>5.4266000000000004E-4</v>
      </c>
      <c r="AF8319" s="80">
        <f t="shared" si="540"/>
        <v>4.0315703674278955</v>
      </c>
      <c r="AG8319" s="123">
        <f t="shared" si="539"/>
        <v>4031.5703669999998</v>
      </c>
      <c r="AH8319" s="126" cm="1">
        <f t="array" ref="AH8319">_xlfn.XLOOKUP(AD8318,CDIHistorico_[Data],CDIHistorico_[CDI dia]/100,AH8318,0)</f>
        <v>5.4266000000000004E-4</v>
      </c>
      <c r="AI8319" s="2">
        <f t="shared" si="541"/>
        <v>4.0315703674278955</v>
      </c>
    </row>
    <row r="8320" spans="26:35" hidden="1" x14ac:dyDescent="0.25">
      <c r="Z8320"/>
      <c r="AD8320" s="5">
        <f t="shared" si="542"/>
        <v>48803</v>
      </c>
      <c r="AE8320" s="96" cm="1">
        <f t="array" ref="AE8320">_xlfn.XLOOKUP(AD8319,SELICHistorico[Data],SELICHistorico[SELIC dia]/100,AE8319,0)</f>
        <v>5.4266000000000004E-4</v>
      </c>
      <c r="AF8320" s="80">
        <f t="shared" si="540"/>
        <v>4.033758139403484</v>
      </c>
      <c r="AG8320" s="123">
        <f t="shared" si="539"/>
        <v>4033.758139</v>
      </c>
      <c r="AH8320" s="126" cm="1">
        <f t="array" ref="AH8320">_xlfn.XLOOKUP(AD8319,CDIHistorico_[Data],CDIHistorico_[CDI dia]/100,AH8319,0)</f>
        <v>5.4266000000000004E-4</v>
      </c>
      <c r="AI8320" s="2">
        <f t="shared" si="541"/>
        <v>4.033758139403484</v>
      </c>
    </row>
    <row r="8321" spans="26:35" hidden="1" x14ac:dyDescent="0.25">
      <c r="Z8321"/>
      <c r="AD8321" s="5">
        <f t="shared" si="542"/>
        <v>48806</v>
      </c>
      <c r="AE8321" s="96" cm="1">
        <f t="array" ref="AE8321">_xlfn.XLOOKUP(AD8320,SELICHistorico[Data],SELICHistorico[SELIC dia]/100,AE8320,0)</f>
        <v>5.4266000000000004E-4</v>
      </c>
      <c r="AF8321" s="80">
        <f t="shared" si="540"/>
        <v>4.0359470985954129</v>
      </c>
      <c r="AG8321" s="123">
        <f t="shared" si="539"/>
        <v>4035.9470980000001</v>
      </c>
      <c r="AH8321" s="126" cm="1">
        <f t="array" ref="AH8321">_xlfn.XLOOKUP(AD8320,CDIHistorico_[Data],CDIHistorico_[CDI dia]/100,AH8320,0)</f>
        <v>5.4266000000000004E-4</v>
      </c>
      <c r="AI8321" s="2">
        <f t="shared" si="541"/>
        <v>4.0359470985954129</v>
      </c>
    </row>
    <row r="8322" spans="26:35" hidden="1" x14ac:dyDescent="0.25">
      <c r="Z8322"/>
      <c r="AD8322" s="5">
        <f t="shared" si="542"/>
        <v>48807</v>
      </c>
      <c r="AE8322" s="96" cm="1">
        <f t="array" ref="AE8322">_xlfn.XLOOKUP(AD8321,SELICHistorico[Data],SELICHistorico[SELIC dia]/100,AE8321,0)</f>
        <v>5.4266000000000004E-4</v>
      </c>
      <c r="AF8322" s="80">
        <f t="shared" si="540"/>
        <v>4.0381372456479365</v>
      </c>
      <c r="AG8322" s="123">
        <f t="shared" si="539"/>
        <v>4038.1372449999999</v>
      </c>
      <c r="AH8322" s="126" cm="1">
        <f t="array" ref="AH8322">_xlfn.XLOOKUP(AD8321,CDIHistorico_[Data],CDIHistorico_[CDI dia]/100,AH8321,0)</f>
        <v>5.4266000000000004E-4</v>
      </c>
      <c r="AI8322" s="2">
        <f t="shared" si="541"/>
        <v>4.0381372456479365</v>
      </c>
    </row>
    <row r="8323" spans="26:35" hidden="1" x14ac:dyDescent="0.25">
      <c r="Z8323"/>
      <c r="AD8323" s="5">
        <f t="shared" si="542"/>
        <v>48808</v>
      </c>
      <c r="AE8323" s="96" cm="1">
        <f t="array" ref="AE8323">_xlfn.XLOOKUP(AD8322,SELICHistorico[Data],SELICHistorico[SELIC dia]/100,AE8322,0)</f>
        <v>5.4266000000000004E-4</v>
      </c>
      <c r="AF8323" s="80">
        <f t="shared" si="540"/>
        <v>4.0403285812056602</v>
      </c>
      <c r="AG8323" s="123">
        <f t="shared" si="539"/>
        <v>4040.3285810000002</v>
      </c>
      <c r="AH8323" s="126" cm="1">
        <f t="array" ref="AH8323">_xlfn.XLOOKUP(AD8322,CDIHistorico_[Data],CDIHistorico_[CDI dia]/100,AH8322,0)</f>
        <v>5.4266000000000004E-4</v>
      </c>
      <c r="AI8323" s="2">
        <f t="shared" si="541"/>
        <v>4.0403285812056602</v>
      </c>
    </row>
    <row r="8324" spans="26:35" hidden="1" x14ac:dyDescent="0.25">
      <c r="Z8324"/>
      <c r="AD8324" s="5">
        <f t="shared" si="542"/>
        <v>48809</v>
      </c>
      <c r="AE8324" s="96" cm="1">
        <f t="array" ref="AE8324">_xlfn.XLOOKUP(AD8323,SELICHistorico[Data],SELICHistorico[SELIC dia]/100,AE8323,0)</f>
        <v>5.4266000000000004E-4</v>
      </c>
      <c r="AF8324" s="80">
        <f t="shared" si="540"/>
        <v>4.0425211059135373</v>
      </c>
      <c r="AG8324" s="123">
        <f t="shared" si="539"/>
        <v>4042.5211049999998</v>
      </c>
      <c r="AH8324" s="126" cm="1">
        <f t="array" ref="AH8324">_xlfn.XLOOKUP(AD8323,CDIHistorico_[Data],CDIHistorico_[CDI dia]/100,AH8323,0)</f>
        <v>5.4266000000000004E-4</v>
      </c>
      <c r="AI8324" s="2">
        <f t="shared" si="541"/>
        <v>4.0425211059135373</v>
      </c>
    </row>
    <row r="8325" spans="26:35" hidden="1" x14ac:dyDescent="0.25">
      <c r="Z8325"/>
      <c r="AD8325" s="5">
        <f t="shared" si="542"/>
        <v>48810</v>
      </c>
      <c r="AE8325" s="96" cm="1">
        <f t="array" ref="AE8325">_xlfn.XLOOKUP(AD8324,SELICHistorico[Data],SELICHistorico[SELIC dia]/100,AE8324,0)</f>
        <v>5.4266000000000004E-4</v>
      </c>
      <c r="AF8325" s="80">
        <f t="shared" si="540"/>
        <v>4.0447148204168721</v>
      </c>
      <c r="AG8325" s="123">
        <f t="shared" si="539"/>
        <v>4044.7148200000001</v>
      </c>
      <c r="AH8325" s="126" cm="1">
        <f t="array" ref="AH8325">_xlfn.XLOOKUP(AD8324,CDIHistorico_[Data],CDIHistorico_[CDI dia]/100,AH8324,0)</f>
        <v>5.4266000000000004E-4</v>
      </c>
      <c r="AI8325" s="2">
        <f t="shared" si="541"/>
        <v>4.0447148204168721</v>
      </c>
    </row>
    <row r="8326" spans="26:35" hidden="1" x14ac:dyDescent="0.25">
      <c r="Z8326"/>
      <c r="AD8326" s="5">
        <f t="shared" si="542"/>
        <v>48813</v>
      </c>
      <c r="AE8326" s="96" cm="1">
        <f t="array" ref="AE8326">_xlfn.XLOOKUP(AD8325,SELICHistorico[Data],SELICHistorico[SELIC dia]/100,AE8325,0)</f>
        <v>5.4266000000000004E-4</v>
      </c>
      <c r="AF8326" s="80">
        <f t="shared" si="540"/>
        <v>4.0469097253613198</v>
      </c>
      <c r="AG8326" s="123">
        <f t="shared" si="539"/>
        <v>4046.909725</v>
      </c>
      <c r="AH8326" s="126" cm="1">
        <f t="array" ref="AH8326">_xlfn.XLOOKUP(AD8325,CDIHistorico_[Data],CDIHistorico_[CDI dia]/100,AH8325,0)</f>
        <v>5.4266000000000004E-4</v>
      </c>
      <c r="AI8326" s="2">
        <f t="shared" si="541"/>
        <v>4.0469097253613198</v>
      </c>
    </row>
    <row r="8327" spans="26:35" hidden="1" x14ac:dyDescent="0.25">
      <c r="Z8327"/>
      <c r="AD8327" s="5">
        <f t="shared" si="542"/>
        <v>48814</v>
      </c>
      <c r="AE8327" s="96" cm="1">
        <f t="array" ref="AE8327">_xlfn.XLOOKUP(AD8326,SELICHistorico[Data],SELICHistorico[SELIC dia]/100,AE8326,0)</f>
        <v>5.4266000000000004E-4</v>
      </c>
      <c r="AF8327" s="80">
        <f t="shared" si="540"/>
        <v>4.0491058213928843</v>
      </c>
      <c r="AG8327" s="123">
        <f t="shared" si="539"/>
        <v>4049.1058210000001</v>
      </c>
      <c r="AH8327" s="126" cm="1">
        <f t="array" ref="AH8327">_xlfn.XLOOKUP(AD8326,CDIHistorico_[Data],CDIHistorico_[CDI dia]/100,AH8326,0)</f>
        <v>5.4266000000000004E-4</v>
      </c>
      <c r="AI8327" s="2">
        <f t="shared" si="541"/>
        <v>4.0491058213928843</v>
      </c>
    </row>
    <row r="8328" spans="26:35" hidden="1" x14ac:dyDescent="0.25">
      <c r="Z8328"/>
      <c r="AD8328" s="5">
        <f t="shared" si="542"/>
        <v>48815</v>
      </c>
      <c r="AE8328" s="96" cm="1">
        <f t="array" ref="AE8328">_xlfn.XLOOKUP(AD8327,SELICHistorico[Data],SELICHistorico[SELIC dia]/100,AE8327,0)</f>
        <v>5.4266000000000004E-4</v>
      </c>
      <c r="AF8328" s="80">
        <f t="shared" si="540"/>
        <v>4.0513031091579217</v>
      </c>
      <c r="AG8328" s="123">
        <f t="shared" si="539"/>
        <v>4051.3031089999999</v>
      </c>
      <c r="AH8328" s="126" cm="1">
        <f t="array" ref="AH8328">_xlfn.XLOOKUP(AD8327,CDIHistorico_[Data],CDIHistorico_[CDI dia]/100,AH8327,0)</f>
        <v>5.4266000000000004E-4</v>
      </c>
      <c r="AI8328" s="2">
        <f t="shared" si="541"/>
        <v>4.0513031091579217</v>
      </c>
    </row>
    <row r="8329" spans="26:35" hidden="1" x14ac:dyDescent="0.25">
      <c r="Z8329"/>
      <c r="AD8329" s="5">
        <f t="shared" si="542"/>
        <v>48816</v>
      </c>
      <c r="AE8329" s="96" cm="1">
        <f t="array" ref="AE8329">_xlfn.XLOOKUP(AD8328,SELICHistorico[Data],SELICHistorico[SELIC dia]/100,AE8328,0)</f>
        <v>5.4266000000000004E-4</v>
      </c>
      <c r="AF8329" s="80">
        <f t="shared" si="540"/>
        <v>4.0535015893031376</v>
      </c>
      <c r="AG8329" s="123">
        <f t="shared" si="539"/>
        <v>4053.501589</v>
      </c>
      <c r="AH8329" s="126" cm="1">
        <f t="array" ref="AH8329">_xlfn.XLOOKUP(AD8328,CDIHistorico_[Data],CDIHistorico_[CDI dia]/100,AH8328,0)</f>
        <v>5.4266000000000004E-4</v>
      </c>
      <c r="AI8329" s="2">
        <f t="shared" si="541"/>
        <v>4.0535015893031376</v>
      </c>
    </row>
    <row r="8330" spans="26:35" hidden="1" x14ac:dyDescent="0.25">
      <c r="Z8330"/>
      <c r="AD8330" s="5">
        <f t="shared" si="542"/>
        <v>48817</v>
      </c>
      <c r="AE8330" s="96" cm="1">
        <f t="array" ref="AE8330">_xlfn.XLOOKUP(AD8329,SELICHistorico[Data],SELICHistorico[SELIC dia]/100,AE8329,0)</f>
        <v>5.4266000000000004E-4</v>
      </c>
      <c r="AF8330" s="80">
        <f t="shared" si="540"/>
        <v>4.0557012624755888</v>
      </c>
      <c r="AG8330" s="123">
        <f t="shared" si="539"/>
        <v>4055.701262</v>
      </c>
      <c r="AH8330" s="126" cm="1">
        <f t="array" ref="AH8330">_xlfn.XLOOKUP(AD8329,CDIHistorico_[Data],CDIHistorico_[CDI dia]/100,AH8329,0)</f>
        <v>5.4266000000000004E-4</v>
      </c>
      <c r="AI8330" s="2">
        <f t="shared" si="541"/>
        <v>4.0557012624755888</v>
      </c>
    </row>
    <row r="8331" spans="26:35" hidden="1" x14ac:dyDescent="0.25">
      <c r="Z8331"/>
      <c r="AD8331" s="5">
        <f t="shared" si="542"/>
        <v>48820</v>
      </c>
      <c r="AE8331" s="96" cm="1">
        <f t="array" ref="AE8331">_xlfn.XLOOKUP(AD8330,SELICHistorico[Data],SELICHistorico[SELIC dia]/100,AE8330,0)</f>
        <v>5.4266000000000004E-4</v>
      </c>
      <c r="AF8331" s="80">
        <f t="shared" si="540"/>
        <v>4.0579021293226836</v>
      </c>
      <c r="AG8331" s="123">
        <f t="shared" si="539"/>
        <v>4057.9021290000001</v>
      </c>
      <c r="AH8331" s="126" cm="1">
        <f t="array" ref="AH8331">_xlfn.XLOOKUP(AD8330,CDIHistorico_[Data],CDIHistorico_[CDI dia]/100,AH8330,0)</f>
        <v>5.4266000000000004E-4</v>
      </c>
      <c r="AI8331" s="2">
        <f t="shared" si="541"/>
        <v>4.0579021293226836</v>
      </c>
    </row>
    <row r="8332" spans="26:35" hidden="1" x14ac:dyDescent="0.25">
      <c r="Z8332"/>
      <c r="AD8332" s="5">
        <f t="shared" si="542"/>
        <v>48821</v>
      </c>
      <c r="AE8332" s="96" cm="1">
        <f t="array" ref="AE8332">_xlfn.XLOOKUP(AD8331,SELICHistorico[Data],SELICHistorico[SELIC dia]/100,AE8331,0)</f>
        <v>5.4266000000000004E-4</v>
      </c>
      <c r="AF8332" s="80">
        <f t="shared" si="540"/>
        <v>4.060104190492182</v>
      </c>
      <c r="AG8332" s="123">
        <f t="shared" ref="AG8332:AG8395" si="543">TRUNC(1000*AF8332,6)</f>
        <v>4060.10419</v>
      </c>
      <c r="AH8332" s="126" cm="1">
        <f t="array" ref="AH8332">_xlfn.XLOOKUP(AD8331,CDIHistorico_[Data],CDIHistorico_[CDI dia]/100,AH8331,0)</f>
        <v>5.4266000000000004E-4</v>
      </c>
      <c r="AI8332" s="2">
        <f t="shared" si="541"/>
        <v>4.060104190492182</v>
      </c>
    </row>
    <row r="8333" spans="26:35" hidden="1" x14ac:dyDescent="0.25">
      <c r="Z8333"/>
      <c r="AD8333" s="5">
        <f t="shared" si="542"/>
        <v>48822</v>
      </c>
      <c r="AE8333" s="96" cm="1">
        <f t="array" ref="AE8333">_xlfn.XLOOKUP(AD8332,SELICHistorico[Data],SELICHistorico[SELIC dia]/100,AE8332,0)</f>
        <v>5.4266000000000004E-4</v>
      </c>
      <c r="AF8333" s="80">
        <f t="shared" ref="AF8333:AF8396" si="544">AF8332*(1+AE8333)</f>
        <v>4.0623074466321949</v>
      </c>
      <c r="AG8333" s="123">
        <f t="shared" si="543"/>
        <v>4062.3074459999998</v>
      </c>
      <c r="AH8333" s="126" cm="1">
        <f t="array" ref="AH8333">_xlfn.XLOOKUP(AD8332,CDIHistorico_[Data],CDIHistorico_[CDI dia]/100,AH8332,0)</f>
        <v>5.4266000000000004E-4</v>
      </c>
      <c r="AI8333" s="2">
        <f t="shared" ref="AI8333:AI8396" si="545">AI8332*(1+AH8333)</f>
        <v>4.0623074466321949</v>
      </c>
    </row>
    <row r="8334" spans="26:35" hidden="1" x14ac:dyDescent="0.25">
      <c r="Z8334"/>
      <c r="AD8334" s="5">
        <f t="shared" si="542"/>
        <v>48823</v>
      </c>
      <c r="AE8334" s="96" cm="1">
        <f t="array" ref="AE8334">_xlfn.XLOOKUP(AD8333,SELICHistorico[Data],SELICHistorico[SELIC dia]/100,AE8333,0)</f>
        <v>5.4266000000000004E-4</v>
      </c>
      <c r="AF8334" s="80">
        <f t="shared" si="544"/>
        <v>4.0645118983911841</v>
      </c>
      <c r="AG8334" s="123">
        <f t="shared" si="543"/>
        <v>4064.5118980000002</v>
      </c>
      <c r="AH8334" s="126" cm="1">
        <f t="array" ref="AH8334">_xlfn.XLOOKUP(AD8333,CDIHistorico_[Data],CDIHistorico_[CDI dia]/100,AH8333,0)</f>
        <v>5.4266000000000004E-4</v>
      </c>
      <c r="AI8334" s="2">
        <f t="shared" si="545"/>
        <v>4.0645118983911841</v>
      </c>
    </row>
    <row r="8335" spans="26:35" hidden="1" x14ac:dyDescent="0.25">
      <c r="Z8335"/>
      <c r="AD8335" s="5">
        <f t="shared" si="542"/>
        <v>48824</v>
      </c>
      <c r="AE8335" s="96" cm="1">
        <f t="array" ref="AE8335">_xlfn.XLOOKUP(AD8334,SELICHistorico[Data],SELICHistorico[SELIC dia]/100,AE8334,0)</f>
        <v>5.4266000000000004E-4</v>
      </c>
      <c r="AF8335" s="80">
        <f t="shared" si="544"/>
        <v>4.0667175464179648</v>
      </c>
      <c r="AG8335" s="123">
        <f t="shared" si="543"/>
        <v>4066.7175459999999</v>
      </c>
      <c r="AH8335" s="126" cm="1">
        <f t="array" ref="AH8335">_xlfn.XLOOKUP(AD8334,CDIHistorico_[Data],CDIHistorico_[CDI dia]/100,AH8334,0)</f>
        <v>5.4266000000000004E-4</v>
      </c>
      <c r="AI8335" s="2">
        <f t="shared" si="545"/>
        <v>4.0667175464179648</v>
      </c>
    </row>
    <row r="8336" spans="26:35" hidden="1" x14ac:dyDescent="0.25">
      <c r="Z8336"/>
      <c r="AD8336" s="5">
        <f t="shared" si="542"/>
        <v>48827</v>
      </c>
      <c r="AE8336" s="96" cm="1">
        <f t="array" ref="AE8336">_xlfn.XLOOKUP(AD8335,SELICHistorico[Data],SELICHistorico[SELIC dia]/100,AE8335,0)</f>
        <v>5.4266000000000004E-4</v>
      </c>
      <c r="AF8336" s="80">
        <f t="shared" si="544"/>
        <v>4.0689243913617039</v>
      </c>
      <c r="AG8336" s="123">
        <f t="shared" si="543"/>
        <v>4068.924391</v>
      </c>
      <c r="AH8336" s="126" cm="1">
        <f t="array" ref="AH8336">_xlfn.XLOOKUP(AD8335,CDIHistorico_[Data],CDIHistorico_[CDI dia]/100,AH8335,0)</f>
        <v>5.4266000000000004E-4</v>
      </c>
      <c r="AI8336" s="2">
        <f t="shared" si="545"/>
        <v>4.0689243913617039</v>
      </c>
    </row>
    <row r="8337" spans="26:35" hidden="1" x14ac:dyDescent="0.25">
      <c r="Z8337"/>
      <c r="AD8337" s="5">
        <f t="shared" si="542"/>
        <v>48828</v>
      </c>
      <c r="AE8337" s="96" cm="1">
        <f t="array" ref="AE8337">_xlfn.XLOOKUP(AD8336,SELICHistorico[Data],SELICHistorico[SELIC dia]/100,AE8336,0)</f>
        <v>5.4266000000000004E-4</v>
      </c>
      <c r="AF8337" s="80">
        <f t="shared" si="544"/>
        <v>4.0711324338719201</v>
      </c>
      <c r="AG8337" s="123">
        <f t="shared" si="543"/>
        <v>4071.1324330000002</v>
      </c>
      <c r="AH8337" s="126" cm="1">
        <f t="array" ref="AH8337">_xlfn.XLOOKUP(AD8336,CDIHistorico_[Data],CDIHistorico_[CDI dia]/100,AH8336,0)</f>
        <v>5.4266000000000004E-4</v>
      </c>
      <c r="AI8337" s="2">
        <f t="shared" si="545"/>
        <v>4.0711324338719201</v>
      </c>
    </row>
    <row r="8338" spans="26:35" hidden="1" x14ac:dyDescent="0.25">
      <c r="Z8338"/>
      <c r="AD8338" s="5">
        <f t="shared" si="542"/>
        <v>48830</v>
      </c>
      <c r="AE8338" s="96" cm="1">
        <f t="array" ref="AE8338">_xlfn.XLOOKUP(AD8337,SELICHistorico[Data],SELICHistorico[SELIC dia]/100,AE8337,0)</f>
        <v>5.4266000000000004E-4</v>
      </c>
      <c r="AF8338" s="80">
        <f t="shared" si="544"/>
        <v>4.0733416745984856</v>
      </c>
      <c r="AG8338" s="123">
        <f t="shared" si="543"/>
        <v>4073.3416739999998</v>
      </c>
      <c r="AH8338" s="126" cm="1">
        <f t="array" ref="AH8338">_xlfn.XLOOKUP(AD8337,CDIHistorico_[Data],CDIHistorico_[CDI dia]/100,AH8337,0)</f>
        <v>5.4266000000000004E-4</v>
      </c>
      <c r="AI8338" s="2">
        <f t="shared" si="545"/>
        <v>4.0733416745984856</v>
      </c>
    </row>
    <row r="8339" spans="26:35" hidden="1" x14ac:dyDescent="0.25">
      <c r="Z8339"/>
      <c r="AD8339" s="5">
        <f t="shared" si="542"/>
        <v>48831</v>
      </c>
      <c r="AE8339" s="96" cm="1">
        <f t="array" ref="AE8339">_xlfn.XLOOKUP(AD8338,SELICHistorico[Data],SELICHistorico[SELIC dia]/100,AE8338,0)</f>
        <v>5.4266000000000004E-4</v>
      </c>
      <c r="AF8339" s="80">
        <f t="shared" si="544"/>
        <v>4.0755521141916233</v>
      </c>
      <c r="AG8339" s="123">
        <f t="shared" si="543"/>
        <v>4075.5521140000001</v>
      </c>
      <c r="AH8339" s="126" cm="1">
        <f t="array" ref="AH8339">_xlfn.XLOOKUP(AD8338,CDIHistorico_[Data],CDIHistorico_[CDI dia]/100,AH8338,0)</f>
        <v>5.4266000000000004E-4</v>
      </c>
      <c r="AI8339" s="2">
        <f t="shared" si="545"/>
        <v>4.0755521141916233</v>
      </c>
    </row>
    <row r="8340" spans="26:35" hidden="1" x14ac:dyDescent="0.25">
      <c r="Z8340"/>
      <c r="AD8340" s="5">
        <f t="shared" ref="AD8340:AD8403" si="546">WORKDAY(AD8339,1,feriados)</f>
        <v>48834</v>
      </c>
      <c r="AE8340" s="96" cm="1">
        <f t="array" ref="AE8340">_xlfn.XLOOKUP(AD8339,SELICHistorico[Data],SELICHistorico[SELIC dia]/100,AE8339,0)</f>
        <v>5.4266000000000004E-4</v>
      </c>
      <c r="AF8340" s="80">
        <f t="shared" si="544"/>
        <v>4.0777637533019107</v>
      </c>
      <c r="AG8340" s="123">
        <f t="shared" si="543"/>
        <v>4077.7637530000002</v>
      </c>
      <c r="AH8340" s="126" cm="1">
        <f t="array" ref="AH8340">_xlfn.XLOOKUP(AD8339,CDIHistorico_[Data],CDIHistorico_[CDI dia]/100,AH8339,0)</f>
        <v>5.4266000000000004E-4</v>
      </c>
      <c r="AI8340" s="2">
        <f t="shared" si="545"/>
        <v>4.0777637533019107</v>
      </c>
    </row>
    <row r="8341" spans="26:35" hidden="1" x14ac:dyDescent="0.25">
      <c r="Z8341"/>
      <c r="AD8341" s="5">
        <f t="shared" si="546"/>
        <v>48835</v>
      </c>
      <c r="AE8341" s="96" cm="1">
        <f t="array" ref="AE8341">_xlfn.XLOOKUP(AD8340,SELICHistorico[Data],SELICHistorico[SELIC dia]/100,AE8340,0)</f>
        <v>5.4266000000000004E-4</v>
      </c>
      <c r="AF8341" s="80">
        <f t="shared" si="544"/>
        <v>4.0799765925802776</v>
      </c>
      <c r="AG8341" s="123">
        <f t="shared" si="543"/>
        <v>4079.976592</v>
      </c>
      <c r="AH8341" s="126" cm="1">
        <f t="array" ref="AH8341">_xlfn.XLOOKUP(AD8340,CDIHistorico_[Data],CDIHistorico_[CDI dia]/100,AH8340,0)</f>
        <v>5.4266000000000004E-4</v>
      </c>
      <c r="AI8341" s="2">
        <f t="shared" si="545"/>
        <v>4.0799765925802776</v>
      </c>
    </row>
    <row r="8342" spans="26:35" hidden="1" x14ac:dyDescent="0.25">
      <c r="Z8342"/>
      <c r="AD8342" s="5">
        <f t="shared" si="546"/>
        <v>48836</v>
      </c>
      <c r="AE8342" s="96" cm="1">
        <f t="array" ref="AE8342">_xlfn.XLOOKUP(AD8341,SELICHistorico[Data],SELICHistorico[SELIC dia]/100,AE8341,0)</f>
        <v>5.4266000000000004E-4</v>
      </c>
      <c r="AF8342" s="80">
        <f t="shared" si="544"/>
        <v>4.0821906326780075</v>
      </c>
      <c r="AG8342" s="123">
        <f t="shared" si="543"/>
        <v>4082.1906319999998</v>
      </c>
      <c r="AH8342" s="126" cm="1">
        <f t="array" ref="AH8342">_xlfn.XLOOKUP(AD8341,CDIHistorico_[Data],CDIHistorico_[CDI dia]/100,AH8341,0)</f>
        <v>5.4266000000000004E-4</v>
      </c>
      <c r="AI8342" s="2">
        <f t="shared" si="545"/>
        <v>4.0821906326780075</v>
      </c>
    </row>
    <row r="8343" spans="26:35" hidden="1" x14ac:dyDescent="0.25">
      <c r="Z8343"/>
      <c r="AD8343" s="5">
        <f t="shared" si="546"/>
        <v>48837</v>
      </c>
      <c r="AE8343" s="96" cm="1">
        <f t="array" ref="AE8343">_xlfn.XLOOKUP(AD8342,SELICHistorico[Data],SELICHistorico[SELIC dia]/100,AE8342,0)</f>
        <v>5.4266000000000004E-4</v>
      </c>
      <c r="AF8343" s="80">
        <f t="shared" si="544"/>
        <v>4.0844058742467366</v>
      </c>
      <c r="AG8343" s="123">
        <f t="shared" si="543"/>
        <v>4084.405874</v>
      </c>
      <c r="AH8343" s="126" cm="1">
        <f t="array" ref="AH8343">_xlfn.XLOOKUP(AD8342,CDIHistorico_[Data],CDIHistorico_[CDI dia]/100,AH8342,0)</f>
        <v>5.4266000000000004E-4</v>
      </c>
      <c r="AI8343" s="2">
        <f t="shared" si="545"/>
        <v>4.0844058742467366</v>
      </c>
    </row>
    <row r="8344" spans="26:35" hidden="1" x14ac:dyDescent="0.25">
      <c r="Z8344"/>
      <c r="AD8344" s="5">
        <f t="shared" si="546"/>
        <v>48838</v>
      </c>
      <c r="AE8344" s="96" cm="1">
        <f t="array" ref="AE8344">_xlfn.XLOOKUP(AD8343,SELICHistorico[Data],SELICHistorico[SELIC dia]/100,AE8343,0)</f>
        <v>5.4266000000000004E-4</v>
      </c>
      <c r="AF8344" s="80">
        <f t="shared" si="544"/>
        <v>4.0866223179384553</v>
      </c>
      <c r="AG8344" s="123">
        <f t="shared" si="543"/>
        <v>4086.6223169999998</v>
      </c>
      <c r="AH8344" s="126" cm="1">
        <f t="array" ref="AH8344">_xlfn.XLOOKUP(AD8343,CDIHistorico_[Data],CDIHistorico_[CDI dia]/100,AH8343,0)</f>
        <v>5.4266000000000004E-4</v>
      </c>
      <c r="AI8344" s="2">
        <f t="shared" si="545"/>
        <v>4.0866223179384553</v>
      </c>
    </row>
    <row r="8345" spans="26:35" hidden="1" x14ac:dyDescent="0.25">
      <c r="Z8345"/>
      <c r="AD8345" s="5">
        <f t="shared" si="546"/>
        <v>48841</v>
      </c>
      <c r="AE8345" s="96" cm="1">
        <f t="array" ref="AE8345">_xlfn.XLOOKUP(AD8344,SELICHistorico[Data],SELICHistorico[SELIC dia]/100,AE8344,0)</f>
        <v>5.4266000000000004E-4</v>
      </c>
      <c r="AF8345" s="80">
        <f t="shared" si="544"/>
        <v>4.0888399644055076</v>
      </c>
      <c r="AG8345" s="123">
        <f t="shared" si="543"/>
        <v>4088.8399639999998</v>
      </c>
      <c r="AH8345" s="126" cm="1">
        <f t="array" ref="AH8345">_xlfn.XLOOKUP(AD8344,CDIHistorico_[Data],CDIHistorico_[CDI dia]/100,AH8344,0)</f>
        <v>5.4266000000000004E-4</v>
      </c>
      <c r="AI8345" s="2">
        <f t="shared" si="545"/>
        <v>4.0888399644055076</v>
      </c>
    </row>
    <row r="8346" spans="26:35" hidden="1" x14ac:dyDescent="0.25">
      <c r="Z8346"/>
      <c r="AD8346" s="5">
        <f t="shared" si="546"/>
        <v>48842</v>
      </c>
      <c r="AE8346" s="96" cm="1">
        <f t="array" ref="AE8346">_xlfn.XLOOKUP(AD8345,SELICHistorico[Data],SELICHistorico[SELIC dia]/100,AE8345,0)</f>
        <v>5.4266000000000004E-4</v>
      </c>
      <c r="AF8346" s="80">
        <f t="shared" si="544"/>
        <v>4.0910588143005917</v>
      </c>
      <c r="AG8346" s="123">
        <f t="shared" si="543"/>
        <v>4091.058814</v>
      </c>
      <c r="AH8346" s="126" cm="1">
        <f t="array" ref="AH8346">_xlfn.XLOOKUP(AD8345,CDIHistorico_[Data],CDIHistorico_[CDI dia]/100,AH8345,0)</f>
        <v>5.4266000000000004E-4</v>
      </c>
      <c r="AI8346" s="2">
        <f t="shared" si="545"/>
        <v>4.0910588143005917</v>
      </c>
    </row>
    <row r="8347" spans="26:35" hidden="1" x14ac:dyDescent="0.25">
      <c r="Z8347"/>
      <c r="AD8347" s="5">
        <f t="shared" si="546"/>
        <v>48843</v>
      </c>
      <c r="AE8347" s="96" cm="1">
        <f t="array" ref="AE8347">_xlfn.XLOOKUP(AD8346,SELICHistorico[Data],SELICHistorico[SELIC dia]/100,AE8346,0)</f>
        <v>5.4266000000000004E-4</v>
      </c>
      <c r="AF8347" s="80">
        <f t="shared" si="544"/>
        <v>4.0932788682767605</v>
      </c>
      <c r="AG8347" s="123">
        <f t="shared" si="543"/>
        <v>4093.2788679999999</v>
      </c>
      <c r="AH8347" s="126" cm="1">
        <f t="array" ref="AH8347">_xlfn.XLOOKUP(AD8346,CDIHistorico_[Data],CDIHistorico_[CDI dia]/100,AH8346,0)</f>
        <v>5.4266000000000004E-4</v>
      </c>
      <c r="AI8347" s="2">
        <f t="shared" si="545"/>
        <v>4.0932788682767605</v>
      </c>
    </row>
    <row r="8348" spans="26:35" hidden="1" x14ac:dyDescent="0.25">
      <c r="Z8348"/>
      <c r="AD8348" s="5">
        <f t="shared" si="546"/>
        <v>48844</v>
      </c>
      <c r="AE8348" s="96" cm="1">
        <f t="array" ref="AE8348">_xlfn.XLOOKUP(AD8347,SELICHistorico[Data],SELICHistorico[SELIC dia]/100,AE8347,0)</f>
        <v>5.4266000000000004E-4</v>
      </c>
      <c r="AF8348" s="80">
        <f t="shared" si="544"/>
        <v>4.0955001269874201</v>
      </c>
      <c r="AG8348" s="123">
        <f t="shared" si="543"/>
        <v>4095.5001259999999</v>
      </c>
      <c r="AH8348" s="126" cm="1">
        <f t="array" ref="AH8348">_xlfn.XLOOKUP(AD8347,CDIHistorico_[Data],CDIHistorico_[CDI dia]/100,AH8347,0)</f>
        <v>5.4266000000000004E-4</v>
      </c>
      <c r="AI8348" s="2">
        <f t="shared" si="545"/>
        <v>4.0955001269874201</v>
      </c>
    </row>
    <row r="8349" spans="26:35" hidden="1" x14ac:dyDescent="0.25">
      <c r="Z8349"/>
      <c r="AD8349" s="5">
        <f t="shared" si="546"/>
        <v>48845</v>
      </c>
      <c r="AE8349" s="96" cm="1">
        <f t="array" ref="AE8349">_xlfn.XLOOKUP(AD8348,SELICHistorico[Data],SELICHistorico[SELIC dia]/100,AE8348,0)</f>
        <v>5.4266000000000004E-4</v>
      </c>
      <c r="AF8349" s="80">
        <f t="shared" si="544"/>
        <v>4.0977225910863311</v>
      </c>
      <c r="AG8349" s="123">
        <f t="shared" si="543"/>
        <v>4097.7225909999997</v>
      </c>
      <c r="AH8349" s="126" cm="1">
        <f t="array" ref="AH8349">_xlfn.XLOOKUP(AD8348,CDIHistorico_[Data],CDIHistorico_[CDI dia]/100,AH8348,0)</f>
        <v>5.4266000000000004E-4</v>
      </c>
      <c r="AI8349" s="2">
        <f t="shared" si="545"/>
        <v>4.0977225910863311</v>
      </c>
    </row>
    <row r="8350" spans="26:35" hidden="1" x14ac:dyDescent="0.25">
      <c r="Z8350"/>
      <c r="AD8350" s="5">
        <f t="shared" si="546"/>
        <v>48848</v>
      </c>
      <c r="AE8350" s="96" cm="1">
        <f t="array" ref="AE8350">_xlfn.XLOOKUP(AD8349,SELICHistorico[Data],SELICHistorico[SELIC dia]/100,AE8349,0)</f>
        <v>5.4266000000000004E-4</v>
      </c>
      <c r="AF8350" s="80">
        <f t="shared" si="544"/>
        <v>4.0999462612276103</v>
      </c>
      <c r="AG8350" s="123">
        <f t="shared" si="543"/>
        <v>4099.946261</v>
      </c>
      <c r="AH8350" s="126" cm="1">
        <f t="array" ref="AH8350">_xlfn.XLOOKUP(AD8349,CDIHistorico_[Data],CDIHistorico_[CDI dia]/100,AH8349,0)</f>
        <v>5.4266000000000004E-4</v>
      </c>
      <c r="AI8350" s="2">
        <f t="shared" si="545"/>
        <v>4.0999462612276103</v>
      </c>
    </row>
    <row r="8351" spans="26:35" hidden="1" x14ac:dyDescent="0.25">
      <c r="Z8351"/>
      <c r="AD8351" s="5">
        <f t="shared" si="546"/>
        <v>48849</v>
      </c>
      <c r="AE8351" s="96" cm="1">
        <f t="array" ref="AE8351">_xlfn.XLOOKUP(AD8350,SELICHistorico[Data],SELICHistorico[SELIC dia]/100,AE8350,0)</f>
        <v>5.4266000000000004E-4</v>
      </c>
      <c r="AF8351" s="80">
        <f t="shared" si="544"/>
        <v>4.102171138065728</v>
      </c>
      <c r="AG8351" s="123">
        <f t="shared" si="543"/>
        <v>4102.1711379999997</v>
      </c>
      <c r="AH8351" s="126" cm="1">
        <f t="array" ref="AH8351">_xlfn.XLOOKUP(AD8350,CDIHistorico_[Data],CDIHistorico_[CDI dia]/100,AH8350,0)</f>
        <v>5.4266000000000004E-4</v>
      </c>
      <c r="AI8351" s="2">
        <f t="shared" si="545"/>
        <v>4.102171138065728</v>
      </c>
    </row>
    <row r="8352" spans="26:35" hidden="1" x14ac:dyDescent="0.25">
      <c r="Z8352"/>
      <c r="AD8352" s="5">
        <f t="shared" si="546"/>
        <v>48850</v>
      </c>
      <c r="AE8352" s="96" cm="1">
        <f t="array" ref="AE8352">_xlfn.XLOOKUP(AD8351,SELICHistorico[Data],SELICHistorico[SELIC dia]/100,AE8351,0)</f>
        <v>5.4266000000000004E-4</v>
      </c>
      <c r="AF8352" s="80">
        <f t="shared" si="544"/>
        <v>4.1043972222555105</v>
      </c>
      <c r="AG8352" s="123">
        <f t="shared" si="543"/>
        <v>4104.3972219999996</v>
      </c>
      <c r="AH8352" s="126" cm="1">
        <f t="array" ref="AH8352">_xlfn.XLOOKUP(AD8351,CDIHistorico_[Data],CDIHistorico_[CDI dia]/100,AH8351,0)</f>
        <v>5.4266000000000004E-4</v>
      </c>
      <c r="AI8352" s="2">
        <f t="shared" si="545"/>
        <v>4.1043972222555105</v>
      </c>
    </row>
    <row r="8353" spans="26:35" hidden="1" x14ac:dyDescent="0.25">
      <c r="Z8353"/>
      <c r="AD8353" s="5">
        <f t="shared" si="546"/>
        <v>48851</v>
      </c>
      <c r="AE8353" s="96" cm="1">
        <f t="array" ref="AE8353">_xlfn.XLOOKUP(AD8352,SELICHistorico[Data],SELICHistorico[SELIC dia]/100,AE8352,0)</f>
        <v>5.4266000000000004E-4</v>
      </c>
      <c r="AF8353" s="80">
        <f t="shared" si="544"/>
        <v>4.1066245144521396</v>
      </c>
      <c r="AG8353" s="123">
        <f t="shared" si="543"/>
        <v>4106.6245140000001</v>
      </c>
      <c r="AH8353" s="126" cm="1">
        <f t="array" ref="AH8353">_xlfn.XLOOKUP(AD8352,CDIHistorico_[Data],CDIHistorico_[CDI dia]/100,AH8352,0)</f>
        <v>5.4266000000000004E-4</v>
      </c>
      <c r="AI8353" s="2">
        <f t="shared" si="545"/>
        <v>4.1066245144521396</v>
      </c>
    </row>
    <row r="8354" spans="26:35" hidden="1" x14ac:dyDescent="0.25">
      <c r="Z8354"/>
      <c r="AD8354" s="5">
        <f t="shared" si="546"/>
        <v>48852</v>
      </c>
      <c r="AE8354" s="96" cm="1">
        <f t="array" ref="AE8354">_xlfn.XLOOKUP(AD8353,SELICHistorico[Data],SELICHistorico[SELIC dia]/100,AE8353,0)</f>
        <v>5.4266000000000004E-4</v>
      </c>
      <c r="AF8354" s="80">
        <f t="shared" si="544"/>
        <v>4.1088530153111522</v>
      </c>
      <c r="AG8354" s="123">
        <f t="shared" si="543"/>
        <v>4108.8530149999997</v>
      </c>
      <c r="AH8354" s="126" cm="1">
        <f t="array" ref="AH8354">_xlfn.XLOOKUP(AD8353,CDIHistorico_[Data],CDIHistorico_[CDI dia]/100,AH8353,0)</f>
        <v>5.4266000000000004E-4</v>
      </c>
      <c r="AI8354" s="2">
        <f t="shared" si="545"/>
        <v>4.1088530153111522</v>
      </c>
    </row>
    <row r="8355" spans="26:35" hidden="1" x14ac:dyDescent="0.25">
      <c r="Z8355"/>
      <c r="AD8355" s="5">
        <f t="shared" si="546"/>
        <v>48855</v>
      </c>
      <c r="AE8355" s="96" cm="1">
        <f t="array" ref="AE8355">_xlfn.XLOOKUP(AD8354,SELICHistorico[Data],SELICHistorico[SELIC dia]/100,AE8354,0)</f>
        <v>5.4266000000000004E-4</v>
      </c>
      <c r="AF8355" s="80">
        <f t="shared" si="544"/>
        <v>4.1110827254884414</v>
      </c>
      <c r="AG8355" s="123">
        <f t="shared" si="543"/>
        <v>4111.0827250000002</v>
      </c>
      <c r="AH8355" s="126" cm="1">
        <f t="array" ref="AH8355">_xlfn.XLOOKUP(AD8354,CDIHistorico_[Data],CDIHistorico_[CDI dia]/100,AH8354,0)</f>
        <v>5.4266000000000004E-4</v>
      </c>
      <c r="AI8355" s="2">
        <f t="shared" si="545"/>
        <v>4.1110827254884414</v>
      </c>
    </row>
    <row r="8356" spans="26:35" hidden="1" x14ac:dyDescent="0.25">
      <c r="Z8356"/>
      <c r="AD8356" s="5">
        <f t="shared" si="546"/>
        <v>48856</v>
      </c>
      <c r="AE8356" s="96" cm="1">
        <f t="array" ref="AE8356">_xlfn.XLOOKUP(AD8355,SELICHistorico[Data],SELICHistorico[SELIC dia]/100,AE8355,0)</f>
        <v>5.4266000000000004E-4</v>
      </c>
      <c r="AF8356" s="80">
        <f t="shared" si="544"/>
        <v>4.1133136456402548</v>
      </c>
      <c r="AG8356" s="123">
        <f t="shared" si="543"/>
        <v>4113.3136450000002</v>
      </c>
      <c r="AH8356" s="126" cm="1">
        <f t="array" ref="AH8356">_xlfn.XLOOKUP(AD8355,CDIHistorico_[Data],CDIHistorico_[CDI dia]/100,AH8355,0)</f>
        <v>5.4266000000000004E-4</v>
      </c>
      <c r="AI8356" s="2">
        <f t="shared" si="545"/>
        <v>4.1133136456402548</v>
      </c>
    </row>
    <row r="8357" spans="26:35" hidden="1" x14ac:dyDescent="0.25">
      <c r="Z8357"/>
      <c r="AD8357" s="5">
        <f t="shared" si="546"/>
        <v>48857</v>
      </c>
      <c r="AE8357" s="96" cm="1">
        <f t="array" ref="AE8357">_xlfn.XLOOKUP(AD8356,SELICHistorico[Data],SELICHistorico[SELIC dia]/100,AE8356,0)</f>
        <v>5.4266000000000004E-4</v>
      </c>
      <c r="AF8357" s="80">
        <f t="shared" si="544"/>
        <v>4.1155457764231977</v>
      </c>
      <c r="AG8357" s="123">
        <f t="shared" si="543"/>
        <v>4115.5457759999999</v>
      </c>
      <c r="AH8357" s="126" cm="1">
        <f t="array" ref="AH8357">_xlfn.XLOOKUP(AD8356,CDIHistorico_[Data],CDIHistorico_[CDI dia]/100,AH8356,0)</f>
        <v>5.4266000000000004E-4</v>
      </c>
      <c r="AI8357" s="2">
        <f t="shared" si="545"/>
        <v>4.1155457764231977</v>
      </c>
    </row>
    <row r="8358" spans="26:35" hidden="1" x14ac:dyDescent="0.25">
      <c r="Z8358"/>
      <c r="AD8358" s="5">
        <f t="shared" si="546"/>
        <v>48858</v>
      </c>
      <c r="AE8358" s="96" cm="1">
        <f t="array" ref="AE8358">_xlfn.XLOOKUP(AD8357,SELICHistorico[Data],SELICHistorico[SELIC dia]/100,AE8357,0)</f>
        <v>5.4266000000000004E-4</v>
      </c>
      <c r="AF8358" s="80">
        <f t="shared" si="544"/>
        <v>4.1177791184942318</v>
      </c>
      <c r="AG8358" s="123">
        <f t="shared" si="543"/>
        <v>4117.7791180000004</v>
      </c>
      <c r="AH8358" s="126" cm="1">
        <f t="array" ref="AH8358">_xlfn.XLOOKUP(AD8357,CDIHistorico_[Data],CDIHistorico_[CDI dia]/100,AH8357,0)</f>
        <v>5.4266000000000004E-4</v>
      </c>
      <c r="AI8358" s="2">
        <f t="shared" si="545"/>
        <v>4.1177791184942318</v>
      </c>
    </row>
    <row r="8359" spans="26:35" hidden="1" x14ac:dyDescent="0.25">
      <c r="Z8359"/>
      <c r="AD8359" s="5">
        <f t="shared" si="546"/>
        <v>48859</v>
      </c>
      <c r="AE8359" s="96" cm="1">
        <f t="array" ref="AE8359">_xlfn.XLOOKUP(AD8358,SELICHistorico[Data],SELICHistorico[SELIC dia]/100,AE8358,0)</f>
        <v>5.4266000000000004E-4</v>
      </c>
      <c r="AF8359" s="80">
        <f t="shared" si="544"/>
        <v>4.120013672510674</v>
      </c>
      <c r="AG8359" s="123">
        <f t="shared" si="543"/>
        <v>4120.013672</v>
      </c>
      <c r="AH8359" s="126" cm="1">
        <f t="array" ref="AH8359">_xlfn.XLOOKUP(AD8358,CDIHistorico_[Data],CDIHistorico_[CDI dia]/100,AH8358,0)</f>
        <v>5.4266000000000004E-4</v>
      </c>
      <c r="AI8359" s="2">
        <f t="shared" si="545"/>
        <v>4.120013672510674</v>
      </c>
    </row>
    <row r="8360" spans="26:35" hidden="1" x14ac:dyDescent="0.25">
      <c r="Z8360"/>
      <c r="AD8360" s="5">
        <f t="shared" si="546"/>
        <v>48862</v>
      </c>
      <c r="AE8360" s="96" cm="1">
        <f t="array" ref="AE8360">_xlfn.XLOOKUP(AD8359,SELICHistorico[Data],SELICHistorico[SELIC dia]/100,AE8359,0)</f>
        <v>5.4266000000000004E-4</v>
      </c>
      <c r="AF8360" s="80">
        <f t="shared" si="544"/>
        <v>4.1222494391301989</v>
      </c>
      <c r="AG8360" s="123">
        <f t="shared" si="543"/>
        <v>4122.2494390000002</v>
      </c>
      <c r="AH8360" s="126" cm="1">
        <f t="array" ref="AH8360">_xlfn.XLOOKUP(AD8359,CDIHistorico_[Data],CDIHistorico_[CDI dia]/100,AH8359,0)</f>
        <v>5.4266000000000004E-4</v>
      </c>
      <c r="AI8360" s="2">
        <f t="shared" si="545"/>
        <v>4.1222494391301989</v>
      </c>
    </row>
    <row r="8361" spans="26:35" hidden="1" x14ac:dyDescent="0.25">
      <c r="Z8361"/>
      <c r="AD8361" s="5">
        <f t="shared" si="546"/>
        <v>48863</v>
      </c>
      <c r="AE8361" s="96" cm="1">
        <f t="array" ref="AE8361">_xlfn.XLOOKUP(AD8360,SELICHistorico[Data],SELICHistorico[SELIC dia]/100,AE8360,0)</f>
        <v>5.4266000000000004E-4</v>
      </c>
      <c r="AF8361" s="80">
        <f t="shared" si="544"/>
        <v>4.1244864190108377</v>
      </c>
      <c r="AG8361" s="123">
        <f t="shared" si="543"/>
        <v>4124.4864189999998</v>
      </c>
      <c r="AH8361" s="126" cm="1">
        <f t="array" ref="AH8361">_xlfn.XLOOKUP(AD8360,CDIHistorico_[Data],CDIHistorico_[CDI dia]/100,AH8360,0)</f>
        <v>5.4266000000000004E-4</v>
      </c>
      <c r="AI8361" s="2">
        <f t="shared" si="545"/>
        <v>4.1244864190108377</v>
      </c>
    </row>
    <row r="8362" spans="26:35" hidden="1" x14ac:dyDescent="0.25">
      <c r="Z8362"/>
      <c r="AD8362" s="5">
        <f t="shared" si="546"/>
        <v>48865</v>
      </c>
      <c r="AE8362" s="96" cm="1">
        <f t="array" ref="AE8362">_xlfn.XLOOKUP(AD8361,SELICHistorico[Data],SELICHistorico[SELIC dia]/100,AE8361,0)</f>
        <v>5.4266000000000004E-4</v>
      </c>
      <c r="AF8362" s="80">
        <f t="shared" si="544"/>
        <v>4.1267246128109782</v>
      </c>
      <c r="AG8362" s="123">
        <f t="shared" si="543"/>
        <v>4126.724612</v>
      </c>
      <c r="AH8362" s="126" cm="1">
        <f t="array" ref="AH8362">_xlfn.XLOOKUP(AD8361,CDIHistorico_[Data],CDIHistorico_[CDI dia]/100,AH8361,0)</f>
        <v>5.4266000000000004E-4</v>
      </c>
      <c r="AI8362" s="2">
        <f t="shared" si="545"/>
        <v>4.1267246128109782</v>
      </c>
    </row>
    <row r="8363" spans="26:35" hidden="1" x14ac:dyDescent="0.25">
      <c r="Z8363"/>
      <c r="AD8363" s="5">
        <f t="shared" si="546"/>
        <v>48866</v>
      </c>
      <c r="AE8363" s="96" cm="1">
        <f t="array" ref="AE8363">_xlfn.XLOOKUP(AD8362,SELICHistorico[Data],SELICHistorico[SELIC dia]/100,AE8362,0)</f>
        <v>5.4266000000000004E-4</v>
      </c>
      <c r="AF8363" s="80">
        <f t="shared" si="544"/>
        <v>4.1289640211893666</v>
      </c>
      <c r="AG8363" s="123">
        <f t="shared" si="543"/>
        <v>4128.9640209999998</v>
      </c>
      <c r="AH8363" s="126" cm="1">
        <f t="array" ref="AH8363">_xlfn.XLOOKUP(AD8362,CDIHistorico_[Data],CDIHistorico_[CDI dia]/100,AH8362,0)</f>
        <v>5.4266000000000004E-4</v>
      </c>
      <c r="AI8363" s="2">
        <f t="shared" si="545"/>
        <v>4.1289640211893666</v>
      </c>
    </row>
    <row r="8364" spans="26:35" hidden="1" x14ac:dyDescent="0.25">
      <c r="Z8364"/>
      <c r="AD8364" s="5">
        <f t="shared" si="546"/>
        <v>48869</v>
      </c>
      <c r="AE8364" s="96" cm="1">
        <f t="array" ref="AE8364">_xlfn.XLOOKUP(AD8363,SELICHistorico[Data],SELICHistorico[SELIC dia]/100,AE8363,0)</f>
        <v>5.4266000000000004E-4</v>
      </c>
      <c r="AF8364" s="80">
        <f t="shared" si="544"/>
        <v>4.1312046448051056</v>
      </c>
      <c r="AG8364" s="123">
        <f t="shared" si="543"/>
        <v>4131.2046440000004</v>
      </c>
      <c r="AH8364" s="126" cm="1">
        <f t="array" ref="AH8364">_xlfn.XLOOKUP(AD8363,CDIHistorico_[Data],CDIHistorico_[CDI dia]/100,AH8363,0)</f>
        <v>5.4266000000000004E-4</v>
      </c>
      <c r="AI8364" s="2">
        <f t="shared" si="545"/>
        <v>4.1312046448051056</v>
      </c>
    </row>
    <row r="8365" spans="26:35" hidden="1" x14ac:dyDescent="0.25">
      <c r="Z8365"/>
      <c r="AD8365" s="5">
        <f t="shared" si="546"/>
        <v>48870</v>
      </c>
      <c r="AE8365" s="96" cm="1">
        <f t="array" ref="AE8365">_xlfn.XLOOKUP(AD8364,SELICHistorico[Data],SELICHistorico[SELIC dia]/100,AE8364,0)</f>
        <v>5.4266000000000004E-4</v>
      </c>
      <c r="AF8365" s="80">
        <f t="shared" si="544"/>
        <v>4.1334464843176555</v>
      </c>
      <c r="AG8365" s="123">
        <f t="shared" si="543"/>
        <v>4133.4464840000001</v>
      </c>
      <c r="AH8365" s="126" cm="1">
        <f t="array" ref="AH8365">_xlfn.XLOOKUP(AD8364,CDIHistorico_[Data],CDIHistorico_[CDI dia]/100,AH8364,0)</f>
        <v>5.4266000000000004E-4</v>
      </c>
      <c r="AI8365" s="2">
        <f t="shared" si="545"/>
        <v>4.1334464843176555</v>
      </c>
    </row>
    <row r="8366" spans="26:35" hidden="1" x14ac:dyDescent="0.25">
      <c r="Z8366"/>
      <c r="AD8366" s="5">
        <f t="shared" si="546"/>
        <v>48871</v>
      </c>
      <c r="AE8366" s="96" cm="1">
        <f t="array" ref="AE8366">_xlfn.XLOOKUP(AD8365,SELICHistorico[Data],SELICHistorico[SELIC dia]/100,AE8365,0)</f>
        <v>5.4266000000000004E-4</v>
      </c>
      <c r="AF8366" s="80">
        <f t="shared" si="544"/>
        <v>4.135689540386835</v>
      </c>
      <c r="AG8366" s="123">
        <f t="shared" si="543"/>
        <v>4135.6895400000003</v>
      </c>
      <c r="AH8366" s="126" cm="1">
        <f t="array" ref="AH8366">_xlfn.XLOOKUP(AD8365,CDIHistorico_[Data],CDIHistorico_[CDI dia]/100,AH8365,0)</f>
        <v>5.4266000000000004E-4</v>
      </c>
      <c r="AI8366" s="2">
        <f t="shared" si="545"/>
        <v>4.135689540386835</v>
      </c>
    </row>
    <row r="8367" spans="26:35" hidden="1" x14ac:dyDescent="0.25">
      <c r="Z8367"/>
      <c r="AD8367" s="5">
        <f t="shared" si="546"/>
        <v>48872</v>
      </c>
      <c r="AE8367" s="96" cm="1">
        <f t="array" ref="AE8367">_xlfn.XLOOKUP(AD8366,SELICHistorico[Data],SELICHistorico[SELIC dia]/100,AE8366,0)</f>
        <v>5.4266000000000004E-4</v>
      </c>
      <c r="AF8367" s="80">
        <f t="shared" si="544"/>
        <v>4.1379338136728219</v>
      </c>
      <c r="AG8367" s="123">
        <f t="shared" si="543"/>
        <v>4137.9338129999996</v>
      </c>
      <c r="AH8367" s="126" cm="1">
        <f t="array" ref="AH8367">_xlfn.XLOOKUP(AD8366,CDIHistorico_[Data],CDIHistorico_[CDI dia]/100,AH8366,0)</f>
        <v>5.4266000000000004E-4</v>
      </c>
      <c r="AI8367" s="2">
        <f t="shared" si="545"/>
        <v>4.1379338136728219</v>
      </c>
    </row>
    <row r="8368" spans="26:35" hidden="1" x14ac:dyDescent="0.25">
      <c r="Z8368"/>
      <c r="AD8368" s="5">
        <f t="shared" si="546"/>
        <v>48873</v>
      </c>
      <c r="AE8368" s="96" cm="1">
        <f t="array" ref="AE8368">_xlfn.XLOOKUP(AD8367,SELICHistorico[Data],SELICHistorico[SELIC dia]/100,AE8367,0)</f>
        <v>5.4266000000000004E-4</v>
      </c>
      <c r="AF8368" s="80">
        <f t="shared" si="544"/>
        <v>4.1401793048361499</v>
      </c>
      <c r="AG8368" s="123">
        <f t="shared" si="543"/>
        <v>4140.1793040000002</v>
      </c>
      <c r="AH8368" s="126" cm="1">
        <f t="array" ref="AH8368">_xlfn.XLOOKUP(AD8367,CDIHistorico_[Data],CDIHistorico_[CDI dia]/100,AH8367,0)</f>
        <v>5.4266000000000004E-4</v>
      </c>
      <c r="AI8368" s="2">
        <f t="shared" si="545"/>
        <v>4.1401793048361499</v>
      </c>
    </row>
    <row r="8369" spans="26:35" hidden="1" x14ac:dyDescent="0.25">
      <c r="Z8369"/>
      <c r="AD8369" s="5">
        <f t="shared" si="546"/>
        <v>48876</v>
      </c>
      <c r="AE8369" s="96" cm="1">
        <f t="array" ref="AE8369">_xlfn.XLOOKUP(AD8368,SELICHistorico[Data],SELICHistorico[SELIC dia]/100,AE8368,0)</f>
        <v>5.4266000000000004E-4</v>
      </c>
      <c r="AF8369" s="80">
        <f t="shared" si="544"/>
        <v>4.1424260145377128</v>
      </c>
      <c r="AG8369" s="123">
        <f t="shared" si="543"/>
        <v>4142.4260139999997</v>
      </c>
      <c r="AH8369" s="126" cm="1">
        <f t="array" ref="AH8369">_xlfn.XLOOKUP(AD8368,CDIHistorico_[Data],CDIHistorico_[CDI dia]/100,AH8368,0)</f>
        <v>5.4266000000000004E-4</v>
      </c>
      <c r="AI8369" s="2">
        <f t="shared" si="545"/>
        <v>4.1424260145377128</v>
      </c>
    </row>
    <row r="8370" spans="26:35" hidden="1" x14ac:dyDescent="0.25">
      <c r="Z8370"/>
      <c r="AD8370" s="5">
        <f t="shared" si="546"/>
        <v>48877</v>
      </c>
      <c r="AE8370" s="96" cm="1">
        <f t="array" ref="AE8370">_xlfn.XLOOKUP(AD8369,SELICHistorico[Data],SELICHistorico[SELIC dia]/100,AE8369,0)</f>
        <v>5.4266000000000004E-4</v>
      </c>
      <c r="AF8370" s="80">
        <f t="shared" si="544"/>
        <v>4.1446739434387618</v>
      </c>
      <c r="AG8370" s="123">
        <f t="shared" si="543"/>
        <v>4144.6739429999998</v>
      </c>
      <c r="AH8370" s="126" cm="1">
        <f t="array" ref="AH8370">_xlfn.XLOOKUP(AD8369,CDIHistorico_[Data],CDIHistorico_[CDI dia]/100,AH8369,0)</f>
        <v>5.4266000000000004E-4</v>
      </c>
      <c r="AI8370" s="2">
        <f t="shared" si="545"/>
        <v>4.1446739434387618</v>
      </c>
    </row>
    <row r="8371" spans="26:35" hidden="1" x14ac:dyDescent="0.25">
      <c r="Z8371"/>
      <c r="AD8371" s="5">
        <f t="shared" si="546"/>
        <v>48878</v>
      </c>
      <c r="AE8371" s="96" cm="1">
        <f t="array" ref="AE8371">_xlfn.XLOOKUP(AD8370,SELICHistorico[Data],SELICHistorico[SELIC dia]/100,AE8370,0)</f>
        <v>5.4266000000000004E-4</v>
      </c>
      <c r="AF8371" s="80">
        <f t="shared" si="544"/>
        <v>4.1469230922009084</v>
      </c>
      <c r="AG8371" s="123">
        <f t="shared" si="543"/>
        <v>4146.923092</v>
      </c>
      <c r="AH8371" s="126" cm="1">
        <f t="array" ref="AH8371">_xlfn.XLOOKUP(AD8370,CDIHistorico_[Data],CDIHistorico_[CDI dia]/100,AH8370,0)</f>
        <v>5.4266000000000004E-4</v>
      </c>
      <c r="AI8371" s="2">
        <f t="shared" si="545"/>
        <v>4.1469230922009084</v>
      </c>
    </row>
    <row r="8372" spans="26:35" hidden="1" x14ac:dyDescent="0.25">
      <c r="Z8372"/>
      <c r="AD8372" s="5">
        <f t="shared" si="546"/>
        <v>48879</v>
      </c>
      <c r="AE8372" s="96" cm="1">
        <f t="array" ref="AE8372">_xlfn.XLOOKUP(AD8371,SELICHistorico[Data],SELICHistorico[SELIC dia]/100,AE8371,0)</f>
        <v>5.4266000000000004E-4</v>
      </c>
      <c r="AF8372" s="80">
        <f t="shared" si="544"/>
        <v>4.1491734614861224</v>
      </c>
      <c r="AG8372" s="123">
        <f t="shared" si="543"/>
        <v>4149.1734610000003</v>
      </c>
      <c r="AH8372" s="126" cm="1">
        <f t="array" ref="AH8372">_xlfn.XLOOKUP(AD8371,CDIHistorico_[Data],CDIHistorico_[CDI dia]/100,AH8371,0)</f>
        <v>5.4266000000000004E-4</v>
      </c>
      <c r="AI8372" s="2">
        <f t="shared" si="545"/>
        <v>4.1491734614861224</v>
      </c>
    </row>
    <row r="8373" spans="26:35" hidden="1" x14ac:dyDescent="0.25">
      <c r="Z8373"/>
      <c r="AD8373" s="5">
        <f t="shared" si="546"/>
        <v>48880</v>
      </c>
      <c r="AE8373" s="96" cm="1">
        <f t="array" ref="AE8373">_xlfn.XLOOKUP(AD8372,SELICHistorico[Data],SELICHistorico[SELIC dia]/100,AE8372,0)</f>
        <v>5.4266000000000004E-4</v>
      </c>
      <c r="AF8373" s="80">
        <f t="shared" si="544"/>
        <v>4.1514250519567328</v>
      </c>
      <c r="AG8373" s="123">
        <f t="shared" si="543"/>
        <v>4151.4250510000002</v>
      </c>
      <c r="AH8373" s="126" cm="1">
        <f t="array" ref="AH8373">_xlfn.XLOOKUP(AD8372,CDIHistorico_[Data],CDIHistorico_[CDI dia]/100,AH8372,0)</f>
        <v>5.4266000000000004E-4</v>
      </c>
      <c r="AI8373" s="2">
        <f t="shared" si="545"/>
        <v>4.1514250519567328</v>
      </c>
    </row>
    <row r="8374" spans="26:35" hidden="1" x14ac:dyDescent="0.25">
      <c r="Z8374"/>
      <c r="AD8374" s="5">
        <f t="shared" si="546"/>
        <v>48883</v>
      </c>
      <c r="AE8374" s="96" cm="1">
        <f t="array" ref="AE8374">_xlfn.XLOOKUP(AD8373,SELICHistorico[Data],SELICHistorico[SELIC dia]/100,AE8373,0)</f>
        <v>5.4266000000000004E-4</v>
      </c>
      <c r="AF8374" s="80">
        <f t="shared" si="544"/>
        <v>4.1536778642754282</v>
      </c>
      <c r="AG8374" s="123">
        <f t="shared" si="543"/>
        <v>4153.6778640000002</v>
      </c>
      <c r="AH8374" s="126" cm="1">
        <f t="array" ref="AH8374">_xlfn.XLOOKUP(AD8373,CDIHistorico_[Data],CDIHistorico_[CDI dia]/100,AH8373,0)</f>
        <v>5.4266000000000004E-4</v>
      </c>
      <c r="AI8374" s="2">
        <f t="shared" si="545"/>
        <v>4.1536778642754282</v>
      </c>
    </row>
    <row r="8375" spans="26:35" hidden="1" x14ac:dyDescent="0.25">
      <c r="Z8375"/>
      <c r="AD8375" s="5">
        <f t="shared" si="546"/>
        <v>48884</v>
      </c>
      <c r="AE8375" s="96" cm="1">
        <f t="array" ref="AE8375">_xlfn.XLOOKUP(AD8374,SELICHistorico[Data],SELICHistorico[SELIC dia]/100,AE8374,0)</f>
        <v>5.4266000000000004E-4</v>
      </c>
      <c r="AF8375" s="80">
        <f t="shared" si="544"/>
        <v>4.1559318991052558</v>
      </c>
      <c r="AG8375" s="123">
        <f t="shared" si="543"/>
        <v>4155.9318990000002</v>
      </c>
      <c r="AH8375" s="126" cm="1">
        <f t="array" ref="AH8375">_xlfn.XLOOKUP(AD8374,CDIHistorico_[Data],CDIHistorico_[CDI dia]/100,AH8374,0)</f>
        <v>5.4266000000000004E-4</v>
      </c>
      <c r="AI8375" s="2">
        <f t="shared" si="545"/>
        <v>4.1559318991052558</v>
      </c>
    </row>
    <row r="8376" spans="26:35" hidden="1" x14ac:dyDescent="0.25">
      <c r="Z8376"/>
      <c r="AD8376" s="5">
        <f t="shared" si="546"/>
        <v>48886</v>
      </c>
      <c r="AE8376" s="96" cm="1">
        <f t="array" ref="AE8376">_xlfn.XLOOKUP(AD8375,SELICHistorico[Data],SELICHistorico[SELIC dia]/100,AE8375,0)</f>
        <v>5.4266000000000004E-4</v>
      </c>
      <c r="AF8376" s="80">
        <f t="shared" si="544"/>
        <v>4.1581871571096247</v>
      </c>
      <c r="AG8376" s="123">
        <f t="shared" si="543"/>
        <v>4158.1871570000003</v>
      </c>
      <c r="AH8376" s="126" cm="1">
        <f t="array" ref="AH8376">_xlfn.XLOOKUP(AD8375,CDIHistorico_[Data],CDIHistorico_[CDI dia]/100,AH8375,0)</f>
        <v>5.4266000000000004E-4</v>
      </c>
      <c r="AI8376" s="2">
        <f t="shared" si="545"/>
        <v>4.1581871571096247</v>
      </c>
    </row>
    <row r="8377" spans="26:35" hidden="1" x14ac:dyDescent="0.25">
      <c r="Z8377"/>
      <c r="AD8377" s="5">
        <f t="shared" si="546"/>
        <v>48887</v>
      </c>
      <c r="AE8377" s="96" cm="1">
        <f t="array" ref="AE8377">_xlfn.XLOOKUP(AD8376,SELICHistorico[Data],SELICHistorico[SELIC dia]/100,AE8376,0)</f>
        <v>5.4266000000000004E-4</v>
      </c>
      <c r="AF8377" s="80">
        <f t="shared" si="544"/>
        <v>4.1604436389523016</v>
      </c>
      <c r="AG8377" s="123">
        <f t="shared" si="543"/>
        <v>4160.4436379999997</v>
      </c>
      <c r="AH8377" s="126" cm="1">
        <f t="array" ref="AH8377">_xlfn.XLOOKUP(AD8376,CDIHistorico_[Data],CDIHistorico_[CDI dia]/100,AH8376,0)</f>
        <v>5.4266000000000004E-4</v>
      </c>
      <c r="AI8377" s="2">
        <f t="shared" si="545"/>
        <v>4.1604436389523016</v>
      </c>
    </row>
    <row r="8378" spans="26:35" hidden="1" x14ac:dyDescent="0.25">
      <c r="Z8378"/>
      <c r="AD8378" s="5">
        <f t="shared" si="546"/>
        <v>48890</v>
      </c>
      <c r="AE8378" s="96" cm="1">
        <f t="array" ref="AE8378">_xlfn.XLOOKUP(AD8377,SELICHistorico[Data],SELICHistorico[SELIC dia]/100,AE8377,0)</f>
        <v>5.4266000000000004E-4</v>
      </c>
      <c r="AF8378" s="80">
        <f t="shared" si="544"/>
        <v>4.1627013452974158</v>
      </c>
      <c r="AG8378" s="123">
        <f t="shared" si="543"/>
        <v>4162.7013450000004</v>
      </c>
      <c r="AH8378" s="126" cm="1">
        <f t="array" ref="AH8378">_xlfn.XLOOKUP(AD8377,CDIHistorico_[Data],CDIHistorico_[CDI dia]/100,AH8377,0)</f>
        <v>5.4266000000000004E-4</v>
      </c>
      <c r="AI8378" s="2">
        <f t="shared" si="545"/>
        <v>4.1627013452974158</v>
      </c>
    </row>
    <row r="8379" spans="26:35" hidden="1" x14ac:dyDescent="0.25">
      <c r="Z8379"/>
      <c r="AD8379" s="5">
        <f t="shared" si="546"/>
        <v>48891</v>
      </c>
      <c r="AE8379" s="96" cm="1">
        <f t="array" ref="AE8379">_xlfn.XLOOKUP(AD8378,SELICHistorico[Data],SELICHistorico[SELIC dia]/100,AE8378,0)</f>
        <v>5.4266000000000004E-4</v>
      </c>
      <c r="AF8379" s="80">
        <f t="shared" si="544"/>
        <v>4.1649602768094551</v>
      </c>
      <c r="AG8379" s="123">
        <f t="shared" si="543"/>
        <v>4164.9602759999998</v>
      </c>
      <c r="AH8379" s="126" cm="1">
        <f t="array" ref="AH8379">_xlfn.XLOOKUP(AD8378,CDIHistorico_[Data],CDIHistorico_[CDI dia]/100,AH8378,0)</f>
        <v>5.4266000000000004E-4</v>
      </c>
      <c r="AI8379" s="2">
        <f t="shared" si="545"/>
        <v>4.1649602768094551</v>
      </c>
    </row>
    <row r="8380" spans="26:35" hidden="1" x14ac:dyDescent="0.25">
      <c r="Z8380"/>
      <c r="AD8380" s="5">
        <f t="shared" si="546"/>
        <v>48892</v>
      </c>
      <c r="AE8380" s="96" cm="1">
        <f t="array" ref="AE8380">_xlfn.XLOOKUP(AD8379,SELICHistorico[Data],SELICHistorico[SELIC dia]/100,AE8379,0)</f>
        <v>5.4266000000000004E-4</v>
      </c>
      <c r="AF8380" s="80">
        <f t="shared" si="544"/>
        <v>4.1672204341532684</v>
      </c>
      <c r="AG8380" s="123">
        <f t="shared" si="543"/>
        <v>4167.2204339999998</v>
      </c>
      <c r="AH8380" s="126" cm="1">
        <f t="array" ref="AH8380">_xlfn.XLOOKUP(AD8379,CDIHistorico_[Data],CDIHistorico_[CDI dia]/100,AH8379,0)</f>
        <v>5.4266000000000004E-4</v>
      </c>
      <c r="AI8380" s="2">
        <f t="shared" si="545"/>
        <v>4.1672204341532684</v>
      </c>
    </row>
    <row r="8381" spans="26:35" hidden="1" x14ac:dyDescent="0.25">
      <c r="Z8381"/>
      <c r="AD8381" s="5">
        <f t="shared" si="546"/>
        <v>48893</v>
      </c>
      <c r="AE8381" s="96" cm="1">
        <f t="array" ref="AE8381">_xlfn.XLOOKUP(AD8380,SELICHistorico[Data],SELICHistorico[SELIC dia]/100,AE8380,0)</f>
        <v>5.4266000000000004E-4</v>
      </c>
      <c r="AF8381" s="80">
        <f t="shared" si="544"/>
        <v>4.1694818179940665</v>
      </c>
      <c r="AG8381" s="123">
        <f t="shared" si="543"/>
        <v>4169.4818169999999</v>
      </c>
      <c r="AH8381" s="126" cm="1">
        <f t="array" ref="AH8381">_xlfn.XLOOKUP(AD8380,CDIHistorico_[Data],CDIHistorico_[CDI dia]/100,AH8380,0)</f>
        <v>5.4266000000000004E-4</v>
      </c>
      <c r="AI8381" s="2">
        <f t="shared" si="545"/>
        <v>4.1694818179940665</v>
      </c>
    </row>
    <row r="8382" spans="26:35" hidden="1" x14ac:dyDescent="0.25">
      <c r="Z8382"/>
      <c r="AD8382" s="5">
        <f t="shared" si="546"/>
        <v>48894</v>
      </c>
      <c r="AE8382" s="96" cm="1">
        <f t="array" ref="AE8382">_xlfn.XLOOKUP(AD8381,SELICHistorico[Data],SELICHistorico[SELIC dia]/100,AE8381,0)</f>
        <v>5.4266000000000004E-4</v>
      </c>
      <c r="AF8382" s="80">
        <f t="shared" si="544"/>
        <v>4.1717444289974193</v>
      </c>
      <c r="AG8382" s="123">
        <f t="shared" si="543"/>
        <v>4171.744428</v>
      </c>
      <c r="AH8382" s="126" cm="1">
        <f t="array" ref="AH8382">_xlfn.XLOOKUP(AD8381,CDIHistorico_[Data],CDIHistorico_[CDI dia]/100,AH8381,0)</f>
        <v>5.4266000000000004E-4</v>
      </c>
      <c r="AI8382" s="2">
        <f t="shared" si="545"/>
        <v>4.1717444289974193</v>
      </c>
    </row>
    <row r="8383" spans="26:35" hidden="1" x14ac:dyDescent="0.25">
      <c r="Z8383"/>
      <c r="AD8383" s="5">
        <f t="shared" si="546"/>
        <v>48897</v>
      </c>
      <c r="AE8383" s="96" cm="1">
        <f t="array" ref="AE8383">_xlfn.XLOOKUP(AD8382,SELICHistorico[Data],SELICHistorico[SELIC dia]/100,AE8382,0)</f>
        <v>5.4266000000000004E-4</v>
      </c>
      <c r="AF8383" s="80">
        <f t="shared" si="544"/>
        <v>4.1740082678292589</v>
      </c>
      <c r="AG8383" s="123">
        <f t="shared" si="543"/>
        <v>4174.0082670000002</v>
      </c>
      <c r="AH8383" s="126" cm="1">
        <f t="array" ref="AH8383">_xlfn.XLOOKUP(AD8382,CDIHistorico_[Data],CDIHistorico_[CDI dia]/100,AH8382,0)</f>
        <v>5.4266000000000004E-4</v>
      </c>
      <c r="AI8383" s="2">
        <f t="shared" si="545"/>
        <v>4.1740082678292589</v>
      </c>
    </row>
    <row r="8384" spans="26:35" hidden="1" x14ac:dyDescent="0.25">
      <c r="Z8384"/>
      <c r="AD8384" s="5">
        <f t="shared" si="546"/>
        <v>48899</v>
      </c>
      <c r="AE8384" s="96" cm="1">
        <f t="array" ref="AE8384">_xlfn.XLOOKUP(AD8383,SELICHistorico[Data],SELICHistorico[SELIC dia]/100,AE8383,0)</f>
        <v>5.4266000000000004E-4</v>
      </c>
      <c r="AF8384" s="80">
        <f t="shared" si="544"/>
        <v>4.1762733351558792</v>
      </c>
      <c r="AG8384" s="123">
        <f t="shared" si="543"/>
        <v>4176.2733349999999</v>
      </c>
      <c r="AH8384" s="126" cm="1">
        <f t="array" ref="AH8384">_xlfn.XLOOKUP(AD8383,CDIHistorico_[Data],CDIHistorico_[CDI dia]/100,AH8383,0)</f>
        <v>5.4266000000000004E-4</v>
      </c>
      <c r="AI8384" s="2">
        <f t="shared" si="545"/>
        <v>4.1762733351558792</v>
      </c>
    </row>
    <row r="8385" spans="26:35" hidden="1" x14ac:dyDescent="0.25">
      <c r="Z8385"/>
      <c r="AD8385" s="5">
        <f t="shared" si="546"/>
        <v>48900</v>
      </c>
      <c r="AE8385" s="96" cm="1">
        <f t="array" ref="AE8385">_xlfn.XLOOKUP(AD8384,SELICHistorico[Data],SELICHistorico[SELIC dia]/100,AE8384,0)</f>
        <v>5.4266000000000004E-4</v>
      </c>
      <c r="AF8385" s="80">
        <f t="shared" si="544"/>
        <v>4.1785396316439352</v>
      </c>
      <c r="AG8385" s="123">
        <f t="shared" si="543"/>
        <v>4178.5396309999996</v>
      </c>
      <c r="AH8385" s="126" cm="1">
        <f t="array" ref="AH8385">_xlfn.XLOOKUP(AD8384,CDIHistorico_[Data],CDIHistorico_[CDI dia]/100,AH8384,0)</f>
        <v>5.4266000000000004E-4</v>
      </c>
      <c r="AI8385" s="2">
        <f t="shared" si="545"/>
        <v>4.1785396316439352</v>
      </c>
    </row>
    <row r="8386" spans="26:35" hidden="1" x14ac:dyDescent="0.25">
      <c r="Z8386"/>
      <c r="AD8386" s="5">
        <f t="shared" si="546"/>
        <v>48901</v>
      </c>
      <c r="AE8386" s="96" cm="1">
        <f t="array" ref="AE8386">_xlfn.XLOOKUP(AD8385,SELICHistorico[Data],SELICHistorico[SELIC dia]/100,AE8385,0)</f>
        <v>5.4266000000000004E-4</v>
      </c>
      <c r="AF8386" s="80">
        <f t="shared" si="544"/>
        <v>4.1808071579604436</v>
      </c>
      <c r="AG8386" s="123">
        <f t="shared" si="543"/>
        <v>4180.8071570000002</v>
      </c>
      <c r="AH8386" s="126" cm="1">
        <f t="array" ref="AH8386">_xlfn.XLOOKUP(AD8385,CDIHistorico_[Data],CDIHistorico_[CDI dia]/100,AH8385,0)</f>
        <v>5.4266000000000004E-4</v>
      </c>
      <c r="AI8386" s="2">
        <f t="shared" si="545"/>
        <v>4.1808071579604436</v>
      </c>
    </row>
    <row r="8387" spans="26:35" hidden="1" x14ac:dyDescent="0.25">
      <c r="Z8387"/>
      <c r="AD8387" s="5">
        <f t="shared" si="546"/>
        <v>48904</v>
      </c>
      <c r="AE8387" s="96" cm="1">
        <f t="array" ref="AE8387">_xlfn.XLOOKUP(AD8386,SELICHistorico[Data],SELICHistorico[SELIC dia]/100,AE8386,0)</f>
        <v>5.4266000000000004E-4</v>
      </c>
      <c r="AF8387" s="80">
        <f t="shared" si="544"/>
        <v>4.1830759147727825</v>
      </c>
      <c r="AG8387" s="123">
        <f t="shared" si="543"/>
        <v>4183.075914</v>
      </c>
      <c r="AH8387" s="126" cm="1">
        <f t="array" ref="AH8387">_xlfn.XLOOKUP(AD8386,CDIHistorico_[Data],CDIHistorico_[CDI dia]/100,AH8386,0)</f>
        <v>5.4266000000000004E-4</v>
      </c>
      <c r="AI8387" s="2">
        <f t="shared" si="545"/>
        <v>4.1830759147727825</v>
      </c>
    </row>
    <row r="8388" spans="26:35" hidden="1" x14ac:dyDescent="0.25">
      <c r="Z8388"/>
      <c r="AD8388" s="5">
        <f t="shared" si="546"/>
        <v>48905</v>
      </c>
      <c r="AE8388" s="96" cm="1">
        <f t="array" ref="AE8388">_xlfn.XLOOKUP(AD8387,SELICHistorico[Data],SELICHistorico[SELIC dia]/100,AE8387,0)</f>
        <v>5.4266000000000004E-4</v>
      </c>
      <c r="AF8388" s="80">
        <f t="shared" si="544"/>
        <v>4.1853459027486934</v>
      </c>
      <c r="AG8388" s="123">
        <f t="shared" si="543"/>
        <v>4185.345902</v>
      </c>
      <c r="AH8388" s="126" cm="1">
        <f t="array" ref="AH8388">_xlfn.XLOOKUP(AD8387,CDIHistorico_[Data],CDIHistorico_[CDI dia]/100,AH8387,0)</f>
        <v>5.4266000000000004E-4</v>
      </c>
      <c r="AI8388" s="2">
        <f t="shared" si="545"/>
        <v>4.1853459027486934</v>
      </c>
    </row>
    <row r="8389" spans="26:35" hidden="1" x14ac:dyDescent="0.25">
      <c r="Z8389"/>
      <c r="AD8389" s="5">
        <f t="shared" si="546"/>
        <v>48906</v>
      </c>
      <c r="AE8389" s="96" cm="1">
        <f t="array" ref="AE8389">_xlfn.XLOOKUP(AD8388,SELICHistorico[Data],SELICHistorico[SELIC dia]/100,AE8388,0)</f>
        <v>5.4266000000000004E-4</v>
      </c>
      <c r="AF8389" s="80">
        <f t="shared" si="544"/>
        <v>4.1876171225562793</v>
      </c>
      <c r="AG8389" s="123">
        <f t="shared" si="543"/>
        <v>4187.6171219999997</v>
      </c>
      <c r="AH8389" s="126" cm="1">
        <f t="array" ref="AH8389">_xlfn.XLOOKUP(AD8388,CDIHistorico_[Data],CDIHistorico_[CDI dia]/100,AH8388,0)</f>
        <v>5.4266000000000004E-4</v>
      </c>
      <c r="AI8389" s="2">
        <f t="shared" si="545"/>
        <v>4.1876171225562793</v>
      </c>
    </row>
    <row r="8390" spans="26:35" hidden="1" x14ac:dyDescent="0.25">
      <c r="Z8390"/>
      <c r="AD8390" s="5">
        <f t="shared" si="546"/>
        <v>48907</v>
      </c>
      <c r="AE8390" s="96" cm="1">
        <f t="array" ref="AE8390">_xlfn.XLOOKUP(AD8389,SELICHistorico[Data],SELICHistorico[SELIC dia]/100,AE8389,0)</f>
        <v>5.4266000000000004E-4</v>
      </c>
      <c r="AF8390" s="80">
        <f t="shared" si="544"/>
        <v>4.1898895748640061</v>
      </c>
      <c r="AG8390" s="123">
        <f t="shared" si="543"/>
        <v>4189.8895739999998</v>
      </c>
      <c r="AH8390" s="126" cm="1">
        <f t="array" ref="AH8390">_xlfn.XLOOKUP(AD8389,CDIHistorico_[Data],CDIHistorico_[CDI dia]/100,AH8389,0)</f>
        <v>5.4266000000000004E-4</v>
      </c>
      <c r="AI8390" s="2">
        <f t="shared" si="545"/>
        <v>4.1898895748640061</v>
      </c>
    </row>
    <row r="8391" spans="26:35" hidden="1" x14ac:dyDescent="0.25">
      <c r="Z8391"/>
      <c r="AD8391" s="5">
        <f t="shared" si="546"/>
        <v>48908</v>
      </c>
      <c r="AE8391" s="96" cm="1">
        <f t="array" ref="AE8391">_xlfn.XLOOKUP(AD8390,SELICHistorico[Data],SELICHistorico[SELIC dia]/100,AE8390,0)</f>
        <v>5.4266000000000004E-4</v>
      </c>
      <c r="AF8391" s="80">
        <f t="shared" si="544"/>
        <v>4.1921632603407017</v>
      </c>
      <c r="AG8391" s="123">
        <f t="shared" si="543"/>
        <v>4192.1632600000003</v>
      </c>
      <c r="AH8391" s="126" cm="1">
        <f t="array" ref="AH8391">_xlfn.XLOOKUP(AD8390,CDIHistorico_[Data],CDIHistorico_[CDI dia]/100,AH8390,0)</f>
        <v>5.4266000000000004E-4</v>
      </c>
      <c r="AI8391" s="2">
        <f t="shared" si="545"/>
        <v>4.1921632603407017</v>
      </c>
    </row>
    <row r="8392" spans="26:35" hidden="1" x14ac:dyDescent="0.25">
      <c r="Z8392"/>
      <c r="AD8392" s="5">
        <f t="shared" si="546"/>
        <v>48911</v>
      </c>
      <c r="AE8392" s="96" cm="1">
        <f t="array" ref="AE8392">_xlfn.XLOOKUP(AD8391,SELICHistorico[Data],SELICHistorico[SELIC dia]/100,AE8391,0)</f>
        <v>5.4266000000000004E-4</v>
      </c>
      <c r="AF8392" s="80">
        <f t="shared" si="544"/>
        <v>4.1944381796555588</v>
      </c>
      <c r="AG8392" s="123">
        <f t="shared" si="543"/>
        <v>4194.4381789999998</v>
      </c>
      <c r="AH8392" s="126" cm="1">
        <f t="array" ref="AH8392">_xlfn.XLOOKUP(AD8391,CDIHistorico_[Data],CDIHistorico_[CDI dia]/100,AH8391,0)</f>
        <v>5.4266000000000004E-4</v>
      </c>
      <c r="AI8392" s="2">
        <f t="shared" si="545"/>
        <v>4.1944381796555588</v>
      </c>
    </row>
    <row r="8393" spans="26:35" hidden="1" x14ac:dyDescent="0.25">
      <c r="Z8393"/>
      <c r="AD8393" s="5">
        <f t="shared" si="546"/>
        <v>48912</v>
      </c>
      <c r="AE8393" s="96" cm="1">
        <f t="array" ref="AE8393">_xlfn.XLOOKUP(AD8392,SELICHistorico[Data],SELICHistorico[SELIC dia]/100,AE8392,0)</f>
        <v>5.4266000000000004E-4</v>
      </c>
      <c r="AF8393" s="80">
        <f t="shared" si="544"/>
        <v>4.1967143334781305</v>
      </c>
      <c r="AG8393" s="123">
        <f t="shared" si="543"/>
        <v>4196.7143329999999</v>
      </c>
      <c r="AH8393" s="126" cm="1">
        <f t="array" ref="AH8393">_xlfn.XLOOKUP(AD8392,CDIHistorico_[Data],CDIHistorico_[CDI dia]/100,AH8392,0)</f>
        <v>5.4266000000000004E-4</v>
      </c>
      <c r="AI8393" s="2">
        <f t="shared" si="545"/>
        <v>4.1967143334781305</v>
      </c>
    </row>
    <row r="8394" spans="26:35" hidden="1" x14ac:dyDescent="0.25">
      <c r="Z8394"/>
      <c r="AD8394" s="5">
        <f t="shared" si="546"/>
        <v>48913</v>
      </c>
      <c r="AE8394" s="96" cm="1">
        <f t="array" ref="AE8394">_xlfn.XLOOKUP(AD8393,SELICHistorico[Data],SELICHistorico[SELIC dia]/100,AE8393,0)</f>
        <v>5.4266000000000004E-4</v>
      </c>
      <c r="AF8394" s="80">
        <f t="shared" si="544"/>
        <v>4.1989917224783362</v>
      </c>
      <c r="AG8394" s="123">
        <f t="shared" si="543"/>
        <v>4198.9917219999998</v>
      </c>
      <c r="AH8394" s="126" cm="1">
        <f t="array" ref="AH8394">_xlfn.XLOOKUP(AD8393,CDIHistorico_[Data],CDIHistorico_[CDI dia]/100,AH8393,0)</f>
        <v>5.4266000000000004E-4</v>
      </c>
      <c r="AI8394" s="2">
        <f t="shared" si="545"/>
        <v>4.1989917224783362</v>
      </c>
    </row>
    <row r="8395" spans="26:35" hidden="1" x14ac:dyDescent="0.25">
      <c r="Z8395"/>
      <c r="AD8395" s="5">
        <f t="shared" si="546"/>
        <v>48914</v>
      </c>
      <c r="AE8395" s="96" cm="1">
        <f t="array" ref="AE8395">_xlfn.XLOOKUP(AD8394,SELICHistorico[Data],SELICHistorico[SELIC dia]/100,AE8394,0)</f>
        <v>5.4266000000000004E-4</v>
      </c>
      <c r="AF8395" s="80">
        <f t="shared" si="544"/>
        <v>4.2012703473264565</v>
      </c>
      <c r="AG8395" s="123">
        <f t="shared" si="543"/>
        <v>4201.2703469999997</v>
      </c>
      <c r="AH8395" s="126" cm="1">
        <f t="array" ref="AH8395">_xlfn.XLOOKUP(AD8394,CDIHistorico_[Data],CDIHistorico_[CDI dia]/100,AH8394,0)</f>
        <v>5.4266000000000004E-4</v>
      </c>
      <c r="AI8395" s="2">
        <f t="shared" si="545"/>
        <v>4.2012703473264565</v>
      </c>
    </row>
    <row r="8396" spans="26:35" hidden="1" x14ac:dyDescent="0.25">
      <c r="Z8396"/>
      <c r="AD8396" s="5">
        <f t="shared" si="546"/>
        <v>48915</v>
      </c>
      <c r="AE8396" s="96" cm="1">
        <f t="array" ref="AE8396">_xlfn.XLOOKUP(AD8395,SELICHistorico[Data],SELICHistorico[SELIC dia]/100,AE8395,0)</f>
        <v>5.4266000000000004E-4</v>
      </c>
      <c r="AF8396" s="80">
        <f t="shared" si="544"/>
        <v>4.2035502086931364</v>
      </c>
      <c r="AG8396" s="123">
        <f t="shared" ref="AG8396:AG8413" si="547">TRUNC(1000*AF8396,6)</f>
        <v>4203.5502079999997</v>
      </c>
      <c r="AH8396" s="126" cm="1">
        <f t="array" ref="AH8396">_xlfn.XLOOKUP(AD8395,CDIHistorico_[Data],CDIHistorico_[CDI dia]/100,AH8395,0)</f>
        <v>5.4266000000000004E-4</v>
      </c>
      <c r="AI8396" s="2">
        <f t="shared" si="545"/>
        <v>4.2035502086931364</v>
      </c>
    </row>
    <row r="8397" spans="26:35" hidden="1" x14ac:dyDescent="0.25">
      <c r="Z8397"/>
      <c r="AD8397" s="5">
        <f t="shared" si="546"/>
        <v>48918</v>
      </c>
      <c r="AE8397" s="96" cm="1">
        <f t="array" ref="AE8397">_xlfn.XLOOKUP(AD8396,SELICHistorico[Data],SELICHistorico[SELIC dia]/100,AE8396,0)</f>
        <v>5.4266000000000004E-4</v>
      </c>
      <c r="AF8397" s="80">
        <f t="shared" ref="AF8397:AF8413" si="548">AF8396*(1+AE8397)</f>
        <v>4.2058313072493858</v>
      </c>
      <c r="AG8397" s="123">
        <f t="shared" si="547"/>
        <v>4205.8313070000004</v>
      </c>
      <c r="AH8397" s="126" cm="1">
        <f t="array" ref="AH8397">_xlfn.XLOOKUP(AD8396,CDIHistorico_[Data],CDIHistorico_[CDI dia]/100,AH8396,0)</f>
        <v>5.4266000000000004E-4</v>
      </c>
      <c r="AI8397" s="2">
        <f t="shared" ref="AI8397:AI8413" si="549">AI8396*(1+AH8397)</f>
        <v>4.2058313072493858</v>
      </c>
    </row>
    <row r="8398" spans="26:35" hidden="1" x14ac:dyDescent="0.25">
      <c r="Z8398"/>
      <c r="AD8398" s="5">
        <f t="shared" si="546"/>
        <v>48919</v>
      </c>
      <c r="AE8398" s="96" cm="1">
        <f t="array" ref="AE8398">_xlfn.XLOOKUP(AD8397,SELICHistorico[Data],SELICHistorico[SELIC dia]/100,AE8397,0)</f>
        <v>5.4266000000000004E-4</v>
      </c>
      <c r="AF8398" s="80">
        <f t="shared" si="548"/>
        <v>4.2081136436665778</v>
      </c>
      <c r="AG8398" s="123">
        <f t="shared" si="547"/>
        <v>4208.1136429999997</v>
      </c>
      <c r="AH8398" s="126" cm="1">
        <f t="array" ref="AH8398">_xlfn.XLOOKUP(AD8397,CDIHistorico_[Data],CDIHistorico_[CDI dia]/100,AH8397,0)</f>
        <v>5.4266000000000004E-4</v>
      </c>
      <c r="AI8398" s="2">
        <f t="shared" si="549"/>
        <v>4.2081136436665778</v>
      </c>
    </row>
    <row r="8399" spans="26:35" hidden="1" x14ac:dyDescent="0.25">
      <c r="Z8399"/>
      <c r="AD8399" s="5">
        <f t="shared" si="546"/>
        <v>48920</v>
      </c>
      <c r="AE8399" s="96" cm="1">
        <f t="array" ref="AE8399">_xlfn.XLOOKUP(AD8398,SELICHistorico[Data],SELICHistorico[SELIC dia]/100,AE8398,0)</f>
        <v>5.4266000000000004E-4</v>
      </c>
      <c r="AF8399" s="80">
        <f t="shared" si="548"/>
        <v>4.2103972186164498</v>
      </c>
      <c r="AG8399" s="123">
        <f t="shared" si="547"/>
        <v>4210.3972180000001</v>
      </c>
      <c r="AH8399" s="126" cm="1">
        <f t="array" ref="AH8399">_xlfn.XLOOKUP(AD8398,CDIHistorico_[Data],CDIHistorico_[CDI dia]/100,AH8398,0)</f>
        <v>5.4266000000000004E-4</v>
      </c>
      <c r="AI8399" s="2">
        <f t="shared" si="549"/>
        <v>4.2103972186164498</v>
      </c>
    </row>
    <row r="8400" spans="26:35" hidden="1" x14ac:dyDescent="0.25">
      <c r="Z8400"/>
      <c r="AD8400" s="5">
        <f t="shared" si="546"/>
        <v>48921</v>
      </c>
      <c r="AE8400" s="96" cm="1">
        <f t="array" ref="AE8400">_xlfn.XLOOKUP(AD8399,SELICHistorico[Data],SELICHistorico[SELIC dia]/100,AE8399,0)</f>
        <v>5.4266000000000004E-4</v>
      </c>
      <c r="AF8400" s="80">
        <f t="shared" si="548"/>
        <v>4.2126820327711041</v>
      </c>
      <c r="AG8400" s="123">
        <f t="shared" si="547"/>
        <v>4212.6820319999997</v>
      </c>
      <c r="AH8400" s="126" cm="1">
        <f t="array" ref="AH8400">_xlfn.XLOOKUP(AD8399,CDIHistorico_[Data],CDIHistorico_[CDI dia]/100,AH8399,0)</f>
        <v>5.4266000000000004E-4</v>
      </c>
      <c r="AI8400" s="2">
        <f t="shared" si="549"/>
        <v>4.2126820327711041</v>
      </c>
    </row>
    <row r="8401" spans="26:37" hidden="1" x14ac:dyDescent="0.25">
      <c r="Z8401"/>
      <c r="AD8401" s="5">
        <f t="shared" si="546"/>
        <v>48922</v>
      </c>
      <c r="AE8401" s="96" cm="1">
        <f t="array" ref="AE8401">_xlfn.XLOOKUP(AD8400,SELICHistorico[Data],SELICHistorico[SELIC dia]/100,AE8400,0)</f>
        <v>5.4266000000000004E-4</v>
      </c>
      <c r="AF8401" s="80">
        <f t="shared" si="548"/>
        <v>4.2149680868030082</v>
      </c>
      <c r="AG8401" s="123">
        <f t="shared" si="547"/>
        <v>4214.9680859999999</v>
      </c>
      <c r="AH8401" s="126" cm="1">
        <f t="array" ref="AH8401">_xlfn.XLOOKUP(AD8400,CDIHistorico_[Data],CDIHistorico_[CDI dia]/100,AH8400,0)</f>
        <v>5.4266000000000004E-4</v>
      </c>
      <c r="AI8401" s="2">
        <f t="shared" si="549"/>
        <v>4.2149680868030082</v>
      </c>
    </row>
    <row r="8402" spans="26:37" hidden="1" x14ac:dyDescent="0.25">
      <c r="Z8402"/>
      <c r="AD8402" s="5">
        <f t="shared" si="546"/>
        <v>48925</v>
      </c>
      <c r="AE8402" s="96" cm="1">
        <f t="array" ref="AE8402">_xlfn.XLOOKUP(AD8401,SELICHistorico[Data],SELICHistorico[SELIC dia]/100,AE8401,0)</f>
        <v>5.4266000000000004E-4</v>
      </c>
      <c r="AF8402" s="80">
        <f t="shared" si="548"/>
        <v>4.2172553813849927</v>
      </c>
      <c r="AG8402" s="123">
        <f t="shared" si="547"/>
        <v>4217.2553809999999</v>
      </c>
      <c r="AH8402" s="126" cm="1">
        <f t="array" ref="AH8402">_xlfn.XLOOKUP(AD8401,CDIHistorico_[Data],CDIHistorico_[CDI dia]/100,AH8401,0)</f>
        <v>5.4266000000000004E-4</v>
      </c>
      <c r="AI8402" s="2">
        <f t="shared" si="549"/>
        <v>4.2172553813849927</v>
      </c>
    </row>
    <row r="8403" spans="26:37" hidden="1" x14ac:dyDescent="0.25">
      <c r="Z8403"/>
      <c r="AD8403" s="5">
        <f t="shared" si="546"/>
        <v>48926</v>
      </c>
      <c r="AE8403" s="96" cm="1">
        <f t="array" ref="AE8403">_xlfn.XLOOKUP(AD8402,SELICHistorico[Data],SELICHistorico[SELIC dia]/100,AE8402,0)</f>
        <v>5.4266000000000004E-4</v>
      </c>
      <c r="AF8403" s="80">
        <f t="shared" si="548"/>
        <v>4.2195439171902551</v>
      </c>
      <c r="AG8403" s="123">
        <f t="shared" si="547"/>
        <v>4219.543917</v>
      </c>
      <c r="AH8403" s="126" cm="1">
        <f t="array" ref="AH8403">_xlfn.XLOOKUP(AD8402,CDIHistorico_[Data],CDIHistorico_[CDI dia]/100,AH8402,0)</f>
        <v>5.4266000000000004E-4</v>
      </c>
      <c r="AI8403" s="2">
        <f t="shared" si="549"/>
        <v>4.2195439171902551</v>
      </c>
    </row>
    <row r="8404" spans="26:37" hidden="1" x14ac:dyDescent="0.25">
      <c r="Z8404"/>
      <c r="AD8404" s="5">
        <f t="shared" ref="AD8404:AD8413" si="550">WORKDAY(AD8403,1,feriados)</f>
        <v>48927</v>
      </c>
      <c r="AE8404" s="96" cm="1">
        <f t="array" ref="AE8404">_xlfn.XLOOKUP(AD8403,SELICHistorico[Data],SELICHistorico[SELIC dia]/100,AE8403,0)</f>
        <v>5.4266000000000004E-4</v>
      </c>
      <c r="AF8404" s="80">
        <f t="shared" si="548"/>
        <v>4.221833694892358</v>
      </c>
      <c r="AG8404" s="123">
        <f t="shared" si="547"/>
        <v>4221.8336939999999</v>
      </c>
      <c r="AH8404" s="126" cm="1">
        <f t="array" ref="AH8404">_xlfn.XLOOKUP(AD8403,CDIHistorico_[Data],CDIHistorico_[CDI dia]/100,AH8403,0)</f>
        <v>5.4266000000000004E-4</v>
      </c>
      <c r="AI8404" s="2">
        <f t="shared" si="549"/>
        <v>4.221833694892358</v>
      </c>
    </row>
    <row r="8405" spans="26:37" hidden="1" x14ac:dyDescent="0.25">
      <c r="Z8405"/>
      <c r="AD8405" s="5">
        <f t="shared" si="550"/>
        <v>48928</v>
      </c>
      <c r="AE8405" s="96" cm="1">
        <f t="array" ref="AE8405">_xlfn.XLOOKUP(AD8404,SELICHistorico[Data],SELICHistorico[SELIC dia]/100,AE8404,0)</f>
        <v>5.4266000000000004E-4</v>
      </c>
      <c r="AF8405" s="80">
        <f t="shared" si="548"/>
        <v>4.2241247151652281</v>
      </c>
      <c r="AG8405" s="123">
        <f t="shared" si="547"/>
        <v>4224.1247149999999</v>
      </c>
      <c r="AH8405" s="126" cm="1">
        <f t="array" ref="AH8405">_xlfn.XLOOKUP(AD8404,CDIHistorico_[Data],CDIHistorico_[CDI dia]/100,AH8404,0)</f>
        <v>5.4266000000000004E-4</v>
      </c>
      <c r="AI8405" s="2">
        <f t="shared" si="549"/>
        <v>4.2241247151652281</v>
      </c>
    </row>
    <row r="8406" spans="26:37" hidden="1" x14ac:dyDescent="0.25">
      <c r="Z8406"/>
      <c r="AD8406" s="5">
        <f t="shared" si="550"/>
        <v>48929</v>
      </c>
      <c r="AE8406" s="96" cm="1">
        <f t="array" ref="AE8406">_xlfn.XLOOKUP(AD8405,SELICHistorico[Data],SELICHistorico[SELIC dia]/100,AE8405,0)</f>
        <v>5.4266000000000004E-4</v>
      </c>
      <c r="AF8406" s="80">
        <f t="shared" si="548"/>
        <v>4.2264169786831598</v>
      </c>
      <c r="AG8406" s="123">
        <f t="shared" si="547"/>
        <v>4226.4169780000002</v>
      </c>
      <c r="AH8406" s="126" cm="1">
        <f t="array" ref="AH8406">_xlfn.XLOOKUP(AD8405,CDIHistorico_[Data],CDIHistorico_[CDI dia]/100,AH8405,0)</f>
        <v>5.4266000000000004E-4</v>
      </c>
      <c r="AI8406" s="2">
        <f t="shared" si="549"/>
        <v>4.2264169786831598</v>
      </c>
    </row>
    <row r="8407" spans="26:37" hidden="1" x14ac:dyDescent="0.25">
      <c r="Z8407"/>
      <c r="AD8407" s="5">
        <f t="shared" si="550"/>
        <v>48932</v>
      </c>
      <c r="AE8407" s="96" cm="1">
        <f t="array" ref="AE8407">_xlfn.XLOOKUP(AD8406,SELICHistorico[Data],SELICHistorico[SELIC dia]/100,AE8406,0)</f>
        <v>5.4266000000000004E-4</v>
      </c>
      <c r="AF8407" s="80">
        <f t="shared" si="548"/>
        <v>4.2287104861208125</v>
      </c>
      <c r="AG8407" s="123">
        <f t="shared" si="547"/>
        <v>4228.7104859999999</v>
      </c>
      <c r="AH8407" s="126" cm="1">
        <f t="array" ref="AH8407">_xlfn.XLOOKUP(AD8406,CDIHistorico_[Data],CDIHistorico_[CDI dia]/100,AH8406,0)</f>
        <v>5.4266000000000004E-4</v>
      </c>
      <c r="AI8407" s="2">
        <f t="shared" si="549"/>
        <v>4.2287104861208125</v>
      </c>
    </row>
    <row r="8408" spans="26:37" hidden="1" x14ac:dyDescent="0.25">
      <c r="Z8408"/>
      <c r="AD8408" s="5">
        <f t="shared" si="550"/>
        <v>48933</v>
      </c>
      <c r="AE8408" s="96" cm="1">
        <f t="array" ref="AE8408">_xlfn.XLOOKUP(AD8407,SELICHistorico[Data],SELICHistorico[SELIC dia]/100,AE8407,0)</f>
        <v>5.4266000000000004E-4</v>
      </c>
      <c r="AF8408" s="80">
        <f t="shared" si="548"/>
        <v>4.2310052381532106</v>
      </c>
      <c r="AG8408" s="123">
        <f t="shared" si="547"/>
        <v>4231.0052379999997</v>
      </c>
      <c r="AH8408" s="126" cm="1">
        <f t="array" ref="AH8408">_xlfn.XLOOKUP(AD8407,CDIHistorico_[Data],CDIHistorico_[CDI dia]/100,AH8407,0)</f>
        <v>5.4266000000000004E-4</v>
      </c>
      <c r="AI8408" s="2">
        <f t="shared" si="549"/>
        <v>4.2310052381532106</v>
      </c>
      <c r="AK8408" s="5"/>
    </row>
    <row r="8409" spans="26:37" hidden="1" x14ac:dyDescent="0.25">
      <c r="Z8409"/>
      <c r="AD8409" s="5">
        <f t="shared" si="550"/>
        <v>48934</v>
      </c>
      <c r="AE8409" s="96" cm="1">
        <f t="array" ref="AE8409">_xlfn.XLOOKUP(AD8408,SELICHistorico[Data],SELICHistorico[SELIC dia]/100,AE8408,0)</f>
        <v>5.4266000000000004E-4</v>
      </c>
      <c r="AF8409" s="80">
        <f t="shared" si="548"/>
        <v>4.2333012354557473</v>
      </c>
      <c r="AG8409" s="123">
        <f t="shared" si="547"/>
        <v>4233.3012349999999</v>
      </c>
      <c r="AH8409" s="126" cm="1">
        <f t="array" ref="AH8409">_xlfn.XLOOKUP(AD8408,CDIHistorico_[Data],CDIHistorico_[CDI dia]/100,AH8408,0)</f>
        <v>5.4266000000000004E-4</v>
      </c>
      <c r="AI8409" s="2">
        <f t="shared" si="549"/>
        <v>4.2333012354557473</v>
      </c>
    </row>
    <row r="8410" spans="26:37" hidden="1" x14ac:dyDescent="0.25">
      <c r="Z8410"/>
      <c r="AD8410" s="5">
        <f t="shared" si="550"/>
        <v>48935</v>
      </c>
      <c r="AE8410" s="96" cm="1">
        <f t="array" ref="AE8410">_xlfn.XLOOKUP(AD8409,SELICHistorico[Data],SELICHistorico[SELIC dia]/100,AE8409,0)</f>
        <v>5.4266000000000004E-4</v>
      </c>
      <c r="AF8410" s="80">
        <f t="shared" si="548"/>
        <v>4.2355984787041798</v>
      </c>
      <c r="AG8410" s="123">
        <f t="shared" si="547"/>
        <v>4235.5984779999999</v>
      </c>
      <c r="AH8410" s="126" cm="1">
        <f t="array" ref="AH8410">_xlfn.XLOOKUP(AD8409,CDIHistorico_[Data],CDIHistorico_[CDI dia]/100,AH8409,0)</f>
        <v>5.4266000000000004E-4</v>
      </c>
      <c r="AI8410" s="2">
        <f t="shared" si="549"/>
        <v>4.2355984787041798</v>
      </c>
    </row>
    <row r="8411" spans="26:37" hidden="1" x14ac:dyDescent="0.25">
      <c r="Z8411"/>
      <c r="AD8411" s="5">
        <f t="shared" si="550"/>
        <v>48936</v>
      </c>
      <c r="AE8411" s="96" cm="1">
        <f t="array" ref="AE8411">_xlfn.XLOOKUP(AD8410,SELICHistorico[Data],SELICHistorico[SELIC dia]/100,AE8410,0)</f>
        <v>5.4266000000000004E-4</v>
      </c>
      <c r="AF8411" s="80">
        <f t="shared" si="548"/>
        <v>4.2378969685746339</v>
      </c>
      <c r="AG8411" s="123">
        <f t="shared" si="547"/>
        <v>4237.896968</v>
      </c>
      <c r="AH8411" s="126" cm="1">
        <f t="array" ref="AH8411">_xlfn.XLOOKUP(AD8410,CDIHistorico_[Data],CDIHistorico_[CDI dia]/100,AH8410,0)</f>
        <v>5.4266000000000004E-4</v>
      </c>
      <c r="AI8411" s="2">
        <f t="shared" si="549"/>
        <v>4.2378969685746339</v>
      </c>
    </row>
    <row r="8412" spans="26:37" hidden="1" x14ac:dyDescent="0.25">
      <c r="Z8412"/>
      <c r="AD8412" s="5">
        <f t="shared" si="550"/>
        <v>48939</v>
      </c>
      <c r="AE8412" s="96" cm="1">
        <f t="array" ref="AE8412">_xlfn.XLOOKUP(AD8411,SELICHistorico[Data],SELICHistorico[SELIC dia]/100,AE8411,0)</f>
        <v>5.4266000000000004E-4</v>
      </c>
      <c r="AF8412" s="80">
        <f t="shared" si="548"/>
        <v>4.2401967057436005</v>
      </c>
      <c r="AG8412" s="123">
        <f t="shared" si="547"/>
        <v>4240.1967050000003</v>
      </c>
      <c r="AH8412" s="126" cm="1">
        <f t="array" ref="AH8412">_xlfn.XLOOKUP(AD8411,CDIHistorico_[Data],CDIHistorico_[CDI dia]/100,AH8411,0)</f>
        <v>5.4266000000000004E-4</v>
      </c>
      <c r="AI8412" s="2">
        <f t="shared" si="549"/>
        <v>4.2401967057436005</v>
      </c>
    </row>
    <row r="8413" spans="26:37" hidden="1" x14ac:dyDescent="0.25">
      <c r="Z8413"/>
      <c r="AD8413" s="5">
        <f t="shared" si="550"/>
        <v>48940</v>
      </c>
      <c r="AE8413" s="96" cm="1">
        <f t="array" ref="AE8413">_xlfn.XLOOKUP(AD8412,SELICHistorico[Data],SELICHistorico[SELIC dia]/100,AE8412,0)</f>
        <v>5.4266000000000004E-4</v>
      </c>
      <c r="AF8413" s="80">
        <f t="shared" si="548"/>
        <v>4.242497690887939</v>
      </c>
      <c r="AG8413" s="123">
        <f t="shared" si="547"/>
        <v>4242.4976900000001</v>
      </c>
      <c r="AH8413" s="126" cm="1">
        <f t="array" ref="AH8413">_xlfn.XLOOKUP(AD8412,CDIHistorico_[Data],CDIHistorico_[CDI dia]/100,AH8412,0)</f>
        <v>5.4266000000000004E-4</v>
      </c>
      <c r="AI8413" s="2">
        <f t="shared" si="549"/>
        <v>4.242497690887939</v>
      </c>
    </row>
    <row r="8414" spans="26:37" x14ac:dyDescent="0.25">
      <c r="Z8414"/>
      <c r="AD8414" s="5"/>
      <c r="AF8414" s="2"/>
    </row>
    <row r="8415" spans="26:37" x14ac:dyDescent="0.25">
      <c r="Z8415"/>
      <c r="AD8415" s="5"/>
      <c r="AF8415" s="2"/>
    </row>
    <row r="8416" spans="26:37" x14ac:dyDescent="0.25">
      <c r="Z8416"/>
      <c r="AD8416" s="5"/>
      <c r="AF8416" s="2"/>
    </row>
    <row r="8417" spans="26:32" x14ac:dyDescent="0.25">
      <c r="Z8417"/>
      <c r="AD8417" s="5"/>
      <c r="AF8417" s="2"/>
    </row>
    <row r="8418" spans="26:32" x14ac:dyDescent="0.25">
      <c r="Z8418"/>
      <c r="AD8418" s="5"/>
      <c r="AF8418" s="2"/>
    </row>
    <row r="8419" spans="26:32" x14ac:dyDescent="0.25">
      <c r="Z8419"/>
      <c r="AD8419" s="5"/>
      <c r="AF8419" s="2"/>
    </row>
    <row r="8420" spans="26:32" x14ac:dyDescent="0.25">
      <c r="Z8420"/>
      <c r="AD8420" s="5"/>
      <c r="AF8420" s="2"/>
    </row>
    <row r="8421" spans="26:32" x14ac:dyDescent="0.25">
      <c r="Z8421"/>
      <c r="AD8421" s="5"/>
      <c r="AF8421" s="2"/>
    </row>
    <row r="8422" spans="26:32" x14ac:dyDescent="0.25">
      <c r="Z8422"/>
      <c r="AD8422" s="5"/>
      <c r="AF8422" s="2"/>
    </row>
    <row r="8423" spans="26:32" x14ac:dyDescent="0.25">
      <c r="Z8423"/>
      <c r="AD8423" s="5"/>
      <c r="AF8423" s="2"/>
    </row>
    <row r="8424" spans="26:32" x14ac:dyDescent="0.25">
      <c r="Z8424"/>
      <c r="AD8424" s="5"/>
      <c r="AF8424" s="2"/>
    </row>
    <row r="8425" spans="26:32" x14ac:dyDescent="0.25">
      <c r="Z8425"/>
      <c r="AD8425" s="5"/>
      <c r="AF8425" s="2"/>
    </row>
    <row r="8426" spans="26:32" x14ac:dyDescent="0.25">
      <c r="Z8426"/>
      <c r="AD8426" s="5"/>
      <c r="AF8426" s="2"/>
    </row>
    <row r="8427" spans="26:32" x14ac:dyDescent="0.25">
      <c r="Z8427"/>
      <c r="AD8427" s="5"/>
      <c r="AF8427" s="2"/>
    </row>
    <row r="8428" spans="26:32" x14ac:dyDescent="0.25">
      <c r="Z8428"/>
      <c r="AD8428" s="5"/>
      <c r="AF8428" s="2"/>
    </row>
    <row r="8429" spans="26:32" x14ac:dyDescent="0.25">
      <c r="Z8429"/>
      <c r="AD8429" s="5"/>
      <c r="AF8429" s="2"/>
    </row>
    <row r="8430" spans="26:32" x14ac:dyDescent="0.25">
      <c r="Z8430"/>
      <c r="AD8430" s="5"/>
      <c r="AF8430" s="2"/>
    </row>
    <row r="8431" spans="26:32" x14ac:dyDescent="0.25">
      <c r="Z8431"/>
      <c r="AD8431" s="5"/>
      <c r="AF8431" s="2"/>
    </row>
    <row r="8432" spans="26:32" x14ac:dyDescent="0.25">
      <c r="Z8432"/>
      <c r="AD8432" s="5"/>
      <c r="AF8432" s="2"/>
    </row>
    <row r="8433" spans="26:32" x14ac:dyDescent="0.25">
      <c r="Z8433"/>
      <c r="AD8433" s="5"/>
      <c r="AF8433" s="2"/>
    </row>
    <row r="8434" spans="26:32" x14ac:dyDescent="0.25">
      <c r="Z8434"/>
      <c r="AD8434" s="5"/>
      <c r="AF8434" s="2"/>
    </row>
    <row r="8435" spans="26:32" x14ac:dyDescent="0.25">
      <c r="Z8435"/>
      <c r="AD8435" s="5"/>
      <c r="AF8435" s="2"/>
    </row>
    <row r="8436" spans="26:32" x14ac:dyDescent="0.25">
      <c r="Z8436"/>
      <c r="AD8436" s="5"/>
      <c r="AF8436" s="2"/>
    </row>
    <row r="8437" spans="26:32" x14ac:dyDescent="0.25">
      <c r="Z8437"/>
      <c r="AD8437" s="5"/>
      <c r="AF8437" s="2"/>
    </row>
    <row r="8438" spans="26:32" x14ac:dyDescent="0.25">
      <c r="Z8438"/>
      <c r="AD8438" s="5"/>
      <c r="AF8438" s="2"/>
    </row>
    <row r="8439" spans="26:32" x14ac:dyDescent="0.25">
      <c r="Z8439"/>
      <c r="AD8439" s="5"/>
      <c r="AF8439" s="2"/>
    </row>
    <row r="8440" spans="26:32" x14ac:dyDescent="0.25">
      <c r="Z8440"/>
      <c r="AD8440" s="5"/>
      <c r="AF8440" s="2"/>
    </row>
    <row r="8441" spans="26:32" x14ac:dyDescent="0.25">
      <c r="Z8441"/>
      <c r="AD8441" s="5"/>
      <c r="AF8441" s="2"/>
    </row>
    <row r="8442" spans="26:32" x14ac:dyDescent="0.25">
      <c r="Z8442"/>
      <c r="AD8442" s="5"/>
      <c r="AF8442" s="2"/>
    </row>
    <row r="8443" spans="26:32" x14ac:dyDescent="0.25">
      <c r="Z8443"/>
      <c r="AD8443" s="5"/>
      <c r="AF8443" s="2"/>
    </row>
    <row r="8444" spans="26:32" x14ac:dyDescent="0.25">
      <c r="Z8444"/>
      <c r="AD8444" s="5"/>
      <c r="AF8444" s="2"/>
    </row>
    <row r="8445" spans="26:32" x14ac:dyDescent="0.25">
      <c r="Z8445"/>
      <c r="AD8445" s="5"/>
      <c r="AF8445" s="2"/>
    </row>
    <row r="8446" spans="26:32" x14ac:dyDescent="0.25">
      <c r="Z8446"/>
      <c r="AD8446" s="5"/>
      <c r="AF8446" s="2"/>
    </row>
    <row r="8447" spans="26:32" x14ac:dyDescent="0.25">
      <c r="Z8447"/>
      <c r="AD8447" s="5"/>
      <c r="AF8447" s="2"/>
    </row>
    <row r="8448" spans="26:32" x14ac:dyDescent="0.25">
      <c r="Z8448"/>
      <c r="AD8448" s="5"/>
      <c r="AF8448" s="2"/>
    </row>
    <row r="8449" spans="26:32" x14ac:dyDescent="0.25">
      <c r="Z8449"/>
      <c r="AD8449" s="5"/>
      <c r="AF8449" s="2"/>
    </row>
    <row r="8450" spans="26:32" x14ac:dyDescent="0.25">
      <c r="Z8450"/>
      <c r="AD8450" s="5"/>
      <c r="AF8450" s="2"/>
    </row>
    <row r="8451" spans="26:32" x14ac:dyDescent="0.25">
      <c r="Z8451"/>
      <c r="AD8451" s="5"/>
      <c r="AF8451" s="2"/>
    </row>
    <row r="8452" spans="26:32" x14ac:dyDescent="0.25">
      <c r="Z8452"/>
      <c r="AD8452" s="5"/>
      <c r="AF8452" s="2"/>
    </row>
    <row r="8453" spans="26:32" x14ac:dyDescent="0.25">
      <c r="Z8453"/>
      <c r="AD8453" s="5"/>
      <c r="AF8453" s="2"/>
    </row>
    <row r="8454" spans="26:32" x14ac:dyDescent="0.25">
      <c r="Z8454"/>
      <c r="AD8454" s="5"/>
      <c r="AF8454" s="2"/>
    </row>
    <row r="8455" spans="26:32" x14ac:dyDescent="0.25">
      <c r="Z8455"/>
      <c r="AD8455" s="5"/>
      <c r="AF8455" s="2"/>
    </row>
    <row r="8456" spans="26:32" x14ac:dyDescent="0.25">
      <c r="Z8456"/>
      <c r="AD8456" s="5"/>
      <c r="AF8456" s="2"/>
    </row>
    <row r="8457" spans="26:32" x14ac:dyDescent="0.25">
      <c r="Z8457"/>
      <c r="AD8457" s="5"/>
      <c r="AF8457" s="2"/>
    </row>
    <row r="8458" spans="26:32" x14ac:dyDescent="0.25">
      <c r="Z8458"/>
      <c r="AD8458" s="5"/>
      <c r="AF8458" s="2"/>
    </row>
    <row r="8459" spans="26:32" x14ac:dyDescent="0.25">
      <c r="Z8459"/>
      <c r="AD8459" s="5"/>
      <c r="AF8459" s="2"/>
    </row>
    <row r="8460" spans="26:32" x14ac:dyDescent="0.25">
      <c r="Z8460"/>
      <c r="AD8460" s="5"/>
      <c r="AF8460" s="2"/>
    </row>
    <row r="8461" spans="26:32" x14ac:dyDescent="0.25">
      <c r="Z8461"/>
      <c r="AD8461" s="5"/>
      <c r="AF8461" s="2"/>
    </row>
    <row r="8462" spans="26:32" x14ac:dyDescent="0.25">
      <c r="Z8462"/>
      <c r="AD8462" s="5"/>
      <c r="AF8462" s="2"/>
    </row>
    <row r="8463" spans="26:32" x14ac:dyDescent="0.25">
      <c r="Z8463"/>
      <c r="AD8463" s="5"/>
      <c r="AF8463" s="2"/>
    </row>
    <row r="8464" spans="26:32" x14ac:dyDescent="0.25">
      <c r="Z8464"/>
      <c r="AD8464" s="5"/>
      <c r="AF8464" s="2"/>
    </row>
    <row r="8465" spans="26:32" x14ac:dyDescent="0.25">
      <c r="Z8465"/>
      <c r="AD8465" s="5"/>
      <c r="AF8465" s="2"/>
    </row>
    <row r="8466" spans="26:32" x14ac:dyDescent="0.25">
      <c r="Z8466"/>
      <c r="AD8466" s="5"/>
      <c r="AF8466" s="2"/>
    </row>
    <row r="8467" spans="26:32" x14ac:dyDescent="0.25">
      <c r="Z8467"/>
      <c r="AD8467" s="5"/>
      <c r="AF8467" s="2"/>
    </row>
    <row r="8468" spans="26:32" x14ac:dyDescent="0.25">
      <c r="Z8468"/>
      <c r="AD8468" s="5"/>
      <c r="AF8468" s="2"/>
    </row>
    <row r="8469" spans="26:32" x14ac:dyDescent="0.25">
      <c r="Z8469"/>
      <c r="AD8469" s="5"/>
      <c r="AF8469" s="2"/>
    </row>
    <row r="8470" spans="26:32" x14ac:dyDescent="0.25">
      <c r="Z8470"/>
      <c r="AD8470" s="5"/>
      <c r="AF8470" s="2"/>
    </row>
    <row r="8471" spans="26:32" x14ac:dyDescent="0.25">
      <c r="Z8471"/>
      <c r="AD8471" s="5"/>
      <c r="AF8471" s="2"/>
    </row>
    <row r="8472" spans="26:32" x14ac:dyDescent="0.25">
      <c r="Z8472"/>
      <c r="AD8472" s="5"/>
      <c r="AF8472" s="2"/>
    </row>
    <row r="8473" spans="26:32" x14ac:dyDescent="0.25">
      <c r="Z8473"/>
      <c r="AD8473" s="5"/>
      <c r="AF8473" s="2"/>
    </row>
    <row r="8474" spans="26:32" x14ac:dyDescent="0.25">
      <c r="Z8474"/>
      <c r="AD8474" s="5"/>
      <c r="AF8474" s="2"/>
    </row>
    <row r="8475" spans="26:32" x14ac:dyDescent="0.25">
      <c r="Z8475"/>
      <c r="AD8475" s="5"/>
      <c r="AF8475" s="2"/>
    </row>
    <row r="8476" spans="26:32" x14ac:dyDescent="0.25">
      <c r="Z8476"/>
      <c r="AD8476" s="5"/>
      <c r="AF8476" s="2"/>
    </row>
    <row r="8477" spans="26:32" x14ac:dyDescent="0.25">
      <c r="Z8477"/>
      <c r="AD8477" s="5"/>
      <c r="AF8477" s="2"/>
    </row>
    <row r="8478" spans="26:32" x14ac:dyDescent="0.25">
      <c r="Z8478"/>
      <c r="AD8478" s="5"/>
      <c r="AF8478" s="2"/>
    </row>
    <row r="8479" spans="26:32" x14ac:dyDescent="0.25">
      <c r="Z8479"/>
      <c r="AD8479" s="5"/>
      <c r="AF8479" s="2"/>
    </row>
    <row r="8480" spans="26:32" x14ac:dyDescent="0.25">
      <c r="Z8480"/>
      <c r="AD8480" s="5"/>
      <c r="AF8480" s="2"/>
    </row>
    <row r="8481" spans="26:32" x14ac:dyDescent="0.25">
      <c r="Z8481"/>
      <c r="AD8481" s="5"/>
      <c r="AF8481" s="2"/>
    </row>
    <row r="8482" spans="26:32" x14ac:dyDescent="0.25">
      <c r="Z8482"/>
      <c r="AD8482" s="5"/>
      <c r="AF8482" s="2"/>
    </row>
    <row r="8483" spans="26:32" x14ac:dyDescent="0.25">
      <c r="Z8483"/>
      <c r="AD8483" s="5"/>
      <c r="AF8483" s="2"/>
    </row>
    <row r="8484" spans="26:32" x14ac:dyDescent="0.25">
      <c r="Z8484"/>
      <c r="AD8484" s="5"/>
      <c r="AF8484" s="2"/>
    </row>
    <row r="8485" spans="26:32" x14ac:dyDescent="0.25">
      <c r="Z8485"/>
      <c r="AD8485" s="5"/>
      <c r="AF8485" s="2"/>
    </row>
    <row r="8486" spans="26:32" x14ac:dyDescent="0.25">
      <c r="Z8486"/>
      <c r="AD8486" s="5"/>
      <c r="AF8486" s="2"/>
    </row>
    <row r="8487" spans="26:32" x14ac:dyDescent="0.25">
      <c r="Z8487"/>
      <c r="AD8487" s="5"/>
      <c r="AF8487" s="2"/>
    </row>
    <row r="8488" spans="26:32" x14ac:dyDescent="0.25">
      <c r="Z8488"/>
      <c r="AD8488" s="5"/>
      <c r="AF8488" s="2"/>
    </row>
    <row r="8489" spans="26:32" x14ac:dyDescent="0.25">
      <c r="Z8489"/>
      <c r="AD8489" s="5"/>
      <c r="AF8489" s="2"/>
    </row>
    <row r="8490" spans="26:32" x14ac:dyDescent="0.25">
      <c r="Z8490"/>
      <c r="AD8490" s="5"/>
      <c r="AF8490" s="2"/>
    </row>
    <row r="8491" spans="26:32" x14ac:dyDescent="0.25">
      <c r="Z8491"/>
      <c r="AD8491" s="5"/>
      <c r="AF8491" s="2"/>
    </row>
    <row r="8492" spans="26:32" x14ac:dyDescent="0.25">
      <c r="Z8492"/>
      <c r="AD8492" s="5"/>
      <c r="AF8492" s="2"/>
    </row>
    <row r="8493" spans="26:32" x14ac:dyDescent="0.25">
      <c r="Z8493"/>
      <c r="AD8493" s="5"/>
      <c r="AF8493" s="2"/>
    </row>
    <row r="8494" spans="26:32" x14ac:dyDescent="0.25">
      <c r="Z8494"/>
      <c r="AD8494" s="5"/>
      <c r="AF8494" s="2"/>
    </row>
    <row r="8495" spans="26:32" x14ac:dyDescent="0.25">
      <c r="Z8495"/>
      <c r="AD8495" s="5"/>
      <c r="AF8495" s="2"/>
    </row>
    <row r="8496" spans="26:32" x14ac:dyDescent="0.25">
      <c r="Z8496"/>
      <c r="AD8496" s="5"/>
      <c r="AF8496" s="2"/>
    </row>
    <row r="8497" spans="26:32" x14ac:dyDescent="0.25">
      <c r="Z8497"/>
      <c r="AD8497" s="5"/>
      <c r="AF8497" s="2"/>
    </row>
    <row r="8498" spans="26:32" x14ac:dyDescent="0.25">
      <c r="Z8498"/>
      <c r="AD8498" s="5"/>
      <c r="AF8498" s="2"/>
    </row>
    <row r="8499" spans="26:32" x14ac:dyDescent="0.25">
      <c r="Z8499"/>
      <c r="AD8499" s="5"/>
      <c r="AF8499" s="2"/>
    </row>
    <row r="8500" spans="26:32" x14ac:dyDescent="0.25">
      <c r="Z8500"/>
      <c r="AD8500" s="5"/>
      <c r="AF8500" s="2"/>
    </row>
    <row r="8501" spans="26:32" x14ac:dyDescent="0.25">
      <c r="Z8501"/>
      <c r="AD8501" s="5"/>
      <c r="AF8501" s="2"/>
    </row>
    <row r="8502" spans="26:32" x14ac:dyDescent="0.25">
      <c r="Z8502"/>
      <c r="AD8502" s="5"/>
      <c r="AF8502" s="2"/>
    </row>
    <row r="8503" spans="26:32" x14ac:dyDescent="0.25">
      <c r="Z8503"/>
      <c r="AD8503" s="5"/>
      <c r="AF8503" s="2"/>
    </row>
    <row r="8504" spans="26:32" x14ac:dyDescent="0.25">
      <c r="Z8504"/>
      <c r="AD8504" s="5"/>
      <c r="AF8504" s="2"/>
    </row>
    <row r="8505" spans="26:32" x14ac:dyDescent="0.25">
      <c r="Z8505"/>
      <c r="AD8505" s="5"/>
      <c r="AF8505" s="2"/>
    </row>
    <row r="8506" spans="26:32" x14ac:dyDescent="0.25">
      <c r="Z8506"/>
      <c r="AD8506" s="5"/>
      <c r="AF8506" s="2"/>
    </row>
    <row r="8507" spans="26:32" x14ac:dyDescent="0.25">
      <c r="Z8507"/>
      <c r="AD8507" s="5"/>
      <c r="AF8507" s="2"/>
    </row>
    <row r="8508" spans="26:32" x14ac:dyDescent="0.25">
      <c r="Z8508"/>
      <c r="AD8508" s="5"/>
      <c r="AF8508" s="2"/>
    </row>
    <row r="8509" spans="26:32" x14ac:dyDescent="0.25">
      <c r="Z8509"/>
      <c r="AD8509" s="5"/>
      <c r="AF8509" s="2"/>
    </row>
    <row r="8510" spans="26:32" x14ac:dyDescent="0.25">
      <c r="Z8510"/>
      <c r="AD8510" s="5"/>
      <c r="AF8510" s="2"/>
    </row>
    <row r="8511" spans="26:32" x14ac:dyDescent="0.25">
      <c r="Z8511"/>
      <c r="AD8511" s="5"/>
      <c r="AF8511" s="2"/>
    </row>
    <row r="8512" spans="26:32" x14ac:dyDescent="0.25">
      <c r="Z8512"/>
      <c r="AD8512" s="5"/>
      <c r="AF8512" s="2"/>
    </row>
    <row r="8513" spans="26:32" x14ac:dyDescent="0.25">
      <c r="Z8513"/>
      <c r="AD8513" s="5"/>
      <c r="AF8513" s="2"/>
    </row>
    <row r="8514" spans="26:32" x14ac:dyDescent="0.25">
      <c r="Z8514"/>
      <c r="AD8514" s="5"/>
      <c r="AF8514" s="2"/>
    </row>
    <row r="8515" spans="26:32" x14ac:dyDescent="0.25">
      <c r="Z8515"/>
      <c r="AD8515" s="5"/>
      <c r="AF8515" s="2"/>
    </row>
    <row r="8516" spans="26:32" x14ac:dyDescent="0.25">
      <c r="Z8516"/>
      <c r="AD8516" s="5"/>
      <c r="AF8516" s="2"/>
    </row>
    <row r="8517" spans="26:32" x14ac:dyDescent="0.25">
      <c r="Z8517"/>
      <c r="AD8517" s="5"/>
      <c r="AF8517" s="2"/>
    </row>
    <row r="8518" spans="26:32" x14ac:dyDescent="0.25">
      <c r="Z8518"/>
      <c r="AD8518" s="5"/>
      <c r="AF8518" s="2"/>
    </row>
    <row r="8519" spans="26:32" x14ac:dyDescent="0.25">
      <c r="Z8519"/>
      <c r="AD8519" s="5"/>
      <c r="AF8519" s="2"/>
    </row>
    <row r="8520" spans="26:32" x14ac:dyDescent="0.25">
      <c r="Z8520"/>
      <c r="AD8520" s="5"/>
      <c r="AF8520" s="2"/>
    </row>
    <row r="8521" spans="26:32" x14ac:dyDescent="0.25">
      <c r="Z8521"/>
      <c r="AD8521" s="5"/>
      <c r="AF8521" s="2"/>
    </row>
    <row r="8522" spans="26:32" x14ac:dyDescent="0.25">
      <c r="Z8522"/>
      <c r="AD8522" s="5"/>
      <c r="AF8522" s="2"/>
    </row>
    <row r="8523" spans="26:32" x14ac:dyDescent="0.25">
      <c r="Z8523"/>
      <c r="AD8523" s="5"/>
      <c r="AF8523" s="2"/>
    </row>
    <row r="8524" spans="26:32" x14ac:dyDescent="0.25">
      <c r="Z8524"/>
      <c r="AD8524" s="5"/>
      <c r="AF8524" s="2"/>
    </row>
    <row r="8525" spans="26:32" x14ac:dyDescent="0.25">
      <c r="Z8525"/>
      <c r="AD8525" s="5"/>
      <c r="AF8525" s="2"/>
    </row>
    <row r="8526" spans="26:32" x14ac:dyDescent="0.25">
      <c r="Z8526"/>
      <c r="AD8526" s="5"/>
      <c r="AF8526" s="2"/>
    </row>
    <row r="8527" spans="26:32" x14ac:dyDescent="0.25">
      <c r="Z8527"/>
      <c r="AD8527" s="5"/>
      <c r="AF8527" s="2"/>
    </row>
    <row r="8528" spans="26:32" x14ac:dyDescent="0.25">
      <c r="Z8528"/>
      <c r="AD8528" s="5"/>
      <c r="AF8528" s="2"/>
    </row>
    <row r="8529" spans="26:32" x14ac:dyDescent="0.25">
      <c r="Z8529"/>
      <c r="AD8529" s="5"/>
      <c r="AF8529" s="2"/>
    </row>
    <row r="8530" spans="26:32" x14ac:dyDescent="0.25">
      <c r="Z8530"/>
      <c r="AD8530" s="5"/>
      <c r="AF8530" s="2"/>
    </row>
    <row r="8531" spans="26:32" x14ac:dyDescent="0.25">
      <c r="Z8531"/>
      <c r="AD8531" s="5"/>
      <c r="AF8531" s="2"/>
    </row>
    <row r="8532" spans="26:32" x14ac:dyDescent="0.25">
      <c r="Z8532"/>
      <c r="AD8532" s="5"/>
      <c r="AF8532" s="2"/>
    </row>
    <row r="8533" spans="26:32" x14ac:dyDescent="0.25">
      <c r="Z8533"/>
      <c r="AD8533" s="5"/>
      <c r="AF8533" s="2"/>
    </row>
    <row r="8534" spans="26:32" x14ac:dyDescent="0.25">
      <c r="Z8534"/>
      <c r="AD8534" s="5"/>
      <c r="AF8534" s="2"/>
    </row>
    <row r="8535" spans="26:32" x14ac:dyDescent="0.25">
      <c r="Z8535"/>
      <c r="AD8535" s="5"/>
      <c r="AF8535" s="2"/>
    </row>
    <row r="8536" spans="26:32" x14ac:dyDescent="0.25">
      <c r="Z8536"/>
      <c r="AD8536" s="5"/>
      <c r="AF8536" s="2"/>
    </row>
    <row r="8537" spans="26:32" x14ac:dyDescent="0.25">
      <c r="Z8537"/>
      <c r="AD8537" s="5"/>
      <c r="AF8537" s="2"/>
    </row>
    <row r="8538" spans="26:32" x14ac:dyDescent="0.25">
      <c r="Z8538"/>
      <c r="AD8538" s="5"/>
      <c r="AF8538" s="2"/>
    </row>
    <row r="8539" spans="26:32" x14ac:dyDescent="0.25">
      <c r="Z8539"/>
      <c r="AD8539" s="5"/>
      <c r="AF8539" s="2"/>
    </row>
    <row r="8540" spans="26:32" x14ac:dyDescent="0.25">
      <c r="Z8540"/>
      <c r="AD8540" s="5"/>
      <c r="AF8540" s="2"/>
    </row>
    <row r="8541" spans="26:32" x14ac:dyDescent="0.25">
      <c r="Z8541"/>
      <c r="AD8541" s="5"/>
      <c r="AF8541" s="2"/>
    </row>
    <row r="8542" spans="26:32" x14ac:dyDescent="0.25">
      <c r="Z8542"/>
      <c r="AD8542" s="5"/>
      <c r="AF8542" s="2"/>
    </row>
    <row r="8543" spans="26:32" x14ac:dyDescent="0.25">
      <c r="Z8543"/>
      <c r="AD8543" s="5"/>
      <c r="AF8543" s="2"/>
    </row>
    <row r="8544" spans="26:32" x14ac:dyDescent="0.25">
      <c r="Z8544"/>
      <c r="AD8544" s="5"/>
      <c r="AF8544" s="2"/>
    </row>
    <row r="8545" spans="26:32" x14ac:dyDescent="0.25">
      <c r="Z8545"/>
      <c r="AD8545" s="5"/>
      <c r="AF8545" s="2"/>
    </row>
    <row r="8546" spans="26:32" x14ac:dyDescent="0.25">
      <c r="Z8546"/>
      <c r="AD8546" s="5"/>
      <c r="AF8546" s="2"/>
    </row>
    <row r="8547" spans="26:32" x14ac:dyDescent="0.25">
      <c r="Z8547"/>
      <c r="AD8547" s="5"/>
      <c r="AF8547" s="2"/>
    </row>
    <row r="8548" spans="26:32" x14ac:dyDescent="0.25">
      <c r="Z8548"/>
      <c r="AD8548" s="5"/>
      <c r="AF8548" s="2"/>
    </row>
    <row r="8549" spans="26:32" x14ac:dyDescent="0.25">
      <c r="Z8549"/>
      <c r="AD8549" s="5"/>
      <c r="AF8549" s="2"/>
    </row>
    <row r="8550" spans="26:32" x14ac:dyDescent="0.25">
      <c r="Z8550"/>
      <c r="AD8550" s="5"/>
      <c r="AF8550" s="2"/>
    </row>
    <row r="8551" spans="26:32" x14ac:dyDescent="0.25">
      <c r="Z8551"/>
      <c r="AD8551" s="5"/>
      <c r="AF8551" s="2"/>
    </row>
    <row r="8552" spans="26:32" x14ac:dyDescent="0.25">
      <c r="Z8552"/>
      <c r="AD8552" s="5"/>
      <c r="AF8552" s="2"/>
    </row>
    <row r="8553" spans="26:32" x14ac:dyDescent="0.25">
      <c r="Z8553"/>
      <c r="AD8553" s="5"/>
      <c r="AF8553" s="2"/>
    </row>
    <row r="8554" spans="26:32" x14ac:dyDescent="0.25">
      <c r="Z8554"/>
      <c r="AD8554" s="5"/>
      <c r="AF8554" s="2"/>
    </row>
    <row r="8555" spans="26:32" x14ac:dyDescent="0.25">
      <c r="Z8555"/>
      <c r="AD8555" s="5"/>
      <c r="AF8555" s="2"/>
    </row>
    <row r="8556" spans="26:32" x14ac:dyDescent="0.25">
      <c r="Z8556"/>
      <c r="AD8556" s="5"/>
      <c r="AF8556" s="2"/>
    </row>
    <row r="8557" spans="26:32" x14ac:dyDescent="0.25">
      <c r="Z8557"/>
      <c r="AD8557" s="5"/>
      <c r="AF8557" s="2"/>
    </row>
    <row r="8558" spans="26:32" x14ac:dyDescent="0.25">
      <c r="Z8558"/>
      <c r="AD8558" s="5"/>
      <c r="AF8558" s="2"/>
    </row>
    <row r="8559" spans="26:32" x14ac:dyDescent="0.25">
      <c r="Z8559"/>
      <c r="AD8559" s="5"/>
      <c r="AF8559" s="2"/>
    </row>
    <row r="8560" spans="26:32" x14ac:dyDescent="0.25">
      <c r="Z8560"/>
      <c r="AD8560" s="5"/>
      <c r="AF8560" s="2"/>
    </row>
    <row r="8561" spans="26:32" x14ac:dyDescent="0.25">
      <c r="Z8561"/>
      <c r="AD8561" s="5"/>
      <c r="AF8561" s="2"/>
    </row>
    <row r="8562" spans="26:32" x14ac:dyDescent="0.25">
      <c r="Z8562"/>
      <c r="AD8562" s="5"/>
      <c r="AF8562" s="2"/>
    </row>
    <row r="8563" spans="26:32" x14ac:dyDescent="0.25">
      <c r="Z8563"/>
      <c r="AD8563" s="5"/>
      <c r="AF8563" s="2"/>
    </row>
    <row r="8564" spans="26:32" x14ac:dyDescent="0.25">
      <c r="Z8564"/>
      <c r="AD8564" s="5"/>
      <c r="AF8564" s="2"/>
    </row>
    <row r="8565" spans="26:32" x14ac:dyDescent="0.25">
      <c r="Z8565"/>
      <c r="AD8565" s="5"/>
      <c r="AF8565" s="2"/>
    </row>
    <row r="8566" spans="26:32" x14ac:dyDescent="0.25">
      <c r="Z8566"/>
      <c r="AD8566" s="5"/>
      <c r="AF8566" s="2"/>
    </row>
    <row r="8567" spans="26:32" x14ac:dyDescent="0.25">
      <c r="Z8567"/>
      <c r="AD8567" s="5"/>
      <c r="AF8567" s="2"/>
    </row>
    <row r="8568" spans="26:32" x14ac:dyDescent="0.25">
      <c r="Z8568"/>
      <c r="AD8568" s="5"/>
      <c r="AF8568" s="2"/>
    </row>
    <row r="8569" spans="26:32" x14ac:dyDescent="0.25">
      <c r="Z8569"/>
      <c r="AD8569" s="5"/>
      <c r="AF8569" s="2"/>
    </row>
    <row r="8570" spans="26:32" x14ac:dyDescent="0.25">
      <c r="Z8570"/>
      <c r="AD8570" s="5"/>
      <c r="AF8570" s="2"/>
    </row>
    <row r="8571" spans="26:32" x14ac:dyDescent="0.25">
      <c r="Z8571"/>
      <c r="AD8571" s="5"/>
      <c r="AF8571" s="2"/>
    </row>
    <row r="8572" spans="26:32" x14ac:dyDescent="0.25">
      <c r="Z8572"/>
      <c r="AD8572" s="5"/>
      <c r="AF8572" s="2"/>
    </row>
    <row r="8573" spans="26:32" x14ac:dyDescent="0.25">
      <c r="Z8573"/>
      <c r="AD8573" s="5"/>
      <c r="AF8573" s="2"/>
    </row>
    <row r="8574" spans="26:32" x14ac:dyDescent="0.25">
      <c r="Z8574"/>
      <c r="AD8574" s="5"/>
      <c r="AF8574" s="2"/>
    </row>
    <row r="8575" spans="26:32" x14ac:dyDescent="0.25">
      <c r="Z8575"/>
      <c r="AD8575" s="5"/>
      <c r="AF8575" s="2"/>
    </row>
    <row r="8576" spans="26:32" x14ac:dyDescent="0.25">
      <c r="Z8576"/>
      <c r="AD8576" s="5"/>
      <c r="AF8576" s="2"/>
    </row>
    <row r="8577" spans="26:32" x14ac:dyDescent="0.25">
      <c r="Z8577"/>
      <c r="AD8577" s="5"/>
      <c r="AF8577" s="2"/>
    </row>
    <row r="8578" spans="26:32" x14ac:dyDescent="0.25">
      <c r="Z8578"/>
      <c r="AD8578" s="5"/>
      <c r="AF8578" s="2"/>
    </row>
    <row r="8579" spans="26:32" x14ac:dyDescent="0.25">
      <c r="Z8579"/>
      <c r="AD8579" s="5"/>
      <c r="AF8579" s="2"/>
    </row>
    <row r="8580" spans="26:32" x14ac:dyDescent="0.25">
      <c r="Z8580"/>
      <c r="AD8580" s="5"/>
      <c r="AF8580" s="2"/>
    </row>
    <row r="8581" spans="26:32" x14ac:dyDescent="0.25">
      <c r="Z8581"/>
      <c r="AD8581" s="5"/>
      <c r="AF8581" s="2"/>
    </row>
    <row r="8582" spans="26:32" x14ac:dyDescent="0.25">
      <c r="Z8582"/>
      <c r="AD8582" s="5"/>
      <c r="AF8582" s="2"/>
    </row>
    <row r="8583" spans="26:32" x14ac:dyDescent="0.25">
      <c r="Z8583"/>
      <c r="AD8583" s="5"/>
      <c r="AF8583" s="2"/>
    </row>
    <row r="8584" spans="26:32" x14ac:dyDescent="0.25">
      <c r="Z8584"/>
      <c r="AD8584" s="5"/>
      <c r="AF8584" s="2"/>
    </row>
    <row r="8585" spans="26:32" x14ac:dyDescent="0.25">
      <c r="Z8585"/>
      <c r="AD8585" s="5"/>
      <c r="AF8585" s="2"/>
    </row>
    <row r="8586" spans="26:32" x14ac:dyDescent="0.25">
      <c r="Z8586"/>
      <c r="AD8586" s="5"/>
      <c r="AF8586" s="2"/>
    </row>
    <row r="8587" spans="26:32" x14ac:dyDescent="0.25">
      <c r="Z8587"/>
      <c r="AD8587" s="5"/>
      <c r="AF8587" s="2"/>
    </row>
    <row r="8588" spans="26:32" x14ac:dyDescent="0.25">
      <c r="Z8588"/>
      <c r="AD8588" s="5"/>
      <c r="AF8588" s="2"/>
    </row>
    <row r="8589" spans="26:32" x14ac:dyDescent="0.25">
      <c r="Z8589"/>
      <c r="AD8589" s="5"/>
      <c r="AF8589" s="2"/>
    </row>
    <row r="8590" spans="26:32" x14ac:dyDescent="0.25">
      <c r="Z8590"/>
      <c r="AD8590" s="5"/>
      <c r="AF8590" s="2"/>
    </row>
    <row r="8591" spans="26:32" x14ac:dyDescent="0.25">
      <c r="Z8591"/>
      <c r="AD8591" s="5"/>
      <c r="AF8591" s="2"/>
    </row>
    <row r="8592" spans="26:32" x14ac:dyDescent="0.25">
      <c r="Z8592"/>
      <c r="AD8592" s="5"/>
      <c r="AF8592" s="2"/>
    </row>
    <row r="8593" spans="26:32" x14ac:dyDescent="0.25">
      <c r="Z8593"/>
      <c r="AD8593" s="5"/>
      <c r="AF8593" s="2"/>
    </row>
    <row r="8594" spans="26:32" x14ac:dyDescent="0.25">
      <c r="Z8594"/>
      <c r="AD8594" s="5"/>
      <c r="AF8594" s="2"/>
    </row>
    <row r="8595" spans="26:32" x14ac:dyDescent="0.25">
      <c r="Z8595"/>
      <c r="AD8595" s="5"/>
      <c r="AF8595" s="2"/>
    </row>
    <row r="8596" spans="26:32" x14ac:dyDescent="0.25">
      <c r="Z8596"/>
      <c r="AD8596" s="5"/>
      <c r="AF8596" s="2"/>
    </row>
    <row r="8597" spans="26:32" x14ac:dyDescent="0.25">
      <c r="Z8597"/>
      <c r="AD8597" s="5"/>
      <c r="AF8597" s="2"/>
    </row>
    <row r="8598" spans="26:32" x14ac:dyDescent="0.25">
      <c r="Z8598"/>
      <c r="AD8598" s="5"/>
      <c r="AF8598" s="2"/>
    </row>
    <row r="8599" spans="26:32" x14ac:dyDescent="0.25">
      <c r="Z8599"/>
      <c r="AD8599" s="5"/>
      <c r="AF8599" s="2"/>
    </row>
    <row r="8600" spans="26:32" x14ac:dyDescent="0.25">
      <c r="Z8600"/>
      <c r="AD8600" s="5"/>
      <c r="AF8600" s="2"/>
    </row>
    <row r="8601" spans="26:32" x14ac:dyDescent="0.25">
      <c r="Z8601"/>
      <c r="AD8601" s="5"/>
      <c r="AF8601" s="2"/>
    </row>
    <row r="8602" spans="26:32" x14ac:dyDescent="0.25">
      <c r="Z8602"/>
      <c r="AD8602" s="5"/>
      <c r="AF8602" s="2"/>
    </row>
    <row r="8603" spans="26:32" x14ac:dyDescent="0.25">
      <c r="Z8603"/>
      <c r="AD8603" s="5"/>
      <c r="AF8603" s="2"/>
    </row>
    <row r="8604" spans="26:32" x14ac:dyDescent="0.25">
      <c r="Z8604"/>
      <c r="AD8604" s="5"/>
      <c r="AF8604" s="2"/>
    </row>
    <row r="8605" spans="26:32" x14ac:dyDescent="0.25">
      <c r="Z8605"/>
      <c r="AD8605" s="5"/>
      <c r="AF8605" s="2"/>
    </row>
    <row r="8606" spans="26:32" x14ac:dyDescent="0.25">
      <c r="Z8606"/>
      <c r="AD8606" s="5"/>
      <c r="AF8606" s="2"/>
    </row>
    <row r="8607" spans="26:32" x14ac:dyDescent="0.25">
      <c r="Z8607"/>
      <c r="AD8607" s="5"/>
      <c r="AF8607" s="2"/>
    </row>
    <row r="8608" spans="26:32" x14ac:dyDescent="0.25">
      <c r="Z8608"/>
      <c r="AD8608" s="5"/>
      <c r="AF8608" s="2"/>
    </row>
    <row r="8609" spans="26:32" x14ac:dyDescent="0.25">
      <c r="Z8609"/>
      <c r="AD8609" s="5"/>
      <c r="AF8609" s="2"/>
    </row>
    <row r="8610" spans="26:32" x14ac:dyDescent="0.25">
      <c r="Z8610"/>
      <c r="AD8610" s="5"/>
      <c r="AF8610" s="2"/>
    </row>
    <row r="8611" spans="26:32" x14ac:dyDescent="0.25">
      <c r="Z8611"/>
      <c r="AD8611" s="5"/>
      <c r="AF8611" s="2"/>
    </row>
    <row r="8612" spans="26:32" x14ac:dyDescent="0.25">
      <c r="Z8612"/>
      <c r="AD8612" s="5"/>
      <c r="AF8612" s="2"/>
    </row>
    <row r="8613" spans="26:32" x14ac:dyDescent="0.25">
      <c r="Z8613"/>
      <c r="AD8613" s="5"/>
      <c r="AF8613" s="2"/>
    </row>
    <row r="8614" spans="26:32" x14ac:dyDescent="0.25">
      <c r="Z8614"/>
      <c r="AD8614" s="5"/>
      <c r="AF8614" s="2"/>
    </row>
    <row r="8615" spans="26:32" x14ac:dyDescent="0.25">
      <c r="Z8615"/>
      <c r="AD8615" s="5"/>
      <c r="AF8615" s="2"/>
    </row>
    <row r="8616" spans="26:32" x14ac:dyDescent="0.25">
      <c r="Z8616"/>
      <c r="AD8616" s="5"/>
      <c r="AF8616" s="2"/>
    </row>
    <row r="8617" spans="26:32" x14ac:dyDescent="0.25">
      <c r="Z8617"/>
      <c r="AD8617" s="5"/>
      <c r="AF8617" s="2"/>
    </row>
    <row r="8618" spans="26:32" x14ac:dyDescent="0.25">
      <c r="Z8618"/>
      <c r="AD8618" s="5"/>
      <c r="AF8618" s="2"/>
    </row>
    <row r="8619" spans="26:32" x14ac:dyDescent="0.25">
      <c r="Z8619"/>
      <c r="AD8619" s="5"/>
      <c r="AF8619" s="2"/>
    </row>
    <row r="8620" spans="26:32" x14ac:dyDescent="0.25">
      <c r="Z8620"/>
      <c r="AD8620" s="5"/>
      <c r="AF8620" s="2"/>
    </row>
    <row r="8621" spans="26:32" x14ac:dyDescent="0.25">
      <c r="Z8621"/>
      <c r="AD8621" s="5"/>
      <c r="AF8621" s="2"/>
    </row>
    <row r="8622" spans="26:32" x14ac:dyDescent="0.25">
      <c r="Z8622"/>
      <c r="AD8622" s="5"/>
      <c r="AF8622" s="2"/>
    </row>
    <row r="8623" spans="26:32" x14ac:dyDescent="0.25">
      <c r="Z8623"/>
      <c r="AD8623" s="5"/>
      <c r="AF8623" s="2"/>
    </row>
    <row r="8624" spans="26:32" x14ac:dyDescent="0.25">
      <c r="Z8624"/>
      <c r="AD8624" s="5"/>
      <c r="AF8624" s="2"/>
    </row>
    <row r="8625" spans="26:32" x14ac:dyDescent="0.25">
      <c r="Z8625"/>
      <c r="AD8625" s="5"/>
      <c r="AF8625" s="2"/>
    </row>
    <row r="8626" spans="26:32" x14ac:dyDescent="0.25">
      <c r="Z8626"/>
      <c r="AD8626" s="5"/>
      <c r="AF8626" s="2"/>
    </row>
    <row r="8627" spans="26:32" x14ac:dyDescent="0.25">
      <c r="Z8627"/>
      <c r="AD8627" s="5"/>
      <c r="AF8627" s="2"/>
    </row>
    <row r="8628" spans="26:32" x14ac:dyDescent="0.25">
      <c r="Z8628"/>
      <c r="AD8628" s="5"/>
      <c r="AF8628" s="2"/>
    </row>
    <row r="8629" spans="26:32" x14ac:dyDescent="0.25">
      <c r="Z8629"/>
      <c r="AD8629" s="5"/>
      <c r="AF8629" s="2"/>
    </row>
    <row r="8630" spans="26:32" x14ac:dyDescent="0.25">
      <c r="Z8630"/>
      <c r="AD8630" s="5"/>
      <c r="AF8630" s="2"/>
    </row>
    <row r="8631" spans="26:32" x14ac:dyDescent="0.25">
      <c r="Z8631"/>
      <c r="AD8631" s="5"/>
      <c r="AF8631" s="2"/>
    </row>
    <row r="8632" spans="26:32" x14ac:dyDescent="0.25">
      <c r="Z8632"/>
      <c r="AD8632" s="5"/>
      <c r="AF8632" s="2"/>
    </row>
    <row r="8633" spans="26:32" x14ac:dyDescent="0.25">
      <c r="Z8633"/>
      <c r="AD8633" s="5"/>
      <c r="AF8633" s="2"/>
    </row>
    <row r="8634" spans="26:32" x14ac:dyDescent="0.25">
      <c r="Z8634"/>
      <c r="AD8634" s="5"/>
      <c r="AF8634" s="2"/>
    </row>
    <row r="8635" spans="26:32" x14ac:dyDescent="0.25">
      <c r="Z8635"/>
      <c r="AD8635" s="5"/>
      <c r="AF8635" s="2"/>
    </row>
    <row r="8636" spans="26:32" x14ac:dyDescent="0.25">
      <c r="Z8636"/>
      <c r="AD8636" s="5"/>
      <c r="AF8636" s="2"/>
    </row>
    <row r="8637" spans="26:32" x14ac:dyDescent="0.25">
      <c r="Z8637"/>
      <c r="AD8637" s="5"/>
      <c r="AF8637" s="2"/>
    </row>
    <row r="8638" spans="26:32" x14ac:dyDescent="0.25">
      <c r="Z8638"/>
      <c r="AD8638" s="5"/>
      <c r="AF8638" s="2"/>
    </row>
    <row r="8639" spans="26:32" x14ac:dyDescent="0.25">
      <c r="Z8639"/>
      <c r="AD8639" s="5"/>
      <c r="AF8639" s="2"/>
    </row>
    <row r="8640" spans="26:32" x14ac:dyDescent="0.25">
      <c r="Z8640"/>
      <c r="AD8640" s="5"/>
      <c r="AF8640" s="2"/>
    </row>
    <row r="8641" spans="26:32" x14ac:dyDescent="0.25">
      <c r="Z8641"/>
      <c r="AD8641" s="5"/>
      <c r="AF8641" s="2"/>
    </row>
    <row r="8642" spans="26:32" x14ac:dyDescent="0.25">
      <c r="Z8642"/>
      <c r="AD8642" s="5"/>
      <c r="AF8642" s="2"/>
    </row>
    <row r="8643" spans="26:32" x14ac:dyDescent="0.25">
      <c r="Z8643"/>
      <c r="AD8643" s="5"/>
      <c r="AF8643" s="2"/>
    </row>
    <row r="8644" spans="26:32" x14ac:dyDescent="0.25">
      <c r="Z8644"/>
      <c r="AD8644" s="5"/>
      <c r="AF8644" s="2"/>
    </row>
    <row r="8645" spans="26:32" x14ac:dyDescent="0.25">
      <c r="Z8645"/>
      <c r="AD8645" s="5"/>
      <c r="AF8645" s="2"/>
    </row>
    <row r="8646" spans="26:32" x14ac:dyDescent="0.25">
      <c r="Z8646"/>
      <c r="AD8646" s="5"/>
      <c r="AF8646" s="2"/>
    </row>
    <row r="8647" spans="26:32" x14ac:dyDescent="0.25">
      <c r="Z8647"/>
      <c r="AD8647" s="5"/>
      <c r="AF8647" s="2"/>
    </row>
    <row r="8648" spans="26:32" x14ac:dyDescent="0.25">
      <c r="Z8648"/>
      <c r="AD8648" s="5"/>
      <c r="AF8648" s="2"/>
    </row>
    <row r="8649" spans="26:32" x14ac:dyDescent="0.25">
      <c r="Z8649"/>
      <c r="AD8649" s="5"/>
      <c r="AF8649" s="2"/>
    </row>
    <row r="8650" spans="26:32" x14ac:dyDescent="0.25">
      <c r="Z8650"/>
      <c r="AD8650" s="5"/>
      <c r="AF8650" s="2"/>
    </row>
    <row r="8651" spans="26:32" x14ac:dyDescent="0.25">
      <c r="Z8651"/>
      <c r="AD8651" s="5"/>
      <c r="AF8651" s="2"/>
    </row>
    <row r="8652" spans="26:32" x14ac:dyDescent="0.25">
      <c r="Z8652"/>
      <c r="AD8652" s="5"/>
      <c r="AF8652" s="2"/>
    </row>
    <row r="8653" spans="26:32" x14ac:dyDescent="0.25">
      <c r="Z8653"/>
      <c r="AD8653" s="5"/>
      <c r="AF8653" s="2"/>
    </row>
    <row r="8654" spans="26:32" x14ac:dyDescent="0.25">
      <c r="Z8654"/>
      <c r="AD8654" s="5"/>
      <c r="AF8654" s="2"/>
    </row>
    <row r="8655" spans="26:32" x14ac:dyDescent="0.25">
      <c r="Z8655"/>
      <c r="AD8655" s="5"/>
      <c r="AF8655" s="2"/>
    </row>
    <row r="8656" spans="26:32" x14ac:dyDescent="0.25">
      <c r="Z8656"/>
      <c r="AD8656" s="5"/>
      <c r="AF8656" s="2"/>
    </row>
    <row r="8657" spans="26:32" x14ac:dyDescent="0.25">
      <c r="Z8657"/>
      <c r="AD8657" s="5"/>
      <c r="AF8657" s="2"/>
    </row>
    <row r="8658" spans="26:32" x14ac:dyDescent="0.25">
      <c r="Z8658"/>
      <c r="AD8658" s="5"/>
      <c r="AF8658" s="2"/>
    </row>
    <row r="8659" spans="26:32" x14ac:dyDescent="0.25">
      <c r="Z8659"/>
      <c r="AD8659" s="5"/>
      <c r="AF8659" s="2"/>
    </row>
    <row r="8660" spans="26:32" x14ac:dyDescent="0.25">
      <c r="Z8660"/>
      <c r="AD8660" s="5"/>
      <c r="AF8660" s="2"/>
    </row>
    <row r="8661" spans="26:32" x14ac:dyDescent="0.25">
      <c r="Z8661"/>
      <c r="AD8661" s="5"/>
      <c r="AF8661" s="2"/>
    </row>
    <row r="8662" spans="26:32" x14ac:dyDescent="0.25">
      <c r="Z8662"/>
      <c r="AD8662" s="5"/>
      <c r="AF8662" s="2"/>
    </row>
    <row r="8663" spans="26:32" x14ac:dyDescent="0.25">
      <c r="Z8663"/>
      <c r="AD8663" s="5"/>
      <c r="AF8663" s="2"/>
    </row>
    <row r="8664" spans="26:32" x14ac:dyDescent="0.25">
      <c r="Z8664"/>
      <c r="AD8664" s="5"/>
      <c r="AF8664" s="2"/>
    </row>
    <row r="8665" spans="26:32" x14ac:dyDescent="0.25">
      <c r="Z8665"/>
      <c r="AD8665" s="5"/>
      <c r="AF8665" s="2"/>
    </row>
    <row r="8666" spans="26:32" x14ac:dyDescent="0.25">
      <c r="Z8666"/>
      <c r="AD8666" s="5"/>
      <c r="AF8666" s="2"/>
    </row>
    <row r="8667" spans="26:32" x14ac:dyDescent="0.25">
      <c r="Z8667"/>
      <c r="AD8667" s="5"/>
      <c r="AF8667" s="2"/>
    </row>
    <row r="8668" spans="26:32" x14ac:dyDescent="0.25">
      <c r="Z8668"/>
      <c r="AD8668" s="5"/>
      <c r="AF8668" s="2"/>
    </row>
    <row r="8669" spans="26:32" x14ac:dyDescent="0.25">
      <c r="Z8669"/>
      <c r="AD8669" s="5"/>
      <c r="AF8669" s="2"/>
    </row>
    <row r="8670" spans="26:32" x14ac:dyDescent="0.25">
      <c r="Z8670"/>
      <c r="AD8670" s="5"/>
      <c r="AF8670" s="2"/>
    </row>
    <row r="8671" spans="26:32" x14ac:dyDescent="0.25">
      <c r="Z8671"/>
      <c r="AD8671" s="5"/>
      <c r="AF8671" s="2"/>
    </row>
    <row r="8672" spans="26:32" x14ac:dyDescent="0.25">
      <c r="Z8672"/>
      <c r="AD8672" s="5"/>
      <c r="AF8672" s="2"/>
    </row>
    <row r="8673" spans="26:32" x14ac:dyDescent="0.25">
      <c r="Z8673"/>
      <c r="AD8673" s="5"/>
      <c r="AF8673" s="2"/>
    </row>
    <row r="8674" spans="26:32" x14ac:dyDescent="0.25">
      <c r="Z8674"/>
      <c r="AD8674" s="5"/>
      <c r="AF8674" s="2"/>
    </row>
    <row r="8675" spans="26:32" x14ac:dyDescent="0.25">
      <c r="Z8675"/>
      <c r="AD8675" s="5"/>
      <c r="AF8675" s="2"/>
    </row>
    <row r="8676" spans="26:32" x14ac:dyDescent="0.25">
      <c r="Z8676"/>
      <c r="AD8676" s="5"/>
      <c r="AF8676" s="2"/>
    </row>
    <row r="8677" spans="26:32" x14ac:dyDescent="0.25">
      <c r="Z8677"/>
      <c r="AD8677" s="5"/>
      <c r="AF8677" s="2"/>
    </row>
    <row r="8678" spans="26:32" x14ac:dyDescent="0.25">
      <c r="Z8678"/>
      <c r="AD8678" s="5"/>
      <c r="AF8678" s="2"/>
    </row>
    <row r="8679" spans="26:32" x14ac:dyDescent="0.25">
      <c r="Z8679"/>
      <c r="AD8679" s="5"/>
      <c r="AF8679" s="2"/>
    </row>
    <row r="8680" spans="26:32" x14ac:dyDescent="0.25">
      <c r="Z8680"/>
      <c r="AD8680" s="5"/>
      <c r="AF8680" s="2"/>
    </row>
    <row r="8681" spans="26:32" x14ac:dyDescent="0.25">
      <c r="Z8681"/>
      <c r="AD8681" s="5"/>
      <c r="AF8681" s="2"/>
    </row>
    <row r="8682" spans="26:32" x14ac:dyDescent="0.25">
      <c r="Z8682"/>
      <c r="AD8682" s="5"/>
      <c r="AF8682" s="2"/>
    </row>
    <row r="8683" spans="26:32" x14ac:dyDescent="0.25">
      <c r="Z8683"/>
      <c r="AD8683" s="5"/>
      <c r="AF8683" s="2"/>
    </row>
    <row r="8684" spans="26:32" x14ac:dyDescent="0.25">
      <c r="Z8684"/>
      <c r="AD8684" s="5"/>
      <c r="AF8684" s="2"/>
    </row>
    <row r="8685" spans="26:32" x14ac:dyDescent="0.25">
      <c r="Z8685"/>
      <c r="AD8685" s="5"/>
      <c r="AF8685" s="2"/>
    </row>
    <row r="8686" spans="26:32" x14ac:dyDescent="0.25">
      <c r="Z8686"/>
      <c r="AD8686" s="5"/>
      <c r="AF8686" s="2"/>
    </row>
    <row r="8687" spans="26:32" x14ac:dyDescent="0.25">
      <c r="Z8687"/>
      <c r="AD8687" s="5"/>
      <c r="AF8687" s="2"/>
    </row>
    <row r="8688" spans="26:32" x14ac:dyDescent="0.25">
      <c r="Z8688"/>
      <c r="AD8688" s="5"/>
      <c r="AF8688" s="2"/>
    </row>
    <row r="8689" spans="26:32" x14ac:dyDescent="0.25">
      <c r="Z8689"/>
      <c r="AD8689" s="5"/>
      <c r="AF8689" s="2"/>
    </row>
    <row r="8690" spans="26:32" x14ac:dyDescent="0.25">
      <c r="Z8690"/>
      <c r="AD8690" s="5"/>
      <c r="AF8690" s="2"/>
    </row>
    <row r="8691" spans="26:32" x14ac:dyDescent="0.25">
      <c r="Z8691"/>
      <c r="AD8691" s="5"/>
      <c r="AF8691" s="2"/>
    </row>
    <row r="8692" spans="26:32" x14ac:dyDescent="0.25">
      <c r="Z8692"/>
      <c r="AD8692" s="5"/>
      <c r="AF8692" s="2"/>
    </row>
    <row r="8693" spans="26:32" x14ac:dyDescent="0.25">
      <c r="Z8693"/>
      <c r="AD8693" s="5"/>
      <c r="AF8693" s="2"/>
    </row>
    <row r="8694" spans="26:32" x14ac:dyDescent="0.25">
      <c r="Z8694"/>
      <c r="AD8694" s="5"/>
      <c r="AF8694" s="2"/>
    </row>
    <row r="8695" spans="26:32" x14ac:dyDescent="0.25">
      <c r="Z8695"/>
      <c r="AD8695" s="5"/>
      <c r="AF8695" s="2"/>
    </row>
    <row r="8696" spans="26:32" x14ac:dyDescent="0.25">
      <c r="Z8696"/>
      <c r="AD8696" s="5"/>
      <c r="AF8696" s="2"/>
    </row>
    <row r="8697" spans="26:32" x14ac:dyDescent="0.25">
      <c r="Z8697"/>
      <c r="AD8697" s="5"/>
      <c r="AF8697" s="2"/>
    </row>
    <row r="8698" spans="26:32" x14ac:dyDescent="0.25">
      <c r="Z8698"/>
      <c r="AD8698" s="5"/>
      <c r="AF8698" s="2"/>
    </row>
    <row r="8699" spans="26:32" x14ac:dyDescent="0.25">
      <c r="Z8699"/>
      <c r="AD8699" s="5"/>
      <c r="AF8699" s="2"/>
    </row>
    <row r="8700" spans="26:32" x14ac:dyDescent="0.25">
      <c r="Z8700"/>
      <c r="AD8700" s="5"/>
      <c r="AF8700" s="2"/>
    </row>
    <row r="8701" spans="26:32" x14ac:dyDescent="0.25">
      <c r="Z8701"/>
      <c r="AD8701" s="5"/>
      <c r="AF8701" s="2"/>
    </row>
    <row r="8702" spans="26:32" x14ac:dyDescent="0.25">
      <c r="Z8702"/>
      <c r="AD8702" s="5"/>
      <c r="AF8702" s="2"/>
    </row>
    <row r="8703" spans="26:32" x14ac:dyDescent="0.25">
      <c r="Z8703"/>
      <c r="AD8703" s="5"/>
      <c r="AF8703" s="2"/>
    </row>
    <row r="8704" spans="26:32" x14ac:dyDescent="0.25">
      <c r="Z8704"/>
      <c r="AD8704" s="5"/>
      <c r="AF8704" s="2"/>
    </row>
    <row r="8705" spans="26:32" x14ac:dyDescent="0.25">
      <c r="Z8705"/>
      <c r="AD8705" s="5"/>
      <c r="AF8705" s="2"/>
    </row>
    <row r="8706" spans="26:32" x14ac:dyDescent="0.25">
      <c r="Z8706"/>
      <c r="AD8706" s="5"/>
      <c r="AF8706" s="2"/>
    </row>
    <row r="8707" spans="26:32" x14ac:dyDescent="0.25">
      <c r="Z8707"/>
      <c r="AD8707" s="5"/>
      <c r="AF8707" s="2"/>
    </row>
    <row r="8708" spans="26:32" x14ac:dyDescent="0.25">
      <c r="Z8708"/>
      <c r="AD8708" s="5"/>
      <c r="AF8708" s="2"/>
    </row>
    <row r="8709" spans="26:32" x14ac:dyDescent="0.25">
      <c r="Z8709"/>
      <c r="AD8709" s="5"/>
      <c r="AF8709" s="2"/>
    </row>
    <row r="8710" spans="26:32" x14ac:dyDescent="0.25">
      <c r="Z8710"/>
      <c r="AD8710" s="5"/>
      <c r="AF8710" s="2"/>
    </row>
    <row r="8711" spans="26:32" x14ac:dyDescent="0.25">
      <c r="Z8711"/>
      <c r="AD8711" s="5"/>
      <c r="AF8711" s="2"/>
    </row>
    <row r="8712" spans="26:32" x14ac:dyDescent="0.25">
      <c r="Z8712"/>
      <c r="AD8712" s="5"/>
      <c r="AF8712" s="2"/>
    </row>
    <row r="8713" spans="26:32" x14ac:dyDescent="0.25">
      <c r="Z8713"/>
      <c r="AD8713" s="5"/>
      <c r="AF8713" s="2"/>
    </row>
    <row r="8714" spans="26:32" x14ac:dyDescent="0.25">
      <c r="Z8714"/>
      <c r="AD8714" s="5"/>
      <c r="AF8714" s="2"/>
    </row>
    <row r="8715" spans="26:32" x14ac:dyDescent="0.25">
      <c r="Z8715"/>
      <c r="AD8715" s="5"/>
      <c r="AF8715" s="2"/>
    </row>
    <row r="8716" spans="26:32" x14ac:dyDescent="0.25">
      <c r="Z8716"/>
      <c r="AD8716" s="5"/>
      <c r="AF8716" s="2"/>
    </row>
    <row r="8717" spans="26:32" x14ac:dyDescent="0.25">
      <c r="Z8717"/>
      <c r="AD8717" s="5"/>
      <c r="AF8717" s="2"/>
    </row>
    <row r="8718" spans="26:32" x14ac:dyDescent="0.25">
      <c r="Z8718"/>
      <c r="AD8718" s="5"/>
      <c r="AF8718" s="2"/>
    </row>
    <row r="8719" spans="26:32" x14ac:dyDescent="0.25">
      <c r="Z8719"/>
      <c r="AD8719" s="5"/>
      <c r="AF8719" s="2"/>
    </row>
    <row r="8720" spans="26:32" x14ac:dyDescent="0.25">
      <c r="Z8720"/>
      <c r="AD8720" s="5"/>
      <c r="AF8720" s="2"/>
    </row>
    <row r="8721" spans="26:32" x14ac:dyDescent="0.25">
      <c r="Z8721"/>
      <c r="AD8721" s="5"/>
      <c r="AF8721" s="2"/>
    </row>
    <row r="8722" spans="26:32" x14ac:dyDescent="0.25">
      <c r="Z8722"/>
      <c r="AD8722" s="5"/>
      <c r="AF8722" s="2"/>
    </row>
    <row r="8723" spans="26:32" x14ac:dyDescent="0.25">
      <c r="Z8723"/>
      <c r="AD8723" s="5"/>
      <c r="AF8723" s="2"/>
    </row>
    <row r="8724" spans="26:32" x14ac:dyDescent="0.25">
      <c r="Z8724"/>
      <c r="AD8724" s="5"/>
      <c r="AF8724" s="2"/>
    </row>
    <row r="8725" spans="26:32" x14ac:dyDescent="0.25">
      <c r="Z8725"/>
      <c r="AD8725" s="5"/>
      <c r="AF8725" s="2"/>
    </row>
    <row r="8726" spans="26:32" x14ac:dyDescent="0.25">
      <c r="Z8726"/>
      <c r="AD8726" s="5"/>
      <c r="AF8726" s="2"/>
    </row>
    <row r="8727" spans="26:32" x14ac:dyDescent="0.25">
      <c r="Z8727"/>
      <c r="AD8727" s="5"/>
      <c r="AF8727" s="2"/>
    </row>
    <row r="8728" spans="26:32" x14ac:dyDescent="0.25">
      <c r="Z8728"/>
      <c r="AD8728" s="5"/>
      <c r="AF8728" s="2"/>
    </row>
    <row r="8729" spans="26:32" x14ac:dyDescent="0.25">
      <c r="Z8729"/>
      <c r="AD8729" s="5"/>
      <c r="AF8729" s="2"/>
    </row>
    <row r="8730" spans="26:32" x14ac:dyDescent="0.25">
      <c r="Z8730"/>
      <c r="AD8730" s="5"/>
      <c r="AF8730" s="2"/>
    </row>
    <row r="8731" spans="26:32" x14ac:dyDescent="0.25">
      <c r="Z8731"/>
      <c r="AD8731" s="5"/>
      <c r="AF8731" s="2"/>
    </row>
    <row r="8732" spans="26:32" x14ac:dyDescent="0.25">
      <c r="Z8732"/>
      <c r="AD8732" s="5"/>
      <c r="AF8732" s="2"/>
    </row>
    <row r="8733" spans="26:32" x14ac:dyDescent="0.25">
      <c r="Z8733"/>
      <c r="AD8733" s="5"/>
      <c r="AF8733" s="2"/>
    </row>
    <row r="8734" spans="26:32" x14ac:dyDescent="0.25">
      <c r="Z8734"/>
      <c r="AD8734" s="5"/>
      <c r="AF8734" s="2"/>
    </row>
    <row r="8735" spans="26:32" x14ac:dyDescent="0.25">
      <c r="Z8735"/>
      <c r="AD8735" s="5"/>
      <c r="AF8735" s="2"/>
    </row>
    <row r="8736" spans="26:32" x14ac:dyDescent="0.25">
      <c r="Z8736"/>
      <c r="AD8736" s="5"/>
      <c r="AF8736" s="2"/>
    </row>
    <row r="8737" spans="26:32" x14ac:dyDescent="0.25">
      <c r="Z8737"/>
      <c r="AD8737" s="5"/>
      <c r="AF8737" s="2"/>
    </row>
    <row r="8738" spans="26:32" x14ac:dyDescent="0.25">
      <c r="Z8738"/>
      <c r="AD8738" s="5"/>
      <c r="AF8738" s="2"/>
    </row>
    <row r="8739" spans="26:32" x14ac:dyDescent="0.25">
      <c r="Z8739"/>
      <c r="AD8739" s="5"/>
      <c r="AF8739" s="2"/>
    </row>
    <row r="8740" spans="26:32" x14ac:dyDescent="0.25">
      <c r="Z8740"/>
      <c r="AD8740" s="5"/>
      <c r="AF8740" s="2"/>
    </row>
    <row r="8741" spans="26:32" x14ac:dyDescent="0.25">
      <c r="Z8741"/>
      <c r="AD8741" s="5"/>
      <c r="AF8741" s="2"/>
    </row>
    <row r="8742" spans="26:32" x14ac:dyDescent="0.25">
      <c r="Z8742"/>
      <c r="AD8742" s="5"/>
      <c r="AF8742" s="2"/>
    </row>
    <row r="8743" spans="26:32" x14ac:dyDescent="0.25">
      <c r="Z8743"/>
      <c r="AD8743" s="5"/>
      <c r="AF8743" s="2"/>
    </row>
    <row r="8744" spans="26:32" x14ac:dyDescent="0.25">
      <c r="Z8744"/>
      <c r="AD8744" s="5"/>
      <c r="AF8744" s="2"/>
    </row>
    <row r="8745" spans="26:32" x14ac:dyDescent="0.25">
      <c r="Z8745"/>
      <c r="AD8745" s="5"/>
      <c r="AF8745" s="2"/>
    </row>
    <row r="8746" spans="26:32" x14ac:dyDescent="0.25">
      <c r="Z8746"/>
      <c r="AD8746" s="5"/>
      <c r="AF8746" s="2"/>
    </row>
    <row r="8747" spans="26:32" x14ac:dyDescent="0.25">
      <c r="Z8747"/>
      <c r="AD8747" s="5"/>
      <c r="AF8747" s="2"/>
    </row>
    <row r="8748" spans="26:32" x14ac:dyDescent="0.25">
      <c r="Z8748"/>
      <c r="AD8748" s="5"/>
      <c r="AF8748" s="2"/>
    </row>
    <row r="8749" spans="26:32" x14ac:dyDescent="0.25">
      <c r="Z8749"/>
      <c r="AD8749" s="5"/>
      <c r="AF8749" s="2"/>
    </row>
    <row r="8750" spans="26:32" x14ac:dyDescent="0.25">
      <c r="Z8750"/>
      <c r="AD8750" s="5"/>
      <c r="AF8750" s="2"/>
    </row>
    <row r="8751" spans="26:32" x14ac:dyDescent="0.25">
      <c r="Z8751"/>
      <c r="AD8751" s="5"/>
      <c r="AF8751" s="2"/>
    </row>
    <row r="8752" spans="26:32" x14ac:dyDescent="0.25">
      <c r="Z8752"/>
      <c r="AD8752" s="5"/>
      <c r="AF8752" s="2"/>
    </row>
    <row r="8753" spans="26:32" x14ac:dyDescent="0.25">
      <c r="Z8753"/>
      <c r="AD8753" s="5"/>
      <c r="AF8753" s="2"/>
    </row>
    <row r="8754" spans="26:32" x14ac:dyDescent="0.25">
      <c r="Z8754"/>
      <c r="AD8754" s="5"/>
      <c r="AF8754" s="2"/>
    </row>
    <row r="8755" spans="26:32" x14ac:dyDescent="0.25">
      <c r="Z8755"/>
      <c r="AD8755" s="5"/>
      <c r="AF8755" s="2"/>
    </row>
    <row r="8756" spans="26:32" x14ac:dyDescent="0.25">
      <c r="Z8756"/>
      <c r="AD8756" s="5"/>
      <c r="AF8756" s="2"/>
    </row>
    <row r="8757" spans="26:32" x14ac:dyDescent="0.25">
      <c r="Z8757"/>
      <c r="AD8757" s="5"/>
      <c r="AF8757" s="2"/>
    </row>
    <row r="8758" spans="26:32" x14ac:dyDescent="0.25">
      <c r="Z8758"/>
      <c r="AD8758" s="5"/>
      <c r="AF8758" s="2"/>
    </row>
    <row r="8759" spans="26:32" x14ac:dyDescent="0.25">
      <c r="Z8759"/>
      <c r="AD8759" s="5"/>
      <c r="AF8759" s="2"/>
    </row>
    <row r="8760" spans="26:32" x14ac:dyDescent="0.25">
      <c r="Z8760"/>
      <c r="AD8760" s="5"/>
      <c r="AF8760" s="2"/>
    </row>
    <row r="8761" spans="26:32" x14ac:dyDescent="0.25">
      <c r="Z8761"/>
      <c r="AD8761" s="5"/>
      <c r="AF8761" s="2"/>
    </row>
    <row r="8762" spans="26:32" x14ac:dyDescent="0.25">
      <c r="Z8762"/>
      <c r="AD8762" s="5"/>
      <c r="AF8762" s="2"/>
    </row>
    <row r="8763" spans="26:32" x14ac:dyDescent="0.25">
      <c r="Z8763"/>
      <c r="AD8763" s="5"/>
      <c r="AF8763" s="2"/>
    </row>
    <row r="8764" spans="26:32" x14ac:dyDescent="0.25">
      <c r="Z8764"/>
      <c r="AD8764" s="5"/>
      <c r="AF8764" s="2"/>
    </row>
    <row r="8765" spans="26:32" x14ac:dyDescent="0.25">
      <c r="Z8765"/>
      <c r="AD8765" s="5"/>
      <c r="AF8765" s="2"/>
    </row>
    <row r="8766" spans="26:32" x14ac:dyDescent="0.25">
      <c r="Z8766"/>
      <c r="AD8766" s="5"/>
      <c r="AF8766" s="2"/>
    </row>
    <row r="8767" spans="26:32" x14ac:dyDescent="0.25">
      <c r="Z8767"/>
      <c r="AD8767" s="5"/>
      <c r="AF8767" s="2"/>
    </row>
    <row r="8768" spans="26:32" x14ac:dyDescent="0.25">
      <c r="Z8768"/>
      <c r="AD8768" s="5"/>
      <c r="AF8768" s="2"/>
    </row>
    <row r="8769" spans="26:32" x14ac:dyDescent="0.25">
      <c r="Z8769"/>
      <c r="AD8769" s="5"/>
      <c r="AF8769" s="2"/>
    </row>
    <row r="8770" spans="26:32" x14ac:dyDescent="0.25">
      <c r="Z8770"/>
      <c r="AD8770" s="5"/>
      <c r="AF8770" s="2"/>
    </row>
    <row r="8771" spans="26:32" x14ac:dyDescent="0.25">
      <c r="Z8771"/>
      <c r="AD8771" s="5"/>
      <c r="AF8771" s="2"/>
    </row>
    <row r="8772" spans="26:32" x14ac:dyDescent="0.25">
      <c r="Z8772"/>
      <c r="AD8772" s="5"/>
      <c r="AF8772" s="2"/>
    </row>
    <row r="8773" spans="26:32" x14ac:dyDescent="0.25">
      <c r="Z8773"/>
      <c r="AD8773" s="5"/>
      <c r="AF8773" s="2"/>
    </row>
    <row r="8774" spans="26:32" x14ac:dyDescent="0.25">
      <c r="Z8774"/>
      <c r="AD8774" s="5"/>
      <c r="AF8774" s="2"/>
    </row>
    <row r="8775" spans="26:32" x14ac:dyDescent="0.25">
      <c r="Z8775"/>
      <c r="AD8775" s="5"/>
      <c r="AF8775" s="2"/>
    </row>
    <row r="8776" spans="26:32" x14ac:dyDescent="0.25">
      <c r="Z8776"/>
      <c r="AD8776" s="5"/>
      <c r="AF8776" s="2"/>
    </row>
    <row r="8777" spans="26:32" x14ac:dyDescent="0.25">
      <c r="Z8777"/>
      <c r="AD8777" s="5"/>
      <c r="AF8777" s="2"/>
    </row>
    <row r="8778" spans="26:32" x14ac:dyDescent="0.25">
      <c r="Z8778"/>
      <c r="AD8778" s="5"/>
      <c r="AF8778" s="2"/>
    </row>
    <row r="8779" spans="26:32" x14ac:dyDescent="0.25">
      <c r="Z8779"/>
      <c r="AD8779" s="5"/>
      <c r="AF8779" s="2"/>
    </row>
    <row r="8780" spans="26:32" x14ac:dyDescent="0.25">
      <c r="Z8780"/>
      <c r="AD8780" s="5"/>
      <c r="AF8780" s="2"/>
    </row>
    <row r="8781" spans="26:32" x14ac:dyDescent="0.25">
      <c r="Z8781"/>
      <c r="AD8781" s="5"/>
      <c r="AF8781" s="2"/>
    </row>
    <row r="8782" spans="26:32" x14ac:dyDescent="0.25">
      <c r="Z8782"/>
      <c r="AD8782" s="5"/>
      <c r="AF8782" s="2"/>
    </row>
    <row r="8783" spans="26:32" x14ac:dyDescent="0.25">
      <c r="Z8783"/>
      <c r="AD8783" s="5"/>
      <c r="AF8783" s="2"/>
    </row>
    <row r="8784" spans="26:32" x14ac:dyDescent="0.25">
      <c r="Z8784"/>
      <c r="AD8784" s="5"/>
      <c r="AF8784" s="2"/>
    </row>
    <row r="8785" spans="26:32" x14ac:dyDescent="0.25">
      <c r="Z8785"/>
      <c r="AD8785" s="5"/>
      <c r="AF8785" s="2"/>
    </row>
    <row r="8786" spans="26:32" x14ac:dyDescent="0.25">
      <c r="Z8786"/>
      <c r="AD8786" s="5"/>
      <c r="AF8786" s="2"/>
    </row>
    <row r="8787" spans="26:32" x14ac:dyDescent="0.25">
      <c r="Z8787"/>
      <c r="AD8787" s="5"/>
      <c r="AF8787" s="2"/>
    </row>
    <row r="8788" spans="26:32" x14ac:dyDescent="0.25">
      <c r="Z8788"/>
      <c r="AD8788" s="5"/>
      <c r="AF8788" s="2"/>
    </row>
    <row r="8789" spans="26:32" x14ac:dyDescent="0.25">
      <c r="Z8789"/>
      <c r="AD8789" s="5"/>
      <c r="AF8789" s="2"/>
    </row>
    <row r="8790" spans="26:32" x14ac:dyDescent="0.25">
      <c r="Z8790"/>
      <c r="AD8790" s="5"/>
      <c r="AF8790" s="2"/>
    </row>
    <row r="8791" spans="26:32" x14ac:dyDescent="0.25">
      <c r="Z8791"/>
      <c r="AD8791" s="5"/>
      <c r="AF8791" s="2"/>
    </row>
    <row r="8792" spans="26:32" x14ac:dyDescent="0.25">
      <c r="Z8792"/>
      <c r="AD8792" s="5"/>
      <c r="AF8792" s="2"/>
    </row>
    <row r="8793" spans="26:32" x14ac:dyDescent="0.25">
      <c r="Z8793"/>
      <c r="AD8793" s="5"/>
      <c r="AF8793" s="2"/>
    </row>
    <row r="8794" spans="26:32" x14ac:dyDescent="0.25">
      <c r="Z8794"/>
      <c r="AD8794" s="5"/>
      <c r="AF8794" s="2"/>
    </row>
    <row r="8795" spans="26:32" x14ac:dyDescent="0.25">
      <c r="Z8795"/>
      <c r="AD8795" s="5"/>
      <c r="AF8795" s="2"/>
    </row>
    <row r="8796" spans="26:32" x14ac:dyDescent="0.25">
      <c r="Z8796"/>
      <c r="AD8796" s="5"/>
      <c r="AF8796" s="2"/>
    </row>
    <row r="8797" spans="26:32" x14ac:dyDescent="0.25">
      <c r="Z8797"/>
      <c r="AD8797" s="5"/>
      <c r="AF8797" s="2"/>
    </row>
    <row r="8798" spans="26:32" x14ac:dyDescent="0.25">
      <c r="Z8798"/>
      <c r="AD8798" s="5"/>
      <c r="AF8798" s="2"/>
    </row>
    <row r="8799" spans="26:32" x14ac:dyDescent="0.25">
      <c r="Z8799"/>
      <c r="AD8799" s="5"/>
      <c r="AF8799" s="2"/>
    </row>
    <row r="8800" spans="26:32" x14ac:dyDescent="0.25">
      <c r="Z8800"/>
      <c r="AD8800" s="5"/>
      <c r="AF8800" s="2"/>
    </row>
    <row r="8801" spans="26:32" x14ac:dyDescent="0.25">
      <c r="Z8801"/>
      <c r="AD8801" s="5"/>
      <c r="AF8801" s="2"/>
    </row>
    <row r="8802" spans="26:32" x14ac:dyDescent="0.25">
      <c r="Z8802"/>
      <c r="AD8802" s="5"/>
      <c r="AF8802" s="2"/>
    </row>
    <row r="8803" spans="26:32" x14ac:dyDescent="0.25">
      <c r="Z8803"/>
      <c r="AD8803" s="5"/>
      <c r="AF8803" s="2"/>
    </row>
    <row r="8804" spans="26:32" x14ac:dyDescent="0.25">
      <c r="Z8804"/>
      <c r="AD8804" s="5"/>
      <c r="AF8804" s="2"/>
    </row>
    <row r="8805" spans="26:32" x14ac:dyDescent="0.25">
      <c r="Z8805"/>
      <c r="AD8805" s="5"/>
      <c r="AF8805" s="2"/>
    </row>
    <row r="8806" spans="26:32" x14ac:dyDescent="0.25">
      <c r="Z8806"/>
      <c r="AD8806" s="5"/>
      <c r="AF8806" s="2"/>
    </row>
    <row r="8807" spans="26:32" x14ac:dyDescent="0.25">
      <c r="Z8807"/>
      <c r="AD8807" s="5"/>
      <c r="AF8807" s="2"/>
    </row>
    <row r="8808" spans="26:32" x14ac:dyDescent="0.25">
      <c r="Z8808"/>
      <c r="AD8808" s="5"/>
      <c r="AF8808" s="2"/>
    </row>
    <row r="8809" spans="26:32" x14ac:dyDescent="0.25">
      <c r="Z8809"/>
      <c r="AD8809" s="5"/>
      <c r="AF8809" s="2"/>
    </row>
    <row r="8810" spans="26:32" x14ac:dyDescent="0.25">
      <c r="Z8810"/>
      <c r="AD8810" s="5"/>
      <c r="AF8810" s="2"/>
    </row>
    <row r="8811" spans="26:32" x14ac:dyDescent="0.25">
      <c r="Z8811"/>
      <c r="AD8811" s="5"/>
      <c r="AF8811" s="2"/>
    </row>
    <row r="8812" spans="26:32" x14ac:dyDescent="0.25">
      <c r="Z8812"/>
      <c r="AD8812" s="5"/>
      <c r="AF8812" s="2"/>
    </row>
    <row r="8813" spans="26:32" x14ac:dyDescent="0.25">
      <c r="Z8813"/>
      <c r="AD8813" s="5"/>
      <c r="AF8813" s="2"/>
    </row>
    <row r="8814" spans="26:32" x14ac:dyDescent="0.25">
      <c r="Z8814"/>
      <c r="AD8814" s="5"/>
      <c r="AF8814" s="2"/>
    </row>
    <row r="8815" spans="26:32" x14ac:dyDescent="0.25">
      <c r="Z8815"/>
      <c r="AD8815" s="5"/>
      <c r="AF8815" s="2"/>
    </row>
    <row r="8816" spans="26:32" x14ac:dyDescent="0.25">
      <c r="Z8816"/>
      <c r="AD8816" s="5"/>
      <c r="AF8816" s="2"/>
    </row>
    <row r="8817" spans="26:32" x14ac:dyDescent="0.25">
      <c r="Z8817"/>
      <c r="AD8817" s="5"/>
      <c r="AF8817" s="2"/>
    </row>
    <row r="8818" spans="26:32" x14ac:dyDescent="0.25">
      <c r="Z8818"/>
      <c r="AD8818" s="5"/>
      <c r="AF8818" s="2"/>
    </row>
    <row r="8819" spans="26:32" x14ac:dyDescent="0.25">
      <c r="Z8819"/>
      <c r="AD8819" s="5"/>
      <c r="AF8819" s="2"/>
    </row>
    <row r="8820" spans="26:32" x14ac:dyDescent="0.25">
      <c r="Z8820"/>
      <c r="AD8820" s="5"/>
      <c r="AF8820" s="2"/>
    </row>
    <row r="8821" spans="26:32" x14ac:dyDescent="0.25">
      <c r="Z8821"/>
      <c r="AD8821" s="5"/>
      <c r="AF8821" s="2"/>
    </row>
    <row r="8822" spans="26:32" x14ac:dyDescent="0.25">
      <c r="Z8822"/>
      <c r="AD8822" s="5"/>
      <c r="AF8822" s="2"/>
    </row>
    <row r="8823" spans="26:32" x14ac:dyDescent="0.25">
      <c r="Z8823"/>
      <c r="AD8823" s="5"/>
      <c r="AF8823" s="2"/>
    </row>
    <row r="8824" spans="26:32" x14ac:dyDescent="0.25">
      <c r="Z8824"/>
      <c r="AD8824" s="5"/>
      <c r="AF8824" s="2"/>
    </row>
    <row r="8825" spans="26:32" x14ac:dyDescent="0.25">
      <c r="Z8825"/>
      <c r="AD8825" s="5"/>
      <c r="AF8825" s="2"/>
    </row>
    <row r="8826" spans="26:32" x14ac:dyDescent="0.25">
      <c r="Z8826"/>
      <c r="AD8826" s="5"/>
      <c r="AF8826" s="2"/>
    </row>
    <row r="8827" spans="26:32" x14ac:dyDescent="0.25">
      <c r="Z8827"/>
      <c r="AD8827" s="5"/>
      <c r="AF8827" s="2"/>
    </row>
    <row r="8828" spans="26:32" x14ac:dyDescent="0.25">
      <c r="Z8828"/>
      <c r="AD8828" s="5"/>
      <c r="AF8828" s="2"/>
    </row>
    <row r="8829" spans="26:32" x14ac:dyDescent="0.25">
      <c r="Z8829"/>
      <c r="AD8829" s="5"/>
      <c r="AF8829" s="2"/>
    </row>
    <row r="8830" spans="26:32" x14ac:dyDescent="0.25">
      <c r="Z8830"/>
      <c r="AD8830" s="5"/>
      <c r="AF8830" s="2"/>
    </row>
    <row r="8831" spans="26:32" x14ac:dyDescent="0.25">
      <c r="Z8831"/>
      <c r="AD8831" s="5"/>
      <c r="AF8831" s="2"/>
    </row>
    <row r="8832" spans="26:32" x14ac:dyDescent="0.25">
      <c r="Z8832"/>
      <c r="AD8832" s="5"/>
      <c r="AF8832" s="2"/>
    </row>
    <row r="8833" spans="26:32" x14ac:dyDescent="0.25">
      <c r="Z8833"/>
      <c r="AD8833" s="5"/>
      <c r="AF8833" s="2"/>
    </row>
    <row r="8834" spans="26:32" x14ac:dyDescent="0.25">
      <c r="Z8834"/>
      <c r="AD8834" s="5"/>
      <c r="AF8834" s="2"/>
    </row>
    <row r="8835" spans="26:32" x14ac:dyDescent="0.25">
      <c r="Z8835"/>
      <c r="AD8835" s="5"/>
      <c r="AF8835" s="2"/>
    </row>
    <row r="8836" spans="26:32" x14ac:dyDescent="0.25">
      <c r="Z8836"/>
      <c r="AD8836" s="5"/>
      <c r="AF8836" s="2"/>
    </row>
    <row r="8837" spans="26:32" x14ac:dyDescent="0.25">
      <c r="Z8837"/>
      <c r="AD8837" s="5"/>
      <c r="AF8837" s="2"/>
    </row>
    <row r="8838" spans="26:32" x14ac:dyDescent="0.25">
      <c r="Z8838"/>
      <c r="AD8838" s="5"/>
      <c r="AF8838" s="2"/>
    </row>
    <row r="8839" spans="26:32" x14ac:dyDescent="0.25">
      <c r="Z8839"/>
      <c r="AD8839" s="5"/>
      <c r="AF8839" s="2"/>
    </row>
    <row r="8840" spans="26:32" x14ac:dyDescent="0.25">
      <c r="Z8840"/>
      <c r="AD8840" s="5"/>
      <c r="AF8840" s="2"/>
    </row>
    <row r="8841" spans="26:32" x14ac:dyDescent="0.25">
      <c r="Z8841"/>
      <c r="AD8841" s="5"/>
      <c r="AF8841" s="2"/>
    </row>
    <row r="8842" spans="26:32" x14ac:dyDescent="0.25">
      <c r="Z8842"/>
      <c r="AD8842" s="5"/>
      <c r="AF8842" s="2"/>
    </row>
    <row r="8843" spans="26:32" x14ac:dyDescent="0.25">
      <c r="Z8843"/>
      <c r="AD8843" s="5"/>
      <c r="AF8843" s="2"/>
    </row>
    <row r="8844" spans="26:32" x14ac:dyDescent="0.25">
      <c r="Z8844"/>
      <c r="AD8844" s="5"/>
      <c r="AF8844" s="2"/>
    </row>
    <row r="8845" spans="26:32" x14ac:dyDescent="0.25">
      <c r="Z8845"/>
      <c r="AD8845" s="5"/>
      <c r="AF8845" s="2"/>
    </row>
    <row r="8846" spans="26:32" x14ac:dyDescent="0.25">
      <c r="Z8846"/>
      <c r="AD8846" s="5"/>
      <c r="AF8846" s="2"/>
    </row>
    <row r="8847" spans="26:32" x14ac:dyDescent="0.25">
      <c r="Z8847"/>
      <c r="AD8847" s="5"/>
      <c r="AF8847" s="2"/>
    </row>
    <row r="8848" spans="26:32" x14ac:dyDescent="0.25">
      <c r="Z8848"/>
      <c r="AD8848" s="5"/>
      <c r="AF8848" s="2"/>
    </row>
    <row r="8849" spans="26:32" x14ac:dyDescent="0.25">
      <c r="Z8849"/>
      <c r="AD8849" s="5"/>
      <c r="AF8849" s="2"/>
    </row>
    <row r="8850" spans="26:32" x14ac:dyDescent="0.25">
      <c r="Z8850"/>
      <c r="AD8850" s="5"/>
      <c r="AF8850" s="2"/>
    </row>
    <row r="8851" spans="26:32" x14ac:dyDescent="0.25">
      <c r="Z8851"/>
      <c r="AD8851" s="5"/>
      <c r="AF8851" s="2"/>
    </row>
    <row r="8852" spans="26:32" x14ac:dyDescent="0.25">
      <c r="Z8852"/>
      <c r="AD8852" s="5"/>
      <c r="AF8852" s="2"/>
    </row>
    <row r="8853" spans="26:32" x14ac:dyDescent="0.25">
      <c r="Z8853"/>
      <c r="AD8853" s="5"/>
      <c r="AF8853" s="2"/>
    </row>
    <row r="8854" spans="26:32" x14ac:dyDescent="0.25">
      <c r="Z8854"/>
      <c r="AD8854" s="5"/>
      <c r="AF8854" s="2"/>
    </row>
    <row r="8855" spans="26:32" x14ac:dyDescent="0.25">
      <c r="Z8855"/>
      <c r="AD8855" s="5"/>
      <c r="AF8855" s="2"/>
    </row>
    <row r="8856" spans="26:32" x14ac:dyDescent="0.25">
      <c r="Z8856"/>
      <c r="AD8856" s="5"/>
      <c r="AF8856" s="2"/>
    </row>
    <row r="8857" spans="26:32" x14ac:dyDescent="0.25">
      <c r="Z8857"/>
      <c r="AD8857" s="5"/>
      <c r="AF8857" s="2"/>
    </row>
    <row r="8858" spans="26:32" x14ac:dyDescent="0.25">
      <c r="Z8858"/>
      <c r="AD8858" s="5"/>
      <c r="AF8858" s="2"/>
    </row>
    <row r="8859" spans="26:32" x14ac:dyDescent="0.25">
      <c r="Z8859"/>
      <c r="AD8859" s="5"/>
      <c r="AF8859" s="2"/>
    </row>
    <row r="8860" spans="26:32" x14ac:dyDescent="0.25">
      <c r="Z8860"/>
      <c r="AD8860" s="5"/>
      <c r="AF8860" s="2"/>
    </row>
    <row r="8861" spans="26:32" x14ac:dyDescent="0.25">
      <c r="Z8861"/>
      <c r="AD8861" s="5"/>
      <c r="AF8861" s="2"/>
    </row>
    <row r="8862" spans="26:32" x14ac:dyDescent="0.25">
      <c r="Z8862"/>
      <c r="AD8862" s="5"/>
      <c r="AF8862" s="2"/>
    </row>
    <row r="8863" spans="26:32" x14ac:dyDescent="0.25">
      <c r="Z8863"/>
      <c r="AD8863" s="5"/>
      <c r="AF8863" s="2"/>
    </row>
    <row r="8864" spans="26:32" x14ac:dyDescent="0.25">
      <c r="Z8864"/>
      <c r="AD8864" s="5"/>
      <c r="AF8864" s="2"/>
    </row>
    <row r="8865" spans="26:32" x14ac:dyDescent="0.25">
      <c r="Z8865"/>
      <c r="AD8865" s="5"/>
      <c r="AF8865" s="2"/>
    </row>
    <row r="8866" spans="26:32" x14ac:dyDescent="0.25">
      <c r="Z8866"/>
      <c r="AD8866" s="5"/>
      <c r="AF8866" s="2"/>
    </row>
    <row r="8867" spans="26:32" x14ac:dyDescent="0.25">
      <c r="Z8867"/>
      <c r="AD8867" s="5"/>
      <c r="AF8867" s="2"/>
    </row>
    <row r="8868" spans="26:32" x14ac:dyDescent="0.25">
      <c r="Z8868"/>
      <c r="AD8868" s="5"/>
      <c r="AF8868" s="2"/>
    </row>
    <row r="8869" spans="26:32" x14ac:dyDescent="0.25">
      <c r="Z8869"/>
      <c r="AD8869" s="5"/>
      <c r="AF8869" s="2"/>
    </row>
    <row r="8870" spans="26:32" x14ac:dyDescent="0.25">
      <c r="Z8870"/>
      <c r="AD8870" s="5"/>
      <c r="AF8870" s="2"/>
    </row>
    <row r="8871" spans="26:32" x14ac:dyDescent="0.25">
      <c r="Z8871"/>
      <c r="AD8871" s="5"/>
      <c r="AF8871" s="2"/>
    </row>
    <row r="8872" spans="26:32" x14ac:dyDescent="0.25">
      <c r="Z8872"/>
      <c r="AD8872" s="5"/>
      <c r="AF8872" s="2"/>
    </row>
    <row r="8873" spans="26:32" x14ac:dyDescent="0.25">
      <c r="Z8873"/>
      <c r="AD8873" s="5"/>
      <c r="AF8873" s="2"/>
    </row>
    <row r="8874" spans="26:32" x14ac:dyDescent="0.25">
      <c r="Z8874"/>
      <c r="AD8874" s="5"/>
      <c r="AF8874" s="2"/>
    </row>
    <row r="8875" spans="26:32" x14ac:dyDescent="0.25">
      <c r="Z8875"/>
      <c r="AD8875" s="5"/>
      <c r="AF8875" s="2"/>
    </row>
    <row r="8876" spans="26:32" x14ac:dyDescent="0.25">
      <c r="Z8876"/>
      <c r="AD8876" s="5"/>
      <c r="AF8876" s="2"/>
    </row>
    <row r="8877" spans="26:32" x14ac:dyDescent="0.25">
      <c r="Z8877"/>
      <c r="AD8877" s="5"/>
      <c r="AF8877" s="2"/>
    </row>
    <row r="8878" spans="26:32" x14ac:dyDescent="0.25">
      <c r="Z8878"/>
      <c r="AD8878" s="5"/>
      <c r="AF8878" s="2"/>
    </row>
    <row r="8879" spans="26:32" x14ac:dyDescent="0.25">
      <c r="Z8879"/>
      <c r="AD8879" s="5"/>
      <c r="AF8879" s="2"/>
    </row>
    <row r="8880" spans="26:32" x14ac:dyDescent="0.25">
      <c r="Z8880"/>
      <c r="AD8880" s="5"/>
      <c r="AF8880" s="2"/>
    </row>
    <row r="8881" spans="26:32" x14ac:dyDescent="0.25">
      <c r="Z8881"/>
      <c r="AD8881" s="5"/>
      <c r="AF8881" s="2"/>
    </row>
    <row r="8882" spans="26:32" x14ac:dyDescent="0.25">
      <c r="Z8882"/>
      <c r="AD8882" s="5"/>
      <c r="AF8882" s="2"/>
    </row>
    <row r="8883" spans="26:32" x14ac:dyDescent="0.25">
      <c r="Z8883"/>
      <c r="AD8883" s="5"/>
      <c r="AF8883" s="2"/>
    </row>
    <row r="8884" spans="26:32" x14ac:dyDescent="0.25">
      <c r="Z8884"/>
      <c r="AD8884" s="5"/>
      <c r="AF8884" s="2"/>
    </row>
    <row r="8885" spans="26:32" x14ac:dyDescent="0.25">
      <c r="Z8885"/>
      <c r="AD8885" s="5"/>
      <c r="AF8885" s="2"/>
    </row>
    <row r="8886" spans="26:32" x14ac:dyDescent="0.25">
      <c r="Z8886"/>
      <c r="AD8886" s="5"/>
      <c r="AF8886" s="2"/>
    </row>
    <row r="8887" spans="26:32" x14ac:dyDescent="0.25">
      <c r="Z8887"/>
      <c r="AD8887" s="5"/>
      <c r="AF8887" s="2"/>
    </row>
    <row r="8888" spans="26:32" x14ac:dyDescent="0.25">
      <c r="Z8888"/>
      <c r="AD8888" s="5"/>
      <c r="AF8888" s="2"/>
    </row>
    <row r="8889" spans="26:32" x14ac:dyDescent="0.25">
      <c r="Z8889"/>
      <c r="AD8889" s="5"/>
      <c r="AF8889" s="2"/>
    </row>
    <row r="8890" spans="26:32" x14ac:dyDescent="0.25">
      <c r="Z8890"/>
      <c r="AD8890" s="5"/>
      <c r="AF8890" s="2"/>
    </row>
    <row r="8891" spans="26:32" x14ac:dyDescent="0.25">
      <c r="Z8891"/>
      <c r="AD8891" s="5"/>
      <c r="AF8891" s="2"/>
    </row>
    <row r="8892" spans="26:32" x14ac:dyDescent="0.25">
      <c r="Z8892"/>
      <c r="AD8892" s="5"/>
      <c r="AF8892" s="2"/>
    </row>
    <row r="8893" spans="26:32" x14ac:dyDescent="0.25">
      <c r="Z8893"/>
      <c r="AD8893" s="5"/>
      <c r="AF8893" s="2"/>
    </row>
    <row r="8894" spans="26:32" x14ac:dyDescent="0.25">
      <c r="Z8894"/>
      <c r="AD8894" s="5"/>
      <c r="AF8894" s="2"/>
    </row>
    <row r="8895" spans="26:32" x14ac:dyDescent="0.25">
      <c r="Z8895"/>
      <c r="AD8895" s="5"/>
      <c r="AF8895" s="2"/>
    </row>
    <row r="8896" spans="26:32" x14ac:dyDescent="0.25">
      <c r="Z8896"/>
      <c r="AD8896" s="5"/>
      <c r="AF8896" s="2"/>
    </row>
    <row r="8897" spans="26:32" x14ac:dyDescent="0.25">
      <c r="Z8897"/>
      <c r="AD8897" s="5"/>
      <c r="AF8897" s="2"/>
    </row>
    <row r="8898" spans="26:32" x14ac:dyDescent="0.25">
      <c r="Z8898"/>
      <c r="AD8898" s="5"/>
      <c r="AF8898" s="2"/>
    </row>
    <row r="8899" spans="26:32" x14ac:dyDescent="0.25">
      <c r="Z8899"/>
      <c r="AD8899" s="5"/>
      <c r="AF8899" s="2"/>
    </row>
    <row r="8900" spans="26:32" x14ac:dyDescent="0.25">
      <c r="Z8900"/>
      <c r="AD8900" s="5"/>
      <c r="AF8900" s="2"/>
    </row>
    <row r="8901" spans="26:32" x14ac:dyDescent="0.25">
      <c r="Z8901"/>
      <c r="AD8901" s="5"/>
      <c r="AF8901" s="2"/>
    </row>
    <row r="8902" spans="26:32" x14ac:dyDescent="0.25">
      <c r="Z8902"/>
      <c r="AD8902" s="5"/>
      <c r="AF8902" s="2"/>
    </row>
    <row r="8903" spans="26:32" x14ac:dyDescent="0.25">
      <c r="Z8903"/>
      <c r="AD8903" s="5"/>
      <c r="AF8903" s="2"/>
    </row>
    <row r="8904" spans="26:32" x14ac:dyDescent="0.25">
      <c r="Z8904"/>
      <c r="AD8904" s="5"/>
      <c r="AF8904" s="2"/>
    </row>
    <row r="8905" spans="26:32" x14ac:dyDescent="0.25">
      <c r="Z8905"/>
      <c r="AD8905" s="5"/>
      <c r="AF8905" s="2"/>
    </row>
    <row r="8906" spans="26:32" x14ac:dyDescent="0.25">
      <c r="Z8906"/>
      <c r="AD8906" s="5"/>
      <c r="AF8906" s="2"/>
    </row>
    <row r="8907" spans="26:32" x14ac:dyDescent="0.25">
      <c r="Z8907"/>
      <c r="AD8907" s="5"/>
      <c r="AF8907" s="2"/>
    </row>
    <row r="8908" spans="26:32" x14ac:dyDescent="0.25">
      <c r="Z8908"/>
      <c r="AD8908" s="5"/>
      <c r="AF8908" s="2"/>
    </row>
    <row r="8909" spans="26:32" x14ac:dyDescent="0.25">
      <c r="Z8909"/>
      <c r="AD8909" s="5"/>
      <c r="AF8909" s="2"/>
    </row>
    <row r="8910" spans="26:32" x14ac:dyDescent="0.25">
      <c r="Z8910"/>
      <c r="AD8910" s="5"/>
      <c r="AF8910" s="2"/>
    </row>
    <row r="8911" spans="26:32" x14ac:dyDescent="0.25">
      <c r="Z8911"/>
      <c r="AD8911" s="5"/>
      <c r="AF8911" s="2"/>
    </row>
    <row r="8912" spans="26:32" x14ac:dyDescent="0.25">
      <c r="Z8912"/>
      <c r="AD8912" s="5"/>
      <c r="AF8912" s="2"/>
    </row>
    <row r="8913" spans="26:32" x14ac:dyDescent="0.25">
      <c r="Z8913"/>
      <c r="AD8913" s="5"/>
      <c r="AF8913" s="2"/>
    </row>
    <row r="8914" spans="26:32" x14ac:dyDescent="0.25">
      <c r="Z8914"/>
      <c r="AD8914" s="5"/>
      <c r="AF8914" s="2"/>
    </row>
    <row r="8915" spans="26:32" x14ac:dyDescent="0.25">
      <c r="Z8915"/>
      <c r="AD8915" s="5"/>
      <c r="AF8915" s="2"/>
    </row>
    <row r="8916" spans="26:32" x14ac:dyDescent="0.25">
      <c r="Z8916"/>
      <c r="AD8916" s="5"/>
      <c r="AF8916" s="2"/>
    </row>
    <row r="8917" spans="26:32" x14ac:dyDescent="0.25">
      <c r="Z8917"/>
      <c r="AD8917" s="5"/>
      <c r="AF8917" s="2"/>
    </row>
    <row r="8918" spans="26:32" x14ac:dyDescent="0.25">
      <c r="Z8918"/>
      <c r="AD8918" s="5"/>
      <c r="AF8918" s="2"/>
    </row>
    <row r="8919" spans="26:32" x14ac:dyDescent="0.25">
      <c r="Z8919"/>
      <c r="AD8919" s="5"/>
      <c r="AF8919" s="2"/>
    </row>
    <row r="8920" spans="26:32" x14ac:dyDescent="0.25">
      <c r="Z8920"/>
      <c r="AD8920" s="5"/>
      <c r="AF8920" s="2"/>
    </row>
    <row r="8921" spans="26:32" x14ac:dyDescent="0.25">
      <c r="Z8921"/>
      <c r="AD8921" s="5"/>
      <c r="AF8921" s="2"/>
    </row>
    <row r="8922" spans="26:32" x14ac:dyDescent="0.25">
      <c r="Z8922"/>
      <c r="AD8922" s="5"/>
      <c r="AF8922" s="2"/>
    </row>
    <row r="8923" spans="26:32" x14ac:dyDescent="0.25">
      <c r="Z8923"/>
      <c r="AD8923" s="5"/>
      <c r="AF8923" s="2"/>
    </row>
    <row r="8924" spans="26:32" x14ac:dyDescent="0.25">
      <c r="Z8924"/>
      <c r="AD8924" s="5"/>
      <c r="AF8924" s="2"/>
    </row>
    <row r="8925" spans="26:32" x14ac:dyDescent="0.25">
      <c r="Z8925"/>
      <c r="AD8925" s="5"/>
      <c r="AF8925" s="2"/>
    </row>
    <row r="8926" spans="26:32" x14ac:dyDescent="0.25">
      <c r="Z8926"/>
      <c r="AD8926" s="5"/>
      <c r="AF8926" s="2"/>
    </row>
    <row r="8927" spans="26:32" x14ac:dyDescent="0.25">
      <c r="Z8927"/>
      <c r="AD8927" s="5"/>
      <c r="AF8927" s="2"/>
    </row>
    <row r="8928" spans="26:32" x14ac:dyDescent="0.25">
      <c r="Z8928"/>
      <c r="AD8928" s="5"/>
      <c r="AF8928" s="2"/>
    </row>
    <row r="8929" spans="26:32" x14ac:dyDescent="0.25">
      <c r="Z8929"/>
      <c r="AD8929" s="5"/>
      <c r="AF8929" s="2"/>
    </row>
    <row r="8930" spans="26:32" x14ac:dyDescent="0.25">
      <c r="Z8930"/>
      <c r="AD8930" s="5"/>
      <c r="AF8930" s="2"/>
    </row>
    <row r="8931" spans="26:32" x14ac:dyDescent="0.25">
      <c r="Z8931"/>
      <c r="AD8931" s="5"/>
      <c r="AF8931" s="2"/>
    </row>
    <row r="8932" spans="26:32" x14ac:dyDescent="0.25">
      <c r="Z8932"/>
      <c r="AD8932" s="5"/>
      <c r="AF8932" s="2"/>
    </row>
    <row r="8933" spans="26:32" x14ac:dyDescent="0.25">
      <c r="Z8933"/>
      <c r="AD8933" s="5"/>
      <c r="AF8933" s="2"/>
    </row>
    <row r="8934" spans="26:32" x14ac:dyDescent="0.25">
      <c r="Z8934"/>
      <c r="AD8934" s="5"/>
      <c r="AF8934" s="2"/>
    </row>
    <row r="8935" spans="26:32" x14ac:dyDescent="0.25">
      <c r="Z8935"/>
      <c r="AD8935" s="5"/>
      <c r="AF8935" s="2"/>
    </row>
    <row r="8936" spans="26:32" x14ac:dyDescent="0.25">
      <c r="Z8936"/>
      <c r="AD8936" s="5"/>
      <c r="AF8936" s="2"/>
    </row>
    <row r="8937" spans="26:32" x14ac:dyDescent="0.25">
      <c r="Z8937"/>
      <c r="AD8937" s="5"/>
      <c r="AF8937" s="2"/>
    </row>
    <row r="8938" spans="26:32" x14ac:dyDescent="0.25">
      <c r="Z8938"/>
      <c r="AD8938" s="5"/>
      <c r="AF8938" s="2"/>
    </row>
    <row r="8939" spans="26:32" x14ac:dyDescent="0.25">
      <c r="Z8939"/>
      <c r="AD8939" s="5"/>
      <c r="AF8939" s="2"/>
    </row>
    <row r="8940" spans="26:32" x14ac:dyDescent="0.25">
      <c r="Z8940"/>
      <c r="AD8940" s="5"/>
      <c r="AF8940" s="2"/>
    </row>
    <row r="8941" spans="26:32" x14ac:dyDescent="0.25">
      <c r="Z8941"/>
      <c r="AD8941" s="5"/>
      <c r="AF8941" s="2"/>
    </row>
    <row r="8942" spans="26:32" x14ac:dyDescent="0.25">
      <c r="Z8942"/>
      <c r="AD8942" s="5"/>
      <c r="AF8942" s="2"/>
    </row>
    <row r="8943" spans="26:32" x14ac:dyDescent="0.25">
      <c r="Z8943"/>
      <c r="AD8943" s="5"/>
      <c r="AF8943" s="2"/>
    </row>
    <row r="8944" spans="26:32" x14ac:dyDescent="0.25">
      <c r="Z8944"/>
      <c r="AD8944" s="5"/>
      <c r="AF8944" s="2"/>
    </row>
    <row r="8945" spans="26:32" x14ac:dyDescent="0.25">
      <c r="Z8945"/>
      <c r="AD8945" s="5"/>
      <c r="AF8945" s="2"/>
    </row>
    <row r="8946" spans="26:32" x14ac:dyDescent="0.25">
      <c r="Z8946"/>
      <c r="AD8946" s="5"/>
      <c r="AF8946" s="2"/>
    </row>
    <row r="8947" spans="26:32" x14ac:dyDescent="0.25">
      <c r="Z8947"/>
      <c r="AD8947" s="5"/>
      <c r="AF8947" s="2"/>
    </row>
    <row r="8948" spans="26:32" x14ac:dyDescent="0.25">
      <c r="Z8948"/>
      <c r="AD8948" s="5"/>
      <c r="AF8948" s="2"/>
    </row>
    <row r="8949" spans="26:32" x14ac:dyDescent="0.25">
      <c r="Z8949"/>
      <c r="AD8949" s="5"/>
      <c r="AF8949" s="2"/>
    </row>
    <row r="8950" spans="26:32" x14ac:dyDescent="0.25">
      <c r="Z8950"/>
      <c r="AD8950" s="5"/>
      <c r="AF8950" s="2"/>
    </row>
    <row r="8951" spans="26:32" x14ac:dyDescent="0.25">
      <c r="Z8951"/>
      <c r="AD8951" s="5"/>
      <c r="AF8951" s="2"/>
    </row>
    <row r="8952" spans="26:32" x14ac:dyDescent="0.25">
      <c r="Z8952"/>
      <c r="AD8952" s="5"/>
      <c r="AF8952" s="2"/>
    </row>
    <row r="8953" spans="26:32" x14ac:dyDescent="0.25">
      <c r="Z8953"/>
      <c r="AD8953" s="5"/>
      <c r="AF8953" s="2"/>
    </row>
    <row r="8954" spans="26:32" x14ac:dyDescent="0.25">
      <c r="Z8954"/>
      <c r="AD8954" s="5"/>
      <c r="AF8954" s="2"/>
    </row>
    <row r="8955" spans="26:32" x14ac:dyDescent="0.25">
      <c r="Z8955"/>
      <c r="AD8955" s="5"/>
      <c r="AF8955" s="2"/>
    </row>
    <row r="8956" spans="26:32" x14ac:dyDescent="0.25">
      <c r="Z8956"/>
      <c r="AD8956" s="5"/>
      <c r="AF8956" s="2"/>
    </row>
    <row r="8957" spans="26:32" x14ac:dyDescent="0.25">
      <c r="Z8957"/>
      <c r="AD8957" s="5"/>
      <c r="AF8957" s="2"/>
    </row>
    <row r="8958" spans="26:32" x14ac:dyDescent="0.25">
      <c r="Z8958"/>
      <c r="AD8958" s="5"/>
      <c r="AF8958" s="2"/>
    </row>
    <row r="8959" spans="26:32" x14ac:dyDescent="0.25">
      <c r="Z8959"/>
      <c r="AD8959" s="5"/>
      <c r="AF8959" s="2"/>
    </row>
    <row r="8960" spans="26:32" x14ac:dyDescent="0.25">
      <c r="Z8960"/>
      <c r="AD8960" s="5"/>
      <c r="AF8960" s="2"/>
    </row>
    <row r="8961" spans="26:32" x14ac:dyDescent="0.25">
      <c r="Z8961"/>
      <c r="AD8961" s="5"/>
      <c r="AF8961" s="2"/>
    </row>
    <row r="8962" spans="26:32" x14ac:dyDescent="0.25">
      <c r="Z8962"/>
      <c r="AD8962" s="5"/>
      <c r="AF8962" s="2"/>
    </row>
    <row r="8963" spans="26:32" x14ac:dyDescent="0.25">
      <c r="Z8963"/>
      <c r="AD8963" s="5"/>
      <c r="AF8963" s="2"/>
    </row>
    <row r="8964" spans="26:32" x14ac:dyDescent="0.25">
      <c r="Z8964"/>
      <c r="AD8964" s="5"/>
      <c r="AF8964" s="2"/>
    </row>
    <row r="8965" spans="26:32" x14ac:dyDescent="0.25">
      <c r="Z8965"/>
      <c r="AD8965" s="5"/>
      <c r="AF8965" s="2"/>
    </row>
    <row r="8966" spans="26:32" x14ac:dyDescent="0.25">
      <c r="Z8966"/>
      <c r="AD8966" s="5"/>
      <c r="AF8966" s="2"/>
    </row>
    <row r="8967" spans="26:32" x14ac:dyDescent="0.25">
      <c r="Z8967"/>
      <c r="AD8967" s="5"/>
      <c r="AF8967" s="2"/>
    </row>
    <row r="8968" spans="26:32" x14ac:dyDescent="0.25">
      <c r="Z8968"/>
      <c r="AD8968" s="5"/>
      <c r="AF8968" s="2"/>
    </row>
    <row r="8969" spans="26:32" x14ac:dyDescent="0.25">
      <c r="Z8969"/>
      <c r="AD8969" s="5"/>
      <c r="AF8969" s="2"/>
    </row>
    <row r="8970" spans="26:32" x14ac:dyDescent="0.25">
      <c r="Z8970"/>
      <c r="AD8970" s="5"/>
      <c r="AF8970" s="2"/>
    </row>
    <row r="8971" spans="26:32" x14ac:dyDescent="0.25">
      <c r="Z8971"/>
      <c r="AD8971" s="5"/>
      <c r="AF8971" s="2"/>
    </row>
    <row r="8972" spans="26:32" x14ac:dyDescent="0.25">
      <c r="Z8972"/>
      <c r="AD8972" s="5"/>
      <c r="AF8972" s="2"/>
    </row>
    <row r="8973" spans="26:32" x14ac:dyDescent="0.25">
      <c r="Z8973"/>
      <c r="AD8973" s="5"/>
      <c r="AF8973" s="2"/>
    </row>
    <row r="8974" spans="26:32" x14ac:dyDescent="0.25">
      <c r="Z8974"/>
      <c r="AD8974" s="5"/>
      <c r="AF8974" s="2"/>
    </row>
    <row r="8975" spans="26:32" x14ac:dyDescent="0.25">
      <c r="Z8975"/>
      <c r="AD8975" s="5"/>
      <c r="AF8975" s="2"/>
    </row>
    <row r="8976" spans="26:32" x14ac:dyDescent="0.25">
      <c r="Z8976"/>
      <c r="AD8976" s="5"/>
      <c r="AF8976" s="2"/>
    </row>
    <row r="8977" spans="26:32" x14ac:dyDescent="0.25">
      <c r="Z8977"/>
      <c r="AD8977" s="5"/>
      <c r="AF8977" s="2"/>
    </row>
    <row r="8978" spans="26:32" x14ac:dyDescent="0.25">
      <c r="Z8978"/>
      <c r="AD8978" s="5"/>
      <c r="AF8978" s="2"/>
    </row>
    <row r="8979" spans="26:32" x14ac:dyDescent="0.25">
      <c r="Z8979"/>
      <c r="AD8979" s="5"/>
      <c r="AF8979" s="2"/>
    </row>
    <row r="8980" spans="26:32" x14ac:dyDescent="0.25">
      <c r="Z8980"/>
      <c r="AD8980" s="5"/>
      <c r="AF8980" s="2"/>
    </row>
    <row r="8981" spans="26:32" x14ac:dyDescent="0.25">
      <c r="Z8981"/>
      <c r="AD8981" s="5"/>
      <c r="AF8981" s="2"/>
    </row>
    <row r="8982" spans="26:32" x14ac:dyDescent="0.25">
      <c r="Z8982"/>
      <c r="AD8982" s="5"/>
      <c r="AF8982" s="2"/>
    </row>
    <row r="8983" spans="26:32" x14ac:dyDescent="0.25">
      <c r="Z8983"/>
      <c r="AD8983" s="5"/>
      <c r="AF8983" s="2"/>
    </row>
    <row r="8984" spans="26:32" x14ac:dyDescent="0.25">
      <c r="Z8984"/>
      <c r="AD8984" s="5"/>
      <c r="AF8984" s="2"/>
    </row>
    <row r="8985" spans="26:32" x14ac:dyDescent="0.25">
      <c r="Z8985"/>
      <c r="AD8985" s="5"/>
      <c r="AF8985" s="2"/>
    </row>
    <row r="8986" spans="26:32" x14ac:dyDescent="0.25">
      <c r="Z8986"/>
      <c r="AD8986" s="5"/>
      <c r="AF8986" s="2"/>
    </row>
    <row r="8987" spans="26:32" x14ac:dyDescent="0.25">
      <c r="Z8987"/>
      <c r="AD8987" s="5"/>
      <c r="AF8987" s="2"/>
    </row>
    <row r="8988" spans="26:32" x14ac:dyDescent="0.25">
      <c r="Z8988"/>
      <c r="AD8988" s="5"/>
      <c r="AF8988" s="2"/>
    </row>
    <row r="8989" spans="26:32" x14ac:dyDescent="0.25">
      <c r="Z8989"/>
      <c r="AD8989" s="5"/>
      <c r="AF8989" s="2"/>
    </row>
    <row r="8990" spans="26:32" x14ac:dyDescent="0.25">
      <c r="Z8990"/>
      <c r="AD8990" s="5"/>
      <c r="AF8990" s="2"/>
    </row>
    <row r="8991" spans="26:32" x14ac:dyDescent="0.25">
      <c r="Z8991"/>
      <c r="AD8991" s="5"/>
      <c r="AF8991" s="2"/>
    </row>
    <row r="8992" spans="26:32" x14ac:dyDescent="0.25">
      <c r="Z8992"/>
      <c r="AD8992" s="5"/>
      <c r="AF8992" s="2"/>
    </row>
    <row r="8993" spans="26:32" x14ac:dyDescent="0.25">
      <c r="Z8993"/>
      <c r="AD8993" s="5"/>
      <c r="AF8993" s="2"/>
    </row>
    <row r="8994" spans="26:32" x14ac:dyDescent="0.25">
      <c r="Z8994"/>
      <c r="AD8994" s="5"/>
      <c r="AF8994" s="2"/>
    </row>
    <row r="8995" spans="26:32" x14ac:dyDescent="0.25">
      <c r="Z8995"/>
      <c r="AD8995" s="5"/>
      <c r="AF8995" s="2"/>
    </row>
    <row r="8996" spans="26:32" x14ac:dyDescent="0.25">
      <c r="Z8996"/>
      <c r="AD8996" s="5"/>
      <c r="AF8996" s="2"/>
    </row>
    <row r="8997" spans="26:32" x14ac:dyDescent="0.25">
      <c r="Z8997"/>
      <c r="AD8997" s="5"/>
      <c r="AF8997" s="2"/>
    </row>
    <row r="8998" spans="26:32" x14ac:dyDescent="0.25">
      <c r="Z8998"/>
      <c r="AD8998" s="5"/>
      <c r="AF8998" s="2"/>
    </row>
    <row r="8999" spans="26:32" x14ac:dyDescent="0.25">
      <c r="Z8999"/>
      <c r="AD8999" s="5"/>
      <c r="AF8999" s="2"/>
    </row>
    <row r="9000" spans="26:32" x14ac:dyDescent="0.25">
      <c r="Z9000"/>
      <c r="AD9000" s="5"/>
      <c r="AF9000" s="2"/>
    </row>
    <row r="9001" spans="26:32" x14ac:dyDescent="0.25">
      <c r="Z9001"/>
      <c r="AD9001" s="5"/>
      <c r="AF9001" s="2"/>
    </row>
    <row r="9002" spans="26:32" x14ac:dyDescent="0.25">
      <c r="Z9002"/>
      <c r="AD9002" s="5"/>
      <c r="AF9002" s="2"/>
    </row>
    <row r="9003" spans="26:32" x14ac:dyDescent="0.25">
      <c r="Z9003"/>
      <c r="AD9003" s="5"/>
      <c r="AF9003" s="2"/>
    </row>
    <row r="9004" spans="26:32" x14ac:dyDescent="0.25">
      <c r="Z9004"/>
      <c r="AD9004" s="5"/>
      <c r="AF9004" s="2"/>
    </row>
    <row r="9005" spans="26:32" x14ac:dyDescent="0.25">
      <c r="Z9005"/>
      <c r="AD9005" s="5"/>
      <c r="AF9005" s="2"/>
    </row>
    <row r="9006" spans="26:32" x14ac:dyDescent="0.25">
      <c r="Z9006"/>
      <c r="AD9006" s="5"/>
      <c r="AF9006" s="2"/>
    </row>
    <row r="9007" spans="26:32" x14ac:dyDescent="0.25">
      <c r="Z9007"/>
      <c r="AD9007" s="5"/>
      <c r="AF9007" s="2"/>
    </row>
    <row r="9008" spans="26:32" x14ac:dyDescent="0.25">
      <c r="Z9008"/>
      <c r="AD9008" s="5"/>
      <c r="AF9008" s="2"/>
    </row>
    <row r="9009" spans="26:32" x14ac:dyDescent="0.25">
      <c r="Z9009"/>
      <c r="AD9009" s="5"/>
      <c r="AF9009" s="2"/>
    </row>
    <row r="9010" spans="26:32" x14ac:dyDescent="0.25">
      <c r="Z9010"/>
      <c r="AD9010" s="5"/>
      <c r="AF9010" s="2"/>
    </row>
    <row r="9011" spans="26:32" x14ac:dyDescent="0.25">
      <c r="Z9011"/>
      <c r="AD9011" s="5"/>
      <c r="AF9011" s="2"/>
    </row>
    <row r="9012" spans="26:32" x14ac:dyDescent="0.25">
      <c r="Z9012"/>
      <c r="AD9012" s="5"/>
      <c r="AF9012" s="2"/>
    </row>
    <row r="9013" spans="26:32" x14ac:dyDescent="0.25">
      <c r="Z9013"/>
      <c r="AD9013" s="5"/>
      <c r="AF9013" s="2"/>
    </row>
    <row r="9014" spans="26:32" x14ac:dyDescent="0.25">
      <c r="Z9014"/>
      <c r="AD9014" s="5"/>
      <c r="AF9014" s="2"/>
    </row>
    <row r="9015" spans="26:32" x14ac:dyDescent="0.25">
      <c r="Z9015"/>
      <c r="AD9015" s="5"/>
      <c r="AF9015" s="2"/>
    </row>
    <row r="9016" spans="26:32" x14ac:dyDescent="0.25">
      <c r="Z9016"/>
      <c r="AD9016" s="5"/>
      <c r="AF9016" s="2"/>
    </row>
    <row r="9017" spans="26:32" x14ac:dyDescent="0.25">
      <c r="Z9017"/>
      <c r="AD9017" s="5"/>
      <c r="AF9017" s="2"/>
    </row>
    <row r="9018" spans="26:32" x14ac:dyDescent="0.25">
      <c r="Z9018"/>
      <c r="AD9018" s="5"/>
      <c r="AF9018" s="2"/>
    </row>
    <row r="9019" spans="26:32" x14ac:dyDescent="0.25">
      <c r="Z9019"/>
      <c r="AD9019" s="5"/>
      <c r="AF9019" s="2"/>
    </row>
    <row r="9020" spans="26:32" x14ac:dyDescent="0.25">
      <c r="Z9020"/>
      <c r="AD9020" s="5"/>
      <c r="AF9020" s="2"/>
    </row>
    <row r="9021" spans="26:32" x14ac:dyDescent="0.25">
      <c r="Z9021"/>
      <c r="AD9021" s="5"/>
      <c r="AF9021" s="2"/>
    </row>
    <row r="9022" spans="26:32" x14ac:dyDescent="0.25">
      <c r="Z9022"/>
      <c r="AD9022" s="5"/>
      <c r="AF9022" s="2"/>
    </row>
    <row r="9023" spans="26:32" x14ac:dyDescent="0.25">
      <c r="Z9023"/>
      <c r="AD9023" s="5"/>
      <c r="AF9023" s="2"/>
    </row>
    <row r="9024" spans="26:32" x14ac:dyDescent="0.25">
      <c r="Z9024"/>
      <c r="AD9024" s="5"/>
      <c r="AF9024" s="2"/>
    </row>
    <row r="9025" spans="26:32" x14ac:dyDescent="0.25">
      <c r="Z9025"/>
      <c r="AD9025" s="5"/>
      <c r="AF9025" s="2"/>
    </row>
    <row r="9026" spans="26:32" x14ac:dyDescent="0.25">
      <c r="Z9026"/>
      <c r="AD9026" s="5"/>
      <c r="AF9026" s="2"/>
    </row>
    <row r="9027" spans="26:32" x14ac:dyDescent="0.25">
      <c r="Z9027"/>
      <c r="AD9027" s="5"/>
      <c r="AF9027" s="2"/>
    </row>
    <row r="9028" spans="26:32" x14ac:dyDescent="0.25">
      <c r="Z9028"/>
      <c r="AD9028" s="5"/>
      <c r="AF9028" s="2"/>
    </row>
    <row r="9029" spans="26:32" x14ac:dyDescent="0.25">
      <c r="Z9029"/>
      <c r="AD9029" s="5"/>
      <c r="AF9029" s="2"/>
    </row>
    <row r="9030" spans="26:32" x14ac:dyDescent="0.25">
      <c r="Z9030"/>
      <c r="AD9030" s="5"/>
      <c r="AF9030" s="2"/>
    </row>
    <row r="9031" spans="26:32" x14ac:dyDescent="0.25">
      <c r="Z9031"/>
      <c r="AD9031" s="5"/>
      <c r="AF9031" s="2"/>
    </row>
    <row r="9032" spans="26:32" x14ac:dyDescent="0.25">
      <c r="Z9032"/>
      <c r="AD9032" s="5"/>
      <c r="AF9032" s="2"/>
    </row>
    <row r="9033" spans="26:32" x14ac:dyDescent="0.25">
      <c r="Z9033"/>
      <c r="AD9033" s="5"/>
      <c r="AF9033" s="2"/>
    </row>
    <row r="9034" spans="26:32" x14ac:dyDescent="0.25">
      <c r="Z9034"/>
      <c r="AD9034" s="5"/>
      <c r="AF9034" s="2"/>
    </row>
    <row r="9035" spans="26:32" x14ac:dyDescent="0.25">
      <c r="Z9035"/>
      <c r="AD9035" s="5"/>
      <c r="AF9035" s="2"/>
    </row>
    <row r="9036" spans="26:32" x14ac:dyDescent="0.25">
      <c r="Z9036"/>
      <c r="AD9036" s="5"/>
      <c r="AF9036" s="2"/>
    </row>
    <row r="9037" spans="26:32" x14ac:dyDescent="0.25">
      <c r="Z9037"/>
      <c r="AD9037" s="5"/>
      <c r="AF9037" s="2"/>
    </row>
    <row r="9038" spans="26:32" x14ac:dyDescent="0.25">
      <c r="Z9038"/>
      <c r="AD9038" s="5"/>
      <c r="AF9038" s="2"/>
    </row>
    <row r="9039" spans="26:32" x14ac:dyDescent="0.25">
      <c r="Z9039"/>
      <c r="AD9039" s="5"/>
      <c r="AF9039" s="2"/>
    </row>
    <row r="9040" spans="26:32" x14ac:dyDescent="0.25">
      <c r="Z9040"/>
      <c r="AD9040" s="5"/>
      <c r="AF9040" s="2"/>
    </row>
    <row r="9041" spans="26:32" x14ac:dyDescent="0.25">
      <c r="Z9041"/>
      <c r="AD9041" s="5"/>
      <c r="AF9041" s="2"/>
    </row>
    <row r="9042" spans="26:32" x14ac:dyDescent="0.25">
      <c r="Z9042"/>
      <c r="AD9042" s="5"/>
      <c r="AF9042" s="2"/>
    </row>
    <row r="9043" spans="26:32" x14ac:dyDescent="0.25">
      <c r="Z9043"/>
      <c r="AD9043" s="5"/>
      <c r="AF9043" s="2"/>
    </row>
    <row r="9044" spans="26:32" x14ac:dyDescent="0.25">
      <c r="Z9044"/>
      <c r="AD9044" s="5"/>
      <c r="AF9044" s="2"/>
    </row>
    <row r="9045" spans="26:32" x14ac:dyDescent="0.25">
      <c r="Z9045"/>
      <c r="AD9045" s="5"/>
      <c r="AF9045" s="2"/>
    </row>
    <row r="9046" spans="26:32" x14ac:dyDescent="0.25">
      <c r="Z9046"/>
      <c r="AD9046" s="5"/>
      <c r="AF9046" s="2"/>
    </row>
    <row r="9047" spans="26:32" x14ac:dyDescent="0.25">
      <c r="Z9047"/>
      <c r="AD9047" s="5"/>
      <c r="AF9047" s="2"/>
    </row>
    <row r="9048" spans="26:32" x14ac:dyDescent="0.25">
      <c r="Z9048"/>
      <c r="AD9048" s="5"/>
      <c r="AF9048" s="2"/>
    </row>
    <row r="9049" spans="26:32" x14ac:dyDescent="0.25">
      <c r="Z9049"/>
      <c r="AD9049" s="5"/>
      <c r="AF9049" s="2"/>
    </row>
    <row r="9050" spans="26:32" x14ac:dyDescent="0.25">
      <c r="Z9050"/>
      <c r="AD9050" s="5"/>
      <c r="AF9050" s="2"/>
    </row>
    <row r="9051" spans="26:32" x14ac:dyDescent="0.25">
      <c r="Z9051"/>
      <c r="AD9051" s="5"/>
      <c r="AF9051" s="2"/>
    </row>
    <row r="9052" spans="26:32" x14ac:dyDescent="0.25">
      <c r="Z9052"/>
      <c r="AD9052" s="5"/>
      <c r="AF9052" s="2"/>
    </row>
    <row r="9053" spans="26:32" x14ac:dyDescent="0.25">
      <c r="Z9053"/>
      <c r="AD9053" s="5"/>
      <c r="AF9053" s="2"/>
    </row>
    <row r="9054" spans="26:32" x14ac:dyDescent="0.25">
      <c r="Z9054"/>
      <c r="AD9054" s="5"/>
      <c r="AF9054" s="2"/>
    </row>
    <row r="9055" spans="26:32" x14ac:dyDescent="0.25">
      <c r="Z9055"/>
      <c r="AD9055" s="5"/>
      <c r="AF9055" s="2"/>
    </row>
    <row r="9056" spans="26:32" x14ac:dyDescent="0.25">
      <c r="Z9056"/>
      <c r="AD9056" s="5"/>
      <c r="AF9056" s="2"/>
    </row>
    <row r="9057" spans="26:32" x14ac:dyDescent="0.25">
      <c r="Z9057"/>
      <c r="AD9057" s="5"/>
      <c r="AF9057" s="2"/>
    </row>
    <row r="9058" spans="26:32" x14ac:dyDescent="0.25">
      <c r="Z9058"/>
      <c r="AD9058" s="5"/>
      <c r="AF9058" s="2"/>
    </row>
    <row r="9059" spans="26:32" x14ac:dyDescent="0.25">
      <c r="Z9059"/>
      <c r="AD9059" s="5"/>
      <c r="AF9059" s="2"/>
    </row>
    <row r="9060" spans="26:32" x14ac:dyDescent="0.25">
      <c r="Z9060"/>
      <c r="AD9060" s="5"/>
      <c r="AF9060" s="2"/>
    </row>
    <row r="9061" spans="26:32" x14ac:dyDescent="0.25">
      <c r="Z9061"/>
      <c r="AD9061" s="5"/>
      <c r="AF9061" s="2"/>
    </row>
    <row r="9062" spans="26:32" x14ac:dyDescent="0.25">
      <c r="Z9062"/>
      <c r="AD9062" s="5"/>
      <c r="AF9062" s="2"/>
    </row>
    <row r="9063" spans="26:32" x14ac:dyDescent="0.25">
      <c r="Z9063"/>
      <c r="AD9063" s="5"/>
      <c r="AF9063" s="2"/>
    </row>
    <row r="9064" spans="26:32" x14ac:dyDescent="0.25">
      <c r="Z9064"/>
      <c r="AD9064" s="5"/>
      <c r="AF9064" s="2"/>
    </row>
    <row r="9065" spans="26:32" x14ac:dyDescent="0.25">
      <c r="Z9065"/>
      <c r="AD9065" s="5"/>
      <c r="AF9065" s="2"/>
    </row>
    <row r="9066" spans="26:32" x14ac:dyDescent="0.25">
      <c r="Z9066"/>
      <c r="AD9066" s="5"/>
      <c r="AF9066" s="2"/>
    </row>
    <row r="9067" spans="26:32" x14ac:dyDescent="0.25">
      <c r="Z9067"/>
      <c r="AD9067" s="5"/>
      <c r="AF9067" s="2"/>
    </row>
    <row r="9068" spans="26:32" x14ac:dyDescent="0.25">
      <c r="Z9068"/>
      <c r="AD9068" s="5"/>
      <c r="AF9068" s="2"/>
    </row>
    <row r="9069" spans="26:32" x14ac:dyDescent="0.25">
      <c r="Z9069"/>
      <c r="AD9069" s="5"/>
      <c r="AF9069" s="2"/>
    </row>
    <row r="9070" spans="26:32" x14ac:dyDescent="0.25">
      <c r="Z9070"/>
      <c r="AD9070" s="5"/>
      <c r="AF9070" s="2"/>
    </row>
    <row r="9071" spans="26:32" x14ac:dyDescent="0.25">
      <c r="Z9071"/>
      <c r="AD9071" s="5"/>
      <c r="AF9071" s="2"/>
    </row>
    <row r="9072" spans="26:32" x14ac:dyDescent="0.25">
      <c r="Z9072"/>
      <c r="AD9072" s="5"/>
      <c r="AF9072" s="2"/>
    </row>
    <row r="9073" spans="26:32" x14ac:dyDescent="0.25">
      <c r="Z9073"/>
      <c r="AD9073" s="5"/>
      <c r="AF9073" s="2"/>
    </row>
    <row r="9074" spans="26:32" x14ac:dyDescent="0.25">
      <c r="Z9074"/>
      <c r="AD9074" s="5"/>
      <c r="AF9074" s="2"/>
    </row>
    <row r="9075" spans="26:32" x14ac:dyDescent="0.25">
      <c r="Z9075"/>
      <c r="AD9075" s="5"/>
      <c r="AF9075" s="2"/>
    </row>
    <row r="9076" spans="26:32" x14ac:dyDescent="0.25">
      <c r="Z9076"/>
      <c r="AD9076" s="5"/>
      <c r="AF9076" s="2"/>
    </row>
    <row r="9077" spans="26:32" x14ac:dyDescent="0.25">
      <c r="Z9077"/>
      <c r="AD9077" s="5"/>
      <c r="AF9077" s="2"/>
    </row>
    <row r="9078" spans="26:32" x14ac:dyDescent="0.25">
      <c r="Z9078"/>
      <c r="AD9078" s="5"/>
      <c r="AF9078" s="2"/>
    </row>
    <row r="9079" spans="26:32" x14ac:dyDescent="0.25">
      <c r="Z9079"/>
      <c r="AD9079" s="5"/>
      <c r="AF9079" s="2"/>
    </row>
    <row r="9080" spans="26:32" x14ac:dyDescent="0.25">
      <c r="Z9080"/>
      <c r="AD9080" s="5"/>
      <c r="AF9080" s="2"/>
    </row>
    <row r="9081" spans="26:32" x14ac:dyDescent="0.25">
      <c r="Z9081"/>
      <c r="AD9081" s="5"/>
      <c r="AF9081" s="2"/>
    </row>
    <row r="9082" spans="26:32" x14ac:dyDescent="0.25">
      <c r="Z9082"/>
      <c r="AD9082" s="5"/>
      <c r="AF9082" s="2"/>
    </row>
    <row r="9083" spans="26:32" x14ac:dyDescent="0.25">
      <c r="Z9083"/>
      <c r="AD9083" s="5"/>
      <c r="AF9083" s="2"/>
    </row>
    <row r="9084" spans="26:32" x14ac:dyDescent="0.25">
      <c r="Z9084"/>
      <c r="AD9084" s="5"/>
      <c r="AF9084" s="2"/>
    </row>
    <row r="9085" spans="26:32" x14ac:dyDescent="0.25">
      <c r="Z9085"/>
      <c r="AD9085" s="5"/>
      <c r="AF9085" s="2"/>
    </row>
    <row r="9086" spans="26:32" x14ac:dyDescent="0.25">
      <c r="Z9086"/>
      <c r="AD9086" s="5"/>
      <c r="AF9086" s="2"/>
    </row>
    <row r="9087" spans="26:32" x14ac:dyDescent="0.25">
      <c r="Z9087"/>
      <c r="AD9087" s="5"/>
      <c r="AF9087" s="2"/>
    </row>
    <row r="9088" spans="26:32" x14ac:dyDescent="0.25">
      <c r="Z9088"/>
      <c r="AD9088" s="5"/>
      <c r="AF9088" s="2"/>
    </row>
    <row r="9089" spans="26:32" x14ac:dyDescent="0.25">
      <c r="Z9089"/>
      <c r="AD9089" s="5"/>
      <c r="AF9089" s="2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C8739-A85D-4A38-A11E-80B00B3EB95B}">
  <sheetPr codeName="Planilha2"/>
  <dimension ref="D1:U19"/>
  <sheetViews>
    <sheetView showGridLines="0" topLeftCell="C1" workbookViewId="0">
      <selection activeCell="E6" sqref="E6"/>
    </sheetView>
  </sheetViews>
  <sheetFormatPr defaultColWidth="8.7109375" defaultRowHeight="15" x14ac:dyDescent="0.25"/>
  <cols>
    <col min="4" max="4" width="12.42578125" bestFit="1" customWidth="1"/>
    <col min="5" max="5" width="16.28515625" bestFit="1" customWidth="1"/>
    <col min="6" max="6" width="9.7109375" bestFit="1" customWidth="1"/>
    <col min="7" max="7" width="23.140625" bestFit="1" customWidth="1"/>
    <col min="8" max="8" width="14.42578125" bestFit="1" customWidth="1"/>
    <col min="11" max="11" width="12" bestFit="1" customWidth="1"/>
    <col min="16" max="16" width="10.42578125" bestFit="1" customWidth="1"/>
  </cols>
  <sheetData>
    <row r="1" spans="4:21" ht="15.75" thickBot="1" x14ac:dyDescent="0.3"/>
    <row r="2" spans="4:21" x14ac:dyDescent="0.25">
      <c r="D2" s="263" t="s">
        <v>147</v>
      </c>
      <c r="E2" s="264"/>
      <c r="G2" s="263" t="s">
        <v>148</v>
      </c>
      <c r="H2" s="264"/>
    </row>
    <row r="3" spans="4:21" x14ac:dyDescent="0.25">
      <c r="D3" s="149" t="s">
        <v>149</v>
      </c>
      <c r="E3" s="150">
        <v>1143.3264308299999</v>
      </c>
      <c r="G3" s="149" t="s">
        <v>149</v>
      </c>
      <c r="H3" s="150">
        <v>1136.0828919999999</v>
      </c>
    </row>
    <row r="4" spans="4:21" x14ac:dyDescent="0.25">
      <c r="D4" s="149" t="s">
        <v>150</v>
      </c>
      <c r="E4" s="151">
        <v>1</v>
      </c>
      <c r="G4" s="149" t="s">
        <v>151</v>
      </c>
      <c r="H4" s="150">
        <v>1136.830289</v>
      </c>
    </row>
    <row r="5" spans="4:21" x14ac:dyDescent="0.25">
      <c r="D5" s="149" t="s">
        <v>152</v>
      </c>
      <c r="E5" s="152">
        <v>0.1265</v>
      </c>
      <c r="G5" s="149" t="s">
        <v>150</v>
      </c>
      <c r="H5" s="151">
        <v>1</v>
      </c>
    </row>
    <row r="6" spans="4:21" x14ac:dyDescent="0.25">
      <c r="D6" s="149" t="s">
        <v>153</v>
      </c>
      <c r="E6" s="161">
        <v>3.5000000000000003E-2</v>
      </c>
      <c r="G6" s="149" t="s">
        <v>152</v>
      </c>
      <c r="H6" s="153">
        <v>0.13650000000000001</v>
      </c>
    </row>
    <row r="7" spans="4:21" ht="15.75" thickBot="1" x14ac:dyDescent="0.3">
      <c r="D7" s="149" t="s">
        <v>17</v>
      </c>
      <c r="E7" s="162">
        <f>TRUNC(_xlfn.LET(_xlpm.preco_old,E3,_xlpm.cdi_ano,E5,_xlpm.spread,E6,_xlpm.dias,E4,_xlpm.preco_old*(((1+_xlpm.cdi_ano)^(_xlpm.dias/252)))*(((1+_xlpm.spread)^(_xlpm.dias/252)))),6)</f>
        <v>1144.02315</v>
      </c>
      <c r="G7" s="154" t="s">
        <v>153</v>
      </c>
      <c r="H7" s="155">
        <f>((H4/H3)/((1+H6)^(H5/252)))^(252/H5)-1</f>
        <v>3.8498420920173748E-2</v>
      </c>
      <c r="M7" t="s">
        <v>164</v>
      </c>
    </row>
    <row r="8" spans="4:21" x14ac:dyDescent="0.25">
      <c r="D8" s="156" t="s">
        <v>23</v>
      </c>
      <c r="E8" s="157">
        <f>E6+0.005%</f>
        <v>3.5050000000000005E-2</v>
      </c>
    </row>
    <row r="9" spans="4:21" x14ac:dyDescent="0.25">
      <c r="D9" s="156" t="s">
        <v>154</v>
      </c>
      <c r="E9" s="176">
        <f>TRUNC(_xlfn.LET(_xlpm.preco_old,E3,_xlpm.cdi_ano,E5,_xlpm.spread,E10,_xlpm.dias,E4,_xlpm.preco_old*(((1+_xlpm.cdi_ano)^(_xlpm.dias/252)))*(((1+_xlpm.spread)^(_xlpm.dias/252)))),6)</f>
        <v>1144.022931</v>
      </c>
      <c r="F9" s="158"/>
    </row>
    <row r="10" spans="4:21" x14ac:dyDescent="0.25">
      <c r="D10" s="156" t="s">
        <v>155</v>
      </c>
      <c r="E10" s="157">
        <f>E6-0.005%</f>
        <v>3.4950000000000002E-2</v>
      </c>
      <c r="G10" s="163"/>
      <c r="K10">
        <f>E7/E3-1</f>
        <v>6.0937904627489381E-4</v>
      </c>
    </row>
    <row r="11" spans="4:21" ht="15.75" thickBot="1" x14ac:dyDescent="0.3">
      <c r="D11" s="159" t="s">
        <v>156</v>
      </c>
      <c r="E11" s="160">
        <f>TRUNC(_xlfn.LET(_xlpm.preco_old,E3,_xlpm.cdi_ano,E5,_xlpm.spread,E8,_xlpm.dias,E4,_xlpm.preco_old*(((1+_xlpm.cdi_ano)^(_xlpm.dias/252)))*(((1+_xlpm.spread)^(_xlpm.dias/252)))),6)</f>
        <v>1144.0233700000001</v>
      </c>
      <c r="G11" s="163"/>
      <c r="I11" s="116"/>
      <c r="J11" t="s">
        <v>158</v>
      </c>
      <c r="K11">
        <f>(1+E5)^(1/252)-1</f>
        <v>4.727922107445881E-4</v>
      </c>
      <c r="P11" s="93"/>
      <c r="U11" s="117"/>
    </row>
    <row r="12" spans="4:21" x14ac:dyDescent="0.25">
      <c r="J12" t="s">
        <v>159</v>
      </c>
      <c r="K12">
        <f>(1+K10)^(1/2)-1</f>
        <v>3.046431194222432E-4</v>
      </c>
      <c r="P12" s="93"/>
      <c r="U12" s="117"/>
    </row>
    <row r="13" spans="4:21" ht="15.75" thickBot="1" x14ac:dyDescent="0.3">
      <c r="G13" s="158"/>
      <c r="P13" s="93"/>
      <c r="U13" s="117"/>
    </row>
    <row r="14" spans="4:21" ht="15.75" thickBot="1" x14ac:dyDescent="0.3">
      <c r="D14" s="265" t="s">
        <v>157</v>
      </c>
      <c r="E14" s="266"/>
      <c r="G14" s="158"/>
      <c r="J14" t="s">
        <v>11</v>
      </c>
      <c r="K14" s="117">
        <f>K12/K11</f>
        <v>0.64434885452632296</v>
      </c>
      <c r="N14" s="164"/>
      <c r="P14" s="93"/>
      <c r="U14" s="117"/>
    </row>
    <row r="15" spans="4:21" x14ac:dyDescent="0.25">
      <c r="J15" t="s">
        <v>18</v>
      </c>
      <c r="K15" s="116">
        <f>((1+K12)/(1+K11))^252-1</f>
        <v>-4.1472576597909261E-2</v>
      </c>
      <c r="N15" s="164"/>
      <c r="P15" s="93"/>
      <c r="U15" s="117"/>
    </row>
    <row r="16" spans="4:21" x14ac:dyDescent="0.25">
      <c r="P16" s="93"/>
      <c r="U16" s="117"/>
    </row>
    <row r="17" spans="16:21" x14ac:dyDescent="0.25">
      <c r="P17" s="93"/>
      <c r="U17" s="117"/>
    </row>
    <row r="18" spans="16:21" x14ac:dyDescent="0.25">
      <c r="P18" s="93"/>
      <c r="U18" s="117"/>
    </row>
    <row r="19" spans="16:21" x14ac:dyDescent="0.25">
      <c r="P19" s="93"/>
      <c r="U19" s="117"/>
    </row>
  </sheetData>
  <mergeCells count="3">
    <mergeCell ref="D2:E2"/>
    <mergeCell ref="G2:H2"/>
    <mergeCell ref="D14:E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395BB-D135-44BC-9CD2-317B99827637}">
  <sheetPr codeName="Planilha3"/>
  <dimension ref="A1:A1265"/>
  <sheetViews>
    <sheetView topLeftCell="A1099" workbookViewId="0">
      <selection activeCell="K1262" sqref="K1262"/>
    </sheetView>
  </sheetViews>
  <sheetFormatPr defaultColWidth="8.7109375" defaultRowHeight="15" x14ac:dyDescent="0.25"/>
  <cols>
    <col min="1" max="1" width="10.42578125" bestFit="1" customWidth="1"/>
  </cols>
  <sheetData>
    <row r="1" spans="1:1" x14ac:dyDescent="0.25">
      <c r="A1" s="1" t="s">
        <v>36</v>
      </c>
    </row>
    <row r="2" spans="1:1" x14ac:dyDescent="0.25">
      <c r="A2" s="5">
        <v>36892</v>
      </c>
    </row>
    <row r="3" spans="1:1" x14ac:dyDescent="0.25">
      <c r="A3" s="5">
        <v>36948</v>
      </c>
    </row>
    <row r="4" spans="1:1" x14ac:dyDescent="0.25">
      <c r="A4" s="5">
        <v>36949</v>
      </c>
    </row>
    <row r="5" spans="1:1" x14ac:dyDescent="0.25">
      <c r="A5" s="5">
        <v>36994</v>
      </c>
    </row>
    <row r="6" spans="1:1" x14ac:dyDescent="0.25">
      <c r="A6" s="5">
        <v>37002</v>
      </c>
    </row>
    <row r="7" spans="1:1" x14ac:dyDescent="0.25">
      <c r="A7" s="5">
        <v>37012</v>
      </c>
    </row>
    <row r="8" spans="1:1" x14ac:dyDescent="0.25">
      <c r="A8" s="5">
        <v>37056</v>
      </c>
    </row>
    <row r="9" spans="1:1" x14ac:dyDescent="0.25">
      <c r="A9" s="5">
        <v>37141</v>
      </c>
    </row>
    <row r="10" spans="1:1" x14ac:dyDescent="0.25">
      <c r="A10" s="5">
        <v>37176</v>
      </c>
    </row>
    <row r="11" spans="1:1" x14ac:dyDescent="0.25">
      <c r="A11" s="5">
        <v>37197</v>
      </c>
    </row>
    <row r="12" spans="1:1" x14ac:dyDescent="0.25">
      <c r="A12" s="5">
        <v>37210</v>
      </c>
    </row>
    <row r="13" spans="1:1" x14ac:dyDescent="0.25">
      <c r="A13" s="5">
        <v>37250</v>
      </c>
    </row>
    <row r="14" spans="1:1" x14ac:dyDescent="0.25">
      <c r="A14" s="5">
        <v>37257</v>
      </c>
    </row>
    <row r="15" spans="1:1" x14ac:dyDescent="0.25">
      <c r="A15" s="5">
        <v>37298</v>
      </c>
    </row>
    <row r="16" spans="1:1" x14ac:dyDescent="0.25">
      <c r="A16" s="5">
        <v>37299</v>
      </c>
    </row>
    <row r="17" spans="1:1" x14ac:dyDescent="0.25">
      <c r="A17" s="5">
        <v>37344</v>
      </c>
    </row>
    <row r="18" spans="1:1" x14ac:dyDescent="0.25">
      <c r="A18" s="5">
        <v>37367</v>
      </c>
    </row>
    <row r="19" spans="1:1" x14ac:dyDescent="0.25">
      <c r="A19" s="5">
        <v>37377</v>
      </c>
    </row>
    <row r="20" spans="1:1" x14ac:dyDescent="0.25">
      <c r="A20" s="5">
        <v>37406</v>
      </c>
    </row>
    <row r="21" spans="1:1" x14ac:dyDescent="0.25">
      <c r="A21" s="5">
        <v>37506</v>
      </c>
    </row>
    <row r="22" spans="1:1" x14ac:dyDescent="0.25">
      <c r="A22" s="5">
        <v>37541</v>
      </c>
    </row>
    <row r="23" spans="1:1" x14ac:dyDescent="0.25">
      <c r="A23" s="5">
        <v>37562</v>
      </c>
    </row>
    <row r="24" spans="1:1" x14ac:dyDescent="0.25">
      <c r="A24" s="5">
        <v>37575</v>
      </c>
    </row>
    <row r="25" spans="1:1" x14ac:dyDescent="0.25">
      <c r="A25" s="5">
        <v>37615</v>
      </c>
    </row>
    <row r="26" spans="1:1" x14ac:dyDescent="0.25">
      <c r="A26" s="5">
        <v>37622</v>
      </c>
    </row>
    <row r="27" spans="1:1" x14ac:dyDescent="0.25">
      <c r="A27" s="5">
        <v>37683</v>
      </c>
    </row>
    <row r="28" spans="1:1" x14ac:dyDescent="0.25">
      <c r="A28" s="5">
        <v>37684</v>
      </c>
    </row>
    <row r="29" spans="1:1" x14ac:dyDescent="0.25">
      <c r="A29" s="5">
        <v>37729</v>
      </c>
    </row>
    <row r="30" spans="1:1" x14ac:dyDescent="0.25">
      <c r="A30" s="5">
        <v>37732</v>
      </c>
    </row>
    <row r="31" spans="1:1" x14ac:dyDescent="0.25">
      <c r="A31" s="5">
        <v>37742</v>
      </c>
    </row>
    <row r="32" spans="1:1" x14ac:dyDescent="0.25">
      <c r="A32" s="5">
        <v>37791</v>
      </c>
    </row>
    <row r="33" spans="1:1" x14ac:dyDescent="0.25">
      <c r="A33" s="5">
        <v>37871</v>
      </c>
    </row>
    <row r="34" spans="1:1" x14ac:dyDescent="0.25">
      <c r="A34" s="5">
        <v>37906</v>
      </c>
    </row>
    <row r="35" spans="1:1" x14ac:dyDescent="0.25">
      <c r="A35" s="5">
        <v>37927</v>
      </c>
    </row>
    <row r="36" spans="1:1" x14ac:dyDescent="0.25">
      <c r="A36" s="5">
        <v>37940</v>
      </c>
    </row>
    <row r="37" spans="1:1" x14ac:dyDescent="0.25">
      <c r="A37" s="5">
        <v>37980</v>
      </c>
    </row>
    <row r="38" spans="1:1" x14ac:dyDescent="0.25">
      <c r="A38" s="5">
        <v>37987</v>
      </c>
    </row>
    <row r="39" spans="1:1" x14ac:dyDescent="0.25">
      <c r="A39" s="5">
        <v>38040</v>
      </c>
    </row>
    <row r="40" spans="1:1" x14ac:dyDescent="0.25">
      <c r="A40" s="5">
        <v>38041</v>
      </c>
    </row>
    <row r="41" spans="1:1" x14ac:dyDescent="0.25">
      <c r="A41" s="5">
        <v>38086</v>
      </c>
    </row>
    <row r="42" spans="1:1" x14ac:dyDescent="0.25">
      <c r="A42" s="5">
        <v>38098</v>
      </c>
    </row>
    <row r="43" spans="1:1" x14ac:dyDescent="0.25">
      <c r="A43" s="5">
        <v>38108</v>
      </c>
    </row>
    <row r="44" spans="1:1" x14ac:dyDescent="0.25">
      <c r="A44" s="5">
        <v>38148</v>
      </c>
    </row>
    <row r="45" spans="1:1" x14ac:dyDescent="0.25">
      <c r="A45" s="5">
        <v>38237</v>
      </c>
    </row>
    <row r="46" spans="1:1" x14ac:dyDescent="0.25">
      <c r="A46" s="5">
        <v>38272</v>
      </c>
    </row>
    <row r="47" spans="1:1" x14ac:dyDescent="0.25">
      <c r="A47" s="5">
        <v>38293</v>
      </c>
    </row>
    <row r="48" spans="1:1" x14ac:dyDescent="0.25">
      <c r="A48" s="5">
        <v>38306</v>
      </c>
    </row>
    <row r="49" spans="1:1" x14ac:dyDescent="0.25">
      <c r="A49" s="5">
        <v>38346</v>
      </c>
    </row>
    <row r="50" spans="1:1" x14ac:dyDescent="0.25">
      <c r="A50" s="5">
        <v>38353</v>
      </c>
    </row>
    <row r="51" spans="1:1" x14ac:dyDescent="0.25">
      <c r="A51" s="5">
        <v>38390</v>
      </c>
    </row>
    <row r="52" spans="1:1" x14ac:dyDescent="0.25">
      <c r="A52" s="5">
        <v>38391</v>
      </c>
    </row>
    <row r="53" spans="1:1" x14ac:dyDescent="0.25">
      <c r="A53" s="5">
        <v>38436</v>
      </c>
    </row>
    <row r="54" spans="1:1" x14ac:dyDescent="0.25">
      <c r="A54" s="5">
        <v>38463</v>
      </c>
    </row>
    <row r="55" spans="1:1" x14ac:dyDescent="0.25">
      <c r="A55" s="5">
        <v>38473</v>
      </c>
    </row>
    <row r="56" spans="1:1" x14ac:dyDescent="0.25">
      <c r="A56" s="5">
        <v>38498</v>
      </c>
    </row>
    <row r="57" spans="1:1" x14ac:dyDescent="0.25">
      <c r="A57" s="5">
        <v>38602</v>
      </c>
    </row>
    <row r="58" spans="1:1" x14ac:dyDescent="0.25">
      <c r="A58" s="5">
        <v>38637</v>
      </c>
    </row>
    <row r="59" spans="1:1" x14ac:dyDescent="0.25">
      <c r="A59" s="5">
        <v>38658</v>
      </c>
    </row>
    <row r="60" spans="1:1" x14ac:dyDescent="0.25">
      <c r="A60" s="5">
        <v>38671</v>
      </c>
    </row>
    <row r="61" spans="1:1" x14ac:dyDescent="0.25">
      <c r="A61" s="5">
        <v>38711</v>
      </c>
    </row>
    <row r="62" spans="1:1" x14ac:dyDescent="0.25">
      <c r="A62" s="5">
        <v>38718</v>
      </c>
    </row>
    <row r="63" spans="1:1" x14ac:dyDescent="0.25">
      <c r="A63" s="5">
        <v>38775</v>
      </c>
    </row>
    <row r="64" spans="1:1" x14ac:dyDescent="0.25">
      <c r="A64" s="5">
        <v>38776</v>
      </c>
    </row>
    <row r="65" spans="1:1" x14ac:dyDescent="0.25">
      <c r="A65" s="5">
        <v>38821</v>
      </c>
    </row>
    <row r="66" spans="1:1" x14ac:dyDescent="0.25">
      <c r="A66" s="5">
        <v>38828</v>
      </c>
    </row>
    <row r="67" spans="1:1" x14ac:dyDescent="0.25">
      <c r="A67" s="5">
        <v>38838</v>
      </c>
    </row>
    <row r="68" spans="1:1" x14ac:dyDescent="0.25">
      <c r="A68" s="5">
        <v>38883</v>
      </c>
    </row>
    <row r="69" spans="1:1" x14ac:dyDescent="0.25">
      <c r="A69" s="5">
        <v>38967</v>
      </c>
    </row>
    <row r="70" spans="1:1" x14ac:dyDescent="0.25">
      <c r="A70" s="5">
        <v>39002</v>
      </c>
    </row>
    <row r="71" spans="1:1" x14ac:dyDescent="0.25">
      <c r="A71" s="5">
        <v>39023</v>
      </c>
    </row>
    <row r="72" spans="1:1" x14ac:dyDescent="0.25">
      <c r="A72" s="5">
        <v>39036</v>
      </c>
    </row>
    <row r="73" spans="1:1" x14ac:dyDescent="0.25">
      <c r="A73" s="5">
        <v>39076</v>
      </c>
    </row>
    <row r="74" spans="1:1" x14ac:dyDescent="0.25">
      <c r="A74" s="5">
        <v>39083</v>
      </c>
    </row>
    <row r="75" spans="1:1" x14ac:dyDescent="0.25">
      <c r="A75" s="5">
        <v>39132</v>
      </c>
    </row>
    <row r="76" spans="1:1" x14ac:dyDescent="0.25">
      <c r="A76" s="5">
        <v>39133</v>
      </c>
    </row>
    <row r="77" spans="1:1" x14ac:dyDescent="0.25">
      <c r="A77" s="5">
        <v>39178</v>
      </c>
    </row>
    <row r="78" spans="1:1" x14ac:dyDescent="0.25">
      <c r="A78" s="5">
        <v>39193</v>
      </c>
    </row>
    <row r="79" spans="1:1" x14ac:dyDescent="0.25">
      <c r="A79" s="5">
        <v>39203</v>
      </c>
    </row>
    <row r="80" spans="1:1" x14ac:dyDescent="0.25">
      <c r="A80" s="5">
        <v>39240</v>
      </c>
    </row>
    <row r="81" spans="1:1" x14ac:dyDescent="0.25">
      <c r="A81" s="5">
        <v>39332</v>
      </c>
    </row>
    <row r="82" spans="1:1" x14ac:dyDescent="0.25">
      <c r="A82" s="5">
        <v>39367</v>
      </c>
    </row>
    <row r="83" spans="1:1" x14ac:dyDescent="0.25">
      <c r="A83" s="5">
        <v>39388</v>
      </c>
    </row>
    <row r="84" spans="1:1" x14ac:dyDescent="0.25">
      <c r="A84" s="5">
        <v>39401</v>
      </c>
    </row>
    <row r="85" spans="1:1" x14ac:dyDescent="0.25">
      <c r="A85" s="5">
        <v>39441</v>
      </c>
    </row>
    <row r="86" spans="1:1" x14ac:dyDescent="0.25">
      <c r="A86" s="5">
        <v>39448</v>
      </c>
    </row>
    <row r="87" spans="1:1" x14ac:dyDescent="0.25">
      <c r="A87" s="5">
        <v>39482</v>
      </c>
    </row>
    <row r="88" spans="1:1" x14ac:dyDescent="0.25">
      <c r="A88" s="5">
        <v>39483</v>
      </c>
    </row>
    <row r="89" spans="1:1" x14ac:dyDescent="0.25">
      <c r="A89" s="5">
        <v>39528</v>
      </c>
    </row>
    <row r="90" spans="1:1" x14ac:dyDescent="0.25">
      <c r="A90" s="5">
        <v>39559</v>
      </c>
    </row>
    <row r="91" spans="1:1" x14ac:dyDescent="0.25">
      <c r="A91" s="5">
        <v>39569</v>
      </c>
    </row>
    <row r="92" spans="1:1" x14ac:dyDescent="0.25">
      <c r="A92" s="5">
        <v>39590</v>
      </c>
    </row>
    <row r="93" spans="1:1" x14ac:dyDescent="0.25">
      <c r="A93" s="5">
        <v>39698</v>
      </c>
    </row>
    <row r="94" spans="1:1" x14ac:dyDescent="0.25">
      <c r="A94" s="5">
        <v>39733</v>
      </c>
    </row>
    <row r="95" spans="1:1" x14ac:dyDescent="0.25">
      <c r="A95" s="5">
        <v>39754</v>
      </c>
    </row>
    <row r="96" spans="1:1" x14ac:dyDescent="0.25">
      <c r="A96" s="5">
        <v>39767</v>
      </c>
    </row>
    <row r="97" spans="1:1" x14ac:dyDescent="0.25">
      <c r="A97" s="5">
        <v>39807</v>
      </c>
    </row>
    <row r="98" spans="1:1" x14ac:dyDescent="0.25">
      <c r="A98" s="5">
        <v>39814</v>
      </c>
    </row>
    <row r="99" spans="1:1" x14ac:dyDescent="0.25">
      <c r="A99" s="5">
        <v>39867</v>
      </c>
    </row>
    <row r="100" spans="1:1" x14ac:dyDescent="0.25">
      <c r="A100" s="5">
        <v>39868</v>
      </c>
    </row>
    <row r="101" spans="1:1" x14ac:dyDescent="0.25">
      <c r="A101" s="5">
        <v>39913</v>
      </c>
    </row>
    <row r="102" spans="1:1" x14ac:dyDescent="0.25">
      <c r="A102" s="5">
        <v>39924</v>
      </c>
    </row>
    <row r="103" spans="1:1" x14ac:dyDescent="0.25">
      <c r="A103" s="5">
        <v>39934</v>
      </c>
    </row>
    <row r="104" spans="1:1" x14ac:dyDescent="0.25">
      <c r="A104" s="5">
        <v>39975</v>
      </c>
    </row>
    <row r="105" spans="1:1" x14ac:dyDescent="0.25">
      <c r="A105" s="5">
        <v>40063</v>
      </c>
    </row>
    <row r="106" spans="1:1" x14ac:dyDescent="0.25">
      <c r="A106" s="5">
        <v>40098</v>
      </c>
    </row>
    <row r="107" spans="1:1" x14ac:dyDescent="0.25">
      <c r="A107" s="5">
        <v>40119</v>
      </c>
    </row>
    <row r="108" spans="1:1" x14ac:dyDescent="0.25">
      <c r="A108" s="5">
        <v>40132</v>
      </c>
    </row>
    <row r="109" spans="1:1" x14ac:dyDescent="0.25">
      <c r="A109" s="5">
        <v>40172</v>
      </c>
    </row>
    <row r="110" spans="1:1" x14ac:dyDescent="0.25">
      <c r="A110" s="5">
        <v>40179</v>
      </c>
    </row>
    <row r="111" spans="1:1" x14ac:dyDescent="0.25">
      <c r="A111" s="5">
        <v>40224</v>
      </c>
    </row>
    <row r="112" spans="1:1" x14ac:dyDescent="0.25">
      <c r="A112" s="5">
        <v>40225</v>
      </c>
    </row>
    <row r="113" spans="1:1" x14ac:dyDescent="0.25">
      <c r="A113" s="5">
        <v>40270</v>
      </c>
    </row>
    <row r="114" spans="1:1" x14ac:dyDescent="0.25">
      <c r="A114" s="5">
        <v>40289</v>
      </c>
    </row>
    <row r="115" spans="1:1" x14ac:dyDescent="0.25">
      <c r="A115" s="5">
        <v>40299</v>
      </c>
    </row>
    <row r="116" spans="1:1" x14ac:dyDescent="0.25">
      <c r="A116" s="5">
        <v>40332</v>
      </c>
    </row>
    <row r="117" spans="1:1" x14ac:dyDescent="0.25">
      <c r="A117" s="5">
        <v>40428</v>
      </c>
    </row>
    <row r="118" spans="1:1" x14ac:dyDescent="0.25">
      <c r="A118" s="5">
        <v>40463</v>
      </c>
    </row>
    <row r="119" spans="1:1" x14ac:dyDescent="0.25">
      <c r="A119" s="5">
        <v>40484</v>
      </c>
    </row>
    <row r="120" spans="1:1" x14ac:dyDescent="0.25">
      <c r="A120" s="5">
        <v>40497</v>
      </c>
    </row>
    <row r="121" spans="1:1" x14ac:dyDescent="0.25">
      <c r="A121" s="5">
        <v>40537</v>
      </c>
    </row>
    <row r="122" spans="1:1" x14ac:dyDescent="0.25">
      <c r="A122" s="5">
        <v>40544</v>
      </c>
    </row>
    <row r="123" spans="1:1" x14ac:dyDescent="0.25">
      <c r="A123" s="5">
        <v>40609</v>
      </c>
    </row>
    <row r="124" spans="1:1" x14ac:dyDescent="0.25">
      <c r="A124" s="5">
        <v>40610</v>
      </c>
    </row>
    <row r="125" spans="1:1" x14ac:dyDescent="0.25">
      <c r="A125" s="5">
        <v>40654</v>
      </c>
    </row>
    <row r="126" spans="1:1" x14ac:dyDescent="0.25">
      <c r="A126" s="5">
        <v>40655</v>
      </c>
    </row>
    <row r="127" spans="1:1" x14ac:dyDescent="0.25">
      <c r="A127" s="5">
        <v>40664</v>
      </c>
    </row>
    <row r="128" spans="1:1" x14ac:dyDescent="0.25">
      <c r="A128" s="5">
        <v>40717</v>
      </c>
    </row>
    <row r="129" spans="1:1" x14ac:dyDescent="0.25">
      <c r="A129" s="5">
        <v>40793</v>
      </c>
    </row>
    <row r="130" spans="1:1" x14ac:dyDescent="0.25">
      <c r="A130" s="5">
        <v>40828</v>
      </c>
    </row>
    <row r="131" spans="1:1" x14ac:dyDescent="0.25">
      <c r="A131" s="5">
        <v>40849</v>
      </c>
    </row>
    <row r="132" spans="1:1" x14ac:dyDescent="0.25">
      <c r="A132" s="5">
        <v>40862</v>
      </c>
    </row>
    <row r="133" spans="1:1" x14ac:dyDescent="0.25">
      <c r="A133" s="5">
        <v>40902</v>
      </c>
    </row>
    <row r="134" spans="1:1" x14ac:dyDescent="0.25">
      <c r="A134" s="5">
        <v>40909</v>
      </c>
    </row>
    <row r="135" spans="1:1" x14ac:dyDescent="0.25">
      <c r="A135" s="5">
        <v>40959</v>
      </c>
    </row>
    <row r="136" spans="1:1" x14ac:dyDescent="0.25">
      <c r="A136" s="5">
        <v>40960</v>
      </c>
    </row>
    <row r="137" spans="1:1" x14ac:dyDescent="0.25">
      <c r="A137" s="5">
        <v>41005</v>
      </c>
    </row>
    <row r="138" spans="1:1" x14ac:dyDescent="0.25">
      <c r="A138" s="5">
        <v>41020</v>
      </c>
    </row>
    <row r="139" spans="1:1" x14ac:dyDescent="0.25">
      <c r="A139" s="5">
        <v>41030</v>
      </c>
    </row>
    <row r="140" spans="1:1" x14ac:dyDescent="0.25">
      <c r="A140" s="5">
        <v>41067</v>
      </c>
    </row>
    <row r="141" spans="1:1" x14ac:dyDescent="0.25">
      <c r="A141" s="5">
        <v>41159</v>
      </c>
    </row>
    <row r="142" spans="1:1" x14ac:dyDescent="0.25">
      <c r="A142" s="5">
        <v>41194</v>
      </c>
    </row>
    <row r="143" spans="1:1" x14ac:dyDescent="0.25">
      <c r="A143" s="5">
        <v>41215</v>
      </c>
    </row>
    <row r="144" spans="1:1" x14ac:dyDescent="0.25">
      <c r="A144" s="5">
        <v>41228</v>
      </c>
    </row>
    <row r="145" spans="1:1" x14ac:dyDescent="0.25">
      <c r="A145" s="5">
        <v>41268</v>
      </c>
    </row>
    <row r="146" spans="1:1" x14ac:dyDescent="0.25">
      <c r="A146" s="5">
        <v>41275</v>
      </c>
    </row>
    <row r="147" spans="1:1" x14ac:dyDescent="0.25">
      <c r="A147" s="5">
        <v>41316</v>
      </c>
    </row>
    <row r="148" spans="1:1" x14ac:dyDescent="0.25">
      <c r="A148" s="5">
        <v>41317</v>
      </c>
    </row>
    <row r="149" spans="1:1" x14ac:dyDescent="0.25">
      <c r="A149" s="5">
        <v>41362</v>
      </c>
    </row>
    <row r="150" spans="1:1" x14ac:dyDescent="0.25">
      <c r="A150" s="5">
        <v>41385</v>
      </c>
    </row>
    <row r="151" spans="1:1" x14ac:dyDescent="0.25">
      <c r="A151" s="5">
        <v>41395</v>
      </c>
    </row>
    <row r="152" spans="1:1" x14ac:dyDescent="0.25">
      <c r="A152" s="5">
        <v>41424</v>
      </c>
    </row>
    <row r="153" spans="1:1" x14ac:dyDescent="0.25">
      <c r="A153" s="5">
        <v>41524</v>
      </c>
    </row>
    <row r="154" spans="1:1" x14ac:dyDescent="0.25">
      <c r="A154" s="5">
        <v>41559</v>
      </c>
    </row>
    <row r="155" spans="1:1" x14ac:dyDescent="0.25">
      <c r="A155" s="5">
        <v>41580</v>
      </c>
    </row>
    <row r="156" spans="1:1" x14ac:dyDescent="0.25">
      <c r="A156" s="5">
        <v>41593</v>
      </c>
    </row>
    <row r="157" spans="1:1" x14ac:dyDescent="0.25">
      <c r="A157" s="5">
        <v>41633</v>
      </c>
    </row>
    <row r="158" spans="1:1" x14ac:dyDescent="0.25">
      <c r="A158" s="5">
        <v>41640</v>
      </c>
    </row>
    <row r="159" spans="1:1" x14ac:dyDescent="0.25">
      <c r="A159" s="5">
        <v>41701</v>
      </c>
    </row>
    <row r="160" spans="1:1" x14ac:dyDescent="0.25">
      <c r="A160" s="5">
        <v>41702</v>
      </c>
    </row>
    <row r="161" spans="1:1" x14ac:dyDescent="0.25">
      <c r="A161" s="5">
        <v>41747</v>
      </c>
    </row>
    <row r="162" spans="1:1" x14ac:dyDescent="0.25">
      <c r="A162" s="5">
        <v>41750</v>
      </c>
    </row>
    <row r="163" spans="1:1" x14ac:dyDescent="0.25">
      <c r="A163" s="5">
        <v>41760</v>
      </c>
    </row>
    <row r="164" spans="1:1" x14ac:dyDescent="0.25">
      <c r="A164" s="5">
        <v>41809</v>
      </c>
    </row>
    <row r="165" spans="1:1" x14ac:dyDescent="0.25">
      <c r="A165" s="5">
        <v>41889</v>
      </c>
    </row>
    <row r="166" spans="1:1" x14ac:dyDescent="0.25">
      <c r="A166" s="5">
        <v>41924</v>
      </c>
    </row>
    <row r="167" spans="1:1" x14ac:dyDescent="0.25">
      <c r="A167" s="5">
        <v>41945</v>
      </c>
    </row>
    <row r="168" spans="1:1" x14ac:dyDescent="0.25">
      <c r="A168" s="5">
        <v>41958</v>
      </c>
    </row>
    <row r="169" spans="1:1" x14ac:dyDescent="0.25">
      <c r="A169" s="5">
        <v>41998</v>
      </c>
    </row>
    <row r="170" spans="1:1" x14ac:dyDescent="0.25">
      <c r="A170" s="5">
        <v>42005</v>
      </c>
    </row>
    <row r="171" spans="1:1" x14ac:dyDescent="0.25">
      <c r="A171" s="5">
        <v>42051</v>
      </c>
    </row>
    <row r="172" spans="1:1" x14ac:dyDescent="0.25">
      <c r="A172" s="5">
        <v>42052</v>
      </c>
    </row>
    <row r="173" spans="1:1" x14ac:dyDescent="0.25">
      <c r="A173" s="5">
        <v>42097</v>
      </c>
    </row>
    <row r="174" spans="1:1" x14ac:dyDescent="0.25">
      <c r="A174" s="5">
        <v>42115</v>
      </c>
    </row>
    <row r="175" spans="1:1" x14ac:dyDescent="0.25">
      <c r="A175" s="5">
        <v>42125</v>
      </c>
    </row>
    <row r="176" spans="1:1" x14ac:dyDescent="0.25">
      <c r="A176" s="5">
        <v>42159</v>
      </c>
    </row>
    <row r="177" spans="1:1" x14ac:dyDescent="0.25">
      <c r="A177" s="5">
        <v>42254</v>
      </c>
    </row>
    <row r="178" spans="1:1" x14ac:dyDescent="0.25">
      <c r="A178" s="5">
        <v>42289</v>
      </c>
    </row>
    <row r="179" spans="1:1" x14ac:dyDescent="0.25">
      <c r="A179" s="5">
        <v>42310</v>
      </c>
    </row>
    <row r="180" spans="1:1" x14ac:dyDescent="0.25">
      <c r="A180" s="5">
        <v>42323</v>
      </c>
    </row>
    <row r="181" spans="1:1" x14ac:dyDescent="0.25">
      <c r="A181" s="5">
        <v>42363</v>
      </c>
    </row>
    <row r="182" spans="1:1" x14ac:dyDescent="0.25">
      <c r="A182" s="5">
        <v>42370</v>
      </c>
    </row>
    <row r="183" spans="1:1" x14ac:dyDescent="0.25">
      <c r="A183" s="5">
        <v>42408</v>
      </c>
    </row>
    <row r="184" spans="1:1" x14ac:dyDescent="0.25">
      <c r="A184" s="5">
        <v>42409</v>
      </c>
    </row>
    <row r="185" spans="1:1" x14ac:dyDescent="0.25">
      <c r="A185" s="5">
        <v>42454</v>
      </c>
    </row>
    <row r="186" spans="1:1" x14ac:dyDescent="0.25">
      <c r="A186" s="5">
        <v>42481</v>
      </c>
    </row>
    <row r="187" spans="1:1" x14ac:dyDescent="0.25">
      <c r="A187" s="5">
        <v>42491</v>
      </c>
    </row>
    <row r="188" spans="1:1" x14ac:dyDescent="0.25">
      <c r="A188" s="5">
        <v>42516</v>
      </c>
    </row>
    <row r="189" spans="1:1" x14ac:dyDescent="0.25">
      <c r="A189" s="5">
        <v>42620</v>
      </c>
    </row>
    <row r="190" spans="1:1" x14ac:dyDescent="0.25">
      <c r="A190" s="5">
        <v>42655</v>
      </c>
    </row>
    <row r="191" spans="1:1" x14ac:dyDescent="0.25">
      <c r="A191" s="5">
        <v>42676</v>
      </c>
    </row>
    <row r="192" spans="1:1" x14ac:dyDescent="0.25">
      <c r="A192" s="5">
        <v>42689</v>
      </c>
    </row>
    <row r="193" spans="1:1" x14ac:dyDescent="0.25">
      <c r="A193" s="5">
        <v>42729</v>
      </c>
    </row>
    <row r="194" spans="1:1" x14ac:dyDescent="0.25">
      <c r="A194" s="5">
        <v>42736</v>
      </c>
    </row>
    <row r="195" spans="1:1" x14ac:dyDescent="0.25">
      <c r="A195" s="5">
        <v>42793</v>
      </c>
    </row>
    <row r="196" spans="1:1" x14ac:dyDescent="0.25">
      <c r="A196" s="5">
        <v>42794</v>
      </c>
    </row>
    <row r="197" spans="1:1" x14ac:dyDescent="0.25">
      <c r="A197" s="5">
        <v>42839</v>
      </c>
    </row>
    <row r="198" spans="1:1" x14ac:dyDescent="0.25">
      <c r="A198" s="5">
        <v>42846</v>
      </c>
    </row>
    <row r="199" spans="1:1" x14ac:dyDescent="0.25">
      <c r="A199" s="5">
        <v>42856</v>
      </c>
    </row>
    <row r="200" spans="1:1" x14ac:dyDescent="0.25">
      <c r="A200" s="5">
        <v>42901</v>
      </c>
    </row>
    <row r="201" spans="1:1" x14ac:dyDescent="0.25">
      <c r="A201" s="5">
        <v>42985</v>
      </c>
    </row>
    <row r="202" spans="1:1" x14ac:dyDescent="0.25">
      <c r="A202" s="5">
        <v>43020</v>
      </c>
    </row>
    <row r="203" spans="1:1" x14ac:dyDescent="0.25">
      <c r="A203" s="5">
        <v>43041</v>
      </c>
    </row>
    <row r="204" spans="1:1" x14ac:dyDescent="0.25">
      <c r="A204" s="5">
        <v>43054</v>
      </c>
    </row>
    <row r="205" spans="1:1" x14ac:dyDescent="0.25">
      <c r="A205" s="5">
        <v>43094</v>
      </c>
    </row>
    <row r="206" spans="1:1" x14ac:dyDescent="0.25">
      <c r="A206" s="5">
        <v>43101</v>
      </c>
    </row>
    <row r="207" spans="1:1" x14ac:dyDescent="0.25">
      <c r="A207" s="5">
        <v>43143</v>
      </c>
    </row>
    <row r="208" spans="1:1" x14ac:dyDescent="0.25">
      <c r="A208" s="5">
        <v>43144</v>
      </c>
    </row>
    <row r="209" spans="1:1" x14ac:dyDescent="0.25">
      <c r="A209" s="5">
        <v>43189</v>
      </c>
    </row>
    <row r="210" spans="1:1" x14ac:dyDescent="0.25">
      <c r="A210" s="5">
        <v>43211</v>
      </c>
    </row>
    <row r="211" spans="1:1" x14ac:dyDescent="0.25">
      <c r="A211" s="5">
        <v>43221</v>
      </c>
    </row>
    <row r="212" spans="1:1" x14ac:dyDescent="0.25">
      <c r="A212" s="5">
        <v>43251</v>
      </c>
    </row>
    <row r="213" spans="1:1" x14ac:dyDescent="0.25">
      <c r="A213" s="5">
        <v>43350</v>
      </c>
    </row>
    <row r="214" spans="1:1" x14ac:dyDescent="0.25">
      <c r="A214" s="5">
        <v>43385</v>
      </c>
    </row>
    <row r="215" spans="1:1" x14ac:dyDescent="0.25">
      <c r="A215" s="5">
        <v>43406</v>
      </c>
    </row>
    <row r="216" spans="1:1" x14ac:dyDescent="0.25">
      <c r="A216" s="5">
        <v>43419</v>
      </c>
    </row>
    <row r="217" spans="1:1" x14ac:dyDescent="0.25">
      <c r="A217" s="5">
        <v>43459</v>
      </c>
    </row>
    <row r="218" spans="1:1" x14ac:dyDescent="0.25">
      <c r="A218" s="5">
        <v>43466</v>
      </c>
    </row>
    <row r="219" spans="1:1" x14ac:dyDescent="0.25">
      <c r="A219" s="5">
        <v>43528</v>
      </c>
    </row>
    <row r="220" spans="1:1" x14ac:dyDescent="0.25">
      <c r="A220" s="5">
        <v>43529</v>
      </c>
    </row>
    <row r="221" spans="1:1" x14ac:dyDescent="0.25">
      <c r="A221" s="5">
        <v>43574</v>
      </c>
    </row>
    <row r="222" spans="1:1" x14ac:dyDescent="0.25">
      <c r="A222" s="5">
        <v>43576</v>
      </c>
    </row>
    <row r="223" spans="1:1" x14ac:dyDescent="0.25">
      <c r="A223" s="5">
        <v>43586</v>
      </c>
    </row>
    <row r="224" spans="1:1" x14ac:dyDescent="0.25">
      <c r="A224" s="5">
        <v>43636</v>
      </c>
    </row>
    <row r="225" spans="1:1" x14ac:dyDescent="0.25">
      <c r="A225" s="5">
        <v>43715</v>
      </c>
    </row>
    <row r="226" spans="1:1" x14ac:dyDescent="0.25">
      <c r="A226" s="5">
        <v>43750</v>
      </c>
    </row>
    <row r="227" spans="1:1" x14ac:dyDescent="0.25">
      <c r="A227" s="5">
        <v>43771</v>
      </c>
    </row>
    <row r="228" spans="1:1" x14ac:dyDescent="0.25">
      <c r="A228" s="5">
        <v>43784</v>
      </c>
    </row>
    <row r="229" spans="1:1" x14ac:dyDescent="0.25">
      <c r="A229" s="5">
        <v>43824</v>
      </c>
    </row>
    <row r="230" spans="1:1" x14ac:dyDescent="0.25">
      <c r="A230" s="5">
        <v>43831</v>
      </c>
    </row>
    <row r="231" spans="1:1" x14ac:dyDescent="0.25">
      <c r="A231" s="5">
        <v>43885</v>
      </c>
    </row>
    <row r="232" spans="1:1" x14ac:dyDescent="0.25">
      <c r="A232" s="5">
        <v>43886</v>
      </c>
    </row>
    <row r="233" spans="1:1" x14ac:dyDescent="0.25">
      <c r="A233" s="5">
        <v>43931</v>
      </c>
    </row>
    <row r="234" spans="1:1" x14ac:dyDescent="0.25">
      <c r="A234" s="5">
        <v>43942</v>
      </c>
    </row>
    <row r="235" spans="1:1" x14ac:dyDescent="0.25">
      <c r="A235" s="5">
        <v>43952</v>
      </c>
    </row>
    <row r="236" spans="1:1" x14ac:dyDescent="0.25">
      <c r="A236" s="5">
        <v>43993</v>
      </c>
    </row>
    <row r="237" spans="1:1" x14ac:dyDescent="0.25">
      <c r="A237" s="5">
        <v>44081</v>
      </c>
    </row>
    <row r="238" spans="1:1" x14ac:dyDescent="0.25">
      <c r="A238" s="5">
        <v>44116</v>
      </c>
    </row>
    <row r="239" spans="1:1" x14ac:dyDescent="0.25">
      <c r="A239" s="5">
        <v>44137</v>
      </c>
    </row>
    <row r="240" spans="1:1" x14ac:dyDescent="0.25">
      <c r="A240" s="5">
        <v>44150</v>
      </c>
    </row>
    <row r="241" spans="1:1" x14ac:dyDescent="0.25">
      <c r="A241" s="5">
        <v>44190</v>
      </c>
    </row>
    <row r="242" spans="1:1" x14ac:dyDescent="0.25">
      <c r="A242" s="5">
        <v>44197</v>
      </c>
    </row>
    <row r="243" spans="1:1" x14ac:dyDescent="0.25">
      <c r="A243" s="5">
        <v>44242</v>
      </c>
    </row>
    <row r="244" spans="1:1" x14ac:dyDescent="0.25">
      <c r="A244" s="5">
        <v>44243</v>
      </c>
    </row>
    <row r="245" spans="1:1" x14ac:dyDescent="0.25">
      <c r="A245" s="5">
        <v>44288</v>
      </c>
    </row>
    <row r="246" spans="1:1" x14ac:dyDescent="0.25">
      <c r="A246" s="5">
        <v>44307</v>
      </c>
    </row>
    <row r="247" spans="1:1" x14ac:dyDescent="0.25">
      <c r="A247" s="5">
        <v>44317</v>
      </c>
    </row>
    <row r="248" spans="1:1" x14ac:dyDescent="0.25">
      <c r="A248" s="5">
        <v>44350</v>
      </c>
    </row>
    <row r="249" spans="1:1" x14ac:dyDescent="0.25">
      <c r="A249" s="5">
        <v>44446</v>
      </c>
    </row>
    <row r="250" spans="1:1" x14ac:dyDescent="0.25">
      <c r="A250" s="5">
        <v>44481</v>
      </c>
    </row>
    <row r="251" spans="1:1" x14ac:dyDescent="0.25">
      <c r="A251" s="5">
        <v>44502</v>
      </c>
    </row>
    <row r="252" spans="1:1" x14ac:dyDescent="0.25">
      <c r="A252" s="5">
        <v>44515</v>
      </c>
    </row>
    <row r="253" spans="1:1" x14ac:dyDescent="0.25">
      <c r="A253" s="5">
        <v>44555</v>
      </c>
    </row>
    <row r="254" spans="1:1" x14ac:dyDescent="0.25">
      <c r="A254" s="5">
        <v>44562</v>
      </c>
    </row>
    <row r="255" spans="1:1" x14ac:dyDescent="0.25">
      <c r="A255" s="5">
        <v>44620</v>
      </c>
    </row>
    <row r="256" spans="1:1" x14ac:dyDescent="0.25">
      <c r="A256" s="5">
        <v>44621</v>
      </c>
    </row>
    <row r="257" spans="1:1" x14ac:dyDescent="0.25">
      <c r="A257" s="5">
        <v>44666</v>
      </c>
    </row>
    <row r="258" spans="1:1" x14ac:dyDescent="0.25">
      <c r="A258" s="5">
        <v>44672</v>
      </c>
    </row>
    <row r="259" spans="1:1" x14ac:dyDescent="0.25">
      <c r="A259" s="5">
        <v>44682</v>
      </c>
    </row>
    <row r="260" spans="1:1" x14ac:dyDescent="0.25">
      <c r="A260" s="5">
        <v>44728</v>
      </c>
    </row>
    <row r="261" spans="1:1" x14ac:dyDescent="0.25">
      <c r="A261" s="5">
        <v>44811</v>
      </c>
    </row>
    <row r="262" spans="1:1" x14ac:dyDescent="0.25">
      <c r="A262" s="5">
        <v>44846</v>
      </c>
    </row>
    <row r="263" spans="1:1" x14ac:dyDescent="0.25">
      <c r="A263" s="5">
        <v>44867</v>
      </c>
    </row>
    <row r="264" spans="1:1" x14ac:dyDescent="0.25">
      <c r="A264" s="5">
        <v>44880</v>
      </c>
    </row>
    <row r="265" spans="1:1" x14ac:dyDescent="0.25">
      <c r="A265" s="5">
        <v>44920</v>
      </c>
    </row>
    <row r="266" spans="1:1" x14ac:dyDescent="0.25">
      <c r="A266" s="5">
        <v>44927</v>
      </c>
    </row>
    <row r="267" spans="1:1" x14ac:dyDescent="0.25">
      <c r="A267" s="5">
        <v>44977</v>
      </c>
    </row>
    <row r="268" spans="1:1" x14ac:dyDescent="0.25">
      <c r="A268" s="5">
        <v>44978</v>
      </c>
    </row>
    <row r="269" spans="1:1" x14ac:dyDescent="0.25">
      <c r="A269" s="5">
        <v>45023</v>
      </c>
    </row>
    <row r="270" spans="1:1" x14ac:dyDescent="0.25">
      <c r="A270" s="5">
        <v>45037</v>
      </c>
    </row>
    <row r="271" spans="1:1" x14ac:dyDescent="0.25">
      <c r="A271" s="5">
        <v>45047</v>
      </c>
    </row>
    <row r="272" spans="1:1" x14ac:dyDescent="0.25">
      <c r="A272" s="5">
        <v>45085</v>
      </c>
    </row>
    <row r="273" spans="1:1" x14ac:dyDescent="0.25">
      <c r="A273" s="5">
        <v>45176</v>
      </c>
    </row>
    <row r="274" spans="1:1" x14ac:dyDescent="0.25">
      <c r="A274" s="5">
        <v>45211</v>
      </c>
    </row>
    <row r="275" spans="1:1" x14ac:dyDescent="0.25">
      <c r="A275" s="5">
        <v>45232</v>
      </c>
    </row>
    <row r="276" spans="1:1" x14ac:dyDescent="0.25">
      <c r="A276" s="5">
        <v>45245</v>
      </c>
    </row>
    <row r="277" spans="1:1" x14ac:dyDescent="0.25">
      <c r="A277" s="5">
        <v>45285</v>
      </c>
    </row>
    <row r="278" spans="1:1" x14ac:dyDescent="0.25">
      <c r="A278" s="5">
        <v>45292</v>
      </c>
    </row>
    <row r="279" spans="1:1" x14ac:dyDescent="0.25">
      <c r="A279" s="5">
        <v>45334</v>
      </c>
    </row>
    <row r="280" spans="1:1" x14ac:dyDescent="0.25">
      <c r="A280" s="5">
        <v>45335</v>
      </c>
    </row>
    <row r="281" spans="1:1" x14ac:dyDescent="0.25">
      <c r="A281" s="5">
        <v>45380</v>
      </c>
    </row>
    <row r="282" spans="1:1" x14ac:dyDescent="0.25">
      <c r="A282" s="5">
        <v>45403</v>
      </c>
    </row>
    <row r="283" spans="1:1" x14ac:dyDescent="0.25">
      <c r="A283" s="5">
        <v>45413</v>
      </c>
    </row>
    <row r="284" spans="1:1" x14ac:dyDescent="0.25">
      <c r="A284" s="5">
        <v>45442</v>
      </c>
    </row>
    <row r="285" spans="1:1" x14ac:dyDescent="0.25">
      <c r="A285" s="5">
        <v>45542</v>
      </c>
    </row>
    <row r="286" spans="1:1" x14ac:dyDescent="0.25">
      <c r="A286" s="5">
        <v>45577</v>
      </c>
    </row>
    <row r="287" spans="1:1" x14ac:dyDescent="0.25">
      <c r="A287" s="5">
        <v>45598</v>
      </c>
    </row>
    <row r="288" spans="1:1" x14ac:dyDescent="0.25">
      <c r="A288" s="5">
        <v>45611</v>
      </c>
    </row>
    <row r="289" spans="1:1" x14ac:dyDescent="0.25">
      <c r="A289" s="5">
        <v>45616</v>
      </c>
    </row>
    <row r="290" spans="1:1" x14ac:dyDescent="0.25">
      <c r="A290" s="5">
        <v>45651</v>
      </c>
    </row>
    <row r="291" spans="1:1" x14ac:dyDescent="0.25">
      <c r="A291" s="5">
        <v>45658</v>
      </c>
    </row>
    <row r="292" spans="1:1" x14ac:dyDescent="0.25">
      <c r="A292" s="5">
        <v>45719</v>
      </c>
    </row>
    <row r="293" spans="1:1" x14ac:dyDescent="0.25">
      <c r="A293" s="5">
        <v>45720</v>
      </c>
    </row>
    <row r="294" spans="1:1" x14ac:dyDescent="0.25">
      <c r="A294" s="5">
        <v>45765</v>
      </c>
    </row>
    <row r="295" spans="1:1" x14ac:dyDescent="0.25">
      <c r="A295" s="5">
        <v>45768</v>
      </c>
    </row>
    <row r="296" spans="1:1" x14ac:dyDescent="0.25">
      <c r="A296" s="5">
        <v>45778</v>
      </c>
    </row>
    <row r="297" spans="1:1" x14ac:dyDescent="0.25">
      <c r="A297" s="5">
        <v>45827</v>
      </c>
    </row>
    <row r="298" spans="1:1" x14ac:dyDescent="0.25">
      <c r="A298" s="5">
        <v>45907</v>
      </c>
    </row>
    <row r="299" spans="1:1" x14ac:dyDescent="0.25">
      <c r="A299" s="5">
        <v>45942</v>
      </c>
    </row>
    <row r="300" spans="1:1" x14ac:dyDescent="0.25">
      <c r="A300" s="5">
        <v>45963</v>
      </c>
    </row>
    <row r="301" spans="1:1" x14ac:dyDescent="0.25">
      <c r="A301" s="5">
        <v>45976</v>
      </c>
    </row>
    <row r="302" spans="1:1" x14ac:dyDescent="0.25">
      <c r="A302" s="5">
        <v>45981</v>
      </c>
    </row>
    <row r="303" spans="1:1" x14ac:dyDescent="0.25">
      <c r="A303" s="5">
        <v>46016</v>
      </c>
    </row>
    <row r="304" spans="1:1" x14ac:dyDescent="0.25">
      <c r="A304" s="5">
        <v>46023</v>
      </c>
    </row>
    <row r="305" spans="1:1" x14ac:dyDescent="0.25">
      <c r="A305" s="5">
        <v>46069</v>
      </c>
    </row>
    <row r="306" spans="1:1" x14ac:dyDescent="0.25">
      <c r="A306" s="5">
        <v>46070</v>
      </c>
    </row>
    <row r="307" spans="1:1" x14ac:dyDescent="0.25">
      <c r="A307" s="5">
        <v>46115</v>
      </c>
    </row>
    <row r="308" spans="1:1" x14ac:dyDescent="0.25">
      <c r="A308" s="5">
        <v>46133</v>
      </c>
    </row>
    <row r="309" spans="1:1" x14ac:dyDescent="0.25">
      <c r="A309" s="5">
        <v>46143</v>
      </c>
    </row>
    <row r="310" spans="1:1" x14ac:dyDescent="0.25">
      <c r="A310" s="5">
        <v>46177</v>
      </c>
    </row>
    <row r="311" spans="1:1" x14ac:dyDescent="0.25">
      <c r="A311" s="5">
        <v>46272</v>
      </c>
    </row>
    <row r="312" spans="1:1" x14ac:dyDescent="0.25">
      <c r="A312" s="5">
        <v>46307</v>
      </c>
    </row>
    <row r="313" spans="1:1" x14ac:dyDescent="0.25">
      <c r="A313" s="5">
        <v>46328</v>
      </c>
    </row>
    <row r="314" spans="1:1" x14ac:dyDescent="0.25">
      <c r="A314" s="5">
        <v>46341</v>
      </c>
    </row>
    <row r="315" spans="1:1" x14ac:dyDescent="0.25">
      <c r="A315" s="5">
        <v>46346</v>
      </c>
    </row>
    <row r="316" spans="1:1" x14ac:dyDescent="0.25">
      <c r="A316" s="5">
        <v>46381</v>
      </c>
    </row>
    <row r="317" spans="1:1" x14ac:dyDescent="0.25">
      <c r="A317" s="5">
        <v>46388</v>
      </c>
    </row>
    <row r="318" spans="1:1" x14ac:dyDescent="0.25">
      <c r="A318" s="5">
        <v>46426</v>
      </c>
    </row>
    <row r="319" spans="1:1" x14ac:dyDescent="0.25">
      <c r="A319" s="5">
        <v>46427</v>
      </c>
    </row>
    <row r="320" spans="1:1" x14ac:dyDescent="0.25">
      <c r="A320" s="5">
        <v>46472</v>
      </c>
    </row>
    <row r="321" spans="1:1" x14ac:dyDescent="0.25">
      <c r="A321" s="5">
        <v>46498</v>
      </c>
    </row>
    <row r="322" spans="1:1" x14ac:dyDescent="0.25">
      <c r="A322" s="5">
        <v>46508</v>
      </c>
    </row>
    <row r="323" spans="1:1" x14ac:dyDescent="0.25">
      <c r="A323" s="5">
        <v>46534</v>
      </c>
    </row>
    <row r="324" spans="1:1" x14ac:dyDescent="0.25">
      <c r="A324" s="5">
        <v>46637</v>
      </c>
    </row>
    <row r="325" spans="1:1" x14ac:dyDescent="0.25">
      <c r="A325" s="5">
        <v>46672</v>
      </c>
    </row>
    <row r="326" spans="1:1" x14ac:dyDescent="0.25">
      <c r="A326" s="5">
        <v>46693</v>
      </c>
    </row>
    <row r="327" spans="1:1" x14ac:dyDescent="0.25">
      <c r="A327" s="5">
        <v>46706</v>
      </c>
    </row>
    <row r="328" spans="1:1" x14ac:dyDescent="0.25">
      <c r="A328" s="5">
        <v>46711</v>
      </c>
    </row>
    <row r="329" spans="1:1" x14ac:dyDescent="0.25">
      <c r="A329" s="5">
        <v>46746</v>
      </c>
    </row>
    <row r="330" spans="1:1" x14ac:dyDescent="0.25">
      <c r="A330" s="5">
        <v>46753</v>
      </c>
    </row>
    <row r="331" spans="1:1" x14ac:dyDescent="0.25">
      <c r="A331" s="5">
        <v>46811</v>
      </c>
    </row>
    <row r="332" spans="1:1" x14ac:dyDescent="0.25">
      <c r="A332" s="5">
        <v>46812</v>
      </c>
    </row>
    <row r="333" spans="1:1" x14ac:dyDescent="0.25">
      <c r="A333" s="5">
        <v>46857</v>
      </c>
    </row>
    <row r="334" spans="1:1" x14ac:dyDescent="0.25">
      <c r="A334" s="5">
        <v>46864</v>
      </c>
    </row>
    <row r="335" spans="1:1" x14ac:dyDescent="0.25">
      <c r="A335" s="5">
        <v>46874</v>
      </c>
    </row>
    <row r="336" spans="1:1" x14ac:dyDescent="0.25">
      <c r="A336" s="5">
        <v>46919</v>
      </c>
    </row>
    <row r="337" spans="1:1" x14ac:dyDescent="0.25">
      <c r="A337" s="5">
        <v>47003</v>
      </c>
    </row>
    <row r="338" spans="1:1" x14ac:dyDescent="0.25">
      <c r="A338" s="5">
        <v>47038</v>
      </c>
    </row>
    <row r="339" spans="1:1" x14ac:dyDescent="0.25">
      <c r="A339" s="5">
        <v>47059</v>
      </c>
    </row>
    <row r="340" spans="1:1" x14ac:dyDescent="0.25">
      <c r="A340" s="5">
        <v>47072</v>
      </c>
    </row>
    <row r="341" spans="1:1" x14ac:dyDescent="0.25">
      <c r="A341" s="5">
        <v>47077</v>
      </c>
    </row>
    <row r="342" spans="1:1" x14ac:dyDescent="0.25">
      <c r="A342" s="5">
        <v>47112</v>
      </c>
    </row>
    <row r="343" spans="1:1" x14ac:dyDescent="0.25">
      <c r="A343" s="5">
        <v>47119</v>
      </c>
    </row>
    <row r="344" spans="1:1" x14ac:dyDescent="0.25">
      <c r="A344" s="5">
        <v>47161</v>
      </c>
    </row>
    <row r="345" spans="1:1" x14ac:dyDescent="0.25">
      <c r="A345" s="5">
        <v>47162</v>
      </c>
    </row>
    <row r="346" spans="1:1" x14ac:dyDescent="0.25">
      <c r="A346" s="5">
        <v>47207</v>
      </c>
    </row>
    <row r="347" spans="1:1" x14ac:dyDescent="0.25">
      <c r="A347" s="5">
        <v>47229</v>
      </c>
    </row>
    <row r="348" spans="1:1" x14ac:dyDescent="0.25">
      <c r="A348" s="5">
        <v>47239</v>
      </c>
    </row>
    <row r="349" spans="1:1" x14ac:dyDescent="0.25">
      <c r="A349" s="5">
        <v>47269</v>
      </c>
    </row>
    <row r="350" spans="1:1" x14ac:dyDescent="0.25">
      <c r="A350" s="5">
        <v>47368</v>
      </c>
    </row>
    <row r="351" spans="1:1" x14ac:dyDescent="0.25">
      <c r="A351" s="5">
        <v>47403</v>
      </c>
    </row>
    <row r="352" spans="1:1" x14ac:dyDescent="0.25">
      <c r="A352" s="5">
        <v>47424</v>
      </c>
    </row>
    <row r="353" spans="1:1" x14ac:dyDescent="0.25">
      <c r="A353" s="5">
        <v>47437</v>
      </c>
    </row>
    <row r="354" spans="1:1" x14ac:dyDescent="0.25">
      <c r="A354" s="5">
        <v>47442</v>
      </c>
    </row>
    <row r="355" spans="1:1" x14ac:dyDescent="0.25">
      <c r="A355" s="5">
        <v>47477</v>
      </c>
    </row>
    <row r="356" spans="1:1" x14ac:dyDescent="0.25">
      <c r="A356" s="5">
        <v>47484</v>
      </c>
    </row>
    <row r="357" spans="1:1" x14ac:dyDescent="0.25">
      <c r="A357" s="5">
        <v>47546</v>
      </c>
    </row>
    <row r="358" spans="1:1" x14ac:dyDescent="0.25">
      <c r="A358" s="5">
        <v>47547</v>
      </c>
    </row>
    <row r="359" spans="1:1" x14ac:dyDescent="0.25">
      <c r="A359" s="5">
        <v>47592</v>
      </c>
    </row>
    <row r="360" spans="1:1" x14ac:dyDescent="0.25">
      <c r="A360" s="5">
        <v>47594</v>
      </c>
    </row>
    <row r="361" spans="1:1" x14ac:dyDescent="0.25">
      <c r="A361" s="5">
        <v>47604</v>
      </c>
    </row>
    <row r="362" spans="1:1" x14ac:dyDescent="0.25">
      <c r="A362" s="5">
        <v>47654</v>
      </c>
    </row>
    <row r="363" spans="1:1" x14ac:dyDescent="0.25">
      <c r="A363" s="5">
        <v>47733</v>
      </c>
    </row>
    <row r="364" spans="1:1" x14ac:dyDescent="0.25">
      <c r="A364" s="5">
        <v>47768</v>
      </c>
    </row>
    <row r="365" spans="1:1" x14ac:dyDescent="0.25">
      <c r="A365" s="5">
        <v>47789</v>
      </c>
    </row>
    <row r="366" spans="1:1" x14ac:dyDescent="0.25">
      <c r="A366" s="5">
        <v>47802</v>
      </c>
    </row>
    <row r="367" spans="1:1" x14ac:dyDescent="0.25">
      <c r="A367" s="5">
        <v>47807</v>
      </c>
    </row>
    <row r="368" spans="1:1" x14ac:dyDescent="0.25">
      <c r="A368" s="5">
        <v>47842</v>
      </c>
    </row>
    <row r="369" spans="1:1" x14ac:dyDescent="0.25">
      <c r="A369" s="5">
        <v>47849</v>
      </c>
    </row>
    <row r="370" spans="1:1" x14ac:dyDescent="0.25">
      <c r="A370" s="5">
        <v>47903</v>
      </c>
    </row>
    <row r="371" spans="1:1" x14ac:dyDescent="0.25">
      <c r="A371" s="5">
        <v>47904</v>
      </c>
    </row>
    <row r="372" spans="1:1" x14ac:dyDescent="0.25">
      <c r="A372" s="5">
        <v>47949</v>
      </c>
    </row>
    <row r="373" spans="1:1" x14ac:dyDescent="0.25">
      <c r="A373" s="5">
        <v>47959</v>
      </c>
    </row>
    <row r="374" spans="1:1" x14ac:dyDescent="0.25">
      <c r="A374" s="5">
        <v>47969</v>
      </c>
    </row>
    <row r="375" spans="1:1" x14ac:dyDescent="0.25">
      <c r="A375" s="5">
        <v>48011</v>
      </c>
    </row>
    <row r="376" spans="1:1" x14ac:dyDescent="0.25">
      <c r="A376" s="5">
        <v>48098</v>
      </c>
    </row>
    <row r="377" spans="1:1" x14ac:dyDescent="0.25">
      <c r="A377" s="5">
        <v>48133</v>
      </c>
    </row>
    <row r="378" spans="1:1" x14ac:dyDescent="0.25">
      <c r="A378" s="5">
        <v>48154</v>
      </c>
    </row>
    <row r="379" spans="1:1" x14ac:dyDescent="0.25">
      <c r="A379" s="5">
        <v>48167</v>
      </c>
    </row>
    <row r="380" spans="1:1" x14ac:dyDescent="0.25">
      <c r="A380" s="5">
        <v>48172</v>
      </c>
    </row>
    <row r="381" spans="1:1" x14ac:dyDescent="0.25">
      <c r="A381" s="5">
        <v>48207</v>
      </c>
    </row>
    <row r="382" spans="1:1" x14ac:dyDescent="0.25">
      <c r="A382" s="5">
        <v>48214</v>
      </c>
    </row>
    <row r="383" spans="1:1" x14ac:dyDescent="0.25">
      <c r="A383" s="5">
        <v>48253</v>
      </c>
    </row>
    <row r="384" spans="1:1" x14ac:dyDescent="0.25">
      <c r="A384" s="5">
        <v>48254</v>
      </c>
    </row>
    <row r="385" spans="1:1" x14ac:dyDescent="0.25">
      <c r="A385" s="5">
        <v>48299</v>
      </c>
    </row>
    <row r="386" spans="1:1" x14ac:dyDescent="0.25">
      <c r="A386" s="5">
        <v>48325</v>
      </c>
    </row>
    <row r="387" spans="1:1" x14ac:dyDescent="0.25">
      <c r="A387" s="5">
        <v>48335</v>
      </c>
    </row>
    <row r="388" spans="1:1" x14ac:dyDescent="0.25">
      <c r="A388" s="5">
        <v>48361</v>
      </c>
    </row>
    <row r="389" spans="1:1" x14ac:dyDescent="0.25">
      <c r="A389" s="5">
        <v>48464</v>
      </c>
    </row>
    <row r="390" spans="1:1" x14ac:dyDescent="0.25">
      <c r="A390" s="5">
        <v>48499</v>
      </c>
    </row>
    <row r="391" spans="1:1" x14ac:dyDescent="0.25">
      <c r="A391" s="5">
        <v>48520</v>
      </c>
    </row>
    <row r="392" spans="1:1" x14ac:dyDescent="0.25">
      <c r="A392" s="5">
        <v>48533</v>
      </c>
    </row>
    <row r="393" spans="1:1" x14ac:dyDescent="0.25">
      <c r="A393" s="5">
        <v>48538</v>
      </c>
    </row>
    <row r="394" spans="1:1" x14ac:dyDescent="0.25">
      <c r="A394" s="5">
        <v>48573</v>
      </c>
    </row>
    <row r="395" spans="1:1" x14ac:dyDescent="0.25">
      <c r="A395" s="5">
        <v>48580</v>
      </c>
    </row>
    <row r="396" spans="1:1" x14ac:dyDescent="0.25">
      <c r="A396" s="5">
        <v>48638</v>
      </c>
    </row>
    <row r="397" spans="1:1" x14ac:dyDescent="0.25">
      <c r="A397" s="5">
        <v>48639</v>
      </c>
    </row>
    <row r="398" spans="1:1" x14ac:dyDescent="0.25">
      <c r="A398" s="5">
        <v>48684</v>
      </c>
    </row>
    <row r="399" spans="1:1" x14ac:dyDescent="0.25">
      <c r="A399" s="5">
        <v>48690</v>
      </c>
    </row>
    <row r="400" spans="1:1" x14ac:dyDescent="0.25">
      <c r="A400" s="5">
        <v>48700</v>
      </c>
    </row>
    <row r="401" spans="1:1" x14ac:dyDescent="0.25">
      <c r="A401" s="5">
        <v>48746</v>
      </c>
    </row>
    <row r="402" spans="1:1" x14ac:dyDescent="0.25">
      <c r="A402" s="5">
        <v>48829</v>
      </c>
    </row>
    <row r="403" spans="1:1" x14ac:dyDescent="0.25">
      <c r="A403" s="5">
        <v>48864</v>
      </c>
    </row>
    <row r="404" spans="1:1" x14ac:dyDescent="0.25">
      <c r="A404" s="5">
        <v>48885</v>
      </c>
    </row>
    <row r="405" spans="1:1" x14ac:dyDescent="0.25">
      <c r="A405" s="5">
        <v>48898</v>
      </c>
    </row>
    <row r="406" spans="1:1" x14ac:dyDescent="0.25">
      <c r="A406" s="5">
        <v>48903</v>
      </c>
    </row>
    <row r="407" spans="1:1" x14ac:dyDescent="0.25">
      <c r="A407" s="5">
        <v>48938</v>
      </c>
    </row>
    <row r="408" spans="1:1" x14ac:dyDescent="0.25">
      <c r="A408" s="5">
        <v>48945</v>
      </c>
    </row>
    <row r="409" spans="1:1" x14ac:dyDescent="0.25">
      <c r="A409" s="5">
        <v>48995</v>
      </c>
    </row>
    <row r="410" spans="1:1" x14ac:dyDescent="0.25">
      <c r="A410" s="5">
        <v>48996</v>
      </c>
    </row>
    <row r="411" spans="1:1" x14ac:dyDescent="0.25">
      <c r="A411" s="5">
        <v>49041</v>
      </c>
    </row>
    <row r="412" spans="1:1" x14ac:dyDescent="0.25">
      <c r="A412" s="5">
        <v>49055</v>
      </c>
    </row>
    <row r="413" spans="1:1" x14ac:dyDescent="0.25">
      <c r="A413" s="5">
        <v>49065</v>
      </c>
    </row>
    <row r="414" spans="1:1" x14ac:dyDescent="0.25">
      <c r="A414" s="5">
        <v>49103</v>
      </c>
    </row>
    <row r="415" spans="1:1" x14ac:dyDescent="0.25">
      <c r="A415" s="5">
        <v>49194</v>
      </c>
    </row>
    <row r="416" spans="1:1" x14ac:dyDescent="0.25">
      <c r="A416" s="5">
        <v>49229</v>
      </c>
    </row>
    <row r="417" spans="1:1" x14ac:dyDescent="0.25">
      <c r="A417" s="5">
        <v>49250</v>
      </c>
    </row>
    <row r="418" spans="1:1" x14ac:dyDescent="0.25">
      <c r="A418" s="5">
        <v>49263</v>
      </c>
    </row>
    <row r="419" spans="1:1" x14ac:dyDescent="0.25">
      <c r="A419" s="5">
        <v>49268</v>
      </c>
    </row>
    <row r="420" spans="1:1" x14ac:dyDescent="0.25">
      <c r="A420" s="5">
        <v>49303</v>
      </c>
    </row>
    <row r="421" spans="1:1" x14ac:dyDescent="0.25">
      <c r="A421" s="5">
        <v>49310</v>
      </c>
    </row>
    <row r="422" spans="1:1" x14ac:dyDescent="0.25">
      <c r="A422" s="5">
        <v>49345</v>
      </c>
    </row>
    <row r="423" spans="1:1" x14ac:dyDescent="0.25">
      <c r="A423" s="5">
        <v>49346</v>
      </c>
    </row>
    <row r="424" spans="1:1" x14ac:dyDescent="0.25">
      <c r="A424" s="5">
        <v>49391</v>
      </c>
    </row>
    <row r="425" spans="1:1" x14ac:dyDescent="0.25">
      <c r="A425" s="5">
        <v>49420</v>
      </c>
    </row>
    <row r="426" spans="1:1" x14ac:dyDescent="0.25">
      <c r="A426" s="5">
        <v>49430</v>
      </c>
    </row>
    <row r="427" spans="1:1" x14ac:dyDescent="0.25">
      <c r="A427" s="5">
        <v>49453</v>
      </c>
    </row>
    <row r="428" spans="1:1" x14ac:dyDescent="0.25">
      <c r="A428" s="5">
        <v>49559</v>
      </c>
    </row>
    <row r="429" spans="1:1" x14ac:dyDescent="0.25">
      <c r="A429" s="5">
        <v>49594</v>
      </c>
    </row>
    <row r="430" spans="1:1" x14ac:dyDescent="0.25">
      <c r="A430" s="5">
        <v>49615</v>
      </c>
    </row>
    <row r="431" spans="1:1" x14ac:dyDescent="0.25">
      <c r="A431" s="5">
        <v>49628</v>
      </c>
    </row>
    <row r="432" spans="1:1" x14ac:dyDescent="0.25">
      <c r="A432" s="5">
        <v>49633</v>
      </c>
    </row>
    <row r="433" spans="1:1" x14ac:dyDescent="0.25">
      <c r="A433" s="5">
        <v>49668</v>
      </c>
    </row>
    <row r="434" spans="1:1" x14ac:dyDescent="0.25">
      <c r="A434" s="5">
        <v>49675</v>
      </c>
    </row>
    <row r="435" spans="1:1" x14ac:dyDescent="0.25">
      <c r="A435" s="5">
        <v>49730</v>
      </c>
    </row>
    <row r="436" spans="1:1" x14ac:dyDescent="0.25">
      <c r="A436" s="5">
        <v>49731</v>
      </c>
    </row>
    <row r="437" spans="1:1" x14ac:dyDescent="0.25">
      <c r="A437" s="5">
        <v>49776</v>
      </c>
    </row>
    <row r="438" spans="1:1" x14ac:dyDescent="0.25">
      <c r="A438" s="5">
        <v>49786</v>
      </c>
    </row>
    <row r="439" spans="1:1" x14ac:dyDescent="0.25">
      <c r="A439" s="5">
        <v>49796</v>
      </c>
    </row>
    <row r="440" spans="1:1" x14ac:dyDescent="0.25">
      <c r="A440" s="5">
        <v>49838</v>
      </c>
    </row>
    <row r="441" spans="1:1" x14ac:dyDescent="0.25">
      <c r="A441" s="5">
        <v>49925</v>
      </c>
    </row>
    <row r="442" spans="1:1" x14ac:dyDescent="0.25">
      <c r="A442" s="5">
        <v>49960</v>
      </c>
    </row>
    <row r="443" spans="1:1" x14ac:dyDescent="0.25">
      <c r="A443" s="5">
        <v>49981</v>
      </c>
    </row>
    <row r="444" spans="1:1" x14ac:dyDescent="0.25">
      <c r="A444" s="5">
        <v>49994</v>
      </c>
    </row>
    <row r="445" spans="1:1" x14ac:dyDescent="0.25">
      <c r="A445" s="5">
        <v>49999</v>
      </c>
    </row>
    <row r="446" spans="1:1" x14ac:dyDescent="0.25">
      <c r="A446" s="5">
        <v>50034</v>
      </c>
    </row>
    <row r="447" spans="1:1" x14ac:dyDescent="0.25">
      <c r="A447" s="5">
        <v>50041</v>
      </c>
    </row>
    <row r="448" spans="1:1" x14ac:dyDescent="0.25">
      <c r="A448" s="5">
        <v>50087</v>
      </c>
    </row>
    <row r="449" spans="1:1" x14ac:dyDescent="0.25">
      <c r="A449" s="5">
        <v>50088</v>
      </c>
    </row>
    <row r="450" spans="1:1" x14ac:dyDescent="0.25">
      <c r="A450" s="5">
        <v>50133</v>
      </c>
    </row>
    <row r="451" spans="1:1" x14ac:dyDescent="0.25">
      <c r="A451" s="5">
        <v>50151</v>
      </c>
    </row>
    <row r="452" spans="1:1" x14ac:dyDescent="0.25">
      <c r="A452" s="5">
        <v>50161</v>
      </c>
    </row>
    <row r="453" spans="1:1" x14ac:dyDescent="0.25">
      <c r="A453" s="5">
        <v>50195</v>
      </c>
    </row>
    <row r="454" spans="1:1" x14ac:dyDescent="0.25">
      <c r="A454" s="5">
        <v>50290</v>
      </c>
    </row>
    <row r="455" spans="1:1" x14ac:dyDescent="0.25">
      <c r="A455" s="5">
        <v>50325</v>
      </c>
    </row>
    <row r="456" spans="1:1" x14ac:dyDescent="0.25">
      <c r="A456" s="5">
        <v>50346</v>
      </c>
    </row>
    <row r="457" spans="1:1" x14ac:dyDescent="0.25">
      <c r="A457" s="5">
        <v>50359</v>
      </c>
    </row>
    <row r="458" spans="1:1" x14ac:dyDescent="0.25">
      <c r="A458" s="5">
        <v>50364</v>
      </c>
    </row>
    <row r="459" spans="1:1" x14ac:dyDescent="0.25">
      <c r="A459" s="5">
        <v>50399</v>
      </c>
    </row>
    <row r="460" spans="1:1" x14ac:dyDescent="0.25">
      <c r="A460" s="5">
        <v>50406</v>
      </c>
    </row>
    <row r="461" spans="1:1" x14ac:dyDescent="0.25">
      <c r="A461" s="5">
        <v>50472</v>
      </c>
    </row>
    <row r="462" spans="1:1" x14ac:dyDescent="0.25">
      <c r="A462" s="5">
        <v>50473</v>
      </c>
    </row>
    <row r="463" spans="1:1" x14ac:dyDescent="0.25">
      <c r="A463" s="5">
        <v>50516</v>
      </c>
    </row>
    <row r="464" spans="1:1" x14ac:dyDescent="0.25">
      <c r="A464" s="5">
        <v>50518</v>
      </c>
    </row>
    <row r="465" spans="1:1" x14ac:dyDescent="0.25">
      <c r="A465" s="5">
        <v>50526</v>
      </c>
    </row>
    <row r="466" spans="1:1" x14ac:dyDescent="0.25">
      <c r="A466" s="5">
        <v>50580</v>
      </c>
    </row>
    <row r="467" spans="1:1" x14ac:dyDescent="0.25">
      <c r="A467" s="5">
        <v>50655</v>
      </c>
    </row>
    <row r="468" spans="1:1" x14ac:dyDescent="0.25">
      <c r="A468" s="5">
        <v>50690</v>
      </c>
    </row>
    <row r="469" spans="1:1" x14ac:dyDescent="0.25">
      <c r="A469" s="5">
        <v>50711</v>
      </c>
    </row>
    <row r="470" spans="1:1" x14ac:dyDescent="0.25">
      <c r="A470" s="5">
        <v>50724</v>
      </c>
    </row>
    <row r="471" spans="1:1" x14ac:dyDescent="0.25">
      <c r="A471" s="5">
        <v>50729</v>
      </c>
    </row>
    <row r="472" spans="1:1" x14ac:dyDescent="0.25">
      <c r="A472" s="5">
        <v>50764</v>
      </c>
    </row>
    <row r="473" spans="1:1" x14ac:dyDescent="0.25">
      <c r="A473" s="5">
        <v>50771</v>
      </c>
    </row>
    <row r="474" spans="1:1" x14ac:dyDescent="0.25">
      <c r="A474" s="5">
        <v>50822</v>
      </c>
    </row>
    <row r="475" spans="1:1" x14ac:dyDescent="0.25">
      <c r="A475" s="5">
        <v>50823</v>
      </c>
    </row>
    <row r="476" spans="1:1" x14ac:dyDescent="0.25">
      <c r="A476" s="5">
        <v>50868</v>
      </c>
    </row>
    <row r="477" spans="1:1" x14ac:dyDescent="0.25">
      <c r="A477" s="5">
        <v>50881</v>
      </c>
    </row>
    <row r="478" spans="1:1" x14ac:dyDescent="0.25">
      <c r="A478" s="5">
        <v>50891</v>
      </c>
    </row>
    <row r="479" spans="1:1" x14ac:dyDescent="0.25">
      <c r="A479" s="5">
        <v>50930</v>
      </c>
    </row>
    <row r="480" spans="1:1" x14ac:dyDescent="0.25">
      <c r="A480" s="5">
        <v>51020</v>
      </c>
    </row>
    <row r="481" spans="1:1" x14ac:dyDescent="0.25">
      <c r="A481" s="5">
        <v>51055</v>
      </c>
    </row>
    <row r="482" spans="1:1" x14ac:dyDescent="0.25">
      <c r="A482" s="5">
        <v>51076</v>
      </c>
    </row>
    <row r="483" spans="1:1" x14ac:dyDescent="0.25">
      <c r="A483" s="5">
        <v>51089</v>
      </c>
    </row>
    <row r="484" spans="1:1" x14ac:dyDescent="0.25">
      <c r="A484" s="5">
        <v>51094</v>
      </c>
    </row>
    <row r="485" spans="1:1" x14ac:dyDescent="0.25">
      <c r="A485" s="5">
        <v>51129</v>
      </c>
    </row>
    <row r="486" spans="1:1" x14ac:dyDescent="0.25">
      <c r="A486" s="5">
        <v>51136</v>
      </c>
    </row>
    <row r="487" spans="1:1" x14ac:dyDescent="0.25">
      <c r="A487" s="5">
        <v>51179</v>
      </c>
    </row>
    <row r="488" spans="1:1" x14ac:dyDescent="0.25">
      <c r="A488" s="5">
        <v>51180</v>
      </c>
    </row>
    <row r="489" spans="1:1" x14ac:dyDescent="0.25">
      <c r="A489" s="5">
        <v>51225</v>
      </c>
    </row>
    <row r="490" spans="1:1" x14ac:dyDescent="0.25">
      <c r="A490" s="5">
        <v>51247</v>
      </c>
    </row>
    <row r="491" spans="1:1" x14ac:dyDescent="0.25">
      <c r="A491" s="5">
        <v>51257</v>
      </c>
    </row>
    <row r="492" spans="1:1" x14ac:dyDescent="0.25">
      <c r="A492" s="5">
        <v>51287</v>
      </c>
    </row>
    <row r="493" spans="1:1" x14ac:dyDescent="0.25">
      <c r="A493" s="5">
        <v>51386</v>
      </c>
    </row>
    <row r="494" spans="1:1" x14ac:dyDescent="0.25">
      <c r="A494" s="5">
        <v>51421</v>
      </c>
    </row>
    <row r="495" spans="1:1" x14ac:dyDescent="0.25">
      <c r="A495" s="5">
        <v>51442</v>
      </c>
    </row>
    <row r="496" spans="1:1" x14ac:dyDescent="0.25">
      <c r="A496" s="5">
        <v>51455</v>
      </c>
    </row>
    <row r="497" spans="1:1" x14ac:dyDescent="0.25">
      <c r="A497" s="5">
        <v>51460</v>
      </c>
    </row>
    <row r="498" spans="1:1" x14ac:dyDescent="0.25">
      <c r="A498" s="5">
        <v>51495</v>
      </c>
    </row>
    <row r="499" spans="1:1" x14ac:dyDescent="0.25">
      <c r="A499" s="5">
        <v>51502</v>
      </c>
    </row>
    <row r="500" spans="1:1" x14ac:dyDescent="0.25">
      <c r="A500" s="5">
        <v>51564</v>
      </c>
    </row>
    <row r="501" spans="1:1" x14ac:dyDescent="0.25">
      <c r="A501" s="5">
        <v>51565</v>
      </c>
    </row>
    <row r="502" spans="1:1" x14ac:dyDescent="0.25">
      <c r="A502" s="5">
        <v>51610</v>
      </c>
    </row>
    <row r="503" spans="1:1" x14ac:dyDescent="0.25">
      <c r="A503" s="5">
        <v>51612</v>
      </c>
    </row>
    <row r="504" spans="1:1" x14ac:dyDescent="0.25">
      <c r="A504" s="5">
        <v>51622</v>
      </c>
    </row>
    <row r="505" spans="1:1" x14ac:dyDescent="0.25">
      <c r="A505" s="5">
        <v>51672</v>
      </c>
    </row>
    <row r="506" spans="1:1" x14ac:dyDescent="0.25">
      <c r="A506" s="5">
        <v>51751</v>
      </c>
    </row>
    <row r="507" spans="1:1" x14ac:dyDescent="0.25">
      <c r="A507" s="5">
        <v>51786</v>
      </c>
    </row>
    <row r="508" spans="1:1" x14ac:dyDescent="0.25">
      <c r="A508" s="5">
        <v>51807</v>
      </c>
    </row>
    <row r="509" spans="1:1" x14ac:dyDescent="0.25">
      <c r="A509" s="5">
        <v>51820</v>
      </c>
    </row>
    <row r="510" spans="1:1" x14ac:dyDescent="0.25">
      <c r="A510" s="5">
        <v>51825</v>
      </c>
    </row>
    <row r="511" spans="1:1" x14ac:dyDescent="0.25">
      <c r="A511" s="5">
        <v>51860</v>
      </c>
    </row>
    <row r="512" spans="1:1" x14ac:dyDescent="0.25">
      <c r="A512" s="5">
        <v>51867</v>
      </c>
    </row>
    <row r="513" spans="1:1" x14ac:dyDescent="0.25">
      <c r="A513" s="5">
        <v>51914</v>
      </c>
    </row>
    <row r="514" spans="1:1" x14ac:dyDescent="0.25">
      <c r="A514" s="5">
        <v>51915</v>
      </c>
    </row>
    <row r="515" spans="1:1" x14ac:dyDescent="0.25">
      <c r="A515" s="5">
        <v>51960</v>
      </c>
    </row>
    <row r="516" spans="1:1" x14ac:dyDescent="0.25">
      <c r="A516" s="5">
        <v>51977</v>
      </c>
    </row>
    <row r="517" spans="1:1" x14ac:dyDescent="0.25">
      <c r="A517" s="5">
        <v>51987</v>
      </c>
    </row>
    <row r="518" spans="1:1" x14ac:dyDescent="0.25">
      <c r="A518" s="5">
        <v>52022</v>
      </c>
    </row>
    <row r="519" spans="1:1" x14ac:dyDescent="0.25">
      <c r="A519" s="5">
        <v>52116</v>
      </c>
    </row>
    <row r="520" spans="1:1" x14ac:dyDescent="0.25">
      <c r="A520" s="5">
        <v>52151</v>
      </c>
    </row>
    <row r="521" spans="1:1" x14ac:dyDescent="0.25">
      <c r="A521" s="5">
        <v>52172</v>
      </c>
    </row>
    <row r="522" spans="1:1" x14ac:dyDescent="0.25">
      <c r="A522" s="5">
        <v>52185</v>
      </c>
    </row>
    <row r="523" spans="1:1" x14ac:dyDescent="0.25">
      <c r="A523" s="5">
        <v>52190</v>
      </c>
    </row>
    <row r="524" spans="1:1" x14ac:dyDescent="0.25">
      <c r="A524" s="5">
        <v>52225</v>
      </c>
    </row>
    <row r="525" spans="1:1" x14ac:dyDescent="0.25">
      <c r="A525" s="5">
        <v>52232</v>
      </c>
    </row>
    <row r="526" spans="1:1" x14ac:dyDescent="0.25">
      <c r="A526" s="5">
        <v>52271</v>
      </c>
    </row>
    <row r="527" spans="1:1" x14ac:dyDescent="0.25">
      <c r="A527" s="5">
        <v>52272</v>
      </c>
    </row>
    <row r="528" spans="1:1" x14ac:dyDescent="0.25">
      <c r="A528" s="5">
        <v>52317</v>
      </c>
    </row>
    <row r="529" spans="1:1" x14ac:dyDescent="0.25">
      <c r="A529" s="5">
        <v>52342</v>
      </c>
    </row>
    <row r="530" spans="1:1" x14ac:dyDescent="0.25">
      <c r="A530" s="5">
        <v>52352</v>
      </c>
    </row>
    <row r="531" spans="1:1" x14ac:dyDescent="0.25">
      <c r="A531" s="5">
        <v>52379</v>
      </c>
    </row>
    <row r="532" spans="1:1" x14ac:dyDescent="0.25">
      <c r="A532" s="5">
        <v>52481</v>
      </c>
    </row>
    <row r="533" spans="1:1" x14ac:dyDescent="0.25">
      <c r="A533" s="5">
        <v>52516</v>
      </c>
    </row>
    <row r="534" spans="1:1" x14ac:dyDescent="0.25">
      <c r="A534" s="5">
        <v>52537</v>
      </c>
    </row>
    <row r="535" spans="1:1" x14ac:dyDescent="0.25">
      <c r="A535" s="5">
        <v>52550</v>
      </c>
    </row>
    <row r="536" spans="1:1" x14ac:dyDescent="0.25">
      <c r="A536" s="5">
        <v>52555</v>
      </c>
    </row>
    <row r="537" spans="1:1" x14ac:dyDescent="0.25">
      <c r="A537" s="5">
        <v>52590</v>
      </c>
    </row>
    <row r="538" spans="1:1" x14ac:dyDescent="0.25">
      <c r="A538" s="5">
        <v>52597</v>
      </c>
    </row>
    <row r="539" spans="1:1" x14ac:dyDescent="0.25">
      <c r="A539" s="5">
        <v>52656</v>
      </c>
    </row>
    <row r="540" spans="1:1" x14ac:dyDescent="0.25">
      <c r="A540" s="5">
        <v>52657</v>
      </c>
    </row>
    <row r="541" spans="1:1" x14ac:dyDescent="0.25">
      <c r="A541" s="5">
        <v>52702</v>
      </c>
    </row>
    <row r="542" spans="1:1" x14ac:dyDescent="0.25">
      <c r="A542" s="5">
        <v>52708</v>
      </c>
    </row>
    <row r="543" spans="1:1" x14ac:dyDescent="0.25">
      <c r="A543" s="5">
        <v>52718</v>
      </c>
    </row>
    <row r="544" spans="1:1" x14ac:dyDescent="0.25">
      <c r="A544" s="5">
        <v>52764</v>
      </c>
    </row>
    <row r="545" spans="1:1" x14ac:dyDescent="0.25">
      <c r="A545" s="5">
        <v>52847</v>
      </c>
    </row>
    <row r="546" spans="1:1" x14ac:dyDescent="0.25">
      <c r="A546" s="5">
        <v>52882</v>
      </c>
    </row>
    <row r="547" spans="1:1" x14ac:dyDescent="0.25">
      <c r="A547" s="5">
        <v>52903</v>
      </c>
    </row>
    <row r="548" spans="1:1" x14ac:dyDescent="0.25">
      <c r="A548" s="5">
        <v>52916</v>
      </c>
    </row>
    <row r="549" spans="1:1" x14ac:dyDescent="0.25">
      <c r="A549" s="5">
        <v>52921</v>
      </c>
    </row>
    <row r="550" spans="1:1" x14ac:dyDescent="0.25">
      <c r="A550" s="5">
        <v>52956</v>
      </c>
    </row>
    <row r="551" spans="1:1" x14ac:dyDescent="0.25">
      <c r="A551" s="5">
        <v>52963</v>
      </c>
    </row>
    <row r="552" spans="1:1" x14ac:dyDescent="0.25">
      <c r="A552" s="5">
        <v>53013</v>
      </c>
    </row>
    <row r="553" spans="1:1" x14ac:dyDescent="0.25">
      <c r="A553" s="5">
        <v>53014</v>
      </c>
    </row>
    <row r="554" spans="1:1" x14ac:dyDescent="0.25">
      <c r="A554" s="5">
        <v>53059</v>
      </c>
    </row>
    <row r="555" spans="1:1" x14ac:dyDescent="0.25">
      <c r="A555" s="5">
        <v>53073</v>
      </c>
    </row>
    <row r="556" spans="1:1" x14ac:dyDescent="0.25">
      <c r="A556" s="5">
        <v>53083</v>
      </c>
    </row>
    <row r="557" spans="1:1" x14ac:dyDescent="0.25">
      <c r="A557" s="5">
        <v>53121</v>
      </c>
    </row>
    <row r="558" spans="1:1" x14ac:dyDescent="0.25">
      <c r="A558" s="5">
        <v>53212</v>
      </c>
    </row>
    <row r="559" spans="1:1" x14ac:dyDescent="0.25">
      <c r="A559" s="5">
        <v>53247</v>
      </c>
    </row>
    <row r="560" spans="1:1" x14ac:dyDescent="0.25">
      <c r="A560" s="5">
        <v>53268</v>
      </c>
    </row>
    <row r="561" spans="1:1" x14ac:dyDescent="0.25">
      <c r="A561" s="5">
        <v>53281</v>
      </c>
    </row>
    <row r="562" spans="1:1" x14ac:dyDescent="0.25">
      <c r="A562" s="5">
        <v>53286</v>
      </c>
    </row>
    <row r="563" spans="1:1" x14ac:dyDescent="0.25">
      <c r="A563" s="5">
        <v>53321</v>
      </c>
    </row>
    <row r="564" spans="1:1" x14ac:dyDescent="0.25">
      <c r="A564" s="5">
        <v>53328</v>
      </c>
    </row>
    <row r="565" spans="1:1" x14ac:dyDescent="0.25">
      <c r="A565" s="5">
        <v>53363</v>
      </c>
    </row>
    <row r="566" spans="1:1" x14ac:dyDescent="0.25">
      <c r="A566" s="5">
        <v>53364</v>
      </c>
    </row>
    <row r="567" spans="1:1" x14ac:dyDescent="0.25">
      <c r="A567" s="5">
        <v>53409</v>
      </c>
    </row>
    <row r="568" spans="1:1" x14ac:dyDescent="0.25">
      <c r="A568" s="5">
        <v>53438</v>
      </c>
    </row>
    <row r="569" spans="1:1" x14ac:dyDescent="0.25">
      <c r="A569" s="5">
        <v>53448</v>
      </c>
    </row>
    <row r="570" spans="1:1" x14ac:dyDescent="0.25">
      <c r="A570" s="5">
        <v>53471</v>
      </c>
    </row>
    <row r="571" spans="1:1" x14ac:dyDescent="0.25">
      <c r="A571" s="5">
        <v>53577</v>
      </c>
    </row>
    <row r="572" spans="1:1" x14ac:dyDescent="0.25">
      <c r="A572" s="5">
        <v>53612</v>
      </c>
    </row>
    <row r="573" spans="1:1" x14ac:dyDescent="0.25">
      <c r="A573" s="5">
        <v>53633</v>
      </c>
    </row>
    <row r="574" spans="1:1" x14ac:dyDescent="0.25">
      <c r="A574" s="5">
        <v>53646</v>
      </c>
    </row>
    <row r="575" spans="1:1" x14ac:dyDescent="0.25">
      <c r="A575" s="5">
        <v>53651</v>
      </c>
    </row>
    <row r="576" spans="1:1" x14ac:dyDescent="0.25">
      <c r="A576" s="5">
        <v>53686</v>
      </c>
    </row>
    <row r="577" spans="1:1" x14ac:dyDescent="0.25">
      <c r="A577" s="5">
        <v>53693</v>
      </c>
    </row>
    <row r="578" spans="1:1" x14ac:dyDescent="0.25">
      <c r="A578" s="5">
        <v>53748</v>
      </c>
    </row>
    <row r="579" spans="1:1" x14ac:dyDescent="0.25">
      <c r="A579" s="5">
        <v>53749</v>
      </c>
    </row>
    <row r="580" spans="1:1" x14ac:dyDescent="0.25">
      <c r="A580" s="5">
        <v>53794</v>
      </c>
    </row>
    <row r="581" spans="1:1" x14ac:dyDescent="0.25">
      <c r="A581" s="5">
        <v>53803</v>
      </c>
    </row>
    <row r="582" spans="1:1" x14ac:dyDescent="0.25">
      <c r="A582" s="5">
        <v>53813</v>
      </c>
    </row>
    <row r="583" spans="1:1" x14ac:dyDescent="0.25">
      <c r="A583" s="5">
        <v>53856</v>
      </c>
    </row>
    <row r="584" spans="1:1" x14ac:dyDescent="0.25">
      <c r="A584" s="5">
        <v>53942</v>
      </c>
    </row>
    <row r="585" spans="1:1" x14ac:dyDescent="0.25">
      <c r="A585" s="5">
        <v>53977</v>
      </c>
    </row>
    <row r="586" spans="1:1" x14ac:dyDescent="0.25">
      <c r="A586" s="5">
        <v>53998</v>
      </c>
    </row>
    <row r="587" spans="1:1" x14ac:dyDescent="0.25">
      <c r="A587" s="5">
        <v>54011</v>
      </c>
    </row>
    <row r="588" spans="1:1" x14ac:dyDescent="0.25">
      <c r="A588" s="5">
        <v>54016</v>
      </c>
    </row>
    <row r="589" spans="1:1" x14ac:dyDescent="0.25">
      <c r="A589" s="5">
        <v>54051</v>
      </c>
    </row>
    <row r="590" spans="1:1" x14ac:dyDescent="0.25">
      <c r="A590" s="5">
        <v>54058</v>
      </c>
    </row>
    <row r="591" spans="1:1" x14ac:dyDescent="0.25">
      <c r="A591" s="5">
        <v>54105</v>
      </c>
    </row>
    <row r="592" spans="1:1" x14ac:dyDescent="0.25">
      <c r="A592" s="5">
        <v>54106</v>
      </c>
    </row>
    <row r="593" spans="1:1" x14ac:dyDescent="0.25">
      <c r="A593" s="5">
        <v>54151</v>
      </c>
    </row>
    <row r="594" spans="1:1" x14ac:dyDescent="0.25">
      <c r="A594" s="5">
        <v>54169</v>
      </c>
    </row>
    <row r="595" spans="1:1" x14ac:dyDescent="0.25">
      <c r="A595" s="5">
        <v>54179</v>
      </c>
    </row>
    <row r="596" spans="1:1" x14ac:dyDescent="0.25">
      <c r="A596" s="5">
        <v>54213</v>
      </c>
    </row>
    <row r="597" spans="1:1" x14ac:dyDescent="0.25">
      <c r="A597" s="5">
        <v>54308</v>
      </c>
    </row>
    <row r="598" spans="1:1" x14ac:dyDescent="0.25">
      <c r="A598" s="5">
        <v>54343</v>
      </c>
    </row>
    <row r="599" spans="1:1" x14ac:dyDescent="0.25">
      <c r="A599" s="5">
        <v>54364</v>
      </c>
    </row>
    <row r="600" spans="1:1" x14ac:dyDescent="0.25">
      <c r="A600" s="5">
        <v>54377</v>
      </c>
    </row>
    <row r="601" spans="1:1" x14ac:dyDescent="0.25">
      <c r="A601" s="5">
        <v>54382</v>
      </c>
    </row>
    <row r="602" spans="1:1" x14ac:dyDescent="0.25">
      <c r="A602" s="5">
        <v>54417</v>
      </c>
    </row>
    <row r="603" spans="1:1" x14ac:dyDescent="0.25">
      <c r="A603" s="5">
        <v>54424</v>
      </c>
    </row>
    <row r="604" spans="1:1" x14ac:dyDescent="0.25">
      <c r="A604" s="5">
        <v>54483</v>
      </c>
    </row>
    <row r="605" spans="1:1" x14ac:dyDescent="0.25">
      <c r="A605" s="5">
        <v>54484</v>
      </c>
    </row>
    <row r="606" spans="1:1" x14ac:dyDescent="0.25">
      <c r="A606" s="5">
        <v>54529</v>
      </c>
    </row>
    <row r="607" spans="1:1" x14ac:dyDescent="0.25">
      <c r="A607" s="5">
        <v>54534</v>
      </c>
    </row>
    <row r="608" spans="1:1" x14ac:dyDescent="0.25">
      <c r="A608" s="5">
        <v>54544</v>
      </c>
    </row>
    <row r="609" spans="1:1" x14ac:dyDescent="0.25">
      <c r="A609" s="5">
        <v>54591</v>
      </c>
    </row>
    <row r="610" spans="1:1" x14ac:dyDescent="0.25">
      <c r="A610" s="5">
        <v>54673</v>
      </c>
    </row>
    <row r="611" spans="1:1" x14ac:dyDescent="0.25">
      <c r="A611" s="5">
        <v>54708</v>
      </c>
    </row>
    <row r="612" spans="1:1" x14ac:dyDescent="0.25">
      <c r="A612" s="5">
        <v>54729</v>
      </c>
    </row>
    <row r="613" spans="1:1" x14ac:dyDescent="0.25">
      <c r="A613" s="5">
        <v>54742</v>
      </c>
    </row>
    <row r="614" spans="1:1" x14ac:dyDescent="0.25">
      <c r="A614" s="5">
        <v>54747</v>
      </c>
    </row>
    <row r="615" spans="1:1" x14ac:dyDescent="0.25">
      <c r="A615" s="5">
        <v>54782</v>
      </c>
    </row>
    <row r="616" spans="1:1" x14ac:dyDescent="0.25">
      <c r="A616" s="5">
        <v>54789</v>
      </c>
    </row>
    <row r="617" spans="1:1" x14ac:dyDescent="0.25">
      <c r="A617" s="5">
        <v>54840</v>
      </c>
    </row>
    <row r="618" spans="1:1" x14ac:dyDescent="0.25">
      <c r="A618" s="5">
        <v>54841</v>
      </c>
    </row>
    <row r="619" spans="1:1" x14ac:dyDescent="0.25">
      <c r="A619" s="5">
        <v>54886</v>
      </c>
    </row>
    <row r="620" spans="1:1" x14ac:dyDescent="0.25">
      <c r="A620" s="5">
        <v>54899</v>
      </c>
    </row>
    <row r="621" spans="1:1" x14ac:dyDescent="0.25">
      <c r="A621" s="5">
        <v>54909</v>
      </c>
    </row>
    <row r="622" spans="1:1" x14ac:dyDescent="0.25">
      <c r="A622" s="5">
        <v>54948</v>
      </c>
    </row>
    <row r="623" spans="1:1" x14ac:dyDescent="0.25">
      <c r="A623" s="5">
        <v>55038</v>
      </c>
    </row>
    <row r="624" spans="1:1" x14ac:dyDescent="0.25">
      <c r="A624" s="5">
        <v>55073</v>
      </c>
    </row>
    <row r="625" spans="1:1" x14ac:dyDescent="0.25">
      <c r="A625" s="5">
        <v>55094</v>
      </c>
    </row>
    <row r="626" spans="1:1" x14ac:dyDescent="0.25">
      <c r="A626" s="5">
        <v>55107</v>
      </c>
    </row>
    <row r="627" spans="1:1" x14ac:dyDescent="0.25">
      <c r="A627" s="5">
        <v>55112</v>
      </c>
    </row>
    <row r="628" spans="1:1" x14ac:dyDescent="0.25">
      <c r="A628" s="5">
        <v>55147</v>
      </c>
    </row>
    <row r="629" spans="1:1" x14ac:dyDescent="0.25">
      <c r="A629" s="5">
        <v>55154</v>
      </c>
    </row>
    <row r="630" spans="1:1" x14ac:dyDescent="0.25">
      <c r="A630" s="5">
        <v>55197</v>
      </c>
    </row>
    <row r="631" spans="1:1" x14ac:dyDescent="0.25">
      <c r="A631" s="5">
        <v>55198</v>
      </c>
    </row>
    <row r="632" spans="1:1" x14ac:dyDescent="0.25">
      <c r="A632" s="5">
        <v>55243</v>
      </c>
    </row>
    <row r="633" spans="1:1" x14ac:dyDescent="0.25">
      <c r="A633" s="5">
        <v>55264</v>
      </c>
    </row>
    <row r="634" spans="1:1" x14ac:dyDescent="0.25">
      <c r="A634" s="5">
        <v>55274</v>
      </c>
    </row>
    <row r="635" spans="1:1" x14ac:dyDescent="0.25">
      <c r="A635" s="5">
        <v>55305</v>
      </c>
    </row>
    <row r="636" spans="1:1" x14ac:dyDescent="0.25">
      <c r="A636" s="5">
        <v>55403</v>
      </c>
    </row>
    <row r="637" spans="1:1" x14ac:dyDescent="0.25">
      <c r="A637" s="5">
        <v>55438</v>
      </c>
    </row>
    <row r="638" spans="1:1" x14ac:dyDescent="0.25">
      <c r="A638" s="5">
        <v>55459</v>
      </c>
    </row>
    <row r="639" spans="1:1" x14ac:dyDescent="0.25">
      <c r="A639" s="5">
        <v>55472</v>
      </c>
    </row>
    <row r="640" spans="1:1" x14ac:dyDescent="0.25">
      <c r="A640" s="5">
        <v>55477</v>
      </c>
    </row>
    <row r="641" spans="1:1" x14ac:dyDescent="0.25">
      <c r="A641" s="5">
        <v>55512</v>
      </c>
    </row>
    <row r="642" spans="1:1" x14ac:dyDescent="0.25">
      <c r="A642" s="5">
        <v>55519</v>
      </c>
    </row>
    <row r="643" spans="1:1" x14ac:dyDescent="0.25">
      <c r="A643" s="5">
        <v>55582</v>
      </c>
    </row>
    <row r="644" spans="1:1" x14ac:dyDescent="0.25">
      <c r="A644" s="5">
        <v>55583</v>
      </c>
    </row>
    <row r="645" spans="1:1" x14ac:dyDescent="0.25">
      <c r="A645" s="5">
        <v>55628</v>
      </c>
    </row>
    <row r="646" spans="1:1" x14ac:dyDescent="0.25">
      <c r="A646" s="5">
        <v>55630</v>
      </c>
    </row>
    <row r="647" spans="1:1" x14ac:dyDescent="0.25">
      <c r="A647" s="5">
        <v>55640</v>
      </c>
    </row>
    <row r="648" spans="1:1" x14ac:dyDescent="0.25">
      <c r="A648" s="5">
        <v>55690</v>
      </c>
    </row>
    <row r="649" spans="1:1" x14ac:dyDescent="0.25">
      <c r="A649" s="5">
        <v>55769</v>
      </c>
    </row>
    <row r="650" spans="1:1" x14ac:dyDescent="0.25">
      <c r="A650" s="5">
        <v>55804</v>
      </c>
    </row>
    <row r="651" spans="1:1" x14ac:dyDescent="0.25">
      <c r="A651" s="5">
        <v>55825</v>
      </c>
    </row>
    <row r="652" spans="1:1" x14ac:dyDescent="0.25">
      <c r="A652" s="5">
        <v>55838</v>
      </c>
    </row>
    <row r="653" spans="1:1" x14ac:dyDescent="0.25">
      <c r="A653" s="5">
        <v>55843</v>
      </c>
    </row>
    <row r="654" spans="1:1" x14ac:dyDescent="0.25">
      <c r="A654" s="5">
        <v>55878</v>
      </c>
    </row>
    <row r="655" spans="1:1" x14ac:dyDescent="0.25">
      <c r="A655" s="5">
        <v>55885</v>
      </c>
    </row>
    <row r="656" spans="1:1" x14ac:dyDescent="0.25">
      <c r="A656" s="5">
        <v>55932</v>
      </c>
    </row>
    <row r="657" spans="1:1" x14ac:dyDescent="0.25">
      <c r="A657" s="5">
        <v>55933</v>
      </c>
    </row>
    <row r="658" spans="1:1" x14ac:dyDescent="0.25">
      <c r="A658" s="5">
        <v>55978</v>
      </c>
    </row>
    <row r="659" spans="1:1" x14ac:dyDescent="0.25">
      <c r="A659" s="5">
        <v>55995</v>
      </c>
    </row>
    <row r="660" spans="1:1" x14ac:dyDescent="0.25">
      <c r="A660" s="5">
        <v>56005</v>
      </c>
    </row>
    <row r="661" spans="1:1" x14ac:dyDescent="0.25">
      <c r="A661" s="5">
        <v>56040</v>
      </c>
    </row>
    <row r="662" spans="1:1" x14ac:dyDescent="0.25">
      <c r="A662" s="5">
        <v>56134</v>
      </c>
    </row>
    <row r="663" spans="1:1" x14ac:dyDescent="0.25">
      <c r="A663" s="5">
        <v>56169</v>
      </c>
    </row>
    <row r="664" spans="1:1" x14ac:dyDescent="0.25">
      <c r="A664" s="5">
        <v>56190</v>
      </c>
    </row>
    <row r="665" spans="1:1" x14ac:dyDescent="0.25">
      <c r="A665" s="5">
        <v>56203</v>
      </c>
    </row>
    <row r="666" spans="1:1" x14ac:dyDescent="0.25">
      <c r="A666" s="5">
        <v>56208</v>
      </c>
    </row>
    <row r="667" spans="1:1" x14ac:dyDescent="0.25">
      <c r="A667" s="5">
        <v>56243</v>
      </c>
    </row>
    <row r="668" spans="1:1" x14ac:dyDescent="0.25">
      <c r="A668" s="5">
        <v>56250</v>
      </c>
    </row>
    <row r="669" spans="1:1" x14ac:dyDescent="0.25">
      <c r="A669" s="5">
        <v>56289</v>
      </c>
    </row>
    <row r="670" spans="1:1" x14ac:dyDescent="0.25">
      <c r="A670" s="5">
        <v>56290</v>
      </c>
    </row>
    <row r="671" spans="1:1" x14ac:dyDescent="0.25">
      <c r="A671" s="5">
        <v>56335</v>
      </c>
    </row>
    <row r="672" spans="1:1" x14ac:dyDescent="0.25">
      <c r="A672" s="5">
        <v>56360</v>
      </c>
    </row>
    <row r="673" spans="1:1" x14ac:dyDescent="0.25">
      <c r="A673" s="5">
        <v>56370</v>
      </c>
    </row>
    <row r="674" spans="1:1" x14ac:dyDescent="0.25">
      <c r="A674" s="5">
        <v>56397</v>
      </c>
    </row>
    <row r="675" spans="1:1" x14ac:dyDescent="0.25">
      <c r="A675" s="5">
        <v>56499</v>
      </c>
    </row>
    <row r="676" spans="1:1" x14ac:dyDescent="0.25">
      <c r="A676" s="5">
        <v>56534</v>
      </c>
    </row>
    <row r="677" spans="1:1" x14ac:dyDescent="0.25">
      <c r="A677" s="5">
        <v>56555</v>
      </c>
    </row>
    <row r="678" spans="1:1" x14ac:dyDescent="0.25">
      <c r="A678" s="5">
        <v>56568</v>
      </c>
    </row>
    <row r="679" spans="1:1" x14ac:dyDescent="0.25">
      <c r="A679" s="5">
        <v>56573</v>
      </c>
    </row>
    <row r="680" spans="1:1" x14ac:dyDescent="0.25">
      <c r="A680" s="5">
        <v>56608</v>
      </c>
    </row>
    <row r="681" spans="1:1" x14ac:dyDescent="0.25">
      <c r="A681" s="5">
        <v>56615</v>
      </c>
    </row>
    <row r="682" spans="1:1" x14ac:dyDescent="0.25">
      <c r="A682" s="5">
        <v>56674</v>
      </c>
    </row>
    <row r="683" spans="1:1" x14ac:dyDescent="0.25">
      <c r="A683" s="5">
        <v>56675</v>
      </c>
    </row>
    <row r="684" spans="1:1" x14ac:dyDescent="0.25">
      <c r="A684" s="5">
        <v>56720</v>
      </c>
    </row>
    <row r="685" spans="1:1" x14ac:dyDescent="0.25">
      <c r="A685" s="5">
        <v>56725</v>
      </c>
    </row>
    <row r="686" spans="1:1" x14ac:dyDescent="0.25">
      <c r="A686" s="5">
        <v>56735</v>
      </c>
    </row>
    <row r="687" spans="1:1" x14ac:dyDescent="0.25">
      <c r="A687" s="5">
        <v>56782</v>
      </c>
    </row>
    <row r="688" spans="1:1" x14ac:dyDescent="0.25">
      <c r="A688" s="5">
        <v>56864</v>
      </c>
    </row>
    <row r="689" spans="1:1" x14ac:dyDescent="0.25">
      <c r="A689" s="5">
        <v>56899</v>
      </c>
    </row>
    <row r="690" spans="1:1" x14ac:dyDescent="0.25">
      <c r="A690" s="5">
        <v>56920</v>
      </c>
    </row>
    <row r="691" spans="1:1" x14ac:dyDescent="0.25">
      <c r="A691" s="5">
        <v>56933</v>
      </c>
    </row>
    <row r="692" spans="1:1" x14ac:dyDescent="0.25">
      <c r="A692" s="5">
        <v>56938</v>
      </c>
    </row>
    <row r="693" spans="1:1" x14ac:dyDescent="0.25">
      <c r="A693" s="5">
        <v>56973</v>
      </c>
    </row>
    <row r="694" spans="1:1" x14ac:dyDescent="0.25">
      <c r="A694" s="5">
        <v>56980</v>
      </c>
    </row>
    <row r="695" spans="1:1" x14ac:dyDescent="0.25">
      <c r="A695" s="5">
        <v>57024</v>
      </c>
    </row>
    <row r="696" spans="1:1" x14ac:dyDescent="0.25">
      <c r="A696" s="5">
        <v>57025</v>
      </c>
    </row>
    <row r="697" spans="1:1" x14ac:dyDescent="0.25">
      <c r="A697" s="5">
        <v>57070</v>
      </c>
    </row>
    <row r="698" spans="1:1" x14ac:dyDescent="0.25">
      <c r="A698" s="5">
        <v>57091</v>
      </c>
    </row>
    <row r="699" spans="1:1" x14ac:dyDescent="0.25">
      <c r="A699" s="5">
        <v>57101</v>
      </c>
    </row>
    <row r="700" spans="1:1" x14ac:dyDescent="0.25">
      <c r="A700" s="5">
        <v>57132</v>
      </c>
    </row>
    <row r="701" spans="1:1" x14ac:dyDescent="0.25">
      <c r="A701" s="5">
        <v>57230</v>
      </c>
    </row>
    <row r="702" spans="1:1" x14ac:dyDescent="0.25">
      <c r="A702" s="5">
        <v>57265</v>
      </c>
    </row>
    <row r="703" spans="1:1" x14ac:dyDescent="0.25">
      <c r="A703" s="5">
        <v>57286</v>
      </c>
    </row>
    <row r="704" spans="1:1" x14ac:dyDescent="0.25">
      <c r="A704" s="5">
        <v>57299</v>
      </c>
    </row>
    <row r="705" spans="1:1" x14ac:dyDescent="0.25">
      <c r="A705" s="5">
        <v>57304</v>
      </c>
    </row>
    <row r="706" spans="1:1" x14ac:dyDescent="0.25">
      <c r="A706" s="5">
        <v>57339</v>
      </c>
    </row>
    <row r="707" spans="1:1" x14ac:dyDescent="0.25">
      <c r="A707" s="5">
        <v>57346</v>
      </c>
    </row>
    <row r="708" spans="1:1" x14ac:dyDescent="0.25">
      <c r="A708" s="5">
        <v>57409</v>
      </c>
    </row>
    <row r="709" spans="1:1" x14ac:dyDescent="0.25">
      <c r="A709" s="5">
        <v>57410</v>
      </c>
    </row>
    <row r="710" spans="1:1" x14ac:dyDescent="0.25">
      <c r="A710" s="5">
        <v>57455</v>
      </c>
    </row>
    <row r="711" spans="1:1" x14ac:dyDescent="0.25">
      <c r="A711" s="5">
        <v>57456</v>
      </c>
    </row>
    <row r="712" spans="1:1" x14ac:dyDescent="0.25">
      <c r="A712" s="5">
        <v>57466</v>
      </c>
    </row>
    <row r="713" spans="1:1" x14ac:dyDescent="0.25">
      <c r="A713" s="5">
        <v>57517</v>
      </c>
    </row>
    <row r="714" spans="1:1" x14ac:dyDescent="0.25">
      <c r="A714" s="5">
        <v>57595</v>
      </c>
    </row>
    <row r="715" spans="1:1" x14ac:dyDescent="0.25">
      <c r="A715" s="5">
        <v>57630</v>
      </c>
    </row>
    <row r="716" spans="1:1" x14ac:dyDescent="0.25">
      <c r="A716" s="5">
        <v>57651</v>
      </c>
    </row>
    <row r="717" spans="1:1" x14ac:dyDescent="0.25">
      <c r="A717" s="5">
        <v>57664</v>
      </c>
    </row>
    <row r="718" spans="1:1" x14ac:dyDescent="0.25">
      <c r="A718" s="5">
        <v>57669</v>
      </c>
    </row>
    <row r="719" spans="1:1" x14ac:dyDescent="0.25">
      <c r="A719" s="5">
        <v>57704</v>
      </c>
    </row>
    <row r="720" spans="1:1" x14ac:dyDescent="0.25">
      <c r="A720" s="5">
        <v>57711</v>
      </c>
    </row>
    <row r="721" spans="1:1" x14ac:dyDescent="0.25">
      <c r="A721" s="5">
        <v>57766</v>
      </c>
    </row>
    <row r="722" spans="1:1" x14ac:dyDescent="0.25">
      <c r="A722" s="5">
        <v>57767</v>
      </c>
    </row>
    <row r="723" spans="1:1" x14ac:dyDescent="0.25">
      <c r="A723" s="5">
        <v>57812</v>
      </c>
    </row>
    <row r="724" spans="1:1" x14ac:dyDescent="0.25">
      <c r="A724" s="5">
        <v>57821</v>
      </c>
    </row>
    <row r="725" spans="1:1" x14ac:dyDescent="0.25">
      <c r="A725" s="5">
        <v>57831</v>
      </c>
    </row>
    <row r="726" spans="1:1" x14ac:dyDescent="0.25">
      <c r="A726" s="5">
        <v>57874</v>
      </c>
    </row>
    <row r="727" spans="1:1" x14ac:dyDescent="0.25">
      <c r="A727" s="5">
        <v>57960</v>
      </c>
    </row>
    <row r="728" spans="1:1" x14ac:dyDescent="0.25">
      <c r="A728" s="5">
        <v>57995</v>
      </c>
    </row>
    <row r="729" spans="1:1" x14ac:dyDescent="0.25">
      <c r="A729" s="5">
        <v>58016</v>
      </c>
    </row>
    <row r="730" spans="1:1" x14ac:dyDescent="0.25">
      <c r="A730" s="5">
        <v>58029</v>
      </c>
    </row>
    <row r="731" spans="1:1" x14ac:dyDescent="0.25">
      <c r="A731" s="5">
        <v>58034</v>
      </c>
    </row>
    <row r="732" spans="1:1" x14ac:dyDescent="0.25">
      <c r="A732" s="5">
        <v>58069</v>
      </c>
    </row>
    <row r="733" spans="1:1" x14ac:dyDescent="0.25">
      <c r="A733" s="5">
        <v>58076</v>
      </c>
    </row>
    <row r="734" spans="1:1" x14ac:dyDescent="0.25">
      <c r="A734" s="5">
        <v>58116</v>
      </c>
    </row>
    <row r="735" spans="1:1" x14ac:dyDescent="0.25">
      <c r="A735" s="5">
        <v>58117</v>
      </c>
    </row>
    <row r="736" spans="1:1" x14ac:dyDescent="0.25">
      <c r="A736" s="5">
        <v>58162</v>
      </c>
    </row>
    <row r="737" spans="1:1" x14ac:dyDescent="0.25">
      <c r="A737" s="5">
        <v>58186</v>
      </c>
    </row>
    <row r="738" spans="1:1" x14ac:dyDescent="0.25">
      <c r="A738" s="5">
        <v>58196</v>
      </c>
    </row>
    <row r="739" spans="1:1" x14ac:dyDescent="0.25">
      <c r="A739" s="5">
        <v>58224</v>
      </c>
    </row>
    <row r="740" spans="1:1" x14ac:dyDescent="0.25">
      <c r="A740" s="5">
        <v>58325</v>
      </c>
    </row>
    <row r="741" spans="1:1" x14ac:dyDescent="0.25">
      <c r="A741" s="5">
        <v>58360</v>
      </c>
    </row>
    <row r="742" spans="1:1" x14ac:dyDescent="0.25">
      <c r="A742" s="5">
        <v>58381</v>
      </c>
    </row>
    <row r="743" spans="1:1" x14ac:dyDescent="0.25">
      <c r="A743" s="5">
        <v>58394</v>
      </c>
    </row>
    <row r="744" spans="1:1" x14ac:dyDescent="0.25">
      <c r="A744" s="5">
        <v>58399</v>
      </c>
    </row>
    <row r="745" spans="1:1" x14ac:dyDescent="0.25">
      <c r="A745" s="5">
        <v>58434</v>
      </c>
    </row>
    <row r="746" spans="1:1" x14ac:dyDescent="0.25">
      <c r="A746" s="5">
        <v>58441</v>
      </c>
    </row>
    <row r="747" spans="1:1" x14ac:dyDescent="0.25">
      <c r="A747" s="5">
        <v>58501</v>
      </c>
    </row>
    <row r="748" spans="1:1" x14ac:dyDescent="0.25">
      <c r="A748" s="5">
        <v>58502</v>
      </c>
    </row>
    <row r="749" spans="1:1" x14ac:dyDescent="0.25">
      <c r="A749" s="5">
        <v>58547</v>
      </c>
    </row>
    <row r="750" spans="1:1" x14ac:dyDescent="0.25">
      <c r="A750" s="5">
        <v>58552</v>
      </c>
    </row>
    <row r="751" spans="1:1" x14ac:dyDescent="0.25">
      <c r="A751" s="5">
        <v>58562</v>
      </c>
    </row>
    <row r="752" spans="1:1" x14ac:dyDescent="0.25">
      <c r="A752" s="5">
        <v>58609</v>
      </c>
    </row>
    <row r="753" spans="1:1" x14ac:dyDescent="0.25">
      <c r="A753" s="5">
        <v>58691</v>
      </c>
    </row>
    <row r="754" spans="1:1" x14ac:dyDescent="0.25">
      <c r="A754" s="5">
        <v>58726</v>
      </c>
    </row>
    <row r="755" spans="1:1" x14ac:dyDescent="0.25">
      <c r="A755" s="5">
        <v>58747</v>
      </c>
    </row>
    <row r="756" spans="1:1" x14ac:dyDescent="0.25">
      <c r="A756" s="5">
        <v>58760</v>
      </c>
    </row>
    <row r="757" spans="1:1" x14ac:dyDescent="0.25">
      <c r="A757" s="5">
        <v>58765</v>
      </c>
    </row>
    <row r="758" spans="1:1" x14ac:dyDescent="0.25">
      <c r="A758" s="5">
        <v>58800</v>
      </c>
    </row>
    <row r="759" spans="1:1" x14ac:dyDescent="0.25">
      <c r="A759" s="5">
        <v>58807</v>
      </c>
    </row>
    <row r="760" spans="1:1" x14ac:dyDescent="0.25">
      <c r="A760" s="5">
        <v>58858</v>
      </c>
    </row>
    <row r="761" spans="1:1" x14ac:dyDescent="0.25">
      <c r="A761" s="5">
        <v>58859</v>
      </c>
    </row>
    <row r="762" spans="1:1" x14ac:dyDescent="0.25">
      <c r="A762" s="5">
        <v>58904</v>
      </c>
    </row>
    <row r="763" spans="1:1" x14ac:dyDescent="0.25">
      <c r="A763" s="5">
        <v>58917</v>
      </c>
    </row>
    <row r="764" spans="1:1" x14ac:dyDescent="0.25">
      <c r="A764" s="5">
        <v>58927</v>
      </c>
    </row>
    <row r="765" spans="1:1" x14ac:dyDescent="0.25">
      <c r="A765" s="5">
        <v>58966</v>
      </c>
    </row>
    <row r="766" spans="1:1" x14ac:dyDescent="0.25">
      <c r="A766" s="5">
        <v>59056</v>
      </c>
    </row>
    <row r="767" spans="1:1" x14ac:dyDescent="0.25">
      <c r="A767" s="5">
        <v>59091</v>
      </c>
    </row>
    <row r="768" spans="1:1" x14ac:dyDescent="0.25">
      <c r="A768" s="5">
        <v>59112</v>
      </c>
    </row>
    <row r="769" spans="1:1" x14ac:dyDescent="0.25">
      <c r="A769" s="5">
        <v>59125</v>
      </c>
    </row>
    <row r="770" spans="1:1" x14ac:dyDescent="0.25">
      <c r="A770" s="5">
        <v>59130</v>
      </c>
    </row>
    <row r="771" spans="1:1" x14ac:dyDescent="0.25">
      <c r="A771" s="5">
        <v>59165</v>
      </c>
    </row>
    <row r="772" spans="1:1" x14ac:dyDescent="0.25">
      <c r="A772" s="5">
        <v>59172</v>
      </c>
    </row>
    <row r="773" spans="1:1" x14ac:dyDescent="0.25">
      <c r="A773" s="5">
        <v>59208</v>
      </c>
    </row>
    <row r="774" spans="1:1" x14ac:dyDescent="0.25">
      <c r="A774" s="5">
        <v>59209</v>
      </c>
    </row>
    <row r="775" spans="1:1" x14ac:dyDescent="0.25">
      <c r="A775" s="5">
        <v>59254</v>
      </c>
    </row>
    <row r="776" spans="1:1" x14ac:dyDescent="0.25">
      <c r="A776" s="5">
        <v>59282</v>
      </c>
    </row>
    <row r="777" spans="1:1" x14ac:dyDescent="0.25">
      <c r="A777" s="5">
        <v>59292</v>
      </c>
    </row>
    <row r="778" spans="1:1" x14ac:dyDescent="0.25">
      <c r="A778" s="5">
        <v>59316</v>
      </c>
    </row>
    <row r="779" spans="1:1" x14ac:dyDescent="0.25">
      <c r="A779" s="5">
        <v>59421</v>
      </c>
    </row>
    <row r="780" spans="1:1" x14ac:dyDescent="0.25">
      <c r="A780" s="5">
        <v>59456</v>
      </c>
    </row>
    <row r="781" spans="1:1" x14ac:dyDescent="0.25">
      <c r="A781" s="5">
        <v>59477</v>
      </c>
    </row>
    <row r="782" spans="1:1" x14ac:dyDescent="0.25">
      <c r="A782" s="5">
        <v>59490</v>
      </c>
    </row>
    <row r="783" spans="1:1" x14ac:dyDescent="0.25">
      <c r="A783" s="5">
        <v>59495</v>
      </c>
    </row>
    <row r="784" spans="1:1" x14ac:dyDescent="0.25">
      <c r="A784" s="5">
        <v>59530</v>
      </c>
    </row>
    <row r="785" spans="1:1" x14ac:dyDescent="0.25">
      <c r="A785" s="5">
        <v>59537</v>
      </c>
    </row>
    <row r="786" spans="1:1" x14ac:dyDescent="0.25">
      <c r="A786" s="5">
        <v>59593</v>
      </c>
    </row>
    <row r="787" spans="1:1" x14ac:dyDescent="0.25">
      <c r="A787" s="5">
        <v>59594</v>
      </c>
    </row>
    <row r="788" spans="1:1" x14ac:dyDescent="0.25">
      <c r="A788" s="5">
        <v>59639</v>
      </c>
    </row>
    <row r="789" spans="1:1" x14ac:dyDescent="0.25">
      <c r="A789" s="5">
        <v>59647</v>
      </c>
    </row>
    <row r="790" spans="1:1" x14ac:dyDescent="0.25">
      <c r="A790" s="5">
        <v>59657</v>
      </c>
    </row>
    <row r="791" spans="1:1" x14ac:dyDescent="0.25">
      <c r="A791" s="5">
        <v>59701</v>
      </c>
    </row>
    <row r="792" spans="1:1" x14ac:dyDescent="0.25">
      <c r="A792" s="5">
        <v>59786</v>
      </c>
    </row>
    <row r="793" spans="1:1" x14ac:dyDescent="0.25">
      <c r="A793" s="5">
        <v>59821</v>
      </c>
    </row>
    <row r="794" spans="1:1" x14ac:dyDescent="0.25">
      <c r="A794" s="5">
        <v>59842</v>
      </c>
    </row>
    <row r="795" spans="1:1" x14ac:dyDescent="0.25">
      <c r="A795" s="5">
        <v>59855</v>
      </c>
    </row>
    <row r="796" spans="1:1" x14ac:dyDescent="0.25">
      <c r="A796" s="5">
        <v>59860</v>
      </c>
    </row>
    <row r="797" spans="1:1" x14ac:dyDescent="0.25">
      <c r="A797" s="5">
        <v>59895</v>
      </c>
    </row>
    <row r="798" spans="1:1" x14ac:dyDescent="0.25">
      <c r="A798" s="5">
        <v>59902</v>
      </c>
    </row>
    <row r="799" spans="1:1" x14ac:dyDescent="0.25">
      <c r="A799" s="5">
        <v>59950</v>
      </c>
    </row>
    <row r="800" spans="1:1" x14ac:dyDescent="0.25">
      <c r="A800" s="5">
        <v>59951</v>
      </c>
    </row>
    <row r="801" spans="1:1" x14ac:dyDescent="0.25">
      <c r="A801" s="5">
        <v>59996</v>
      </c>
    </row>
    <row r="802" spans="1:1" x14ac:dyDescent="0.25">
      <c r="A802" s="5">
        <v>60013</v>
      </c>
    </row>
    <row r="803" spans="1:1" x14ac:dyDescent="0.25">
      <c r="A803" s="5">
        <v>60023</v>
      </c>
    </row>
    <row r="804" spans="1:1" x14ac:dyDescent="0.25">
      <c r="A804" s="5">
        <v>60058</v>
      </c>
    </row>
    <row r="805" spans="1:1" x14ac:dyDescent="0.25">
      <c r="A805" s="5">
        <v>60152</v>
      </c>
    </row>
    <row r="806" spans="1:1" x14ac:dyDescent="0.25">
      <c r="A806" s="5">
        <v>60187</v>
      </c>
    </row>
    <row r="807" spans="1:1" x14ac:dyDescent="0.25">
      <c r="A807" s="5">
        <v>60208</v>
      </c>
    </row>
    <row r="808" spans="1:1" x14ac:dyDescent="0.25">
      <c r="A808" s="5">
        <v>60221</v>
      </c>
    </row>
    <row r="809" spans="1:1" x14ac:dyDescent="0.25">
      <c r="A809" s="5">
        <v>60226</v>
      </c>
    </row>
    <row r="810" spans="1:1" x14ac:dyDescent="0.25">
      <c r="A810" s="5">
        <v>60261</v>
      </c>
    </row>
    <row r="811" spans="1:1" x14ac:dyDescent="0.25">
      <c r="A811" s="5">
        <v>60268</v>
      </c>
    </row>
    <row r="812" spans="1:1" x14ac:dyDescent="0.25">
      <c r="A812" s="5">
        <v>60307</v>
      </c>
    </row>
    <row r="813" spans="1:1" x14ac:dyDescent="0.25">
      <c r="A813" s="5">
        <v>60308</v>
      </c>
    </row>
    <row r="814" spans="1:1" x14ac:dyDescent="0.25">
      <c r="A814" s="5">
        <v>60353</v>
      </c>
    </row>
    <row r="815" spans="1:1" x14ac:dyDescent="0.25">
      <c r="A815" s="5">
        <v>60378</v>
      </c>
    </row>
    <row r="816" spans="1:1" x14ac:dyDescent="0.25">
      <c r="A816" s="5">
        <v>60388</v>
      </c>
    </row>
    <row r="817" spans="1:1" x14ac:dyDescent="0.25">
      <c r="A817" s="5">
        <v>60415</v>
      </c>
    </row>
    <row r="818" spans="1:1" x14ac:dyDescent="0.25">
      <c r="A818" s="5">
        <v>60517</v>
      </c>
    </row>
    <row r="819" spans="1:1" x14ac:dyDescent="0.25">
      <c r="A819" s="5">
        <v>60552</v>
      </c>
    </row>
    <row r="820" spans="1:1" x14ac:dyDescent="0.25">
      <c r="A820" s="5">
        <v>60573</v>
      </c>
    </row>
    <row r="821" spans="1:1" x14ac:dyDescent="0.25">
      <c r="A821" s="5">
        <v>60586</v>
      </c>
    </row>
    <row r="822" spans="1:1" x14ac:dyDescent="0.25">
      <c r="A822" s="5">
        <v>60591</v>
      </c>
    </row>
    <row r="823" spans="1:1" x14ac:dyDescent="0.25">
      <c r="A823" s="5">
        <v>60626</v>
      </c>
    </row>
    <row r="824" spans="1:1" x14ac:dyDescent="0.25">
      <c r="A824" s="5">
        <v>60633</v>
      </c>
    </row>
    <row r="825" spans="1:1" x14ac:dyDescent="0.25">
      <c r="A825" s="5">
        <v>60685</v>
      </c>
    </row>
    <row r="826" spans="1:1" x14ac:dyDescent="0.25">
      <c r="A826" s="5">
        <v>60686</v>
      </c>
    </row>
    <row r="827" spans="1:1" x14ac:dyDescent="0.25">
      <c r="A827" s="5">
        <v>60731</v>
      </c>
    </row>
    <row r="828" spans="1:1" x14ac:dyDescent="0.25">
      <c r="A828" s="5">
        <v>60743</v>
      </c>
    </row>
    <row r="829" spans="1:1" x14ac:dyDescent="0.25">
      <c r="A829" s="5">
        <v>60753</v>
      </c>
    </row>
    <row r="830" spans="1:1" x14ac:dyDescent="0.25">
      <c r="A830" s="5">
        <v>60793</v>
      </c>
    </row>
    <row r="831" spans="1:1" x14ac:dyDescent="0.25">
      <c r="A831" s="5">
        <v>60882</v>
      </c>
    </row>
    <row r="832" spans="1:1" x14ac:dyDescent="0.25">
      <c r="A832" s="5">
        <v>60917</v>
      </c>
    </row>
    <row r="833" spans="1:1" x14ac:dyDescent="0.25">
      <c r="A833" s="5">
        <v>60938</v>
      </c>
    </row>
    <row r="834" spans="1:1" x14ac:dyDescent="0.25">
      <c r="A834" s="5">
        <v>60951</v>
      </c>
    </row>
    <row r="835" spans="1:1" x14ac:dyDescent="0.25">
      <c r="A835" s="5">
        <v>60956</v>
      </c>
    </row>
    <row r="836" spans="1:1" x14ac:dyDescent="0.25">
      <c r="A836" s="5">
        <v>60991</v>
      </c>
    </row>
    <row r="837" spans="1:1" x14ac:dyDescent="0.25">
      <c r="A837" s="5">
        <v>60998</v>
      </c>
    </row>
    <row r="838" spans="1:1" x14ac:dyDescent="0.25">
      <c r="A838" s="5">
        <v>61042</v>
      </c>
    </row>
    <row r="839" spans="1:1" x14ac:dyDescent="0.25">
      <c r="A839" s="5">
        <v>61043</v>
      </c>
    </row>
    <row r="840" spans="1:1" x14ac:dyDescent="0.25">
      <c r="A840" s="5">
        <v>61088</v>
      </c>
    </row>
    <row r="841" spans="1:1" x14ac:dyDescent="0.25">
      <c r="A841" s="5">
        <v>61108</v>
      </c>
    </row>
    <row r="842" spans="1:1" x14ac:dyDescent="0.25">
      <c r="A842" s="5">
        <v>61118</v>
      </c>
    </row>
    <row r="843" spans="1:1" x14ac:dyDescent="0.25">
      <c r="A843" s="5">
        <v>61150</v>
      </c>
    </row>
    <row r="844" spans="1:1" x14ac:dyDescent="0.25">
      <c r="A844" s="5">
        <v>61247</v>
      </c>
    </row>
    <row r="845" spans="1:1" x14ac:dyDescent="0.25">
      <c r="A845" s="5">
        <v>61282</v>
      </c>
    </row>
    <row r="846" spans="1:1" x14ac:dyDescent="0.25">
      <c r="A846" s="5">
        <v>61303</v>
      </c>
    </row>
    <row r="847" spans="1:1" x14ac:dyDescent="0.25">
      <c r="A847" s="5">
        <v>61316</v>
      </c>
    </row>
    <row r="848" spans="1:1" x14ac:dyDescent="0.25">
      <c r="A848" s="5">
        <v>61321</v>
      </c>
    </row>
    <row r="849" spans="1:1" x14ac:dyDescent="0.25">
      <c r="A849" s="5">
        <v>61356</v>
      </c>
    </row>
    <row r="850" spans="1:1" x14ac:dyDescent="0.25">
      <c r="A850" s="5">
        <v>61363</v>
      </c>
    </row>
    <row r="851" spans="1:1" x14ac:dyDescent="0.25">
      <c r="A851" s="5">
        <v>61427</v>
      </c>
    </row>
    <row r="852" spans="1:1" x14ac:dyDescent="0.25">
      <c r="A852" s="5">
        <v>61428</v>
      </c>
    </row>
    <row r="853" spans="1:1" x14ac:dyDescent="0.25">
      <c r="A853" s="5">
        <v>61473</v>
      </c>
    </row>
    <row r="854" spans="1:1" x14ac:dyDescent="0.25">
      <c r="A854" s="5">
        <v>61474</v>
      </c>
    </row>
    <row r="855" spans="1:1" x14ac:dyDescent="0.25">
      <c r="A855" s="5">
        <v>61484</v>
      </c>
    </row>
    <row r="856" spans="1:1" x14ac:dyDescent="0.25">
      <c r="A856" s="5">
        <v>61535</v>
      </c>
    </row>
    <row r="857" spans="1:1" x14ac:dyDescent="0.25">
      <c r="A857" s="5">
        <v>61613</v>
      </c>
    </row>
    <row r="858" spans="1:1" x14ac:dyDescent="0.25">
      <c r="A858" s="5">
        <v>61648</v>
      </c>
    </row>
    <row r="859" spans="1:1" x14ac:dyDescent="0.25">
      <c r="A859" s="5">
        <v>61669</v>
      </c>
    </row>
    <row r="860" spans="1:1" x14ac:dyDescent="0.25">
      <c r="A860" s="5">
        <v>61682</v>
      </c>
    </row>
    <row r="861" spans="1:1" x14ac:dyDescent="0.25">
      <c r="A861" s="5">
        <v>61687</v>
      </c>
    </row>
    <row r="862" spans="1:1" x14ac:dyDescent="0.25">
      <c r="A862" s="5">
        <v>61722</v>
      </c>
    </row>
    <row r="863" spans="1:1" x14ac:dyDescent="0.25">
      <c r="A863" s="5">
        <v>61729</v>
      </c>
    </row>
    <row r="864" spans="1:1" x14ac:dyDescent="0.25">
      <c r="A864" s="5">
        <v>61784</v>
      </c>
    </row>
    <row r="865" spans="1:1" x14ac:dyDescent="0.25">
      <c r="A865" s="5">
        <v>61785</v>
      </c>
    </row>
    <row r="866" spans="1:1" x14ac:dyDescent="0.25">
      <c r="A866" s="5">
        <v>61830</v>
      </c>
    </row>
    <row r="867" spans="1:1" x14ac:dyDescent="0.25">
      <c r="A867" s="5">
        <v>61839</v>
      </c>
    </row>
    <row r="868" spans="1:1" x14ac:dyDescent="0.25">
      <c r="A868" s="5">
        <v>61849</v>
      </c>
    </row>
    <row r="869" spans="1:1" x14ac:dyDescent="0.25">
      <c r="A869" s="5">
        <v>61892</v>
      </c>
    </row>
    <row r="870" spans="1:1" x14ac:dyDescent="0.25">
      <c r="A870" s="5">
        <v>61978</v>
      </c>
    </row>
    <row r="871" spans="1:1" x14ac:dyDescent="0.25">
      <c r="A871" s="5">
        <v>62013</v>
      </c>
    </row>
    <row r="872" spans="1:1" x14ac:dyDescent="0.25">
      <c r="A872" s="5">
        <v>62034</v>
      </c>
    </row>
    <row r="873" spans="1:1" x14ac:dyDescent="0.25">
      <c r="A873" s="5">
        <v>62047</v>
      </c>
    </row>
    <row r="874" spans="1:1" x14ac:dyDescent="0.25">
      <c r="A874" s="5">
        <v>62052</v>
      </c>
    </row>
    <row r="875" spans="1:1" x14ac:dyDescent="0.25">
      <c r="A875" s="5">
        <v>62087</v>
      </c>
    </row>
    <row r="876" spans="1:1" x14ac:dyDescent="0.25">
      <c r="A876" s="5">
        <v>62094</v>
      </c>
    </row>
    <row r="877" spans="1:1" x14ac:dyDescent="0.25">
      <c r="A877" s="5">
        <v>62134</v>
      </c>
    </row>
    <row r="878" spans="1:1" x14ac:dyDescent="0.25">
      <c r="A878" s="5">
        <v>62135</v>
      </c>
    </row>
    <row r="879" spans="1:1" x14ac:dyDescent="0.25">
      <c r="A879" s="5">
        <v>62180</v>
      </c>
    </row>
    <row r="880" spans="1:1" x14ac:dyDescent="0.25">
      <c r="A880" s="5">
        <v>62204</v>
      </c>
    </row>
    <row r="881" spans="1:1" x14ac:dyDescent="0.25">
      <c r="A881" s="5">
        <v>62214</v>
      </c>
    </row>
    <row r="882" spans="1:1" x14ac:dyDescent="0.25">
      <c r="A882" s="5">
        <v>62242</v>
      </c>
    </row>
    <row r="883" spans="1:1" x14ac:dyDescent="0.25">
      <c r="A883" s="5">
        <v>62343</v>
      </c>
    </row>
    <row r="884" spans="1:1" x14ac:dyDescent="0.25">
      <c r="A884" s="5">
        <v>62378</v>
      </c>
    </row>
    <row r="885" spans="1:1" x14ac:dyDescent="0.25">
      <c r="A885" s="5">
        <v>62399</v>
      </c>
    </row>
    <row r="886" spans="1:1" x14ac:dyDescent="0.25">
      <c r="A886" s="5">
        <v>62412</v>
      </c>
    </row>
    <row r="887" spans="1:1" x14ac:dyDescent="0.25">
      <c r="A887" s="5">
        <v>62417</v>
      </c>
    </row>
    <row r="888" spans="1:1" x14ac:dyDescent="0.25">
      <c r="A888" s="5">
        <v>62452</v>
      </c>
    </row>
    <row r="889" spans="1:1" x14ac:dyDescent="0.25">
      <c r="A889" s="5">
        <v>62459</v>
      </c>
    </row>
    <row r="890" spans="1:1" x14ac:dyDescent="0.25">
      <c r="A890" s="5">
        <v>62519</v>
      </c>
    </row>
    <row r="891" spans="1:1" x14ac:dyDescent="0.25">
      <c r="A891" s="5">
        <v>62520</v>
      </c>
    </row>
    <row r="892" spans="1:1" x14ac:dyDescent="0.25">
      <c r="A892" s="5">
        <v>62565</v>
      </c>
    </row>
    <row r="893" spans="1:1" x14ac:dyDescent="0.25">
      <c r="A893" s="5">
        <v>62569</v>
      </c>
    </row>
    <row r="894" spans="1:1" x14ac:dyDescent="0.25">
      <c r="A894" s="5">
        <v>62579</v>
      </c>
    </row>
    <row r="895" spans="1:1" x14ac:dyDescent="0.25">
      <c r="A895" s="5">
        <v>62627</v>
      </c>
    </row>
    <row r="896" spans="1:1" x14ac:dyDescent="0.25">
      <c r="A896" s="5">
        <v>62708</v>
      </c>
    </row>
    <row r="897" spans="1:1" x14ac:dyDescent="0.25">
      <c r="A897" s="5">
        <v>62743</v>
      </c>
    </row>
    <row r="898" spans="1:1" x14ac:dyDescent="0.25">
      <c r="A898" s="5">
        <v>62764</v>
      </c>
    </row>
    <row r="899" spans="1:1" x14ac:dyDescent="0.25">
      <c r="A899" s="5">
        <v>62777</v>
      </c>
    </row>
    <row r="900" spans="1:1" x14ac:dyDescent="0.25">
      <c r="A900" s="5">
        <v>62782</v>
      </c>
    </row>
    <row r="901" spans="1:1" x14ac:dyDescent="0.25">
      <c r="A901" s="5">
        <v>62817</v>
      </c>
    </row>
    <row r="902" spans="1:1" x14ac:dyDescent="0.25">
      <c r="A902" s="5">
        <v>62824</v>
      </c>
    </row>
    <row r="903" spans="1:1" x14ac:dyDescent="0.25">
      <c r="A903" s="5">
        <v>62876</v>
      </c>
    </row>
    <row r="904" spans="1:1" x14ac:dyDescent="0.25">
      <c r="A904" s="5">
        <v>62877</v>
      </c>
    </row>
    <row r="905" spans="1:1" x14ac:dyDescent="0.25">
      <c r="A905" s="5">
        <v>62922</v>
      </c>
    </row>
    <row r="906" spans="1:1" x14ac:dyDescent="0.25">
      <c r="A906" s="5">
        <v>62935</v>
      </c>
    </row>
    <row r="907" spans="1:1" x14ac:dyDescent="0.25">
      <c r="A907" s="5">
        <v>62945</v>
      </c>
    </row>
    <row r="908" spans="1:1" x14ac:dyDescent="0.25">
      <c r="A908" s="5">
        <v>62984</v>
      </c>
    </row>
    <row r="909" spans="1:1" x14ac:dyDescent="0.25">
      <c r="A909" s="5">
        <v>63074</v>
      </c>
    </row>
    <row r="910" spans="1:1" x14ac:dyDescent="0.25">
      <c r="A910" s="5">
        <v>63109</v>
      </c>
    </row>
    <row r="911" spans="1:1" x14ac:dyDescent="0.25">
      <c r="A911" s="5">
        <v>63130</v>
      </c>
    </row>
    <row r="912" spans="1:1" x14ac:dyDescent="0.25">
      <c r="A912" s="5">
        <v>63143</v>
      </c>
    </row>
    <row r="913" spans="1:1" x14ac:dyDescent="0.25">
      <c r="A913" s="5">
        <v>63148</v>
      </c>
    </row>
    <row r="914" spans="1:1" x14ac:dyDescent="0.25">
      <c r="A914" s="5">
        <v>63183</v>
      </c>
    </row>
    <row r="915" spans="1:1" x14ac:dyDescent="0.25">
      <c r="A915" s="5">
        <v>63190</v>
      </c>
    </row>
    <row r="916" spans="1:1" x14ac:dyDescent="0.25">
      <c r="A916" s="5">
        <v>63226</v>
      </c>
    </row>
    <row r="917" spans="1:1" x14ac:dyDescent="0.25">
      <c r="A917" s="5">
        <v>63227</v>
      </c>
    </row>
    <row r="918" spans="1:1" x14ac:dyDescent="0.25">
      <c r="A918" s="5">
        <v>63272</v>
      </c>
    </row>
    <row r="919" spans="1:1" x14ac:dyDescent="0.25">
      <c r="A919" s="5">
        <v>63300</v>
      </c>
    </row>
    <row r="920" spans="1:1" x14ac:dyDescent="0.25">
      <c r="A920" s="5">
        <v>63310</v>
      </c>
    </row>
    <row r="921" spans="1:1" x14ac:dyDescent="0.25">
      <c r="A921" s="5">
        <v>63334</v>
      </c>
    </row>
    <row r="922" spans="1:1" x14ac:dyDescent="0.25">
      <c r="A922" s="5">
        <v>63439</v>
      </c>
    </row>
    <row r="923" spans="1:1" x14ac:dyDescent="0.25">
      <c r="A923" s="5">
        <v>63474</v>
      </c>
    </row>
    <row r="924" spans="1:1" x14ac:dyDescent="0.25">
      <c r="A924" s="5">
        <v>63495</v>
      </c>
    </row>
    <row r="925" spans="1:1" x14ac:dyDescent="0.25">
      <c r="A925" s="5">
        <v>63508</v>
      </c>
    </row>
    <row r="926" spans="1:1" x14ac:dyDescent="0.25">
      <c r="A926" s="5">
        <v>63513</v>
      </c>
    </row>
    <row r="927" spans="1:1" x14ac:dyDescent="0.25">
      <c r="A927" s="5">
        <v>63548</v>
      </c>
    </row>
    <row r="928" spans="1:1" x14ac:dyDescent="0.25">
      <c r="A928" s="5">
        <v>63555</v>
      </c>
    </row>
    <row r="929" spans="1:1" x14ac:dyDescent="0.25">
      <c r="A929" s="5">
        <v>63611</v>
      </c>
    </row>
    <row r="930" spans="1:1" x14ac:dyDescent="0.25">
      <c r="A930" s="5">
        <v>63612</v>
      </c>
    </row>
    <row r="931" spans="1:1" x14ac:dyDescent="0.25">
      <c r="A931" s="5">
        <v>63657</v>
      </c>
    </row>
    <row r="932" spans="1:1" x14ac:dyDescent="0.25">
      <c r="A932" s="5">
        <v>63665</v>
      </c>
    </row>
    <row r="933" spans="1:1" x14ac:dyDescent="0.25">
      <c r="A933" s="5">
        <v>63675</v>
      </c>
    </row>
    <row r="934" spans="1:1" x14ac:dyDescent="0.25">
      <c r="A934" s="5">
        <v>63719</v>
      </c>
    </row>
    <row r="935" spans="1:1" x14ac:dyDescent="0.25">
      <c r="A935" s="5">
        <v>63804</v>
      </c>
    </row>
    <row r="936" spans="1:1" x14ac:dyDescent="0.25">
      <c r="A936" s="5">
        <v>63839</v>
      </c>
    </row>
    <row r="937" spans="1:1" x14ac:dyDescent="0.25">
      <c r="A937" s="5">
        <v>63860</v>
      </c>
    </row>
    <row r="938" spans="1:1" x14ac:dyDescent="0.25">
      <c r="A938" s="93">
        <v>63873</v>
      </c>
    </row>
    <row r="939" spans="1:1" x14ac:dyDescent="0.25">
      <c r="A939" s="93">
        <v>63878</v>
      </c>
    </row>
    <row r="940" spans="1:1" x14ac:dyDescent="0.25">
      <c r="A940" s="93">
        <v>63913</v>
      </c>
    </row>
    <row r="941" spans="1:1" x14ac:dyDescent="0.25">
      <c r="A941" s="93">
        <v>63920</v>
      </c>
    </row>
    <row r="942" spans="1:1" x14ac:dyDescent="0.25">
      <c r="A942" s="93">
        <v>63968</v>
      </c>
    </row>
    <row r="943" spans="1:1" x14ac:dyDescent="0.25">
      <c r="A943" s="93">
        <v>63969</v>
      </c>
    </row>
    <row r="944" spans="1:1" x14ac:dyDescent="0.25">
      <c r="A944" s="93">
        <v>64014</v>
      </c>
    </row>
    <row r="945" spans="1:1" x14ac:dyDescent="0.25">
      <c r="A945" s="93">
        <v>64030</v>
      </c>
    </row>
    <row r="946" spans="1:1" x14ac:dyDescent="0.25">
      <c r="A946" s="93">
        <v>64040</v>
      </c>
    </row>
    <row r="947" spans="1:1" x14ac:dyDescent="0.25">
      <c r="A947" s="93">
        <v>64076</v>
      </c>
    </row>
    <row r="948" spans="1:1" x14ac:dyDescent="0.25">
      <c r="A948" s="93">
        <v>64169</v>
      </c>
    </row>
    <row r="949" spans="1:1" x14ac:dyDescent="0.25">
      <c r="A949" s="93">
        <v>64204</v>
      </c>
    </row>
    <row r="950" spans="1:1" x14ac:dyDescent="0.25">
      <c r="A950" s="93">
        <v>64225</v>
      </c>
    </row>
    <row r="951" spans="1:1" x14ac:dyDescent="0.25">
      <c r="A951" s="93">
        <v>64238</v>
      </c>
    </row>
    <row r="952" spans="1:1" x14ac:dyDescent="0.25">
      <c r="A952" s="93">
        <v>64243</v>
      </c>
    </row>
    <row r="953" spans="1:1" x14ac:dyDescent="0.25">
      <c r="A953" s="93">
        <v>64278</v>
      </c>
    </row>
    <row r="954" spans="1:1" x14ac:dyDescent="0.25">
      <c r="A954" s="93">
        <v>64285</v>
      </c>
    </row>
    <row r="955" spans="1:1" x14ac:dyDescent="0.25">
      <c r="A955" s="93">
        <v>64346</v>
      </c>
    </row>
    <row r="956" spans="1:1" x14ac:dyDescent="0.25">
      <c r="A956" s="93">
        <v>64347</v>
      </c>
    </row>
    <row r="957" spans="1:1" x14ac:dyDescent="0.25">
      <c r="A957" s="93">
        <v>64392</v>
      </c>
    </row>
    <row r="958" spans="1:1" x14ac:dyDescent="0.25">
      <c r="A958" s="93">
        <v>64396</v>
      </c>
    </row>
    <row r="959" spans="1:1" x14ac:dyDescent="0.25">
      <c r="A959" s="93">
        <v>64406</v>
      </c>
    </row>
    <row r="960" spans="1:1" x14ac:dyDescent="0.25">
      <c r="A960" s="93">
        <v>64454</v>
      </c>
    </row>
    <row r="961" spans="1:1" x14ac:dyDescent="0.25">
      <c r="A961" s="93">
        <v>64535</v>
      </c>
    </row>
    <row r="962" spans="1:1" x14ac:dyDescent="0.25">
      <c r="A962" s="93">
        <v>64570</v>
      </c>
    </row>
    <row r="963" spans="1:1" x14ac:dyDescent="0.25">
      <c r="A963" s="93">
        <v>64591</v>
      </c>
    </row>
    <row r="964" spans="1:1" x14ac:dyDescent="0.25">
      <c r="A964" s="93">
        <v>64604</v>
      </c>
    </row>
    <row r="965" spans="1:1" x14ac:dyDescent="0.25">
      <c r="A965" s="93">
        <v>64609</v>
      </c>
    </row>
    <row r="966" spans="1:1" x14ac:dyDescent="0.25">
      <c r="A966" s="93">
        <v>64644</v>
      </c>
    </row>
    <row r="967" spans="1:1" x14ac:dyDescent="0.25">
      <c r="A967" s="93">
        <v>64651</v>
      </c>
    </row>
    <row r="968" spans="1:1" x14ac:dyDescent="0.25">
      <c r="A968" s="93">
        <v>64703</v>
      </c>
    </row>
    <row r="969" spans="1:1" x14ac:dyDescent="0.25">
      <c r="A969" s="93">
        <v>64704</v>
      </c>
    </row>
    <row r="970" spans="1:1" x14ac:dyDescent="0.25">
      <c r="A970" s="93">
        <v>64749</v>
      </c>
    </row>
    <row r="971" spans="1:1" x14ac:dyDescent="0.25">
      <c r="A971" s="93">
        <v>64761</v>
      </c>
    </row>
    <row r="972" spans="1:1" x14ac:dyDescent="0.25">
      <c r="A972" s="93">
        <v>64771</v>
      </c>
    </row>
    <row r="973" spans="1:1" x14ac:dyDescent="0.25">
      <c r="A973" s="93">
        <v>64811</v>
      </c>
    </row>
    <row r="974" spans="1:1" x14ac:dyDescent="0.25">
      <c r="A974" s="93">
        <v>64900</v>
      </c>
    </row>
    <row r="975" spans="1:1" x14ac:dyDescent="0.25">
      <c r="A975" s="93">
        <v>64935</v>
      </c>
    </row>
    <row r="976" spans="1:1" x14ac:dyDescent="0.25">
      <c r="A976" s="93">
        <v>64956</v>
      </c>
    </row>
    <row r="977" spans="1:1" x14ac:dyDescent="0.25">
      <c r="A977" s="93">
        <v>64969</v>
      </c>
    </row>
    <row r="978" spans="1:1" x14ac:dyDescent="0.25">
      <c r="A978" s="93">
        <v>64974</v>
      </c>
    </row>
    <row r="979" spans="1:1" x14ac:dyDescent="0.25">
      <c r="A979" s="93">
        <v>65009</v>
      </c>
    </row>
    <row r="980" spans="1:1" x14ac:dyDescent="0.25">
      <c r="A980" s="93">
        <v>65016</v>
      </c>
    </row>
    <row r="981" spans="1:1" x14ac:dyDescent="0.25">
      <c r="A981" s="93">
        <v>65060</v>
      </c>
    </row>
    <row r="982" spans="1:1" x14ac:dyDescent="0.25">
      <c r="A982" s="93">
        <v>65061</v>
      </c>
    </row>
    <row r="983" spans="1:1" x14ac:dyDescent="0.25">
      <c r="A983" s="93">
        <v>65106</v>
      </c>
    </row>
    <row r="984" spans="1:1" x14ac:dyDescent="0.25">
      <c r="A984" s="93">
        <v>65126</v>
      </c>
    </row>
    <row r="985" spans="1:1" x14ac:dyDescent="0.25">
      <c r="A985" s="93">
        <v>65136</v>
      </c>
    </row>
    <row r="986" spans="1:1" x14ac:dyDescent="0.25">
      <c r="A986" s="93">
        <v>65168</v>
      </c>
    </row>
    <row r="987" spans="1:1" x14ac:dyDescent="0.25">
      <c r="A987" s="93">
        <v>65265</v>
      </c>
    </row>
    <row r="988" spans="1:1" x14ac:dyDescent="0.25">
      <c r="A988" s="93">
        <v>65300</v>
      </c>
    </row>
    <row r="989" spans="1:1" x14ac:dyDescent="0.25">
      <c r="A989" s="93">
        <v>65321</v>
      </c>
    </row>
    <row r="990" spans="1:1" x14ac:dyDescent="0.25">
      <c r="A990" s="93">
        <v>65334</v>
      </c>
    </row>
    <row r="991" spans="1:1" x14ac:dyDescent="0.25">
      <c r="A991" s="93">
        <v>65339</v>
      </c>
    </row>
    <row r="992" spans="1:1" x14ac:dyDescent="0.25">
      <c r="A992" s="93">
        <v>65374</v>
      </c>
    </row>
    <row r="993" spans="1:1" x14ac:dyDescent="0.25">
      <c r="A993" s="93">
        <v>65381</v>
      </c>
    </row>
    <row r="994" spans="1:1" x14ac:dyDescent="0.25">
      <c r="A994" s="93">
        <v>65445</v>
      </c>
    </row>
    <row r="995" spans="1:1" x14ac:dyDescent="0.25">
      <c r="A995" s="93">
        <v>65446</v>
      </c>
    </row>
    <row r="996" spans="1:1" x14ac:dyDescent="0.25">
      <c r="A996" s="93">
        <v>65491</v>
      </c>
    </row>
    <row r="997" spans="1:1" x14ac:dyDescent="0.25">
      <c r="A997" s="93">
        <v>65491</v>
      </c>
    </row>
    <row r="998" spans="1:1" x14ac:dyDescent="0.25">
      <c r="A998" s="93">
        <v>65501</v>
      </c>
    </row>
    <row r="999" spans="1:1" x14ac:dyDescent="0.25">
      <c r="A999" s="93">
        <v>65553</v>
      </c>
    </row>
    <row r="1000" spans="1:1" x14ac:dyDescent="0.25">
      <c r="A1000" s="93">
        <v>65630</v>
      </c>
    </row>
    <row r="1001" spans="1:1" x14ac:dyDescent="0.25">
      <c r="A1001" s="93">
        <v>65665</v>
      </c>
    </row>
    <row r="1002" spans="1:1" x14ac:dyDescent="0.25">
      <c r="A1002" s="93">
        <v>65686</v>
      </c>
    </row>
    <row r="1003" spans="1:1" x14ac:dyDescent="0.25">
      <c r="A1003" s="93">
        <v>65699</v>
      </c>
    </row>
    <row r="1004" spans="1:1" x14ac:dyDescent="0.25">
      <c r="A1004" s="93">
        <v>65704</v>
      </c>
    </row>
    <row r="1005" spans="1:1" x14ac:dyDescent="0.25">
      <c r="A1005" s="93">
        <v>65739</v>
      </c>
    </row>
    <row r="1006" spans="1:1" x14ac:dyDescent="0.25">
      <c r="A1006" s="93">
        <v>65746</v>
      </c>
    </row>
    <row r="1007" spans="1:1" x14ac:dyDescent="0.25">
      <c r="A1007" s="93">
        <v>65795</v>
      </c>
    </row>
    <row r="1008" spans="1:1" x14ac:dyDescent="0.25">
      <c r="A1008" s="93">
        <v>65796</v>
      </c>
    </row>
    <row r="1009" spans="1:1" x14ac:dyDescent="0.25">
      <c r="A1009" s="93">
        <v>65841</v>
      </c>
    </row>
    <row r="1010" spans="1:1" x14ac:dyDescent="0.25">
      <c r="A1010" s="93">
        <v>65857</v>
      </c>
    </row>
    <row r="1011" spans="1:1" x14ac:dyDescent="0.25">
      <c r="A1011" s="93">
        <v>65867</v>
      </c>
    </row>
    <row r="1012" spans="1:1" x14ac:dyDescent="0.25">
      <c r="A1012" s="93">
        <v>65903</v>
      </c>
    </row>
    <row r="1013" spans="1:1" x14ac:dyDescent="0.25">
      <c r="A1013" s="93">
        <v>65996</v>
      </c>
    </row>
    <row r="1014" spans="1:1" x14ac:dyDescent="0.25">
      <c r="A1014" s="93">
        <v>66031</v>
      </c>
    </row>
    <row r="1015" spans="1:1" x14ac:dyDescent="0.25">
      <c r="A1015" s="93">
        <v>66052</v>
      </c>
    </row>
    <row r="1016" spans="1:1" x14ac:dyDescent="0.25">
      <c r="A1016" s="93">
        <v>66065</v>
      </c>
    </row>
    <row r="1017" spans="1:1" x14ac:dyDescent="0.25">
      <c r="A1017" s="93">
        <v>66070</v>
      </c>
    </row>
    <row r="1018" spans="1:1" x14ac:dyDescent="0.25">
      <c r="A1018" s="93">
        <v>66105</v>
      </c>
    </row>
    <row r="1019" spans="1:1" x14ac:dyDescent="0.25">
      <c r="A1019" s="93">
        <v>66112</v>
      </c>
    </row>
    <row r="1020" spans="1:1" x14ac:dyDescent="0.25">
      <c r="A1020" s="93">
        <v>66152</v>
      </c>
    </row>
    <row r="1021" spans="1:1" x14ac:dyDescent="0.25">
      <c r="A1021" s="93">
        <v>66153</v>
      </c>
    </row>
    <row r="1022" spans="1:1" x14ac:dyDescent="0.25">
      <c r="A1022" s="93">
        <v>66198</v>
      </c>
    </row>
    <row r="1023" spans="1:1" x14ac:dyDescent="0.25">
      <c r="A1023" s="93">
        <v>66222</v>
      </c>
    </row>
    <row r="1024" spans="1:1" x14ac:dyDescent="0.25">
      <c r="A1024" s="93">
        <v>66232</v>
      </c>
    </row>
    <row r="1025" spans="1:1" x14ac:dyDescent="0.25">
      <c r="A1025" s="93">
        <v>66260</v>
      </c>
    </row>
    <row r="1026" spans="1:1" x14ac:dyDescent="0.25">
      <c r="A1026" s="93">
        <v>66361</v>
      </c>
    </row>
    <row r="1027" spans="1:1" x14ac:dyDescent="0.25">
      <c r="A1027" s="93">
        <v>66396</v>
      </c>
    </row>
    <row r="1028" spans="1:1" x14ac:dyDescent="0.25">
      <c r="A1028" s="93">
        <v>66417</v>
      </c>
    </row>
    <row r="1029" spans="1:1" x14ac:dyDescent="0.25">
      <c r="A1029" s="93">
        <v>66430</v>
      </c>
    </row>
    <row r="1030" spans="1:1" x14ac:dyDescent="0.25">
      <c r="A1030" s="93">
        <v>66435</v>
      </c>
    </row>
    <row r="1031" spans="1:1" x14ac:dyDescent="0.25">
      <c r="A1031" s="93">
        <v>66470</v>
      </c>
    </row>
    <row r="1032" spans="1:1" x14ac:dyDescent="0.25">
      <c r="A1032" s="93">
        <v>66477</v>
      </c>
    </row>
    <row r="1033" spans="1:1" x14ac:dyDescent="0.25">
      <c r="A1033" s="93">
        <v>66537</v>
      </c>
    </row>
    <row r="1034" spans="1:1" x14ac:dyDescent="0.25">
      <c r="A1034" s="93">
        <v>66538</v>
      </c>
    </row>
    <row r="1035" spans="1:1" x14ac:dyDescent="0.25">
      <c r="A1035" s="93">
        <v>66583</v>
      </c>
    </row>
    <row r="1036" spans="1:1" x14ac:dyDescent="0.25">
      <c r="A1036" s="93">
        <v>66587</v>
      </c>
    </row>
    <row r="1037" spans="1:1" x14ac:dyDescent="0.25">
      <c r="A1037" s="93">
        <v>66597</v>
      </c>
    </row>
    <row r="1038" spans="1:1" x14ac:dyDescent="0.25">
      <c r="A1038" s="93">
        <v>66645</v>
      </c>
    </row>
    <row r="1039" spans="1:1" x14ac:dyDescent="0.25">
      <c r="A1039" s="93">
        <v>66726</v>
      </c>
    </row>
    <row r="1040" spans="1:1" x14ac:dyDescent="0.25">
      <c r="A1040" s="93">
        <v>66761</v>
      </c>
    </row>
    <row r="1041" spans="1:1" x14ac:dyDescent="0.25">
      <c r="A1041" s="93">
        <v>66782</v>
      </c>
    </row>
    <row r="1042" spans="1:1" x14ac:dyDescent="0.25">
      <c r="A1042" s="93">
        <v>66795</v>
      </c>
    </row>
    <row r="1043" spans="1:1" x14ac:dyDescent="0.25">
      <c r="A1043" s="93">
        <v>66800</v>
      </c>
    </row>
    <row r="1044" spans="1:1" x14ac:dyDescent="0.25">
      <c r="A1044" s="93">
        <v>66835</v>
      </c>
    </row>
    <row r="1045" spans="1:1" x14ac:dyDescent="0.25">
      <c r="A1045" s="93">
        <v>66842</v>
      </c>
    </row>
    <row r="1046" spans="1:1" x14ac:dyDescent="0.25">
      <c r="A1046" s="93">
        <v>66887</v>
      </c>
    </row>
    <row r="1047" spans="1:1" x14ac:dyDescent="0.25">
      <c r="A1047" s="93">
        <v>66888</v>
      </c>
    </row>
    <row r="1048" spans="1:1" x14ac:dyDescent="0.25">
      <c r="A1048" s="93">
        <v>66933</v>
      </c>
    </row>
    <row r="1049" spans="1:1" x14ac:dyDescent="0.25">
      <c r="A1049" s="93">
        <v>66952</v>
      </c>
    </row>
    <row r="1050" spans="1:1" x14ac:dyDescent="0.25">
      <c r="A1050" s="93">
        <v>66962</v>
      </c>
    </row>
    <row r="1051" spans="1:1" x14ac:dyDescent="0.25">
      <c r="A1051" s="93">
        <v>66995</v>
      </c>
    </row>
    <row r="1052" spans="1:1" x14ac:dyDescent="0.25">
      <c r="A1052" s="93">
        <v>67091</v>
      </c>
    </row>
    <row r="1053" spans="1:1" x14ac:dyDescent="0.25">
      <c r="A1053" s="93">
        <v>67126</v>
      </c>
    </row>
    <row r="1054" spans="1:1" x14ac:dyDescent="0.25">
      <c r="A1054" s="93">
        <v>67147</v>
      </c>
    </row>
    <row r="1055" spans="1:1" x14ac:dyDescent="0.25">
      <c r="A1055" s="93">
        <v>67160</v>
      </c>
    </row>
    <row r="1056" spans="1:1" x14ac:dyDescent="0.25">
      <c r="A1056" s="93">
        <v>67165</v>
      </c>
    </row>
    <row r="1057" spans="1:1" x14ac:dyDescent="0.25">
      <c r="A1057" s="93">
        <v>67200</v>
      </c>
    </row>
    <row r="1058" spans="1:1" x14ac:dyDescent="0.25">
      <c r="A1058" s="93">
        <v>67207</v>
      </c>
    </row>
    <row r="1059" spans="1:1" x14ac:dyDescent="0.25">
      <c r="A1059" s="93">
        <v>67244</v>
      </c>
    </row>
    <row r="1060" spans="1:1" x14ac:dyDescent="0.25">
      <c r="A1060" s="93">
        <v>67245</v>
      </c>
    </row>
    <row r="1061" spans="1:1" x14ac:dyDescent="0.25">
      <c r="A1061" s="93">
        <v>67290</v>
      </c>
    </row>
    <row r="1062" spans="1:1" x14ac:dyDescent="0.25">
      <c r="A1062" s="93">
        <v>67318</v>
      </c>
    </row>
    <row r="1063" spans="1:1" x14ac:dyDescent="0.25">
      <c r="A1063" s="93">
        <v>67328</v>
      </c>
    </row>
    <row r="1064" spans="1:1" x14ac:dyDescent="0.25">
      <c r="A1064" s="93">
        <v>67352</v>
      </c>
    </row>
    <row r="1065" spans="1:1" x14ac:dyDescent="0.25">
      <c r="A1065" s="93">
        <v>67457</v>
      </c>
    </row>
    <row r="1066" spans="1:1" x14ac:dyDescent="0.25">
      <c r="A1066" s="93">
        <v>67492</v>
      </c>
    </row>
    <row r="1067" spans="1:1" x14ac:dyDescent="0.25">
      <c r="A1067" s="93">
        <v>67513</v>
      </c>
    </row>
    <row r="1068" spans="1:1" x14ac:dyDescent="0.25">
      <c r="A1068" s="93">
        <v>67526</v>
      </c>
    </row>
    <row r="1069" spans="1:1" x14ac:dyDescent="0.25">
      <c r="A1069" s="93">
        <v>67531</v>
      </c>
    </row>
    <row r="1070" spans="1:1" x14ac:dyDescent="0.25">
      <c r="A1070" s="93">
        <v>67566</v>
      </c>
    </row>
    <row r="1071" spans="1:1" x14ac:dyDescent="0.25">
      <c r="A1071" s="93">
        <v>67573</v>
      </c>
    </row>
    <row r="1072" spans="1:1" x14ac:dyDescent="0.25">
      <c r="A1072" s="93">
        <v>67629</v>
      </c>
    </row>
    <row r="1073" spans="1:1" x14ac:dyDescent="0.25">
      <c r="A1073" s="93">
        <v>67630</v>
      </c>
    </row>
    <row r="1074" spans="1:1" x14ac:dyDescent="0.25">
      <c r="A1074" s="93">
        <v>67675</v>
      </c>
    </row>
    <row r="1075" spans="1:1" x14ac:dyDescent="0.25">
      <c r="A1075" s="93">
        <v>67683</v>
      </c>
    </row>
    <row r="1076" spans="1:1" x14ac:dyDescent="0.25">
      <c r="A1076" s="93">
        <v>67693</v>
      </c>
    </row>
    <row r="1077" spans="1:1" x14ac:dyDescent="0.25">
      <c r="A1077" s="93">
        <v>67737</v>
      </c>
    </row>
    <row r="1078" spans="1:1" x14ac:dyDescent="0.25">
      <c r="A1078" s="93">
        <v>67822</v>
      </c>
    </row>
    <row r="1079" spans="1:1" x14ac:dyDescent="0.25">
      <c r="A1079" s="93">
        <v>67857</v>
      </c>
    </row>
    <row r="1080" spans="1:1" x14ac:dyDescent="0.25">
      <c r="A1080" s="93">
        <v>67878</v>
      </c>
    </row>
    <row r="1081" spans="1:1" x14ac:dyDescent="0.25">
      <c r="A1081" s="93">
        <v>67891</v>
      </c>
    </row>
    <row r="1082" spans="1:1" x14ac:dyDescent="0.25">
      <c r="A1082" s="93">
        <v>67896</v>
      </c>
    </row>
    <row r="1083" spans="1:1" x14ac:dyDescent="0.25">
      <c r="A1083" s="93">
        <v>67931</v>
      </c>
    </row>
    <row r="1084" spans="1:1" x14ac:dyDescent="0.25">
      <c r="A1084" s="93">
        <v>67938</v>
      </c>
    </row>
    <row r="1085" spans="1:1" x14ac:dyDescent="0.25">
      <c r="A1085" s="93">
        <v>67979</v>
      </c>
    </row>
    <row r="1086" spans="1:1" x14ac:dyDescent="0.25">
      <c r="A1086" s="93">
        <v>67980</v>
      </c>
    </row>
    <row r="1087" spans="1:1" x14ac:dyDescent="0.25">
      <c r="A1087" s="93">
        <v>68025</v>
      </c>
    </row>
    <row r="1088" spans="1:1" x14ac:dyDescent="0.25">
      <c r="A1088" s="93">
        <v>68048</v>
      </c>
    </row>
    <row r="1089" spans="1:1" x14ac:dyDescent="0.25">
      <c r="A1089" s="93">
        <v>68058</v>
      </c>
    </row>
    <row r="1090" spans="1:1" x14ac:dyDescent="0.25">
      <c r="A1090" s="93">
        <v>68087</v>
      </c>
    </row>
    <row r="1091" spans="1:1" x14ac:dyDescent="0.25">
      <c r="A1091" s="93">
        <v>68187</v>
      </c>
    </row>
    <row r="1092" spans="1:1" x14ac:dyDescent="0.25">
      <c r="A1092" s="93">
        <v>68222</v>
      </c>
    </row>
    <row r="1093" spans="1:1" x14ac:dyDescent="0.25">
      <c r="A1093" s="93">
        <v>68243</v>
      </c>
    </row>
    <row r="1094" spans="1:1" x14ac:dyDescent="0.25">
      <c r="A1094" s="93">
        <v>68256</v>
      </c>
    </row>
    <row r="1095" spans="1:1" x14ac:dyDescent="0.25">
      <c r="A1095" s="93">
        <v>68261</v>
      </c>
    </row>
    <row r="1096" spans="1:1" x14ac:dyDescent="0.25">
      <c r="A1096" s="93">
        <v>68296</v>
      </c>
    </row>
    <row r="1097" spans="1:1" x14ac:dyDescent="0.25">
      <c r="A1097" s="93">
        <v>68303</v>
      </c>
    </row>
    <row r="1098" spans="1:1" x14ac:dyDescent="0.25">
      <c r="A1098" s="93">
        <v>68364</v>
      </c>
    </row>
    <row r="1099" spans="1:1" x14ac:dyDescent="0.25">
      <c r="A1099" s="93">
        <v>68365</v>
      </c>
    </row>
    <row r="1100" spans="1:1" x14ac:dyDescent="0.25">
      <c r="A1100" s="93">
        <v>68410</v>
      </c>
    </row>
    <row r="1101" spans="1:1" x14ac:dyDescent="0.25">
      <c r="A1101" s="93">
        <v>68413</v>
      </c>
    </row>
    <row r="1102" spans="1:1" x14ac:dyDescent="0.25">
      <c r="A1102" s="93">
        <v>68423</v>
      </c>
    </row>
    <row r="1103" spans="1:1" x14ac:dyDescent="0.25">
      <c r="A1103" s="93">
        <v>68472</v>
      </c>
    </row>
    <row r="1104" spans="1:1" x14ac:dyDescent="0.25">
      <c r="A1104" s="93">
        <v>68552</v>
      </c>
    </row>
    <row r="1105" spans="1:1" x14ac:dyDescent="0.25">
      <c r="A1105" s="93">
        <v>68587</v>
      </c>
    </row>
    <row r="1106" spans="1:1" x14ac:dyDescent="0.25">
      <c r="A1106" s="93">
        <v>68608</v>
      </c>
    </row>
    <row r="1107" spans="1:1" x14ac:dyDescent="0.25">
      <c r="A1107" s="93">
        <v>68621</v>
      </c>
    </row>
    <row r="1108" spans="1:1" x14ac:dyDescent="0.25">
      <c r="A1108" s="93">
        <v>68626</v>
      </c>
    </row>
    <row r="1109" spans="1:1" x14ac:dyDescent="0.25">
      <c r="A1109" s="93">
        <v>68661</v>
      </c>
    </row>
    <row r="1110" spans="1:1" x14ac:dyDescent="0.25">
      <c r="A1110" s="93">
        <v>68668</v>
      </c>
    </row>
    <row r="1111" spans="1:1" x14ac:dyDescent="0.25">
      <c r="A1111" s="93">
        <v>68721</v>
      </c>
    </row>
    <row r="1112" spans="1:1" x14ac:dyDescent="0.25">
      <c r="A1112" s="93">
        <v>68722</v>
      </c>
    </row>
    <row r="1113" spans="1:1" x14ac:dyDescent="0.25">
      <c r="A1113" s="93">
        <v>68767</v>
      </c>
    </row>
    <row r="1114" spans="1:1" x14ac:dyDescent="0.25">
      <c r="A1114" s="93">
        <v>68779</v>
      </c>
    </row>
    <row r="1115" spans="1:1" x14ac:dyDescent="0.25">
      <c r="A1115" s="93">
        <v>68789</v>
      </c>
    </row>
    <row r="1116" spans="1:1" x14ac:dyDescent="0.25">
      <c r="A1116" s="93">
        <v>68829</v>
      </c>
    </row>
    <row r="1117" spans="1:1" x14ac:dyDescent="0.25">
      <c r="A1117" s="93">
        <v>68918</v>
      </c>
    </row>
    <row r="1118" spans="1:1" x14ac:dyDescent="0.25">
      <c r="A1118" s="93">
        <v>68953</v>
      </c>
    </row>
    <row r="1119" spans="1:1" x14ac:dyDescent="0.25">
      <c r="A1119" s="93">
        <v>68974</v>
      </c>
    </row>
    <row r="1120" spans="1:1" x14ac:dyDescent="0.25">
      <c r="A1120" s="93">
        <v>68987</v>
      </c>
    </row>
    <row r="1121" spans="1:1" x14ac:dyDescent="0.25">
      <c r="A1121" s="93">
        <v>68992</v>
      </c>
    </row>
    <row r="1122" spans="1:1" x14ac:dyDescent="0.25">
      <c r="A1122" s="93">
        <v>69027</v>
      </c>
    </row>
    <row r="1123" spans="1:1" x14ac:dyDescent="0.25">
      <c r="A1123" s="93">
        <v>69034</v>
      </c>
    </row>
    <row r="1124" spans="1:1" x14ac:dyDescent="0.25">
      <c r="A1124" s="93">
        <v>69078</v>
      </c>
    </row>
    <row r="1125" spans="1:1" x14ac:dyDescent="0.25">
      <c r="A1125" s="93">
        <v>69079</v>
      </c>
    </row>
    <row r="1126" spans="1:1" x14ac:dyDescent="0.25">
      <c r="A1126" s="93">
        <v>69124</v>
      </c>
    </row>
    <row r="1127" spans="1:1" x14ac:dyDescent="0.25">
      <c r="A1127" s="93">
        <v>69144</v>
      </c>
    </row>
    <row r="1128" spans="1:1" x14ac:dyDescent="0.25">
      <c r="A1128" s="93">
        <v>69154</v>
      </c>
    </row>
    <row r="1129" spans="1:1" x14ac:dyDescent="0.25">
      <c r="A1129" s="93">
        <v>69186</v>
      </c>
    </row>
    <row r="1130" spans="1:1" x14ac:dyDescent="0.25">
      <c r="A1130" s="93">
        <v>69283</v>
      </c>
    </row>
    <row r="1131" spans="1:1" x14ac:dyDescent="0.25">
      <c r="A1131" s="93">
        <v>69318</v>
      </c>
    </row>
    <row r="1132" spans="1:1" x14ac:dyDescent="0.25">
      <c r="A1132" s="93">
        <v>69339</v>
      </c>
    </row>
    <row r="1133" spans="1:1" x14ac:dyDescent="0.25">
      <c r="A1133" s="93">
        <v>69352</v>
      </c>
    </row>
    <row r="1134" spans="1:1" x14ac:dyDescent="0.25">
      <c r="A1134" s="93">
        <v>69357</v>
      </c>
    </row>
    <row r="1135" spans="1:1" x14ac:dyDescent="0.25">
      <c r="A1135" s="93">
        <v>69392</v>
      </c>
    </row>
    <row r="1136" spans="1:1" x14ac:dyDescent="0.25">
      <c r="A1136" s="93">
        <v>69399</v>
      </c>
    </row>
    <row r="1137" spans="1:1" x14ac:dyDescent="0.25">
      <c r="A1137" s="93">
        <v>69456</v>
      </c>
    </row>
    <row r="1138" spans="1:1" x14ac:dyDescent="0.25">
      <c r="A1138" s="93">
        <v>69457</v>
      </c>
    </row>
    <row r="1139" spans="1:1" x14ac:dyDescent="0.25">
      <c r="A1139" s="93">
        <v>69502</v>
      </c>
    </row>
    <row r="1140" spans="1:1" x14ac:dyDescent="0.25">
      <c r="A1140" s="93">
        <v>69509</v>
      </c>
    </row>
    <row r="1141" spans="1:1" x14ac:dyDescent="0.25">
      <c r="A1141" s="93">
        <v>69519</v>
      </c>
    </row>
    <row r="1142" spans="1:1" x14ac:dyDescent="0.25">
      <c r="A1142" s="93">
        <v>69564</v>
      </c>
    </row>
    <row r="1143" spans="1:1" x14ac:dyDescent="0.25">
      <c r="A1143" s="93">
        <v>69648</v>
      </c>
    </row>
    <row r="1144" spans="1:1" x14ac:dyDescent="0.25">
      <c r="A1144" s="93">
        <v>69683</v>
      </c>
    </row>
    <row r="1145" spans="1:1" x14ac:dyDescent="0.25">
      <c r="A1145" s="93">
        <v>69704</v>
      </c>
    </row>
    <row r="1146" spans="1:1" x14ac:dyDescent="0.25">
      <c r="A1146" s="93">
        <v>69717</v>
      </c>
    </row>
    <row r="1147" spans="1:1" x14ac:dyDescent="0.25">
      <c r="A1147" s="93">
        <v>69722</v>
      </c>
    </row>
    <row r="1148" spans="1:1" x14ac:dyDescent="0.25">
      <c r="A1148" s="93">
        <v>69757</v>
      </c>
    </row>
    <row r="1149" spans="1:1" x14ac:dyDescent="0.25">
      <c r="A1149" s="93">
        <v>69764</v>
      </c>
    </row>
    <row r="1150" spans="1:1" x14ac:dyDescent="0.25">
      <c r="A1150" s="93">
        <v>69813</v>
      </c>
    </row>
    <row r="1151" spans="1:1" x14ac:dyDescent="0.25">
      <c r="A1151" s="93">
        <v>69814</v>
      </c>
    </row>
    <row r="1152" spans="1:1" x14ac:dyDescent="0.25">
      <c r="A1152" s="93">
        <v>69859</v>
      </c>
    </row>
    <row r="1153" spans="1:1" x14ac:dyDescent="0.25">
      <c r="A1153" s="93">
        <v>69874</v>
      </c>
    </row>
    <row r="1154" spans="1:1" x14ac:dyDescent="0.25">
      <c r="A1154" s="93">
        <v>69884</v>
      </c>
    </row>
    <row r="1155" spans="1:1" x14ac:dyDescent="0.25">
      <c r="A1155" s="93">
        <v>69921</v>
      </c>
    </row>
    <row r="1156" spans="1:1" x14ac:dyDescent="0.25">
      <c r="A1156" s="93">
        <v>70013</v>
      </c>
    </row>
    <row r="1157" spans="1:1" x14ac:dyDescent="0.25">
      <c r="A1157" s="93">
        <v>70048</v>
      </c>
    </row>
    <row r="1158" spans="1:1" x14ac:dyDescent="0.25">
      <c r="A1158" s="93">
        <v>70069</v>
      </c>
    </row>
    <row r="1159" spans="1:1" x14ac:dyDescent="0.25">
      <c r="A1159" s="93">
        <v>70082</v>
      </c>
    </row>
    <row r="1160" spans="1:1" x14ac:dyDescent="0.25">
      <c r="A1160" s="93">
        <v>70087</v>
      </c>
    </row>
    <row r="1161" spans="1:1" x14ac:dyDescent="0.25">
      <c r="A1161" s="93">
        <v>70122</v>
      </c>
    </row>
    <row r="1162" spans="1:1" x14ac:dyDescent="0.25">
      <c r="A1162" s="93">
        <v>70129</v>
      </c>
    </row>
    <row r="1163" spans="1:1" x14ac:dyDescent="0.25">
      <c r="A1163" s="93">
        <v>70170</v>
      </c>
    </row>
    <row r="1164" spans="1:1" x14ac:dyDescent="0.25">
      <c r="A1164" s="93">
        <v>70171</v>
      </c>
    </row>
    <row r="1165" spans="1:1" x14ac:dyDescent="0.25">
      <c r="A1165" s="93">
        <v>70216</v>
      </c>
    </row>
    <row r="1166" spans="1:1" x14ac:dyDescent="0.25">
      <c r="A1166" s="93">
        <v>70240</v>
      </c>
    </row>
    <row r="1167" spans="1:1" x14ac:dyDescent="0.25">
      <c r="A1167" s="93">
        <v>70250</v>
      </c>
    </row>
    <row r="1168" spans="1:1" x14ac:dyDescent="0.25">
      <c r="A1168" s="93">
        <v>70278</v>
      </c>
    </row>
    <row r="1169" spans="1:1" x14ac:dyDescent="0.25">
      <c r="A1169" s="93">
        <v>70379</v>
      </c>
    </row>
    <row r="1170" spans="1:1" x14ac:dyDescent="0.25">
      <c r="A1170" s="93">
        <v>70414</v>
      </c>
    </row>
    <row r="1171" spans="1:1" x14ac:dyDescent="0.25">
      <c r="A1171" s="93">
        <v>70435</v>
      </c>
    </row>
    <row r="1172" spans="1:1" x14ac:dyDescent="0.25">
      <c r="A1172" s="93">
        <v>70448</v>
      </c>
    </row>
    <row r="1173" spans="1:1" x14ac:dyDescent="0.25">
      <c r="A1173" s="93">
        <v>70453</v>
      </c>
    </row>
    <row r="1174" spans="1:1" x14ac:dyDescent="0.25">
      <c r="A1174" s="93">
        <v>70488</v>
      </c>
    </row>
    <row r="1175" spans="1:1" x14ac:dyDescent="0.25">
      <c r="A1175" s="93">
        <v>70495</v>
      </c>
    </row>
    <row r="1176" spans="1:1" x14ac:dyDescent="0.25">
      <c r="A1176" s="93">
        <v>70548</v>
      </c>
    </row>
    <row r="1177" spans="1:1" x14ac:dyDescent="0.25">
      <c r="A1177" s="93">
        <v>70549</v>
      </c>
    </row>
    <row r="1178" spans="1:1" x14ac:dyDescent="0.25">
      <c r="A1178" s="93">
        <v>70594</v>
      </c>
    </row>
    <row r="1179" spans="1:1" x14ac:dyDescent="0.25">
      <c r="A1179" s="93">
        <v>70605</v>
      </c>
    </row>
    <row r="1180" spans="1:1" x14ac:dyDescent="0.25">
      <c r="A1180" s="93">
        <v>70615</v>
      </c>
    </row>
    <row r="1181" spans="1:1" x14ac:dyDescent="0.25">
      <c r="A1181" s="93">
        <v>70656</v>
      </c>
    </row>
    <row r="1182" spans="1:1" x14ac:dyDescent="0.25">
      <c r="A1182" s="93">
        <v>70744</v>
      </c>
    </row>
    <row r="1183" spans="1:1" x14ac:dyDescent="0.25">
      <c r="A1183" s="93">
        <v>70779</v>
      </c>
    </row>
    <row r="1184" spans="1:1" x14ac:dyDescent="0.25">
      <c r="A1184" s="93">
        <v>70800</v>
      </c>
    </row>
    <row r="1185" spans="1:1" x14ac:dyDescent="0.25">
      <c r="A1185" s="93">
        <v>70813</v>
      </c>
    </row>
    <row r="1186" spans="1:1" x14ac:dyDescent="0.25">
      <c r="A1186" s="93">
        <v>70818</v>
      </c>
    </row>
    <row r="1187" spans="1:1" x14ac:dyDescent="0.25">
      <c r="A1187" s="93">
        <v>70853</v>
      </c>
    </row>
    <row r="1188" spans="1:1" x14ac:dyDescent="0.25">
      <c r="A1188" s="93">
        <v>70860</v>
      </c>
    </row>
    <row r="1189" spans="1:1" x14ac:dyDescent="0.25">
      <c r="A1189" s="93">
        <v>70905</v>
      </c>
    </row>
    <row r="1190" spans="1:1" x14ac:dyDescent="0.25">
      <c r="A1190" s="93">
        <v>70906</v>
      </c>
    </row>
    <row r="1191" spans="1:1" x14ac:dyDescent="0.25">
      <c r="A1191" s="93">
        <v>70951</v>
      </c>
    </row>
    <row r="1192" spans="1:1" x14ac:dyDescent="0.25">
      <c r="A1192" s="93">
        <v>70970</v>
      </c>
    </row>
    <row r="1193" spans="1:1" x14ac:dyDescent="0.25">
      <c r="A1193" s="93">
        <v>70980</v>
      </c>
    </row>
    <row r="1194" spans="1:1" x14ac:dyDescent="0.25">
      <c r="A1194" s="93">
        <v>71013</v>
      </c>
    </row>
    <row r="1195" spans="1:1" x14ac:dyDescent="0.25">
      <c r="A1195" s="93">
        <v>71109</v>
      </c>
    </row>
    <row r="1196" spans="1:1" x14ac:dyDescent="0.25">
      <c r="A1196" s="93">
        <v>71144</v>
      </c>
    </row>
    <row r="1197" spans="1:1" x14ac:dyDescent="0.25">
      <c r="A1197" s="93">
        <v>71165</v>
      </c>
    </row>
    <row r="1198" spans="1:1" x14ac:dyDescent="0.25">
      <c r="A1198" s="93">
        <v>71178</v>
      </c>
    </row>
    <row r="1199" spans="1:1" x14ac:dyDescent="0.25">
      <c r="A1199" s="93">
        <v>71183</v>
      </c>
    </row>
    <row r="1200" spans="1:1" x14ac:dyDescent="0.25">
      <c r="A1200" s="93">
        <v>71218</v>
      </c>
    </row>
    <row r="1201" spans="1:1" x14ac:dyDescent="0.25">
      <c r="A1201" s="93">
        <v>71225</v>
      </c>
    </row>
    <row r="1202" spans="1:1" x14ac:dyDescent="0.25">
      <c r="A1202" s="93">
        <v>71290</v>
      </c>
    </row>
    <row r="1203" spans="1:1" x14ac:dyDescent="0.25">
      <c r="A1203" s="93">
        <v>71291</v>
      </c>
    </row>
    <row r="1204" spans="1:1" x14ac:dyDescent="0.25">
      <c r="A1204" s="93">
        <v>71335</v>
      </c>
    </row>
    <row r="1205" spans="1:1" x14ac:dyDescent="0.25">
      <c r="A1205" s="93">
        <v>71336</v>
      </c>
    </row>
    <row r="1206" spans="1:1" x14ac:dyDescent="0.25">
      <c r="A1206" s="93">
        <v>71345</v>
      </c>
    </row>
    <row r="1207" spans="1:1" x14ac:dyDescent="0.25">
      <c r="A1207" s="93">
        <v>71398</v>
      </c>
    </row>
    <row r="1208" spans="1:1" x14ac:dyDescent="0.25">
      <c r="A1208" s="93">
        <v>71474</v>
      </c>
    </row>
    <row r="1209" spans="1:1" x14ac:dyDescent="0.25">
      <c r="A1209" s="93">
        <v>71509</v>
      </c>
    </row>
    <row r="1210" spans="1:1" x14ac:dyDescent="0.25">
      <c r="A1210" s="93">
        <v>71530</v>
      </c>
    </row>
    <row r="1211" spans="1:1" x14ac:dyDescent="0.25">
      <c r="A1211" s="93">
        <v>71543</v>
      </c>
    </row>
    <row r="1212" spans="1:1" x14ac:dyDescent="0.25">
      <c r="A1212" s="93">
        <v>71548</v>
      </c>
    </row>
    <row r="1213" spans="1:1" x14ac:dyDescent="0.25">
      <c r="A1213" s="93">
        <v>71583</v>
      </c>
    </row>
    <row r="1214" spans="1:1" x14ac:dyDescent="0.25">
      <c r="A1214" s="93">
        <v>71590</v>
      </c>
    </row>
    <row r="1215" spans="1:1" x14ac:dyDescent="0.25">
      <c r="A1215" s="93">
        <v>71647</v>
      </c>
    </row>
    <row r="1216" spans="1:1" x14ac:dyDescent="0.25">
      <c r="A1216" s="93">
        <v>71648</v>
      </c>
    </row>
    <row r="1217" spans="1:1" x14ac:dyDescent="0.25">
      <c r="A1217" s="93">
        <v>71693</v>
      </c>
    </row>
    <row r="1218" spans="1:1" x14ac:dyDescent="0.25">
      <c r="A1218" s="93">
        <v>71701</v>
      </c>
    </row>
    <row r="1219" spans="1:1" x14ac:dyDescent="0.25">
      <c r="A1219" s="93">
        <v>71711</v>
      </c>
    </row>
    <row r="1220" spans="1:1" x14ac:dyDescent="0.25">
      <c r="A1220" s="93">
        <v>71755</v>
      </c>
    </row>
    <row r="1221" spans="1:1" x14ac:dyDescent="0.25">
      <c r="A1221" s="93">
        <v>71840</v>
      </c>
    </row>
    <row r="1222" spans="1:1" x14ac:dyDescent="0.25">
      <c r="A1222" s="93">
        <v>71875</v>
      </c>
    </row>
    <row r="1223" spans="1:1" x14ac:dyDescent="0.25">
      <c r="A1223" s="93">
        <v>71896</v>
      </c>
    </row>
    <row r="1224" spans="1:1" x14ac:dyDescent="0.25">
      <c r="A1224" s="93">
        <v>71909</v>
      </c>
    </row>
    <row r="1225" spans="1:1" x14ac:dyDescent="0.25">
      <c r="A1225" s="93">
        <v>71914</v>
      </c>
    </row>
    <row r="1226" spans="1:1" x14ac:dyDescent="0.25">
      <c r="A1226" s="93">
        <v>71949</v>
      </c>
    </row>
    <row r="1227" spans="1:1" x14ac:dyDescent="0.25">
      <c r="A1227" s="93">
        <v>71956</v>
      </c>
    </row>
    <row r="1228" spans="1:1" x14ac:dyDescent="0.25">
      <c r="A1228" s="93">
        <v>71997</v>
      </c>
    </row>
    <row r="1229" spans="1:1" x14ac:dyDescent="0.25">
      <c r="A1229" s="93">
        <v>71998</v>
      </c>
    </row>
    <row r="1230" spans="1:1" x14ac:dyDescent="0.25">
      <c r="A1230" s="93">
        <v>72043</v>
      </c>
    </row>
    <row r="1231" spans="1:1" x14ac:dyDescent="0.25">
      <c r="A1231" s="93">
        <v>72066</v>
      </c>
    </row>
    <row r="1232" spans="1:1" x14ac:dyDescent="0.25">
      <c r="A1232" s="93">
        <v>72076</v>
      </c>
    </row>
    <row r="1233" spans="1:1" x14ac:dyDescent="0.25">
      <c r="A1233" s="93">
        <v>72105</v>
      </c>
    </row>
    <row r="1234" spans="1:1" x14ac:dyDescent="0.25">
      <c r="A1234" s="93">
        <v>72205</v>
      </c>
    </row>
    <row r="1235" spans="1:1" x14ac:dyDescent="0.25">
      <c r="A1235" s="93">
        <v>72240</v>
      </c>
    </row>
    <row r="1236" spans="1:1" x14ac:dyDescent="0.25">
      <c r="A1236" s="93">
        <v>72261</v>
      </c>
    </row>
    <row r="1237" spans="1:1" x14ac:dyDescent="0.25">
      <c r="A1237" s="93">
        <v>72274</v>
      </c>
    </row>
    <row r="1238" spans="1:1" x14ac:dyDescent="0.25">
      <c r="A1238" s="93">
        <v>72279</v>
      </c>
    </row>
    <row r="1239" spans="1:1" x14ac:dyDescent="0.25">
      <c r="A1239" s="93">
        <v>72314</v>
      </c>
    </row>
    <row r="1240" spans="1:1" x14ac:dyDescent="0.25">
      <c r="A1240" s="93">
        <v>72321</v>
      </c>
    </row>
    <row r="1241" spans="1:1" x14ac:dyDescent="0.25">
      <c r="A1241" s="93">
        <v>72382</v>
      </c>
    </row>
    <row r="1242" spans="1:1" x14ac:dyDescent="0.25">
      <c r="A1242" s="93">
        <v>72383</v>
      </c>
    </row>
    <row r="1243" spans="1:1" x14ac:dyDescent="0.25">
      <c r="A1243" s="93">
        <v>72428</v>
      </c>
    </row>
    <row r="1244" spans="1:1" x14ac:dyDescent="0.25">
      <c r="A1244" s="93">
        <v>72431</v>
      </c>
    </row>
    <row r="1245" spans="1:1" x14ac:dyDescent="0.25">
      <c r="A1245" s="93">
        <v>72441</v>
      </c>
    </row>
    <row r="1246" spans="1:1" x14ac:dyDescent="0.25">
      <c r="A1246" s="93">
        <v>72490</v>
      </c>
    </row>
    <row r="1247" spans="1:1" x14ac:dyDescent="0.25">
      <c r="A1247" s="93">
        <v>72570</v>
      </c>
    </row>
    <row r="1248" spans="1:1" x14ac:dyDescent="0.25">
      <c r="A1248" s="93">
        <v>72605</v>
      </c>
    </row>
    <row r="1249" spans="1:1" x14ac:dyDescent="0.25">
      <c r="A1249" s="93">
        <v>72626</v>
      </c>
    </row>
    <row r="1250" spans="1:1" x14ac:dyDescent="0.25">
      <c r="A1250" s="93">
        <v>72639</v>
      </c>
    </row>
    <row r="1251" spans="1:1" x14ac:dyDescent="0.25">
      <c r="A1251" s="93">
        <v>72644</v>
      </c>
    </row>
    <row r="1252" spans="1:1" x14ac:dyDescent="0.25">
      <c r="A1252" s="93">
        <v>72679</v>
      </c>
    </row>
    <row r="1253" spans="1:1" x14ac:dyDescent="0.25">
      <c r="A1253" s="93">
        <v>72686</v>
      </c>
    </row>
    <row r="1254" spans="1:1" x14ac:dyDescent="0.25">
      <c r="A1254" s="93">
        <v>72739</v>
      </c>
    </row>
    <row r="1255" spans="1:1" x14ac:dyDescent="0.25">
      <c r="A1255" s="93">
        <v>72740</v>
      </c>
    </row>
    <row r="1256" spans="1:1" x14ac:dyDescent="0.25">
      <c r="A1256" s="93">
        <v>72785</v>
      </c>
    </row>
    <row r="1257" spans="1:1" x14ac:dyDescent="0.25">
      <c r="A1257" s="93">
        <v>72796</v>
      </c>
    </row>
    <row r="1258" spans="1:1" x14ac:dyDescent="0.25">
      <c r="A1258" s="93">
        <v>72806</v>
      </c>
    </row>
    <row r="1259" spans="1:1" x14ac:dyDescent="0.25">
      <c r="A1259" s="93">
        <v>72847</v>
      </c>
    </row>
    <row r="1260" spans="1:1" x14ac:dyDescent="0.25">
      <c r="A1260" s="93">
        <v>72935</v>
      </c>
    </row>
    <row r="1261" spans="1:1" x14ac:dyDescent="0.25">
      <c r="A1261" s="93">
        <v>72970</v>
      </c>
    </row>
    <row r="1262" spans="1:1" x14ac:dyDescent="0.25">
      <c r="A1262" s="93">
        <v>72991</v>
      </c>
    </row>
    <row r="1263" spans="1:1" x14ac:dyDescent="0.25">
      <c r="A1263" s="93">
        <v>73004</v>
      </c>
    </row>
    <row r="1264" spans="1:1" x14ac:dyDescent="0.25">
      <c r="A1264" s="93">
        <v>73009</v>
      </c>
    </row>
    <row r="1265" spans="1:1" x14ac:dyDescent="0.25">
      <c r="A1265" s="93">
        <v>73044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FDCA-FE55-4D95-AE3B-5E85B804D1FA}">
  <sheetPr codeName="Planilha10">
    <tabColor rgb="FF002060"/>
  </sheetPr>
  <dimension ref="B1:Q37"/>
  <sheetViews>
    <sheetView showGridLines="0" topLeftCell="D1" zoomScale="85" zoomScaleNormal="85" workbookViewId="0">
      <selection activeCell="L12" sqref="L12"/>
    </sheetView>
  </sheetViews>
  <sheetFormatPr defaultColWidth="8.7109375" defaultRowHeight="15" x14ac:dyDescent="0.25"/>
  <cols>
    <col min="2" max="2" width="26.7109375" bestFit="1" customWidth="1"/>
    <col min="3" max="3" width="20.140625" bestFit="1" customWidth="1"/>
    <col min="4" max="4" width="37.42578125" bestFit="1" customWidth="1"/>
    <col min="5" max="5" width="19.7109375" bestFit="1" customWidth="1"/>
    <col min="6" max="6" width="11.7109375" style="182" bestFit="1" customWidth="1"/>
    <col min="7" max="7" width="9.7109375" bestFit="1" customWidth="1"/>
    <col min="8" max="8" width="12" bestFit="1" customWidth="1"/>
    <col min="9" max="9" width="14.28515625" style="2" bestFit="1" customWidth="1"/>
    <col min="10" max="10" width="17.42578125" style="2" bestFit="1" customWidth="1"/>
    <col min="11" max="11" width="13.28515625" style="2" bestFit="1" customWidth="1"/>
    <col min="12" max="12" width="11" style="2" customWidth="1"/>
    <col min="13" max="13" width="9.28515625" style="2" customWidth="1"/>
    <col min="14" max="14" width="9" style="2" customWidth="1"/>
    <col min="15" max="15" width="9.42578125" style="2" bestFit="1" customWidth="1"/>
    <col min="16" max="16" width="7.7109375" style="2" customWidth="1"/>
    <col min="17" max="17" width="8.7109375" style="2"/>
  </cols>
  <sheetData>
    <row r="1" spans="2:17" ht="18.75" x14ac:dyDescent="0.3">
      <c r="B1" t="s">
        <v>165</v>
      </c>
      <c r="C1" t="s">
        <v>166</v>
      </c>
      <c r="D1" s="178" t="s">
        <v>167</v>
      </c>
      <c r="E1" s="179" t="s">
        <v>168</v>
      </c>
      <c r="F1" s="180" t="s">
        <v>100</v>
      </c>
      <c r="G1" s="179" t="s">
        <v>169</v>
      </c>
      <c r="H1" t="s">
        <v>170</v>
      </c>
      <c r="I1" s="14" t="s">
        <v>171</v>
      </c>
      <c r="J1" s="14"/>
      <c r="K1" s="181" t="s">
        <v>172</v>
      </c>
      <c r="L1" s="181" t="s">
        <v>173</v>
      </c>
      <c r="M1" s="181" t="s">
        <v>174</v>
      </c>
      <c r="N1" s="181" t="s">
        <v>175</v>
      </c>
      <c r="O1" s="181" t="s">
        <v>176</v>
      </c>
      <c r="P1" s="181" t="s">
        <v>177</v>
      </c>
      <c r="Q1" s="181" t="s">
        <v>178</v>
      </c>
    </row>
    <row r="2" spans="2:17" ht="18.75" x14ac:dyDescent="0.3">
      <c r="B2" s="182" t="s">
        <v>179</v>
      </c>
      <c r="C2" t="s">
        <v>180</v>
      </c>
      <c r="D2" s="183" t="s">
        <v>181</v>
      </c>
      <c r="E2" t="s">
        <v>182</v>
      </c>
      <c r="F2" s="182" t="s">
        <v>183</v>
      </c>
      <c r="G2" s="182" t="s">
        <v>184</v>
      </c>
      <c r="H2">
        <v>41378</v>
      </c>
      <c r="K2" s="184" t="s">
        <v>185</v>
      </c>
      <c r="L2" s="184" t="s">
        <v>186</v>
      </c>
      <c r="M2" s="184" t="s">
        <v>100</v>
      </c>
      <c r="N2" s="184" t="s">
        <v>187</v>
      </c>
      <c r="O2" s="184" t="s">
        <v>188</v>
      </c>
      <c r="P2" s="184" t="s">
        <v>138</v>
      </c>
      <c r="Q2" s="184">
        <v>210100</v>
      </c>
    </row>
    <row r="3" spans="2:17" ht="18.75" x14ac:dyDescent="0.3">
      <c r="B3" s="182" t="s">
        <v>189</v>
      </c>
      <c r="C3" t="s">
        <v>190</v>
      </c>
      <c r="D3" s="183" t="s">
        <v>191</v>
      </c>
      <c r="E3" t="s">
        <v>192</v>
      </c>
      <c r="F3" s="182" t="s">
        <v>193</v>
      </c>
      <c r="G3" s="182" t="s">
        <v>184</v>
      </c>
      <c r="H3">
        <v>413777</v>
      </c>
      <c r="I3" s="2" t="s">
        <v>194</v>
      </c>
      <c r="K3" s="184" t="s">
        <v>195</v>
      </c>
      <c r="L3" s="184" t="s">
        <v>196</v>
      </c>
      <c r="M3" s="184" t="s">
        <v>169</v>
      </c>
      <c r="N3" s="184" t="s">
        <v>197</v>
      </c>
      <c r="O3" s="184" t="s">
        <v>198</v>
      </c>
      <c r="P3" s="184" t="s">
        <v>137</v>
      </c>
      <c r="Q3" s="184">
        <v>760199</v>
      </c>
    </row>
    <row r="4" spans="2:17" ht="18.75" x14ac:dyDescent="0.3">
      <c r="B4" s="182" t="s">
        <v>199</v>
      </c>
      <c r="C4" t="s">
        <v>200</v>
      </c>
      <c r="D4" s="183" t="s">
        <v>201</v>
      </c>
      <c r="E4" t="s">
        <v>202</v>
      </c>
      <c r="F4" s="182" t="s">
        <v>203</v>
      </c>
      <c r="G4" s="182" t="s">
        <v>204</v>
      </c>
      <c r="K4" s="184" t="s">
        <v>205</v>
      </c>
      <c r="L4" s="184" t="s">
        <v>206</v>
      </c>
      <c r="M4" s="184" t="s">
        <v>207</v>
      </c>
      <c r="N4" s="184"/>
      <c r="O4" s="184" t="s">
        <v>208</v>
      </c>
      <c r="P4" s="184" t="s">
        <v>139</v>
      </c>
      <c r="Q4" s="184">
        <v>100000</v>
      </c>
    </row>
    <row r="5" spans="2:17" ht="18.75" x14ac:dyDescent="0.3">
      <c r="B5" s="182"/>
      <c r="C5" t="s">
        <v>209</v>
      </c>
      <c r="D5" s="183" t="s">
        <v>210</v>
      </c>
      <c r="E5" t="s">
        <v>211</v>
      </c>
      <c r="F5" s="182" t="s">
        <v>212</v>
      </c>
      <c r="G5" s="182" t="s">
        <v>213</v>
      </c>
      <c r="K5" s="184" t="s">
        <v>214</v>
      </c>
      <c r="L5" s="184" t="s">
        <v>215</v>
      </c>
      <c r="M5" s="184" t="s">
        <v>216</v>
      </c>
      <c r="N5" s="184"/>
      <c r="O5" s="184" t="s">
        <v>217</v>
      </c>
      <c r="P5" s="184"/>
      <c r="Q5" s="184"/>
    </row>
    <row r="6" spans="2:17" ht="18.75" x14ac:dyDescent="0.3">
      <c r="B6" s="182"/>
      <c r="C6" t="s">
        <v>218</v>
      </c>
      <c r="D6" s="183" t="s">
        <v>219</v>
      </c>
      <c r="E6" t="s">
        <v>220</v>
      </c>
      <c r="F6" s="182" t="s">
        <v>221</v>
      </c>
      <c r="G6" s="182" t="s">
        <v>222</v>
      </c>
      <c r="H6">
        <v>1</v>
      </c>
      <c r="K6" s="184" t="s">
        <v>223</v>
      </c>
      <c r="L6" s="184" t="s">
        <v>224</v>
      </c>
      <c r="M6" s="184"/>
      <c r="N6" s="184"/>
      <c r="O6" s="184" t="s">
        <v>225</v>
      </c>
      <c r="P6" s="184"/>
      <c r="Q6" s="184"/>
    </row>
    <row r="7" spans="2:17" ht="18.75" x14ac:dyDescent="0.3">
      <c r="B7" s="182"/>
      <c r="C7" t="s">
        <v>396</v>
      </c>
      <c r="D7" s="183"/>
      <c r="E7" t="s">
        <v>226</v>
      </c>
      <c r="F7" s="182" t="s">
        <v>227</v>
      </c>
      <c r="G7" s="182" t="s">
        <v>228</v>
      </c>
      <c r="K7" s="184" t="s">
        <v>229</v>
      </c>
      <c r="L7" s="184" t="s">
        <v>230</v>
      </c>
      <c r="M7" s="184"/>
      <c r="N7" s="184"/>
      <c r="O7" s="184" t="s">
        <v>231</v>
      </c>
      <c r="P7" s="184"/>
      <c r="Q7" s="184"/>
    </row>
    <row r="8" spans="2:17" ht="18.75" x14ac:dyDescent="0.3">
      <c r="B8" s="182"/>
      <c r="C8" t="s">
        <v>232</v>
      </c>
      <c r="D8" s="183" t="s">
        <v>233</v>
      </c>
      <c r="E8" t="s">
        <v>234</v>
      </c>
      <c r="F8" s="182" t="s">
        <v>235</v>
      </c>
      <c r="G8" s="182" t="s">
        <v>236</v>
      </c>
      <c r="K8" s="184" t="s">
        <v>237</v>
      </c>
      <c r="L8" s="184" t="s">
        <v>238</v>
      </c>
      <c r="M8" s="184"/>
      <c r="N8" s="184"/>
      <c r="O8" s="184" t="s">
        <v>239</v>
      </c>
      <c r="P8" s="184"/>
      <c r="Q8" s="184"/>
    </row>
    <row r="9" spans="2:17" ht="18.75" x14ac:dyDescent="0.3">
      <c r="B9" s="182" t="s">
        <v>240</v>
      </c>
      <c r="C9" t="s">
        <v>241</v>
      </c>
      <c r="D9" s="183" t="s">
        <v>242</v>
      </c>
      <c r="E9" t="s">
        <v>243</v>
      </c>
      <c r="F9" s="182" t="s">
        <v>244</v>
      </c>
      <c r="G9" s="182" t="s">
        <v>245</v>
      </c>
      <c r="H9">
        <v>1085164</v>
      </c>
      <c r="K9" s="184"/>
      <c r="L9" s="184" t="s">
        <v>356</v>
      </c>
      <c r="M9" s="184"/>
      <c r="N9" s="184"/>
      <c r="O9" s="184"/>
      <c r="P9" s="184"/>
      <c r="Q9" s="184"/>
    </row>
    <row r="10" spans="2:17" ht="18.75" x14ac:dyDescent="0.3">
      <c r="B10" s="182"/>
      <c r="C10" t="s">
        <v>246</v>
      </c>
      <c r="D10" s="183" t="s">
        <v>247</v>
      </c>
      <c r="E10" t="s">
        <v>248</v>
      </c>
      <c r="F10" s="182" t="s">
        <v>249</v>
      </c>
      <c r="G10" s="182"/>
      <c r="H10">
        <v>1372044</v>
      </c>
      <c r="I10" s="2" t="s">
        <v>194</v>
      </c>
      <c r="K10" s="184"/>
      <c r="L10" s="184" t="s">
        <v>357</v>
      </c>
      <c r="M10" s="184"/>
      <c r="N10" s="184"/>
      <c r="O10" s="184"/>
      <c r="P10" s="184"/>
      <c r="Q10" s="184"/>
    </row>
    <row r="11" spans="2:17" ht="18.75" x14ac:dyDescent="0.3">
      <c r="B11" s="182"/>
      <c r="C11" t="s">
        <v>250</v>
      </c>
      <c r="D11" s="183" t="s">
        <v>251</v>
      </c>
      <c r="E11" t="s">
        <v>252</v>
      </c>
      <c r="F11" s="182" t="s">
        <v>253</v>
      </c>
      <c r="G11" s="182" t="s">
        <v>254</v>
      </c>
      <c r="H11">
        <v>1085332</v>
      </c>
      <c r="I11" s="2" t="s">
        <v>194</v>
      </c>
      <c r="K11" s="184"/>
      <c r="L11" s="184" t="s">
        <v>397</v>
      </c>
      <c r="M11" s="184"/>
      <c r="N11" s="184"/>
      <c r="O11" s="184"/>
      <c r="P11" s="184"/>
      <c r="Q11" s="184"/>
    </row>
    <row r="12" spans="2:17" ht="18.75" x14ac:dyDescent="0.3">
      <c r="B12" s="182"/>
      <c r="C12" t="s">
        <v>255</v>
      </c>
      <c r="D12" s="183" t="s">
        <v>256</v>
      </c>
      <c r="E12" t="s">
        <v>257</v>
      </c>
      <c r="F12" s="182" t="s">
        <v>258</v>
      </c>
      <c r="G12" s="182" t="s">
        <v>259</v>
      </c>
      <c r="K12" s="184"/>
      <c r="L12" s="184"/>
      <c r="M12" s="184"/>
      <c r="N12" s="184"/>
      <c r="O12" s="184"/>
      <c r="P12" s="184"/>
      <c r="Q12" s="184"/>
    </row>
    <row r="13" spans="2:17" ht="18.75" x14ac:dyDescent="0.3">
      <c r="B13" s="182" t="s">
        <v>260</v>
      </c>
      <c r="C13" t="s">
        <v>261</v>
      </c>
      <c r="D13" s="183" t="s">
        <v>262</v>
      </c>
      <c r="E13" t="s">
        <v>263</v>
      </c>
      <c r="F13" s="182" t="s">
        <v>264</v>
      </c>
      <c r="G13" s="182" t="s">
        <v>265</v>
      </c>
      <c r="K13" s="184"/>
      <c r="L13" s="184"/>
      <c r="M13" s="184"/>
      <c r="N13" s="184"/>
      <c r="O13" s="184"/>
      <c r="P13" s="184"/>
      <c r="Q13" s="184"/>
    </row>
    <row r="14" spans="2:17" ht="18.75" x14ac:dyDescent="0.3">
      <c r="B14" s="182"/>
      <c r="C14" t="s">
        <v>266</v>
      </c>
      <c r="D14" s="183" t="s">
        <v>267</v>
      </c>
      <c r="E14" t="s">
        <v>268</v>
      </c>
      <c r="F14" s="182" t="s">
        <v>269</v>
      </c>
      <c r="G14" s="182"/>
      <c r="H14">
        <v>1084876</v>
      </c>
      <c r="I14" s="2" t="s">
        <v>270</v>
      </c>
      <c r="K14" s="184"/>
      <c r="L14" s="184"/>
      <c r="M14" s="184"/>
      <c r="N14" s="184"/>
      <c r="O14" s="184"/>
      <c r="P14" s="184"/>
      <c r="Q14" s="184"/>
    </row>
    <row r="15" spans="2:17" x14ac:dyDescent="0.25">
      <c r="B15" s="182"/>
      <c r="C15" t="s">
        <v>271</v>
      </c>
      <c r="D15" s="183" t="s">
        <v>272</v>
      </c>
      <c r="E15" t="s">
        <v>273</v>
      </c>
      <c r="F15" s="182" t="s">
        <v>274</v>
      </c>
      <c r="G15" s="182" t="s">
        <v>275</v>
      </c>
    </row>
    <row r="16" spans="2:17" x14ac:dyDescent="0.25">
      <c r="B16" s="182"/>
      <c r="C16" t="s">
        <v>276</v>
      </c>
      <c r="D16" s="183" t="s">
        <v>277</v>
      </c>
      <c r="E16" t="s">
        <v>278</v>
      </c>
      <c r="F16" s="182" t="s">
        <v>279</v>
      </c>
      <c r="G16" s="182"/>
    </row>
    <row r="17" spans="2:9" x14ac:dyDescent="0.25">
      <c r="B17" s="182"/>
      <c r="C17" t="s">
        <v>280</v>
      </c>
      <c r="D17" s="183" t="s">
        <v>281</v>
      </c>
      <c r="E17" t="s">
        <v>282</v>
      </c>
      <c r="F17" s="182" t="s">
        <v>283</v>
      </c>
      <c r="G17" s="182"/>
    </row>
    <row r="18" spans="2:9" x14ac:dyDescent="0.25">
      <c r="B18" s="182"/>
      <c r="C18" t="s">
        <v>284</v>
      </c>
      <c r="D18" s="183" t="s">
        <v>285</v>
      </c>
      <c r="E18" t="s">
        <v>286</v>
      </c>
      <c r="F18" s="182" t="s">
        <v>287</v>
      </c>
      <c r="G18" s="182" t="s">
        <v>288</v>
      </c>
      <c r="H18">
        <v>1372023</v>
      </c>
    </row>
    <row r="19" spans="2:9" x14ac:dyDescent="0.25">
      <c r="B19" s="182"/>
      <c r="C19" t="s">
        <v>289</v>
      </c>
      <c r="D19" s="183" t="s">
        <v>290</v>
      </c>
      <c r="E19" t="s">
        <v>291</v>
      </c>
      <c r="F19" s="182" t="s">
        <v>292</v>
      </c>
      <c r="G19" s="182"/>
    </row>
    <row r="20" spans="2:9" x14ac:dyDescent="0.25">
      <c r="B20" s="182"/>
      <c r="D20" s="183"/>
      <c r="G20" s="182"/>
    </row>
    <row r="21" spans="2:9" x14ac:dyDescent="0.25">
      <c r="B21" s="182"/>
      <c r="C21" t="s">
        <v>345</v>
      </c>
      <c r="D21" s="183" t="s">
        <v>344</v>
      </c>
      <c r="E21" t="s">
        <v>343</v>
      </c>
      <c r="F21" s="182" t="s">
        <v>346</v>
      </c>
      <c r="G21" s="182" t="s">
        <v>347</v>
      </c>
    </row>
    <row r="22" spans="2:9" x14ac:dyDescent="0.25">
      <c r="B22" s="182"/>
      <c r="C22" t="s">
        <v>340</v>
      </c>
      <c r="D22" s="183" t="s">
        <v>339</v>
      </c>
      <c r="E22" t="s">
        <v>338</v>
      </c>
      <c r="F22" s="182" t="s">
        <v>341</v>
      </c>
      <c r="G22" s="182" t="s">
        <v>342</v>
      </c>
    </row>
    <row r="23" spans="2:9" x14ac:dyDescent="0.25">
      <c r="B23" s="182"/>
      <c r="C23" t="s">
        <v>334</v>
      </c>
      <c r="D23" s="183" t="s">
        <v>335</v>
      </c>
      <c r="E23" t="s">
        <v>333</v>
      </c>
      <c r="F23" s="182" t="s">
        <v>336</v>
      </c>
      <c r="G23" s="182" t="s">
        <v>337</v>
      </c>
    </row>
    <row r="24" spans="2:9" x14ac:dyDescent="0.25">
      <c r="B24" s="182"/>
      <c r="C24" t="s">
        <v>293</v>
      </c>
      <c r="D24" s="183"/>
      <c r="E24" t="s">
        <v>294</v>
      </c>
      <c r="F24" s="182" t="s">
        <v>295</v>
      </c>
      <c r="G24" s="182" t="s">
        <v>296</v>
      </c>
    </row>
    <row r="25" spans="2:9" x14ac:dyDescent="0.25">
      <c r="B25" s="182"/>
      <c r="C25" t="s">
        <v>297</v>
      </c>
      <c r="D25" s="183"/>
      <c r="E25" t="s">
        <v>298</v>
      </c>
      <c r="F25" s="182" t="s">
        <v>299</v>
      </c>
      <c r="G25" s="182" t="s">
        <v>300</v>
      </c>
    </row>
    <row r="26" spans="2:9" x14ac:dyDescent="0.25">
      <c r="B26" s="182"/>
      <c r="C26" t="s">
        <v>301</v>
      </c>
      <c r="D26" s="183"/>
      <c r="E26" t="s">
        <v>302</v>
      </c>
      <c r="F26" s="182" t="s">
        <v>303</v>
      </c>
      <c r="G26" s="182" t="s">
        <v>304</v>
      </c>
    </row>
    <row r="27" spans="2:9" x14ac:dyDescent="0.25">
      <c r="B27" s="182"/>
      <c r="C27" t="s">
        <v>305</v>
      </c>
      <c r="D27" s="183"/>
      <c r="E27" t="s">
        <v>306</v>
      </c>
      <c r="F27" s="182" t="s">
        <v>307</v>
      </c>
      <c r="G27" s="182" t="s">
        <v>308</v>
      </c>
    </row>
    <row r="28" spans="2:9" x14ac:dyDescent="0.25">
      <c r="B28" s="182"/>
      <c r="C28" t="s">
        <v>309</v>
      </c>
      <c r="D28" s="183"/>
      <c r="E28" t="s">
        <v>310</v>
      </c>
      <c r="F28" s="182" t="s">
        <v>311</v>
      </c>
      <c r="G28" s="182" t="s">
        <v>312</v>
      </c>
    </row>
    <row r="29" spans="2:9" x14ac:dyDescent="0.25">
      <c r="B29" s="182"/>
      <c r="C29" t="s">
        <v>313</v>
      </c>
      <c r="D29" s="183"/>
      <c r="E29" t="s">
        <v>314</v>
      </c>
      <c r="F29" s="182" t="s">
        <v>315</v>
      </c>
      <c r="G29" s="182" t="s">
        <v>316</v>
      </c>
      <c r="I29" s="2" t="s">
        <v>194</v>
      </c>
    </row>
    <row r="30" spans="2:9" x14ac:dyDescent="0.25">
      <c r="B30" s="182"/>
      <c r="C30" t="s">
        <v>317</v>
      </c>
      <c r="D30" s="183"/>
      <c r="E30" t="s">
        <v>318</v>
      </c>
      <c r="G30" s="182" t="s">
        <v>319</v>
      </c>
    </row>
    <row r="31" spans="2:9" x14ac:dyDescent="0.25">
      <c r="B31" s="182"/>
      <c r="C31" t="s">
        <v>350</v>
      </c>
      <c r="D31" s="183" t="s">
        <v>349</v>
      </c>
      <c r="E31" t="s">
        <v>348</v>
      </c>
      <c r="F31" s="182" t="s">
        <v>351</v>
      </c>
      <c r="G31" s="182" t="s">
        <v>352</v>
      </c>
    </row>
    <row r="32" spans="2:9" x14ac:dyDescent="0.25">
      <c r="B32" s="182"/>
      <c r="C32" t="s">
        <v>368</v>
      </c>
      <c r="D32" s="183"/>
      <c r="E32" t="s">
        <v>370</v>
      </c>
      <c r="G32" s="182" t="s">
        <v>369</v>
      </c>
    </row>
    <row r="33" spans="2:7" x14ac:dyDescent="0.25">
      <c r="B33" s="182"/>
      <c r="C33" t="s">
        <v>320</v>
      </c>
      <c r="D33" s="183"/>
      <c r="E33" t="s">
        <v>321</v>
      </c>
      <c r="F33" s="182" t="s">
        <v>322</v>
      </c>
      <c r="G33" s="182"/>
    </row>
    <row r="34" spans="2:7" x14ac:dyDescent="0.25">
      <c r="B34" s="182"/>
      <c r="C34" t="s">
        <v>371</v>
      </c>
      <c r="D34" s="183"/>
      <c r="E34" t="s">
        <v>373</v>
      </c>
      <c r="G34" s="182" t="s">
        <v>372</v>
      </c>
    </row>
    <row r="35" spans="2:7" x14ac:dyDescent="0.25">
      <c r="B35" s="182"/>
      <c r="C35" t="s">
        <v>375</v>
      </c>
      <c r="D35" s="183"/>
      <c r="E35" t="s">
        <v>374</v>
      </c>
      <c r="G35" s="182" t="s">
        <v>376</v>
      </c>
    </row>
    <row r="36" spans="2:7" x14ac:dyDescent="0.25">
      <c r="B36" s="182"/>
      <c r="C36" t="s">
        <v>377</v>
      </c>
      <c r="D36" s="183"/>
      <c r="E36" t="s">
        <v>379</v>
      </c>
      <c r="G36" s="182" t="s">
        <v>378</v>
      </c>
    </row>
    <row r="37" spans="2:7" x14ac:dyDescent="0.25">
      <c r="B37" s="182"/>
      <c r="C37" t="s">
        <v>393</v>
      </c>
      <c r="D37" s="183"/>
      <c r="E37" t="s">
        <v>395</v>
      </c>
      <c r="G37" s="182" t="s">
        <v>394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57B70-4846-4655-BC64-A16CB2ED3D19}">
  <sheetPr codeName="Planilha20">
    <tabColor rgb="FF002060"/>
  </sheetPr>
  <dimension ref="B1:CK39"/>
  <sheetViews>
    <sheetView showGridLines="0" workbookViewId="0">
      <selection activeCell="M24" sqref="M24"/>
    </sheetView>
  </sheetViews>
  <sheetFormatPr defaultColWidth="8.7109375" defaultRowHeight="15" x14ac:dyDescent="0.25"/>
  <cols>
    <col min="2" max="2" width="13" bestFit="1" customWidth="1"/>
    <col min="3" max="6" width="8.7109375" bestFit="1" customWidth="1"/>
    <col min="7" max="8" width="11.5703125" bestFit="1" customWidth="1"/>
    <col min="9" max="45" width="11.42578125" customWidth="1"/>
    <col min="46" max="47" width="11.42578125" bestFit="1" customWidth="1"/>
    <col min="48" max="83" width="11.42578125" customWidth="1"/>
    <col min="84" max="84" width="11.42578125" bestFit="1" customWidth="1"/>
    <col min="85" max="85" width="17.7109375" bestFit="1" customWidth="1"/>
    <col min="86" max="86" width="10.140625" bestFit="1" customWidth="1"/>
    <col min="87" max="87" width="9.28515625" bestFit="1" customWidth="1"/>
  </cols>
  <sheetData>
    <row r="1" spans="2:89" x14ac:dyDescent="0.25">
      <c r="B1" t="s">
        <v>400</v>
      </c>
      <c r="C1" t="s">
        <v>117</v>
      </c>
      <c r="D1" t="s">
        <v>118</v>
      </c>
      <c r="E1" t="s">
        <v>119</v>
      </c>
      <c r="F1" t="s">
        <v>120</v>
      </c>
      <c r="G1" t="s">
        <v>121</v>
      </c>
      <c r="H1" t="s">
        <v>122</v>
      </c>
      <c r="I1" s="128"/>
    </row>
    <row r="2" spans="2:89" x14ac:dyDescent="0.25">
      <c r="B2" t="s">
        <v>123</v>
      </c>
      <c r="C2">
        <v>0.12859999999999999</v>
      </c>
      <c r="D2">
        <v>1.7600000000000001E-2</v>
      </c>
      <c r="E2">
        <v>-4.8500000000000001E-2</v>
      </c>
      <c r="F2">
        <v>5.0299999999999997E-2</v>
      </c>
      <c r="G2">
        <v>0.64339999999999997</v>
      </c>
      <c r="H2">
        <v>0.27660000000000001</v>
      </c>
      <c r="I2" s="128"/>
    </row>
    <row r="3" spans="2:89" x14ac:dyDescent="0.25">
      <c r="B3" t="s">
        <v>1</v>
      </c>
      <c r="C3">
        <v>6.54E-2</v>
      </c>
      <c r="D3">
        <v>2.7E-2</v>
      </c>
      <c r="E3">
        <v>-2.93E-2</v>
      </c>
      <c r="F3">
        <v>3.7699999999999997E-2</v>
      </c>
      <c r="G3">
        <v>1.2248000000000001</v>
      </c>
      <c r="H3">
        <v>0.48049999999999998</v>
      </c>
      <c r="I3" s="128"/>
    </row>
    <row r="4" spans="2:89" x14ac:dyDescent="0.25">
      <c r="CG4" s="128"/>
    </row>
    <row r="5" spans="2:89" x14ac:dyDescent="0.25">
      <c r="CG5" s="128"/>
    </row>
    <row r="6" spans="2:89" x14ac:dyDescent="0.25">
      <c r="CG6" s="128"/>
    </row>
    <row r="7" spans="2:89" x14ac:dyDescent="0.25">
      <c r="CG7" s="128"/>
    </row>
    <row r="8" spans="2:89" x14ac:dyDescent="0.25">
      <c r="CG8" s="128"/>
    </row>
    <row r="9" spans="2:89" x14ac:dyDescent="0.25">
      <c r="CG9" s="128"/>
      <c r="CK9" s="116"/>
    </row>
    <row r="10" spans="2:89" x14ac:dyDescent="0.25">
      <c r="CG10" s="128"/>
      <c r="CK10" s="116"/>
    </row>
    <row r="11" spans="2:89" x14ac:dyDescent="0.25">
      <c r="CG11" s="128"/>
    </row>
    <row r="12" spans="2:89" x14ac:dyDescent="0.25">
      <c r="CG12" s="128"/>
    </row>
    <row r="13" spans="2:89" x14ac:dyDescent="0.25">
      <c r="CG13" s="128"/>
    </row>
    <row r="14" spans="2:89" x14ac:dyDescent="0.25">
      <c r="CG14" s="128"/>
    </row>
    <row r="15" spans="2:89" x14ac:dyDescent="0.25">
      <c r="CG15" s="128"/>
    </row>
    <row r="16" spans="2:89" x14ac:dyDescent="0.25">
      <c r="CG16" s="128"/>
    </row>
    <row r="17" spans="85:85" x14ac:dyDescent="0.25">
      <c r="CG17" s="128"/>
    </row>
    <row r="18" spans="85:85" x14ac:dyDescent="0.25">
      <c r="CG18" s="128"/>
    </row>
    <row r="19" spans="85:85" x14ac:dyDescent="0.25">
      <c r="CG19" s="128"/>
    </row>
    <row r="20" spans="85:85" x14ac:dyDescent="0.25">
      <c r="CG20" s="128"/>
    </row>
    <row r="21" spans="85:85" x14ac:dyDescent="0.25">
      <c r="CG21" s="128"/>
    </row>
    <row r="22" spans="85:85" x14ac:dyDescent="0.25">
      <c r="CG22" s="128"/>
    </row>
    <row r="23" spans="85:85" x14ac:dyDescent="0.25">
      <c r="CG23" s="128"/>
    </row>
    <row r="24" spans="85:85" x14ac:dyDescent="0.25">
      <c r="CG24" s="128"/>
    </row>
    <row r="25" spans="85:85" x14ac:dyDescent="0.25">
      <c r="CG25" s="128"/>
    </row>
    <row r="26" spans="85:85" x14ac:dyDescent="0.25">
      <c r="CG26" s="128"/>
    </row>
    <row r="27" spans="85:85" x14ac:dyDescent="0.25">
      <c r="CG27" s="128"/>
    </row>
    <row r="28" spans="85:85" x14ac:dyDescent="0.25">
      <c r="CG28" s="128"/>
    </row>
    <row r="29" spans="85:85" x14ac:dyDescent="0.25">
      <c r="CG29" s="128"/>
    </row>
    <row r="30" spans="85:85" x14ac:dyDescent="0.25">
      <c r="CG30" s="128"/>
    </row>
    <row r="31" spans="85:85" x14ac:dyDescent="0.25">
      <c r="CG31" s="128"/>
    </row>
    <row r="32" spans="85:85" x14ac:dyDescent="0.25">
      <c r="CG32" s="128"/>
    </row>
    <row r="33" spans="85:85" x14ac:dyDescent="0.25">
      <c r="CG33" s="128"/>
    </row>
    <row r="34" spans="85:85" x14ac:dyDescent="0.25">
      <c r="CG34" s="128"/>
    </row>
    <row r="35" spans="85:85" x14ac:dyDescent="0.25">
      <c r="CG35" s="128"/>
    </row>
    <row r="36" spans="85:85" x14ac:dyDescent="0.25">
      <c r="CG36" s="128"/>
    </row>
    <row r="37" spans="85:85" x14ac:dyDescent="0.25">
      <c r="CG37" s="128"/>
    </row>
    <row r="38" spans="85:85" x14ac:dyDescent="0.25">
      <c r="CG38" s="128"/>
    </row>
    <row r="39" spans="85:85" x14ac:dyDescent="0.25">
      <c r="CG39" s="128"/>
    </row>
  </sheetData>
  <phoneticPr fontId="1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600E2-4FA3-4ABB-87E1-EAFFF5AFE9EA}">
  <sheetPr codeName="Planilha7"/>
  <dimension ref="B1:H279"/>
  <sheetViews>
    <sheetView workbookViewId="0">
      <selection activeCell="U37" sqref="U37"/>
    </sheetView>
  </sheetViews>
  <sheetFormatPr defaultColWidth="8.7109375" defaultRowHeight="15" x14ac:dyDescent="0.25"/>
  <cols>
    <col min="2" max="2" width="6" bestFit="1" customWidth="1"/>
    <col min="3" max="3" width="8.42578125" bestFit="1" customWidth="1"/>
    <col min="4" max="4" width="9.140625" bestFit="1" customWidth="1"/>
  </cols>
  <sheetData>
    <row r="1" spans="2:8" x14ac:dyDescent="0.25">
      <c r="G1" s="2" t="s">
        <v>2</v>
      </c>
      <c r="H1" s="82" t="s">
        <v>3</v>
      </c>
    </row>
    <row r="2" spans="2:8" x14ac:dyDescent="0.25">
      <c r="B2" t="s">
        <v>106</v>
      </c>
      <c r="C2" t="s">
        <v>107</v>
      </c>
      <c r="D2" t="s">
        <v>108</v>
      </c>
    </row>
    <row r="3" spans="2:8" x14ac:dyDescent="0.25">
      <c r="B3" s="228">
        <v>1</v>
      </c>
      <c r="C3" s="228">
        <v>14.65</v>
      </c>
      <c r="D3" s="228">
        <v>14.65</v>
      </c>
    </row>
    <row r="4" spans="2:8" x14ac:dyDescent="0.25">
      <c r="B4" s="228">
        <v>7</v>
      </c>
      <c r="C4" s="228">
        <v>14.63</v>
      </c>
      <c r="D4" s="228">
        <v>14.63</v>
      </c>
    </row>
    <row r="5" spans="2:8" x14ac:dyDescent="0.25">
      <c r="B5" s="228">
        <v>8</v>
      </c>
      <c r="C5" s="228">
        <v>14.63</v>
      </c>
      <c r="D5" s="228">
        <v>14.63</v>
      </c>
    </row>
    <row r="6" spans="2:8" x14ac:dyDescent="0.25">
      <c r="B6" s="228">
        <v>12</v>
      </c>
      <c r="C6" s="228">
        <v>14.63</v>
      </c>
      <c r="D6" s="228">
        <v>14.63</v>
      </c>
    </row>
    <row r="7" spans="2:8" x14ac:dyDescent="0.25">
      <c r="B7" s="228">
        <v>13</v>
      </c>
      <c r="C7" s="228">
        <v>14.63</v>
      </c>
      <c r="D7" s="228">
        <v>14.63</v>
      </c>
    </row>
    <row r="8" spans="2:8" x14ac:dyDescent="0.25">
      <c r="B8" s="228">
        <v>14</v>
      </c>
      <c r="C8" s="228">
        <v>14.63</v>
      </c>
      <c r="D8" s="228">
        <v>14.63</v>
      </c>
    </row>
    <row r="9" spans="2:8" x14ac:dyDescent="0.25">
      <c r="B9" s="228">
        <v>18</v>
      </c>
      <c r="C9" s="228">
        <v>14.63</v>
      </c>
      <c r="D9" s="228">
        <v>14.63</v>
      </c>
    </row>
    <row r="10" spans="2:8" x14ac:dyDescent="0.25">
      <c r="B10" s="228">
        <v>21</v>
      </c>
      <c r="C10" s="228">
        <v>14.58</v>
      </c>
      <c r="D10" s="228">
        <v>14.58</v>
      </c>
    </row>
    <row r="11" spans="2:8" x14ac:dyDescent="0.25">
      <c r="B11" s="228">
        <v>27</v>
      </c>
      <c r="C11" s="228">
        <v>14.53</v>
      </c>
      <c r="D11" s="228">
        <v>14.53</v>
      </c>
    </row>
    <row r="12" spans="2:8" x14ac:dyDescent="0.25">
      <c r="B12" s="228">
        <v>29</v>
      </c>
      <c r="C12" s="228">
        <v>14.52</v>
      </c>
      <c r="D12" s="228">
        <v>14.52</v>
      </c>
    </row>
    <row r="13" spans="2:8" x14ac:dyDescent="0.25">
      <c r="B13" s="228">
        <v>32</v>
      </c>
      <c r="C13" s="228">
        <v>14.51</v>
      </c>
      <c r="D13" s="228">
        <v>14.51</v>
      </c>
    </row>
    <row r="14" spans="2:8" x14ac:dyDescent="0.25">
      <c r="B14" s="228">
        <v>33</v>
      </c>
      <c r="C14" s="228">
        <v>14.51</v>
      </c>
      <c r="D14" s="228">
        <v>14.51</v>
      </c>
    </row>
    <row r="15" spans="2:8" x14ac:dyDescent="0.25">
      <c r="B15" s="228">
        <v>34</v>
      </c>
      <c r="C15" s="228">
        <v>14.5</v>
      </c>
      <c r="D15" s="228">
        <v>14.5</v>
      </c>
    </row>
    <row r="16" spans="2:8" x14ac:dyDescent="0.25">
      <c r="B16" s="228">
        <v>35</v>
      </c>
      <c r="C16" s="228">
        <v>14.5</v>
      </c>
      <c r="D16" s="228">
        <v>14.5</v>
      </c>
    </row>
    <row r="17" spans="2:4" x14ac:dyDescent="0.25">
      <c r="B17" s="228">
        <v>41</v>
      </c>
      <c r="C17" s="228">
        <v>14.48</v>
      </c>
      <c r="D17" s="228">
        <v>14.48</v>
      </c>
    </row>
    <row r="18" spans="2:4" x14ac:dyDescent="0.25">
      <c r="B18" s="228">
        <v>43</v>
      </c>
      <c r="C18" s="228">
        <v>14.48</v>
      </c>
      <c r="D18" s="228">
        <v>14.48</v>
      </c>
    </row>
    <row r="19" spans="2:4" x14ac:dyDescent="0.25">
      <c r="B19" s="228">
        <v>46</v>
      </c>
      <c r="C19" s="228">
        <v>14.48</v>
      </c>
      <c r="D19" s="228">
        <v>14.48</v>
      </c>
    </row>
    <row r="20" spans="2:4" x14ac:dyDescent="0.25">
      <c r="B20" s="228">
        <v>60</v>
      </c>
      <c r="C20" s="228">
        <v>14.44</v>
      </c>
      <c r="D20" s="228">
        <v>14.44</v>
      </c>
    </row>
    <row r="21" spans="2:4" x14ac:dyDescent="0.25">
      <c r="B21" s="228">
        <v>61</v>
      </c>
      <c r="C21" s="228">
        <v>14.43</v>
      </c>
      <c r="D21" s="228">
        <v>14.43</v>
      </c>
    </row>
    <row r="22" spans="2:4" x14ac:dyDescent="0.25">
      <c r="B22" s="228">
        <v>62</v>
      </c>
      <c r="C22" s="228">
        <v>14.43</v>
      </c>
      <c r="D22" s="228">
        <v>14.43</v>
      </c>
    </row>
    <row r="23" spans="2:4" x14ac:dyDescent="0.25">
      <c r="B23" s="228">
        <v>63</v>
      </c>
      <c r="C23" s="228">
        <v>14.43</v>
      </c>
      <c r="D23" s="228">
        <v>14.43</v>
      </c>
    </row>
    <row r="24" spans="2:4" x14ac:dyDescent="0.25">
      <c r="B24" s="228">
        <v>64</v>
      </c>
      <c r="C24" s="228">
        <v>14.43</v>
      </c>
      <c r="D24" s="228">
        <v>14.43</v>
      </c>
    </row>
    <row r="25" spans="2:4" x14ac:dyDescent="0.25">
      <c r="B25" s="228">
        <v>71</v>
      </c>
      <c r="C25" s="228">
        <v>14.41</v>
      </c>
      <c r="D25" s="228">
        <v>14.41</v>
      </c>
    </row>
    <row r="26" spans="2:4" x14ac:dyDescent="0.25">
      <c r="B26" s="228">
        <v>74</v>
      </c>
      <c r="C26" s="228">
        <v>14.41</v>
      </c>
      <c r="D26" s="228">
        <v>14.41</v>
      </c>
    </row>
    <row r="27" spans="2:4" x14ac:dyDescent="0.25">
      <c r="B27" s="228">
        <v>75</v>
      </c>
      <c r="C27" s="228">
        <v>14.41</v>
      </c>
      <c r="D27" s="228">
        <v>14.41</v>
      </c>
    </row>
    <row r="28" spans="2:4" x14ac:dyDescent="0.25">
      <c r="B28" s="228">
        <v>76</v>
      </c>
      <c r="C28" s="228">
        <v>14.41</v>
      </c>
      <c r="D28" s="228">
        <v>14.41</v>
      </c>
    </row>
    <row r="29" spans="2:4" x14ac:dyDescent="0.25">
      <c r="B29" s="228">
        <v>89</v>
      </c>
      <c r="C29" s="228">
        <v>14.37</v>
      </c>
      <c r="D29" s="228">
        <v>14.37</v>
      </c>
    </row>
    <row r="30" spans="2:4" x14ac:dyDescent="0.25">
      <c r="B30" s="228">
        <v>90</v>
      </c>
      <c r="C30" s="228">
        <v>14.37</v>
      </c>
      <c r="D30" s="228">
        <v>14.37</v>
      </c>
    </row>
    <row r="31" spans="2:4" x14ac:dyDescent="0.25">
      <c r="B31" s="228">
        <v>98</v>
      </c>
      <c r="C31" s="228">
        <v>14.35</v>
      </c>
      <c r="D31" s="228">
        <v>14.35</v>
      </c>
    </row>
    <row r="32" spans="2:4" x14ac:dyDescent="0.25">
      <c r="B32" s="228">
        <v>105</v>
      </c>
      <c r="C32" s="228">
        <v>14.34</v>
      </c>
      <c r="D32" s="228">
        <v>14.34</v>
      </c>
    </row>
    <row r="33" spans="2:4" x14ac:dyDescent="0.25">
      <c r="B33" s="228">
        <v>106</v>
      </c>
      <c r="C33" s="228">
        <v>14.33</v>
      </c>
      <c r="D33" s="228">
        <v>14.33</v>
      </c>
    </row>
    <row r="34" spans="2:4" x14ac:dyDescent="0.25">
      <c r="B34" s="228">
        <v>109</v>
      </c>
      <c r="C34" s="228">
        <v>14.33</v>
      </c>
      <c r="D34" s="228">
        <v>14.33</v>
      </c>
    </row>
    <row r="35" spans="2:4" x14ac:dyDescent="0.25">
      <c r="B35" s="228">
        <v>118</v>
      </c>
      <c r="C35" s="228">
        <v>14.3</v>
      </c>
      <c r="D35" s="228">
        <v>14.3</v>
      </c>
    </row>
    <row r="36" spans="2:4" x14ac:dyDescent="0.25">
      <c r="B36" s="228">
        <v>120</v>
      </c>
      <c r="C36" s="228">
        <v>14.29</v>
      </c>
      <c r="D36" s="228">
        <v>14.29</v>
      </c>
    </row>
    <row r="37" spans="2:4" x14ac:dyDescent="0.25">
      <c r="B37" s="228">
        <v>123</v>
      </c>
      <c r="C37" s="228">
        <v>14.29</v>
      </c>
      <c r="D37" s="228">
        <v>14.29</v>
      </c>
    </row>
    <row r="38" spans="2:4" x14ac:dyDescent="0.25">
      <c r="B38" s="228">
        <v>124</v>
      </c>
      <c r="C38" s="228">
        <v>14.29</v>
      </c>
      <c r="D38" s="228">
        <v>14.29</v>
      </c>
    </row>
    <row r="39" spans="2:4" x14ac:dyDescent="0.25">
      <c r="B39" s="228">
        <v>125</v>
      </c>
      <c r="C39" s="228">
        <v>14.28</v>
      </c>
      <c r="D39" s="228">
        <v>14.28</v>
      </c>
    </row>
    <row r="40" spans="2:4" x14ac:dyDescent="0.25">
      <c r="B40" s="228">
        <v>127</v>
      </c>
      <c r="C40" s="228">
        <v>14.28</v>
      </c>
      <c r="D40" s="228">
        <v>14.28</v>
      </c>
    </row>
    <row r="41" spans="2:4" x14ac:dyDescent="0.25">
      <c r="B41" s="228">
        <v>133</v>
      </c>
      <c r="C41" s="228">
        <v>14.27</v>
      </c>
      <c r="D41" s="228">
        <v>14.27</v>
      </c>
    </row>
    <row r="42" spans="2:4" x14ac:dyDescent="0.25">
      <c r="B42" s="228">
        <v>134</v>
      </c>
      <c r="C42" s="228">
        <v>14.26</v>
      </c>
      <c r="D42" s="228">
        <v>14.26</v>
      </c>
    </row>
    <row r="43" spans="2:4" x14ac:dyDescent="0.25">
      <c r="B43" s="228">
        <v>137</v>
      </c>
      <c r="C43" s="228">
        <v>14.26</v>
      </c>
      <c r="D43" s="228">
        <v>14.26</v>
      </c>
    </row>
    <row r="44" spans="2:4" x14ac:dyDescent="0.25">
      <c r="B44" s="228">
        <v>138</v>
      </c>
      <c r="C44" s="228">
        <v>14.26</v>
      </c>
      <c r="D44" s="228">
        <v>14.26</v>
      </c>
    </row>
    <row r="45" spans="2:4" x14ac:dyDescent="0.25">
      <c r="B45" s="228">
        <v>151</v>
      </c>
      <c r="C45" s="228">
        <v>14.24</v>
      </c>
      <c r="D45" s="228">
        <v>14.24</v>
      </c>
    </row>
    <row r="46" spans="2:4" x14ac:dyDescent="0.25">
      <c r="B46" s="228">
        <v>152</v>
      </c>
      <c r="C46" s="228">
        <v>14.24</v>
      </c>
      <c r="D46" s="228">
        <v>14.24</v>
      </c>
    </row>
    <row r="47" spans="2:4" x14ac:dyDescent="0.25">
      <c r="B47" s="228">
        <v>153</v>
      </c>
      <c r="C47" s="228">
        <v>14.23</v>
      </c>
      <c r="D47" s="228">
        <v>14.23</v>
      </c>
    </row>
    <row r="48" spans="2:4" x14ac:dyDescent="0.25">
      <c r="B48" s="228">
        <v>154</v>
      </c>
      <c r="C48" s="228">
        <v>14.23</v>
      </c>
      <c r="D48" s="228">
        <v>14.23</v>
      </c>
    </row>
    <row r="49" spans="2:4" x14ac:dyDescent="0.25">
      <c r="B49" s="228">
        <v>155</v>
      </c>
      <c r="C49" s="228">
        <v>14.23</v>
      </c>
      <c r="D49" s="228">
        <v>14.23</v>
      </c>
    </row>
    <row r="50" spans="2:4" x14ac:dyDescent="0.25">
      <c r="B50" s="228">
        <v>159</v>
      </c>
      <c r="C50" s="228">
        <v>14.22</v>
      </c>
      <c r="D50" s="228">
        <v>14.22</v>
      </c>
    </row>
    <row r="51" spans="2:4" x14ac:dyDescent="0.25">
      <c r="B51" s="228">
        <v>167</v>
      </c>
      <c r="C51" s="228">
        <v>14.21</v>
      </c>
      <c r="D51" s="228">
        <v>14.21</v>
      </c>
    </row>
    <row r="52" spans="2:4" x14ac:dyDescent="0.25">
      <c r="B52" s="228">
        <v>168</v>
      </c>
      <c r="C52" s="228">
        <v>14.21</v>
      </c>
      <c r="D52" s="228">
        <v>14.21</v>
      </c>
    </row>
    <row r="53" spans="2:4" x14ac:dyDescent="0.25">
      <c r="B53" s="228">
        <v>180</v>
      </c>
      <c r="C53" s="228">
        <v>14.19</v>
      </c>
      <c r="D53" s="228">
        <v>14.19</v>
      </c>
    </row>
    <row r="54" spans="2:4" x14ac:dyDescent="0.25">
      <c r="B54" s="228">
        <v>181</v>
      </c>
      <c r="C54" s="228">
        <v>14.19</v>
      </c>
      <c r="D54" s="228">
        <v>14.19</v>
      </c>
    </row>
    <row r="55" spans="2:4" x14ac:dyDescent="0.25">
      <c r="B55" s="228">
        <v>182</v>
      </c>
      <c r="C55" s="228">
        <v>14.18</v>
      </c>
      <c r="D55" s="228">
        <v>14.18</v>
      </c>
    </row>
    <row r="56" spans="2:4" x14ac:dyDescent="0.25">
      <c r="B56" s="228">
        <v>183</v>
      </c>
      <c r="C56" s="228">
        <v>14.18</v>
      </c>
      <c r="D56" s="228">
        <v>14.18</v>
      </c>
    </row>
    <row r="57" spans="2:4" x14ac:dyDescent="0.25">
      <c r="B57" s="228">
        <v>187</v>
      </c>
      <c r="C57" s="228">
        <v>14.18</v>
      </c>
      <c r="D57" s="228">
        <v>14.18</v>
      </c>
    </row>
    <row r="58" spans="2:4" x14ac:dyDescent="0.25">
      <c r="B58" s="228">
        <v>195</v>
      </c>
      <c r="C58" s="228">
        <v>14.16</v>
      </c>
      <c r="D58" s="228">
        <v>14.16</v>
      </c>
    </row>
    <row r="59" spans="2:4" x14ac:dyDescent="0.25">
      <c r="B59" s="228">
        <v>197</v>
      </c>
      <c r="C59" s="228">
        <v>14.16</v>
      </c>
      <c r="D59" s="228">
        <v>14.16</v>
      </c>
    </row>
    <row r="60" spans="2:4" x14ac:dyDescent="0.25">
      <c r="B60" s="228">
        <v>201</v>
      </c>
      <c r="C60" s="228">
        <v>14.16</v>
      </c>
      <c r="D60" s="228">
        <v>14.16</v>
      </c>
    </row>
    <row r="61" spans="2:4" x14ac:dyDescent="0.25">
      <c r="B61" s="228">
        <v>210</v>
      </c>
      <c r="C61" s="228">
        <v>14.14</v>
      </c>
      <c r="D61" s="228">
        <v>14.14</v>
      </c>
    </row>
    <row r="62" spans="2:4" x14ac:dyDescent="0.25">
      <c r="B62" s="228">
        <v>214</v>
      </c>
      <c r="C62" s="228">
        <v>14.14</v>
      </c>
      <c r="D62" s="228">
        <v>14.14</v>
      </c>
    </row>
    <row r="63" spans="2:4" x14ac:dyDescent="0.25">
      <c r="B63" s="228">
        <v>216</v>
      </c>
      <c r="C63" s="228">
        <v>14.13</v>
      </c>
      <c r="D63" s="228">
        <v>14.13</v>
      </c>
    </row>
    <row r="64" spans="2:4" x14ac:dyDescent="0.25">
      <c r="B64" s="228">
        <v>217</v>
      </c>
      <c r="C64" s="228">
        <v>14.13</v>
      </c>
      <c r="D64" s="228">
        <v>14.13</v>
      </c>
    </row>
    <row r="65" spans="2:4" x14ac:dyDescent="0.25">
      <c r="B65" s="228">
        <v>228</v>
      </c>
      <c r="C65" s="228">
        <v>14.12</v>
      </c>
      <c r="D65" s="228">
        <v>14.12</v>
      </c>
    </row>
    <row r="66" spans="2:4" x14ac:dyDescent="0.25">
      <c r="B66" s="228">
        <v>229</v>
      </c>
      <c r="C66" s="228">
        <v>14.12</v>
      </c>
      <c r="D66" s="228">
        <v>14.12</v>
      </c>
    </row>
    <row r="67" spans="2:4" x14ac:dyDescent="0.25">
      <c r="B67" s="228">
        <v>242</v>
      </c>
      <c r="C67" s="228">
        <v>14.09</v>
      </c>
      <c r="D67" s="228">
        <v>14.09</v>
      </c>
    </row>
    <row r="68" spans="2:4" x14ac:dyDescent="0.25">
      <c r="B68" s="228">
        <v>243</v>
      </c>
      <c r="C68" s="228">
        <v>14.09</v>
      </c>
      <c r="D68" s="228">
        <v>14.09</v>
      </c>
    </row>
    <row r="69" spans="2:4" x14ac:dyDescent="0.25">
      <c r="B69" s="228">
        <v>244</v>
      </c>
      <c r="C69" s="228">
        <v>14.08</v>
      </c>
      <c r="D69" s="228">
        <v>14.08</v>
      </c>
    </row>
    <row r="70" spans="2:4" x14ac:dyDescent="0.25">
      <c r="B70" s="228">
        <v>246</v>
      </c>
      <c r="C70" s="228">
        <v>14.08</v>
      </c>
      <c r="D70" s="228">
        <v>14.08</v>
      </c>
    </row>
    <row r="71" spans="2:4" x14ac:dyDescent="0.25">
      <c r="B71" s="228">
        <v>256</v>
      </c>
      <c r="C71" s="228">
        <v>14.06</v>
      </c>
      <c r="D71" s="228">
        <v>14.06</v>
      </c>
    </row>
    <row r="72" spans="2:4" x14ac:dyDescent="0.25">
      <c r="B72" s="228">
        <v>257</v>
      </c>
      <c r="C72" s="228">
        <v>14.06</v>
      </c>
      <c r="D72" s="228">
        <v>14.06</v>
      </c>
    </row>
    <row r="73" spans="2:4" x14ac:dyDescent="0.25">
      <c r="B73" s="228">
        <v>258</v>
      </c>
      <c r="C73" s="228">
        <v>14.06</v>
      </c>
      <c r="D73" s="228">
        <v>14.06</v>
      </c>
    </row>
    <row r="74" spans="2:4" x14ac:dyDescent="0.25">
      <c r="B74" s="228">
        <v>263</v>
      </c>
      <c r="C74" s="228">
        <v>14.05</v>
      </c>
      <c r="D74" s="228">
        <v>14.05</v>
      </c>
    </row>
    <row r="75" spans="2:4" x14ac:dyDescent="0.25">
      <c r="B75" s="228">
        <v>270</v>
      </c>
      <c r="C75" s="228">
        <v>14.04</v>
      </c>
      <c r="D75" s="228">
        <v>14.04</v>
      </c>
    </row>
    <row r="76" spans="2:4" x14ac:dyDescent="0.25">
      <c r="B76" s="228">
        <v>274</v>
      </c>
      <c r="C76" s="228">
        <v>14.03</v>
      </c>
      <c r="D76" s="228">
        <v>14.03</v>
      </c>
    </row>
    <row r="77" spans="2:4" x14ac:dyDescent="0.25">
      <c r="B77" s="228">
        <v>288</v>
      </c>
      <c r="C77" s="228">
        <v>14.01</v>
      </c>
      <c r="D77" s="228">
        <v>14.01</v>
      </c>
    </row>
    <row r="78" spans="2:4" x14ac:dyDescent="0.25">
      <c r="B78" s="228">
        <v>291</v>
      </c>
      <c r="C78" s="228">
        <v>14</v>
      </c>
      <c r="D78" s="228">
        <v>14</v>
      </c>
    </row>
    <row r="79" spans="2:4" x14ac:dyDescent="0.25">
      <c r="B79" s="228">
        <v>300</v>
      </c>
      <c r="C79" s="228">
        <v>13.99</v>
      </c>
      <c r="D79" s="228">
        <v>13.99</v>
      </c>
    </row>
    <row r="80" spans="2:4" x14ac:dyDescent="0.25">
      <c r="B80" s="228">
        <v>305</v>
      </c>
      <c r="C80" s="228">
        <v>13.99</v>
      </c>
      <c r="D80" s="228">
        <v>13.99</v>
      </c>
    </row>
    <row r="81" spans="2:4" x14ac:dyDescent="0.25">
      <c r="B81" s="228">
        <v>306</v>
      </c>
      <c r="C81" s="228">
        <v>13.98</v>
      </c>
      <c r="D81" s="228">
        <v>13.98</v>
      </c>
    </row>
    <row r="82" spans="2:4" x14ac:dyDescent="0.25">
      <c r="B82" s="228">
        <v>307</v>
      </c>
      <c r="C82" s="228">
        <v>13.98</v>
      </c>
      <c r="D82" s="228">
        <v>13.98</v>
      </c>
    </row>
    <row r="83" spans="2:4" x14ac:dyDescent="0.25">
      <c r="B83" s="228">
        <v>314</v>
      </c>
      <c r="C83" s="228">
        <v>13.97</v>
      </c>
      <c r="D83" s="228">
        <v>13.97</v>
      </c>
    </row>
    <row r="84" spans="2:4" x14ac:dyDescent="0.25">
      <c r="B84" s="228">
        <v>315</v>
      </c>
      <c r="C84" s="228">
        <v>13.97</v>
      </c>
      <c r="D84" s="228">
        <v>13.97</v>
      </c>
    </row>
    <row r="85" spans="2:4" x14ac:dyDescent="0.25">
      <c r="B85" s="228">
        <v>316</v>
      </c>
      <c r="C85" s="228">
        <v>13.97</v>
      </c>
      <c r="D85" s="228">
        <v>13.97</v>
      </c>
    </row>
    <row r="86" spans="2:4" x14ac:dyDescent="0.25">
      <c r="B86" s="228">
        <v>319</v>
      </c>
      <c r="C86" s="228">
        <v>13.97</v>
      </c>
      <c r="D86" s="228">
        <v>13.97</v>
      </c>
    </row>
    <row r="87" spans="2:4" x14ac:dyDescent="0.25">
      <c r="B87" s="228">
        <v>330</v>
      </c>
      <c r="C87" s="228">
        <v>13.94</v>
      </c>
      <c r="D87" s="228">
        <v>13.94</v>
      </c>
    </row>
    <row r="88" spans="2:4" x14ac:dyDescent="0.25">
      <c r="B88" s="228">
        <v>333</v>
      </c>
      <c r="C88" s="228">
        <v>13.94</v>
      </c>
      <c r="D88" s="228">
        <v>13.94</v>
      </c>
    </row>
    <row r="89" spans="2:4" x14ac:dyDescent="0.25">
      <c r="B89" s="228">
        <v>337</v>
      </c>
      <c r="C89" s="228">
        <v>13.93</v>
      </c>
      <c r="D89" s="228">
        <v>13.93</v>
      </c>
    </row>
    <row r="90" spans="2:4" x14ac:dyDescent="0.25">
      <c r="B90" s="228">
        <v>340</v>
      </c>
      <c r="C90" s="228">
        <v>13.93</v>
      </c>
      <c r="D90" s="228">
        <v>13.93</v>
      </c>
    </row>
    <row r="91" spans="2:4" x14ac:dyDescent="0.25">
      <c r="B91" s="228">
        <v>349</v>
      </c>
      <c r="C91" s="228">
        <v>13.91</v>
      </c>
      <c r="D91" s="228">
        <v>13.91</v>
      </c>
    </row>
    <row r="92" spans="2:4" x14ac:dyDescent="0.25">
      <c r="B92" s="228">
        <v>350</v>
      </c>
      <c r="C92" s="228">
        <v>13.91</v>
      </c>
      <c r="D92" s="228">
        <v>13.91</v>
      </c>
    </row>
    <row r="93" spans="2:4" x14ac:dyDescent="0.25">
      <c r="B93" s="228">
        <v>361</v>
      </c>
      <c r="C93" s="228">
        <v>13.89</v>
      </c>
      <c r="D93" s="228">
        <v>13.89</v>
      </c>
    </row>
    <row r="94" spans="2:4" x14ac:dyDescent="0.25">
      <c r="B94" s="228">
        <v>363</v>
      </c>
      <c r="C94" s="228">
        <v>13.88</v>
      </c>
      <c r="D94" s="228">
        <v>13.88</v>
      </c>
    </row>
    <row r="95" spans="2:4" x14ac:dyDescent="0.25">
      <c r="B95" s="228">
        <v>365</v>
      </c>
      <c r="C95" s="228">
        <v>13.88</v>
      </c>
      <c r="D95" s="228">
        <v>13.88</v>
      </c>
    </row>
    <row r="96" spans="2:4" x14ac:dyDescent="0.25">
      <c r="B96" s="228">
        <v>378</v>
      </c>
      <c r="C96" s="228">
        <v>13.85</v>
      </c>
      <c r="D96" s="228">
        <v>13.85</v>
      </c>
    </row>
    <row r="97" spans="2:4" x14ac:dyDescent="0.25">
      <c r="B97" s="228">
        <v>390</v>
      </c>
      <c r="C97" s="228">
        <v>13.83</v>
      </c>
      <c r="D97" s="228">
        <v>13.83</v>
      </c>
    </row>
    <row r="98" spans="2:4" x14ac:dyDescent="0.25">
      <c r="B98" s="228">
        <v>396</v>
      </c>
      <c r="C98" s="228">
        <v>13.82</v>
      </c>
      <c r="D98" s="228">
        <v>13.82</v>
      </c>
    </row>
    <row r="99" spans="2:4" x14ac:dyDescent="0.25">
      <c r="B99" s="228">
        <v>410</v>
      </c>
      <c r="C99" s="228">
        <v>13.8</v>
      </c>
      <c r="D99" s="228">
        <v>13.8</v>
      </c>
    </row>
    <row r="100" spans="2:4" x14ac:dyDescent="0.25">
      <c r="B100" s="228">
        <v>420</v>
      </c>
      <c r="C100" s="228">
        <v>13.78</v>
      </c>
      <c r="D100" s="228">
        <v>13.78</v>
      </c>
    </row>
    <row r="101" spans="2:4" x14ac:dyDescent="0.25">
      <c r="B101" s="228">
        <v>426</v>
      </c>
      <c r="C101" s="228">
        <v>13.77</v>
      </c>
      <c r="D101" s="228">
        <v>13.77</v>
      </c>
    </row>
    <row r="102" spans="2:4" x14ac:dyDescent="0.25">
      <c r="B102" s="228">
        <v>441</v>
      </c>
      <c r="C102" s="228">
        <v>13.74</v>
      </c>
      <c r="D102" s="228">
        <v>13.74</v>
      </c>
    </row>
    <row r="103" spans="2:4" x14ac:dyDescent="0.25">
      <c r="B103" s="228">
        <v>452</v>
      </c>
      <c r="C103" s="228">
        <v>13.72</v>
      </c>
      <c r="D103" s="228">
        <v>13.72</v>
      </c>
    </row>
    <row r="104" spans="2:4" x14ac:dyDescent="0.25">
      <c r="B104" s="228">
        <v>455</v>
      </c>
      <c r="C104" s="228">
        <v>13.72</v>
      </c>
      <c r="D104" s="228">
        <v>13.72</v>
      </c>
    </row>
    <row r="105" spans="2:4" x14ac:dyDescent="0.25">
      <c r="B105" s="228">
        <v>473</v>
      </c>
      <c r="C105" s="228">
        <v>13.69</v>
      </c>
      <c r="D105" s="228">
        <v>13.69</v>
      </c>
    </row>
    <row r="106" spans="2:4" x14ac:dyDescent="0.25">
      <c r="B106" s="228">
        <v>480</v>
      </c>
      <c r="C106" s="228">
        <v>13.68</v>
      </c>
      <c r="D106" s="228">
        <v>13.68</v>
      </c>
    </row>
    <row r="107" spans="2:4" x14ac:dyDescent="0.25">
      <c r="B107" s="228">
        <v>487</v>
      </c>
      <c r="C107" s="228">
        <v>13.67</v>
      </c>
      <c r="D107" s="228">
        <v>13.67</v>
      </c>
    </row>
    <row r="108" spans="2:4" x14ac:dyDescent="0.25">
      <c r="B108" s="228">
        <v>489</v>
      </c>
      <c r="C108" s="228">
        <v>13.66</v>
      </c>
      <c r="D108" s="228">
        <v>13.66</v>
      </c>
    </row>
    <row r="109" spans="2:4" x14ac:dyDescent="0.25">
      <c r="B109" s="228">
        <v>510</v>
      </c>
      <c r="C109" s="228">
        <v>13.64</v>
      </c>
      <c r="D109" s="228">
        <v>13.64</v>
      </c>
    </row>
    <row r="110" spans="2:4" x14ac:dyDescent="0.25">
      <c r="B110" s="228">
        <v>517</v>
      </c>
      <c r="C110" s="228">
        <v>13.63</v>
      </c>
      <c r="D110" s="228">
        <v>13.63</v>
      </c>
    </row>
    <row r="111" spans="2:4" x14ac:dyDescent="0.25">
      <c r="B111" s="228">
        <v>524</v>
      </c>
      <c r="C111" s="228">
        <v>13.62</v>
      </c>
      <c r="D111" s="228">
        <v>13.62</v>
      </c>
    </row>
    <row r="112" spans="2:4" x14ac:dyDescent="0.25">
      <c r="B112" s="228">
        <v>533</v>
      </c>
      <c r="C112" s="228">
        <v>13.61</v>
      </c>
      <c r="D112" s="228">
        <v>13.61</v>
      </c>
    </row>
    <row r="113" spans="2:4" x14ac:dyDescent="0.25">
      <c r="B113" s="228">
        <v>540</v>
      </c>
      <c r="C113" s="228">
        <v>13.6</v>
      </c>
      <c r="D113" s="228">
        <v>13.6</v>
      </c>
    </row>
    <row r="114" spans="2:4" x14ac:dyDescent="0.25">
      <c r="B114" s="228">
        <v>545</v>
      </c>
      <c r="C114" s="228">
        <v>13.6</v>
      </c>
      <c r="D114" s="228">
        <v>13.6</v>
      </c>
    </row>
    <row r="115" spans="2:4" x14ac:dyDescent="0.25">
      <c r="B115" s="228">
        <v>564</v>
      </c>
      <c r="C115" s="228">
        <v>13.56</v>
      </c>
      <c r="D115" s="228">
        <v>13.56</v>
      </c>
    </row>
    <row r="116" spans="2:4" x14ac:dyDescent="0.25">
      <c r="B116" s="228">
        <v>571</v>
      </c>
      <c r="C116" s="228">
        <v>13.56</v>
      </c>
      <c r="D116" s="228">
        <v>13.56</v>
      </c>
    </row>
    <row r="117" spans="2:4" x14ac:dyDescent="0.25">
      <c r="B117" s="228">
        <v>579</v>
      </c>
      <c r="C117" s="228">
        <v>13.54</v>
      </c>
      <c r="D117" s="228">
        <v>13.54</v>
      </c>
    </row>
    <row r="118" spans="2:4" x14ac:dyDescent="0.25">
      <c r="B118" s="228">
        <v>594</v>
      </c>
      <c r="C118" s="228">
        <v>13.52</v>
      </c>
      <c r="D118" s="228">
        <v>13.52</v>
      </c>
    </row>
    <row r="119" spans="2:4" x14ac:dyDescent="0.25">
      <c r="B119" s="228">
        <v>600</v>
      </c>
      <c r="C119" s="228">
        <v>13.52</v>
      </c>
      <c r="D119" s="228">
        <v>13.52</v>
      </c>
    </row>
    <row r="120" spans="2:4" x14ac:dyDescent="0.25">
      <c r="B120" s="228">
        <v>608</v>
      </c>
      <c r="C120" s="228">
        <v>13.51</v>
      </c>
      <c r="D120" s="228">
        <v>13.51</v>
      </c>
    </row>
    <row r="121" spans="2:4" x14ac:dyDescent="0.25">
      <c r="B121" s="228">
        <v>627</v>
      </c>
      <c r="C121" s="228">
        <v>13.49</v>
      </c>
      <c r="D121" s="228">
        <v>13.49</v>
      </c>
    </row>
    <row r="122" spans="2:4" x14ac:dyDescent="0.25">
      <c r="B122" s="228">
        <v>630</v>
      </c>
      <c r="C122" s="228">
        <v>13.49</v>
      </c>
      <c r="D122" s="228">
        <v>13.49</v>
      </c>
    </row>
    <row r="123" spans="2:4" x14ac:dyDescent="0.25">
      <c r="B123" s="228">
        <v>662</v>
      </c>
      <c r="C123" s="228">
        <v>13.46</v>
      </c>
      <c r="D123" s="228">
        <v>13.46</v>
      </c>
    </row>
    <row r="124" spans="2:4" x14ac:dyDescent="0.25">
      <c r="B124" s="228">
        <v>670</v>
      </c>
      <c r="C124" s="228">
        <v>13.46</v>
      </c>
      <c r="D124" s="228">
        <v>13.46</v>
      </c>
    </row>
    <row r="125" spans="2:4" x14ac:dyDescent="0.25">
      <c r="B125" s="228">
        <v>671</v>
      </c>
      <c r="C125" s="228">
        <v>13.46</v>
      </c>
      <c r="D125" s="228">
        <v>13.46</v>
      </c>
    </row>
    <row r="126" spans="2:4" x14ac:dyDescent="0.25">
      <c r="B126" s="228">
        <v>690</v>
      </c>
      <c r="C126" s="228">
        <v>13.45</v>
      </c>
      <c r="D126" s="228">
        <v>13.45</v>
      </c>
    </row>
    <row r="127" spans="2:4" x14ac:dyDescent="0.25">
      <c r="B127" s="228">
        <v>699</v>
      </c>
      <c r="C127" s="228">
        <v>13.44</v>
      </c>
      <c r="D127" s="228">
        <v>13.44</v>
      </c>
    </row>
    <row r="128" spans="2:4" x14ac:dyDescent="0.25">
      <c r="B128" s="228">
        <v>718</v>
      </c>
      <c r="C128" s="228">
        <v>13.43</v>
      </c>
      <c r="D128" s="228">
        <v>13.43</v>
      </c>
    </row>
    <row r="129" spans="2:4" x14ac:dyDescent="0.25">
      <c r="B129" s="228">
        <v>720</v>
      </c>
      <c r="C129" s="228">
        <v>13.43</v>
      </c>
      <c r="D129" s="228">
        <v>13.43</v>
      </c>
    </row>
    <row r="130" spans="2:4" x14ac:dyDescent="0.25">
      <c r="B130" s="228">
        <v>727</v>
      </c>
      <c r="C130" s="228">
        <v>13.42</v>
      </c>
      <c r="D130" s="228">
        <v>13.42</v>
      </c>
    </row>
    <row r="131" spans="2:4" x14ac:dyDescent="0.25">
      <c r="B131" s="228">
        <v>750</v>
      </c>
      <c r="C131" s="228">
        <v>13.41</v>
      </c>
      <c r="D131" s="228">
        <v>13.41</v>
      </c>
    </row>
    <row r="132" spans="2:4" x14ac:dyDescent="0.25">
      <c r="B132" s="228">
        <v>760</v>
      </c>
      <c r="C132" s="228">
        <v>13.4</v>
      </c>
      <c r="D132" s="228">
        <v>13.4</v>
      </c>
    </row>
    <row r="133" spans="2:4" x14ac:dyDescent="0.25">
      <c r="B133" s="228">
        <v>777</v>
      </c>
      <c r="C133" s="228">
        <v>13.39</v>
      </c>
      <c r="D133" s="228">
        <v>13.39</v>
      </c>
    </row>
    <row r="134" spans="2:4" x14ac:dyDescent="0.25">
      <c r="B134" s="228">
        <v>781</v>
      </c>
      <c r="C134" s="228">
        <v>13.39</v>
      </c>
      <c r="D134" s="228">
        <v>13.39</v>
      </c>
    </row>
    <row r="135" spans="2:4" x14ac:dyDescent="0.25">
      <c r="B135" s="228">
        <v>790</v>
      </c>
      <c r="C135" s="228">
        <v>13.39</v>
      </c>
      <c r="D135" s="228">
        <v>13.39</v>
      </c>
    </row>
    <row r="136" spans="2:4" x14ac:dyDescent="0.25">
      <c r="B136" s="228">
        <v>797</v>
      </c>
      <c r="C136" s="228">
        <v>13.39</v>
      </c>
      <c r="D136" s="228">
        <v>13.39</v>
      </c>
    </row>
    <row r="137" spans="2:4" x14ac:dyDescent="0.25">
      <c r="B137" s="228">
        <v>809</v>
      </c>
      <c r="C137" s="228">
        <v>13.38</v>
      </c>
      <c r="D137" s="228">
        <v>13.38</v>
      </c>
    </row>
    <row r="138" spans="2:4" x14ac:dyDescent="0.25">
      <c r="B138" s="228">
        <v>810</v>
      </c>
      <c r="C138" s="228">
        <v>13.38</v>
      </c>
      <c r="D138" s="228">
        <v>13.38</v>
      </c>
    </row>
    <row r="139" spans="2:4" x14ac:dyDescent="0.25">
      <c r="B139" s="228">
        <v>840</v>
      </c>
      <c r="C139" s="228">
        <v>13.37</v>
      </c>
      <c r="D139" s="228">
        <v>13.37</v>
      </c>
    </row>
    <row r="140" spans="2:4" x14ac:dyDescent="0.25">
      <c r="B140" s="228">
        <v>852</v>
      </c>
      <c r="C140" s="228">
        <v>13.37</v>
      </c>
      <c r="D140" s="228">
        <v>13.37</v>
      </c>
    </row>
    <row r="141" spans="2:4" x14ac:dyDescent="0.25">
      <c r="B141" s="228">
        <v>869</v>
      </c>
      <c r="C141" s="228">
        <v>13.36</v>
      </c>
      <c r="D141" s="228">
        <v>13.36</v>
      </c>
    </row>
    <row r="142" spans="2:4" x14ac:dyDescent="0.25">
      <c r="B142" s="228">
        <v>872</v>
      </c>
      <c r="C142" s="228">
        <v>13.36</v>
      </c>
      <c r="D142" s="228">
        <v>13.36</v>
      </c>
    </row>
    <row r="143" spans="2:4" x14ac:dyDescent="0.25">
      <c r="B143" s="228">
        <v>888</v>
      </c>
      <c r="C143" s="228">
        <v>13.36</v>
      </c>
      <c r="D143" s="228">
        <v>13.36</v>
      </c>
    </row>
    <row r="144" spans="2:4" x14ac:dyDescent="0.25">
      <c r="B144" s="228">
        <v>900</v>
      </c>
      <c r="C144" s="228">
        <v>13.36</v>
      </c>
      <c r="D144" s="228">
        <v>13.36</v>
      </c>
    </row>
    <row r="145" spans="2:4" x14ac:dyDescent="0.25">
      <c r="B145" s="228">
        <v>930</v>
      </c>
      <c r="C145" s="228">
        <v>13.35</v>
      </c>
      <c r="D145" s="228">
        <v>13.35</v>
      </c>
    </row>
    <row r="146" spans="2:4" x14ac:dyDescent="0.25">
      <c r="B146" s="228">
        <v>945</v>
      </c>
      <c r="C146" s="228">
        <v>13.34</v>
      </c>
      <c r="D146" s="228">
        <v>13.34</v>
      </c>
    </row>
    <row r="147" spans="2:4" x14ac:dyDescent="0.25">
      <c r="B147" s="228">
        <v>960</v>
      </c>
      <c r="C147" s="228">
        <v>13.34</v>
      </c>
      <c r="D147" s="228">
        <v>13.34</v>
      </c>
    </row>
    <row r="148" spans="2:4" x14ac:dyDescent="0.25">
      <c r="B148" s="228">
        <v>992</v>
      </c>
      <c r="C148" s="228">
        <v>13.34</v>
      </c>
      <c r="D148" s="228">
        <v>13.34</v>
      </c>
    </row>
    <row r="149" spans="2:4" x14ac:dyDescent="0.25">
      <c r="B149" s="228">
        <v>1020</v>
      </c>
      <c r="C149" s="228">
        <v>13.34</v>
      </c>
      <c r="D149" s="228">
        <v>13.34</v>
      </c>
    </row>
    <row r="150" spans="2:4" x14ac:dyDescent="0.25">
      <c r="B150" s="228">
        <v>1036</v>
      </c>
      <c r="C150" s="228">
        <v>13.35</v>
      </c>
      <c r="D150" s="228">
        <v>13.35</v>
      </c>
    </row>
    <row r="151" spans="2:4" x14ac:dyDescent="0.25">
      <c r="B151" s="228">
        <v>1050</v>
      </c>
      <c r="C151" s="228">
        <v>13.35</v>
      </c>
      <c r="D151" s="228">
        <v>13.35</v>
      </c>
    </row>
    <row r="152" spans="2:4" x14ac:dyDescent="0.25">
      <c r="B152" s="228">
        <v>1082</v>
      </c>
      <c r="C152" s="228">
        <v>13.36</v>
      </c>
      <c r="D152" s="228">
        <v>13.36</v>
      </c>
    </row>
    <row r="153" spans="2:4" x14ac:dyDescent="0.25">
      <c r="B153" s="228">
        <v>1110</v>
      </c>
      <c r="C153" s="228">
        <v>13.36</v>
      </c>
      <c r="D153" s="228">
        <v>13.36</v>
      </c>
    </row>
    <row r="154" spans="2:4" x14ac:dyDescent="0.25">
      <c r="B154" s="228">
        <v>1125</v>
      </c>
      <c r="C154" s="228">
        <v>13.36</v>
      </c>
      <c r="D154" s="228">
        <v>13.36</v>
      </c>
    </row>
    <row r="155" spans="2:4" x14ac:dyDescent="0.25">
      <c r="B155" s="228">
        <v>1140</v>
      </c>
      <c r="C155" s="228">
        <v>13.36</v>
      </c>
      <c r="D155" s="228">
        <v>13.36</v>
      </c>
    </row>
    <row r="156" spans="2:4" x14ac:dyDescent="0.25">
      <c r="B156" s="228">
        <v>1170</v>
      </c>
      <c r="C156" s="228">
        <v>13.36</v>
      </c>
      <c r="D156" s="228">
        <v>13.36</v>
      </c>
    </row>
    <row r="157" spans="2:4" x14ac:dyDescent="0.25">
      <c r="B157" s="228">
        <v>1173</v>
      </c>
      <c r="C157" s="228">
        <v>13.36</v>
      </c>
      <c r="D157" s="228">
        <v>13.36</v>
      </c>
    </row>
    <row r="158" spans="2:4" x14ac:dyDescent="0.25">
      <c r="B158" s="228">
        <v>1201</v>
      </c>
      <c r="C158" s="228">
        <v>13.37</v>
      </c>
      <c r="D158" s="228">
        <v>13.37</v>
      </c>
    </row>
    <row r="159" spans="2:4" x14ac:dyDescent="0.25">
      <c r="B159" s="228">
        <v>1203</v>
      </c>
      <c r="C159" s="228">
        <v>13.37</v>
      </c>
      <c r="D159" s="228">
        <v>13.37</v>
      </c>
    </row>
    <row r="160" spans="2:4" x14ac:dyDescent="0.25">
      <c r="B160" s="228">
        <v>1217</v>
      </c>
      <c r="C160" s="228">
        <v>13.37</v>
      </c>
      <c r="D160" s="228">
        <v>13.37</v>
      </c>
    </row>
    <row r="161" spans="2:4" x14ac:dyDescent="0.25">
      <c r="B161" s="228">
        <v>1264</v>
      </c>
      <c r="C161" s="228">
        <v>13.37</v>
      </c>
      <c r="D161" s="228">
        <v>13.37</v>
      </c>
    </row>
    <row r="162" spans="2:4" x14ac:dyDescent="0.25">
      <c r="B162" s="228">
        <v>1295</v>
      </c>
      <c r="C162" s="228">
        <v>13.37</v>
      </c>
      <c r="D162" s="228">
        <v>13.37</v>
      </c>
    </row>
    <row r="163" spans="2:4" x14ac:dyDescent="0.25">
      <c r="B163" s="228">
        <v>1310</v>
      </c>
      <c r="C163" s="228">
        <v>13.37</v>
      </c>
      <c r="D163" s="228">
        <v>13.37</v>
      </c>
    </row>
    <row r="164" spans="2:4" x14ac:dyDescent="0.25">
      <c r="B164" s="228">
        <v>1327</v>
      </c>
      <c r="C164" s="228">
        <v>13.38</v>
      </c>
      <c r="D164" s="228">
        <v>13.38</v>
      </c>
    </row>
    <row r="165" spans="2:4" x14ac:dyDescent="0.25">
      <c r="B165" s="228">
        <v>1357</v>
      </c>
      <c r="C165" s="228">
        <v>13.38</v>
      </c>
      <c r="D165" s="228">
        <v>13.38</v>
      </c>
    </row>
    <row r="166" spans="2:4" x14ac:dyDescent="0.25">
      <c r="B166" s="228">
        <v>1401</v>
      </c>
      <c r="C166" s="228">
        <v>13.38</v>
      </c>
      <c r="D166" s="228">
        <v>13.38</v>
      </c>
    </row>
    <row r="167" spans="2:4" x14ac:dyDescent="0.25">
      <c r="B167" s="228">
        <v>1440</v>
      </c>
      <c r="C167" s="228">
        <v>13.38</v>
      </c>
      <c r="D167" s="228">
        <v>13.38</v>
      </c>
    </row>
    <row r="168" spans="2:4" x14ac:dyDescent="0.25">
      <c r="B168" s="228">
        <v>1446</v>
      </c>
      <c r="C168" s="228">
        <v>13.38</v>
      </c>
      <c r="D168" s="228">
        <v>13.38</v>
      </c>
    </row>
    <row r="169" spans="2:4" x14ac:dyDescent="0.25">
      <c r="B169" s="228">
        <v>1490</v>
      </c>
      <c r="C169" s="228">
        <v>13.39</v>
      </c>
      <c r="D169" s="228">
        <v>13.39</v>
      </c>
    </row>
    <row r="170" spans="2:4" x14ac:dyDescent="0.25">
      <c r="B170" s="228">
        <v>1537</v>
      </c>
      <c r="C170" s="228">
        <v>13.4</v>
      </c>
      <c r="D170" s="228">
        <v>13.4</v>
      </c>
    </row>
    <row r="171" spans="2:4" x14ac:dyDescent="0.25">
      <c r="B171" s="228">
        <v>1582</v>
      </c>
      <c r="C171" s="228">
        <v>13.4</v>
      </c>
      <c r="D171" s="228">
        <v>13.4</v>
      </c>
    </row>
    <row r="172" spans="2:4" x14ac:dyDescent="0.25">
      <c r="B172" s="228">
        <v>1616</v>
      </c>
      <c r="C172" s="228">
        <v>13.41</v>
      </c>
      <c r="D172" s="228">
        <v>13.41</v>
      </c>
    </row>
    <row r="173" spans="2:4" x14ac:dyDescent="0.25">
      <c r="B173" s="228">
        <v>1629</v>
      </c>
      <c r="C173" s="228">
        <v>13.41</v>
      </c>
      <c r="D173" s="228">
        <v>13.41</v>
      </c>
    </row>
    <row r="174" spans="2:4" x14ac:dyDescent="0.25">
      <c r="B174" s="228">
        <v>1677</v>
      </c>
      <c r="C174" s="228">
        <v>13.42</v>
      </c>
      <c r="D174" s="228">
        <v>13.42</v>
      </c>
    </row>
    <row r="175" spans="2:4" x14ac:dyDescent="0.25">
      <c r="B175" s="228">
        <v>1707</v>
      </c>
      <c r="C175" s="228">
        <v>13.43</v>
      </c>
      <c r="D175" s="228">
        <v>13.43</v>
      </c>
    </row>
    <row r="176" spans="2:4" x14ac:dyDescent="0.25">
      <c r="B176" s="228">
        <v>1722</v>
      </c>
      <c r="C176" s="228">
        <v>13.43</v>
      </c>
      <c r="D176" s="228">
        <v>13.43</v>
      </c>
    </row>
    <row r="177" spans="2:4" x14ac:dyDescent="0.25">
      <c r="B177" s="228">
        <v>1768</v>
      </c>
      <c r="C177" s="228">
        <v>13.44</v>
      </c>
      <c r="D177" s="228">
        <v>13.44</v>
      </c>
    </row>
    <row r="178" spans="2:4" x14ac:dyDescent="0.25">
      <c r="B178" s="228">
        <v>1798</v>
      </c>
      <c r="C178" s="228">
        <v>13.44</v>
      </c>
      <c r="D178" s="228">
        <v>13.44</v>
      </c>
    </row>
    <row r="179" spans="2:4" x14ac:dyDescent="0.25">
      <c r="B179" s="228">
        <v>1800</v>
      </c>
      <c r="C179" s="228">
        <v>13.44</v>
      </c>
      <c r="D179" s="228">
        <v>13.44</v>
      </c>
    </row>
    <row r="180" spans="2:4" x14ac:dyDescent="0.25">
      <c r="B180" s="228">
        <v>1811</v>
      </c>
      <c r="C180" s="228">
        <v>13.44</v>
      </c>
      <c r="D180" s="228">
        <v>13.44</v>
      </c>
    </row>
    <row r="181" spans="2:4" x14ac:dyDescent="0.25">
      <c r="B181" s="228">
        <v>1855</v>
      </c>
      <c r="C181" s="228">
        <v>13.45</v>
      </c>
      <c r="D181" s="228">
        <v>13.45</v>
      </c>
    </row>
    <row r="182" spans="2:4" x14ac:dyDescent="0.25">
      <c r="B182" s="228">
        <v>1873</v>
      </c>
      <c r="C182" s="228">
        <v>13.45</v>
      </c>
      <c r="D182" s="228">
        <v>13.45</v>
      </c>
    </row>
    <row r="183" spans="2:4" x14ac:dyDescent="0.25">
      <c r="B183" s="228">
        <v>1889</v>
      </c>
      <c r="C183" s="228">
        <v>13.46</v>
      </c>
      <c r="D183" s="228">
        <v>13.46</v>
      </c>
    </row>
    <row r="184" spans="2:4" x14ac:dyDescent="0.25">
      <c r="B184" s="228">
        <v>1902</v>
      </c>
      <c r="C184" s="228">
        <v>13.46</v>
      </c>
      <c r="D184" s="228">
        <v>13.46</v>
      </c>
    </row>
    <row r="185" spans="2:4" x14ac:dyDescent="0.25">
      <c r="B185" s="228">
        <v>1947</v>
      </c>
      <c r="C185" s="228">
        <v>13.47</v>
      </c>
      <c r="D185" s="228">
        <v>13.47</v>
      </c>
    </row>
    <row r="186" spans="2:4" x14ac:dyDescent="0.25">
      <c r="B186" s="228">
        <v>1964</v>
      </c>
      <c r="C186" s="228">
        <v>13.47</v>
      </c>
      <c r="D186" s="228">
        <v>13.47</v>
      </c>
    </row>
    <row r="187" spans="2:4" x14ac:dyDescent="0.25">
      <c r="B187" s="228">
        <v>1980</v>
      </c>
      <c r="C187" s="228">
        <v>13.47</v>
      </c>
      <c r="D187" s="228">
        <v>13.47</v>
      </c>
    </row>
    <row r="188" spans="2:4" x14ac:dyDescent="0.25">
      <c r="B188" s="228">
        <v>1994</v>
      </c>
      <c r="C188" s="228">
        <v>13.47</v>
      </c>
      <c r="D188" s="228">
        <v>13.47</v>
      </c>
    </row>
    <row r="189" spans="2:4" x14ac:dyDescent="0.25">
      <c r="B189" s="228">
        <v>2041</v>
      </c>
      <c r="C189" s="228">
        <v>13.49</v>
      </c>
      <c r="D189" s="228">
        <v>13.49</v>
      </c>
    </row>
    <row r="190" spans="2:4" x14ac:dyDescent="0.25">
      <c r="B190" s="228">
        <v>2087</v>
      </c>
      <c r="C190" s="228">
        <v>13.5</v>
      </c>
      <c r="D190" s="228">
        <v>13.5</v>
      </c>
    </row>
    <row r="191" spans="2:4" x14ac:dyDescent="0.25">
      <c r="B191" s="228">
        <v>2132</v>
      </c>
      <c r="C191" s="228">
        <v>13.5</v>
      </c>
      <c r="D191" s="228">
        <v>13.5</v>
      </c>
    </row>
    <row r="192" spans="2:4" x14ac:dyDescent="0.25">
      <c r="B192" s="228">
        <v>2160</v>
      </c>
      <c r="C192" s="228">
        <v>13.5</v>
      </c>
      <c r="D192" s="228">
        <v>13.5</v>
      </c>
    </row>
    <row r="193" spans="2:4" x14ac:dyDescent="0.25">
      <c r="B193" s="228">
        <v>2223</v>
      </c>
      <c r="C193" s="228">
        <v>13.51</v>
      </c>
      <c r="D193" s="228">
        <v>13.51</v>
      </c>
    </row>
    <row r="194" spans="2:4" x14ac:dyDescent="0.25">
      <c r="B194" s="228">
        <v>2314</v>
      </c>
      <c r="C194" s="228">
        <v>13.52</v>
      </c>
      <c r="D194" s="228">
        <v>13.52</v>
      </c>
    </row>
    <row r="195" spans="2:4" x14ac:dyDescent="0.25">
      <c r="B195" s="228">
        <v>2406</v>
      </c>
      <c r="C195" s="228">
        <v>13.53</v>
      </c>
      <c r="D195" s="228">
        <v>13.53</v>
      </c>
    </row>
    <row r="196" spans="2:4" x14ac:dyDescent="0.25">
      <c r="B196" s="228">
        <v>2454</v>
      </c>
      <c r="C196" s="228">
        <v>13.53</v>
      </c>
      <c r="D196" s="228">
        <v>13.53</v>
      </c>
    </row>
    <row r="197" spans="2:4" x14ac:dyDescent="0.25">
      <c r="B197" s="228">
        <v>2497</v>
      </c>
      <c r="C197" s="228">
        <v>13.53</v>
      </c>
      <c r="D197" s="228">
        <v>13.53</v>
      </c>
    </row>
    <row r="198" spans="2:4" x14ac:dyDescent="0.25">
      <c r="B198" s="228">
        <v>2520</v>
      </c>
      <c r="C198" s="228">
        <v>13.53</v>
      </c>
      <c r="D198" s="228">
        <v>13.53</v>
      </c>
    </row>
    <row r="199" spans="2:4" x14ac:dyDescent="0.25">
      <c r="B199" s="228">
        <v>2587</v>
      </c>
      <c r="C199" s="228">
        <v>13.54</v>
      </c>
      <c r="D199" s="228">
        <v>13.54</v>
      </c>
    </row>
    <row r="200" spans="2:4" x14ac:dyDescent="0.25">
      <c r="B200" s="228">
        <v>2678</v>
      </c>
      <c r="C200" s="228">
        <v>13.54</v>
      </c>
      <c r="D200" s="228">
        <v>13.54</v>
      </c>
    </row>
    <row r="201" spans="2:4" x14ac:dyDescent="0.25">
      <c r="B201" s="228">
        <v>2771</v>
      </c>
      <c r="C201" s="228">
        <v>13.54</v>
      </c>
      <c r="D201" s="228">
        <v>13.54</v>
      </c>
    </row>
    <row r="202" spans="2:4" x14ac:dyDescent="0.25">
      <c r="B202" s="228">
        <v>2818</v>
      </c>
      <c r="C202" s="228">
        <v>13.55</v>
      </c>
      <c r="D202" s="228">
        <v>13.55</v>
      </c>
    </row>
    <row r="203" spans="2:4" x14ac:dyDescent="0.25">
      <c r="B203" s="228">
        <v>2862</v>
      </c>
      <c r="C203" s="228">
        <v>13.55</v>
      </c>
      <c r="D203" s="228">
        <v>13.55</v>
      </c>
    </row>
    <row r="204" spans="2:4" x14ac:dyDescent="0.25">
      <c r="B204" s="228">
        <v>2881</v>
      </c>
      <c r="C204" s="228">
        <v>13.54</v>
      </c>
      <c r="D204" s="228">
        <v>13.54</v>
      </c>
    </row>
    <row r="205" spans="2:4" x14ac:dyDescent="0.25">
      <c r="B205" s="228">
        <v>2951</v>
      </c>
      <c r="C205" s="228">
        <v>13.54</v>
      </c>
      <c r="D205" s="228">
        <v>13.54</v>
      </c>
    </row>
    <row r="206" spans="2:4" x14ac:dyDescent="0.25">
      <c r="B206" s="228">
        <v>3043</v>
      </c>
      <c r="C206" s="228">
        <v>13.54</v>
      </c>
      <c r="D206" s="228">
        <v>13.54</v>
      </c>
    </row>
    <row r="207" spans="2:4" x14ac:dyDescent="0.25">
      <c r="B207" s="228">
        <v>3136</v>
      </c>
      <c r="C207" s="228">
        <v>13.54</v>
      </c>
      <c r="D207" s="228">
        <v>13.54</v>
      </c>
    </row>
    <row r="208" spans="2:4" x14ac:dyDescent="0.25">
      <c r="B208" s="228">
        <v>3183</v>
      </c>
      <c r="C208" s="228">
        <v>13.54</v>
      </c>
      <c r="D208" s="228">
        <v>13.54</v>
      </c>
    </row>
    <row r="209" spans="2:4" x14ac:dyDescent="0.25">
      <c r="B209" s="228">
        <v>3227</v>
      </c>
      <c r="C209" s="228">
        <v>13.54</v>
      </c>
      <c r="D209" s="228">
        <v>13.54</v>
      </c>
    </row>
    <row r="210" spans="2:4" x14ac:dyDescent="0.25">
      <c r="B210" s="228">
        <v>3240</v>
      </c>
      <c r="C210" s="228">
        <v>13.54</v>
      </c>
      <c r="D210" s="228">
        <v>13.54</v>
      </c>
    </row>
    <row r="211" spans="2:4" x14ac:dyDescent="0.25">
      <c r="B211" s="228">
        <v>3316</v>
      </c>
      <c r="C211" s="228">
        <v>13.53</v>
      </c>
      <c r="D211" s="228">
        <v>13.53</v>
      </c>
    </row>
    <row r="212" spans="2:4" x14ac:dyDescent="0.25">
      <c r="B212" s="228">
        <v>3408</v>
      </c>
      <c r="C212" s="228">
        <v>13.53</v>
      </c>
      <c r="D212" s="228">
        <v>13.53</v>
      </c>
    </row>
    <row r="213" spans="2:4" x14ac:dyDescent="0.25">
      <c r="B213" s="228">
        <v>3501</v>
      </c>
      <c r="C213" s="228">
        <v>13.53</v>
      </c>
      <c r="D213" s="228">
        <v>13.53</v>
      </c>
    </row>
    <row r="214" spans="2:4" x14ac:dyDescent="0.25">
      <c r="B214" s="228">
        <v>3548</v>
      </c>
      <c r="C214" s="228">
        <v>13.53</v>
      </c>
      <c r="D214" s="228">
        <v>13.53</v>
      </c>
    </row>
    <row r="215" spans="2:4" x14ac:dyDescent="0.25">
      <c r="B215" s="228">
        <v>3592</v>
      </c>
      <c r="C215" s="228">
        <v>13.53</v>
      </c>
      <c r="D215" s="228">
        <v>13.53</v>
      </c>
    </row>
    <row r="216" spans="2:4" x14ac:dyDescent="0.25">
      <c r="B216" s="228">
        <v>3604</v>
      </c>
      <c r="C216" s="228">
        <v>13.53</v>
      </c>
      <c r="D216" s="228">
        <v>13.53</v>
      </c>
    </row>
    <row r="217" spans="2:4" x14ac:dyDescent="0.25">
      <c r="B217" s="228">
        <v>3682</v>
      </c>
      <c r="C217" s="228">
        <v>13.54</v>
      </c>
      <c r="D217" s="228">
        <v>13.54</v>
      </c>
    </row>
    <row r="218" spans="2:4" x14ac:dyDescent="0.25">
      <c r="B218" s="228">
        <v>3774</v>
      </c>
      <c r="C218" s="228">
        <v>13.54</v>
      </c>
      <c r="D218" s="228">
        <v>13.54</v>
      </c>
    </row>
    <row r="219" spans="2:4" x14ac:dyDescent="0.25">
      <c r="B219" s="228">
        <v>3868</v>
      </c>
      <c r="C219" s="228">
        <v>13.55</v>
      </c>
      <c r="D219" s="228">
        <v>13.55</v>
      </c>
    </row>
    <row r="220" spans="2:4" x14ac:dyDescent="0.25">
      <c r="B220" s="228">
        <v>3914</v>
      </c>
      <c r="C220" s="228">
        <v>13.55</v>
      </c>
      <c r="D220" s="228">
        <v>13.55</v>
      </c>
    </row>
    <row r="221" spans="2:4" x14ac:dyDescent="0.25">
      <c r="B221" s="228">
        <v>3961</v>
      </c>
      <c r="C221" s="228">
        <v>13.55</v>
      </c>
      <c r="D221" s="228">
        <v>13.55</v>
      </c>
    </row>
    <row r="222" spans="2:4" x14ac:dyDescent="0.25">
      <c r="B222" s="228">
        <v>4047</v>
      </c>
      <c r="C222" s="228">
        <v>13.54</v>
      </c>
      <c r="D222" s="228">
        <v>13.54</v>
      </c>
    </row>
    <row r="223" spans="2:4" x14ac:dyDescent="0.25">
      <c r="B223" s="228">
        <v>4141</v>
      </c>
      <c r="C223" s="228">
        <v>13.54</v>
      </c>
      <c r="D223" s="228">
        <v>13.54</v>
      </c>
    </row>
    <row r="224" spans="2:4" x14ac:dyDescent="0.25">
      <c r="B224" s="228">
        <v>4232</v>
      </c>
      <c r="C224" s="228">
        <v>13.54</v>
      </c>
      <c r="D224" s="228">
        <v>13.54</v>
      </c>
    </row>
    <row r="225" spans="2:4" x14ac:dyDescent="0.25">
      <c r="B225" s="228">
        <v>4281</v>
      </c>
      <c r="C225" s="228">
        <v>13.53</v>
      </c>
      <c r="D225" s="228">
        <v>13.53</v>
      </c>
    </row>
    <row r="226" spans="2:4" x14ac:dyDescent="0.25">
      <c r="B226" s="228">
        <v>4320</v>
      </c>
      <c r="C226" s="228">
        <v>13.53</v>
      </c>
      <c r="D226" s="228">
        <v>13.53</v>
      </c>
    </row>
    <row r="227" spans="2:4" x14ac:dyDescent="0.25">
      <c r="B227" s="228">
        <v>4323</v>
      </c>
      <c r="C227" s="228">
        <v>13.53</v>
      </c>
      <c r="D227" s="228">
        <v>13.53</v>
      </c>
    </row>
    <row r="228" spans="2:4" x14ac:dyDescent="0.25">
      <c r="B228" s="228">
        <v>4414</v>
      </c>
      <c r="C228" s="228">
        <v>13.53</v>
      </c>
      <c r="D228" s="228">
        <v>13.53</v>
      </c>
    </row>
    <row r="229" spans="2:4" x14ac:dyDescent="0.25">
      <c r="B229" s="228">
        <v>4505</v>
      </c>
      <c r="C229" s="228">
        <v>13.52</v>
      </c>
      <c r="D229" s="228">
        <v>13.52</v>
      </c>
    </row>
    <row r="230" spans="2:4" x14ac:dyDescent="0.25">
      <c r="B230" s="228">
        <v>4597</v>
      </c>
      <c r="C230" s="228">
        <v>13.52</v>
      </c>
      <c r="D230" s="228">
        <v>13.52</v>
      </c>
    </row>
    <row r="231" spans="2:4" x14ac:dyDescent="0.25">
      <c r="B231" s="228">
        <v>4645</v>
      </c>
      <c r="C231" s="228">
        <v>13.52</v>
      </c>
      <c r="D231" s="228">
        <v>13.52</v>
      </c>
    </row>
    <row r="232" spans="2:4" x14ac:dyDescent="0.25">
      <c r="B232" s="228">
        <v>4680</v>
      </c>
      <c r="C232" s="228">
        <v>13.51</v>
      </c>
      <c r="D232" s="228">
        <v>13.51</v>
      </c>
    </row>
    <row r="233" spans="2:4" x14ac:dyDescent="0.25">
      <c r="B233" s="228">
        <v>4688</v>
      </c>
      <c r="C233" s="228">
        <v>13.51</v>
      </c>
      <c r="D233" s="228">
        <v>13.51</v>
      </c>
    </row>
    <row r="234" spans="2:4" x14ac:dyDescent="0.25">
      <c r="B234" s="228">
        <v>4778</v>
      </c>
      <c r="C234" s="228">
        <v>13.51</v>
      </c>
      <c r="D234" s="228">
        <v>13.51</v>
      </c>
    </row>
    <row r="235" spans="2:4" x14ac:dyDescent="0.25">
      <c r="B235" s="228">
        <v>4869</v>
      </c>
      <c r="C235" s="228">
        <v>13.5</v>
      </c>
      <c r="D235" s="228">
        <v>13.5</v>
      </c>
    </row>
    <row r="236" spans="2:4" x14ac:dyDescent="0.25">
      <c r="B236" s="228">
        <v>4962</v>
      </c>
      <c r="C236" s="228">
        <v>13.5</v>
      </c>
      <c r="D236" s="228">
        <v>13.5</v>
      </c>
    </row>
    <row r="237" spans="2:4" x14ac:dyDescent="0.25">
      <c r="B237" s="228">
        <v>5009</v>
      </c>
      <c r="C237" s="228">
        <v>13.5</v>
      </c>
      <c r="D237" s="228">
        <v>13.5</v>
      </c>
    </row>
    <row r="238" spans="2:4" x14ac:dyDescent="0.25">
      <c r="B238" s="228">
        <v>5040</v>
      </c>
      <c r="C238" s="228">
        <v>13.5</v>
      </c>
      <c r="D238" s="228">
        <v>13.5</v>
      </c>
    </row>
    <row r="239" spans="2:4" x14ac:dyDescent="0.25">
      <c r="B239" s="228">
        <v>5053</v>
      </c>
      <c r="C239" s="228">
        <v>13.5</v>
      </c>
      <c r="D239" s="228">
        <v>13.5</v>
      </c>
    </row>
    <row r="240" spans="2:4" x14ac:dyDescent="0.25">
      <c r="B240" s="228">
        <v>5143</v>
      </c>
      <c r="C240" s="228">
        <v>13.5</v>
      </c>
      <c r="D240" s="228">
        <v>13.5</v>
      </c>
    </row>
    <row r="241" spans="2:4" x14ac:dyDescent="0.25">
      <c r="B241" s="228">
        <v>5235</v>
      </c>
      <c r="C241" s="228">
        <v>13.5</v>
      </c>
      <c r="D241" s="228">
        <v>13.5</v>
      </c>
    </row>
    <row r="242" spans="2:4" x14ac:dyDescent="0.25">
      <c r="B242" s="228">
        <v>5328</v>
      </c>
      <c r="C242" s="228">
        <v>13.5</v>
      </c>
      <c r="D242" s="228">
        <v>13.5</v>
      </c>
    </row>
    <row r="243" spans="2:4" x14ac:dyDescent="0.25">
      <c r="B243" s="228">
        <v>5375</v>
      </c>
      <c r="C243" s="228">
        <v>13.51</v>
      </c>
      <c r="D243" s="228">
        <v>13.51</v>
      </c>
    </row>
    <row r="244" spans="2:4" x14ac:dyDescent="0.25">
      <c r="B244" s="228">
        <v>5401</v>
      </c>
      <c r="C244" s="228">
        <v>13.51</v>
      </c>
      <c r="D244" s="228">
        <v>13.51</v>
      </c>
    </row>
    <row r="245" spans="2:4" x14ac:dyDescent="0.25">
      <c r="B245" s="228">
        <v>5419</v>
      </c>
      <c r="C245" s="228">
        <v>13.51</v>
      </c>
      <c r="D245" s="228">
        <v>13.51</v>
      </c>
    </row>
    <row r="246" spans="2:4" x14ac:dyDescent="0.25">
      <c r="B246" s="228">
        <v>5508</v>
      </c>
      <c r="C246" s="228">
        <v>13.51</v>
      </c>
      <c r="D246" s="228">
        <v>13.51</v>
      </c>
    </row>
    <row r="247" spans="2:4" x14ac:dyDescent="0.25">
      <c r="B247" s="228">
        <v>5580</v>
      </c>
      <c r="C247" s="228">
        <v>13.51</v>
      </c>
      <c r="D247" s="228">
        <v>13.51</v>
      </c>
    </row>
    <row r="248" spans="2:4" x14ac:dyDescent="0.25">
      <c r="B248" s="228">
        <v>5600</v>
      </c>
      <c r="C248" s="228">
        <v>13.51</v>
      </c>
      <c r="D248" s="228">
        <v>13.51</v>
      </c>
    </row>
    <row r="249" spans="2:4" x14ac:dyDescent="0.25">
      <c r="B249" s="228">
        <v>5695</v>
      </c>
      <c r="C249" s="228">
        <v>13.51</v>
      </c>
      <c r="D249" s="228">
        <v>13.51</v>
      </c>
    </row>
    <row r="250" spans="2:4" x14ac:dyDescent="0.25">
      <c r="B250" s="228">
        <v>5788</v>
      </c>
      <c r="C250" s="228">
        <v>13.51</v>
      </c>
      <c r="D250" s="228">
        <v>13.51</v>
      </c>
    </row>
    <row r="251" spans="2:4" x14ac:dyDescent="0.25">
      <c r="B251" s="228">
        <v>5873</v>
      </c>
      <c r="C251" s="228">
        <v>13.51</v>
      </c>
      <c r="D251" s="228">
        <v>13.51</v>
      </c>
    </row>
    <row r="252" spans="2:4" x14ac:dyDescent="0.25">
      <c r="B252" s="228">
        <v>5965</v>
      </c>
      <c r="C252" s="228">
        <v>13.52</v>
      </c>
      <c r="D252" s="228">
        <v>13.52</v>
      </c>
    </row>
    <row r="253" spans="2:4" x14ac:dyDescent="0.25">
      <c r="B253" s="228">
        <v>6059</v>
      </c>
      <c r="C253" s="228">
        <v>13.52</v>
      </c>
      <c r="D253" s="228">
        <v>13.52</v>
      </c>
    </row>
    <row r="254" spans="2:4" x14ac:dyDescent="0.25">
      <c r="B254" s="228">
        <v>6150</v>
      </c>
      <c r="C254" s="228">
        <v>13.52</v>
      </c>
      <c r="D254" s="228">
        <v>13.52</v>
      </c>
    </row>
    <row r="255" spans="2:4" x14ac:dyDescent="0.25">
      <c r="B255" s="228">
        <v>6238</v>
      </c>
      <c r="C255" s="228">
        <v>13.52</v>
      </c>
      <c r="D255" s="228">
        <v>13.52</v>
      </c>
    </row>
    <row r="256" spans="2:4" x14ac:dyDescent="0.25">
      <c r="B256" s="228">
        <v>6332</v>
      </c>
      <c r="C256" s="228">
        <v>13.52</v>
      </c>
      <c r="D256" s="228">
        <v>13.52</v>
      </c>
    </row>
    <row r="257" spans="2:4" x14ac:dyDescent="0.25">
      <c r="B257" s="228">
        <v>6423</v>
      </c>
      <c r="C257" s="228">
        <v>13.52</v>
      </c>
      <c r="D257" s="228">
        <v>13.52</v>
      </c>
    </row>
    <row r="258" spans="2:4" x14ac:dyDescent="0.25">
      <c r="B258" s="228">
        <v>6514</v>
      </c>
      <c r="C258" s="228">
        <v>13.52</v>
      </c>
      <c r="D258" s="228">
        <v>13.52</v>
      </c>
    </row>
    <row r="259" spans="2:4" x14ac:dyDescent="0.25">
      <c r="B259" s="228">
        <v>6605</v>
      </c>
      <c r="C259" s="228">
        <v>13.52</v>
      </c>
      <c r="D259" s="228">
        <v>13.52</v>
      </c>
    </row>
    <row r="260" spans="2:4" x14ac:dyDescent="0.25">
      <c r="B260" s="228">
        <v>6696</v>
      </c>
      <c r="C260" s="228">
        <v>13.52</v>
      </c>
      <c r="D260" s="228">
        <v>13.52</v>
      </c>
    </row>
    <row r="261" spans="2:4" x14ac:dyDescent="0.25">
      <c r="B261" s="228">
        <v>6789</v>
      </c>
      <c r="C261" s="228">
        <v>13.53</v>
      </c>
      <c r="D261" s="228">
        <v>13.53</v>
      </c>
    </row>
    <row r="262" spans="2:4" x14ac:dyDescent="0.25">
      <c r="B262" s="228">
        <v>6880</v>
      </c>
      <c r="C262" s="228">
        <v>13.53</v>
      </c>
      <c r="D262" s="228">
        <v>13.53</v>
      </c>
    </row>
    <row r="263" spans="2:4" x14ac:dyDescent="0.25">
      <c r="B263" s="228">
        <v>6969</v>
      </c>
      <c r="C263" s="228">
        <v>13.53</v>
      </c>
      <c r="D263" s="228">
        <v>13.53</v>
      </c>
    </row>
    <row r="264" spans="2:4" x14ac:dyDescent="0.25">
      <c r="B264" s="228">
        <v>7061</v>
      </c>
      <c r="C264" s="228">
        <v>13.53</v>
      </c>
      <c r="D264" s="228">
        <v>13.53</v>
      </c>
    </row>
    <row r="265" spans="2:4" x14ac:dyDescent="0.25">
      <c r="B265" s="228">
        <v>7201</v>
      </c>
      <c r="C265" s="228">
        <v>13.53</v>
      </c>
      <c r="D265" s="228">
        <v>13.53</v>
      </c>
    </row>
    <row r="266" spans="2:4" x14ac:dyDescent="0.25">
      <c r="B266" s="228">
        <v>7245</v>
      </c>
      <c r="C266" s="228">
        <v>13.53</v>
      </c>
      <c r="D266" s="228">
        <v>13.53</v>
      </c>
    </row>
    <row r="267" spans="2:4" x14ac:dyDescent="0.25">
      <c r="B267" s="228">
        <v>7426</v>
      </c>
      <c r="C267" s="228">
        <v>13.53</v>
      </c>
      <c r="D267" s="228">
        <v>13.53</v>
      </c>
    </row>
    <row r="268" spans="2:4" x14ac:dyDescent="0.25">
      <c r="B268" s="229">
        <v>7610</v>
      </c>
      <c r="C268" s="229">
        <v>13.53</v>
      </c>
      <c r="D268" s="230">
        <v>13.53</v>
      </c>
    </row>
    <row r="269" spans="2:4" x14ac:dyDescent="0.25">
      <c r="B269" s="229">
        <v>7791</v>
      </c>
      <c r="C269" s="229">
        <v>13.54</v>
      </c>
      <c r="D269" s="230">
        <v>13.54</v>
      </c>
    </row>
    <row r="270" spans="2:4" x14ac:dyDescent="0.25">
      <c r="B270" s="229">
        <v>7979</v>
      </c>
      <c r="C270" s="229">
        <v>13.54</v>
      </c>
      <c r="D270" s="230">
        <v>13.54</v>
      </c>
    </row>
    <row r="271" spans="2:4" x14ac:dyDescent="0.25">
      <c r="B271" s="229">
        <v>8159</v>
      </c>
      <c r="C271" s="229">
        <v>13.54</v>
      </c>
      <c r="D271" s="230">
        <v>13.54</v>
      </c>
    </row>
    <row r="272" spans="2:4" x14ac:dyDescent="0.25">
      <c r="B272" s="229">
        <v>8341</v>
      </c>
      <c r="C272" s="229">
        <v>13.54</v>
      </c>
      <c r="D272" s="230">
        <v>13.54</v>
      </c>
    </row>
    <row r="273" spans="2:4" x14ac:dyDescent="0.25">
      <c r="B273" s="229">
        <v>8523</v>
      </c>
      <c r="C273" s="229">
        <v>13.54</v>
      </c>
      <c r="D273" s="230">
        <v>13.54</v>
      </c>
    </row>
    <row r="274" spans="2:4" x14ac:dyDescent="0.25">
      <c r="B274" s="229">
        <v>8706</v>
      </c>
      <c r="C274" s="229">
        <v>13.54</v>
      </c>
      <c r="D274" s="230">
        <v>13.54</v>
      </c>
    </row>
    <row r="275" spans="2:4" x14ac:dyDescent="0.25">
      <c r="B275" s="229">
        <v>8887</v>
      </c>
      <c r="C275" s="229">
        <v>13.54</v>
      </c>
      <c r="D275" s="230">
        <v>13.54</v>
      </c>
    </row>
    <row r="276" spans="2:4" x14ac:dyDescent="0.25">
      <c r="B276" s="229">
        <v>9000</v>
      </c>
      <c r="C276" s="229">
        <v>13.54</v>
      </c>
      <c r="D276" s="230">
        <v>13.54</v>
      </c>
    </row>
    <row r="277" spans="2:4" x14ac:dyDescent="0.25">
      <c r="B277" s="229">
        <v>10623</v>
      </c>
      <c r="C277" s="229">
        <v>13.55</v>
      </c>
      <c r="D277" s="230">
        <v>13.55</v>
      </c>
    </row>
    <row r="278" spans="2:4" x14ac:dyDescent="0.25">
      <c r="B278" s="229">
        <v>10800</v>
      </c>
      <c r="C278" s="229">
        <v>13.55</v>
      </c>
      <c r="D278" s="230">
        <v>13.55</v>
      </c>
    </row>
    <row r="279" spans="2:4" x14ac:dyDescent="0.25">
      <c r="B279" s="229">
        <v>12541</v>
      </c>
      <c r="C279" s="229">
        <v>13.56</v>
      </c>
      <c r="D279" s="230">
        <v>13.56</v>
      </c>
    </row>
  </sheetData>
  <hyperlinks>
    <hyperlink ref="H1" r:id="rId1" xr:uid="{39C59DBB-1CBC-49D1-9ED9-45230E0C91D6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D946-8695-40F6-8BD2-2C439D7C429C}">
  <sheetPr codeName="Planilha5"/>
  <dimension ref="B2:C827"/>
  <sheetViews>
    <sheetView workbookViewId="0">
      <selection activeCell="R26" sqref="R26"/>
    </sheetView>
  </sheetViews>
  <sheetFormatPr defaultColWidth="8.7109375" defaultRowHeight="15" x14ac:dyDescent="0.25"/>
  <cols>
    <col min="2" max="2" width="10.7109375" bestFit="1" customWidth="1"/>
    <col min="3" max="3" width="11" bestFit="1" customWidth="1"/>
    <col min="5" max="5" width="10.42578125" bestFit="1" customWidth="1"/>
  </cols>
  <sheetData>
    <row r="2" spans="2:3" x14ac:dyDescent="0.25">
      <c r="B2" t="s">
        <v>0</v>
      </c>
      <c r="C2" s="116" t="s">
        <v>115</v>
      </c>
    </row>
    <row r="3" spans="2:3" x14ac:dyDescent="0.25">
      <c r="B3" s="93">
        <v>44928</v>
      </c>
      <c r="C3" s="116">
        <v>5.0788E-2</v>
      </c>
    </row>
    <row r="4" spans="2:3" x14ac:dyDescent="0.25">
      <c r="B4" s="93">
        <v>44929</v>
      </c>
      <c r="C4" s="116">
        <v>5.0788E-2</v>
      </c>
    </row>
    <row r="5" spans="2:3" x14ac:dyDescent="0.25">
      <c r="B5" s="93">
        <v>44930</v>
      </c>
      <c r="C5" s="116">
        <v>5.0788E-2</v>
      </c>
    </row>
    <row r="6" spans="2:3" x14ac:dyDescent="0.25">
      <c r="B6" s="93">
        <v>44931</v>
      </c>
      <c r="C6" s="116">
        <v>5.0788E-2</v>
      </c>
    </row>
    <row r="7" spans="2:3" x14ac:dyDescent="0.25">
      <c r="B7" s="93">
        <v>44932</v>
      </c>
      <c r="C7" s="116">
        <v>5.0788E-2</v>
      </c>
    </row>
    <row r="8" spans="2:3" x14ac:dyDescent="0.25">
      <c r="B8" s="93">
        <v>44935</v>
      </c>
      <c r="C8" s="116">
        <v>5.0788E-2</v>
      </c>
    </row>
    <row r="9" spans="2:3" x14ac:dyDescent="0.25">
      <c r="B9" s="93">
        <v>44936</v>
      </c>
      <c r="C9" s="116">
        <v>5.0788E-2</v>
      </c>
    </row>
    <row r="10" spans="2:3" x14ac:dyDescent="0.25">
      <c r="B10" s="93">
        <v>44937</v>
      </c>
      <c r="C10" s="116">
        <v>5.0788E-2</v>
      </c>
    </row>
    <row r="11" spans="2:3" x14ac:dyDescent="0.25">
      <c r="B11" s="93">
        <v>44938</v>
      </c>
      <c r="C11" s="116">
        <v>5.0788E-2</v>
      </c>
    </row>
    <row r="12" spans="2:3" x14ac:dyDescent="0.25">
      <c r="B12" s="93">
        <v>44939</v>
      </c>
      <c r="C12" s="116">
        <v>5.0788E-2</v>
      </c>
    </row>
    <row r="13" spans="2:3" x14ac:dyDescent="0.25">
      <c r="B13" s="93">
        <v>44942</v>
      </c>
      <c r="C13" s="116">
        <v>5.0788E-2</v>
      </c>
    </row>
    <row r="14" spans="2:3" x14ac:dyDescent="0.25">
      <c r="B14" s="93">
        <v>44943</v>
      </c>
      <c r="C14" s="116">
        <v>5.0788E-2</v>
      </c>
    </row>
    <row r="15" spans="2:3" x14ac:dyDescent="0.25">
      <c r="B15" s="93">
        <v>44944</v>
      </c>
      <c r="C15" s="116">
        <v>5.0788E-2</v>
      </c>
    </row>
    <row r="16" spans="2:3" x14ac:dyDescent="0.25">
      <c r="B16" s="93">
        <v>44945</v>
      </c>
      <c r="C16" s="116">
        <v>5.0788E-2</v>
      </c>
    </row>
    <row r="17" spans="2:3" x14ac:dyDescent="0.25">
      <c r="B17" s="93">
        <v>44946</v>
      </c>
      <c r="C17" s="116">
        <v>5.0788E-2</v>
      </c>
    </row>
    <row r="18" spans="2:3" x14ac:dyDescent="0.25">
      <c r="B18" s="93">
        <v>44949</v>
      </c>
      <c r="C18" s="116">
        <v>5.0788E-2</v>
      </c>
    </row>
    <row r="19" spans="2:3" x14ac:dyDescent="0.25">
      <c r="B19" s="93">
        <v>44950</v>
      </c>
      <c r="C19" s="116">
        <v>5.0788E-2</v>
      </c>
    </row>
    <row r="20" spans="2:3" x14ac:dyDescent="0.25">
      <c r="B20" s="93">
        <v>44951</v>
      </c>
      <c r="C20" s="116">
        <v>5.0788E-2</v>
      </c>
    </row>
    <row r="21" spans="2:3" x14ac:dyDescent="0.25">
      <c r="B21" s="93">
        <v>44952</v>
      </c>
      <c r="C21" s="116">
        <v>5.0788E-2</v>
      </c>
    </row>
    <row r="22" spans="2:3" x14ac:dyDescent="0.25">
      <c r="B22" s="93">
        <v>44953</v>
      </c>
      <c r="C22" s="116">
        <v>5.0788E-2</v>
      </c>
    </row>
    <row r="23" spans="2:3" x14ac:dyDescent="0.25">
      <c r="B23" s="93">
        <v>44956</v>
      </c>
      <c r="C23" s="116">
        <v>5.0788E-2</v>
      </c>
    </row>
    <row r="24" spans="2:3" x14ac:dyDescent="0.25">
      <c r="B24" s="93">
        <v>44957</v>
      </c>
      <c r="C24" s="116">
        <v>5.0788E-2</v>
      </c>
    </row>
    <row r="25" spans="2:3" x14ac:dyDescent="0.25">
      <c r="B25" s="93">
        <v>44958</v>
      </c>
      <c r="C25" s="116">
        <v>5.0788E-2</v>
      </c>
    </row>
    <row r="26" spans="2:3" x14ac:dyDescent="0.25">
      <c r="B26" s="93">
        <v>44959</v>
      </c>
      <c r="C26" s="116">
        <v>5.0788E-2</v>
      </c>
    </row>
    <row r="27" spans="2:3" x14ac:dyDescent="0.25">
      <c r="B27" s="93">
        <v>44960</v>
      </c>
      <c r="C27" s="116">
        <v>5.0788E-2</v>
      </c>
    </row>
    <row r="28" spans="2:3" x14ac:dyDescent="0.25">
      <c r="B28" s="93">
        <v>44963</v>
      </c>
      <c r="C28" s="116">
        <v>5.0788E-2</v>
      </c>
    </row>
    <row r="29" spans="2:3" x14ac:dyDescent="0.25">
      <c r="B29" s="93">
        <v>44964</v>
      </c>
      <c r="C29" s="116">
        <v>5.0788E-2</v>
      </c>
    </row>
    <row r="30" spans="2:3" x14ac:dyDescent="0.25">
      <c r="B30" s="93">
        <v>44965</v>
      </c>
      <c r="C30" s="116">
        <v>5.0788E-2</v>
      </c>
    </row>
    <row r="31" spans="2:3" x14ac:dyDescent="0.25">
      <c r="B31" s="93">
        <v>44966</v>
      </c>
      <c r="C31" s="116">
        <v>5.0788E-2</v>
      </c>
    </row>
    <row r="32" spans="2:3" x14ac:dyDescent="0.25">
      <c r="B32" s="93">
        <v>44967</v>
      </c>
      <c r="C32" s="116">
        <v>5.0788E-2</v>
      </c>
    </row>
    <row r="33" spans="2:3" x14ac:dyDescent="0.25">
      <c r="B33" s="93">
        <v>44970</v>
      </c>
      <c r="C33" s="116">
        <v>5.0788E-2</v>
      </c>
    </row>
    <row r="34" spans="2:3" x14ac:dyDescent="0.25">
      <c r="B34" s="93">
        <v>44971</v>
      </c>
      <c r="C34" s="116">
        <v>5.0788E-2</v>
      </c>
    </row>
    <row r="35" spans="2:3" x14ac:dyDescent="0.25">
      <c r="B35" s="93">
        <v>44972</v>
      </c>
      <c r="C35" s="116">
        <v>5.0788E-2</v>
      </c>
    </row>
    <row r="36" spans="2:3" x14ac:dyDescent="0.25">
      <c r="B36" s="93">
        <v>44973</v>
      </c>
      <c r="C36" s="116">
        <v>5.0788E-2</v>
      </c>
    </row>
    <row r="37" spans="2:3" x14ac:dyDescent="0.25">
      <c r="B37" s="93">
        <v>44974</v>
      </c>
      <c r="C37" s="116">
        <v>5.0788E-2</v>
      </c>
    </row>
    <row r="38" spans="2:3" x14ac:dyDescent="0.25">
      <c r="B38" s="93">
        <v>44979</v>
      </c>
      <c r="C38" s="116">
        <v>5.0788E-2</v>
      </c>
    </row>
    <row r="39" spans="2:3" x14ac:dyDescent="0.25">
      <c r="B39" s="93">
        <v>44980</v>
      </c>
      <c r="C39" s="116">
        <v>5.0788E-2</v>
      </c>
    </row>
    <row r="40" spans="2:3" x14ac:dyDescent="0.25">
      <c r="B40" s="93">
        <v>44981</v>
      </c>
      <c r="C40" s="116">
        <v>5.0788E-2</v>
      </c>
    </row>
    <row r="41" spans="2:3" x14ac:dyDescent="0.25">
      <c r="B41" s="93">
        <v>44984</v>
      </c>
      <c r="C41" s="116">
        <v>5.0788E-2</v>
      </c>
    </row>
    <row r="42" spans="2:3" x14ac:dyDescent="0.25">
      <c r="B42" s="93">
        <v>44985</v>
      </c>
      <c r="C42" s="116">
        <v>5.0788E-2</v>
      </c>
    </row>
    <row r="43" spans="2:3" x14ac:dyDescent="0.25">
      <c r="B43" s="93">
        <v>44986</v>
      </c>
      <c r="C43" s="116">
        <v>5.0788E-2</v>
      </c>
    </row>
    <row r="44" spans="2:3" x14ac:dyDescent="0.25">
      <c r="B44" s="93">
        <v>44987</v>
      </c>
      <c r="C44" s="116">
        <v>5.0788E-2</v>
      </c>
    </row>
    <row r="45" spans="2:3" x14ac:dyDescent="0.25">
      <c r="B45" s="93">
        <v>44988</v>
      </c>
      <c r="C45" s="116">
        <v>5.0788E-2</v>
      </c>
    </row>
    <row r="46" spans="2:3" x14ac:dyDescent="0.25">
      <c r="B46" s="93">
        <v>44991</v>
      </c>
      <c r="C46" s="116">
        <v>5.0788E-2</v>
      </c>
    </row>
    <row r="47" spans="2:3" x14ac:dyDescent="0.25">
      <c r="B47" s="93">
        <v>44992</v>
      </c>
      <c r="C47" s="116">
        <v>5.0788E-2</v>
      </c>
    </row>
    <row r="48" spans="2:3" x14ac:dyDescent="0.25">
      <c r="B48" s="93">
        <v>44993</v>
      </c>
      <c r="C48" s="116">
        <v>5.0788E-2</v>
      </c>
    </row>
    <row r="49" spans="2:3" x14ac:dyDescent="0.25">
      <c r="B49" s="93">
        <v>44994</v>
      </c>
      <c r="C49" s="116">
        <v>5.0788E-2</v>
      </c>
    </row>
    <row r="50" spans="2:3" x14ac:dyDescent="0.25">
      <c r="B50" s="93">
        <v>44995</v>
      </c>
      <c r="C50" s="116">
        <v>5.0788E-2</v>
      </c>
    </row>
    <row r="51" spans="2:3" x14ac:dyDescent="0.25">
      <c r="B51" s="93">
        <v>44998</v>
      </c>
      <c r="C51" s="116">
        <v>5.0788E-2</v>
      </c>
    </row>
    <row r="52" spans="2:3" x14ac:dyDescent="0.25">
      <c r="B52" s="93">
        <v>44999</v>
      </c>
      <c r="C52" s="116">
        <v>5.0788E-2</v>
      </c>
    </row>
    <row r="53" spans="2:3" x14ac:dyDescent="0.25">
      <c r="B53" s="93">
        <v>45000</v>
      </c>
      <c r="C53" s="116">
        <v>5.0788E-2</v>
      </c>
    </row>
    <row r="54" spans="2:3" x14ac:dyDescent="0.25">
      <c r="B54" s="93">
        <v>45001</v>
      </c>
      <c r="C54" s="116">
        <v>5.0788E-2</v>
      </c>
    </row>
    <row r="55" spans="2:3" x14ac:dyDescent="0.25">
      <c r="B55" s="93">
        <v>45002</v>
      </c>
      <c r="C55" s="116">
        <v>5.0788E-2</v>
      </c>
    </row>
    <row r="56" spans="2:3" x14ac:dyDescent="0.25">
      <c r="B56" s="93">
        <v>45005</v>
      </c>
      <c r="C56" s="116">
        <v>5.0788E-2</v>
      </c>
    </row>
    <row r="57" spans="2:3" x14ac:dyDescent="0.25">
      <c r="B57" s="93">
        <v>45006</v>
      </c>
      <c r="C57" s="116">
        <v>5.0788E-2</v>
      </c>
    </row>
    <row r="58" spans="2:3" x14ac:dyDescent="0.25">
      <c r="B58" s="93">
        <v>45007</v>
      </c>
      <c r="C58" s="116">
        <v>5.0788E-2</v>
      </c>
    </row>
    <row r="59" spans="2:3" x14ac:dyDescent="0.25">
      <c r="B59" s="93">
        <v>45008</v>
      </c>
      <c r="C59" s="116">
        <v>5.0788E-2</v>
      </c>
    </row>
    <row r="60" spans="2:3" x14ac:dyDescent="0.25">
      <c r="B60" s="93">
        <v>45009</v>
      </c>
      <c r="C60" s="116">
        <v>5.0788E-2</v>
      </c>
    </row>
    <row r="61" spans="2:3" x14ac:dyDescent="0.25">
      <c r="B61" s="93">
        <v>45012</v>
      </c>
      <c r="C61" s="116">
        <v>5.0788E-2</v>
      </c>
    </row>
    <row r="62" spans="2:3" x14ac:dyDescent="0.25">
      <c r="B62" s="93">
        <v>45013</v>
      </c>
      <c r="C62" s="116">
        <v>5.0788E-2</v>
      </c>
    </row>
    <row r="63" spans="2:3" x14ac:dyDescent="0.25">
      <c r="B63" s="93">
        <v>45014</v>
      </c>
      <c r="C63" s="116">
        <v>5.0788E-2</v>
      </c>
    </row>
    <row r="64" spans="2:3" x14ac:dyDescent="0.25">
      <c r="B64" s="93">
        <v>45015</v>
      </c>
      <c r="C64" s="116">
        <v>5.0788E-2</v>
      </c>
    </row>
    <row r="65" spans="2:3" x14ac:dyDescent="0.25">
      <c r="B65" s="93">
        <v>45016</v>
      </c>
      <c r="C65" s="116">
        <v>5.0788E-2</v>
      </c>
    </row>
    <row r="66" spans="2:3" x14ac:dyDescent="0.25">
      <c r="B66" s="93">
        <v>45019</v>
      </c>
      <c r="C66" s="116">
        <v>5.0788E-2</v>
      </c>
    </row>
    <row r="67" spans="2:3" x14ac:dyDescent="0.25">
      <c r="B67" s="93">
        <v>45020</v>
      </c>
      <c r="C67" s="116">
        <v>5.0788E-2</v>
      </c>
    </row>
    <row r="68" spans="2:3" x14ac:dyDescent="0.25">
      <c r="B68" s="93">
        <v>45021</v>
      </c>
      <c r="C68" s="116">
        <v>5.0788E-2</v>
      </c>
    </row>
    <row r="69" spans="2:3" x14ac:dyDescent="0.25">
      <c r="B69" s="93">
        <v>45022</v>
      </c>
      <c r="C69" s="116">
        <v>5.0788E-2</v>
      </c>
    </row>
    <row r="70" spans="2:3" x14ac:dyDescent="0.25">
      <c r="B70" s="93">
        <v>45026</v>
      </c>
      <c r="C70" s="116">
        <v>5.0788E-2</v>
      </c>
    </row>
    <row r="71" spans="2:3" x14ac:dyDescent="0.25">
      <c r="B71" s="93">
        <v>45027</v>
      </c>
      <c r="C71" s="116">
        <v>5.0788E-2</v>
      </c>
    </row>
    <row r="72" spans="2:3" x14ac:dyDescent="0.25">
      <c r="B72" s="93">
        <v>45028</v>
      </c>
      <c r="C72" s="116">
        <v>5.0788E-2</v>
      </c>
    </row>
    <row r="73" spans="2:3" x14ac:dyDescent="0.25">
      <c r="B73" s="93">
        <v>45029</v>
      </c>
      <c r="C73" s="116">
        <v>5.0788E-2</v>
      </c>
    </row>
    <row r="74" spans="2:3" x14ac:dyDescent="0.25">
      <c r="B74" s="93">
        <v>45030</v>
      </c>
      <c r="C74" s="116">
        <v>5.0788E-2</v>
      </c>
    </row>
    <row r="75" spans="2:3" x14ac:dyDescent="0.25">
      <c r="B75" s="93">
        <v>45033</v>
      </c>
      <c r="C75" s="116">
        <v>5.0788E-2</v>
      </c>
    </row>
    <row r="76" spans="2:3" x14ac:dyDescent="0.25">
      <c r="B76" s="93">
        <v>45034</v>
      </c>
      <c r="C76" s="116">
        <v>5.0788E-2</v>
      </c>
    </row>
    <row r="77" spans="2:3" x14ac:dyDescent="0.25">
      <c r="B77" s="93">
        <v>45035</v>
      </c>
      <c r="C77" s="116">
        <v>5.0788E-2</v>
      </c>
    </row>
    <row r="78" spans="2:3" x14ac:dyDescent="0.25">
      <c r="B78" s="93">
        <v>45036</v>
      </c>
      <c r="C78" s="116">
        <v>5.0788E-2</v>
      </c>
    </row>
    <row r="79" spans="2:3" x14ac:dyDescent="0.25">
      <c r="B79" s="93">
        <v>45040</v>
      </c>
      <c r="C79" s="116">
        <v>5.0788E-2</v>
      </c>
    </row>
    <row r="80" spans="2:3" x14ac:dyDescent="0.25">
      <c r="B80" s="93">
        <v>45041</v>
      </c>
      <c r="C80" s="116">
        <v>5.0788E-2</v>
      </c>
    </row>
    <row r="81" spans="2:3" x14ac:dyDescent="0.25">
      <c r="B81" s="93">
        <v>45042</v>
      </c>
      <c r="C81" s="116">
        <v>5.0788E-2</v>
      </c>
    </row>
    <row r="82" spans="2:3" x14ac:dyDescent="0.25">
      <c r="B82" s="93">
        <v>45043</v>
      </c>
      <c r="C82" s="116">
        <v>5.0788E-2</v>
      </c>
    </row>
    <row r="83" spans="2:3" x14ac:dyDescent="0.25">
      <c r="B83" s="93">
        <v>45044</v>
      </c>
      <c r="C83" s="116">
        <v>5.0788E-2</v>
      </c>
    </row>
    <row r="84" spans="2:3" x14ac:dyDescent="0.25">
      <c r="B84" s="93">
        <v>45048</v>
      </c>
      <c r="C84" s="116">
        <v>5.0788E-2</v>
      </c>
    </row>
    <row r="85" spans="2:3" x14ac:dyDescent="0.25">
      <c r="B85" s="93">
        <v>45049</v>
      </c>
      <c r="C85" s="116">
        <v>5.0788E-2</v>
      </c>
    </row>
    <row r="86" spans="2:3" x14ac:dyDescent="0.25">
      <c r="B86" s="93">
        <v>45050</v>
      </c>
      <c r="C86" s="116">
        <v>5.0788E-2</v>
      </c>
    </row>
    <row r="87" spans="2:3" x14ac:dyDescent="0.25">
      <c r="B87" s="93">
        <v>45051</v>
      </c>
      <c r="C87" s="116">
        <v>5.0788E-2</v>
      </c>
    </row>
    <row r="88" spans="2:3" x14ac:dyDescent="0.25">
      <c r="B88" s="93">
        <v>45054</v>
      </c>
      <c r="C88" s="116">
        <v>5.0788E-2</v>
      </c>
    </row>
    <row r="89" spans="2:3" x14ac:dyDescent="0.25">
      <c r="B89" s="93">
        <v>45055</v>
      </c>
      <c r="C89" s="116">
        <v>5.0788E-2</v>
      </c>
    </row>
    <row r="90" spans="2:3" x14ac:dyDescent="0.25">
      <c r="B90" s="93">
        <v>45056</v>
      </c>
      <c r="C90" s="116">
        <v>5.0788E-2</v>
      </c>
    </row>
    <row r="91" spans="2:3" x14ac:dyDescent="0.25">
      <c r="B91" s="93">
        <v>45057</v>
      </c>
      <c r="C91" s="116">
        <v>5.0788E-2</v>
      </c>
    </row>
    <row r="92" spans="2:3" x14ac:dyDescent="0.25">
      <c r="B92" s="93">
        <v>45058</v>
      </c>
      <c r="C92" s="116">
        <v>5.0788E-2</v>
      </c>
    </row>
    <row r="93" spans="2:3" x14ac:dyDescent="0.25">
      <c r="B93" s="93">
        <v>45061</v>
      </c>
      <c r="C93" s="116">
        <v>5.0788E-2</v>
      </c>
    </row>
    <row r="94" spans="2:3" x14ac:dyDescent="0.25">
      <c r="B94" s="93">
        <v>45062</v>
      </c>
      <c r="C94" s="116">
        <v>5.0788E-2</v>
      </c>
    </row>
    <row r="95" spans="2:3" x14ac:dyDescent="0.25">
      <c r="B95" s="93">
        <v>45063</v>
      </c>
      <c r="C95" s="116">
        <v>5.0788E-2</v>
      </c>
    </row>
    <row r="96" spans="2:3" x14ac:dyDescent="0.25">
      <c r="B96" s="93">
        <v>45064</v>
      </c>
      <c r="C96" s="116">
        <v>5.0788E-2</v>
      </c>
    </row>
    <row r="97" spans="2:3" x14ac:dyDescent="0.25">
      <c r="B97" s="93">
        <v>45065</v>
      </c>
      <c r="C97" s="116">
        <v>5.0788E-2</v>
      </c>
    </row>
    <row r="98" spans="2:3" x14ac:dyDescent="0.25">
      <c r="B98" s="93">
        <v>45068</v>
      </c>
      <c r="C98" s="116">
        <v>5.0788E-2</v>
      </c>
    </row>
    <row r="99" spans="2:3" x14ac:dyDescent="0.25">
      <c r="B99" s="93">
        <v>45069</v>
      </c>
      <c r="C99" s="116">
        <v>5.0788E-2</v>
      </c>
    </row>
    <row r="100" spans="2:3" x14ac:dyDescent="0.25">
      <c r="B100" s="93">
        <v>45070</v>
      </c>
      <c r="C100" s="116">
        <v>5.0788E-2</v>
      </c>
    </row>
    <row r="101" spans="2:3" x14ac:dyDescent="0.25">
      <c r="B101" s="93">
        <v>45071</v>
      </c>
      <c r="C101" s="116">
        <v>5.0788E-2</v>
      </c>
    </row>
    <row r="102" spans="2:3" x14ac:dyDescent="0.25">
      <c r="B102" s="93">
        <v>45072</v>
      </c>
      <c r="C102" s="116">
        <v>5.0788E-2</v>
      </c>
    </row>
    <row r="103" spans="2:3" x14ac:dyDescent="0.25">
      <c r="B103" s="93">
        <v>45075</v>
      </c>
      <c r="C103" s="116">
        <v>5.0788E-2</v>
      </c>
    </row>
    <row r="104" spans="2:3" x14ac:dyDescent="0.25">
      <c r="B104" s="93">
        <v>45076</v>
      </c>
      <c r="C104" s="116">
        <v>5.0788E-2</v>
      </c>
    </row>
    <row r="105" spans="2:3" x14ac:dyDescent="0.25">
      <c r="B105" s="93">
        <v>45077</v>
      </c>
      <c r="C105" s="116">
        <v>5.0788E-2</v>
      </c>
    </row>
    <row r="106" spans="2:3" x14ac:dyDescent="0.25">
      <c r="B106" s="93">
        <v>45078</v>
      </c>
      <c r="C106" s="116">
        <v>5.0788E-2</v>
      </c>
    </row>
    <row r="107" spans="2:3" x14ac:dyDescent="0.25">
      <c r="B107" s="93">
        <v>45079</v>
      </c>
      <c r="C107" s="116">
        <v>5.0788E-2</v>
      </c>
    </row>
    <row r="108" spans="2:3" x14ac:dyDescent="0.25">
      <c r="B108" s="93">
        <v>45082</v>
      </c>
      <c r="C108" s="116">
        <v>5.0788E-2</v>
      </c>
    </row>
    <row r="109" spans="2:3" x14ac:dyDescent="0.25">
      <c r="B109" s="93">
        <v>45083</v>
      </c>
      <c r="C109" s="116">
        <v>5.0788E-2</v>
      </c>
    </row>
    <row r="110" spans="2:3" x14ac:dyDescent="0.25">
      <c r="B110" s="93">
        <v>45084</v>
      </c>
      <c r="C110" s="116">
        <v>5.0788E-2</v>
      </c>
    </row>
    <row r="111" spans="2:3" x14ac:dyDescent="0.25">
      <c r="B111" s="93">
        <v>45086</v>
      </c>
      <c r="C111" s="116">
        <v>5.0788E-2</v>
      </c>
    </row>
    <row r="112" spans="2:3" x14ac:dyDescent="0.25">
      <c r="B112" s="93">
        <v>45089</v>
      </c>
      <c r="C112" s="116">
        <v>5.0788E-2</v>
      </c>
    </row>
    <row r="113" spans="2:3" x14ac:dyDescent="0.25">
      <c r="B113" s="93">
        <v>45090</v>
      </c>
      <c r="C113" s="116">
        <v>5.0788E-2</v>
      </c>
    </row>
    <row r="114" spans="2:3" x14ac:dyDescent="0.25">
      <c r="B114" s="93">
        <v>45091</v>
      </c>
      <c r="C114" s="116">
        <v>5.0788E-2</v>
      </c>
    </row>
    <row r="115" spans="2:3" x14ac:dyDescent="0.25">
      <c r="B115" s="93">
        <v>45092</v>
      </c>
      <c r="C115" s="116">
        <v>5.0788E-2</v>
      </c>
    </row>
    <row r="116" spans="2:3" x14ac:dyDescent="0.25">
      <c r="B116" s="93">
        <v>45093</v>
      </c>
      <c r="C116" s="116">
        <v>5.0788E-2</v>
      </c>
    </row>
    <row r="117" spans="2:3" x14ac:dyDescent="0.25">
      <c r="B117" s="93">
        <v>45096</v>
      </c>
      <c r="C117" s="116">
        <v>5.0788E-2</v>
      </c>
    </row>
    <row r="118" spans="2:3" x14ac:dyDescent="0.25">
      <c r="B118" s="93">
        <v>45097</v>
      </c>
      <c r="C118" s="116">
        <v>5.0788E-2</v>
      </c>
    </row>
    <row r="119" spans="2:3" x14ac:dyDescent="0.25">
      <c r="B119" s="93">
        <v>45098</v>
      </c>
      <c r="C119" s="116">
        <v>5.0788E-2</v>
      </c>
    </row>
    <row r="120" spans="2:3" x14ac:dyDescent="0.25">
      <c r="B120" s="93">
        <v>45099</v>
      </c>
      <c r="C120" s="116">
        <v>5.0788E-2</v>
      </c>
    </row>
    <row r="121" spans="2:3" x14ac:dyDescent="0.25">
      <c r="B121" s="93">
        <v>45100</v>
      </c>
      <c r="C121" s="116">
        <v>5.0788E-2</v>
      </c>
    </row>
    <row r="122" spans="2:3" x14ac:dyDescent="0.25">
      <c r="B122" s="93">
        <v>45103</v>
      </c>
      <c r="C122" s="116">
        <v>5.0788E-2</v>
      </c>
    </row>
    <row r="123" spans="2:3" x14ac:dyDescent="0.25">
      <c r="B123" s="93">
        <v>45104</v>
      </c>
      <c r="C123" s="116">
        <v>5.0788E-2</v>
      </c>
    </row>
    <row r="124" spans="2:3" x14ac:dyDescent="0.25">
      <c r="B124" s="93">
        <v>45105</v>
      </c>
      <c r="C124" s="116">
        <v>5.0788E-2</v>
      </c>
    </row>
    <row r="125" spans="2:3" x14ac:dyDescent="0.25">
      <c r="B125" s="93">
        <v>45106</v>
      </c>
      <c r="C125" s="116">
        <v>5.0788E-2</v>
      </c>
    </row>
    <row r="126" spans="2:3" x14ac:dyDescent="0.25">
      <c r="B126" s="93">
        <v>45107</v>
      </c>
      <c r="C126" s="116">
        <v>5.0788E-2</v>
      </c>
    </row>
    <row r="127" spans="2:3" x14ac:dyDescent="0.25">
      <c r="B127" s="93">
        <v>45110</v>
      </c>
      <c r="C127" s="116">
        <v>5.0788E-2</v>
      </c>
    </row>
    <row r="128" spans="2:3" x14ac:dyDescent="0.25">
      <c r="B128" s="93">
        <v>45111</v>
      </c>
      <c r="C128" s="116">
        <v>5.0788E-2</v>
      </c>
    </row>
    <row r="129" spans="2:3" x14ac:dyDescent="0.25">
      <c r="B129" s="93">
        <v>45112</v>
      </c>
      <c r="C129" s="116">
        <v>5.0788E-2</v>
      </c>
    </row>
    <row r="130" spans="2:3" x14ac:dyDescent="0.25">
      <c r="B130" s="93">
        <v>45113</v>
      </c>
      <c r="C130" s="116">
        <v>5.0788E-2</v>
      </c>
    </row>
    <row r="131" spans="2:3" x14ac:dyDescent="0.25">
      <c r="B131" s="93">
        <v>45114</v>
      </c>
      <c r="C131" s="116">
        <v>5.0788E-2</v>
      </c>
    </row>
    <row r="132" spans="2:3" x14ac:dyDescent="0.25">
      <c r="B132" s="93">
        <v>45117</v>
      </c>
      <c r="C132" s="116">
        <v>5.0788E-2</v>
      </c>
    </row>
    <row r="133" spans="2:3" x14ac:dyDescent="0.25">
      <c r="B133" s="93">
        <v>45118</v>
      </c>
      <c r="C133" s="116">
        <v>5.0788E-2</v>
      </c>
    </row>
    <row r="134" spans="2:3" x14ac:dyDescent="0.25">
      <c r="B134" s="93">
        <v>45119</v>
      </c>
      <c r="C134" s="116">
        <v>5.0788E-2</v>
      </c>
    </row>
    <row r="135" spans="2:3" x14ac:dyDescent="0.25">
      <c r="B135" s="93">
        <v>45120</v>
      </c>
      <c r="C135" s="116">
        <v>5.0788E-2</v>
      </c>
    </row>
    <row r="136" spans="2:3" x14ac:dyDescent="0.25">
      <c r="B136" s="93">
        <v>45121</v>
      </c>
      <c r="C136" s="116">
        <v>5.0788E-2</v>
      </c>
    </row>
    <row r="137" spans="2:3" x14ac:dyDescent="0.25">
      <c r="B137" s="93">
        <v>45124</v>
      </c>
      <c r="C137" s="116">
        <v>5.0788E-2</v>
      </c>
    </row>
    <row r="138" spans="2:3" x14ac:dyDescent="0.25">
      <c r="B138" s="93">
        <v>45125</v>
      </c>
      <c r="C138" s="116">
        <v>5.0788E-2</v>
      </c>
    </row>
    <row r="139" spans="2:3" x14ac:dyDescent="0.25">
      <c r="B139" s="93">
        <v>45126</v>
      </c>
      <c r="C139" s="116">
        <v>5.0788E-2</v>
      </c>
    </row>
    <row r="140" spans="2:3" x14ac:dyDescent="0.25">
      <c r="B140" s="93">
        <v>45127</v>
      </c>
      <c r="C140" s="116">
        <v>5.0788E-2</v>
      </c>
    </row>
    <row r="141" spans="2:3" x14ac:dyDescent="0.25">
      <c r="B141" s="93">
        <v>45128</v>
      </c>
      <c r="C141" s="116">
        <v>5.0788E-2</v>
      </c>
    </row>
    <row r="142" spans="2:3" x14ac:dyDescent="0.25">
      <c r="B142" s="93">
        <v>45131</v>
      </c>
      <c r="C142" s="116">
        <v>5.0788E-2</v>
      </c>
    </row>
    <row r="143" spans="2:3" x14ac:dyDescent="0.25">
      <c r="B143" s="93">
        <v>45132</v>
      </c>
      <c r="C143" s="116">
        <v>5.0788E-2</v>
      </c>
    </row>
    <row r="144" spans="2:3" x14ac:dyDescent="0.25">
      <c r="B144" s="93">
        <v>45133</v>
      </c>
      <c r="C144" s="116">
        <v>5.0788E-2</v>
      </c>
    </row>
    <row r="145" spans="2:3" x14ac:dyDescent="0.25">
      <c r="B145" s="93">
        <v>45134</v>
      </c>
      <c r="C145" s="116">
        <v>5.0788E-2</v>
      </c>
    </row>
    <row r="146" spans="2:3" x14ac:dyDescent="0.25">
      <c r="B146" s="93">
        <v>45135</v>
      </c>
      <c r="C146" s="116">
        <v>5.0788E-2</v>
      </c>
    </row>
    <row r="147" spans="2:3" x14ac:dyDescent="0.25">
      <c r="B147" s="93">
        <v>45138</v>
      </c>
      <c r="C147" s="116">
        <v>5.0788E-2</v>
      </c>
    </row>
    <row r="148" spans="2:3" x14ac:dyDescent="0.25">
      <c r="B148" s="93">
        <v>45139</v>
      </c>
      <c r="C148" s="116">
        <v>5.0788E-2</v>
      </c>
    </row>
    <row r="149" spans="2:3" x14ac:dyDescent="0.25">
      <c r="B149" s="93">
        <v>45140</v>
      </c>
      <c r="C149" s="116">
        <v>5.0788E-2</v>
      </c>
    </row>
    <row r="150" spans="2:3" x14ac:dyDescent="0.25">
      <c r="B150" s="93">
        <v>45141</v>
      </c>
      <c r="C150" s="116">
        <v>4.9036999999999997E-2</v>
      </c>
    </row>
    <row r="151" spans="2:3" x14ac:dyDescent="0.25">
      <c r="B151" s="93">
        <v>45142</v>
      </c>
      <c r="C151" s="116">
        <v>4.9036999999999997E-2</v>
      </c>
    </row>
    <row r="152" spans="2:3" x14ac:dyDescent="0.25">
      <c r="B152" s="93">
        <v>45145</v>
      </c>
      <c r="C152" s="116">
        <v>4.9036999999999997E-2</v>
      </c>
    </row>
    <row r="153" spans="2:3" x14ac:dyDescent="0.25">
      <c r="B153" s="93">
        <v>45146</v>
      </c>
      <c r="C153" s="116">
        <v>4.9036999999999997E-2</v>
      </c>
    </row>
    <row r="154" spans="2:3" x14ac:dyDescent="0.25">
      <c r="B154" s="93">
        <v>45147</v>
      </c>
      <c r="C154" s="116">
        <v>4.9036999999999997E-2</v>
      </c>
    </row>
    <row r="155" spans="2:3" x14ac:dyDescent="0.25">
      <c r="B155" s="93">
        <v>45148</v>
      </c>
      <c r="C155" s="116">
        <v>4.9036999999999997E-2</v>
      </c>
    </row>
    <row r="156" spans="2:3" x14ac:dyDescent="0.25">
      <c r="B156" s="93">
        <v>45149</v>
      </c>
      <c r="C156" s="116">
        <v>4.9036999999999997E-2</v>
      </c>
    </row>
    <row r="157" spans="2:3" x14ac:dyDescent="0.25">
      <c r="B157" s="93">
        <v>45152</v>
      </c>
      <c r="C157" s="116">
        <v>4.9036999999999997E-2</v>
      </c>
    </row>
    <row r="158" spans="2:3" x14ac:dyDescent="0.25">
      <c r="B158" s="93">
        <v>45153</v>
      </c>
      <c r="C158" s="116">
        <v>4.9036999999999997E-2</v>
      </c>
    </row>
    <row r="159" spans="2:3" x14ac:dyDescent="0.25">
      <c r="B159" s="93">
        <v>45154</v>
      </c>
      <c r="C159" s="116">
        <v>4.9036999999999997E-2</v>
      </c>
    </row>
    <row r="160" spans="2:3" x14ac:dyDescent="0.25">
      <c r="B160" s="93">
        <v>45155</v>
      </c>
      <c r="C160" s="116">
        <v>4.9036999999999997E-2</v>
      </c>
    </row>
    <row r="161" spans="2:3" x14ac:dyDescent="0.25">
      <c r="B161" s="93">
        <v>45156</v>
      </c>
      <c r="C161" s="116">
        <v>4.9036999999999997E-2</v>
      </c>
    </row>
    <row r="162" spans="2:3" x14ac:dyDescent="0.25">
      <c r="B162" s="93">
        <v>45159</v>
      </c>
      <c r="C162" s="116">
        <v>4.9036999999999997E-2</v>
      </c>
    </row>
    <row r="163" spans="2:3" x14ac:dyDescent="0.25">
      <c r="B163" s="93">
        <v>45160</v>
      </c>
      <c r="C163" s="116">
        <v>4.9036999999999997E-2</v>
      </c>
    </row>
    <row r="164" spans="2:3" x14ac:dyDescent="0.25">
      <c r="B164" s="93">
        <v>45161</v>
      </c>
      <c r="C164" s="116">
        <v>4.9036999999999997E-2</v>
      </c>
    </row>
    <row r="165" spans="2:3" x14ac:dyDescent="0.25">
      <c r="B165" s="93">
        <v>45162</v>
      </c>
      <c r="C165" s="116">
        <v>4.9036999999999997E-2</v>
      </c>
    </row>
    <row r="166" spans="2:3" x14ac:dyDescent="0.25">
      <c r="B166" s="93">
        <v>45163</v>
      </c>
      <c r="C166" s="116">
        <v>4.9036999999999997E-2</v>
      </c>
    </row>
    <row r="167" spans="2:3" x14ac:dyDescent="0.25">
      <c r="B167" s="93">
        <v>45166</v>
      </c>
      <c r="C167" s="116">
        <v>4.9036999999999997E-2</v>
      </c>
    </row>
    <row r="168" spans="2:3" x14ac:dyDescent="0.25">
      <c r="B168" s="93">
        <v>45167</v>
      </c>
      <c r="C168" s="116">
        <v>4.9036999999999997E-2</v>
      </c>
    </row>
    <row r="169" spans="2:3" x14ac:dyDescent="0.25">
      <c r="B169" s="93">
        <v>45168</v>
      </c>
      <c r="C169" s="116">
        <v>4.9036999999999997E-2</v>
      </c>
    </row>
    <row r="170" spans="2:3" x14ac:dyDescent="0.25">
      <c r="B170" s="93">
        <v>45169</v>
      </c>
      <c r="C170" s="116">
        <v>4.9036999999999997E-2</v>
      </c>
    </row>
    <row r="171" spans="2:3" x14ac:dyDescent="0.25">
      <c r="B171" s="93">
        <v>45170</v>
      </c>
      <c r="C171" s="116">
        <v>4.9036999999999997E-2</v>
      </c>
    </row>
    <row r="172" spans="2:3" x14ac:dyDescent="0.25">
      <c r="B172" s="93">
        <v>45173</v>
      </c>
      <c r="C172" s="116">
        <v>4.9036999999999997E-2</v>
      </c>
    </row>
    <row r="173" spans="2:3" x14ac:dyDescent="0.25">
      <c r="B173" s="93">
        <v>45174</v>
      </c>
      <c r="C173" s="116">
        <v>4.9036999999999997E-2</v>
      </c>
    </row>
    <row r="174" spans="2:3" x14ac:dyDescent="0.25">
      <c r="B174" s="93">
        <v>45175</v>
      </c>
      <c r="C174" s="116">
        <v>4.9036999999999997E-2</v>
      </c>
    </row>
    <row r="175" spans="2:3" x14ac:dyDescent="0.25">
      <c r="B175" s="93">
        <v>45177</v>
      </c>
      <c r="C175" s="116">
        <v>4.9036999999999997E-2</v>
      </c>
    </row>
    <row r="176" spans="2:3" x14ac:dyDescent="0.25">
      <c r="B176" s="93">
        <v>45180</v>
      </c>
      <c r="C176" s="116">
        <v>4.9036999999999997E-2</v>
      </c>
    </row>
    <row r="177" spans="2:3" x14ac:dyDescent="0.25">
      <c r="B177" s="93">
        <v>45181</v>
      </c>
      <c r="C177" s="116">
        <v>4.9036999999999997E-2</v>
      </c>
    </row>
    <row r="178" spans="2:3" x14ac:dyDescent="0.25">
      <c r="B178" s="93">
        <v>45182</v>
      </c>
      <c r="C178" s="116">
        <v>4.9036999999999997E-2</v>
      </c>
    </row>
    <row r="179" spans="2:3" x14ac:dyDescent="0.25">
      <c r="B179" s="93">
        <v>45183</v>
      </c>
      <c r="C179" s="116">
        <v>4.9036999999999997E-2</v>
      </c>
    </row>
    <row r="180" spans="2:3" x14ac:dyDescent="0.25">
      <c r="B180" s="93">
        <v>45184</v>
      </c>
      <c r="C180" s="116">
        <v>4.9036999999999997E-2</v>
      </c>
    </row>
    <row r="181" spans="2:3" x14ac:dyDescent="0.25">
      <c r="B181" s="93">
        <v>45187</v>
      </c>
      <c r="C181" s="116">
        <v>4.9036999999999997E-2</v>
      </c>
    </row>
    <row r="182" spans="2:3" x14ac:dyDescent="0.25">
      <c r="B182" s="93">
        <v>45188</v>
      </c>
      <c r="C182" s="116">
        <v>4.9036999999999997E-2</v>
      </c>
    </row>
    <row r="183" spans="2:3" x14ac:dyDescent="0.25">
      <c r="B183" s="93">
        <v>45189</v>
      </c>
      <c r="C183" s="116">
        <v>4.9036999999999997E-2</v>
      </c>
    </row>
    <row r="184" spans="2:3" x14ac:dyDescent="0.25">
      <c r="B184" s="93">
        <v>45190</v>
      </c>
      <c r="C184" s="116">
        <v>4.7279000000000002E-2</v>
      </c>
    </row>
    <row r="185" spans="2:3" x14ac:dyDescent="0.25">
      <c r="B185" s="93">
        <v>45191</v>
      </c>
      <c r="C185" s="116">
        <v>4.7279000000000002E-2</v>
      </c>
    </row>
    <row r="186" spans="2:3" x14ac:dyDescent="0.25">
      <c r="B186" s="93">
        <v>45194</v>
      </c>
      <c r="C186" s="116">
        <v>4.7279000000000002E-2</v>
      </c>
    </row>
    <row r="187" spans="2:3" x14ac:dyDescent="0.25">
      <c r="B187" s="93">
        <v>45195</v>
      </c>
      <c r="C187" s="116">
        <v>4.7279000000000002E-2</v>
      </c>
    </row>
    <row r="188" spans="2:3" x14ac:dyDescent="0.25">
      <c r="B188" s="93">
        <v>45196</v>
      </c>
      <c r="C188" s="116">
        <v>4.7279000000000002E-2</v>
      </c>
    </row>
    <row r="189" spans="2:3" x14ac:dyDescent="0.25">
      <c r="B189" s="93">
        <v>45197</v>
      </c>
      <c r="C189" s="116">
        <v>4.7279000000000002E-2</v>
      </c>
    </row>
    <row r="190" spans="2:3" x14ac:dyDescent="0.25">
      <c r="B190" s="93">
        <v>45198</v>
      </c>
      <c r="C190" s="116">
        <v>4.7279000000000002E-2</v>
      </c>
    </row>
    <row r="191" spans="2:3" x14ac:dyDescent="0.25">
      <c r="B191" s="93">
        <v>45201</v>
      </c>
      <c r="C191" s="116">
        <v>4.7279000000000002E-2</v>
      </c>
    </row>
    <row r="192" spans="2:3" x14ac:dyDescent="0.25">
      <c r="B192" s="93">
        <v>45202</v>
      </c>
      <c r="C192" s="116">
        <v>4.7279000000000002E-2</v>
      </c>
    </row>
    <row r="193" spans="2:3" x14ac:dyDescent="0.25">
      <c r="B193" s="93">
        <v>45203</v>
      </c>
      <c r="C193" s="116">
        <v>4.7279000000000002E-2</v>
      </c>
    </row>
    <row r="194" spans="2:3" x14ac:dyDescent="0.25">
      <c r="B194" s="93">
        <v>45204</v>
      </c>
      <c r="C194" s="116">
        <v>4.7279000000000002E-2</v>
      </c>
    </row>
    <row r="195" spans="2:3" x14ac:dyDescent="0.25">
      <c r="B195" s="93">
        <v>45205</v>
      </c>
      <c r="C195" s="116">
        <v>4.7279000000000002E-2</v>
      </c>
    </row>
    <row r="196" spans="2:3" x14ac:dyDescent="0.25">
      <c r="B196" s="93">
        <v>45208</v>
      </c>
      <c r="C196" s="116">
        <v>4.7279000000000002E-2</v>
      </c>
    </row>
    <row r="197" spans="2:3" x14ac:dyDescent="0.25">
      <c r="B197" s="93">
        <v>45209</v>
      </c>
      <c r="C197" s="116">
        <v>4.7279000000000002E-2</v>
      </c>
    </row>
    <row r="198" spans="2:3" x14ac:dyDescent="0.25">
      <c r="B198" s="93">
        <v>45210</v>
      </c>
      <c r="C198" s="116">
        <v>4.7279000000000002E-2</v>
      </c>
    </row>
    <row r="199" spans="2:3" x14ac:dyDescent="0.25">
      <c r="B199" s="93">
        <v>45212</v>
      </c>
      <c r="C199" s="116">
        <v>4.7279000000000002E-2</v>
      </c>
    </row>
    <row r="200" spans="2:3" x14ac:dyDescent="0.25">
      <c r="B200" s="93">
        <v>45215</v>
      </c>
      <c r="C200" s="116">
        <v>4.7279000000000002E-2</v>
      </c>
    </row>
    <row r="201" spans="2:3" x14ac:dyDescent="0.25">
      <c r="B201" s="93">
        <v>45216</v>
      </c>
      <c r="C201" s="116">
        <v>4.7279000000000002E-2</v>
      </c>
    </row>
    <row r="202" spans="2:3" x14ac:dyDescent="0.25">
      <c r="B202" s="93">
        <v>45217</v>
      </c>
      <c r="C202" s="116">
        <v>4.7279000000000002E-2</v>
      </c>
    </row>
    <row r="203" spans="2:3" x14ac:dyDescent="0.25">
      <c r="B203" s="93">
        <v>45218</v>
      </c>
      <c r="C203" s="116">
        <v>4.7279000000000002E-2</v>
      </c>
    </row>
    <row r="204" spans="2:3" x14ac:dyDescent="0.25">
      <c r="B204" s="93">
        <v>45219</v>
      </c>
      <c r="C204" s="116">
        <v>4.7279000000000002E-2</v>
      </c>
    </row>
    <row r="205" spans="2:3" x14ac:dyDescent="0.25">
      <c r="B205" s="93">
        <v>45222</v>
      </c>
      <c r="C205" s="116">
        <v>4.7279000000000002E-2</v>
      </c>
    </row>
    <row r="206" spans="2:3" x14ac:dyDescent="0.25">
      <c r="B206" s="93">
        <v>45223</v>
      </c>
      <c r="C206" s="116">
        <v>4.7279000000000002E-2</v>
      </c>
    </row>
    <row r="207" spans="2:3" x14ac:dyDescent="0.25">
      <c r="B207" s="93">
        <v>45224</v>
      </c>
      <c r="C207" s="116">
        <v>4.7279000000000002E-2</v>
      </c>
    </row>
    <row r="208" spans="2:3" x14ac:dyDescent="0.25">
      <c r="B208" s="93">
        <v>45225</v>
      </c>
      <c r="C208" s="116">
        <v>4.7279000000000002E-2</v>
      </c>
    </row>
    <row r="209" spans="2:3" x14ac:dyDescent="0.25">
      <c r="B209" s="93">
        <v>45226</v>
      </c>
      <c r="C209" s="116">
        <v>4.7279000000000002E-2</v>
      </c>
    </row>
    <row r="210" spans="2:3" x14ac:dyDescent="0.25">
      <c r="B210" s="93">
        <v>45229</v>
      </c>
      <c r="C210" s="116">
        <v>4.7279000000000002E-2</v>
      </c>
    </row>
    <row r="211" spans="2:3" x14ac:dyDescent="0.25">
      <c r="B211" s="93">
        <v>45230</v>
      </c>
      <c r="C211" s="116">
        <v>4.7279000000000002E-2</v>
      </c>
    </row>
    <row r="212" spans="2:3" x14ac:dyDescent="0.25">
      <c r="B212" s="93">
        <v>45231</v>
      </c>
      <c r="C212" s="116">
        <v>4.7279000000000002E-2</v>
      </c>
    </row>
    <row r="213" spans="2:3" x14ac:dyDescent="0.25">
      <c r="B213" s="93">
        <v>45233</v>
      </c>
      <c r="C213" s="116">
        <v>4.5512999999999998E-2</v>
      </c>
    </row>
    <row r="214" spans="2:3" x14ac:dyDescent="0.25">
      <c r="B214" s="93">
        <v>45236</v>
      </c>
      <c r="C214" s="116">
        <v>4.5512999999999998E-2</v>
      </c>
    </row>
    <row r="215" spans="2:3" x14ac:dyDescent="0.25">
      <c r="B215" s="93">
        <v>45237</v>
      </c>
      <c r="C215" s="116">
        <v>4.5512999999999998E-2</v>
      </c>
    </row>
    <row r="216" spans="2:3" x14ac:dyDescent="0.25">
      <c r="B216" s="93">
        <v>45238</v>
      </c>
      <c r="C216" s="116">
        <v>4.5512999999999998E-2</v>
      </c>
    </row>
    <row r="217" spans="2:3" x14ac:dyDescent="0.25">
      <c r="B217" s="93">
        <v>45239</v>
      </c>
      <c r="C217" s="116">
        <v>4.5512999999999998E-2</v>
      </c>
    </row>
    <row r="218" spans="2:3" x14ac:dyDescent="0.25">
      <c r="B218" s="93">
        <v>45240</v>
      </c>
      <c r="C218" s="116">
        <v>4.5512999999999998E-2</v>
      </c>
    </row>
    <row r="219" spans="2:3" x14ac:dyDescent="0.25">
      <c r="B219" s="93">
        <v>45243</v>
      </c>
      <c r="C219" s="116">
        <v>4.5512999999999998E-2</v>
      </c>
    </row>
    <row r="220" spans="2:3" x14ac:dyDescent="0.25">
      <c r="B220" s="93">
        <v>45244</v>
      </c>
      <c r="C220" s="116">
        <v>4.5512999999999998E-2</v>
      </c>
    </row>
    <row r="221" spans="2:3" x14ac:dyDescent="0.25">
      <c r="B221" s="93">
        <v>45246</v>
      </c>
      <c r="C221" s="116">
        <v>4.5512999999999998E-2</v>
      </c>
    </row>
    <row r="222" spans="2:3" x14ac:dyDescent="0.25">
      <c r="B222" s="93">
        <v>45247</v>
      </c>
      <c r="C222" s="116">
        <v>4.5512999999999998E-2</v>
      </c>
    </row>
    <row r="223" spans="2:3" x14ac:dyDescent="0.25">
      <c r="B223" s="93">
        <v>45250</v>
      </c>
      <c r="C223" s="116">
        <v>4.5512999999999998E-2</v>
      </c>
    </row>
    <row r="224" spans="2:3" x14ac:dyDescent="0.25">
      <c r="B224" s="93">
        <v>45251</v>
      </c>
      <c r="C224" s="116">
        <v>4.5512999999999998E-2</v>
      </c>
    </row>
    <row r="225" spans="2:3" x14ac:dyDescent="0.25">
      <c r="B225" s="93">
        <v>45252</v>
      </c>
      <c r="C225" s="116">
        <v>4.5512999999999998E-2</v>
      </c>
    </row>
    <row r="226" spans="2:3" x14ac:dyDescent="0.25">
      <c r="B226" s="93">
        <v>45253</v>
      </c>
      <c r="C226" s="116">
        <v>4.5512999999999998E-2</v>
      </c>
    </row>
    <row r="227" spans="2:3" x14ac:dyDescent="0.25">
      <c r="B227" s="93">
        <v>45254</v>
      </c>
      <c r="C227" s="116">
        <v>4.5512999999999998E-2</v>
      </c>
    </row>
    <row r="228" spans="2:3" x14ac:dyDescent="0.25">
      <c r="B228" s="93">
        <v>45257</v>
      </c>
      <c r="C228" s="116">
        <v>4.5512999999999998E-2</v>
      </c>
    </row>
    <row r="229" spans="2:3" x14ac:dyDescent="0.25">
      <c r="B229" s="93">
        <v>45258</v>
      </c>
      <c r="C229" s="116">
        <v>4.5512999999999998E-2</v>
      </c>
    </row>
    <row r="230" spans="2:3" x14ac:dyDescent="0.25">
      <c r="B230" s="93">
        <v>45259</v>
      </c>
      <c r="C230" s="116">
        <v>4.5512999999999998E-2</v>
      </c>
    </row>
    <row r="231" spans="2:3" x14ac:dyDescent="0.25">
      <c r="B231" s="93">
        <v>45260</v>
      </c>
      <c r="C231" s="116">
        <v>4.5512999999999998E-2</v>
      </c>
    </row>
    <row r="232" spans="2:3" x14ac:dyDescent="0.25">
      <c r="B232" s="93">
        <v>45261</v>
      </c>
      <c r="C232" s="116">
        <v>4.5512999999999998E-2</v>
      </c>
    </row>
    <row r="233" spans="2:3" x14ac:dyDescent="0.25">
      <c r="B233" s="93">
        <v>45264</v>
      </c>
      <c r="C233" s="116">
        <v>4.5512999999999998E-2</v>
      </c>
    </row>
    <row r="234" spans="2:3" x14ac:dyDescent="0.25">
      <c r="B234" s="93">
        <v>45265</v>
      </c>
      <c r="C234" s="116">
        <v>4.5512999999999998E-2</v>
      </c>
    </row>
    <row r="235" spans="2:3" x14ac:dyDescent="0.25">
      <c r="B235" s="93">
        <v>45266</v>
      </c>
      <c r="C235" s="116">
        <v>4.5512999999999998E-2</v>
      </c>
    </row>
    <row r="236" spans="2:3" x14ac:dyDescent="0.25">
      <c r="B236" s="93">
        <v>45267</v>
      </c>
      <c r="C236" s="116">
        <v>4.5512999999999998E-2</v>
      </c>
    </row>
    <row r="237" spans="2:3" x14ac:dyDescent="0.25">
      <c r="B237" s="93">
        <v>45268</v>
      </c>
      <c r="C237" s="116">
        <v>4.5512999999999998E-2</v>
      </c>
    </row>
    <row r="238" spans="2:3" x14ac:dyDescent="0.25">
      <c r="B238" s="93">
        <v>45271</v>
      </c>
      <c r="C238" s="116">
        <v>4.5512999999999998E-2</v>
      </c>
    </row>
    <row r="239" spans="2:3" x14ac:dyDescent="0.25">
      <c r="B239" s="93">
        <v>45272</v>
      </c>
      <c r="C239" s="116">
        <v>4.5512999999999998E-2</v>
      </c>
    </row>
    <row r="240" spans="2:3" x14ac:dyDescent="0.25">
      <c r="B240" s="93">
        <v>45273</v>
      </c>
      <c r="C240" s="116">
        <v>4.5512999999999998E-2</v>
      </c>
    </row>
    <row r="241" spans="2:3" x14ac:dyDescent="0.25">
      <c r="B241" s="93">
        <v>45274</v>
      </c>
      <c r="C241" s="116">
        <v>4.3739E-2</v>
      </c>
    </row>
    <row r="242" spans="2:3" x14ac:dyDescent="0.25">
      <c r="B242" s="93">
        <v>45275</v>
      </c>
      <c r="C242" s="116">
        <v>4.3739E-2</v>
      </c>
    </row>
    <row r="243" spans="2:3" x14ac:dyDescent="0.25">
      <c r="B243" s="93">
        <v>45278</v>
      </c>
      <c r="C243" s="116">
        <v>4.3739E-2</v>
      </c>
    </row>
    <row r="244" spans="2:3" x14ac:dyDescent="0.25">
      <c r="B244" s="93">
        <v>45279</v>
      </c>
      <c r="C244" s="116">
        <v>4.3739E-2</v>
      </c>
    </row>
    <row r="245" spans="2:3" x14ac:dyDescent="0.25">
      <c r="B245" s="93">
        <v>45280</v>
      </c>
      <c r="C245" s="116">
        <v>4.3739E-2</v>
      </c>
    </row>
    <row r="246" spans="2:3" x14ac:dyDescent="0.25">
      <c r="B246" s="93">
        <v>45281</v>
      </c>
      <c r="C246" s="116">
        <v>4.3739E-2</v>
      </c>
    </row>
    <row r="247" spans="2:3" x14ac:dyDescent="0.25">
      <c r="B247" s="93">
        <v>45282</v>
      </c>
      <c r="C247" s="116">
        <v>4.3739E-2</v>
      </c>
    </row>
    <row r="248" spans="2:3" x14ac:dyDescent="0.25">
      <c r="B248" s="93">
        <v>45286</v>
      </c>
      <c r="C248" s="116">
        <v>4.3739E-2</v>
      </c>
    </row>
    <row r="249" spans="2:3" x14ac:dyDescent="0.25">
      <c r="B249" s="93">
        <v>45287</v>
      </c>
      <c r="C249" s="116">
        <v>4.3739E-2</v>
      </c>
    </row>
    <row r="250" spans="2:3" x14ac:dyDescent="0.25">
      <c r="B250" s="93">
        <v>45288</v>
      </c>
      <c r="C250" s="116">
        <v>4.3739E-2</v>
      </c>
    </row>
    <row r="251" spans="2:3" x14ac:dyDescent="0.25">
      <c r="B251" s="93">
        <v>45289</v>
      </c>
      <c r="C251" s="116">
        <v>4.3739E-2</v>
      </c>
    </row>
    <row r="252" spans="2:3" x14ac:dyDescent="0.25">
      <c r="B252" s="93">
        <v>45293</v>
      </c>
      <c r="C252" s="116">
        <v>4.3739E-2</v>
      </c>
    </row>
    <row r="253" spans="2:3" x14ac:dyDescent="0.25">
      <c r="B253" s="93">
        <v>45294</v>
      </c>
      <c r="C253" s="116">
        <v>4.3739E-2</v>
      </c>
    </row>
    <row r="254" spans="2:3" x14ac:dyDescent="0.25">
      <c r="B254" s="93">
        <v>45295</v>
      </c>
      <c r="C254" s="116">
        <v>4.3739E-2</v>
      </c>
    </row>
    <row r="255" spans="2:3" x14ac:dyDescent="0.25">
      <c r="B255" s="93">
        <v>45296</v>
      </c>
      <c r="C255" s="116">
        <v>4.3739E-2</v>
      </c>
    </row>
    <row r="256" spans="2:3" x14ac:dyDescent="0.25">
      <c r="B256" s="93">
        <v>45299</v>
      </c>
      <c r="C256" s="116">
        <v>4.3739E-2</v>
      </c>
    </row>
    <row r="257" spans="2:3" x14ac:dyDescent="0.25">
      <c r="B257" s="93">
        <v>45300</v>
      </c>
      <c r="C257" s="116">
        <v>4.3739E-2</v>
      </c>
    </row>
    <row r="258" spans="2:3" x14ac:dyDescent="0.25">
      <c r="B258" s="93">
        <v>45301</v>
      </c>
      <c r="C258" s="116">
        <v>4.3739E-2</v>
      </c>
    </row>
    <row r="259" spans="2:3" x14ac:dyDescent="0.25">
      <c r="B259" s="93">
        <v>45302</v>
      </c>
      <c r="C259" s="116">
        <v>4.3739E-2</v>
      </c>
    </row>
    <row r="260" spans="2:3" x14ac:dyDescent="0.25">
      <c r="B260" s="93">
        <v>45303</v>
      </c>
      <c r="C260" s="116">
        <v>4.3739E-2</v>
      </c>
    </row>
    <row r="261" spans="2:3" x14ac:dyDescent="0.25">
      <c r="B261" s="93">
        <v>45306</v>
      </c>
      <c r="C261" s="116">
        <v>4.3739E-2</v>
      </c>
    </row>
    <row r="262" spans="2:3" x14ac:dyDescent="0.25">
      <c r="B262" s="93">
        <v>45307</v>
      </c>
      <c r="C262" s="116">
        <v>4.3739E-2</v>
      </c>
    </row>
    <row r="263" spans="2:3" x14ac:dyDescent="0.25">
      <c r="B263" s="93">
        <v>45308</v>
      </c>
      <c r="C263" s="116">
        <v>4.3739E-2</v>
      </c>
    </row>
    <row r="264" spans="2:3" x14ac:dyDescent="0.25">
      <c r="B264" s="93">
        <v>45309</v>
      </c>
      <c r="C264" s="116">
        <v>4.3739E-2</v>
      </c>
    </row>
    <row r="265" spans="2:3" x14ac:dyDescent="0.25">
      <c r="B265" s="93">
        <v>45310</v>
      </c>
      <c r="C265" s="116">
        <v>4.3739E-2</v>
      </c>
    </row>
    <row r="266" spans="2:3" x14ac:dyDescent="0.25">
      <c r="B266" s="93">
        <v>45313</v>
      </c>
      <c r="C266" s="116">
        <v>4.3739E-2</v>
      </c>
    </row>
    <row r="267" spans="2:3" x14ac:dyDescent="0.25">
      <c r="B267" s="93">
        <v>45314</v>
      </c>
      <c r="C267" s="116">
        <v>4.3739E-2</v>
      </c>
    </row>
    <row r="268" spans="2:3" x14ac:dyDescent="0.25">
      <c r="B268" s="93">
        <v>45315</v>
      </c>
      <c r="C268" s="116">
        <v>4.3739E-2</v>
      </c>
    </row>
    <row r="269" spans="2:3" x14ac:dyDescent="0.25">
      <c r="B269" s="93">
        <v>45316</v>
      </c>
      <c r="C269" s="116">
        <v>4.3739E-2</v>
      </c>
    </row>
    <row r="270" spans="2:3" x14ac:dyDescent="0.25">
      <c r="B270" s="93">
        <v>45317</v>
      </c>
      <c r="C270" s="116">
        <v>4.3739E-2</v>
      </c>
    </row>
    <row r="271" spans="2:3" x14ac:dyDescent="0.25">
      <c r="B271" s="93">
        <v>45320</v>
      </c>
      <c r="C271" s="116">
        <v>4.3739E-2</v>
      </c>
    </row>
    <row r="272" spans="2:3" x14ac:dyDescent="0.25">
      <c r="B272" s="93">
        <v>45321</v>
      </c>
      <c r="C272" s="116">
        <v>4.3739E-2</v>
      </c>
    </row>
    <row r="273" spans="2:3" x14ac:dyDescent="0.25">
      <c r="B273" s="93">
        <v>45322</v>
      </c>
      <c r="C273" s="116">
        <v>4.3739E-2</v>
      </c>
    </row>
    <row r="274" spans="2:3" x14ac:dyDescent="0.25">
      <c r="B274" s="93">
        <v>45323</v>
      </c>
      <c r="C274" s="116">
        <v>4.1957000000000001E-2</v>
      </c>
    </row>
    <row r="275" spans="2:3" x14ac:dyDescent="0.25">
      <c r="B275" s="93">
        <v>45324</v>
      </c>
      <c r="C275" s="116">
        <v>4.1957000000000001E-2</v>
      </c>
    </row>
    <row r="276" spans="2:3" x14ac:dyDescent="0.25">
      <c r="B276" s="93">
        <v>45327</v>
      </c>
      <c r="C276" s="116">
        <v>4.1957000000000001E-2</v>
      </c>
    </row>
    <row r="277" spans="2:3" x14ac:dyDescent="0.25">
      <c r="B277" s="93">
        <v>45328</v>
      </c>
      <c r="C277" s="116">
        <v>4.1957000000000001E-2</v>
      </c>
    </row>
    <row r="278" spans="2:3" x14ac:dyDescent="0.25">
      <c r="B278" s="93">
        <v>45329</v>
      </c>
      <c r="C278" s="116">
        <v>4.1957000000000001E-2</v>
      </c>
    </row>
    <row r="279" spans="2:3" x14ac:dyDescent="0.25">
      <c r="B279" s="93">
        <v>45330</v>
      </c>
      <c r="C279" s="116">
        <v>4.1957000000000001E-2</v>
      </c>
    </row>
    <row r="280" spans="2:3" x14ac:dyDescent="0.25">
      <c r="B280" s="93">
        <v>45331</v>
      </c>
      <c r="C280" s="116">
        <v>4.1957000000000001E-2</v>
      </c>
    </row>
    <row r="281" spans="2:3" x14ac:dyDescent="0.25">
      <c r="B281" s="93">
        <v>45336</v>
      </c>
      <c r="C281" s="116">
        <v>4.1957000000000001E-2</v>
      </c>
    </row>
    <row r="282" spans="2:3" x14ac:dyDescent="0.25">
      <c r="B282" s="93">
        <v>45337</v>
      </c>
      <c r="C282" s="116">
        <v>4.1957000000000001E-2</v>
      </c>
    </row>
    <row r="283" spans="2:3" x14ac:dyDescent="0.25">
      <c r="B283" s="93">
        <v>45338</v>
      </c>
      <c r="C283" s="116">
        <v>4.1957000000000001E-2</v>
      </c>
    </row>
    <row r="284" spans="2:3" x14ac:dyDescent="0.25">
      <c r="B284" s="93">
        <v>45341</v>
      </c>
      <c r="C284" s="116">
        <v>4.1957000000000001E-2</v>
      </c>
    </row>
    <row r="285" spans="2:3" x14ac:dyDescent="0.25">
      <c r="B285" s="93">
        <v>45342</v>
      </c>
      <c r="C285" s="116">
        <v>4.1957000000000001E-2</v>
      </c>
    </row>
    <row r="286" spans="2:3" x14ac:dyDescent="0.25">
      <c r="B286" s="93">
        <v>45343</v>
      </c>
      <c r="C286" s="116">
        <v>4.1957000000000001E-2</v>
      </c>
    </row>
    <row r="287" spans="2:3" x14ac:dyDescent="0.25">
      <c r="B287" s="93">
        <v>45344</v>
      </c>
      <c r="C287" s="116">
        <v>4.1957000000000001E-2</v>
      </c>
    </row>
    <row r="288" spans="2:3" x14ac:dyDescent="0.25">
      <c r="B288" s="93">
        <v>45345</v>
      </c>
      <c r="C288" s="116">
        <v>4.1957000000000001E-2</v>
      </c>
    </row>
    <row r="289" spans="2:3" x14ac:dyDescent="0.25">
      <c r="B289" s="93">
        <v>45348</v>
      </c>
      <c r="C289" s="116">
        <v>4.1957000000000001E-2</v>
      </c>
    </row>
    <row r="290" spans="2:3" x14ac:dyDescent="0.25">
      <c r="B290" s="93">
        <v>45349</v>
      </c>
      <c r="C290" s="116">
        <v>4.1957000000000001E-2</v>
      </c>
    </row>
    <row r="291" spans="2:3" x14ac:dyDescent="0.25">
      <c r="B291" s="93">
        <v>45350</v>
      </c>
      <c r="C291" s="116">
        <v>4.1957000000000001E-2</v>
      </c>
    </row>
    <row r="292" spans="2:3" x14ac:dyDescent="0.25">
      <c r="B292" s="93">
        <v>45351</v>
      </c>
      <c r="C292" s="116">
        <v>4.1957000000000001E-2</v>
      </c>
    </row>
    <row r="293" spans="2:3" x14ac:dyDescent="0.25">
      <c r="B293" s="93">
        <v>45352</v>
      </c>
      <c r="C293" s="116">
        <v>4.1957000000000001E-2</v>
      </c>
    </row>
    <row r="294" spans="2:3" x14ac:dyDescent="0.25">
      <c r="B294" s="93">
        <v>45355</v>
      </c>
      <c r="C294" s="116">
        <v>4.1957000000000001E-2</v>
      </c>
    </row>
    <row r="295" spans="2:3" x14ac:dyDescent="0.25">
      <c r="B295" s="93">
        <v>45356</v>
      </c>
      <c r="C295" s="116">
        <v>4.1957000000000001E-2</v>
      </c>
    </row>
    <row r="296" spans="2:3" x14ac:dyDescent="0.25">
      <c r="B296" s="93">
        <v>45357</v>
      </c>
      <c r="C296" s="116">
        <v>4.1957000000000001E-2</v>
      </c>
    </row>
    <row r="297" spans="2:3" x14ac:dyDescent="0.25">
      <c r="B297" s="93">
        <v>45358</v>
      </c>
      <c r="C297" s="116">
        <v>4.1957000000000001E-2</v>
      </c>
    </row>
    <row r="298" spans="2:3" x14ac:dyDescent="0.25">
      <c r="B298" s="93">
        <v>45359</v>
      </c>
      <c r="C298" s="116">
        <v>4.1957000000000001E-2</v>
      </c>
    </row>
    <row r="299" spans="2:3" x14ac:dyDescent="0.25">
      <c r="B299" s="93">
        <v>45362</v>
      </c>
      <c r="C299" s="116">
        <v>4.1957000000000001E-2</v>
      </c>
    </row>
    <row r="300" spans="2:3" x14ac:dyDescent="0.25">
      <c r="B300" s="93">
        <v>45363</v>
      </c>
      <c r="C300" s="116">
        <v>4.1957000000000001E-2</v>
      </c>
    </row>
    <row r="301" spans="2:3" x14ac:dyDescent="0.25">
      <c r="B301" s="93">
        <v>45364</v>
      </c>
      <c r="C301" s="116">
        <v>4.1957000000000001E-2</v>
      </c>
    </row>
    <row r="302" spans="2:3" x14ac:dyDescent="0.25">
      <c r="B302" s="93">
        <v>45365</v>
      </c>
      <c r="C302" s="116">
        <v>4.1957000000000001E-2</v>
      </c>
    </row>
    <row r="303" spans="2:3" x14ac:dyDescent="0.25">
      <c r="B303" s="93">
        <v>45366</v>
      </c>
      <c r="C303" s="116">
        <v>4.1957000000000001E-2</v>
      </c>
    </row>
    <row r="304" spans="2:3" x14ac:dyDescent="0.25">
      <c r="B304" s="93">
        <v>45369</v>
      </c>
      <c r="C304" s="116">
        <v>4.1957000000000001E-2</v>
      </c>
    </row>
    <row r="305" spans="2:3" x14ac:dyDescent="0.25">
      <c r="B305" s="93">
        <v>45370</v>
      </c>
      <c r="C305" s="116">
        <v>4.1957000000000001E-2</v>
      </c>
    </row>
    <row r="306" spans="2:3" x14ac:dyDescent="0.25">
      <c r="B306" s="93">
        <v>45371</v>
      </c>
      <c r="C306" s="116">
        <v>4.1957000000000001E-2</v>
      </c>
    </row>
    <row r="307" spans="2:3" x14ac:dyDescent="0.25">
      <c r="B307" s="93">
        <v>45372</v>
      </c>
      <c r="C307" s="116">
        <v>4.0168000000000002E-2</v>
      </c>
    </row>
    <row r="308" spans="2:3" x14ac:dyDescent="0.25">
      <c r="B308" s="93">
        <v>45373</v>
      </c>
      <c r="C308" s="116">
        <v>4.0168000000000002E-2</v>
      </c>
    </row>
    <row r="309" spans="2:3" x14ac:dyDescent="0.25">
      <c r="B309" s="93">
        <v>45376</v>
      </c>
      <c r="C309" s="116">
        <v>4.0168000000000002E-2</v>
      </c>
    </row>
    <row r="310" spans="2:3" x14ac:dyDescent="0.25">
      <c r="B310" s="93">
        <v>45377</v>
      </c>
      <c r="C310" s="116">
        <v>4.0168000000000002E-2</v>
      </c>
    </row>
    <row r="311" spans="2:3" x14ac:dyDescent="0.25">
      <c r="B311" s="93">
        <v>45378</v>
      </c>
      <c r="C311" s="116">
        <v>4.0168000000000002E-2</v>
      </c>
    </row>
    <row r="312" spans="2:3" x14ac:dyDescent="0.25">
      <c r="B312" s="93">
        <v>45379</v>
      </c>
      <c r="C312" s="116">
        <v>4.0168000000000002E-2</v>
      </c>
    </row>
    <row r="313" spans="2:3" x14ac:dyDescent="0.25">
      <c r="B313" s="93">
        <v>45383</v>
      </c>
      <c r="C313" s="116">
        <v>4.0168000000000002E-2</v>
      </c>
    </row>
    <row r="314" spans="2:3" x14ac:dyDescent="0.25">
      <c r="B314" s="93">
        <v>45384</v>
      </c>
      <c r="C314" s="116">
        <v>4.0168000000000002E-2</v>
      </c>
    </row>
    <row r="315" spans="2:3" x14ac:dyDescent="0.25">
      <c r="B315" s="93">
        <v>45385</v>
      </c>
      <c r="C315" s="116">
        <v>4.0168000000000002E-2</v>
      </c>
    </row>
    <row r="316" spans="2:3" x14ac:dyDescent="0.25">
      <c r="B316" s="93">
        <v>45386</v>
      </c>
      <c r="C316" s="116">
        <v>4.0168000000000002E-2</v>
      </c>
    </row>
    <row r="317" spans="2:3" x14ac:dyDescent="0.25">
      <c r="B317" s="93">
        <v>45387</v>
      </c>
      <c r="C317" s="116">
        <v>4.0168000000000002E-2</v>
      </c>
    </row>
    <row r="318" spans="2:3" x14ac:dyDescent="0.25">
      <c r="B318" s="93">
        <v>45390</v>
      </c>
      <c r="C318" s="116">
        <v>4.0168000000000002E-2</v>
      </c>
    </row>
    <row r="319" spans="2:3" x14ac:dyDescent="0.25">
      <c r="B319" s="93">
        <v>45391</v>
      </c>
      <c r="C319" s="116">
        <v>4.0168000000000002E-2</v>
      </c>
    </row>
    <row r="320" spans="2:3" x14ac:dyDescent="0.25">
      <c r="B320" s="93">
        <v>45392</v>
      </c>
      <c r="C320" s="116">
        <v>4.0168000000000002E-2</v>
      </c>
    </row>
    <row r="321" spans="2:3" x14ac:dyDescent="0.25">
      <c r="B321" s="93">
        <v>45393</v>
      </c>
      <c r="C321" s="116">
        <v>4.0168000000000002E-2</v>
      </c>
    </row>
    <row r="322" spans="2:3" x14ac:dyDescent="0.25">
      <c r="B322" s="93">
        <v>45394</v>
      </c>
      <c r="C322" s="116">
        <v>4.0168000000000002E-2</v>
      </c>
    </row>
    <row r="323" spans="2:3" x14ac:dyDescent="0.25">
      <c r="B323" s="93">
        <v>45397</v>
      </c>
      <c r="C323" s="116">
        <v>4.0168000000000002E-2</v>
      </c>
    </row>
    <row r="324" spans="2:3" x14ac:dyDescent="0.25">
      <c r="B324" s="93">
        <v>45398</v>
      </c>
      <c r="C324" s="116">
        <v>4.0168000000000002E-2</v>
      </c>
    </row>
    <row r="325" spans="2:3" x14ac:dyDescent="0.25">
      <c r="B325" s="93">
        <v>45399</v>
      </c>
      <c r="C325" s="116">
        <v>4.0168000000000002E-2</v>
      </c>
    </row>
    <row r="326" spans="2:3" x14ac:dyDescent="0.25">
      <c r="B326" s="93">
        <v>45400</v>
      </c>
      <c r="C326" s="116">
        <v>4.0168000000000002E-2</v>
      </c>
    </row>
    <row r="327" spans="2:3" x14ac:dyDescent="0.25">
      <c r="B327" s="93">
        <v>45401</v>
      </c>
      <c r="C327" s="116">
        <v>4.0168000000000002E-2</v>
      </c>
    </row>
    <row r="328" spans="2:3" x14ac:dyDescent="0.25">
      <c r="B328" s="93">
        <v>45404</v>
      </c>
      <c r="C328" s="116">
        <v>4.0168000000000002E-2</v>
      </c>
    </row>
    <row r="329" spans="2:3" x14ac:dyDescent="0.25">
      <c r="B329" s="93">
        <v>45405</v>
      </c>
      <c r="C329" s="116">
        <v>4.0168000000000002E-2</v>
      </c>
    </row>
    <row r="330" spans="2:3" x14ac:dyDescent="0.25">
      <c r="B330" s="93">
        <v>45406</v>
      </c>
      <c r="C330" s="116">
        <v>4.0168000000000002E-2</v>
      </c>
    </row>
    <row r="331" spans="2:3" x14ac:dyDescent="0.25">
      <c r="B331" s="93">
        <v>45407</v>
      </c>
      <c r="C331" s="116">
        <v>4.0168000000000002E-2</v>
      </c>
    </row>
    <row r="332" spans="2:3" x14ac:dyDescent="0.25">
      <c r="B332" s="93">
        <v>45408</v>
      </c>
      <c r="C332" s="116">
        <v>4.0168000000000002E-2</v>
      </c>
    </row>
    <row r="333" spans="2:3" x14ac:dyDescent="0.25">
      <c r="B333" s="93">
        <v>45411</v>
      </c>
      <c r="C333" s="116">
        <v>4.0168000000000002E-2</v>
      </c>
    </row>
    <row r="334" spans="2:3" x14ac:dyDescent="0.25">
      <c r="B334" s="93">
        <v>45412</v>
      </c>
      <c r="C334" s="116">
        <v>4.0168000000000002E-2</v>
      </c>
    </row>
    <row r="335" spans="2:3" x14ac:dyDescent="0.25">
      <c r="B335" s="93">
        <v>45414</v>
      </c>
      <c r="C335" s="116">
        <v>4.0168000000000002E-2</v>
      </c>
    </row>
    <row r="336" spans="2:3" x14ac:dyDescent="0.25">
      <c r="B336" s="93">
        <v>45415</v>
      </c>
      <c r="C336" s="116">
        <v>4.0168000000000002E-2</v>
      </c>
    </row>
    <row r="337" spans="2:3" x14ac:dyDescent="0.25">
      <c r="B337" s="93">
        <v>45418</v>
      </c>
      <c r="C337" s="116">
        <v>4.0168000000000002E-2</v>
      </c>
    </row>
    <row r="338" spans="2:3" x14ac:dyDescent="0.25">
      <c r="B338" s="93">
        <v>45419</v>
      </c>
      <c r="C338" s="116">
        <v>4.0168000000000002E-2</v>
      </c>
    </row>
    <row r="339" spans="2:3" x14ac:dyDescent="0.25">
      <c r="B339" s="93">
        <v>45420</v>
      </c>
      <c r="C339" s="116">
        <v>4.0168000000000002E-2</v>
      </c>
    </row>
    <row r="340" spans="2:3" x14ac:dyDescent="0.25">
      <c r="B340" s="93">
        <v>45421</v>
      </c>
      <c r="C340" s="116">
        <v>3.9269999999999999E-2</v>
      </c>
    </row>
    <row r="341" spans="2:3" x14ac:dyDescent="0.25">
      <c r="B341" s="93">
        <v>45422</v>
      </c>
      <c r="C341" s="116">
        <v>3.9269999999999999E-2</v>
      </c>
    </row>
    <row r="342" spans="2:3" x14ac:dyDescent="0.25">
      <c r="B342" s="93">
        <v>45425</v>
      </c>
      <c r="C342" s="116">
        <v>3.9269999999999999E-2</v>
      </c>
    </row>
    <row r="343" spans="2:3" x14ac:dyDescent="0.25">
      <c r="B343" s="93">
        <v>45426</v>
      </c>
      <c r="C343" s="116">
        <v>3.9269999999999999E-2</v>
      </c>
    </row>
    <row r="344" spans="2:3" x14ac:dyDescent="0.25">
      <c r="B344" s="93">
        <v>45427</v>
      </c>
      <c r="C344" s="116">
        <v>3.9269999999999999E-2</v>
      </c>
    </row>
    <row r="345" spans="2:3" x14ac:dyDescent="0.25">
      <c r="B345" s="93">
        <v>45428</v>
      </c>
      <c r="C345" s="116">
        <v>3.9269999999999999E-2</v>
      </c>
    </row>
    <row r="346" spans="2:3" x14ac:dyDescent="0.25">
      <c r="B346" s="93">
        <v>45429</v>
      </c>
      <c r="C346" s="116">
        <v>3.9269999999999999E-2</v>
      </c>
    </row>
    <row r="347" spans="2:3" x14ac:dyDescent="0.25">
      <c r="B347" s="93">
        <v>45432</v>
      </c>
      <c r="C347" s="116">
        <v>3.9269999999999999E-2</v>
      </c>
    </row>
    <row r="348" spans="2:3" x14ac:dyDescent="0.25">
      <c r="B348" s="93">
        <v>45433</v>
      </c>
      <c r="C348" s="116">
        <v>3.9269999999999999E-2</v>
      </c>
    </row>
    <row r="349" spans="2:3" x14ac:dyDescent="0.25">
      <c r="B349" s="93">
        <v>45434</v>
      </c>
      <c r="C349" s="116">
        <v>3.9269999999999999E-2</v>
      </c>
    </row>
    <row r="350" spans="2:3" x14ac:dyDescent="0.25">
      <c r="B350" s="93">
        <v>45435</v>
      </c>
      <c r="C350" s="116">
        <v>3.9269999999999999E-2</v>
      </c>
    </row>
    <row r="351" spans="2:3" x14ac:dyDescent="0.25">
      <c r="B351" s="93">
        <v>45436</v>
      </c>
      <c r="C351" s="116">
        <v>3.9269999999999999E-2</v>
      </c>
    </row>
    <row r="352" spans="2:3" x14ac:dyDescent="0.25">
      <c r="B352" s="93">
        <v>45439</v>
      </c>
      <c r="C352" s="116">
        <v>3.9269999999999999E-2</v>
      </c>
    </row>
    <row r="353" spans="2:3" x14ac:dyDescent="0.25">
      <c r="B353" s="93">
        <v>45440</v>
      </c>
      <c r="C353" s="116">
        <v>3.9269999999999999E-2</v>
      </c>
    </row>
    <row r="354" spans="2:3" x14ac:dyDescent="0.25">
      <c r="B354" s="93">
        <v>45441</v>
      </c>
      <c r="C354" s="116">
        <v>3.9269999999999999E-2</v>
      </c>
    </row>
    <row r="355" spans="2:3" x14ac:dyDescent="0.25">
      <c r="B355" s="93">
        <v>45443</v>
      </c>
      <c r="C355" s="116">
        <v>3.9269999999999999E-2</v>
      </c>
    </row>
    <row r="356" spans="2:3" x14ac:dyDescent="0.25">
      <c r="B356" s="93">
        <v>45446</v>
      </c>
      <c r="C356" s="116">
        <v>3.9269999999999999E-2</v>
      </c>
    </row>
    <row r="357" spans="2:3" x14ac:dyDescent="0.25">
      <c r="B357" s="93">
        <v>45447</v>
      </c>
      <c r="C357" s="116">
        <v>3.9269999999999999E-2</v>
      </c>
    </row>
    <row r="358" spans="2:3" x14ac:dyDescent="0.25">
      <c r="B358" s="93">
        <v>45448</v>
      </c>
      <c r="C358" s="116">
        <v>3.9269999999999999E-2</v>
      </c>
    </row>
    <row r="359" spans="2:3" x14ac:dyDescent="0.25">
      <c r="B359" s="93">
        <v>45449</v>
      </c>
      <c r="C359" s="116">
        <v>3.9269999999999999E-2</v>
      </c>
    </row>
    <row r="360" spans="2:3" x14ac:dyDescent="0.25">
      <c r="B360" s="93">
        <v>45450</v>
      </c>
      <c r="C360" s="116">
        <v>3.9269999999999999E-2</v>
      </c>
    </row>
    <row r="361" spans="2:3" x14ac:dyDescent="0.25">
      <c r="B361" s="93">
        <v>45453</v>
      </c>
      <c r="C361" s="116">
        <v>3.9269999999999999E-2</v>
      </c>
    </row>
    <row r="362" spans="2:3" x14ac:dyDescent="0.25">
      <c r="B362" s="93">
        <v>45454</v>
      </c>
      <c r="C362" s="116">
        <v>3.9269999999999999E-2</v>
      </c>
    </row>
    <row r="363" spans="2:3" x14ac:dyDescent="0.25">
      <c r="B363" s="93">
        <v>45455</v>
      </c>
      <c r="C363" s="116">
        <v>3.9269999999999999E-2</v>
      </c>
    </row>
    <row r="364" spans="2:3" x14ac:dyDescent="0.25">
      <c r="B364" s="93">
        <v>45456</v>
      </c>
      <c r="C364" s="116">
        <v>3.9269999999999999E-2</v>
      </c>
    </row>
    <row r="365" spans="2:3" x14ac:dyDescent="0.25">
      <c r="B365" s="93">
        <v>45457</v>
      </c>
      <c r="C365" s="116">
        <v>3.9269999999999999E-2</v>
      </c>
    </row>
    <row r="366" spans="2:3" x14ac:dyDescent="0.25">
      <c r="B366" s="93">
        <v>45460</v>
      </c>
      <c r="C366" s="116">
        <v>3.9269999999999999E-2</v>
      </c>
    </row>
    <row r="367" spans="2:3" x14ac:dyDescent="0.25">
      <c r="B367" s="93">
        <v>45461</v>
      </c>
      <c r="C367" s="116">
        <v>3.9269999999999999E-2</v>
      </c>
    </row>
    <row r="368" spans="2:3" x14ac:dyDescent="0.25">
      <c r="B368" s="93">
        <v>45462</v>
      </c>
      <c r="C368" s="116">
        <v>3.9269999999999999E-2</v>
      </c>
    </row>
    <row r="369" spans="2:3" x14ac:dyDescent="0.25">
      <c r="B369" s="93">
        <v>45463</v>
      </c>
      <c r="C369" s="116">
        <v>3.9269999999999999E-2</v>
      </c>
    </row>
    <row r="370" spans="2:3" x14ac:dyDescent="0.25">
      <c r="B370" s="93">
        <v>45464</v>
      </c>
      <c r="C370" s="116">
        <v>3.9269999999999999E-2</v>
      </c>
    </row>
    <row r="371" spans="2:3" x14ac:dyDescent="0.25">
      <c r="B371" s="93">
        <v>45467</v>
      </c>
      <c r="C371" s="116">
        <v>3.9269999999999999E-2</v>
      </c>
    </row>
    <row r="372" spans="2:3" x14ac:dyDescent="0.25">
      <c r="B372" s="93">
        <v>45468</v>
      </c>
      <c r="C372" s="116">
        <v>3.9269999999999999E-2</v>
      </c>
    </row>
    <row r="373" spans="2:3" x14ac:dyDescent="0.25">
      <c r="B373" s="93">
        <v>45469</v>
      </c>
      <c r="C373" s="116">
        <v>3.9269999999999999E-2</v>
      </c>
    </row>
    <row r="374" spans="2:3" x14ac:dyDescent="0.25">
      <c r="B374" s="93">
        <v>45470</v>
      </c>
      <c r="C374" s="116">
        <v>3.9269999999999999E-2</v>
      </c>
    </row>
    <row r="375" spans="2:3" x14ac:dyDescent="0.25">
      <c r="B375" s="93">
        <v>45471</v>
      </c>
      <c r="C375" s="116">
        <v>3.9269999999999999E-2</v>
      </c>
    </row>
    <row r="376" spans="2:3" x14ac:dyDescent="0.25">
      <c r="B376" s="93">
        <v>45474</v>
      </c>
      <c r="C376" s="116">
        <v>3.9269999999999999E-2</v>
      </c>
    </row>
    <row r="377" spans="2:3" x14ac:dyDescent="0.25">
      <c r="B377" s="93">
        <v>45475</v>
      </c>
      <c r="C377" s="116">
        <v>3.9269999999999999E-2</v>
      </c>
    </row>
    <row r="378" spans="2:3" x14ac:dyDescent="0.25">
      <c r="B378" s="93">
        <v>45476</v>
      </c>
      <c r="C378" s="116">
        <v>3.9269999999999999E-2</v>
      </c>
    </row>
    <row r="379" spans="2:3" x14ac:dyDescent="0.25">
      <c r="B379" s="93">
        <v>45477</v>
      </c>
      <c r="C379" s="116">
        <v>3.9269999999999999E-2</v>
      </c>
    </row>
    <row r="380" spans="2:3" x14ac:dyDescent="0.25">
      <c r="B380" s="93">
        <v>45478</v>
      </c>
      <c r="C380" s="116">
        <v>3.9269999999999999E-2</v>
      </c>
    </row>
    <row r="381" spans="2:3" x14ac:dyDescent="0.25">
      <c r="B381" s="93">
        <v>45481</v>
      </c>
      <c r="C381" s="116">
        <v>3.9269999999999999E-2</v>
      </c>
    </row>
    <row r="382" spans="2:3" x14ac:dyDescent="0.25">
      <c r="B382" s="93">
        <v>45482</v>
      </c>
      <c r="C382" s="116">
        <v>3.9269999999999999E-2</v>
      </c>
    </row>
    <row r="383" spans="2:3" x14ac:dyDescent="0.25">
      <c r="B383" s="93">
        <v>45483</v>
      </c>
      <c r="C383" s="116">
        <v>3.9269999999999999E-2</v>
      </c>
    </row>
    <row r="384" spans="2:3" x14ac:dyDescent="0.25">
      <c r="B384" s="93">
        <v>45484</v>
      </c>
      <c r="C384" s="116">
        <v>3.9269999999999999E-2</v>
      </c>
    </row>
    <row r="385" spans="2:3" x14ac:dyDescent="0.25">
      <c r="B385" s="93">
        <v>45485</v>
      </c>
      <c r="C385" s="116">
        <v>3.9269999999999999E-2</v>
      </c>
    </row>
    <row r="386" spans="2:3" x14ac:dyDescent="0.25">
      <c r="B386" s="93">
        <v>45488</v>
      </c>
      <c r="C386" s="116">
        <v>3.9269999999999999E-2</v>
      </c>
    </row>
    <row r="387" spans="2:3" x14ac:dyDescent="0.25">
      <c r="B387" s="93">
        <v>45489</v>
      </c>
      <c r="C387" s="116">
        <v>3.9269999999999999E-2</v>
      </c>
    </row>
    <row r="388" spans="2:3" x14ac:dyDescent="0.25">
      <c r="B388" s="93">
        <v>45490</v>
      </c>
      <c r="C388" s="116">
        <v>3.9269999999999999E-2</v>
      </c>
    </row>
    <row r="389" spans="2:3" x14ac:dyDescent="0.25">
      <c r="B389" s="93">
        <v>45491</v>
      </c>
      <c r="C389" s="116">
        <v>3.9269999999999999E-2</v>
      </c>
    </row>
    <row r="390" spans="2:3" x14ac:dyDescent="0.25">
      <c r="B390" s="93">
        <v>45492</v>
      </c>
      <c r="C390" s="116">
        <v>3.9269999999999999E-2</v>
      </c>
    </row>
    <row r="391" spans="2:3" x14ac:dyDescent="0.25">
      <c r="B391" s="93">
        <v>45495</v>
      </c>
      <c r="C391" s="116">
        <v>3.9269999999999999E-2</v>
      </c>
    </row>
    <row r="392" spans="2:3" x14ac:dyDescent="0.25">
      <c r="B392" s="93">
        <v>45496</v>
      </c>
      <c r="C392" s="116">
        <v>3.9269999999999999E-2</v>
      </c>
    </row>
    <row r="393" spans="2:3" x14ac:dyDescent="0.25">
      <c r="B393" s="93">
        <v>45497</v>
      </c>
      <c r="C393" s="116">
        <v>3.9269999999999999E-2</v>
      </c>
    </row>
    <row r="394" spans="2:3" x14ac:dyDescent="0.25">
      <c r="B394" s="93">
        <v>45498</v>
      </c>
      <c r="C394" s="116">
        <v>3.9269999999999999E-2</v>
      </c>
    </row>
    <row r="395" spans="2:3" x14ac:dyDescent="0.25">
      <c r="B395" s="93">
        <v>45499</v>
      </c>
      <c r="C395" s="116">
        <v>3.9269999999999999E-2</v>
      </c>
    </row>
    <row r="396" spans="2:3" x14ac:dyDescent="0.25">
      <c r="B396" s="93">
        <v>45502</v>
      </c>
      <c r="C396" s="116">
        <v>3.9269999999999999E-2</v>
      </c>
    </row>
    <row r="397" spans="2:3" x14ac:dyDescent="0.25">
      <c r="B397" s="93">
        <v>45503</v>
      </c>
      <c r="C397" s="116">
        <v>3.9269999999999999E-2</v>
      </c>
    </row>
    <row r="398" spans="2:3" x14ac:dyDescent="0.25">
      <c r="B398" s="93">
        <v>45504</v>
      </c>
      <c r="C398" s="116">
        <v>3.9269999999999999E-2</v>
      </c>
    </row>
    <row r="399" spans="2:3" x14ac:dyDescent="0.25">
      <c r="B399" s="93">
        <v>45505</v>
      </c>
      <c r="C399" s="116">
        <v>3.9269999999999999E-2</v>
      </c>
    </row>
    <row r="400" spans="2:3" x14ac:dyDescent="0.25">
      <c r="B400" s="93">
        <v>45506</v>
      </c>
      <c r="C400" s="116">
        <v>3.9269999999999999E-2</v>
      </c>
    </row>
    <row r="401" spans="2:3" x14ac:dyDescent="0.25">
      <c r="B401" s="93">
        <v>45509</v>
      </c>
      <c r="C401" s="116">
        <v>3.9269999999999999E-2</v>
      </c>
    </row>
    <row r="402" spans="2:3" x14ac:dyDescent="0.25">
      <c r="B402" s="93">
        <v>45510</v>
      </c>
      <c r="C402" s="116">
        <v>3.9269999999999999E-2</v>
      </c>
    </row>
    <row r="403" spans="2:3" x14ac:dyDescent="0.25">
      <c r="B403" s="93">
        <v>45511</v>
      </c>
      <c r="C403" s="116">
        <v>3.9269999999999999E-2</v>
      </c>
    </row>
    <row r="404" spans="2:3" x14ac:dyDescent="0.25">
      <c r="B404" s="93">
        <v>45512</v>
      </c>
      <c r="C404" s="116">
        <v>3.9269999999999999E-2</v>
      </c>
    </row>
    <row r="405" spans="2:3" x14ac:dyDescent="0.25">
      <c r="B405" s="93">
        <v>45513</v>
      </c>
      <c r="C405" s="116">
        <v>3.9269999999999999E-2</v>
      </c>
    </row>
    <row r="406" spans="2:3" x14ac:dyDescent="0.25">
      <c r="B406" s="93">
        <v>45516</v>
      </c>
      <c r="C406" s="116">
        <v>3.9269999999999999E-2</v>
      </c>
    </row>
    <row r="407" spans="2:3" x14ac:dyDescent="0.25">
      <c r="B407" s="93">
        <v>45517</v>
      </c>
      <c r="C407" s="116">
        <v>3.9269999999999999E-2</v>
      </c>
    </row>
    <row r="408" spans="2:3" x14ac:dyDescent="0.25">
      <c r="B408" s="93">
        <v>45518</v>
      </c>
      <c r="C408" s="116">
        <v>3.9269999999999999E-2</v>
      </c>
    </row>
    <row r="409" spans="2:3" x14ac:dyDescent="0.25">
      <c r="B409" s="93">
        <v>45519</v>
      </c>
      <c r="C409" s="116">
        <v>3.9269999999999999E-2</v>
      </c>
    </row>
    <row r="410" spans="2:3" x14ac:dyDescent="0.25">
      <c r="B410" s="93">
        <v>45520</v>
      </c>
      <c r="C410" s="116">
        <v>3.9269999999999999E-2</v>
      </c>
    </row>
    <row r="411" spans="2:3" x14ac:dyDescent="0.25">
      <c r="B411" s="93">
        <v>45523</v>
      </c>
      <c r="C411" s="116">
        <v>3.9269999999999999E-2</v>
      </c>
    </row>
    <row r="412" spans="2:3" x14ac:dyDescent="0.25">
      <c r="B412" s="93">
        <v>45524</v>
      </c>
      <c r="C412" s="116">
        <v>3.9269999999999999E-2</v>
      </c>
    </row>
    <row r="413" spans="2:3" x14ac:dyDescent="0.25">
      <c r="B413" s="93">
        <v>45525</v>
      </c>
      <c r="C413" s="116">
        <v>3.9269999999999999E-2</v>
      </c>
    </row>
    <row r="414" spans="2:3" x14ac:dyDescent="0.25">
      <c r="B414" s="93">
        <v>45526</v>
      </c>
      <c r="C414" s="116">
        <v>3.9269999999999999E-2</v>
      </c>
    </row>
    <row r="415" spans="2:3" x14ac:dyDescent="0.25">
      <c r="B415" s="93">
        <v>45527</v>
      </c>
      <c r="C415" s="116">
        <v>3.9269999999999999E-2</v>
      </c>
    </row>
    <row r="416" spans="2:3" x14ac:dyDescent="0.25">
      <c r="B416" s="93">
        <v>45530</v>
      </c>
      <c r="C416" s="116">
        <v>3.9269999999999999E-2</v>
      </c>
    </row>
    <row r="417" spans="2:3" x14ac:dyDescent="0.25">
      <c r="B417" s="93">
        <v>45531</v>
      </c>
      <c r="C417" s="116">
        <v>3.9269999999999999E-2</v>
      </c>
    </row>
    <row r="418" spans="2:3" x14ac:dyDescent="0.25">
      <c r="B418" s="93">
        <v>45532</v>
      </c>
      <c r="C418" s="116">
        <v>3.9269999999999999E-2</v>
      </c>
    </row>
    <row r="419" spans="2:3" x14ac:dyDescent="0.25">
      <c r="B419" s="93">
        <v>45533</v>
      </c>
      <c r="C419" s="116">
        <v>3.9269999999999999E-2</v>
      </c>
    </row>
    <row r="420" spans="2:3" x14ac:dyDescent="0.25">
      <c r="B420" s="93">
        <v>45534</v>
      </c>
      <c r="C420" s="116">
        <v>3.9269999999999999E-2</v>
      </c>
    </row>
    <row r="421" spans="2:3" x14ac:dyDescent="0.25">
      <c r="B421" s="93">
        <v>45537</v>
      </c>
      <c r="C421" s="116">
        <v>3.9269999999999999E-2</v>
      </c>
    </row>
    <row r="422" spans="2:3" x14ac:dyDescent="0.25">
      <c r="B422" s="93">
        <v>45538</v>
      </c>
      <c r="C422" s="116">
        <v>3.9269999999999999E-2</v>
      </c>
    </row>
    <row r="423" spans="2:3" x14ac:dyDescent="0.25">
      <c r="B423" s="93">
        <v>45539</v>
      </c>
      <c r="C423" s="116">
        <v>3.9269999999999999E-2</v>
      </c>
    </row>
    <row r="424" spans="2:3" x14ac:dyDescent="0.25">
      <c r="B424" s="93">
        <v>45540</v>
      </c>
      <c r="C424" s="116">
        <v>3.9269999999999999E-2</v>
      </c>
    </row>
    <row r="425" spans="2:3" x14ac:dyDescent="0.25">
      <c r="B425" s="93">
        <v>45541</v>
      </c>
      <c r="C425" s="116">
        <v>3.9269999999999999E-2</v>
      </c>
    </row>
    <row r="426" spans="2:3" x14ac:dyDescent="0.25">
      <c r="B426" s="93">
        <v>45544</v>
      </c>
      <c r="C426" s="116">
        <v>3.9269999999999999E-2</v>
      </c>
    </row>
    <row r="427" spans="2:3" x14ac:dyDescent="0.25">
      <c r="B427" s="93">
        <v>45545</v>
      </c>
      <c r="C427" s="116">
        <v>3.9269999999999999E-2</v>
      </c>
    </row>
    <row r="428" spans="2:3" x14ac:dyDescent="0.25">
      <c r="B428" s="93">
        <v>45546</v>
      </c>
      <c r="C428" s="116">
        <v>3.9269999999999999E-2</v>
      </c>
    </row>
    <row r="429" spans="2:3" x14ac:dyDescent="0.25">
      <c r="B429" s="93">
        <v>45547</v>
      </c>
      <c r="C429" s="116">
        <v>3.9269999999999999E-2</v>
      </c>
    </row>
    <row r="430" spans="2:3" x14ac:dyDescent="0.25">
      <c r="B430" s="93">
        <v>45548</v>
      </c>
      <c r="C430" s="116">
        <v>3.9269999999999999E-2</v>
      </c>
    </row>
    <row r="431" spans="2:3" x14ac:dyDescent="0.25">
      <c r="B431" s="93">
        <v>45551</v>
      </c>
      <c r="C431" s="116">
        <v>3.9269999999999999E-2</v>
      </c>
    </row>
    <row r="432" spans="2:3" x14ac:dyDescent="0.25">
      <c r="B432" s="93">
        <v>45552</v>
      </c>
      <c r="C432" s="116">
        <v>3.9269999999999999E-2</v>
      </c>
    </row>
    <row r="433" spans="2:3" x14ac:dyDescent="0.25">
      <c r="B433" s="93">
        <v>45553</v>
      </c>
      <c r="C433" s="116">
        <v>3.9269999999999999E-2</v>
      </c>
    </row>
    <row r="434" spans="2:3" x14ac:dyDescent="0.25">
      <c r="B434" s="93">
        <v>45554</v>
      </c>
      <c r="C434" s="116">
        <v>4.0168000000000002E-2</v>
      </c>
    </row>
    <row r="435" spans="2:3" x14ac:dyDescent="0.25">
      <c r="B435" s="93">
        <v>45555</v>
      </c>
      <c r="C435" s="116">
        <v>4.0168000000000002E-2</v>
      </c>
    </row>
    <row r="436" spans="2:3" x14ac:dyDescent="0.25">
      <c r="B436" s="93">
        <v>45558</v>
      </c>
      <c r="C436" s="116">
        <v>4.0168000000000002E-2</v>
      </c>
    </row>
    <row r="437" spans="2:3" x14ac:dyDescent="0.25">
      <c r="B437" s="93">
        <v>45559</v>
      </c>
      <c r="C437" s="116">
        <v>4.0168000000000002E-2</v>
      </c>
    </row>
    <row r="438" spans="2:3" x14ac:dyDescent="0.25">
      <c r="B438" s="93">
        <v>45560</v>
      </c>
      <c r="C438" s="116">
        <v>4.0168000000000002E-2</v>
      </c>
    </row>
    <row r="439" spans="2:3" x14ac:dyDescent="0.25">
      <c r="B439" s="93">
        <v>45561</v>
      </c>
      <c r="C439" s="116">
        <v>4.0168000000000002E-2</v>
      </c>
    </row>
    <row r="440" spans="2:3" x14ac:dyDescent="0.25">
      <c r="B440" s="93">
        <v>45562</v>
      </c>
      <c r="C440" s="116">
        <v>4.0168000000000002E-2</v>
      </c>
    </row>
    <row r="441" spans="2:3" x14ac:dyDescent="0.25">
      <c r="B441" s="93">
        <v>45565</v>
      </c>
      <c r="C441" s="116">
        <v>4.0168000000000002E-2</v>
      </c>
    </row>
    <row r="442" spans="2:3" x14ac:dyDescent="0.25">
      <c r="B442" s="93">
        <v>45566</v>
      </c>
      <c r="C442" s="116">
        <v>4.0168000000000002E-2</v>
      </c>
    </row>
    <row r="443" spans="2:3" x14ac:dyDescent="0.25">
      <c r="B443" s="93">
        <v>45567</v>
      </c>
      <c r="C443" s="116">
        <v>4.0168000000000002E-2</v>
      </c>
    </row>
    <row r="444" spans="2:3" x14ac:dyDescent="0.25">
      <c r="B444" s="93">
        <v>45568</v>
      </c>
      <c r="C444" s="116">
        <v>4.0168000000000002E-2</v>
      </c>
    </row>
    <row r="445" spans="2:3" x14ac:dyDescent="0.25">
      <c r="B445" s="93">
        <v>45569</v>
      </c>
      <c r="C445" s="116">
        <v>4.0168000000000002E-2</v>
      </c>
    </row>
    <row r="446" spans="2:3" x14ac:dyDescent="0.25">
      <c r="B446" s="93">
        <v>45572</v>
      </c>
      <c r="C446" s="116">
        <v>4.0168000000000002E-2</v>
      </c>
    </row>
    <row r="447" spans="2:3" x14ac:dyDescent="0.25">
      <c r="B447" s="93">
        <v>45573</v>
      </c>
      <c r="C447" s="116">
        <v>4.0168000000000002E-2</v>
      </c>
    </row>
    <row r="448" spans="2:3" x14ac:dyDescent="0.25">
      <c r="B448" s="93">
        <v>45574</v>
      </c>
      <c r="C448" s="116">
        <v>4.0168000000000002E-2</v>
      </c>
    </row>
    <row r="449" spans="2:3" x14ac:dyDescent="0.25">
      <c r="B449" s="93">
        <v>45575</v>
      </c>
      <c r="C449" s="116">
        <v>4.0168000000000002E-2</v>
      </c>
    </row>
    <row r="450" spans="2:3" x14ac:dyDescent="0.25">
      <c r="B450" s="93">
        <v>45576</v>
      </c>
      <c r="C450" s="116">
        <v>4.0168000000000002E-2</v>
      </c>
    </row>
    <row r="451" spans="2:3" x14ac:dyDescent="0.25">
      <c r="B451" s="93">
        <v>45579</v>
      </c>
      <c r="C451" s="116">
        <v>4.0168000000000002E-2</v>
      </c>
    </row>
    <row r="452" spans="2:3" x14ac:dyDescent="0.25">
      <c r="B452" s="93">
        <v>45580</v>
      </c>
      <c r="C452" s="116">
        <v>4.0168000000000002E-2</v>
      </c>
    </row>
    <row r="453" spans="2:3" x14ac:dyDescent="0.25">
      <c r="B453" s="93">
        <v>45581</v>
      </c>
      <c r="C453" s="116">
        <v>4.0168000000000002E-2</v>
      </c>
    </row>
    <row r="454" spans="2:3" x14ac:dyDescent="0.25">
      <c r="B454" s="93">
        <v>45582</v>
      </c>
      <c r="C454" s="116">
        <v>4.0168000000000002E-2</v>
      </c>
    </row>
    <row r="455" spans="2:3" x14ac:dyDescent="0.25">
      <c r="B455" s="93">
        <v>45583</v>
      </c>
      <c r="C455" s="116">
        <v>4.0168000000000002E-2</v>
      </c>
    </row>
    <row r="456" spans="2:3" x14ac:dyDescent="0.25">
      <c r="B456" s="93">
        <v>45586</v>
      </c>
      <c r="C456" s="116">
        <v>4.0168000000000002E-2</v>
      </c>
    </row>
    <row r="457" spans="2:3" x14ac:dyDescent="0.25">
      <c r="B457" s="93">
        <v>45587</v>
      </c>
      <c r="C457" s="116">
        <v>4.0168000000000002E-2</v>
      </c>
    </row>
    <row r="458" spans="2:3" x14ac:dyDescent="0.25">
      <c r="B458" s="93">
        <v>45588</v>
      </c>
      <c r="C458" s="116">
        <v>4.0168000000000002E-2</v>
      </c>
    </row>
    <row r="459" spans="2:3" x14ac:dyDescent="0.25">
      <c r="B459" s="93">
        <v>45589</v>
      </c>
      <c r="C459" s="116">
        <v>4.0168000000000002E-2</v>
      </c>
    </row>
    <row r="460" spans="2:3" x14ac:dyDescent="0.25">
      <c r="B460" s="93">
        <v>45590</v>
      </c>
      <c r="C460" s="116">
        <v>4.0168000000000002E-2</v>
      </c>
    </row>
    <row r="461" spans="2:3" x14ac:dyDescent="0.25">
      <c r="B461" s="93">
        <v>45593</v>
      </c>
      <c r="C461" s="116">
        <v>4.0168000000000002E-2</v>
      </c>
    </row>
    <row r="462" spans="2:3" x14ac:dyDescent="0.25">
      <c r="B462" s="93">
        <v>45594</v>
      </c>
      <c r="C462" s="116">
        <v>4.0168000000000002E-2</v>
      </c>
    </row>
    <row r="463" spans="2:3" x14ac:dyDescent="0.25">
      <c r="B463" s="93">
        <v>45595</v>
      </c>
      <c r="C463" s="116">
        <v>4.0168000000000002E-2</v>
      </c>
    </row>
    <row r="464" spans="2:3" x14ac:dyDescent="0.25">
      <c r="B464" s="93">
        <v>45596</v>
      </c>
      <c r="C464" s="116">
        <v>4.0168000000000002E-2</v>
      </c>
    </row>
    <row r="465" spans="2:3" x14ac:dyDescent="0.25">
      <c r="B465" s="93">
        <v>45597</v>
      </c>
      <c r="C465" s="116">
        <v>4.0168000000000002E-2</v>
      </c>
    </row>
    <row r="466" spans="2:3" x14ac:dyDescent="0.25">
      <c r="B466" s="93">
        <v>45600</v>
      </c>
      <c r="C466" s="116">
        <v>4.0168000000000002E-2</v>
      </c>
    </row>
    <row r="467" spans="2:3" x14ac:dyDescent="0.25">
      <c r="B467" s="93">
        <v>45601</v>
      </c>
      <c r="C467" s="116">
        <v>4.0168000000000002E-2</v>
      </c>
    </row>
    <row r="468" spans="2:3" x14ac:dyDescent="0.25">
      <c r="B468" s="93">
        <v>45602</v>
      </c>
      <c r="C468" s="116">
        <v>4.0168000000000002E-2</v>
      </c>
    </row>
    <row r="469" spans="2:3" x14ac:dyDescent="0.25">
      <c r="B469" s="93">
        <v>45603</v>
      </c>
      <c r="C469" s="116">
        <v>4.1957000000000001E-2</v>
      </c>
    </row>
    <row r="470" spans="2:3" x14ac:dyDescent="0.25">
      <c r="B470" s="93">
        <v>45604</v>
      </c>
      <c r="C470" s="116">
        <v>4.1957000000000001E-2</v>
      </c>
    </row>
    <row r="471" spans="2:3" x14ac:dyDescent="0.25">
      <c r="B471" s="93">
        <v>45607</v>
      </c>
      <c r="C471" s="116">
        <v>4.1957000000000001E-2</v>
      </c>
    </row>
    <row r="472" spans="2:3" x14ac:dyDescent="0.25">
      <c r="B472" s="93">
        <v>45608</v>
      </c>
      <c r="C472" s="116">
        <v>4.1957000000000001E-2</v>
      </c>
    </row>
    <row r="473" spans="2:3" x14ac:dyDescent="0.25">
      <c r="B473" s="93">
        <v>45609</v>
      </c>
      <c r="C473" s="116">
        <v>4.1957000000000001E-2</v>
      </c>
    </row>
    <row r="474" spans="2:3" x14ac:dyDescent="0.25">
      <c r="B474" s="93">
        <v>45610</v>
      </c>
      <c r="C474" s="116">
        <v>4.1957000000000001E-2</v>
      </c>
    </row>
    <row r="475" spans="2:3" x14ac:dyDescent="0.25">
      <c r="B475" s="93">
        <v>45614</v>
      </c>
      <c r="C475" s="116">
        <v>4.1957000000000001E-2</v>
      </c>
    </row>
    <row r="476" spans="2:3" x14ac:dyDescent="0.25">
      <c r="B476" s="93">
        <v>45615</v>
      </c>
      <c r="C476" s="116">
        <v>4.1957000000000001E-2</v>
      </c>
    </row>
    <row r="477" spans="2:3" x14ac:dyDescent="0.25">
      <c r="B477" s="93">
        <v>45617</v>
      </c>
      <c r="C477" s="116">
        <v>4.1957000000000001E-2</v>
      </c>
    </row>
    <row r="478" spans="2:3" x14ac:dyDescent="0.25">
      <c r="B478" s="93">
        <v>45618</v>
      </c>
      <c r="C478" s="116">
        <v>4.1957000000000001E-2</v>
      </c>
    </row>
    <row r="479" spans="2:3" x14ac:dyDescent="0.25">
      <c r="B479" s="93">
        <v>45621</v>
      </c>
      <c r="C479" s="116">
        <v>4.1957000000000001E-2</v>
      </c>
    </row>
    <row r="480" spans="2:3" x14ac:dyDescent="0.25">
      <c r="B480" s="93">
        <v>45622</v>
      </c>
      <c r="C480" s="116">
        <v>4.1957000000000001E-2</v>
      </c>
    </row>
    <row r="481" spans="2:3" x14ac:dyDescent="0.25">
      <c r="B481" s="93">
        <v>45623</v>
      </c>
      <c r="C481" s="116">
        <v>4.1957000000000001E-2</v>
      </c>
    </row>
    <row r="482" spans="2:3" x14ac:dyDescent="0.25">
      <c r="B482" s="93">
        <v>45624</v>
      </c>
      <c r="C482" s="116">
        <v>4.1957000000000001E-2</v>
      </c>
    </row>
    <row r="483" spans="2:3" x14ac:dyDescent="0.25">
      <c r="B483" s="93">
        <v>45625</v>
      </c>
      <c r="C483" s="116">
        <v>4.1957000000000001E-2</v>
      </c>
    </row>
    <row r="484" spans="2:3" x14ac:dyDescent="0.25">
      <c r="B484" s="93">
        <v>45628</v>
      </c>
      <c r="C484" s="116">
        <v>4.1957000000000001E-2</v>
      </c>
    </row>
    <row r="485" spans="2:3" x14ac:dyDescent="0.25">
      <c r="B485" s="93">
        <v>45629</v>
      </c>
      <c r="C485" s="116">
        <v>4.1957000000000001E-2</v>
      </c>
    </row>
    <row r="486" spans="2:3" x14ac:dyDescent="0.25">
      <c r="B486" s="93">
        <v>45630</v>
      </c>
      <c r="C486" s="116">
        <v>4.1957000000000001E-2</v>
      </c>
    </row>
    <row r="487" spans="2:3" x14ac:dyDescent="0.25">
      <c r="B487" s="93">
        <v>45631</v>
      </c>
      <c r="C487" s="116">
        <v>4.1957000000000001E-2</v>
      </c>
    </row>
    <row r="488" spans="2:3" x14ac:dyDescent="0.25">
      <c r="B488" s="93">
        <v>45632</v>
      </c>
      <c r="C488" s="116">
        <v>4.1957000000000001E-2</v>
      </c>
    </row>
    <row r="489" spans="2:3" x14ac:dyDescent="0.25">
      <c r="B489" s="93">
        <v>45635</v>
      </c>
      <c r="C489" s="116">
        <v>4.1957000000000001E-2</v>
      </c>
    </row>
    <row r="490" spans="2:3" x14ac:dyDescent="0.25">
      <c r="B490" s="93">
        <v>45636</v>
      </c>
      <c r="C490" s="116">
        <v>4.1957000000000001E-2</v>
      </c>
    </row>
    <row r="491" spans="2:3" x14ac:dyDescent="0.25">
      <c r="B491" s="93">
        <v>45637</v>
      </c>
      <c r="C491" s="116">
        <v>4.1957000000000001E-2</v>
      </c>
    </row>
    <row r="492" spans="2:3" x14ac:dyDescent="0.25">
      <c r="B492" s="93">
        <v>45638</v>
      </c>
      <c r="C492" s="116">
        <v>4.5512999999999998E-2</v>
      </c>
    </row>
    <row r="493" spans="2:3" x14ac:dyDescent="0.25">
      <c r="B493" s="93">
        <v>45639</v>
      </c>
      <c r="C493" s="116">
        <v>4.5512999999999998E-2</v>
      </c>
    </row>
    <row r="494" spans="2:3" x14ac:dyDescent="0.25">
      <c r="B494" s="93">
        <v>45642</v>
      </c>
      <c r="C494" s="116">
        <v>4.5512999999999998E-2</v>
      </c>
    </row>
    <row r="495" spans="2:3" x14ac:dyDescent="0.25">
      <c r="B495" s="93">
        <v>45643</v>
      </c>
      <c r="C495" s="116">
        <v>4.5512999999999998E-2</v>
      </c>
    </row>
    <row r="496" spans="2:3" x14ac:dyDescent="0.25">
      <c r="B496" s="93">
        <v>45644</v>
      </c>
      <c r="C496" s="116">
        <v>4.5512999999999998E-2</v>
      </c>
    </row>
    <row r="497" spans="2:3" x14ac:dyDescent="0.25">
      <c r="B497" s="93">
        <v>45645</v>
      </c>
      <c r="C497" s="116">
        <v>4.5512999999999998E-2</v>
      </c>
    </row>
    <row r="498" spans="2:3" x14ac:dyDescent="0.25">
      <c r="B498" s="93">
        <v>45646</v>
      </c>
      <c r="C498" s="116">
        <v>4.5512999999999998E-2</v>
      </c>
    </row>
    <row r="499" spans="2:3" x14ac:dyDescent="0.25">
      <c r="B499" s="93">
        <v>45649</v>
      </c>
      <c r="C499" s="116">
        <v>4.5512999999999998E-2</v>
      </c>
    </row>
    <row r="500" spans="2:3" x14ac:dyDescent="0.25">
      <c r="B500" s="93">
        <v>45650</v>
      </c>
      <c r="C500" s="116">
        <v>4.5512999999999998E-2</v>
      </c>
    </row>
    <row r="501" spans="2:3" x14ac:dyDescent="0.25">
      <c r="B501" s="93">
        <v>45652</v>
      </c>
      <c r="C501" s="116">
        <v>4.5512999999999998E-2</v>
      </c>
    </row>
    <row r="502" spans="2:3" x14ac:dyDescent="0.25">
      <c r="B502" s="93">
        <v>45653</v>
      </c>
      <c r="C502" s="116">
        <v>4.5512999999999998E-2</v>
      </c>
    </row>
    <row r="503" spans="2:3" x14ac:dyDescent="0.25">
      <c r="B503" s="93">
        <v>45656</v>
      </c>
      <c r="C503" s="116">
        <v>4.5512999999999998E-2</v>
      </c>
    </row>
    <row r="504" spans="2:3" x14ac:dyDescent="0.25">
      <c r="B504" s="93">
        <v>45657</v>
      </c>
      <c r="C504" s="116">
        <v>4.5512999999999998E-2</v>
      </c>
    </row>
    <row r="505" spans="2:3" x14ac:dyDescent="0.25">
      <c r="B505" s="93">
        <v>45659</v>
      </c>
      <c r="C505" s="116">
        <v>4.5512999999999998E-2</v>
      </c>
    </row>
    <row r="506" spans="2:3" x14ac:dyDescent="0.25">
      <c r="B506" s="93">
        <v>45660</v>
      </c>
      <c r="C506" s="116">
        <v>4.5512999999999998E-2</v>
      </c>
    </row>
    <row r="507" spans="2:3" x14ac:dyDescent="0.25">
      <c r="B507" s="93">
        <v>45663</v>
      </c>
      <c r="C507" s="116">
        <v>4.5512999999999998E-2</v>
      </c>
    </row>
    <row r="508" spans="2:3" x14ac:dyDescent="0.25">
      <c r="B508" s="93">
        <v>45664</v>
      </c>
      <c r="C508" s="116">
        <v>4.5512999999999998E-2</v>
      </c>
    </row>
    <row r="509" spans="2:3" x14ac:dyDescent="0.25">
      <c r="B509" s="93">
        <v>45665</v>
      </c>
      <c r="C509" s="116">
        <v>4.5512999999999998E-2</v>
      </c>
    </row>
    <row r="510" spans="2:3" x14ac:dyDescent="0.25">
      <c r="B510" s="93">
        <v>45666</v>
      </c>
      <c r="C510" s="116">
        <v>4.5512999999999998E-2</v>
      </c>
    </row>
    <row r="511" spans="2:3" x14ac:dyDescent="0.25">
      <c r="B511" s="93">
        <v>45667</v>
      </c>
      <c r="C511" s="116">
        <v>4.5512999999999998E-2</v>
      </c>
    </row>
    <row r="512" spans="2:3" x14ac:dyDescent="0.25">
      <c r="B512" s="93">
        <v>45670</v>
      </c>
      <c r="C512" s="116">
        <v>4.5512999999999998E-2</v>
      </c>
    </row>
    <row r="513" spans="2:3" x14ac:dyDescent="0.25">
      <c r="B513" s="93">
        <v>45671</v>
      </c>
      <c r="C513" s="116">
        <v>4.5512999999999998E-2</v>
      </c>
    </row>
    <row r="514" spans="2:3" x14ac:dyDescent="0.25">
      <c r="B514" s="93">
        <v>45672</v>
      </c>
      <c r="C514" s="116">
        <v>4.5512999999999998E-2</v>
      </c>
    </row>
    <row r="515" spans="2:3" x14ac:dyDescent="0.25">
      <c r="B515" s="93">
        <v>45673</v>
      </c>
      <c r="C515" s="116">
        <v>4.5512999999999998E-2</v>
      </c>
    </row>
    <row r="516" spans="2:3" x14ac:dyDescent="0.25">
      <c r="B516" s="93">
        <v>45674</v>
      </c>
      <c r="C516" s="116">
        <v>4.5512999999999998E-2</v>
      </c>
    </row>
    <row r="517" spans="2:3" x14ac:dyDescent="0.25">
      <c r="B517" s="93">
        <v>45677</v>
      </c>
      <c r="C517" s="116">
        <v>4.5512999999999998E-2</v>
      </c>
    </row>
    <row r="518" spans="2:3" x14ac:dyDescent="0.25">
      <c r="B518" s="93">
        <v>45678</v>
      </c>
      <c r="C518" s="116">
        <v>4.5512999999999998E-2</v>
      </c>
    </row>
    <row r="519" spans="2:3" x14ac:dyDescent="0.25">
      <c r="B519" s="93">
        <v>45679</v>
      </c>
      <c r="C519" s="116">
        <v>4.5512999999999998E-2</v>
      </c>
    </row>
    <row r="520" spans="2:3" x14ac:dyDescent="0.25">
      <c r="B520" s="93">
        <v>45680</v>
      </c>
      <c r="C520" s="116">
        <v>4.5512999999999998E-2</v>
      </c>
    </row>
    <row r="521" spans="2:3" x14ac:dyDescent="0.25">
      <c r="B521" s="93">
        <v>45681</v>
      </c>
      <c r="C521" s="116">
        <v>4.5512999999999998E-2</v>
      </c>
    </row>
    <row r="522" spans="2:3" x14ac:dyDescent="0.25">
      <c r="B522" s="93">
        <v>45684</v>
      </c>
      <c r="C522" s="116">
        <v>4.5512999999999998E-2</v>
      </c>
    </row>
    <row r="523" spans="2:3" x14ac:dyDescent="0.25">
      <c r="B523" s="93">
        <v>45685</v>
      </c>
      <c r="C523" s="116">
        <v>4.5512999999999998E-2</v>
      </c>
    </row>
    <row r="524" spans="2:3" x14ac:dyDescent="0.25">
      <c r="B524" s="93">
        <v>45686</v>
      </c>
      <c r="C524" s="116">
        <v>4.5512999999999998E-2</v>
      </c>
    </row>
    <row r="525" spans="2:3" x14ac:dyDescent="0.25">
      <c r="B525" s="93">
        <v>45687</v>
      </c>
      <c r="C525" s="116">
        <v>4.9036999999999997E-2</v>
      </c>
    </row>
    <row r="526" spans="2:3" x14ac:dyDescent="0.25">
      <c r="B526" s="93">
        <v>45688</v>
      </c>
      <c r="C526" s="116">
        <v>4.9036999999999997E-2</v>
      </c>
    </row>
    <row r="527" spans="2:3" x14ac:dyDescent="0.25">
      <c r="B527" s="93">
        <v>45691</v>
      </c>
      <c r="C527" s="116">
        <v>4.9036999999999997E-2</v>
      </c>
    </row>
    <row r="528" spans="2:3" x14ac:dyDescent="0.25">
      <c r="B528" s="93">
        <v>45692</v>
      </c>
      <c r="C528" s="116">
        <v>4.9036999999999997E-2</v>
      </c>
    </row>
    <row r="529" spans="2:3" x14ac:dyDescent="0.25">
      <c r="B529" s="93">
        <v>45693</v>
      </c>
      <c r="C529" s="116">
        <v>4.9036999999999997E-2</v>
      </c>
    </row>
    <row r="530" spans="2:3" x14ac:dyDescent="0.25">
      <c r="B530" s="93">
        <v>45694</v>
      </c>
      <c r="C530" s="116">
        <v>4.9036999999999997E-2</v>
      </c>
    </row>
    <row r="531" spans="2:3" x14ac:dyDescent="0.25">
      <c r="B531" s="93">
        <v>45695</v>
      </c>
      <c r="C531" s="116">
        <v>4.9036999999999997E-2</v>
      </c>
    </row>
    <row r="532" spans="2:3" x14ac:dyDescent="0.25">
      <c r="B532" s="93">
        <v>45698</v>
      </c>
      <c r="C532" s="116">
        <v>4.9036999999999997E-2</v>
      </c>
    </row>
    <row r="533" spans="2:3" x14ac:dyDescent="0.25">
      <c r="B533" s="93">
        <v>45699</v>
      </c>
      <c r="C533" s="116">
        <v>4.9036999999999997E-2</v>
      </c>
    </row>
    <row r="534" spans="2:3" x14ac:dyDescent="0.25">
      <c r="B534" s="93">
        <v>45700</v>
      </c>
      <c r="C534" s="116">
        <v>4.9036999999999997E-2</v>
      </c>
    </row>
    <row r="535" spans="2:3" x14ac:dyDescent="0.25">
      <c r="B535" s="93">
        <v>45701</v>
      </c>
      <c r="C535" s="116">
        <v>4.9036999999999997E-2</v>
      </c>
    </row>
    <row r="536" spans="2:3" x14ac:dyDescent="0.25">
      <c r="B536" s="93">
        <v>45702</v>
      </c>
      <c r="C536" s="116">
        <v>4.9036999999999997E-2</v>
      </c>
    </row>
    <row r="537" spans="2:3" x14ac:dyDescent="0.25">
      <c r="B537" s="93">
        <v>45705</v>
      </c>
      <c r="C537" s="116">
        <v>4.9036999999999997E-2</v>
      </c>
    </row>
    <row r="538" spans="2:3" x14ac:dyDescent="0.25">
      <c r="B538" s="93">
        <v>45706</v>
      </c>
      <c r="C538" s="116">
        <v>4.9036999999999997E-2</v>
      </c>
    </row>
    <row r="539" spans="2:3" x14ac:dyDescent="0.25">
      <c r="B539" s="93">
        <v>45707</v>
      </c>
      <c r="C539" s="116">
        <v>4.9036999999999997E-2</v>
      </c>
    </row>
    <row r="540" spans="2:3" x14ac:dyDescent="0.25">
      <c r="B540" s="93">
        <v>45708</v>
      </c>
      <c r="C540" s="116">
        <v>4.9036999999999997E-2</v>
      </c>
    </row>
    <row r="541" spans="2:3" x14ac:dyDescent="0.25">
      <c r="B541" s="93">
        <v>45709</v>
      </c>
      <c r="C541" s="116">
        <v>4.9036999999999997E-2</v>
      </c>
    </row>
    <row r="542" spans="2:3" x14ac:dyDescent="0.25">
      <c r="B542" s="93">
        <v>45712</v>
      </c>
      <c r="C542" s="116">
        <v>4.9036999999999997E-2</v>
      </c>
    </row>
    <row r="543" spans="2:3" x14ac:dyDescent="0.25">
      <c r="B543" s="93">
        <v>45713</v>
      </c>
      <c r="C543" s="116">
        <v>4.9036999999999997E-2</v>
      </c>
    </row>
    <row r="544" spans="2:3" x14ac:dyDescent="0.25">
      <c r="B544" s="93">
        <v>45714</v>
      </c>
      <c r="C544" s="116">
        <v>4.9036999999999997E-2</v>
      </c>
    </row>
    <row r="545" spans="2:3" x14ac:dyDescent="0.25">
      <c r="B545" s="93">
        <v>45715</v>
      </c>
      <c r="C545" s="116">
        <v>4.9036999999999997E-2</v>
      </c>
    </row>
    <row r="546" spans="2:3" x14ac:dyDescent="0.25">
      <c r="B546" s="93">
        <v>45716</v>
      </c>
      <c r="C546" s="116">
        <v>4.9036999999999997E-2</v>
      </c>
    </row>
    <row r="547" spans="2:3" x14ac:dyDescent="0.25">
      <c r="B547" s="93">
        <v>45721</v>
      </c>
      <c r="C547" s="116">
        <v>4.9036999999999997E-2</v>
      </c>
    </row>
    <row r="548" spans="2:3" x14ac:dyDescent="0.25">
      <c r="B548" s="93">
        <v>45722</v>
      </c>
      <c r="C548" s="116">
        <v>4.9036999999999997E-2</v>
      </c>
    </row>
    <row r="549" spans="2:3" x14ac:dyDescent="0.25">
      <c r="B549" s="93">
        <v>45723</v>
      </c>
      <c r="C549" s="116">
        <v>4.9036999999999997E-2</v>
      </c>
    </row>
    <row r="550" spans="2:3" x14ac:dyDescent="0.25">
      <c r="B550" s="93">
        <v>45726</v>
      </c>
      <c r="C550" s="116">
        <v>4.9036999999999997E-2</v>
      </c>
    </row>
    <row r="551" spans="2:3" x14ac:dyDescent="0.25">
      <c r="B551" s="93">
        <v>45727</v>
      </c>
      <c r="C551" s="116">
        <v>4.9036999999999997E-2</v>
      </c>
    </row>
    <row r="552" spans="2:3" x14ac:dyDescent="0.25">
      <c r="B552" s="93">
        <v>45728</v>
      </c>
      <c r="C552" s="116">
        <v>4.9036999999999997E-2</v>
      </c>
    </row>
    <row r="553" spans="2:3" x14ac:dyDescent="0.25">
      <c r="B553" s="93">
        <v>45729</v>
      </c>
      <c r="C553" s="116">
        <v>4.9036999999999997E-2</v>
      </c>
    </row>
    <row r="554" spans="2:3" x14ac:dyDescent="0.25">
      <c r="B554" s="93">
        <v>45730</v>
      </c>
      <c r="C554" s="116">
        <v>4.9036999999999997E-2</v>
      </c>
    </row>
    <row r="555" spans="2:3" x14ac:dyDescent="0.25">
      <c r="B555" s="93">
        <v>45733</v>
      </c>
      <c r="C555" s="116">
        <v>4.9036999999999997E-2</v>
      </c>
    </row>
    <row r="556" spans="2:3" x14ac:dyDescent="0.25">
      <c r="B556" s="93">
        <v>45734</v>
      </c>
      <c r="C556" s="116">
        <v>4.9036999999999997E-2</v>
      </c>
    </row>
    <row r="557" spans="2:3" x14ac:dyDescent="0.25">
      <c r="B557" s="93">
        <v>45735</v>
      </c>
      <c r="C557" s="116">
        <v>4.9036999999999997E-2</v>
      </c>
    </row>
    <row r="558" spans="2:3" x14ac:dyDescent="0.25">
      <c r="B558" s="93">
        <v>45736</v>
      </c>
      <c r="C558" s="116">
        <v>5.2531000000000001E-2</v>
      </c>
    </row>
    <row r="559" spans="2:3" x14ac:dyDescent="0.25">
      <c r="B559" s="93">
        <v>45737</v>
      </c>
      <c r="C559" s="116">
        <v>5.2531000000000001E-2</v>
      </c>
    </row>
    <row r="560" spans="2:3" x14ac:dyDescent="0.25">
      <c r="B560" s="93">
        <v>45740</v>
      </c>
      <c r="C560" s="116">
        <v>5.2531000000000001E-2</v>
      </c>
    </row>
    <row r="561" spans="2:3" x14ac:dyDescent="0.25">
      <c r="B561" s="93">
        <v>45741</v>
      </c>
      <c r="C561" s="116">
        <v>5.2531000000000001E-2</v>
      </c>
    </row>
    <row r="562" spans="2:3" x14ac:dyDescent="0.25">
      <c r="B562" s="93">
        <v>45742</v>
      </c>
      <c r="C562" s="116">
        <v>5.2531000000000001E-2</v>
      </c>
    </row>
    <row r="563" spans="2:3" x14ac:dyDescent="0.25">
      <c r="B563" s="93">
        <v>45743</v>
      </c>
      <c r="C563" s="116">
        <v>5.2531000000000001E-2</v>
      </c>
    </row>
    <row r="564" spans="2:3" x14ac:dyDescent="0.25">
      <c r="B564" s="93">
        <v>45744</v>
      </c>
      <c r="C564" s="116">
        <v>5.2531000000000001E-2</v>
      </c>
    </row>
    <row r="565" spans="2:3" x14ac:dyDescent="0.25">
      <c r="B565" s="93">
        <v>45747</v>
      </c>
      <c r="C565" s="116">
        <v>5.2531000000000001E-2</v>
      </c>
    </row>
    <row r="566" spans="2:3" x14ac:dyDescent="0.25">
      <c r="B566" s="93">
        <v>45748</v>
      </c>
      <c r="C566" s="116">
        <v>5.2531000000000001E-2</v>
      </c>
    </row>
    <row r="567" spans="2:3" x14ac:dyDescent="0.25">
      <c r="B567" s="93">
        <v>45749</v>
      </c>
      <c r="C567" s="116">
        <v>5.2531000000000001E-2</v>
      </c>
    </row>
    <row r="568" spans="2:3" x14ac:dyDescent="0.25">
      <c r="B568" s="93">
        <v>45750</v>
      </c>
      <c r="C568" s="116">
        <v>5.2531000000000001E-2</v>
      </c>
    </row>
    <row r="569" spans="2:3" x14ac:dyDescent="0.25">
      <c r="B569" s="93">
        <v>45751</v>
      </c>
      <c r="C569" s="116">
        <v>5.2531000000000001E-2</v>
      </c>
    </row>
    <row r="570" spans="2:3" x14ac:dyDescent="0.25">
      <c r="B570" s="93">
        <v>45754</v>
      </c>
      <c r="C570" s="116">
        <v>5.2531000000000001E-2</v>
      </c>
    </row>
    <row r="571" spans="2:3" x14ac:dyDescent="0.25">
      <c r="B571" s="93">
        <v>45755</v>
      </c>
      <c r="C571" s="116">
        <v>5.2531000000000001E-2</v>
      </c>
    </row>
    <row r="572" spans="2:3" x14ac:dyDescent="0.25">
      <c r="B572" s="93">
        <v>45756</v>
      </c>
      <c r="C572" s="116">
        <v>5.2531000000000001E-2</v>
      </c>
    </row>
    <row r="573" spans="2:3" x14ac:dyDescent="0.25">
      <c r="B573" s="93">
        <v>45757</v>
      </c>
      <c r="C573" s="116">
        <v>5.2531000000000001E-2</v>
      </c>
    </row>
    <row r="574" spans="2:3" x14ac:dyDescent="0.25">
      <c r="B574" s="93">
        <v>45758</v>
      </c>
      <c r="C574" s="116">
        <v>5.2531000000000001E-2</v>
      </c>
    </row>
    <row r="575" spans="2:3" x14ac:dyDescent="0.25">
      <c r="B575" s="93">
        <v>45761</v>
      </c>
      <c r="C575" s="116">
        <v>5.2531000000000001E-2</v>
      </c>
    </row>
    <row r="576" spans="2:3" x14ac:dyDescent="0.25">
      <c r="B576" s="93">
        <v>45762</v>
      </c>
      <c r="C576" s="116">
        <v>5.2531000000000001E-2</v>
      </c>
    </row>
    <row r="577" spans="2:3" x14ac:dyDescent="0.25">
      <c r="B577" s="93">
        <v>45763</v>
      </c>
      <c r="C577" s="116">
        <v>5.2531000000000001E-2</v>
      </c>
    </row>
    <row r="578" spans="2:3" x14ac:dyDescent="0.25">
      <c r="B578" s="93">
        <v>45764</v>
      </c>
      <c r="C578" s="116">
        <v>5.2531000000000001E-2</v>
      </c>
    </row>
    <row r="579" spans="2:3" x14ac:dyDescent="0.25">
      <c r="B579" s="93">
        <v>45769</v>
      </c>
      <c r="C579" s="116">
        <v>5.2531000000000001E-2</v>
      </c>
    </row>
    <row r="580" spans="2:3" x14ac:dyDescent="0.25">
      <c r="B580" s="93">
        <v>45770</v>
      </c>
      <c r="C580" s="116">
        <v>5.2531000000000001E-2</v>
      </c>
    </row>
    <row r="581" spans="2:3" x14ac:dyDescent="0.25">
      <c r="B581" s="93">
        <v>45771</v>
      </c>
      <c r="C581" s="116">
        <v>5.2531000000000001E-2</v>
      </c>
    </row>
    <row r="582" spans="2:3" x14ac:dyDescent="0.25">
      <c r="B582" s="93">
        <v>45772</v>
      </c>
      <c r="C582" s="116">
        <v>5.2531000000000001E-2</v>
      </c>
    </row>
    <row r="583" spans="2:3" x14ac:dyDescent="0.25">
      <c r="B583" s="93">
        <v>45775</v>
      </c>
      <c r="C583" s="116">
        <v>5.2531000000000001E-2</v>
      </c>
    </row>
    <row r="584" spans="2:3" x14ac:dyDescent="0.25">
      <c r="B584" s="93">
        <v>45776</v>
      </c>
      <c r="C584" s="116">
        <v>5.2531000000000001E-2</v>
      </c>
    </row>
    <row r="585" spans="2:3" x14ac:dyDescent="0.25">
      <c r="B585" s="93">
        <v>45777</v>
      </c>
      <c r="C585" s="116">
        <v>5.2531000000000001E-2</v>
      </c>
    </row>
    <row r="586" spans="2:3" x14ac:dyDescent="0.25">
      <c r="B586" s="93">
        <v>45779</v>
      </c>
      <c r="C586" s="116">
        <v>5.2531000000000001E-2</v>
      </c>
    </row>
    <row r="587" spans="2:3" x14ac:dyDescent="0.25">
      <c r="B587" s="93">
        <v>45782</v>
      </c>
      <c r="C587" s="116">
        <v>5.2531000000000001E-2</v>
      </c>
    </row>
    <row r="588" spans="2:3" x14ac:dyDescent="0.25">
      <c r="B588" s="93">
        <v>45783</v>
      </c>
      <c r="C588" s="116">
        <v>5.2531000000000001E-2</v>
      </c>
    </row>
    <row r="589" spans="2:3" x14ac:dyDescent="0.25">
      <c r="B589" s="93">
        <v>45784</v>
      </c>
      <c r="C589" s="116">
        <v>5.2531000000000001E-2</v>
      </c>
    </row>
    <row r="590" spans="2:3" x14ac:dyDescent="0.25">
      <c r="B590" s="93">
        <v>45785</v>
      </c>
      <c r="C590" s="116">
        <v>5.4266000000000002E-2</v>
      </c>
    </row>
    <row r="591" spans="2:3" x14ac:dyDescent="0.25">
      <c r="B591" s="93">
        <v>45786</v>
      </c>
      <c r="C591" s="116">
        <v>5.4266000000000002E-2</v>
      </c>
    </row>
    <row r="592" spans="2:3" x14ac:dyDescent="0.25">
      <c r="B592" s="93">
        <v>45789</v>
      </c>
      <c r="C592" s="116">
        <v>5.4266000000000002E-2</v>
      </c>
    </row>
    <row r="593" spans="2:3" x14ac:dyDescent="0.25">
      <c r="B593" s="93">
        <v>45790</v>
      </c>
      <c r="C593" s="116">
        <v>5.4266000000000002E-2</v>
      </c>
    </row>
    <row r="594" spans="2:3" x14ac:dyDescent="0.25">
      <c r="B594" s="93">
        <v>45791</v>
      </c>
      <c r="C594" s="116">
        <v>5.4266000000000002E-2</v>
      </c>
    </row>
    <row r="595" spans="2:3" x14ac:dyDescent="0.25">
      <c r="B595" s="93">
        <v>45792</v>
      </c>
      <c r="C595" s="116">
        <v>5.4266000000000002E-2</v>
      </c>
    </row>
    <row r="596" spans="2:3" x14ac:dyDescent="0.25">
      <c r="B596" s="93">
        <v>45793</v>
      </c>
      <c r="C596" s="116">
        <v>5.4266000000000002E-2</v>
      </c>
    </row>
    <row r="597" spans="2:3" x14ac:dyDescent="0.25">
      <c r="B597" s="93">
        <v>45796</v>
      </c>
      <c r="C597" s="116">
        <v>5.4266000000000002E-2</v>
      </c>
    </row>
    <row r="598" spans="2:3" x14ac:dyDescent="0.25">
      <c r="B598" s="93">
        <v>45797</v>
      </c>
      <c r="C598" s="116">
        <v>5.4266000000000002E-2</v>
      </c>
    </row>
    <row r="599" spans="2:3" x14ac:dyDescent="0.25">
      <c r="B599" s="93">
        <v>45798</v>
      </c>
      <c r="C599" s="116">
        <v>5.4266000000000002E-2</v>
      </c>
    </row>
    <row r="600" spans="2:3" x14ac:dyDescent="0.25">
      <c r="B600" s="93">
        <v>45799</v>
      </c>
      <c r="C600" s="116">
        <v>5.4266000000000002E-2</v>
      </c>
    </row>
    <row r="601" spans="2:3" x14ac:dyDescent="0.25">
      <c r="B601" s="93">
        <v>45800</v>
      </c>
      <c r="C601" s="116">
        <v>5.4266000000000002E-2</v>
      </c>
    </row>
    <row r="602" spans="2:3" x14ac:dyDescent="0.25">
      <c r="B602" s="93">
        <v>45803</v>
      </c>
      <c r="C602" s="116">
        <v>5.4266000000000002E-2</v>
      </c>
    </row>
    <row r="603" spans="2:3" x14ac:dyDescent="0.25">
      <c r="B603" s="93">
        <v>45804</v>
      </c>
      <c r="C603" s="116">
        <v>5.4266000000000002E-2</v>
      </c>
    </row>
    <row r="604" spans="2:3" x14ac:dyDescent="0.25">
      <c r="B604" s="93">
        <v>45805</v>
      </c>
      <c r="C604" s="116">
        <v>5.4266000000000002E-2</v>
      </c>
    </row>
    <row r="605" spans="2:3" x14ac:dyDescent="0.25">
      <c r="B605" s="93">
        <v>45806</v>
      </c>
      <c r="C605" s="116">
        <v>5.4266000000000002E-2</v>
      </c>
    </row>
    <row r="606" spans="2:3" x14ac:dyDescent="0.25">
      <c r="B606" s="93">
        <v>45807</v>
      </c>
      <c r="C606" s="116">
        <v>5.4266000000000002E-2</v>
      </c>
    </row>
    <row r="607" spans="2:3" x14ac:dyDescent="0.25">
      <c r="B607" s="93">
        <v>45810</v>
      </c>
      <c r="C607" s="116">
        <v>5.4266000000000002E-2</v>
      </c>
    </row>
    <row r="608" spans="2:3" x14ac:dyDescent="0.25">
      <c r="B608" s="93">
        <v>45811</v>
      </c>
      <c r="C608" s="116">
        <v>5.4266000000000002E-2</v>
      </c>
    </row>
    <row r="609" spans="2:3" x14ac:dyDescent="0.25">
      <c r="B609" s="93">
        <v>45812</v>
      </c>
      <c r="C609" s="116">
        <v>5.4266000000000002E-2</v>
      </c>
    </row>
    <row r="610" spans="2:3" x14ac:dyDescent="0.25">
      <c r="B610" s="93">
        <v>45813</v>
      </c>
      <c r="C610" s="116">
        <v>5.4266000000000002E-2</v>
      </c>
    </row>
    <row r="611" spans="2:3" x14ac:dyDescent="0.25">
      <c r="B611" s="93">
        <v>45814</v>
      </c>
      <c r="C611" s="116">
        <v>5.4266000000000002E-2</v>
      </c>
    </row>
    <row r="612" spans="2:3" x14ac:dyDescent="0.25">
      <c r="B612" s="93">
        <v>45817</v>
      </c>
      <c r="C612" s="116">
        <v>5.4266000000000002E-2</v>
      </c>
    </row>
    <row r="613" spans="2:3" x14ac:dyDescent="0.25">
      <c r="B613" s="93">
        <v>45818</v>
      </c>
      <c r="C613" s="116">
        <v>5.4266000000000002E-2</v>
      </c>
    </row>
    <row r="614" spans="2:3" x14ac:dyDescent="0.25">
      <c r="B614" s="93">
        <v>45819</v>
      </c>
      <c r="C614" s="116">
        <v>5.4266000000000002E-2</v>
      </c>
    </row>
    <row r="615" spans="2:3" x14ac:dyDescent="0.25">
      <c r="B615" s="93">
        <v>45820</v>
      </c>
      <c r="C615" s="116">
        <v>5.4266000000000002E-2</v>
      </c>
    </row>
    <row r="616" spans="2:3" x14ac:dyDescent="0.25">
      <c r="B616" s="93">
        <v>45821</v>
      </c>
      <c r="C616" s="116">
        <v>5.4266000000000002E-2</v>
      </c>
    </row>
    <row r="617" spans="2:3" x14ac:dyDescent="0.25">
      <c r="B617" s="93">
        <v>45824</v>
      </c>
      <c r="C617" s="116">
        <v>5.4266000000000002E-2</v>
      </c>
    </row>
    <row r="618" spans="2:3" x14ac:dyDescent="0.25">
      <c r="B618" s="93">
        <v>45825</v>
      </c>
      <c r="C618" s="116">
        <v>5.4266000000000002E-2</v>
      </c>
    </row>
    <row r="619" spans="2:3" x14ac:dyDescent="0.25">
      <c r="B619" s="93">
        <v>45826</v>
      </c>
      <c r="C619" s="116">
        <v>5.4266000000000002E-2</v>
      </c>
    </row>
    <row r="620" spans="2:3" x14ac:dyDescent="0.25">
      <c r="B620" s="93">
        <v>45828</v>
      </c>
      <c r="C620" s="116">
        <v>5.5130999999999999E-2</v>
      </c>
    </row>
    <row r="621" spans="2:3" x14ac:dyDescent="0.25">
      <c r="B621" s="93">
        <v>45831</v>
      </c>
      <c r="C621" s="116">
        <v>5.5130999999999999E-2</v>
      </c>
    </row>
    <row r="622" spans="2:3" x14ac:dyDescent="0.25">
      <c r="B622" s="93">
        <v>45832</v>
      </c>
      <c r="C622" s="116">
        <v>5.5130999999999999E-2</v>
      </c>
    </row>
    <row r="623" spans="2:3" x14ac:dyDescent="0.25">
      <c r="B623" s="93">
        <v>45833</v>
      </c>
      <c r="C623" s="116">
        <v>5.5130999999999999E-2</v>
      </c>
    </row>
    <row r="624" spans="2:3" x14ac:dyDescent="0.25">
      <c r="B624" s="93">
        <v>45834</v>
      </c>
      <c r="C624" s="116">
        <v>5.5130999999999999E-2</v>
      </c>
    </row>
    <row r="625" spans="2:3" x14ac:dyDescent="0.25">
      <c r="B625" s="93">
        <v>45835</v>
      </c>
      <c r="C625" s="116">
        <v>5.5130999999999999E-2</v>
      </c>
    </row>
    <row r="626" spans="2:3" x14ac:dyDescent="0.25">
      <c r="B626" s="93">
        <v>45838</v>
      </c>
      <c r="C626" s="116">
        <v>5.5130999999999999E-2</v>
      </c>
    </row>
    <row r="627" spans="2:3" x14ac:dyDescent="0.25">
      <c r="B627" s="93">
        <v>45839</v>
      </c>
      <c r="C627" s="116">
        <v>5.5130999999999999E-2</v>
      </c>
    </row>
    <row r="628" spans="2:3" x14ac:dyDescent="0.25">
      <c r="B628" s="93">
        <v>45840</v>
      </c>
      <c r="C628" s="116">
        <v>5.5130999999999999E-2</v>
      </c>
    </row>
    <row r="629" spans="2:3" x14ac:dyDescent="0.25">
      <c r="B629" s="93">
        <v>45841</v>
      </c>
      <c r="C629" s="116">
        <v>5.5130999999999999E-2</v>
      </c>
    </row>
    <row r="630" spans="2:3" x14ac:dyDescent="0.25">
      <c r="B630" s="93">
        <v>45842</v>
      </c>
      <c r="C630" s="116">
        <v>5.5130999999999999E-2</v>
      </c>
    </row>
    <row r="631" spans="2:3" x14ac:dyDescent="0.25">
      <c r="B631" s="93">
        <v>45845</v>
      </c>
      <c r="C631" s="116">
        <v>5.5130999999999999E-2</v>
      </c>
    </row>
    <row r="632" spans="2:3" x14ac:dyDescent="0.25">
      <c r="B632" s="93">
        <v>45846</v>
      </c>
      <c r="C632" s="116">
        <v>5.5130999999999999E-2</v>
      </c>
    </row>
    <row r="633" spans="2:3" x14ac:dyDescent="0.25">
      <c r="B633" s="93">
        <v>45847</v>
      </c>
      <c r="C633" s="116">
        <v>5.5130999999999999E-2</v>
      </c>
    </row>
    <row r="634" spans="2:3" x14ac:dyDescent="0.25">
      <c r="B634" s="93">
        <v>45848</v>
      </c>
      <c r="C634" s="116">
        <v>5.5130999999999999E-2</v>
      </c>
    </row>
    <row r="635" spans="2:3" x14ac:dyDescent="0.25">
      <c r="B635" s="93">
        <v>45849</v>
      </c>
      <c r="C635" s="116">
        <v>5.5130999999999999E-2</v>
      </c>
    </row>
    <row r="636" spans="2:3" x14ac:dyDescent="0.25">
      <c r="B636" s="93">
        <v>45852</v>
      </c>
      <c r="C636" s="116">
        <v>5.5130999999999999E-2</v>
      </c>
    </row>
    <row r="637" spans="2:3" x14ac:dyDescent="0.25">
      <c r="B637" s="93">
        <v>45853</v>
      </c>
      <c r="C637" s="116">
        <v>5.5130999999999999E-2</v>
      </c>
    </row>
    <row r="638" spans="2:3" x14ac:dyDescent="0.25">
      <c r="B638" s="93">
        <v>45854</v>
      </c>
      <c r="C638" s="116">
        <v>5.5130999999999999E-2</v>
      </c>
    </row>
    <row r="639" spans="2:3" x14ac:dyDescent="0.25">
      <c r="B639" s="93">
        <v>45855</v>
      </c>
      <c r="C639" s="116">
        <v>5.5130999999999999E-2</v>
      </c>
    </row>
    <row r="640" spans="2:3" x14ac:dyDescent="0.25">
      <c r="B640" s="93">
        <v>45856</v>
      </c>
      <c r="C640" s="116">
        <v>5.5130999999999999E-2</v>
      </c>
    </row>
    <row r="641" spans="2:3" x14ac:dyDescent="0.25">
      <c r="B641" s="93">
        <v>45859</v>
      </c>
      <c r="C641" s="116">
        <v>5.5130999999999999E-2</v>
      </c>
    </row>
    <row r="642" spans="2:3" x14ac:dyDescent="0.25">
      <c r="B642" s="93">
        <v>45860</v>
      </c>
      <c r="C642" s="116">
        <v>5.5130999999999999E-2</v>
      </c>
    </row>
    <row r="643" spans="2:3" x14ac:dyDescent="0.25">
      <c r="B643" s="93">
        <v>45861</v>
      </c>
      <c r="C643" s="116">
        <v>5.5130999999999999E-2</v>
      </c>
    </row>
    <row r="644" spans="2:3" x14ac:dyDescent="0.25">
      <c r="B644" s="93">
        <v>45862</v>
      </c>
      <c r="C644" s="116">
        <v>5.5130999999999999E-2</v>
      </c>
    </row>
    <row r="645" spans="2:3" x14ac:dyDescent="0.25">
      <c r="B645" s="93">
        <v>45863</v>
      </c>
      <c r="C645" s="116">
        <v>5.5130999999999999E-2</v>
      </c>
    </row>
    <row r="646" spans="2:3" x14ac:dyDescent="0.25">
      <c r="B646" s="93">
        <v>45866</v>
      </c>
      <c r="C646" s="116">
        <v>5.5130999999999999E-2</v>
      </c>
    </row>
    <row r="647" spans="2:3" x14ac:dyDescent="0.25">
      <c r="B647" s="93">
        <v>45867</v>
      </c>
      <c r="C647" s="116">
        <v>5.5130999999999999E-2</v>
      </c>
    </row>
    <row r="648" spans="2:3" x14ac:dyDescent="0.25">
      <c r="B648" s="93">
        <v>45868</v>
      </c>
      <c r="C648" s="116">
        <v>5.5130999999999999E-2</v>
      </c>
    </row>
    <row r="649" spans="2:3" x14ac:dyDescent="0.25">
      <c r="B649" s="93">
        <v>45869</v>
      </c>
      <c r="C649" s="116">
        <v>5.5130999999999999E-2</v>
      </c>
    </row>
    <row r="650" spans="2:3" x14ac:dyDescent="0.25">
      <c r="B650" s="93">
        <v>45870</v>
      </c>
      <c r="C650" s="116">
        <v>5.5130999999999999E-2</v>
      </c>
    </row>
    <row r="651" spans="2:3" x14ac:dyDescent="0.25">
      <c r="B651" s="93">
        <v>45873</v>
      </c>
      <c r="C651" s="116">
        <v>5.5130999999999999E-2</v>
      </c>
    </row>
    <row r="652" spans="2:3" x14ac:dyDescent="0.25">
      <c r="B652" s="93">
        <v>45874</v>
      </c>
      <c r="C652" s="116">
        <v>5.5130999999999999E-2</v>
      </c>
    </row>
    <row r="653" spans="2:3" x14ac:dyDescent="0.25">
      <c r="B653" s="93">
        <v>45875</v>
      </c>
      <c r="C653" s="116">
        <v>5.5130999999999999E-2</v>
      </c>
    </row>
    <row r="654" spans="2:3" x14ac:dyDescent="0.25">
      <c r="B654" s="93">
        <v>45876</v>
      </c>
      <c r="C654" s="116">
        <v>5.5130999999999999E-2</v>
      </c>
    </row>
    <row r="655" spans="2:3" x14ac:dyDescent="0.25">
      <c r="B655" s="93">
        <v>45877</v>
      </c>
      <c r="C655" s="116">
        <v>5.5130999999999999E-2</v>
      </c>
    </row>
    <row r="656" spans="2:3" x14ac:dyDescent="0.25">
      <c r="B656" s="93">
        <v>45880</v>
      </c>
      <c r="C656" s="116">
        <v>5.5130999999999999E-2</v>
      </c>
    </row>
    <row r="657" spans="2:3" x14ac:dyDescent="0.25">
      <c r="B657" s="93">
        <v>45881</v>
      </c>
      <c r="C657" s="116">
        <v>5.5130999999999999E-2</v>
      </c>
    </row>
    <row r="658" spans="2:3" x14ac:dyDescent="0.25">
      <c r="B658" s="93">
        <v>45882</v>
      </c>
      <c r="C658" s="116">
        <v>5.5130999999999999E-2</v>
      </c>
    </row>
    <row r="659" spans="2:3" x14ac:dyDescent="0.25">
      <c r="B659" s="93">
        <v>45883</v>
      </c>
      <c r="C659" s="116">
        <v>5.5130999999999999E-2</v>
      </c>
    </row>
    <row r="660" spans="2:3" x14ac:dyDescent="0.25">
      <c r="B660" s="93">
        <v>45884</v>
      </c>
      <c r="C660" s="116">
        <v>5.5130999999999999E-2</v>
      </c>
    </row>
    <row r="661" spans="2:3" x14ac:dyDescent="0.25">
      <c r="B661" s="93">
        <v>45887</v>
      </c>
      <c r="C661" s="116">
        <v>5.5130999999999999E-2</v>
      </c>
    </row>
    <row r="662" spans="2:3" x14ac:dyDescent="0.25">
      <c r="B662" s="93">
        <v>45888</v>
      </c>
      <c r="C662" s="116">
        <v>5.5130999999999999E-2</v>
      </c>
    </row>
    <row r="663" spans="2:3" x14ac:dyDescent="0.25">
      <c r="B663" s="93">
        <v>45889</v>
      </c>
      <c r="C663" s="116">
        <v>5.5130999999999999E-2</v>
      </c>
    </row>
    <row r="664" spans="2:3" x14ac:dyDescent="0.25">
      <c r="B664" s="93">
        <v>45890</v>
      </c>
      <c r="C664" s="116">
        <v>5.5130999999999999E-2</v>
      </c>
    </row>
    <row r="665" spans="2:3" x14ac:dyDescent="0.25">
      <c r="B665" s="93">
        <v>45891</v>
      </c>
      <c r="C665" s="116">
        <v>5.5130999999999999E-2</v>
      </c>
    </row>
    <row r="666" spans="2:3" x14ac:dyDescent="0.25">
      <c r="B666" s="93">
        <v>45894</v>
      </c>
      <c r="C666" s="116">
        <v>5.5130999999999999E-2</v>
      </c>
    </row>
    <row r="667" spans="2:3" x14ac:dyDescent="0.25">
      <c r="B667" s="93">
        <v>45895</v>
      </c>
      <c r="C667" s="116">
        <v>5.5130999999999999E-2</v>
      </c>
    </row>
    <row r="668" spans="2:3" x14ac:dyDescent="0.25">
      <c r="B668" s="93">
        <v>45896</v>
      </c>
      <c r="C668" s="116">
        <v>5.5130999999999999E-2</v>
      </c>
    </row>
    <row r="669" spans="2:3" x14ac:dyDescent="0.25">
      <c r="B669" s="93">
        <v>45897</v>
      </c>
      <c r="C669" s="116">
        <v>5.5130999999999999E-2</v>
      </c>
    </row>
    <row r="670" spans="2:3" x14ac:dyDescent="0.25">
      <c r="B670" s="93">
        <v>45898</v>
      </c>
      <c r="C670" s="116">
        <v>5.5130999999999999E-2</v>
      </c>
    </row>
    <row r="671" spans="2:3" x14ac:dyDescent="0.25">
      <c r="B671" s="93">
        <v>45901</v>
      </c>
      <c r="C671" s="116">
        <v>5.5130999999999999E-2</v>
      </c>
    </row>
    <row r="672" spans="2:3" x14ac:dyDescent="0.25">
      <c r="B672" s="93">
        <v>45902</v>
      </c>
      <c r="C672" s="116">
        <v>5.5130999999999999E-2</v>
      </c>
    </row>
    <row r="673" spans="2:3" x14ac:dyDescent="0.25">
      <c r="B673" s="93">
        <v>45903</v>
      </c>
      <c r="C673" s="116">
        <v>5.5130999999999999E-2</v>
      </c>
    </row>
    <row r="674" spans="2:3" x14ac:dyDescent="0.25">
      <c r="B674" s="93">
        <v>45904</v>
      </c>
      <c r="C674" s="116">
        <v>5.5130999999999999E-2</v>
      </c>
    </row>
    <row r="675" spans="2:3" x14ac:dyDescent="0.25">
      <c r="B675" s="93">
        <v>45905</v>
      </c>
      <c r="C675" s="116">
        <v>5.5130999999999999E-2</v>
      </c>
    </row>
    <row r="676" spans="2:3" x14ac:dyDescent="0.25">
      <c r="B676" s="93">
        <v>45908</v>
      </c>
      <c r="C676" s="116">
        <v>5.5130999999999999E-2</v>
      </c>
    </row>
    <row r="677" spans="2:3" x14ac:dyDescent="0.25">
      <c r="B677" s="93">
        <v>45909</v>
      </c>
      <c r="C677" s="116">
        <v>5.5130999999999999E-2</v>
      </c>
    </row>
    <row r="678" spans="2:3" x14ac:dyDescent="0.25">
      <c r="B678" s="93">
        <v>45910</v>
      </c>
      <c r="C678" s="116">
        <v>5.5130999999999999E-2</v>
      </c>
    </row>
    <row r="679" spans="2:3" x14ac:dyDescent="0.25">
      <c r="B679" s="93">
        <v>45911</v>
      </c>
      <c r="C679" s="116">
        <v>5.5130999999999999E-2</v>
      </c>
    </row>
    <row r="680" spans="2:3" x14ac:dyDescent="0.25">
      <c r="B680" s="93">
        <v>45912</v>
      </c>
      <c r="C680" s="116">
        <v>5.5130999999999999E-2</v>
      </c>
    </row>
    <row r="681" spans="2:3" x14ac:dyDescent="0.25">
      <c r="B681" s="93">
        <v>45915</v>
      </c>
      <c r="C681" s="116">
        <v>5.5130999999999999E-2</v>
      </c>
    </row>
    <row r="682" spans="2:3" x14ac:dyDescent="0.25">
      <c r="B682" s="93">
        <v>45916</v>
      </c>
      <c r="C682" s="116">
        <v>5.5130999999999999E-2</v>
      </c>
    </row>
    <row r="683" spans="2:3" x14ac:dyDescent="0.25">
      <c r="B683" s="93">
        <v>45917</v>
      </c>
      <c r="C683" s="116">
        <v>5.5130999999999999E-2</v>
      </c>
    </row>
    <row r="684" spans="2:3" x14ac:dyDescent="0.25">
      <c r="B684" s="93">
        <v>45918</v>
      </c>
      <c r="C684" s="116">
        <v>5.5130999999999999E-2</v>
      </c>
    </row>
    <row r="685" spans="2:3" x14ac:dyDescent="0.25">
      <c r="B685" s="93">
        <v>45919</v>
      </c>
      <c r="C685" s="116">
        <v>5.5130999999999999E-2</v>
      </c>
    </row>
    <row r="686" spans="2:3" x14ac:dyDescent="0.25">
      <c r="B686" s="93">
        <v>45922</v>
      </c>
      <c r="C686" s="116">
        <v>5.5130999999999999E-2</v>
      </c>
    </row>
    <row r="687" spans="2:3" x14ac:dyDescent="0.25">
      <c r="B687" s="93">
        <v>45923</v>
      </c>
      <c r="C687" s="116">
        <v>5.5130999999999999E-2</v>
      </c>
    </row>
    <row r="688" spans="2:3" x14ac:dyDescent="0.25">
      <c r="B688" s="93">
        <v>45924</v>
      </c>
      <c r="C688" s="116">
        <v>5.5130999999999999E-2</v>
      </c>
    </row>
    <row r="689" spans="2:3" x14ac:dyDescent="0.25">
      <c r="B689" s="93">
        <v>45925</v>
      </c>
      <c r="C689" s="116">
        <v>5.5130999999999999E-2</v>
      </c>
    </row>
    <row r="690" spans="2:3" x14ac:dyDescent="0.25">
      <c r="B690" s="93">
        <v>45926</v>
      </c>
      <c r="C690" s="116">
        <v>5.5130999999999999E-2</v>
      </c>
    </row>
    <row r="691" spans="2:3" x14ac:dyDescent="0.25">
      <c r="B691" s="93">
        <v>45929</v>
      </c>
      <c r="C691" s="116">
        <v>5.5130999999999999E-2</v>
      </c>
    </row>
    <row r="692" spans="2:3" x14ac:dyDescent="0.25">
      <c r="B692" s="93">
        <v>45930</v>
      </c>
      <c r="C692" s="116">
        <v>5.5130999999999999E-2</v>
      </c>
    </row>
    <row r="693" spans="2:3" x14ac:dyDescent="0.25">
      <c r="B693" s="93">
        <v>45931</v>
      </c>
      <c r="C693" s="116">
        <v>5.5130999999999999E-2</v>
      </c>
    </row>
    <row r="694" spans="2:3" x14ac:dyDescent="0.25">
      <c r="B694" s="93">
        <v>45932</v>
      </c>
      <c r="C694" s="116">
        <v>5.5130999999999999E-2</v>
      </c>
    </row>
    <row r="695" spans="2:3" x14ac:dyDescent="0.25">
      <c r="B695" s="93">
        <v>45933</v>
      </c>
      <c r="C695" s="116">
        <v>5.5130999999999999E-2</v>
      </c>
    </row>
    <row r="696" spans="2:3" x14ac:dyDescent="0.25">
      <c r="B696" s="93">
        <v>45936</v>
      </c>
      <c r="C696" s="116">
        <v>5.5130999999999999E-2</v>
      </c>
    </row>
    <row r="697" spans="2:3" x14ac:dyDescent="0.25">
      <c r="B697" s="93">
        <v>45937</v>
      </c>
      <c r="C697" s="116">
        <v>5.5130999999999999E-2</v>
      </c>
    </row>
    <row r="698" spans="2:3" x14ac:dyDescent="0.25">
      <c r="B698" s="93">
        <v>45938</v>
      </c>
      <c r="C698" s="116">
        <v>5.5130999999999999E-2</v>
      </c>
    </row>
    <row r="699" spans="2:3" x14ac:dyDescent="0.25">
      <c r="B699" s="93">
        <v>45939</v>
      </c>
      <c r="C699" s="116">
        <v>5.5130999999999999E-2</v>
      </c>
    </row>
    <row r="700" spans="2:3" x14ac:dyDescent="0.25">
      <c r="B700" s="93">
        <v>45940</v>
      </c>
      <c r="C700" s="116">
        <v>5.5130999999999999E-2</v>
      </c>
    </row>
    <row r="701" spans="2:3" x14ac:dyDescent="0.25">
      <c r="B701" s="93">
        <v>45943</v>
      </c>
      <c r="C701" s="116">
        <v>5.5130999999999999E-2</v>
      </c>
    </row>
    <row r="702" spans="2:3" x14ac:dyDescent="0.25">
      <c r="B702" s="93">
        <v>45944</v>
      </c>
      <c r="C702" s="116">
        <v>5.5130999999999999E-2</v>
      </c>
    </row>
    <row r="703" spans="2:3" x14ac:dyDescent="0.25">
      <c r="B703" s="93">
        <v>45945</v>
      </c>
      <c r="C703" s="116">
        <v>5.5130999999999999E-2</v>
      </c>
    </row>
    <row r="704" spans="2:3" x14ac:dyDescent="0.25">
      <c r="B704" s="93">
        <v>45946</v>
      </c>
      <c r="C704" s="116">
        <v>5.5130999999999999E-2</v>
      </c>
    </row>
    <row r="705" spans="2:3" x14ac:dyDescent="0.25">
      <c r="B705" s="93">
        <v>45947</v>
      </c>
      <c r="C705" s="116">
        <v>5.5130999999999999E-2</v>
      </c>
    </row>
    <row r="706" spans="2:3" x14ac:dyDescent="0.25">
      <c r="B706" s="93">
        <v>45950</v>
      </c>
      <c r="C706" s="116">
        <v>5.5130999999999999E-2</v>
      </c>
    </row>
    <row r="707" spans="2:3" x14ac:dyDescent="0.25">
      <c r="B707" s="93">
        <v>45951</v>
      </c>
      <c r="C707" s="116">
        <v>5.5130999999999999E-2</v>
      </c>
    </row>
    <row r="708" spans="2:3" x14ac:dyDescent="0.25">
      <c r="B708" s="93">
        <v>45952</v>
      </c>
      <c r="C708" s="116">
        <v>5.5130999999999999E-2</v>
      </c>
    </row>
    <row r="709" spans="2:3" x14ac:dyDescent="0.25">
      <c r="B709" s="93">
        <v>45953</v>
      </c>
      <c r="C709" s="116">
        <v>5.5130999999999999E-2</v>
      </c>
    </row>
    <row r="710" spans="2:3" x14ac:dyDescent="0.25">
      <c r="B710" s="93">
        <v>45954</v>
      </c>
      <c r="C710" s="116">
        <v>5.5130999999999999E-2</v>
      </c>
    </row>
    <row r="711" spans="2:3" x14ac:dyDescent="0.25">
      <c r="B711" s="93">
        <v>45957</v>
      </c>
      <c r="C711" s="116">
        <v>5.5130999999999999E-2</v>
      </c>
    </row>
    <row r="712" spans="2:3" x14ac:dyDescent="0.25">
      <c r="B712" s="93">
        <v>45958</v>
      </c>
      <c r="C712" s="116">
        <v>5.5130999999999999E-2</v>
      </c>
    </row>
    <row r="713" spans="2:3" x14ac:dyDescent="0.25">
      <c r="B713" s="93">
        <v>45959</v>
      </c>
      <c r="C713" s="116">
        <v>5.5130999999999999E-2</v>
      </c>
    </row>
    <row r="714" spans="2:3" x14ac:dyDescent="0.25">
      <c r="B714" s="93">
        <v>45960</v>
      </c>
      <c r="C714" s="116">
        <v>5.5130999999999999E-2</v>
      </c>
    </row>
    <row r="715" spans="2:3" x14ac:dyDescent="0.25">
      <c r="B715" s="93">
        <v>45961</v>
      </c>
      <c r="C715" s="116">
        <v>5.5130999999999999E-2</v>
      </c>
    </row>
    <row r="716" spans="2:3" x14ac:dyDescent="0.25">
      <c r="B716" s="93">
        <v>45964</v>
      </c>
      <c r="C716" s="116">
        <v>5.5130999999999999E-2</v>
      </c>
    </row>
    <row r="717" spans="2:3" x14ac:dyDescent="0.25">
      <c r="B717" s="93">
        <v>45965</v>
      </c>
      <c r="C717" s="116">
        <v>5.5130999999999999E-2</v>
      </c>
    </row>
    <row r="718" spans="2:3" x14ac:dyDescent="0.25">
      <c r="B718" s="93">
        <v>45966</v>
      </c>
      <c r="C718" s="116">
        <v>5.5130999999999999E-2</v>
      </c>
    </row>
    <row r="719" spans="2:3" x14ac:dyDescent="0.25">
      <c r="B719" s="93">
        <v>45967</v>
      </c>
      <c r="C719" s="116">
        <v>5.5130999999999999E-2</v>
      </c>
    </row>
    <row r="720" spans="2:3" x14ac:dyDescent="0.25">
      <c r="B720" s="93">
        <v>45968</v>
      </c>
      <c r="C720" s="116">
        <v>5.5130999999999999E-2</v>
      </c>
    </row>
    <row r="721" spans="2:3" x14ac:dyDescent="0.25">
      <c r="B721" s="93">
        <v>45971</v>
      </c>
      <c r="C721" s="116">
        <v>5.5130999999999999E-2</v>
      </c>
    </row>
    <row r="722" spans="2:3" x14ac:dyDescent="0.25">
      <c r="B722" s="93">
        <v>45972</v>
      </c>
      <c r="C722" s="116">
        <v>5.5130999999999999E-2</v>
      </c>
    </row>
    <row r="723" spans="2:3" x14ac:dyDescent="0.25">
      <c r="B723" s="93">
        <v>45973</v>
      </c>
      <c r="C723" s="116">
        <v>5.5130999999999999E-2</v>
      </c>
    </row>
    <row r="724" spans="2:3" x14ac:dyDescent="0.25">
      <c r="B724" s="93">
        <v>45974</v>
      </c>
      <c r="C724" s="116">
        <v>5.5130999999999999E-2</v>
      </c>
    </row>
    <row r="725" spans="2:3" x14ac:dyDescent="0.25">
      <c r="B725" s="93">
        <v>45975</v>
      </c>
      <c r="C725" s="116">
        <v>5.5130999999999999E-2</v>
      </c>
    </row>
    <row r="726" spans="2:3" x14ac:dyDescent="0.25">
      <c r="B726" s="93">
        <v>45978</v>
      </c>
      <c r="C726" s="116">
        <v>5.5130999999999999E-2</v>
      </c>
    </row>
    <row r="727" spans="2:3" x14ac:dyDescent="0.25">
      <c r="B727" s="93">
        <v>45979</v>
      </c>
      <c r="C727" s="116">
        <v>5.5130999999999999E-2</v>
      </c>
    </row>
    <row r="728" spans="2:3" x14ac:dyDescent="0.25">
      <c r="B728" s="93">
        <v>45980</v>
      </c>
      <c r="C728" s="116">
        <v>5.5130999999999999E-2</v>
      </c>
    </row>
    <row r="729" spans="2:3" x14ac:dyDescent="0.25">
      <c r="B729" s="93">
        <v>45982</v>
      </c>
      <c r="C729" s="116">
        <v>5.5130999999999999E-2</v>
      </c>
    </row>
    <row r="730" spans="2:3" x14ac:dyDescent="0.25">
      <c r="B730" s="93">
        <v>45985</v>
      </c>
      <c r="C730" s="116">
        <v>5.5130999999999999E-2</v>
      </c>
    </row>
    <row r="731" spans="2:3" x14ac:dyDescent="0.25">
      <c r="B731" s="93">
        <v>45986</v>
      </c>
      <c r="C731" s="116">
        <v>5.5130999999999999E-2</v>
      </c>
    </row>
    <row r="732" spans="2:3" x14ac:dyDescent="0.25">
      <c r="B732" s="93">
        <v>45987</v>
      </c>
      <c r="C732" s="116">
        <v>5.5130999999999999E-2</v>
      </c>
    </row>
    <row r="733" spans="2:3" x14ac:dyDescent="0.25">
      <c r="B733" s="93">
        <v>45988</v>
      </c>
      <c r="C733" s="116">
        <v>5.5130999999999999E-2</v>
      </c>
    </row>
    <row r="734" spans="2:3" x14ac:dyDescent="0.25">
      <c r="B734" s="93">
        <v>45989</v>
      </c>
      <c r="C734" s="116">
        <v>5.5130999999999999E-2</v>
      </c>
    </row>
    <row r="735" spans="2:3" x14ac:dyDescent="0.25">
      <c r="B735" s="93">
        <v>45992</v>
      </c>
      <c r="C735" s="116">
        <v>5.5130999999999999E-2</v>
      </c>
    </row>
    <row r="736" spans="2:3" x14ac:dyDescent="0.25">
      <c r="B736" s="93">
        <v>45993</v>
      </c>
      <c r="C736" s="116">
        <v>5.5130999999999999E-2</v>
      </c>
    </row>
    <row r="737" spans="2:3" x14ac:dyDescent="0.25">
      <c r="B737" s="93">
        <v>45994</v>
      </c>
      <c r="C737" s="116">
        <v>5.5130999999999999E-2</v>
      </c>
    </row>
    <row r="738" spans="2:3" x14ac:dyDescent="0.25">
      <c r="B738" s="93">
        <v>45995</v>
      </c>
      <c r="C738" s="116">
        <v>5.5130999999999999E-2</v>
      </c>
    </row>
    <row r="739" spans="2:3" x14ac:dyDescent="0.25">
      <c r="B739" s="93">
        <v>45996</v>
      </c>
      <c r="C739" s="116">
        <v>5.5130999999999999E-2</v>
      </c>
    </row>
    <row r="740" spans="2:3" x14ac:dyDescent="0.25">
      <c r="B740" s="93">
        <v>45999</v>
      </c>
      <c r="C740" s="116">
        <v>5.5130999999999999E-2</v>
      </c>
    </row>
    <row r="741" spans="2:3" x14ac:dyDescent="0.25">
      <c r="B741" s="93">
        <v>46000</v>
      </c>
      <c r="C741" s="116">
        <v>5.5130999999999999E-2</v>
      </c>
    </row>
    <row r="742" spans="2:3" x14ac:dyDescent="0.25">
      <c r="B742" s="93">
        <v>46001</v>
      </c>
      <c r="C742" s="116">
        <v>5.5130999999999999E-2</v>
      </c>
    </row>
    <row r="743" spans="2:3" x14ac:dyDescent="0.25">
      <c r="B743" s="93">
        <v>46002</v>
      </c>
      <c r="C743" s="116">
        <v>5.5130999999999999E-2</v>
      </c>
    </row>
    <row r="744" spans="2:3" x14ac:dyDescent="0.25">
      <c r="B744" s="93">
        <v>46003</v>
      </c>
      <c r="C744" s="116">
        <v>5.5130999999999999E-2</v>
      </c>
    </row>
    <row r="745" spans="2:3" x14ac:dyDescent="0.25">
      <c r="B745" s="93">
        <v>46006</v>
      </c>
      <c r="C745" s="116">
        <v>5.5130999999999999E-2</v>
      </c>
    </row>
    <row r="746" spans="2:3" x14ac:dyDescent="0.25">
      <c r="B746" s="93">
        <v>46007</v>
      </c>
      <c r="C746" s="116">
        <v>5.5130999999999999E-2</v>
      </c>
    </row>
    <row r="747" spans="2:3" x14ac:dyDescent="0.25">
      <c r="B747" s="93">
        <v>46008</v>
      </c>
      <c r="C747" s="116">
        <v>5.5130999999999999E-2</v>
      </c>
    </row>
    <row r="748" spans="2:3" x14ac:dyDescent="0.25">
      <c r="B748" s="93">
        <v>46009</v>
      </c>
      <c r="C748" s="116">
        <v>5.5130999999999999E-2</v>
      </c>
    </row>
    <row r="749" spans="2:3" x14ac:dyDescent="0.25">
      <c r="B749" s="93">
        <v>46010</v>
      </c>
      <c r="C749" s="116">
        <v>5.5130999999999999E-2</v>
      </c>
    </row>
    <row r="750" spans="2:3" x14ac:dyDescent="0.25">
      <c r="B750" s="93">
        <v>46013</v>
      </c>
      <c r="C750" s="116">
        <v>5.5130999999999999E-2</v>
      </c>
    </row>
    <row r="751" spans="2:3" x14ac:dyDescent="0.25">
      <c r="B751" s="93">
        <v>46014</v>
      </c>
      <c r="C751" s="116">
        <v>5.5130999999999999E-2</v>
      </c>
    </row>
    <row r="752" spans="2:3" x14ac:dyDescent="0.25">
      <c r="B752" s="93">
        <v>46015</v>
      </c>
      <c r="C752" s="116">
        <v>5.5130999999999999E-2</v>
      </c>
    </row>
    <row r="753" spans="2:3" x14ac:dyDescent="0.25">
      <c r="B753" s="93">
        <v>46017</v>
      </c>
      <c r="C753" s="116">
        <v>5.5130999999999999E-2</v>
      </c>
    </row>
    <row r="754" spans="2:3" x14ac:dyDescent="0.25">
      <c r="B754" s="93">
        <v>46020</v>
      </c>
      <c r="C754" s="116">
        <v>5.5130999999999999E-2</v>
      </c>
    </row>
    <row r="755" spans="2:3" x14ac:dyDescent="0.25">
      <c r="B755" s="93">
        <v>46021</v>
      </c>
      <c r="C755" s="116">
        <v>5.5130999999999999E-2</v>
      </c>
    </row>
    <row r="756" spans="2:3" x14ac:dyDescent="0.25">
      <c r="B756" s="93">
        <v>46022</v>
      </c>
      <c r="C756" s="116">
        <v>5.5130999999999999E-2</v>
      </c>
    </row>
    <row r="757" spans="2:3" x14ac:dyDescent="0.25">
      <c r="B757" s="93">
        <v>46024</v>
      </c>
      <c r="C757" s="116">
        <v>5.5130999999999999E-2</v>
      </c>
    </row>
    <row r="758" spans="2:3" x14ac:dyDescent="0.25">
      <c r="B758" s="93">
        <v>46027</v>
      </c>
      <c r="C758" s="116">
        <v>5.5130999999999999E-2</v>
      </c>
    </row>
    <row r="759" spans="2:3" x14ac:dyDescent="0.25">
      <c r="B759" s="93">
        <v>46028</v>
      </c>
      <c r="C759" s="116">
        <v>5.5130999999999999E-2</v>
      </c>
    </row>
    <row r="760" spans="2:3" x14ac:dyDescent="0.25">
      <c r="B760" s="93">
        <v>46029</v>
      </c>
      <c r="C760" s="116">
        <v>5.5130999999999999E-2</v>
      </c>
    </row>
    <row r="761" spans="2:3" x14ac:dyDescent="0.25">
      <c r="B761" s="93">
        <v>46030</v>
      </c>
      <c r="C761" s="116">
        <v>5.5130999999999999E-2</v>
      </c>
    </row>
    <row r="762" spans="2:3" x14ac:dyDescent="0.25">
      <c r="B762" s="93">
        <v>46031</v>
      </c>
      <c r="C762" s="116">
        <v>5.5130999999999999E-2</v>
      </c>
    </row>
    <row r="763" spans="2:3" x14ac:dyDescent="0.25">
      <c r="B763" s="93">
        <v>46034</v>
      </c>
      <c r="C763" s="116">
        <v>5.5130999999999999E-2</v>
      </c>
    </row>
    <row r="764" spans="2:3" x14ac:dyDescent="0.25">
      <c r="B764" s="93">
        <v>46035</v>
      </c>
      <c r="C764" s="116">
        <v>5.5130999999999999E-2</v>
      </c>
    </row>
    <row r="765" spans="2:3" x14ac:dyDescent="0.25">
      <c r="B765" s="93">
        <v>46036</v>
      </c>
      <c r="C765" s="116">
        <v>5.5130999999999999E-2</v>
      </c>
    </row>
    <row r="766" spans="2:3" x14ac:dyDescent="0.25">
      <c r="B766" s="93">
        <v>46037</v>
      </c>
      <c r="C766" s="116">
        <v>5.5130999999999999E-2</v>
      </c>
    </row>
    <row r="767" spans="2:3" x14ac:dyDescent="0.25">
      <c r="B767" s="93">
        <v>46038</v>
      </c>
      <c r="C767" s="116">
        <v>5.5130999999999999E-2</v>
      </c>
    </row>
    <row r="768" spans="2:3" x14ac:dyDescent="0.25">
      <c r="B768" s="93">
        <v>46041</v>
      </c>
      <c r="C768" s="116">
        <v>5.5130999999999999E-2</v>
      </c>
    </row>
    <row r="769" spans="2:3" x14ac:dyDescent="0.25">
      <c r="B769" s="93">
        <v>46042</v>
      </c>
      <c r="C769" s="116">
        <v>5.5130999999999999E-2</v>
      </c>
    </row>
    <row r="770" spans="2:3" x14ac:dyDescent="0.25">
      <c r="B770" s="93">
        <v>46043</v>
      </c>
      <c r="C770" s="116">
        <v>5.5130999999999999E-2</v>
      </c>
    </row>
    <row r="771" spans="2:3" x14ac:dyDescent="0.25">
      <c r="B771" s="93">
        <v>46044</v>
      </c>
      <c r="C771" s="116">
        <v>5.5130999999999999E-2</v>
      </c>
    </row>
    <row r="772" spans="2:3" x14ac:dyDescent="0.25">
      <c r="B772" s="93">
        <v>46045</v>
      </c>
      <c r="C772" s="116">
        <v>5.5130999999999999E-2</v>
      </c>
    </row>
    <row r="773" spans="2:3" x14ac:dyDescent="0.25">
      <c r="B773" s="93">
        <v>46048</v>
      </c>
      <c r="C773" s="116">
        <v>5.5130999999999999E-2</v>
      </c>
    </row>
    <row r="774" spans="2:3" x14ac:dyDescent="0.25">
      <c r="B774" s="93">
        <v>46049</v>
      </c>
      <c r="C774" s="116">
        <v>5.5130999999999999E-2</v>
      </c>
    </row>
    <row r="775" spans="2:3" x14ac:dyDescent="0.25">
      <c r="B775" s="93">
        <v>46050</v>
      </c>
      <c r="C775" s="116">
        <v>5.5130999999999999E-2</v>
      </c>
    </row>
    <row r="776" spans="2:3" x14ac:dyDescent="0.25">
      <c r="B776" s="93">
        <v>46051</v>
      </c>
      <c r="C776" s="116">
        <v>5.5130999999999999E-2</v>
      </c>
    </row>
    <row r="777" spans="2:3" x14ac:dyDescent="0.25">
      <c r="B777" s="93">
        <v>46052</v>
      </c>
      <c r="C777" s="116">
        <v>5.5130999999999999E-2</v>
      </c>
    </row>
    <row r="778" spans="2:3" x14ac:dyDescent="0.25">
      <c r="B778" s="93">
        <v>46055</v>
      </c>
      <c r="C778" s="116">
        <v>5.5130999999999999E-2</v>
      </c>
    </row>
    <row r="779" spans="2:3" x14ac:dyDescent="0.25">
      <c r="B779" s="93">
        <v>46056</v>
      </c>
      <c r="C779" s="116">
        <v>5.5130999999999999E-2</v>
      </c>
    </row>
    <row r="780" spans="2:3" x14ac:dyDescent="0.25">
      <c r="B780" s="93">
        <v>46057</v>
      </c>
      <c r="C780" s="116">
        <v>5.5130999999999999E-2</v>
      </c>
    </row>
    <row r="781" spans="2:3" x14ac:dyDescent="0.25">
      <c r="B781" s="93">
        <v>46058</v>
      </c>
      <c r="C781" s="116">
        <v>5.5130999999999999E-2</v>
      </c>
    </row>
    <row r="782" spans="2:3" x14ac:dyDescent="0.25">
      <c r="B782" s="93">
        <v>46059</v>
      </c>
      <c r="C782" s="116">
        <v>5.5130999999999999E-2</v>
      </c>
    </row>
    <row r="783" spans="2:3" x14ac:dyDescent="0.25">
      <c r="B783" s="93">
        <v>46062</v>
      </c>
      <c r="C783" s="116">
        <v>5.5130999999999999E-2</v>
      </c>
    </row>
    <row r="784" spans="2:3" x14ac:dyDescent="0.25">
      <c r="B784" s="93">
        <v>46063</v>
      </c>
      <c r="C784" s="116">
        <v>5.5130999999999999E-2</v>
      </c>
    </row>
    <row r="785" spans="2:3" x14ac:dyDescent="0.25">
      <c r="B785" s="93">
        <v>46064</v>
      </c>
      <c r="C785" s="116">
        <v>5.5130999999999999E-2</v>
      </c>
    </row>
    <row r="786" spans="2:3" x14ac:dyDescent="0.25">
      <c r="B786" s="93">
        <v>46065</v>
      </c>
      <c r="C786" s="116">
        <v>5.5130999999999999E-2</v>
      </c>
    </row>
    <row r="787" spans="2:3" x14ac:dyDescent="0.25">
      <c r="B787" s="93">
        <v>46066</v>
      </c>
      <c r="C787" s="116">
        <v>5.5130999999999999E-2</v>
      </c>
    </row>
    <row r="788" spans="2:3" x14ac:dyDescent="0.25">
      <c r="B788" s="93">
        <v>46071</v>
      </c>
      <c r="C788" s="116">
        <v>5.5130999999999999E-2</v>
      </c>
    </row>
    <row r="789" spans="2:3" x14ac:dyDescent="0.25">
      <c r="B789" s="93">
        <v>46072</v>
      </c>
      <c r="C789" s="116">
        <v>5.5130999999999999E-2</v>
      </c>
    </row>
    <row r="790" spans="2:3" x14ac:dyDescent="0.25">
      <c r="B790" s="93">
        <v>46073</v>
      </c>
      <c r="C790" s="116">
        <v>5.5130999999999999E-2</v>
      </c>
    </row>
    <row r="791" spans="2:3" x14ac:dyDescent="0.25">
      <c r="B791" s="93">
        <v>46076</v>
      </c>
      <c r="C791" s="116">
        <v>5.5130999999999999E-2</v>
      </c>
    </row>
    <row r="792" spans="2:3" x14ac:dyDescent="0.25">
      <c r="B792" s="93">
        <v>46077</v>
      </c>
      <c r="C792" s="116">
        <v>5.5130999999999999E-2</v>
      </c>
    </row>
    <row r="793" spans="2:3" x14ac:dyDescent="0.25">
      <c r="B793" s="93">
        <v>46078</v>
      </c>
      <c r="C793" s="116">
        <v>5.5130999999999999E-2</v>
      </c>
    </row>
    <row r="794" spans="2:3" x14ac:dyDescent="0.25">
      <c r="B794" s="93">
        <v>46079</v>
      </c>
      <c r="C794" s="116">
        <v>5.5130999999999999E-2</v>
      </c>
    </row>
    <row r="795" spans="2:3" x14ac:dyDescent="0.25">
      <c r="B795" s="93">
        <v>46080</v>
      </c>
      <c r="C795" s="116">
        <v>5.5130999999999999E-2</v>
      </c>
    </row>
    <row r="796" spans="2:3" x14ac:dyDescent="0.25">
      <c r="B796" s="93">
        <v>46083</v>
      </c>
      <c r="C796" s="116">
        <v>5.5130999999999999E-2</v>
      </c>
    </row>
    <row r="797" spans="2:3" x14ac:dyDescent="0.25">
      <c r="B797" s="93">
        <v>46084</v>
      </c>
      <c r="C797" s="116">
        <v>5.5130999999999999E-2</v>
      </c>
    </row>
    <row r="798" spans="2:3" x14ac:dyDescent="0.25">
      <c r="B798" s="93">
        <v>46085</v>
      </c>
      <c r="C798" s="116">
        <v>5.5130999999999999E-2</v>
      </c>
    </row>
    <row r="799" spans="2:3" x14ac:dyDescent="0.25">
      <c r="B799" s="93">
        <v>46086</v>
      </c>
      <c r="C799" s="116">
        <v>5.5130999999999999E-2</v>
      </c>
    </row>
    <row r="800" spans="2:3" x14ac:dyDescent="0.25">
      <c r="B800" s="93">
        <v>46087</v>
      </c>
      <c r="C800" s="116">
        <v>5.5130999999999999E-2</v>
      </c>
    </row>
    <row r="801" spans="2:3" x14ac:dyDescent="0.25">
      <c r="B801" s="93">
        <v>46090</v>
      </c>
      <c r="C801" s="116">
        <v>5.5130999999999999E-2</v>
      </c>
    </row>
    <row r="802" spans="2:3" x14ac:dyDescent="0.25">
      <c r="B802" s="93">
        <v>46091</v>
      </c>
      <c r="C802" s="116">
        <v>5.5130999999999999E-2</v>
      </c>
    </row>
    <row r="803" spans="2:3" x14ac:dyDescent="0.25">
      <c r="B803" s="93">
        <v>46092</v>
      </c>
      <c r="C803" s="116">
        <v>5.5130999999999999E-2</v>
      </c>
    </row>
    <row r="804" spans="2:3" x14ac:dyDescent="0.25">
      <c r="B804" s="93">
        <v>46093</v>
      </c>
      <c r="C804" s="116">
        <v>5.5130999999999999E-2</v>
      </c>
    </row>
    <row r="805" spans="2:3" x14ac:dyDescent="0.25">
      <c r="B805" s="93">
        <v>46094</v>
      </c>
      <c r="C805" s="116">
        <v>5.5130999999999999E-2</v>
      </c>
    </row>
    <row r="806" spans="2:3" x14ac:dyDescent="0.25">
      <c r="B806" s="93">
        <v>46097</v>
      </c>
      <c r="C806" s="116">
        <v>5.5130999999999999E-2</v>
      </c>
    </row>
    <row r="807" spans="2:3" x14ac:dyDescent="0.25">
      <c r="B807" s="93">
        <v>46098</v>
      </c>
      <c r="C807" s="116">
        <v>5.5130999999999999E-2</v>
      </c>
    </row>
    <row r="808" spans="2:3" x14ac:dyDescent="0.25">
      <c r="B808" s="93">
        <v>46099</v>
      </c>
      <c r="C808" s="116">
        <v>5.5130999999999999E-2</v>
      </c>
    </row>
    <row r="809" spans="2:3" x14ac:dyDescent="0.25">
      <c r="B809" s="93">
        <v>46100</v>
      </c>
      <c r="C809" s="116">
        <v>5.4266000000000002E-2</v>
      </c>
    </row>
    <row r="810" spans="2:3" x14ac:dyDescent="0.25">
      <c r="B810" s="93">
        <v>46101</v>
      </c>
      <c r="C810" s="116">
        <v>5.4266000000000002E-2</v>
      </c>
    </row>
    <row r="811" spans="2:3" x14ac:dyDescent="0.25">
      <c r="B811" s="93">
        <v>46104</v>
      </c>
      <c r="C811" s="116">
        <v>5.4266000000000002E-2</v>
      </c>
    </row>
    <row r="812" spans="2:3" x14ac:dyDescent="0.25">
      <c r="B812" s="93">
        <v>46105</v>
      </c>
      <c r="C812" s="116">
        <v>5.4266000000000002E-2</v>
      </c>
    </row>
    <row r="813" spans="2:3" x14ac:dyDescent="0.25">
      <c r="B813" s="93">
        <v>46106</v>
      </c>
      <c r="C813" s="116">
        <v>5.4266000000000002E-2</v>
      </c>
    </row>
    <row r="814" spans="2:3" x14ac:dyDescent="0.25">
      <c r="B814" s="93">
        <v>46107</v>
      </c>
      <c r="C814" s="116">
        <v>5.4266000000000002E-2</v>
      </c>
    </row>
    <row r="815" spans="2:3" x14ac:dyDescent="0.25">
      <c r="B815" s="93">
        <v>46108</v>
      </c>
      <c r="C815" s="116">
        <v>5.4266000000000002E-2</v>
      </c>
    </row>
    <row r="816" spans="2:3" x14ac:dyDescent="0.25">
      <c r="B816" s="93">
        <v>46111</v>
      </c>
      <c r="C816" s="116">
        <v>5.4266000000000002E-2</v>
      </c>
    </row>
    <row r="817" spans="2:3" x14ac:dyDescent="0.25">
      <c r="B817" s="93">
        <v>46112</v>
      </c>
      <c r="C817" s="116">
        <v>5.4266000000000002E-2</v>
      </c>
    </row>
    <row r="818" spans="2:3" x14ac:dyDescent="0.25">
      <c r="B818" s="93">
        <v>46113</v>
      </c>
      <c r="C818" s="116">
        <v>5.4266000000000002E-2</v>
      </c>
    </row>
    <row r="819" spans="2:3" x14ac:dyDescent="0.25">
      <c r="B819" s="93">
        <v>46114</v>
      </c>
      <c r="C819" s="116">
        <v>5.4266000000000002E-2</v>
      </c>
    </row>
    <row r="820" spans="2:3" x14ac:dyDescent="0.25">
      <c r="B820" s="93">
        <v>46118</v>
      </c>
      <c r="C820" s="116">
        <v>5.4266000000000002E-2</v>
      </c>
    </row>
    <row r="821" spans="2:3" x14ac:dyDescent="0.25">
      <c r="B821" s="93">
        <v>46119</v>
      </c>
      <c r="C821" s="116">
        <v>5.4266000000000002E-2</v>
      </c>
    </row>
    <row r="822" spans="2:3" x14ac:dyDescent="0.25">
      <c r="B822" s="93">
        <v>46120</v>
      </c>
      <c r="C822" s="116">
        <v>5.4266000000000002E-2</v>
      </c>
    </row>
    <row r="823" spans="2:3" x14ac:dyDescent="0.25">
      <c r="B823" s="93">
        <v>46121</v>
      </c>
      <c r="C823" s="116">
        <v>5.4266000000000002E-2</v>
      </c>
    </row>
    <row r="824" spans="2:3" x14ac:dyDescent="0.25">
      <c r="B824" s="93">
        <v>46122</v>
      </c>
      <c r="C824" s="116">
        <v>5.4266000000000002E-2</v>
      </c>
    </row>
    <row r="825" spans="2:3" x14ac:dyDescent="0.25">
      <c r="B825" s="93">
        <v>46125</v>
      </c>
      <c r="C825" s="116">
        <v>5.4266000000000002E-2</v>
      </c>
    </row>
    <row r="826" spans="2:3" x14ac:dyDescent="0.25">
      <c r="B826" s="93">
        <v>46126</v>
      </c>
      <c r="C826" s="116">
        <v>5.4266000000000002E-2</v>
      </c>
    </row>
    <row r="827" spans="2:3" x14ac:dyDescent="0.25">
      <c r="B827" s="93">
        <v>46127</v>
      </c>
      <c r="C827" s="116">
        <v>5.4266000000000002E-2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C911E-EF34-48DB-A878-C29C9C7E0DAF}">
  <sheetPr codeName="Planilha6"/>
  <dimension ref="F2:G827"/>
  <sheetViews>
    <sheetView workbookViewId="0">
      <selection activeCell="F6" sqref="F6"/>
    </sheetView>
  </sheetViews>
  <sheetFormatPr defaultColWidth="8.7109375" defaultRowHeight="15" x14ac:dyDescent="0.25"/>
  <cols>
    <col min="6" max="6" width="10.7109375" bestFit="1" customWidth="1"/>
    <col min="7" max="7" width="7.140625" bestFit="1" customWidth="1"/>
  </cols>
  <sheetData>
    <row r="2" spans="6:7" x14ac:dyDescent="0.25">
      <c r="F2" t="s">
        <v>0</v>
      </c>
      <c r="G2" s="116" t="s">
        <v>110</v>
      </c>
    </row>
    <row r="3" spans="6:7" x14ac:dyDescent="0.25">
      <c r="F3" s="93">
        <v>44928</v>
      </c>
      <c r="G3" s="116">
        <v>5.0788E-2</v>
      </c>
    </row>
    <row r="4" spans="6:7" x14ac:dyDescent="0.25">
      <c r="F4" s="93">
        <v>44929</v>
      </c>
      <c r="G4" s="116">
        <v>5.0788E-2</v>
      </c>
    </row>
    <row r="5" spans="6:7" x14ac:dyDescent="0.25">
      <c r="F5" s="93">
        <v>44930</v>
      </c>
      <c r="G5" s="116">
        <v>5.0788E-2</v>
      </c>
    </row>
    <row r="6" spans="6:7" x14ac:dyDescent="0.25">
      <c r="F6" s="93">
        <v>44931</v>
      </c>
      <c r="G6" s="116">
        <v>5.0788E-2</v>
      </c>
    </row>
    <row r="7" spans="6:7" x14ac:dyDescent="0.25">
      <c r="F7" s="93">
        <v>44932</v>
      </c>
      <c r="G7" s="116">
        <v>5.0788E-2</v>
      </c>
    </row>
    <row r="8" spans="6:7" x14ac:dyDescent="0.25">
      <c r="F8" s="93">
        <v>44935</v>
      </c>
      <c r="G8" s="116">
        <v>5.0788E-2</v>
      </c>
    </row>
    <row r="9" spans="6:7" x14ac:dyDescent="0.25">
      <c r="F9" s="93">
        <v>44936</v>
      </c>
      <c r="G9" s="116">
        <v>5.0788E-2</v>
      </c>
    </row>
    <row r="10" spans="6:7" x14ac:dyDescent="0.25">
      <c r="F10" s="93">
        <v>44937</v>
      </c>
      <c r="G10" s="116">
        <v>5.0788E-2</v>
      </c>
    </row>
    <row r="11" spans="6:7" x14ac:dyDescent="0.25">
      <c r="F11" s="93">
        <v>44938</v>
      </c>
      <c r="G11" s="116">
        <v>5.0788E-2</v>
      </c>
    </row>
    <row r="12" spans="6:7" x14ac:dyDescent="0.25">
      <c r="F12" s="93">
        <v>44939</v>
      </c>
      <c r="G12" s="116">
        <v>5.0788E-2</v>
      </c>
    </row>
    <row r="13" spans="6:7" x14ac:dyDescent="0.25">
      <c r="F13" s="93">
        <v>44942</v>
      </c>
      <c r="G13" s="116">
        <v>5.0788E-2</v>
      </c>
    </row>
    <row r="14" spans="6:7" x14ac:dyDescent="0.25">
      <c r="F14" s="93">
        <v>44943</v>
      </c>
      <c r="G14" s="116">
        <v>5.0788E-2</v>
      </c>
    </row>
    <row r="15" spans="6:7" x14ac:dyDescent="0.25">
      <c r="F15" s="93">
        <v>44944</v>
      </c>
      <c r="G15" s="116">
        <v>5.0788E-2</v>
      </c>
    </row>
    <row r="16" spans="6:7" x14ac:dyDescent="0.25">
      <c r="F16" s="93">
        <v>44945</v>
      </c>
      <c r="G16" s="116">
        <v>5.0788E-2</v>
      </c>
    </row>
    <row r="17" spans="6:7" x14ac:dyDescent="0.25">
      <c r="F17" s="93">
        <v>44946</v>
      </c>
      <c r="G17" s="116">
        <v>5.0788E-2</v>
      </c>
    </row>
    <row r="18" spans="6:7" x14ac:dyDescent="0.25">
      <c r="F18" s="93">
        <v>44949</v>
      </c>
      <c r="G18" s="116">
        <v>5.0788E-2</v>
      </c>
    </row>
    <row r="19" spans="6:7" x14ac:dyDescent="0.25">
      <c r="F19" s="93">
        <v>44950</v>
      </c>
      <c r="G19" s="116">
        <v>5.0788E-2</v>
      </c>
    </row>
    <row r="20" spans="6:7" x14ac:dyDescent="0.25">
      <c r="F20" s="93">
        <v>44951</v>
      </c>
      <c r="G20" s="116">
        <v>5.0788E-2</v>
      </c>
    </row>
    <row r="21" spans="6:7" x14ac:dyDescent="0.25">
      <c r="F21" s="93">
        <v>44952</v>
      </c>
      <c r="G21" s="116">
        <v>5.0788E-2</v>
      </c>
    </row>
    <row r="22" spans="6:7" x14ac:dyDescent="0.25">
      <c r="F22" s="93">
        <v>44953</v>
      </c>
      <c r="G22" s="116">
        <v>5.0788E-2</v>
      </c>
    </row>
    <row r="23" spans="6:7" x14ac:dyDescent="0.25">
      <c r="F23" s="93">
        <v>44956</v>
      </c>
      <c r="G23" s="116">
        <v>5.0788E-2</v>
      </c>
    </row>
    <row r="24" spans="6:7" x14ac:dyDescent="0.25">
      <c r="F24" s="93">
        <v>44957</v>
      </c>
      <c r="G24" s="116">
        <v>5.0788E-2</v>
      </c>
    </row>
    <row r="25" spans="6:7" x14ac:dyDescent="0.25">
      <c r="F25" s="93">
        <v>44958</v>
      </c>
      <c r="G25" s="116">
        <v>5.0788E-2</v>
      </c>
    </row>
    <row r="26" spans="6:7" x14ac:dyDescent="0.25">
      <c r="F26" s="93">
        <v>44959</v>
      </c>
      <c r="G26" s="116">
        <v>5.0788E-2</v>
      </c>
    </row>
    <row r="27" spans="6:7" x14ac:dyDescent="0.25">
      <c r="F27" s="93">
        <v>44960</v>
      </c>
      <c r="G27" s="116">
        <v>5.0788E-2</v>
      </c>
    </row>
    <row r="28" spans="6:7" x14ac:dyDescent="0.25">
      <c r="F28" s="93">
        <v>44963</v>
      </c>
      <c r="G28" s="116">
        <v>5.0788E-2</v>
      </c>
    </row>
    <row r="29" spans="6:7" x14ac:dyDescent="0.25">
      <c r="F29" s="93">
        <v>44964</v>
      </c>
      <c r="G29" s="116">
        <v>5.0788E-2</v>
      </c>
    </row>
    <row r="30" spans="6:7" x14ac:dyDescent="0.25">
      <c r="F30" s="93">
        <v>44965</v>
      </c>
      <c r="G30" s="116">
        <v>5.0788E-2</v>
      </c>
    </row>
    <row r="31" spans="6:7" x14ac:dyDescent="0.25">
      <c r="F31" s="93">
        <v>44966</v>
      </c>
      <c r="G31" s="116">
        <v>5.0788E-2</v>
      </c>
    </row>
    <row r="32" spans="6:7" x14ac:dyDescent="0.25">
      <c r="F32" s="93">
        <v>44967</v>
      </c>
      <c r="G32" s="116">
        <v>5.0788E-2</v>
      </c>
    </row>
    <row r="33" spans="6:7" x14ac:dyDescent="0.25">
      <c r="F33" s="93">
        <v>44970</v>
      </c>
      <c r="G33" s="116">
        <v>5.0788E-2</v>
      </c>
    </row>
    <row r="34" spans="6:7" x14ac:dyDescent="0.25">
      <c r="F34" s="93">
        <v>44971</v>
      </c>
      <c r="G34" s="116">
        <v>5.0788E-2</v>
      </c>
    </row>
    <row r="35" spans="6:7" x14ac:dyDescent="0.25">
      <c r="F35" s="93">
        <v>44972</v>
      </c>
      <c r="G35" s="116">
        <v>5.0788E-2</v>
      </c>
    </row>
    <row r="36" spans="6:7" x14ac:dyDescent="0.25">
      <c r="F36" s="93">
        <v>44973</v>
      </c>
      <c r="G36" s="116">
        <v>5.0788E-2</v>
      </c>
    </row>
    <row r="37" spans="6:7" x14ac:dyDescent="0.25">
      <c r="F37" s="93">
        <v>44974</v>
      </c>
      <c r="G37" s="116">
        <v>5.0788E-2</v>
      </c>
    </row>
    <row r="38" spans="6:7" x14ac:dyDescent="0.25">
      <c r="F38" s="93">
        <v>44979</v>
      </c>
      <c r="G38" s="116">
        <v>5.0788E-2</v>
      </c>
    </row>
    <row r="39" spans="6:7" x14ac:dyDescent="0.25">
      <c r="F39" s="93">
        <v>44980</v>
      </c>
      <c r="G39" s="116">
        <v>5.0788E-2</v>
      </c>
    </row>
    <row r="40" spans="6:7" x14ac:dyDescent="0.25">
      <c r="F40" s="93">
        <v>44981</v>
      </c>
      <c r="G40" s="116">
        <v>5.0788E-2</v>
      </c>
    </row>
    <row r="41" spans="6:7" x14ac:dyDescent="0.25">
      <c r="F41" s="93">
        <v>44984</v>
      </c>
      <c r="G41" s="116">
        <v>5.0788E-2</v>
      </c>
    </row>
    <row r="42" spans="6:7" x14ac:dyDescent="0.25">
      <c r="F42" s="93">
        <v>44985</v>
      </c>
      <c r="G42" s="116">
        <v>5.0788E-2</v>
      </c>
    </row>
    <row r="43" spans="6:7" x14ac:dyDescent="0.25">
      <c r="F43" s="93">
        <v>44986</v>
      </c>
      <c r="G43" s="116">
        <v>5.0788E-2</v>
      </c>
    </row>
    <row r="44" spans="6:7" x14ac:dyDescent="0.25">
      <c r="F44" s="93">
        <v>44987</v>
      </c>
      <c r="G44" s="116">
        <v>5.0788E-2</v>
      </c>
    </row>
    <row r="45" spans="6:7" x14ac:dyDescent="0.25">
      <c r="F45" s="93">
        <v>44988</v>
      </c>
      <c r="G45" s="116">
        <v>5.0788E-2</v>
      </c>
    </row>
    <row r="46" spans="6:7" x14ac:dyDescent="0.25">
      <c r="F46" s="93">
        <v>44991</v>
      </c>
      <c r="G46" s="116">
        <v>5.0788E-2</v>
      </c>
    </row>
    <row r="47" spans="6:7" x14ac:dyDescent="0.25">
      <c r="F47" s="93">
        <v>44992</v>
      </c>
      <c r="G47" s="116">
        <v>5.0788E-2</v>
      </c>
    </row>
    <row r="48" spans="6:7" x14ac:dyDescent="0.25">
      <c r="F48" s="93">
        <v>44993</v>
      </c>
      <c r="G48" s="116">
        <v>5.0788E-2</v>
      </c>
    </row>
    <row r="49" spans="6:7" x14ac:dyDescent="0.25">
      <c r="F49" s="93">
        <v>44994</v>
      </c>
      <c r="G49" s="116">
        <v>5.0788E-2</v>
      </c>
    </row>
    <row r="50" spans="6:7" x14ac:dyDescent="0.25">
      <c r="F50" s="93">
        <v>44995</v>
      </c>
      <c r="G50" s="116">
        <v>5.0788E-2</v>
      </c>
    </row>
    <row r="51" spans="6:7" x14ac:dyDescent="0.25">
      <c r="F51" s="93">
        <v>44998</v>
      </c>
      <c r="G51" s="116">
        <v>5.0788E-2</v>
      </c>
    </row>
    <row r="52" spans="6:7" x14ac:dyDescent="0.25">
      <c r="F52" s="93">
        <v>44999</v>
      </c>
      <c r="G52" s="116">
        <v>5.0788E-2</v>
      </c>
    </row>
    <row r="53" spans="6:7" x14ac:dyDescent="0.25">
      <c r="F53" s="93">
        <v>45000</v>
      </c>
      <c r="G53" s="116">
        <v>5.0788E-2</v>
      </c>
    </row>
    <row r="54" spans="6:7" x14ac:dyDescent="0.25">
      <c r="F54" s="93">
        <v>45001</v>
      </c>
      <c r="G54" s="116">
        <v>5.0788E-2</v>
      </c>
    </row>
    <row r="55" spans="6:7" x14ac:dyDescent="0.25">
      <c r="F55" s="93">
        <v>45002</v>
      </c>
      <c r="G55" s="116">
        <v>5.0788E-2</v>
      </c>
    </row>
    <row r="56" spans="6:7" x14ac:dyDescent="0.25">
      <c r="F56" s="93">
        <v>45005</v>
      </c>
      <c r="G56" s="116">
        <v>5.0788E-2</v>
      </c>
    </row>
    <row r="57" spans="6:7" x14ac:dyDescent="0.25">
      <c r="F57" s="93">
        <v>45006</v>
      </c>
      <c r="G57" s="116">
        <v>5.0788E-2</v>
      </c>
    </row>
    <row r="58" spans="6:7" x14ac:dyDescent="0.25">
      <c r="F58" s="93">
        <v>45007</v>
      </c>
      <c r="G58" s="116">
        <v>5.0788E-2</v>
      </c>
    </row>
    <row r="59" spans="6:7" x14ac:dyDescent="0.25">
      <c r="F59" s="93">
        <v>45008</v>
      </c>
      <c r="G59" s="116">
        <v>5.0788E-2</v>
      </c>
    </row>
    <row r="60" spans="6:7" x14ac:dyDescent="0.25">
      <c r="F60" s="93">
        <v>45009</v>
      </c>
      <c r="G60" s="116">
        <v>5.0788E-2</v>
      </c>
    </row>
    <row r="61" spans="6:7" x14ac:dyDescent="0.25">
      <c r="F61" s="93">
        <v>45012</v>
      </c>
      <c r="G61" s="116">
        <v>5.0788E-2</v>
      </c>
    </row>
    <row r="62" spans="6:7" x14ac:dyDescent="0.25">
      <c r="F62" s="93">
        <v>45013</v>
      </c>
      <c r="G62" s="116">
        <v>5.0788E-2</v>
      </c>
    </row>
    <row r="63" spans="6:7" x14ac:dyDescent="0.25">
      <c r="F63" s="93">
        <v>45014</v>
      </c>
      <c r="G63" s="116">
        <v>5.0788E-2</v>
      </c>
    </row>
    <row r="64" spans="6:7" x14ac:dyDescent="0.25">
      <c r="F64" s="93">
        <v>45015</v>
      </c>
      <c r="G64" s="116">
        <v>5.0788E-2</v>
      </c>
    </row>
    <row r="65" spans="6:7" x14ac:dyDescent="0.25">
      <c r="F65" s="93">
        <v>45016</v>
      </c>
      <c r="G65" s="116">
        <v>5.0788E-2</v>
      </c>
    </row>
    <row r="66" spans="6:7" x14ac:dyDescent="0.25">
      <c r="F66" s="93">
        <v>45019</v>
      </c>
      <c r="G66" s="116">
        <v>5.0788E-2</v>
      </c>
    </row>
    <row r="67" spans="6:7" x14ac:dyDescent="0.25">
      <c r="F67" s="93">
        <v>45020</v>
      </c>
      <c r="G67" s="116">
        <v>5.0788E-2</v>
      </c>
    </row>
    <row r="68" spans="6:7" x14ac:dyDescent="0.25">
      <c r="F68" s="93">
        <v>45021</v>
      </c>
      <c r="G68" s="116">
        <v>5.0788E-2</v>
      </c>
    </row>
    <row r="69" spans="6:7" x14ac:dyDescent="0.25">
      <c r="F69" s="93">
        <v>45022</v>
      </c>
      <c r="G69" s="116">
        <v>5.0788E-2</v>
      </c>
    </row>
    <row r="70" spans="6:7" x14ac:dyDescent="0.25">
      <c r="F70" s="93">
        <v>45026</v>
      </c>
      <c r="G70" s="116">
        <v>5.0788E-2</v>
      </c>
    </row>
    <row r="71" spans="6:7" x14ac:dyDescent="0.25">
      <c r="F71" s="93">
        <v>45027</v>
      </c>
      <c r="G71" s="116">
        <v>5.0788E-2</v>
      </c>
    </row>
    <row r="72" spans="6:7" x14ac:dyDescent="0.25">
      <c r="F72" s="93">
        <v>45028</v>
      </c>
      <c r="G72" s="116">
        <v>5.0788E-2</v>
      </c>
    </row>
    <row r="73" spans="6:7" x14ac:dyDescent="0.25">
      <c r="F73" s="93">
        <v>45029</v>
      </c>
      <c r="G73" s="116">
        <v>5.0788E-2</v>
      </c>
    </row>
    <row r="74" spans="6:7" x14ac:dyDescent="0.25">
      <c r="F74" s="93">
        <v>45030</v>
      </c>
      <c r="G74" s="116">
        <v>5.0788E-2</v>
      </c>
    </row>
    <row r="75" spans="6:7" x14ac:dyDescent="0.25">
      <c r="F75" s="93">
        <v>45033</v>
      </c>
      <c r="G75" s="116">
        <v>5.0788E-2</v>
      </c>
    </row>
    <row r="76" spans="6:7" x14ac:dyDescent="0.25">
      <c r="F76" s="93">
        <v>45034</v>
      </c>
      <c r="G76" s="116">
        <v>5.0788E-2</v>
      </c>
    </row>
    <row r="77" spans="6:7" x14ac:dyDescent="0.25">
      <c r="F77" s="93">
        <v>45035</v>
      </c>
      <c r="G77" s="116">
        <v>5.0788E-2</v>
      </c>
    </row>
    <row r="78" spans="6:7" x14ac:dyDescent="0.25">
      <c r="F78" s="93">
        <v>45036</v>
      </c>
      <c r="G78" s="116">
        <v>5.0788E-2</v>
      </c>
    </row>
    <row r="79" spans="6:7" x14ac:dyDescent="0.25">
      <c r="F79" s="93">
        <v>45040</v>
      </c>
      <c r="G79" s="116">
        <v>5.0788E-2</v>
      </c>
    </row>
    <row r="80" spans="6:7" x14ac:dyDescent="0.25">
      <c r="F80" s="93">
        <v>45041</v>
      </c>
      <c r="G80" s="116">
        <v>5.0788E-2</v>
      </c>
    </row>
    <row r="81" spans="6:7" x14ac:dyDescent="0.25">
      <c r="F81" s="93">
        <v>45042</v>
      </c>
      <c r="G81" s="116">
        <v>5.0788E-2</v>
      </c>
    </row>
    <row r="82" spans="6:7" x14ac:dyDescent="0.25">
      <c r="F82" s="93">
        <v>45043</v>
      </c>
      <c r="G82" s="116">
        <v>5.0788E-2</v>
      </c>
    </row>
    <row r="83" spans="6:7" x14ac:dyDescent="0.25">
      <c r="F83" s="93">
        <v>45044</v>
      </c>
      <c r="G83" s="116">
        <v>5.0788E-2</v>
      </c>
    </row>
    <row r="84" spans="6:7" x14ac:dyDescent="0.25">
      <c r="F84" s="93">
        <v>45048</v>
      </c>
      <c r="G84" s="116">
        <v>5.0788E-2</v>
      </c>
    </row>
    <row r="85" spans="6:7" x14ac:dyDescent="0.25">
      <c r="F85" s="93">
        <v>45049</v>
      </c>
      <c r="G85" s="116">
        <v>5.0788E-2</v>
      </c>
    </row>
    <row r="86" spans="6:7" x14ac:dyDescent="0.25">
      <c r="F86" s="93">
        <v>45050</v>
      </c>
      <c r="G86" s="116">
        <v>5.0788E-2</v>
      </c>
    </row>
    <row r="87" spans="6:7" x14ac:dyDescent="0.25">
      <c r="F87" s="93">
        <v>45051</v>
      </c>
      <c r="G87" s="116">
        <v>5.0788E-2</v>
      </c>
    </row>
    <row r="88" spans="6:7" x14ac:dyDescent="0.25">
      <c r="F88" s="93">
        <v>45054</v>
      </c>
      <c r="G88" s="116">
        <v>5.0788E-2</v>
      </c>
    </row>
    <row r="89" spans="6:7" x14ac:dyDescent="0.25">
      <c r="F89" s="93">
        <v>45055</v>
      </c>
      <c r="G89" s="116">
        <v>5.0788E-2</v>
      </c>
    </row>
    <row r="90" spans="6:7" x14ac:dyDescent="0.25">
      <c r="F90" s="93">
        <v>45056</v>
      </c>
      <c r="G90" s="116">
        <v>5.0788E-2</v>
      </c>
    </row>
    <row r="91" spans="6:7" x14ac:dyDescent="0.25">
      <c r="F91" s="93">
        <v>45057</v>
      </c>
      <c r="G91" s="116">
        <v>5.0788E-2</v>
      </c>
    </row>
    <row r="92" spans="6:7" x14ac:dyDescent="0.25">
      <c r="F92" s="93">
        <v>45058</v>
      </c>
      <c r="G92" s="116">
        <v>5.0788E-2</v>
      </c>
    </row>
    <row r="93" spans="6:7" x14ac:dyDescent="0.25">
      <c r="F93" s="93">
        <v>45061</v>
      </c>
      <c r="G93" s="116">
        <v>5.0788E-2</v>
      </c>
    </row>
    <row r="94" spans="6:7" x14ac:dyDescent="0.25">
      <c r="F94" s="93">
        <v>45062</v>
      </c>
      <c r="G94" s="116">
        <v>5.0788E-2</v>
      </c>
    </row>
    <row r="95" spans="6:7" x14ac:dyDescent="0.25">
      <c r="F95" s="93">
        <v>45063</v>
      </c>
      <c r="G95" s="116">
        <v>5.0788E-2</v>
      </c>
    </row>
    <row r="96" spans="6:7" x14ac:dyDescent="0.25">
      <c r="F96" s="93">
        <v>45064</v>
      </c>
      <c r="G96" s="116">
        <v>5.0788E-2</v>
      </c>
    </row>
    <row r="97" spans="6:7" x14ac:dyDescent="0.25">
      <c r="F97" s="93">
        <v>45065</v>
      </c>
      <c r="G97" s="116">
        <v>5.0788E-2</v>
      </c>
    </row>
    <row r="98" spans="6:7" x14ac:dyDescent="0.25">
      <c r="F98" s="93">
        <v>45068</v>
      </c>
      <c r="G98" s="116">
        <v>5.0788E-2</v>
      </c>
    </row>
    <row r="99" spans="6:7" x14ac:dyDescent="0.25">
      <c r="F99" s="93">
        <v>45069</v>
      </c>
      <c r="G99" s="116">
        <v>5.0788E-2</v>
      </c>
    </row>
    <row r="100" spans="6:7" x14ac:dyDescent="0.25">
      <c r="F100" s="93">
        <v>45070</v>
      </c>
      <c r="G100" s="116">
        <v>5.0788E-2</v>
      </c>
    </row>
    <row r="101" spans="6:7" x14ac:dyDescent="0.25">
      <c r="F101" s="93">
        <v>45071</v>
      </c>
      <c r="G101" s="116">
        <v>5.0788E-2</v>
      </c>
    </row>
    <row r="102" spans="6:7" x14ac:dyDescent="0.25">
      <c r="F102" s="93">
        <v>45072</v>
      </c>
      <c r="G102" s="116">
        <v>5.0788E-2</v>
      </c>
    </row>
    <row r="103" spans="6:7" x14ac:dyDescent="0.25">
      <c r="F103" s="93">
        <v>45075</v>
      </c>
      <c r="G103" s="116">
        <v>5.0788E-2</v>
      </c>
    </row>
    <row r="104" spans="6:7" x14ac:dyDescent="0.25">
      <c r="F104" s="93">
        <v>45076</v>
      </c>
      <c r="G104" s="116">
        <v>5.0788E-2</v>
      </c>
    </row>
    <row r="105" spans="6:7" x14ac:dyDescent="0.25">
      <c r="F105" s="93">
        <v>45077</v>
      </c>
      <c r="G105" s="116">
        <v>5.0788E-2</v>
      </c>
    </row>
    <row r="106" spans="6:7" x14ac:dyDescent="0.25">
      <c r="F106" s="93">
        <v>45078</v>
      </c>
      <c r="G106" s="116">
        <v>5.0788E-2</v>
      </c>
    </row>
    <row r="107" spans="6:7" x14ac:dyDescent="0.25">
      <c r="F107" s="93">
        <v>45079</v>
      </c>
      <c r="G107" s="116">
        <v>5.0788E-2</v>
      </c>
    </row>
    <row r="108" spans="6:7" x14ac:dyDescent="0.25">
      <c r="F108" s="93">
        <v>45082</v>
      </c>
      <c r="G108" s="116">
        <v>5.0788E-2</v>
      </c>
    </row>
    <row r="109" spans="6:7" x14ac:dyDescent="0.25">
      <c r="F109" s="93">
        <v>45083</v>
      </c>
      <c r="G109" s="116">
        <v>5.0788E-2</v>
      </c>
    </row>
    <row r="110" spans="6:7" x14ac:dyDescent="0.25">
      <c r="F110" s="93">
        <v>45084</v>
      </c>
      <c r="G110" s="116">
        <v>5.0788E-2</v>
      </c>
    </row>
    <row r="111" spans="6:7" x14ac:dyDescent="0.25">
      <c r="F111" s="93">
        <v>45086</v>
      </c>
      <c r="G111" s="116">
        <v>5.0788E-2</v>
      </c>
    </row>
    <row r="112" spans="6:7" x14ac:dyDescent="0.25">
      <c r="F112" s="93">
        <v>45089</v>
      </c>
      <c r="G112" s="116">
        <v>5.0788E-2</v>
      </c>
    </row>
    <row r="113" spans="6:7" x14ac:dyDescent="0.25">
      <c r="F113" s="93">
        <v>45090</v>
      </c>
      <c r="G113" s="116">
        <v>5.0788E-2</v>
      </c>
    </row>
    <row r="114" spans="6:7" x14ac:dyDescent="0.25">
      <c r="F114" s="93">
        <v>45091</v>
      </c>
      <c r="G114" s="116">
        <v>5.0788E-2</v>
      </c>
    </row>
    <row r="115" spans="6:7" x14ac:dyDescent="0.25">
      <c r="F115" s="93">
        <v>45092</v>
      </c>
      <c r="G115" s="116">
        <v>5.0788E-2</v>
      </c>
    </row>
    <row r="116" spans="6:7" x14ac:dyDescent="0.25">
      <c r="F116" s="93">
        <v>45093</v>
      </c>
      <c r="G116" s="116">
        <v>5.0788E-2</v>
      </c>
    </row>
    <row r="117" spans="6:7" x14ac:dyDescent="0.25">
      <c r="F117" s="93">
        <v>45096</v>
      </c>
      <c r="G117" s="116">
        <v>5.0788E-2</v>
      </c>
    </row>
    <row r="118" spans="6:7" x14ac:dyDescent="0.25">
      <c r="F118" s="93">
        <v>45097</v>
      </c>
      <c r="G118" s="116">
        <v>5.0788E-2</v>
      </c>
    </row>
    <row r="119" spans="6:7" x14ac:dyDescent="0.25">
      <c r="F119" s="93">
        <v>45098</v>
      </c>
      <c r="G119" s="116">
        <v>5.0788E-2</v>
      </c>
    </row>
    <row r="120" spans="6:7" x14ac:dyDescent="0.25">
      <c r="F120" s="93">
        <v>45099</v>
      </c>
      <c r="G120" s="116">
        <v>5.0788E-2</v>
      </c>
    </row>
    <row r="121" spans="6:7" x14ac:dyDescent="0.25">
      <c r="F121" s="93">
        <v>45100</v>
      </c>
      <c r="G121" s="116">
        <v>5.0788E-2</v>
      </c>
    </row>
    <row r="122" spans="6:7" x14ac:dyDescent="0.25">
      <c r="F122" s="93">
        <v>45103</v>
      </c>
      <c r="G122" s="116">
        <v>5.0788E-2</v>
      </c>
    </row>
    <row r="123" spans="6:7" x14ac:dyDescent="0.25">
      <c r="F123" s="93">
        <v>45104</v>
      </c>
      <c r="G123" s="116">
        <v>5.0788E-2</v>
      </c>
    </row>
    <row r="124" spans="6:7" x14ac:dyDescent="0.25">
      <c r="F124" s="93">
        <v>45105</v>
      </c>
      <c r="G124" s="116">
        <v>5.0788E-2</v>
      </c>
    </row>
    <row r="125" spans="6:7" x14ac:dyDescent="0.25">
      <c r="F125" s="93">
        <v>45106</v>
      </c>
      <c r="G125" s="116">
        <v>5.0788E-2</v>
      </c>
    </row>
    <row r="126" spans="6:7" x14ac:dyDescent="0.25">
      <c r="F126" s="93">
        <v>45107</v>
      </c>
      <c r="G126" s="116">
        <v>5.0788E-2</v>
      </c>
    </row>
    <row r="127" spans="6:7" x14ac:dyDescent="0.25">
      <c r="F127" s="93">
        <v>45110</v>
      </c>
      <c r="G127" s="116">
        <v>5.0788E-2</v>
      </c>
    </row>
    <row r="128" spans="6:7" x14ac:dyDescent="0.25">
      <c r="F128" s="93">
        <v>45111</v>
      </c>
      <c r="G128" s="116">
        <v>5.0788E-2</v>
      </c>
    </row>
    <row r="129" spans="6:7" x14ac:dyDescent="0.25">
      <c r="F129" s="93">
        <v>45112</v>
      </c>
      <c r="G129" s="116">
        <v>5.0788E-2</v>
      </c>
    </row>
    <row r="130" spans="6:7" x14ac:dyDescent="0.25">
      <c r="F130" s="93">
        <v>45113</v>
      </c>
      <c r="G130" s="116">
        <v>5.0788E-2</v>
      </c>
    </row>
    <row r="131" spans="6:7" x14ac:dyDescent="0.25">
      <c r="F131" s="93">
        <v>45114</v>
      </c>
      <c r="G131" s="116">
        <v>5.0788E-2</v>
      </c>
    </row>
    <row r="132" spans="6:7" x14ac:dyDescent="0.25">
      <c r="F132" s="93">
        <v>45117</v>
      </c>
      <c r="G132" s="116">
        <v>5.0788E-2</v>
      </c>
    </row>
    <row r="133" spans="6:7" x14ac:dyDescent="0.25">
      <c r="F133" s="93">
        <v>45118</v>
      </c>
      <c r="G133" s="116">
        <v>5.0788E-2</v>
      </c>
    </row>
    <row r="134" spans="6:7" x14ac:dyDescent="0.25">
      <c r="F134" s="93">
        <v>45119</v>
      </c>
      <c r="G134" s="116">
        <v>5.0788E-2</v>
      </c>
    </row>
    <row r="135" spans="6:7" x14ac:dyDescent="0.25">
      <c r="F135" s="93">
        <v>45120</v>
      </c>
      <c r="G135" s="116">
        <v>5.0788E-2</v>
      </c>
    </row>
    <row r="136" spans="6:7" x14ac:dyDescent="0.25">
      <c r="F136" s="93">
        <v>45121</v>
      </c>
      <c r="G136" s="116">
        <v>5.0788E-2</v>
      </c>
    </row>
    <row r="137" spans="6:7" x14ac:dyDescent="0.25">
      <c r="F137" s="93">
        <v>45124</v>
      </c>
      <c r="G137" s="116">
        <v>5.0788E-2</v>
      </c>
    </row>
    <row r="138" spans="6:7" x14ac:dyDescent="0.25">
      <c r="F138" s="93">
        <v>45125</v>
      </c>
      <c r="G138" s="116">
        <v>5.0788E-2</v>
      </c>
    </row>
    <row r="139" spans="6:7" x14ac:dyDescent="0.25">
      <c r="F139" s="93">
        <v>45126</v>
      </c>
      <c r="G139" s="116">
        <v>5.0788E-2</v>
      </c>
    </row>
    <row r="140" spans="6:7" x14ac:dyDescent="0.25">
      <c r="F140" s="93">
        <v>45127</v>
      </c>
      <c r="G140" s="116">
        <v>5.0788E-2</v>
      </c>
    </row>
    <row r="141" spans="6:7" x14ac:dyDescent="0.25">
      <c r="F141" s="93">
        <v>45128</v>
      </c>
      <c r="G141" s="116">
        <v>5.0788E-2</v>
      </c>
    </row>
    <row r="142" spans="6:7" x14ac:dyDescent="0.25">
      <c r="F142" s="93">
        <v>45131</v>
      </c>
      <c r="G142" s="116">
        <v>5.0788E-2</v>
      </c>
    </row>
    <row r="143" spans="6:7" x14ac:dyDescent="0.25">
      <c r="F143" s="93">
        <v>45132</v>
      </c>
      <c r="G143" s="116">
        <v>5.0788E-2</v>
      </c>
    </row>
    <row r="144" spans="6:7" x14ac:dyDescent="0.25">
      <c r="F144" s="93">
        <v>45133</v>
      </c>
      <c r="G144" s="116">
        <v>5.0788E-2</v>
      </c>
    </row>
    <row r="145" spans="6:7" x14ac:dyDescent="0.25">
      <c r="F145" s="93">
        <v>45134</v>
      </c>
      <c r="G145" s="116">
        <v>5.0788E-2</v>
      </c>
    </row>
    <row r="146" spans="6:7" x14ac:dyDescent="0.25">
      <c r="F146" s="93">
        <v>45135</v>
      </c>
      <c r="G146" s="116">
        <v>5.0788E-2</v>
      </c>
    </row>
    <row r="147" spans="6:7" x14ac:dyDescent="0.25">
      <c r="F147" s="93">
        <v>45138</v>
      </c>
      <c r="G147" s="116">
        <v>5.0788E-2</v>
      </c>
    </row>
    <row r="148" spans="6:7" x14ac:dyDescent="0.25">
      <c r="F148" s="93">
        <v>45139</v>
      </c>
      <c r="G148" s="116">
        <v>5.0788E-2</v>
      </c>
    </row>
    <row r="149" spans="6:7" x14ac:dyDescent="0.25">
      <c r="F149" s="93">
        <v>45140</v>
      </c>
      <c r="G149" s="116">
        <v>5.0788E-2</v>
      </c>
    </row>
    <row r="150" spans="6:7" x14ac:dyDescent="0.25">
      <c r="F150" s="93">
        <v>45141</v>
      </c>
      <c r="G150" s="116">
        <v>4.9036999999999997E-2</v>
      </c>
    </row>
    <row r="151" spans="6:7" x14ac:dyDescent="0.25">
      <c r="F151" s="93">
        <v>45142</v>
      </c>
      <c r="G151" s="116">
        <v>4.9036999999999997E-2</v>
      </c>
    </row>
    <row r="152" spans="6:7" x14ac:dyDescent="0.25">
      <c r="F152" s="93">
        <v>45145</v>
      </c>
      <c r="G152" s="116">
        <v>4.9036999999999997E-2</v>
      </c>
    </row>
    <row r="153" spans="6:7" x14ac:dyDescent="0.25">
      <c r="F153" s="93">
        <v>45146</v>
      </c>
      <c r="G153" s="116">
        <v>4.9036999999999997E-2</v>
      </c>
    </row>
    <row r="154" spans="6:7" x14ac:dyDescent="0.25">
      <c r="F154" s="93">
        <v>45147</v>
      </c>
      <c r="G154" s="116">
        <v>4.9036999999999997E-2</v>
      </c>
    </row>
    <row r="155" spans="6:7" x14ac:dyDescent="0.25">
      <c r="F155" s="93">
        <v>45148</v>
      </c>
      <c r="G155" s="116">
        <v>4.9036999999999997E-2</v>
      </c>
    </row>
    <row r="156" spans="6:7" x14ac:dyDescent="0.25">
      <c r="F156" s="93">
        <v>45149</v>
      </c>
      <c r="G156" s="116">
        <v>4.9036999999999997E-2</v>
      </c>
    </row>
    <row r="157" spans="6:7" x14ac:dyDescent="0.25">
      <c r="F157" s="93">
        <v>45152</v>
      </c>
      <c r="G157" s="116">
        <v>4.9036999999999997E-2</v>
      </c>
    </row>
    <row r="158" spans="6:7" x14ac:dyDescent="0.25">
      <c r="F158" s="93">
        <v>45153</v>
      </c>
      <c r="G158" s="116">
        <v>4.9036999999999997E-2</v>
      </c>
    </row>
    <row r="159" spans="6:7" x14ac:dyDescent="0.25">
      <c r="F159" s="93">
        <v>45154</v>
      </c>
      <c r="G159" s="116">
        <v>4.9036999999999997E-2</v>
      </c>
    </row>
    <row r="160" spans="6:7" x14ac:dyDescent="0.25">
      <c r="F160" s="93">
        <v>45155</v>
      </c>
      <c r="G160" s="116">
        <v>4.9036999999999997E-2</v>
      </c>
    </row>
    <row r="161" spans="6:7" x14ac:dyDescent="0.25">
      <c r="F161" s="93">
        <v>45156</v>
      </c>
      <c r="G161" s="116">
        <v>4.9036999999999997E-2</v>
      </c>
    </row>
    <row r="162" spans="6:7" x14ac:dyDescent="0.25">
      <c r="F162" s="93">
        <v>45159</v>
      </c>
      <c r="G162" s="116">
        <v>4.9036999999999997E-2</v>
      </c>
    </row>
    <row r="163" spans="6:7" x14ac:dyDescent="0.25">
      <c r="F163" s="93">
        <v>45160</v>
      </c>
      <c r="G163" s="116">
        <v>4.9036999999999997E-2</v>
      </c>
    </row>
    <row r="164" spans="6:7" x14ac:dyDescent="0.25">
      <c r="F164" s="93">
        <v>45161</v>
      </c>
      <c r="G164" s="116">
        <v>4.9036999999999997E-2</v>
      </c>
    </row>
    <row r="165" spans="6:7" x14ac:dyDescent="0.25">
      <c r="F165" s="93">
        <v>45162</v>
      </c>
      <c r="G165" s="116">
        <v>4.9036999999999997E-2</v>
      </c>
    </row>
    <row r="166" spans="6:7" x14ac:dyDescent="0.25">
      <c r="F166" s="93">
        <v>45163</v>
      </c>
      <c r="G166" s="116">
        <v>4.9036999999999997E-2</v>
      </c>
    </row>
    <row r="167" spans="6:7" x14ac:dyDescent="0.25">
      <c r="F167" s="93">
        <v>45166</v>
      </c>
      <c r="G167" s="116">
        <v>4.9036999999999997E-2</v>
      </c>
    </row>
    <row r="168" spans="6:7" x14ac:dyDescent="0.25">
      <c r="F168" s="93">
        <v>45167</v>
      </c>
      <c r="G168" s="116">
        <v>4.9036999999999997E-2</v>
      </c>
    </row>
    <row r="169" spans="6:7" x14ac:dyDescent="0.25">
      <c r="F169" s="93">
        <v>45168</v>
      </c>
      <c r="G169" s="116">
        <v>4.9036999999999997E-2</v>
      </c>
    </row>
    <row r="170" spans="6:7" x14ac:dyDescent="0.25">
      <c r="F170" s="93">
        <v>45169</v>
      </c>
      <c r="G170" s="116">
        <v>4.9036999999999997E-2</v>
      </c>
    </row>
    <row r="171" spans="6:7" x14ac:dyDescent="0.25">
      <c r="F171" s="93">
        <v>45170</v>
      </c>
      <c r="G171" s="116">
        <v>4.9036999999999997E-2</v>
      </c>
    </row>
    <row r="172" spans="6:7" x14ac:dyDescent="0.25">
      <c r="F172" s="93">
        <v>45173</v>
      </c>
      <c r="G172" s="116">
        <v>4.9036999999999997E-2</v>
      </c>
    </row>
    <row r="173" spans="6:7" x14ac:dyDescent="0.25">
      <c r="F173" s="93">
        <v>45174</v>
      </c>
      <c r="G173" s="116">
        <v>4.9036999999999997E-2</v>
      </c>
    </row>
    <row r="174" spans="6:7" x14ac:dyDescent="0.25">
      <c r="F174" s="93">
        <v>45175</v>
      </c>
      <c r="G174" s="116">
        <v>4.9036999999999997E-2</v>
      </c>
    </row>
    <row r="175" spans="6:7" x14ac:dyDescent="0.25">
      <c r="F175" s="93">
        <v>45177</v>
      </c>
      <c r="G175" s="116">
        <v>4.9036999999999997E-2</v>
      </c>
    </row>
    <row r="176" spans="6:7" x14ac:dyDescent="0.25">
      <c r="F176" s="93">
        <v>45180</v>
      </c>
      <c r="G176" s="116">
        <v>4.9036999999999997E-2</v>
      </c>
    </row>
    <row r="177" spans="6:7" x14ac:dyDescent="0.25">
      <c r="F177" s="93">
        <v>45181</v>
      </c>
      <c r="G177" s="116">
        <v>4.9036999999999997E-2</v>
      </c>
    </row>
    <row r="178" spans="6:7" x14ac:dyDescent="0.25">
      <c r="F178" s="93">
        <v>45182</v>
      </c>
      <c r="G178" s="116">
        <v>4.9036999999999997E-2</v>
      </c>
    </row>
    <row r="179" spans="6:7" x14ac:dyDescent="0.25">
      <c r="F179" s="93">
        <v>45183</v>
      </c>
      <c r="G179" s="116">
        <v>4.9036999999999997E-2</v>
      </c>
    </row>
    <row r="180" spans="6:7" x14ac:dyDescent="0.25">
      <c r="F180" s="93">
        <v>45184</v>
      </c>
      <c r="G180" s="116">
        <v>4.9036999999999997E-2</v>
      </c>
    </row>
    <row r="181" spans="6:7" x14ac:dyDescent="0.25">
      <c r="F181" s="93">
        <v>45187</v>
      </c>
      <c r="G181" s="116">
        <v>4.9036999999999997E-2</v>
      </c>
    </row>
    <row r="182" spans="6:7" x14ac:dyDescent="0.25">
      <c r="F182" s="93">
        <v>45188</v>
      </c>
      <c r="G182" s="116">
        <v>4.9036999999999997E-2</v>
      </c>
    </row>
    <row r="183" spans="6:7" x14ac:dyDescent="0.25">
      <c r="F183" s="93">
        <v>45189</v>
      </c>
      <c r="G183" s="116">
        <v>4.9036999999999997E-2</v>
      </c>
    </row>
    <row r="184" spans="6:7" x14ac:dyDescent="0.25">
      <c r="F184" s="93">
        <v>45190</v>
      </c>
      <c r="G184" s="116">
        <v>4.7279000000000002E-2</v>
      </c>
    </row>
    <row r="185" spans="6:7" x14ac:dyDescent="0.25">
      <c r="F185" s="93">
        <v>45191</v>
      </c>
      <c r="G185" s="116">
        <v>4.7279000000000002E-2</v>
      </c>
    </row>
    <row r="186" spans="6:7" x14ac:dyDescent="0.25">
      <c r="F186" s="93">
        <v>45194</v>
      </c>
      <c r="G186" s="116">
        <v>4.7279000000000002E-2</v>
      </c>
    </row>
    <row r="187" spans="6:7" x14ac:dyDescent="0.25">
      <c r="F187" s="93">
        <v>45195</v>
      </c>
      <c r="G187" s="116">
        <v>4.7279000000000002E-2</v>
      </c>
    </row>
    <row r="188" spans="6:7" x14ac:dyDescent="0.25">
      <c r="F188" s="93">
        <v>45196</v>
      </c>
      <c r="G188" s="116">
        <v>4.7279000000000002E-2</v>
      </c>
    </row>
    <row r="189" spans="6:7" x14ac:dyDescent="0.25">
      <c r="F189" s="93">
        <v>45197</v>
      </c>
      <c r="G189" s="116">
        <v>4.7279000000000002E-2</v>
      </c>
    </row>
    <row r="190" spans="6:7" x14ac:dyDescent="0.25">
      <c r="F190" s="93">
        <v>45198</v>
      </c>
      <c r="G190" s="116">
        <v>4.7279000000000002E-2</v>
      </c>
    </row>
    <row r="191" spans="6:7" x14ac:dyDescent="0.25">
      <c r="F191" s="93">
        <v>45201</v>
      </c>
      <c r="G191" s="116">
        <v>4.7279000000000002E-2</v>
      </c>
    </row>
    <row r="192" spans="6:7" x14ac:dyDescent="0.25">
      <c r="F192" s="93">
        <v>45202</v>
      </c>
      <c r="G192" s="116">
        <v>4.7279000000000002E-2</v>
      </c>
    </row>
    <row r="193" spans="6:7" x14ac:dyDescent="0.25">
      <c r="F193" s="93">
        <v>45203</v>
      </c>
      <c r="G193" s="116">
        <v>4.7279000000000002E-2</v>
      </c>
    </row>
    <row r="194" spans="6:7" x14ac:dyDescent="0.25">
      <c r="F194" s="93">
        <v>45204</v>
      </c>
      <c r="G194" s="116">
        <v>4.7279000000000002E-2</v>
      </c>
    </row>
    <row r="195" spans="6:7" x14ac:dyDescent="0.25">
      <c r="F195" s="93">
        <v>45205</v>
      </c>
      <c r="G195" s="116">
        <v>4.7279000000000002E-2</v>
      </c>
    </row>
    <row r="196" spans="6:7" x14ac:dyDescent="0.25">
      <c r="F196" s="93">
        <v>45208</v>
      </c>
      <c r="G196" s="116">
        <v>4.7279000000000002E-2</v>
      </c>
    </row>
    <row r="197" spans="6:7" x14ac:dyDescent="0.25">
      <c r="F197" s="93">
        <v>45209</v>
      </c>
      <c r="G197" s="116">
        <v>4.7279000000000002E-2</v>
      </c>
    </row>
    <row r="198" spans="6:7" x14ac:dyDescent="0.25">
      <c r="F198" s="93">
        <v>45210</v>
      </c>
      <c r="G198" s="116">
        <v>4.7279000000000002E-2</v>
      </c>
    </row>
    <row r="199" spans="6:7" x14ac:dyDescent="0.25">
      <c r="F199" s="93">
        <v>45212</v>
      </c>
      <c r="G199" s="116">
        <v>4.7279000000000002E-2</v>
      </c>
    </row>
    <row r="200" spans="6:7" x14ac:dyDescent="0.25">
      <c r="F200" s="93">
        <v>45215</v>
      </c>
      <c r="G200" s="116">
        <v>4.7279000000000002E-2</v>
      </c>
    </row>
    <row r="201" spans="6:7" x14ac:dyDescent="0.25">
      <c r="F201" s="93">
        <v>45216</v>
      </c>
      <c r="G201" s="116">
        <v>4.7279000000000002E-2</v>
      </c>
    </row>
    <row r="202" spans="6:7" x14ac:dyDescent="0.25">
      <c r="F202" s="93">
        <v>45217</v>
      </c>
      <c r="G202" s="116">
        <v>4.7279000000000002E-2</v>
      </c>
    </row>
    <row r="203" spans="6:7" x14ac:dyDescent="0.25">
      <c r="F203" s="93">
        <v>45218</v>
      </c>
      <c r="G203" s="116">
        <v>4.7279000000000002E-2</v>
      </c>
    </row>
    <row r="204" spans="6:7" x14ac:dyDescent="0.25">
      <c r="F204" s="93">
        <v>45219</v>
      </c>
      <c r="G204" s="116">
        <v>4.7279000000000002E-2</v>
      </c>
    </row>
    <row r="205" spans="6:7" x14ac:dyDescent="0.25">
      <c r="F205" s="93">
        <v>45222</v>
      </c>
      <c r="G205" s="116">
        <v>4.7279000000000002E-2</v>
      </c>
    </row>
    <row r="206" spans="6:7" x14ac:dyDescent="0.25">
      <c r="F206" s="93">
        <v>45223</v>
      </c>
      <c r="G206" s="116">
        <v>4.7279000000000002E-2</v>
      </c>
    </row>
    <row r="207" spans="6:7" x14ac:dyDescent="0.25">
      <c r="F207" s="93">
        <v>45224</v>
      </c>
      <c r="G207" s="116">
        <v>4.7279000000000002E-2</v>
      </c>
    </row>
    <row r="208" spans="6:7" x14ac:dyDescent="0.25">
      <c r="F208" s="93">
        <v>45225</v>
      </c>
      <c r="G208" s="116">
        <v>4.7279000000000002E-2</v>
      </c>
    </row>
    <row r="209" spans="6:7" x14ac:dyDescent="0.25">
      <c r="F209" s="93">
        <v>45226</v>
      </c>
      <c r="G209" s="116">
        <v>4.7279000000000002E-2</v>
      </c>
    </row>
    <row r="210" spans="6:7" x14ac:dyDescent="0.25">
      <c r="F210" s="93">
        <v>45229</v>
      </c>
      <c r="G210" s="116">
        <v>4.7279000000000002E-2</v>
      </c>
    </row>
    <row r="211" spans="6:7" x14ac:dyDescent="0.25">
      <c r="F211" s="93">
        <v>45230</v>
      </c>
      <c r="G211" s="116">
        <v>4.7279000000000002E-2</v>
      </c>
    </row>
    <row r="212" spans="6:7" x14ac:dyDescent="0.25">
      <c r="F212" s="93">
        <v>45231</v>
      </c>
      <c r="G212" s="116">
        <v>4.7279000000000002E-2</v>
      </c>
    </row>
    <row r="213" spans="6:7" x14ac:dyDescent="0.25">
      <c r="F213" s="93">
        <v>45233</v>
      </c>
      <c r="G213" s="116">
        <v>4.5512999999999998E-2</v>
      </c>
    </row>
    <row r="214" spans="6:7" x14ac:dyDescent="0.25">
      <c r="F214" s="93">
        <v>45236</v>
      </c>
      <c r="G214" s="116">
        <v>4.5512999999999998E-2</v>
      </c>
    </row>
    <row r="215" spans="6:7" x14ac:dyDescent="0.25">
      <c r="F215" s="93">
        <v>45237</v>
      </c>
      <c r="G215" s="116">
        <v>4.5512999999999998E-2</v>
      </c>
    </row>
    <row r="216" spans="6:7" x14ac:dyDescent="0.25">
      <c r="F216" s="93">
        <v>45238</v>
      </c>
      <c r="G216" s="116">
        <v>4.5512999999999998E-2</v>
      </c>
    </row>
    <row r="217" spans="6:7" x14ac:dyDescent="0.25">
      <c r="F217" s="93">
        <v>45239</v>
      </c>
      <c r="G217" s="116">
        <v>4.5512999999999998E-2</v>
      </c>
    </row>
    <row r="218" spans="6:7" x14ac:dyDescent="0.25">
      <c r="F218" s="93">
        <v>45240</v>
      </c>
      <c r="G218" s="116">
        <v>4.5512999999999998E-2</v>
      </c>
    </row>
    <row r="219" spans="6:7" x14ac:dyDescent="0.25">
      <c r="F219" s="93">
        <v>45243</v>
      </c>
      <c r="G219" s="116">
        <v>4.5512999999999998E-2</v>
      </c>
    </row>
    <row r="220" spans="6:7" x14ac:dyDescent="0.25">
      <c r="F220" s="93">
        <v>45244</v>
      </c>
      <c r="G220" s="116">
        <v>4.5512999999999998E-2</v>
      </c>
    </row>
    <row r="221" spans="6:7" x14ac:dyDescent="0.25">
      <c r="F221" s="93">
        <v>45246</v>
      </c>
      <c r="G221" s="116">
        <v>4.5512999999999998E-2</v>
      </c>
    </row>
    <row r="222" spans="6:7" x14ac:dyDescent="0.25">
      <c r="F222" s="93">
        <v>45247</v>
      </c>
      <c r="G222" s="116">
        <v>4.5512999999999998E-2</v>
      </c>
    </row>
    <row r="223" spans="6:7" x14ac:dyDescent="0.25">
      <c r="F223" s="93">
        <v>45250</v>
      </c>
      <c r="G223" s="116">
        <v>4.5512999999999998E-2</v>
      </c>
    </row>
    <row r="224" spans="6:7" x14ac:dyDescent="0.25">
      <c r="F224" s="93">
        <v>45251</v>
      </c>
      <c r="G224" s="116">
        <v>4.5512999999999998E-2</v>
      </c>
    </row>
    <row r="225" spans="6:7" x14ac:dyDescent="0.25">
      <c r="F225" s="93">
        <v>45252</v>
      </c>
      <c r="G225" s="116">
        <v>4.5512999999999998E-2</v>
      </c>
    </row>
    <row r="226" spans="6:7" x14ac:dyDescent="0.25">
      <c r="F226" s="93">
        <v>45253</v>
      </c>
      <c r="G226" s="116">
        <v>4.5512999999999998E-2</v>
      </c>
    </row>
    <row r="227" spans="6:7" x14ac:dyDescent="0.25">
      <c r="F227" s="93">
        <v>45254</v>
      </c>
      <c r="G227" s="116">
        <v>4.5512999999999998E-2</v>
      </c>
    </row>
    <row r="228" spans="6:7" x14ac:dyDescent="0.25">
      <c r="F228" s="93">
        <v>45257</v>
      </c>
      <c r="G228" s="116">
        <v>4.5512999999999998E-2</v>
      </c>
    </row>
    <row r="229" spans="6:7" x14ac:dyDescent="0.25">
      <c r="F229" s="93">
        <v>45258</v>
      </c>
      <c r="G229" s="116">
        <v>4.5512999999999998E-2</v>
      </c>
    </row>
    <row r="230" spans="6:7" x14ac:dyDescent="0.25">
      <c r="F230" s="93">
        <v>45259</v>
      </c>
      <c r="G230" s="116">
        <v>4.5512999999999998E-2</v>
      </c>
    </row>
    <row r="231" spans="6:7" x14ac:dyDescent="0.25">
      <c r="F231" s="93">
        <v>45260</v>
      </c>
      <c r="G231" s="116">
        <v>4.5512999999999998E-2</v>
      </c>
    </row>
    <row r="232" spans="6:7" x14ac:dyDescent="0.25">
      <c r="F232" s="93">
        <v>45261</v>
      </c>
      <c r="G232" s="116">
        <v>4.5512999999999998E-2</v>
      </c>
    </row>
    <row r="233" spans="6:7" x14ac:dyDescent="0.25">
      <c r="F233" s="93">
        <v>45264</v>
      </c>
      <c r="G233" s="116">
        <v>4.5512999999999998E-2</v>
      </c>
    </row>
    <row r="234" spans="6:7" x14ac:dyDescent="0.25">
      <c r="F234" s="93">
        <v>45265</v>
      </c>
      <c r="G234" s="116">
        <v>4.5512999999999998E-2</v>
      </c>
    </row>
    <row r="235" spans="6:7" x14ac:dyDescent="0.25">
      <c r="F235" s="93">
        <v>45266</v>
      </c>
      <c r="G235" s="116">
        <v>4.5512999999999998E-2</v>
      </c>
    </row>
    <row r="236" spans="6:7" x14ac:dyDescent="0.25">
      <c r="F236" s="93">
        <v>45267</v>
      </c>
      <c r="G236" s="116">
        <v>4.5512999999999998E-2</v>
      </c>
    </row>
    <row r="237" spans="6:7" x14ac:dyDescent="0.25">
      <c r="F237" s="93">
        <v>45268</v>
      </c>
      <c r="G237" s="116">
        <v>4.5512999999999998E-2</v>
      </c>
    </row>
    <row r="238" spans="6:7" x14ac:dyDescent="0.25">
      <c r="F238" s="93">
        <v>45271</v>
      </c>
      <c r="G238" s="116">
        <v>4.5512999999999998E-2</v>
      </c>
    </row>
    <row r="239" spans="6:7" x14ac:dyDescent="0.25">
      <c r="F239" s="93">
        <v>45272</v>
      </c>
      <c r="G239" s="116">
        <v>4.5512999999999998E-2</v>
      </c>
    </row>
    <row r="240" spans="6:7" x14ac:dyDescent="0.25">
      <c r="F240" s="93">
        <v>45273</v>
      </c>
      <c r="G240" s="116">
        <v>4.5512999999999998E-2</v>
      </c>
    </row>
    <row r="241" spans="6:7" x14ac:dyDescent="0.25">
      <c r="F241" s="93">
        <v>45274</v>
      </c>
      <c r="G241" s="116">
        <v>4.3739E-2</v>
      </c>
    </row>
    <row r="242" spans="6:7" x14ac:dyDescent="0.25">
      <c r="F242" s="93">
        <v>45275</v>
      </c>
      <c r="G242" s="116">
        <v>4.3739E-2</v>
      </c>
    </row>
    <row r="243" spans="6:7" x14ac:dyDescent="0.25">
      <c r="F243" s="93">
        <v>45278</v>
      </c>
      <c r="G243" s="116">
        <v>4.3739E-2</v>
      </c>
    </row>
    <row r="244" spans="6:7" x14ac:dyDescent="0.25">
      <c r="F244" s="93">
        <v>45279</v>
      </c>
      <c r="G244" s="116">
        <v>4.3739E-2</v>
      </c>
    </row>
    <row r="245" spans="6:7" x14ac:dyDescent="0.25">
      <c r="F245" s="93">
        <v>45280</v>
      </c>
      <c r="G245" s="116">
        <v>4.3739E-2</v>
      </c>
    </row>
    <row r="246" spans="6:7" x14ac:dyDescent="0.25">
      <c r="F246" s="93">
        <v>45281</v>
      </c>
      <c r="G246" s="116">
        <v>4.3739E-2</v>
      </c>
    </row>
    <row r="247" spans="6:7" x14ac:dyDescent="0.25">
      <c r="F247" s="93">
        <v>45282</v>
      </c>
      <c r="G247" s="116">
        <v>4.3739E-2</v>
      </c>
    </row>
    <row r="248" spans="6:7" x14ac:dyDescent="0.25">
      <c r="F248" s="93">
        <v>45286</v>
      </c>
      <c r="G248" s="116">
        <v>4.3739E-2</v>
      </c>
    </row>
    <row r="249" spans="6:7" x14ac:dyDescent="0.25">
      <c r="F249" s="93">
        <v>45287</v>
      </c>
      <c r="G249" s="116">
        <v>4.3739E-2</v>
      </c>
    </row>
    <row r="250" spans="6:7" x14ac:dyDescent="0.25">
      <c r="F250" s="93">
        <v>45288</v>
      </c>
      <c r="G250" s="116">
        <v>4.3739E-2</v>
      </c>
    </row>
    <row r="251" spans="6:7" x14ac:dyDescent="0.25">
      <c r="F251" s="93">
        <v>45289</v>
      </c>
      <c r="G251" s="116">
        <v>4.3739E-2</v>
      </c>
    </row>
    <row r="252" spans="6:7" x14ac:dyDescent="0.25">
      <c r="F252" s="93">
        <v>45293</v>
      </c>
      <c r="G252" s="116">
        <v>4.3739E-2</v>
      </c>
    </row>
    <row r="253" spans="6:7" x14ac:dyDescent="0.25">
      <c r="F253" s="93">
        <v>45294</v>
      </c>
      <c r="G253" s="116">
        <v>4.3739E-2</v>
      </c>
    </row>
    <row r="254" spans="6:7" x14ac:dyDescent="0.25">
      <c r="F254" s="93">
        <v>45295</v>
      </c>
      <c r="G254" s="116">
        <v>4.3739E-2</v>
      </c>
    </row>
    <row r="255" spans="6:7" x14ac:dyDescent="0.25">
      <c r="F255" s="93">
        <v>45296</v>
      </c>
      <c r="G255" s="116">
        <v>4.3739E-2</v>
      </c>
    </row>
    <row r="256" spans="6:7" x14ac:dyDescent="0.25">
      <c r="F256" s="93">
        <v>45299</v>
      </c>
      <c r="G256" s="116">
        <v>4.3739E-2</v>
      </c>
    </row>
    <row r="257" spans="6:7" x14ac:dyDescent="0.25">
      <c r="F257" s="93">
        <v>45300</v>
      </c>
      <c r="G257" s="116">
        <v>4.3739E-2</v>
      </c>
    </row>
    <row r="258" spans="6:7" x14ac:dyDescent="0.25">
      <c r="F258" s="93">
        <v>45301</v>
      </c>
      <c r="G258" s="116">
        <v>4.3739E-2</v>
      </c>
    </row>
    <row r="259" spans="6:7" x14ac:dyDescent="0.25">
      <c r="F259" s="93">
        <v>45302</v>
      </c>
      <c r="G259" s="116">
        <v>4.3739E-2</v>
      </c>
    </row>
    <row r="260" spans="6:7" x14ac:dyDescent="0.25">
      <c r="F260" s="93">
        <v>45303</v>
      </c>
      <c r="G260" s="116">
        <v>4.3739E-2</v>
      </c>
    </row>
    <row r="261" spans="6:7" x14ac:dyDescent="0.25">
      <c r="F261" s="93">
        <v>45306</v>
      </c>
      <c r="G261" s="116">
        <v>4.3739E-2</v>
      </c>
    </row>
    <row r="262" spans="6:7" x14ac:dyDescent="0.25">
      <c r="F262" s="93">
        <v>45307</v>
      </c>
      <c r="G262" s="116">
        <v>4.3739E-2</v>
      </c>
    </row>
    <row r="263" spans="6:7" x14ac:dyDescent="0.25">
      <c r="F263" s="93">
        <v>45308</v>
      </c>
      <c r="G263" s="116">
        <v>4.3739E-2</v>
      </c>
    </row>
    <row r="264" spans="6:7" x14ac:dyDescent="0.25">
      <c r="F264" s="93">
        <v>45309</v>
      </c>
      <c r="G264" s="116">
        <v>4.3739E-2</v>
      </c>
    </row>
    <row r="265" spans="6:7" x14ac:dyDescent="0.25">
      <c r="F265" s="93">
        <v>45310</v>
      </c>
      <c r="G265" s="116">
        <v>4.3739E-2</v>
      </c>
    </row>
    <row r="266" spans="6:7" x14ac:dyDescent="0.25">
      <c r="F266" s="93">
        <v>45313</v>
      </c>
      <c r="G266" s="116">
        <v>4.3739E-2</v>
      </c>
    </row>
    <row r="267" spans="6:7" x14ac:dyDescent="0.25">
      <c r="F267" s="93">
        <v>45314</v>
      </c>
      <c r="G267" s="116">
        <v>4.3739E-2</v>
      </c>
    </row>
    <row r="268" spans="6:7" x14ac:dyDescent="0.25">
      <c r="F268" s="93">
        <v>45315</v>
      </c>
      <c r="G268" s="116">
        <v>4.3739E-2</v>
      </c>
    </row>
    <row r="269" spans="6:7" x14ac:dyDescent="0.25">
      <c r="F269" s="93">
        <v>45316</v>
      </c>
      <c r="G269" s="116">
        <v>4.3739E-2</v>
      </c>
    </row>
    <row r="270" spans="6:7" x14ac:dyDescent="0.25">
      <c r="F270" s="93">
        <v>45317</v>
      </c>
      <c r="G270" s="116">
        <v>4.3739E-2</v>
      </c>
    </row>
    <row r="271" spans="6:7" x14ac:dyDescent="0.25">
      <c r="F271" s="93">
        <v>45320</v>
      </c>
      <c r="G271" s="116">
        <v>4.3739E-2</v>
      </c>
    </row>
    <row r="272" spans="6:7" x14ac:dyDescent="0.25">
      <c r="F272" s="93">
        <v>45321</v>
      </c>
      <c r="G272" s="116">
        <v>4.3739E-2</v>
      </c>
    </row>
    <row r="273" spans="6:7" x14ac:dyDescent="0.25">
      <c r="F273" s="93">
        <v>45322</v>
      </c>
      <c r="G273" s="116">
        <v>4.3739E-2</v>
      </c>
    </row>
    <row r="274" spans="6:7" x14ac:dyDescent="0.25">
      <c r="F274" s="93">
        <v>45323</v>
      </c>
      <c r="G274" s="116">
        <v>4.1957000000000001E-2</v>
      </c>
    </row>
    <row r="275" spans="6:7" x14ac:dyDescent="0.25">
      <c r="F275" s="93">
        <v>45324</v>
      </c>
      <c r="G275" s="116">
        <v>4.1957000000000001E-2</v>
      </c>
    </row>
    <row r="276" spans="6:7" x14ac:dyDescent="0.25">
      <c r="F276" s="93">
        <v>45327</v>
      </c>
      <c r="G276" s="116">
        <v>4.1957000000000001E-2</v>
      </c>
    </row>
    <row r="277" spans="6:7" x14ac:dyDescent="0.25">
      <c r="F277" s="93">
        <v>45328</v>
      </c>
      <c r="G277" s="116">
        <v>4.1957000000000001E-2</v>
      </c>
    </row>
    <row r="278" spans="6:7" x14ac:dyDescent="0.25">
      <c r="F278" s="93">
        <v>45329</v>
      </c>
      <c r="G278" s="116">
        <v>4.1957000000000001E-2</v>
      </c>
    </row>
    <row r="279" spans="6:7" x14ac:dyDescent="0.25">
      <c r="F279" s="93">
        <v>45330</v>
      </c>
      <c r="G279" s="116">
        <v>4.1957000000000001E-2</v>
      </c>
    </row>
    <row r="280" spans="6:7" x14ac:dyDescent="0.25">
      <c r="F280" s="93">
        <v>45331</v>
      </c>
      <c r="G280" s="116">
        <v>4.1957000000000001E-2</v>
      </c>
    </row>
    <row r="281" spans="6:7" x14ac:dyDescent="0.25">
      <c r="F281" s="93">
        <v>45336</v>
      </c>
      <c r="G281" s="116">
        <v>4.1957000000000001E-2</v>
      </c>
    </row>
    <row r="282" spans="6:7" x14ac:dyDescent="0.25">
      <c r="F282" s="93">
        <v>45337</v>
      </c>
      <c r="G282" s="116">
        <v>4.1957000000000001E-2</v>
      </c>
    </row>
    <row r="283" spans="6:7" x14ac:dyDescent="0.25">
      <c r="F283" s="93">
        <v>45338</v>
      </c>
      <c r="G283" s="116">
        <v>4.1957000000000001E-2</v>
      </c>
    </row>
    <row r="284" spans="6:7" x14ac:dyDescent="0.25">
      <c r="F284" s="93">
        <v>45341</v>
      </c>
      <c r="G284" s="116">
        <v>4.1957000000000001E-2</v>
      </c>
    </row>
    <row r="285" spans="6:7" x14ac:dyDescent="0.25">
      <c r="F285" s="93">
        <v>45342</v>
      </c>
      <c r="G285" s="116">
        <v>4.1957000000000001E-2</v>
      </c>
    </row>
    <row r="286" spans="6:7" x14ac:dyDescent="0.25">
      <c r="F286" s="93">
        <v>45343</v>
      </c>
      <c r="G286" s="116">
        <v>4.1957000000000001E-2</v>
      </c>
    </row>
    <row r="287" spans="6:7" x14ac:dyDescent="0.25">
      <c r="F287" s="93">
        <v>45344</v>
      </c>
      <c r="G287" s="116">
        <v>4.1957000000000001E-2</v>
      </c>
    </row>
    <row r="288" spans="6:7" x14ac:dyDescent="0.25">
      <c r="F288" s="93">
        <v>45345</v>
      </c>
      <c r="G288" s="116">
        <v>4.1957000000000001E-2</v>
      </c>
    </row>
    <row r="289" spans="6:7" x14ac:dyDescent="0.25">
      <c r="F289" s="93">
        <v>45348</v>
      </c>
      <c r="G289" s="116">
        <v>4.1957000000000001E-2</v>
      </c>
    </row>
    <row r="290" spans="6:7" x14ac:dyDescent="0.25">
      <c r="F290" s="93">
        <v>45349</v>
      </c>
      <c r="G290" s="116">
        <v>4.1957000000000001E-2</v>
      </c>
    </row>
    <row r="291" spans="6:7" x14ac:dyDescent="0.25">
      <c r="F291" s="93">
        <v>45350</v>
      </c>
      <c r="G291" s="116">
        <v>4.1957000000000001E-2</v>
      </c>
    </row>
    <row r="292" spans="6:7" x14ac:dyDescent="0.25">
      <c r="F292" s="93">
        <v>45351</v>
      </c>
      <c r="G292" s="116">
        <v>4.1957000000000001E-2</v>
      </c>
    </row>
    <row r="293" spans="6:7" x14ac:dyDescent="0.25">
      <c r="F293" s="93">
        <v>45352</v>
      </c>
      <c r="G293" s="116">
        <v>4.1957000000000001E-2</v>
      </c>
    </row>
    <row r="294" spans="6:7" x14ac:dyDescent="0.25">
      <c r="F294" s="93">
        <v>45355</v>
      </c>
      <c r="G294" s="116">
        <v>4.1957000000000001E-2</v>
      </c>
    </row>
    <row r="295" spans="6:7" x14ac:dyDescent="0.25">
      <c r="F295" s="93">
        <v>45356</v>
      </c>
      <c r="G295" s="116">
        <v>4.1957000000000001E-2</v>
      </c>
    </row>
    <row r="296" spans="6:7" x14ac:dyDescent="0.25">
      <c r="F296" s="93">
        <v>45357</v>
      </c>
      <c r="G296" s="116">
        <v>4.1957000000000001E-2</v>
      </c>
    </row>
    <row r="297" spans="6:7" x14ac:dyDescent="0.25">
      <c r="F297" s="93">
        <v>45358</v>
      </c>
      <c r="G297" s="116">
        <v>4.1957000000000001E-2</v>
      </c>
    </row>
    <row r="298" spans="6:7" x14ac:dyDescent="0.25">
      <c r="F298" s="93">
        <v>45359</v>
      </c>
      <c r="G298" s="116">
        <v>4.1957000000000001E-2</v>
      </c>
    </row>
    <row r="299" spans="6:7" x14ac:dyDescent="0.25">
      <c r="F299" s="93">
        <v>45362</v>
      </c>
      <c r="G299" s="116">
        <v>4.1957000000000001E-2</v>
      </c>
    </row>
    <row r="300" spans="6:7" x14ac:dyDescent="0.25">
      <c r="F300" s="93">
        <v>45363</v>
      </c>
      <c r="G300" s="116">
        <v>4.1957000000000001E-2</v>
      </c>
    </row>
    <row r="301" spans="6:7" x14ac:dyDescent="0.25">
      <c r="F301" s="93">
        <v>45364</v>
      </c>
      <c r="G301" s="116">
        <v>4.1957000000000001E-2</v>
      </c>
    </row>
    <row r="302" spans="6:7" x14ac:dyDescent="0.25">
      <c r="F302" s="93">
        <v>45365</v>
      </c>
      <c r="G302" s="116">
        <v>4.1957000000000001E-2</v>
      </c>
    </row>
    <row r="303" spans="6:7" x14ac:dyDescent="0.25">
      <c r="F303" s="93">
        <v>45366</v>
      </c>
      <c r="G303" s="116">
        <v>4.1957000000000001E-2</v>
      </c>
    </row>
    <row r="304" spans="6:7" x14ac:dyDescent="0.25">
      <c r="F304" s="93">
        <v>45369</v>
      </c>
      <c r="G304" s="116">
        <v>4.1957000000000001E-2</v>
      </c>
    </row>
    <row r="305" spans="6:7" x14ac:dyDescent="0.25">
      <c r="F305" s="93">
        <v>45370</v>
      </c>
      <c r="G305" s="116">
        <v>4.1957000000000001E-2</v>
      </c>
    </row>
    <row r="306" spans="6:7" x14ac:dyDescent="0.25">
      <c r="F306" s="93">
        <v>45371</v>
      </c>
      <c r="G306" s="116">
        <v>4.1957000000000001E-2</v>
      </c>
    </row>
    <row r="307" spans="6:7" x14ac:dyDescent="0.25">
      <c r="F307" s="93">
        <v>45372</v>
      </c>
      <c r="G307" s="116">
        <v>4.0168000000000002E-2</v>
      </c>
    </row>
    <row r="308" spans="6:7" x14ac:dyDescent="0.25">
      <c r="F308" s="93">
        <v>45373</v>
      </c>
      <c r="G308" s="116">
        <v>4.0168000000000002E-2</v>
      </c>
    </row>
    <row r="309" spans="6:7" x14ac:dyDescent="0.25">
      <c r="F309" s="93">
        <v>45376</v>
      </c>
      <c r="G309" s="116">
        <v>4.0168000000000002E-2</v>
      </c>
    </row>
    <row r="310" spans="6:7" x14ac:dyDescent="0.25">
      <c r="F310" s="93">
        <v>45377</v>
      </c>
      <c r="G310" s="116">
        <v>4.0168000000000002E-2</v>
      </c>
    </row>
    <row r="311" spans="6:7" x14ac:dyDescent="0.25">
      <c r="F311" s="93">
        <v>45378</v>
      </c>
      <c r="G311" s="116">
        <v>4.0168000000000002E-2</v>
      </c>
    </row>
    <row r="312" spans="6:7" x14ac:dyDescent="0.25">
      <c r="F312" s="93">
        <v>45379</v>
      </c>
      <c r="G312" s="116">
        <v>4.0168000000000002E-2</v>
      </c>
    </row>
    <row r="313" spans="6:7" x14ac:dyDescent="0.25">
      <c r="F313" s="93">
        <v>45383</v>
      </c>
      <c r="G313" s="116">
        <v>4.0168000000000002E-2</v>
      </c>
    </row>
    <row r="314" spans="6:7" x14ac:dyDescent="0.25">
      <c r="F314" s="93">
        <v>45384</v>
      </c>
      <c r="G314" s="116">
        <v>4.0168000000000002E-2</v>
      </c>
    </row>
    <row r="315" spans="6:7" x14ac:dyDescent="0.25">
      <c r="F315" s="93">
        <v>45385</v>
      </c>
      <c r="G315" s="116">
        <v>4.0168000000000002E-2</v>
      </c>
    </row>
    <row r="316" spans="6:7" x14ac:dyDescent="0.25">
      <c r="F316" s="93">
        <v>45386</v>
      </c>
      <c r="G316" s="116">
        <v>4.0168000000000002E-2</v>
      </c>
    </row>
    <row r="317" spans="6:7" x14ac:dyDescent="0.25">
      <c r="F317" s="93">
        <v>45387</v>
      </c>
      <c r="G317" s="116">
        <v>4.0168000000000002E-2</v>
      </c>
    </row>
    <row r="318" spans="6:7" x14ac:dyDescent="0.25">
      <c r="F318" s="93">
        <v>45390</v>
      </c>
      <c r="G318" s="116">
        <v>4.0168000000000002E-2</v>
      </c>
    </row>
    <row r="319" spans="6:7" x14ac:dyDescent="0.25">
      <c r="F319" s="93">
        <v>45391</v>
      </c>
      <c r="G319" s="116">
        <v>4.0168000000000002E-2</v>
      </c>
    </row>
    <row r="320" spans="6:7" x14ac:dyDescent="0.25">
      <c r="F320" s="93">
        <v>45392</v>
      </c>
      <c r="G320" s="116">
        <v>4.0168000000000002E-2</v>
      </c>
    </row>
    <row r="321" spans="6:7" x14ac:dyDescent="0.25">
      <c r="F321" s="93">
        <v>45393</v>
      </c>
      <c r="G321" s="116">
        <v>4.0168000000000002E-2</v>
      </c>
    </row>
    <row r="322" spans="6:7" x14ac:dyDescent="0.25">
      <c r="F322" s="93">
        <v>45394</v>
      </c>
      <c r="G322" s="116">
        <v>4.0168000000000002E-2</v>
      </c>
    </row>
    <row r="323" spans="6:7" x14ac:dyDescent="0.25">
      <c r="F323" s="93">
        <v>45397</v>
      </c>
      <c r="G323" s="116">
        <v>4.0168000000000002E-2</v>
      </c>
    </row>
    <row r="324" spans="6:7" x14ac:dyDescent="0.25">
      <c r="F324" s="93">
        <v>45398</v>
      </c>
      <c r="G324" s="116">
        <v>4.0168000000000002E-2</v>
      </c>
    </row>
    <row r="325" spans="6:7" x14ac:dyDescent="0.25">
      <c r="F325" s="93">
        <v>45399</v>
      </c>
      <c r="G325" s="116">
        <v>4.0168000000000002E-2</v>
      </c>
    </row>
    <row r="326" spans="6:7" x14ac:dyDescent="0.25">
      <c r="F326" s="93">
        <v>45400</v>
      </c>
      <c r="G326" s="116">
        <v>4.0168000000000002E-2</v>
      </c>
    </row>
    <row r="327" spans="6:7" x14ac:dyDescent="0.25">
      <c r="F327" s="93">
        <v>45401</v>
      </c>
      <c r="G327" s="116">
        <v>4.0168000000000002E-2</v>
      </c>
    </row>
    <row r="328" spans="6:7" x14ac:dyDescent="0.25">
      <c r="F328" s="93">
        <v>45404</v>
      </c>
      <c r="G328" s="116">
        <v>4.0168000000000002E-2</v>
      </c>
    </row>
    <row r="329" spans="6:7" x14ac:dyDescent="0.25">
      <c r="F329" s="93">
        <v>45405</v>
      </c>
      <c r="G329" s="116">
        <v>4.0168000000000002E-2</v>
      </c>
    </row>
    <row r="330" spans="6:7" x14ac:dyDescent="0.25">
      <c r="F330" s="93">
        <v>45406</v>
      </c>
      <c r="G330" s="116">
        <v>4.0168000000000002E-2</v>
      </c>
    </row>
    <row r="331" spans="6:7" x14ac:dyDescent="0.25">
      <c r="F331" s="93">
        <v>45407</v>
      </c>
      <c r="G331" s="116">
        <v>4.0168000000000002E-2</v>
      </c>
    </row>
    <row r="332" spans="6:7" x14ac:dyDescent="0.25">
      <c r="F332" s="93">
        <v>45408</v>
      </c>
      <c r="G332" s="116">
        <v>4.0168000000000002E-2</v>
      </c>
    </row>
    <row r="333" spans="6:7" x14ac:dyDescent="0.25">
      <c r="F333" s="93">
        <v>45411</v>
      </c>
      <c r="G333" s="116">
        <v>4.0168000000000002E-2</v>
      </c>
    </row>
    <row r="334" spans="6:7" x14ac:dyDescent="0.25">
      <c r="F334" s="93">
        <v>45412</v>
      </c>
      <c r="G334" s="116">
        <v>4.0168000000000002E-2</v>
      </c>
    </row>
    <row r="335" spans="6:7" x14ac:dyDescent="0.25">
      <c r="F335" s="93">
        <v>45414</v>
      </c>
      <c r="G335" s="116">
        <v>4.0168000000000002E-2</v>
      </c>
    </row>
    <row r="336" spans="6:7" x14ac:dyDescent="0.25">
      <c r="F336" s="93">
        <v>45415</v>
      </c>
      <c r="G336" s="116">
        <v>4.0168000000000002E-2</v>
      </c>
    </row>
    <row r="337" spans="6:7" x14ac:dyDescent="0.25">
      <c r="F337" s="93">
        <v>45418</v>
      </c>
      <c r="G337" s="116">
        <v>4.0168000000000002E-2</v>
      </c>
    </row>
    <row r="338" spans="6:7" x14ac:dyDescent="0.25">
      <c r="F338" s="93">
        <v>45419</v>
      </c>
      <c r="G338" s="116">
        <v>4.0168000000000002E-2</v>
      </c>
    </row>
    <row r="339" spans="6:7" x14ac:dyDescent="0.25">
      <c r="F339" s="93">
        <v>45420</v>
      </c>
      <c r="G339" s="116">
        <v>4.0168000000000002E-2</v>
      </c>
    </row>
    <row r="340" spans="6:7" x14ac:dyDescent="0.25">
      <c r="F340" s="93">
        <v>45421</v>
      </c>
      <c r="G340" s="116">
        <v>3.9269999999999999E-2</v>
      </c>
    </row>
    <row r="341" spans="6:7" x14ac:dyDescent="0.25">
      <c r="F341" s="93">
        <v>45422</v>
      </c>
      <c r="G341" s="116">
        <v>3.9269999999999999E-2</v>
      </c>
    </row>
    <row r="342" spans="6:7" x14ac:dyDescent="0.25">
      <c r="F342" s="93">
        <v>45425</v>
      </c>
      <c r="G342" s="116">
        <v>3.9269999999999999E-2</v>
      </c>
    </row>
    <row r="343" spans="6:7" x14ac:dyDescent="0.25">
      <c r="F343" s="93">
        <v>45426</v>
      </c>
      <c r="G343" s="116">
        <v>3.9269999999999999E-2</v>
      </c>
    </row>
    <row r="344" spans="6:7" x14ac:dyDescent="0.25">
      <c r="F344" s="93">
        <v>45427</v>
      </c>
      <c r="G344" s="116">
        <v>3.9269999999999999E-2</v>
      </c>
    </row>
    <row r="345" spans="6:7" x14ac:dyDescent="0.25">
      <c r="F345" s="93">
        <v>45428</v>
      </c>
      <c r="G345" s="116">
        <v>3.9269999999999999E-2</v>
      </c>
    </row>
    <row r="346" spans="6:7" x14ac:dyDescent="0.25">
      <c r="F346" s="93">
        <v>45429</v>
      </c>
      <c r="G346" s="116">
        <v>3.9269999999999999E-2</v>
      </c>
    </row>
    <row r="347" spans="6:7" x14ac:dyDescent="0.25">
      <c r="F347" s="93">
        <v>45432</v>
      </c>
      <c r="G347" s="116">
        <v>3.9269999999999999E-2</v>
      </c>
    </row>
    <row r="348" spans="6:7" x14ac:dyDescent="0.25">
      <c r="F348" s="93">
        <v>45433</v>
      </c>
      <c r="G348" s="116">
        <v>3.9269999999999999E-2</v>
      </c>
    </row>
    <row r="349" spans="6:7" x14ac:dyDescent="0.25">
      <c r="F349" s="93">
        <v>45434</v>
      </c>
      <c r="G349" s="116">
        <v>3.9269999999999999E-2</v>
      </c>
    </row>
    <row r="350" spans="6:7" x14ac:dyDescent="0.25">
      <c r="F350" s="93">
        <v>45435</v>
      </c>
      <c r="G350" s="116">
        <v>3.9269999999999999E-2</v>
      </c>
    </row>
    <row r="351" spans="6:7" x14ac:dyDescent="0.25">
      <c r="F351" s="93">
        <v>45436</v>
      </c>
      <c r="G351" s="116">
        <v>3.9269999999999999E-2</v>
      </c>
    </row>
    <row r="352" spans="6:7" x14ac:dyDescent="0.25">
      <c r="F352" s="93">
        <v>45439</v>
      </c>
      <c r="G352" s="116">
        <v>3.9269999999999999E-2</v>
      </c>
    </row>
    <row r="353" spans="6:7" x14ac:dyDescent="0.25">
      <c r="F353" s="93">
        <v>45440</v>
      </c>
      <c r="G353" s="116">
        <v>3.9269999999999999E-2</v>
      </c>
    </row>
    <row r="354" spans="6:7" x14ac:dyDescent="0.25">
      <c r="F354" s="93">
        <v>45441</v>
      </c>
      <c r="G354" s="116">
        <v>3.9269999999999999E-2</v>
      </c>
    </row>
    <row r="355" spans="6:7" x14ac:dyDescent="0.25">
      <c r="F355" s="93">
        <v>45443</v>
      </c>
      <c r="G355" s="116">
        <v>3.9269999999999999E-2</v>
      </c>
    </row>
    <row r="356" spans="6:7" x14ac:dyDescent="0.25">
      <c r="F356" s="93">
        <v>45446</v>
      </c>
      <c r="G356" s="116">
        <v>3.9269999999999999E-2</v>
      </c>
    </row>
    <row r="357" spans="6:7" x14ac:dyDescent="0.25">
      <c r="F357" s="93">
        <v>45447</v>
      </c>
      <c r="G357" s="116">
        <v>3.9269999999999999E-2</v>
      </c>
    </row>
    <row r="358" spans="6:7" x14ac:dyDescent="0.25">
      <c r="F358" s="93">
        <v>45448</v>
      </c>
      <c r="G358" s="116">
        <v>3.9269999999999999E-2</v>
      </c>
    </row>
    <row r="359" spans="6:7" x14ac:dyDescent="0.25">
      <c r="F359" s="93">
        <v>45449</v>
      </c>
      <c r="G359" s="116">
        <v>3.9269999999999999E-2</v>
      </c>
    </row>
    <row r="360" spans="6:7" x14ac:dyDescent="0.25">
      <c r="F360" s="93">
        <v>45450</v>
      </c>
      <c r="G360" s="116">
        <v>3.9269999999999999E-2</v>
      </c>
    </row>
    <row r="361" spans="6:7" x14ac:dyDescent="0.25">
      <c r="F361" s="93">
        <v>45453</v>
      </c>
      <c r="G361" s="116">
        <v>3.9269999999999999E-2</v>
      </c>
    </row>
    <row r="362" spans="6:7" x14ac:dyDescent="0.25">
      <c r="F362" s="93">
        <v>45454</v>
      </c>
      <c r="G362" s="116">
        <v>3.9269999999999999E-2</v>
      </c>
    </row>
    <row r="363" spans="6:7" x14ac:dyDescent="0.25">
      <c r="F363" s="93">
        <v>45455</v>
      </c>
      <c r="G363" s="116">
        <v>3.9269999999999999E-2</v>
      </c>
    </row>
    <row r="364" spans="6:7" x14ac:dyDescent="0.25">
      <c r="F364" s="93">
        <v>45456</v>
      </c>
      <c r="G364" s="116">
        <v>3.9269999999999999E-2</v>
      </c>
    </row>
    <row r="365" spans="6:7" x14ac:dyDescent="0.25">
      <c r="F365" s="93">
        <v>45457</v>
      </c>
      <c r="G365" s="116">
        <v>3.9269999999999999E-2</v>
      </c>
    </row>
    <row r="366" spans="6:7" x14ac:dyDescent="0.25">
      <c r="F366" s="93">
        <v>45460</v>
      </c>
      <c r="G366" s="116">
        <v>3.9269999999999999E-2</v>
      </c>
    </row>
    <row r="367" spans="6:7" x14ac:dyDescent="0.25">
      <c r="F367" s="93">
        <v>45461</v>
      </c>
      <c r="G367" s="116">
        <v>3.9269999999999999E-2</v>
      </c>
    </row>
    <row r="368" spans="6:7" x14ac:dyDescent="0.25">
      <c r="F368" s="93">
        <v>45462</v>
      </c>
      <c r="G368" s="116">
        <v>3.9269999999999999E-2</v>
      </c>
    </row>
    <row r="369" spans="6:7" x14ac:dyDescent="0.25">
      <c r="F369" s="93">
        <v>45463</v>
      </c>
      <c r="G369" s="116">
        <v>3.9269999999999999E-2</v>
      </c>
    </row>
    <row r="370" spans="6:7" x14ac:dyDescent="0.25">
      <c r="F370" s="93">
        <v>45464</v>
      </c>
      <c r="G370" s="116">
        <v>3.9269999999999999E-2</v>
      </c>
    </row>
    <row r="371" spans="6:7" x14ac:dyDescent="0.25">
      <c r="F371" s="93">
        <v>45467</v>
      </c>
      <c r="G371" s="116">
        <v>3.9269999999999999E-2</v>
      </c>
    </row>
    <row r="372" spans="6:7" x14ac:dyDescent="0.25">
      <c r="F372" s="93">
        <v>45468</v>
      </c>
      <c r="G372" s="116">
        <v>3.9269999999999999E-2</v>
      </c>
    </row>
    <row r="373" spans="6:7" x14ac:dyDescent="0.25">
      <c r="F373" s="93">
        <v>45469</v>
      </c>
      <c r="G373" s="116">
        <v>3.9269999999999999E-2</v>
      </c>
    </row>
    <row r="374" spans="6:7" x14ac:dyDescent="0.25">
      <c r="F374" s="93">
        <v>45470</v>
      </c>
      <c r="G374" s="116">
        <v>3.9269999999999999E-2</v>
      </c>
    </row>
    <row r="375" spans="6:7" x14ac:dyDescent="0.25">
      <c r="F375" s="93">
        <v>45471</v>
      </c>
      <c r="G375" s="116">
        <v>3.9269999999999999E-2</v>
      </c>
    </row>
    <row r="376" spans="6:7" x14ac:dyDescent="0.25">
      <c r="F376" s="93">
        <v>45474</v>
      </c>
      <c r="G376" s="116">
        <v>3.9269999999999999E-2</v>
      </c>
    </row>
    <row r="377" spans="6:7" x14ac:dyDescent="0.25">
      <c r="F377" s="93">
        <v>45475</v>
      </c>
      <c r="G377" s="116">
        <v>3.9269999999999999E-2</v>
      </c>
    </row>
    <row r="378" spans="6:7" x14ac:dyDescent="0.25">
      <c r="F378" s="93">
        <v>45476</v>
      </c>
      <c r="G378" s="116">
        <v>3.9269999999999999E-2</v>
      </c>
    </row>
    <row r="379" spans="6:7" x14ac:dyDescent="0.25">
      <c r="F379" s="93">
        <v>45477</v>
      </c>
      <c r="G379" s="116">
        <v>3.9269999999999999E-2</v>
      </c>
    </row>
    <row r="380" spans="6:7" x14ac:dyDescent="0.25">
      <c r="F380" s="93">
        <v>45478</v>
      </c>
      <c r="G380" s="116">
        <v>3.9269999999999999E-2</v>
      </c>
    </row>
    <row r="381" spans="6:7" x14ac:dyDescent="0.25">
      <c r="F381" s="93">
        <v>45481</v>
      </c>
      <c r="G381" s="116">
        <v>3.9269999999999999E-2</v>
      </c>
    </row>
    <row r="382" spans="6:7" x14ac:dyDescent="0.25">
      <c r="F382" s="93">
        <v>45482</v>
      </c>
      <c r="G382" s="116">
        <v>3.9269999999999999E-2</v>
      </c>
    </row>
    <row r="383" spans="6:7" x14ac:dyDescent="0.25">
      <c r="F383" s="93">
        <v>45483</v>
      </c>
      <c r="G383" s="116">
        <v>3.9269999999999999E-2</v>
      </c>
    </row>
    <row r="384" spans="6:7" x14ac:dyDescent="0.25">
      <c r="F384" s="93">
        <v>45484</v>
      </c>
      <c r="G384" s="116">
        <v>3.9269999999999999E-2</v>
      </c>
    </row>
    <row r="385" spans="6:7" x14ac:dyDescent="0.25">
      <c r="F385" s="93">
        <v>45485</v>
      </c>
      <c r="G385" s="116">
        <v>3.9269999999999999E-2</v>
      </c>
    </row>
    <row r="386" spans="6:7" x14ac:dyDescent="0.25">
      <c r="F386" s="93">
        <v>45488</v>
      </c>
      <c r="G386" s="116">
        <v>3.9269999999999999E-2</v>
      </c>
    </row>
    <row r="387" spans="6:7" x14ac:dyDescent="0.25">
      <c r="F387" s="93">
        <v>45489</v>
      </c>
      <c r="G387" s="116">
        <v>3.9269999999999999E-2</v>
      </c>
    </row>
    <row r="388" spans="6:7" x14ac:dyDescent="0.25">
      <c r="F388" s="93">
        <v>45490</v>
      </c>
      <c r="G388" s="116">
        <v>3.9269999999999999E-2</v>
      </c>
    </row>
    <row r="389" spans="6:7" x14ac:dyDescent="0.25">
      <c r="F389" s="93">
        <v>45491</v>
      </c>
      <c r="G389" s="116">
        <v>3.9269999999999999E-2</v>
      </c>
    </row>
    <row r="390" spans="6:7" x14ac:dyDescent="0.25">
      <c r="F390" s="93">
        <v>45492</v>
      </c>
      <c r="G390" s="116">
        <v>3.9269999999999999E-2</v>
      </c>
    </row>
    <row r="391" spans="6:7" x14ac:dyDescent="0.25">
      <c r="F391" s="93">
        <v>45495</v>
      </c>
      <c r="G391" s="116">
        <v>3.9269999999999999E-2</v>
      </c>
    </row>
    <row r="392" spans="6:7" x14ac:dyDescent="0.25">
      <c r="F392" s="93">
        <v>45496</v>
      </c>
      <c r="G392" s="116">
        <v>3.9269999999999999E-2</v>
      </c>
    </row>
    <row r="393" spans="6:7" x14ac:dyDescent="0.25">
      <c r="F393" s="93">
        <v>45497</v>
      </c>
      <c r="G393" s="116">
        <v>3.9269999999999999E-2</v>
      </c>
    </row>
    <row r="394" spans="6:7" x14ac:dyDescent="0.25">
      <c r="F394" s="93">
        <v>45498</v>
      </c>
      <c r="G394" s="116">
        <v>3.9269999999999999E-2</v>
      </c>
    </row>
    <row r="395" spans="6:7" x14ac:dyDescent="0.25">
      <c r="F395" s="93">
        <v>45499</v>
      </c>
      <c r="G395" s="116">
        <v>3.9269999999999999E-2</v>
      </c>
    </row>
    <row r="396" spans="6:7" x14ac:dyDescent="0.25">
      <c r="F396" s="93">
        <v>45502</v>
      </c>
      <c r="G396" s="116">
        <v>3.9269999999999999E-2</v>
      </c>
    </row>
    <row r="397" spans="6:7" x14ac:dyDescent="0.25">
      <c r="F397" s="93">
        <v>45503</v>
      </c>
      <c r="G397" s="116">
        <v>3.9269999999999999E-2</v>
      </c>
    </row>
    <row r="398" spans="6:7" x14ac:dyDescent="0.25">
      <c r="F398" s="93">
        <v>45504</v>
      </c>
      <c r="G398" s="116">
        <v>3.9269999999999999E-2</v>
      </c>
    </row>
    <row r="399" spans="6:7" x14ac:dyDescent="0.25">
      <c r="F399" s="93">
        <v>45505</v>
      </c>
      <c r="G399" s="116">
        <v>3.9269999999999999E-2</v>
      </c>
    </row>
    <row r="400" spans="6:7" x14ac:dyDescent="0.25">
      <c r="F400" s="93">
        <v>45506</v>
      </c>
      <c r="G400" s="116">
        <v>3.9269999999999999E-2</v>
      </c>
    </row>
    <row r="401" spans="6:7" x14ac:dyDescent="0.25">
      <c r="F401" s="93">
        <v>45509</v>
      </c>
      <c r="G401" s="116">
        <v>3.9269999999999999E-2</v>
      </c>
    </row>
    <row r="402" spans="6:7" x14ac:dyDescent="0.25">
      <c r="F402" s="93">
        <v>45510</v>
      </c>
      <c r="G402" s="116">
        <v>3.9269999999999999E-2</v>
      </c>
    </row>
    <row r="403" spans="6:7" x14ac:dyDescent="0.25">
      <c r="F403" s="93">
        <v>45511</v>
      </c>
      <c r="G403" s="116">
        <v>3.9269999999999999E-2</v>
      </c>
    </row>
    <row r="404" spans="6:7" x14ac:dyDescent="0.25">
      <c r="F404" s="93">
        <v>45512</v>
      </c>
      <c r="G404" s="116">
        <v>3.9269999999999999E-2</v>
      </c>
    </row>
    <row r="405" spans="6:7" x14ac:dyDescent="0.25">
      <c r="F405" s="93">
        <v>45513</v>
      </c>
      <c r="G405" s="116">
        <v>3.9269999999999999E-2</v>
      </c>
    </row>
    <row r="406" spans="6:7" x14ac:dyDescent="0.25">
      <c r="F406" s="93">
        <v>45516</v>
      </c>
      <c r="G406" s="116">
        <v>3.9269999999999999E-2</v>
      </c>
    </row>
    <row r="407" spans="6:7" x14ac:dyDescent="0.25">
      <c r="F407" s="93">
        <v>45517</v>
      </c>
      <c r="G407" s="116">
        <v>3.9269999999999999E-2</v>
      </c>
    </row>
    <row r="408" spans="6:7" x14ac:dyDescent="0.25">
      <c r="F408" s="93">
        <v>45518</v>
      </c>
      <c r="G408" s="116">
        <v>3.9269999999999999E-2</v>
      </c>
    </row>
    <row r="409" spans="6:7" x14ac:dyDescent="0.25">
      <c r="F409" s="93">
        <v>45519</v>
      </c>
      <c r="G409" s="116">
        <v>3.9269999999999999E-2</v>
      </c>
    </row>
    <row r="410" spans="6:7" x14ac:dyDescent="0.25">
      <c r="F410" s="93">
        <v>45520</v>
      </c>
      <c r="G410" s="116">
        <v>3.9269999999999999E-2</v>
      </c>
    </row>
    <row r="411" spans="6:7" x14ac:dyDescent="0.25">
      <c r="F411" s="93">
        <v>45523</v>
      </c>
      <c r="G411" s="116">
        <v>3.9269999999999999E-2</v>
      </c>
    </row>
    <row r="412" spans="6:7" x14ac:dyDescent="0.25">
      <c r="F412" s="93">
        <v>45524</v>
      </c>
      <c r="G412" s="116">
        <v>3.9269999999999999E-2</v>
      </c>
    </row>
    <row r="413" spans="6:7" x14ac:dyDescent="0.25">
      <c r="F413" s="93">
        <v>45525</v>
      </c>
      <c r="G413" s="116">
        <v>3.9269999999999999E-2</v>
      </c>
    </row>
    <row r="414" spans="6:7" x14ac:dyDescent="0.25">
      <c r="F414" s="93">
        <v>45526</v>
      </c>
      <c r="G414" s="116">
        <v>3.9269999999999999E-2</v>
      </c>
    </row>
    <row r="415" spans="6:7" x14ac:dyDescent="0.25">
      <c r="F415" s="93">
        <v>45527</v>
      </c>
      <c r="G415" s="116">
        <v>3.9269999999999999E-2</v>
      </c>
    </row>
    <row r="416" spans="6:7" x14ac:dyDescent="0.25">
      <c r="F416" s="93">
        <v>45530</v>
      </c>
      <c r="G416" s="116">
        <v>3.9269999999999999E-2</v>
      </c>
    </row>
    <row r="417" spans="6:7" x14ac:dyDescent="0.25">
      <c r="F417" s="93">
        <v>45531</v>
      </c>
      <c r="G417" s="116">
        <v>3.9269999999999999E-2</v>
      </c>
    </row>
    <row r="418" spans="6:7" x14ac:dyDescent="0.25">
      <c r="F418" s="93">
        <v>45532</v>
      </c>
      <c r="G418" s="116">
        <v>3.9269999999999999E-2</v>
      </c>
    </row>
    <row r="419" spans="6:7" x14ac:dyDescent="0.25">
      <c r="F419" s="93">
        <v>45533</v>
      </c>
      <c r="G419" s="116">
        <v>3.9269999999999999E-2</v>
      </c>
    </row>
    <row r="420" spans="6:7" x14ac:dyDescent="0.25">
      <c r="F420" s="93">
        <v>45534</v>
      </c>
      <c r="G420" s="116">
        <v>3.9269999999999999E-2</v>
      </c>
    </row>
    <row r="421" spans="6:7" x14ac:dyDescent="0.25">
      <c r="F421" s="93">
        <v>45537</v>
      </c>
      <c r="G421" s="116">
        <v>3.9269999999999999E-2</v>
      </c>
    </row>
    <row r="422" spans="6:7" x14ac:dyDescent="0.25">
      <c r="F422" s="93">
        <v>45538</v>
      </c>
      <c r="G422" s="116">
        <v>3.9269999999999999E-2</v>
      </c>
    </row>
    <row r="423" spans="6:7" x14ac:dyDescent="0.25">
      <c r="F423" s="93">
        <v>45539</v>
      </c>
      <c r="G423" s="116">
        <v>3.9269999999999999E-2</v>
      </c>
    </row>
    <row r="424" spans="6:7" x14ac:dyDescent="0.25">
      <c r="F424" s="93">
        <v>45540</v>
      </c>
      <c r="G424" s="116">
        <v>3.9269999999999999E-2</v>
      </c>
    </row>
    <row r="425" spans="6:7" x14ac:dyDescent="0.25">
      <c r="F425" s="93">
        <v>45541</v>
      </c>
      <c r="G425" s="116">
        <v>3.9269999999999999E-2</v>
      </c>
    </row>
    <row r="426" spans="6:7" x14ac:dyDescent="0.25">
      <c r="F426" s="93">
        <v>45544</v>
      </c>
      <c r="G426" s="116">
        <v>3.9269999999999999E-2</v>
      </c>
    </row>
    <row r="427" spans="6:7" x14ac:dyDescent="0.25">
      <c r="F427" s="93">
        <v>45545</v>
      </c>
      <c r="G427" s="116">
        <v>3.9269999999999999E-2</v>
      </c>
    </row>
    <row r="428" spans="6:7" x14ac:dyDescent="0.25">
      <c r="F428" s="93">
        <v>45546</v>
      </c>
      <c r="G428" s="116">
        <v>3.9269999999999999E-2</v>
      </c>
    </row>
    <row r="429" spans="6:7" x14ac:dyDescent="0.25">
      <c r="F429" s="93">
        <v>45547</v>
      </c>
      <c r="G429" s="116">
        <v>3.9269999999999999E-2</v>
      </c>
    </row>
    <row r="430" spans="6:7" x14ac:dyDescent="0.25">
      <c r="F430" s="93">
        <v>45548</v>
      </c>
      <c r="G430" s="116">
        <v>3.9269999999999999E-2</v>
      </c>
    </row>
    <row r="431" spans="6:7" x14ac:dyDescent="0.25">
      <c r="F431" s="93">
        <v>45551</v>
      </c>
      <c r="G431" s="116">
        <v>3.9269999999999999E-2</v>
      </c>
    </row>
    <row r="432" spans="6:7" x14ac:dyDescent="0.25">
      <c r="F432" s="93">
        <v>45552</v>
      </c>
      <c r="G432" s="116">
        <v>3.9269999999999999E-2</v>
      </c>
    </row>
    <row r="433" spans="6:7" x14ac:dyDescent="0.25">
      <c r="F433" s="93">
        <v>45553</v>
      </c>
      <c r="G433" s="116">
        <v>3.9269999999999999E-2</v>
      </c>
    </row>
    <row r="434" spans="6:7" x14ac:dyDescent="0.25">
      <c r="F434" s="93">
        <v>45554</v>
      </c>
      <c r="G434" s="116">
        <v>4.0168000000000002E-2</v>
      </c>
    </row>
    <row r="435" spans="6:7" x14ac:dyDescent="0.25">
      <c r="F435" s="93">
        <v>45555</v>
      </c>
      <c r="G435" s="116">
        <v>4.0168000000000002E-2</v>
      </c>
    </row>
    <row r="436" spans="6:7" x14ac:dyDescent="0.25">
      <c r="F436" s="93">
        <v>45558</v>
      </c>
      <c r="G436" s="116">
        <v>4.0168000000000002E-2</v>
      </c>
    </row>
    <row r="437" spans="6:7" x14ac:dyDescent="0.25">
      <c r="F437" s="93">
        <v>45559</v>
      </c>
      <c r="G437" s="116">
        <v>4.0168000000000002E-2</v>
      </c>
    </row>
    <row r="438" spans="6:7" x14ac:dyDescent="0.25">
      <c r="F438" s="93">
        <v>45560</v>
      </c>
      <c r="G438" s="116">
        <v>4.0168000000000002E-2</v>
      </c>
    </row>
    <row r="439" spans="6:7" x14ac:dyDescent="0.25">
      <c r="F439" s="93">
        <v>45561</v>
      </c>
      <c r="G439" s="116">
        <v>4.0168000000000002E-2</v>
      </c>
    </row>
    <row r="440" spans="6:7" x14ac:dyDescent="0.25">
      <c r="F440" s="93">
        <v>45562</v>
      </c>
      <c r="G440" s="116">
        <v>4.0168000000000002E-2</v>
      </c>
    </row>
    <row r="441" spans="6:7" x14ac:dyDescent="0.25">
      <c r="F441" s="93">
        <v>45565</v>
      </c>
      <c r="G441" s="116">
        <v>4.0168000000000002E-2</v>
      </c>
    </row>
    <row r="442" spans="6:7" x14ac:dyDescent="0.25">
      <c r="F442" s="93">
        <v>45566</v>
      </c>
      <c r="G442" s="116">
        <v>4.0168000000000002E-2</v>
      </c>
    </row>
    <row r="443" spans="6:7" x14ac:dyDescent="0.25">
      <c r="F443" s="93">
        <v>45567</v>
      </c>
      <c r="G443" s="116">
        <v>4.0168000000000002E-2</v>
      </c>
    </row>
    <row r="444" spans="6:7" x14ac:dyDescent="0.25">
      <c r="F444" s="93">
        <v>45568</v>
      </c>
      <c r="G444" s="116">
        <v>4.0168000000000002E-2</v>
      </c>
    </row>
    <row r="445" spans="6:7" x14ac:dyDescent="0.25">
      <c r="F445" s="93">
        <v>45569</v>
      </c>
      <c r="G445" s="116">
        <v>4.0168000000000002E-2</v>
      </c>
    </row>
    <row r="446" spans="6:7" x14ac:dyDescent="0.25">
      <c r="F446" s="93">
        <v>45572</v>
      </c>
      <c r="G446" s="116">
        <v>4.0168000000000002E-2</v>
      </c>
    </row>
    <row r="447" spans="6:7" x14ac:dyDescent="0.25">
      <c r="F447" s="93">
        <v>45573</v>
      </c>
      <c r="G447" s="116">
        <v>4.0168000000000002E-2</v>
      </c>
    </row>
    <row r="448" spans="6:7" x14ac:dyDescent="0.25">
      <c r="F448" s="93">
        <v>45574</v>
      </c>
      <c r="G448" s="116">
        <v>4.0168000000000002E-2</v>
      </c>
    </row>
    <row r="449" spans="6:7" x14ac:dyDescent="0.25">
      <c r="F449" s="93">
        <v>45575</v>
      </c>
      <c r="G449" s="116">
        <v>4.0168000000000002E-2</v>
      </c>
    </row>
    <row r="450" spans="6:7" x14ac:dyDescent="0.25">
      <c r="F450" s="93">
        <v>45576</v>
      </c>
      <c r="G450" s="116">
        <v>4.0168000000000002E-2</v>
      </c>
    </row>
    <row r="451" spans="6:7" x14ac:dyDescent="0.25">
      <c r="F451" s="93">
        <v>45579</v>
      </c>
      <c r="G451" s="116">
        <v>4.0168000000000002E-2</v>
      </c>
    </row>
    <row r="452" spans="6:7" x14ac:dyDescent="0.25">
      <c r="F452" s="93">
        <v>45580</v>
      </c>
      <c r="G452" s="116">
        <v>4.0168000000000002E-2</v>
      </c>
    </row>
    <row r="453" spans="6:7" x14ac:dyDescent="0.25">
      <c r="F453" s="93">
        <v>45581</v>
      </c>
      <c r="G453" s="116">
        <v>4.0168000000000002E-2</v>
      </c>
    </row>
    <row r="454" spans="6:7" x14ac:dyDescent="0.25">
      <c r="F454" s="93">
        <v>45582</v>
      </c>
      <c r="G454" s="116">
        <v>4.0168000000000002E-2</v>
      </c>
    </row>
    <row r="455" spans="6:7" x14ac:dyDescent="0.25">
      <c r="F455" s="93">
        <v>45583</v>
      </c>
      <c r="G455" s="116">
        <v>4.0168000000000002E-2</v>
      </c>
    </row>
    <row r="456" spans="6:7" x14ac:dyDescent="0.25">
      <c r="F456" s="93">
        <v>45586</v>
      </c>
      <c r="G456" s="116">
        <v>4.0168000000000002E-2</v>
      </c>
    </row>
    <row r="457" spans="6:7" x14ac:dyDescent="0.25">
      <c r="F457" s="93">
        <v>45587</v>
      </c>
      <c r="G457" s="116">
        <v>4.0168000000000002E-2</v>
      </c>
    </row>
    <row r="458" spans="6:7" x14ac:dyDescent="0.25">
      <c r="F458" s="93">
        <v>45588</v>
      </c>
      <c r="G458" s="116">
        <v>4.0168000000000002E-2</v>
      </c>
    </row>
    <row r="459" spans="6:7" x14ac:dyDescent="0.25">
      <c r="F459" s="93">
        <v>45589</v>
      </c>
      <c r="G459" s="116">
        <v>4.0168000000000002E-2</v>
      </c>
    </row>
    <row r="460" spans="6:7" x14ac:dyDescent="0.25">
      <c r="F460" s="93">
        <v>45590</v>
      </c>
      <c r="G460" s="116">
        <v>4.0168000000000002E-2</v>
      </c>
    </row>
    <row r="461" spans="6:7" x14ac:dyDescent="0.25">
      <c r="F461" s="93">
        <v>45593</v>
      </c>
      <c r="G461" s="116">
        <v>4.0168000000000002E-2</v>
      </c>
    </row>
    <row r="462" spans="6:7" x14ac:dyDescent="0.25">
      <c r="F462" s="93">
        <v>45594</v>
      </c>
      <c r="G462" s="116">
        <v>4.0168000000000002E-2</v>
      </c>
    </row>
    <row r="463" spans="6:7" x14ac:dyDescent="0.25">
      <c r="F463" s="93">
        <v>45595</v>
      </c>
      <c r="G463" s="116">
        <v>4.0168000000000002E-2</v>
      </c>
    </row>
    <row r="464" spans="6:7" x14ac:dyDescent="0.25">
      <c r="F464" s="93">
        <v>45596</v>
      </c>
      <c r="G464" s="116">
        <v>4.0168000000000002E-2</v>
      </c>
    </row>
    <row r="465" spans="6:7" x14ac:dyDescent="0.25">
      <c r="F465" s="93">
        <v>45597</v>
      </c>
      <c r="G465" s="116">
        <v>4.0168000000000002E-2</v>
      </c>
    </row>
    <row r="466" spans="6:7" x14ac:dyDescent="0.25">
      <c r="F466" s="93">
        <v>45600</v>
      </c>
      <c r="G466" s="116">
        <v>4.0168000000000002E-2</v>
      </c>
    </row>
    <row r="467" spans="6:7" x14ac:dyDescent="0.25">
      <c r="F467" s="93">
        <v>45601</v>
      </c>
      <c r="G467" s="116">
        <v>4.0168000000000002E-2</v>
      </c>
    </row>
    <row r="468" spans="6:7" x14ac:dyDescent="0.25">
      <c r="F468" s="93">
        <v>45602</v>
      </c>
      <c r="G468" s="116">
        <v>4.0168000000000002E-2</v>
      </c>
    </row>
    <row r="469" spans="6:7" x14ac:dyDescent="0.25">
      <c r="F469" s="93">
        <v>45603</v>
      </c>
      <c r="G469" s="116">
        <v>4.1957000000000001E-2</v>
      </c>
    </row>
    <row r="470" spans="6:7" x14ac:dyDescent="0.25">
      <c r="F470" s="93">
        <v>45604</v>
      </c>
      <c r="G470" s="116">
        <v>4.1957000000000001E-2</v>
      </c>
    </row>
    <row r="471" spans="6:7" x14ac:dyDescent="0.25">
      <c r="F471" s="93">
        <v>45607</v>
      </c>
      <c r="G471" s="116">
        <v>4.1957000000000001E-2</v>
      </c>
    </row>
    <row r="472" spans="6:7" x14ac:dyDescent="0.25">
      <c r="F472" s="93">
        <v>45608</v>
      </c>
      <c r="G472" s="116">
        <v>4.1957000000000001E-2</v>
      </c>
    </row>
    <row r="473" spans="6:7" x14ac:dyDescent="0.25">
      <c r="F473" s="93">
        <v>45609</v>
      </c>
      <c r="G473" s="116">
        <v>4.1957000000000001E-2</v>
      </c>
    </row>
    <row r="474" spans="6:7" x14ac:dyDescent="0.25">
      <c r="F474" s="93">
        <v>45610</v>
      </c>
      <c r="G474" s="116">
        <v>4.1957000000000001E-2</v>
      </c>
    </row>
    <row r="475" spans="6:7" x14ac:dyDescent="0.25">
      <c r="F475" s="93">
        <v>45614</v>
      </c>
      <c r="G475" s="116">
        <v>4.1957000000000001E-2</v>
      </c>
    </row>
    <row r="476" spans="6:7" x14ac:dyDescent="0.25">
      <c r="F476" s="93">
        <v>45615</v>
      </c>
      <c r="G476" s="116">
        <v>4.1957000000000001E-2</v>
      </c>
    </row>
    <row r="477" spans="6:7" x14ac:dyDescent="0.25">
      <c r="F477" s="93">
        <v>45617</v>
      </c>
      <c r="G477" s="116">
        <v>4.1957000000000001E-2</v>
      </c>
    </row>
    <row r="478" spans="6:7" x14ac:dyDescent="0.25">
      <c r="F478" s="93">
        <v>45618</v>
      </c>
      <c r="G478" s="116">
        <v>4.1957000000000001E-2</v>
      </c>
    </row>
    <row r="479" spans="6:7" x14ac:dyDescent="0.25">
      <c r="F479" s="93">
        <v>45621</v>
      </c>
      <c r="G479" s="116">
        <v>4.1957000000000001E-2</v>
      </c>
    </row>
    <row r="480" spans="6:7" x14ac:dyDescent="0.25">
      <c r="F480" s="93">
        <v>45622</v>
      </c>
      <c r="G480" s="116">
        <v>4.1957000000000001E-2</v>
      </c>
    </row>
    <row r="481" spans="6:7" x14ac:dyDescent="0.25">
      <c r="F481" s="93">
        <v>45623</v>
      </c>
      <c r="G481" s="116">
        <v>4.1957000000000001E-2</v>
      </c>
    </row>
    <row r="482" spans="6:7" x14ac:dyDescent="0.25">
      <c r="F482" s="93">
        <v>45624</v>
      </c>
      <c r="G482" s="116">
        <v>4.1957000000000001E-2</v>
      </c>
    </row>
    <row r="483" spans="6:7" x14ac:dyDescent="0.25">
      <c r="F483" s="93">
        <v>45625</v>
      </c>
      <c r="G483" s="116">
        <v>4.1957000000000001E-2</v>
      </c>
    </row>
    <row r="484" spans="6:7" x14ac:dyDescent="0.25">
      <c r="F484" s="93">
        <v>45628</v>
      </c>
      <c r="G484" s="116">
        <v>4.1957000000000001E-2</v>
      </c>
    </row>
    <row r="485" spans="6:7" x14ac:dyDescent="0.25">
      <c r="F485" s="93">
        <v>45629</v>
      </c>
      <c r="G485" s="116">
        <v>4.1957000000000001E-2</v>
      </c>
    </row>
    <row r="486" spans="6:7" x14ac:dyDescent="0.25">
      <c r="F486" s="93">
        <v>45630</v>
      </c>
      <c r="G486" s="116">
        <v>4.1957000000000001E-2</v>
      </c>
    </row>
    <row r="487" spans="6:7" x14ac:dyDescent="0.25">
      <c r="F487" s="93">
        <v>45631</v>
      </c>
      <c r="G487" s="116">
        <v>4.1957000000000001E-2</v>
      </c>
    </row>
    <row r="488" spans="6:7" x14ac:dyDescent="0.25">
      <c r="F488" s="93">
        <v>45632</v>
      </c>
      <c r="G488" s="116">
        <v>4.1957000000000001E-2</v>
      </c>
    </row>
    <row r="489" spans="6:7" x14ac:dyDescent="0.25">
      <c r="F489" s="93">
        <v>45635</v>
      </c>
      <c r="G489" s="116">
        <v>4.1957000000000001E-2</v>
      </c>
    </row>
    <row r="490" spans="6:7" x14ac:dyDescent="0.25">
      <c r="F490" s="93">
        <v>45636</v>
      </c>
      <c r="G490" s="116">
        <v>4.1957000000000001E-2</v>
      </c>
    </row>
    <row r="491" spans="6:7" x14ac:dyDescent="0.25">
      <c r="F491" s="93">
        <v>45637</v>
      </c>
      <c r="G491" s="116">
        <v>4.1957000000000001E-2</v>
      </c>
    </row>
    <row r="492" spans="6:7" x14ac:dyDescent="0.25">
      <c r="F492" s="93">
        <v>45638</v>
      </c>
      <c r="G492" s="116">
        <v>4.5512999999999998E-2</v>
      </c>
    </row>
    <row r="493" spans="6:7" x14ac:dyDescent="0.25">
      <c r="F493" s="93">
        <v>45639</v>
      </c>
      <c r="G493" s="116">
        <v>4.5512999999999998E-2</v>
      </c>
    </row>
    <row r="494" spans="6:7" x14ac:dyDescent="0.25">
      <c r="F494" s="93">
        <v>45642</v>
      </c>
      <c r="G494" s="116">
        <v>4.5512999999999998E-2</v>
      </c>
    </row>
    <row r="495" spans="6:7" x14ac:dyDescent="0.25">
      <c r="F495" s="93">
        <v>45643</v>
      </c>
      <c r="G495" s="116">
        <v>4.5512999999999998E-2</v>
      </c>
    </row>
    <row r="496" spans="6:7" x14ac:dyDescent="0.25">
      <c r="F496" s="93">
        <v>45644</v>
      </c>
      <c r="G496" s="116">
        <v>4.5512999999999998E-2</v>
      </c>
    </row>
    <row r="497" spans="6:7" x14ac:dyDescent="0.25">
      <c r="F497" s="93">
        <v>45645</v>
      </c>
      <c r="G497" s="116">
        <v>4.5512999999999998E-2</v>
      </c>
    </row>
    <row r="498" spans="6:7" x14ac:dyDescent="0.25">
      <c r="F498" s="93">
        <v>45646</v>
      </c>
      <c r="G498" s="116">
        <v>4.5512999999999998E-2</v>
      </c>
    </row>
    <row r="499" spans="6:7" x14ac:dyDescent="0.25">
      <c r="F499" s="93">
        <v>45649</v>
      </c>
      <c r="G499" s="116">
        <v>4.5512999999999998E-2</v>
      </c>
    </row>
    <row r="500" spans="6:7" x14ac:dyDescent="0.25">
      <c r="F500" s="93">
        <v>45650</v>
      </c>
      <c r="G500" s="116">
        <v>4.5512999999999998E-2</v>
      </c>
    </row>
    <row r="501" spans="6:7" x14ac:dyDescent="0.25">
      <c r="F501" s="93">
        <v>45652</v>
      </c>
      <c r="G501" s="116">
        <v>4.5512999999999998E-2</v>
      </c>
    </row>
    <row r="502" spans="6:7" x14ac:dyDescent="0.25">
      <c r="F502" s="93">
        <v>45653</v>
      </c>
      <c r="G502" s="116">
        <v>4.5512999999999998E-2</v>
      </c>
    </row>
    <row r="503" spans="6:7" x14ac:dyDescent="0.25">
      <c r="F503" s="93">
        <v>45656</v>
      </c>
      <c r="G503" s="116">
        <v>4.5512999999999998E-2</v>
      </c>
    </row>
    <row r="504" spans="6:7" x14ac:dyDescent="0.25">
      <c r="F504" s="93">
        <v>45657</v>
      </c>
      <c r="G504" s="116">
        <v>4.5512999999999998E-2</v>
      </c>
    </row>
    <row r="505" spans="6:7" x14ac:dyDescent="0.25">
      <c r="F505" s="93">
        <v>45659</v>
      </c>
      <c r="G505" s="116">
        <v>4.5512999999999998E-2</v>
      </c>
    </row>
    <row r="506" spans="6:7" x14ac:dyDescent="0.25">
      <c r="F506" s="93">
        <v>45660</v>
      </c>
      <c r="G506" s="116">
        <v>4.5512999999999998E-2</v>
      </c>
    </row>
    <row r="507" spans="6:7" x14ac:dyDescent="0.25">
      <c r="F507" s="93">
        <v>45663</v>
      </c>
      <c r="G507" s="116">
        <v>4.5512999999999998E-2</v>
      </c>
    </row>
    <row r="508" spans="6:7" x14ac:dyDescent="0.25">
      <c r="F508" s="93">
        <v>45664</v>
      </c>
      <c r="G508" s="116">
        <v>4.5512999999999998E-2</v>
      </c>
    </row>
    <row r="509" spans="6:7" x14ac:dyDescent="0.25">
      <c r="F509" s="93">
        <v>45665</v>
      </c>
      <c r="G509" s="116">
        <v>4.5512999999999998E-2</v>
      </c>
    </row>
    <row r="510" spans="6:7" x14ac:dyDescent="0.25">
      <c r="F510" s="93">
        <v>45666</v>
      </c>
      <c r="G510" s="116">
        <v>4.5512999999999998E-2</v>
      </c>
    </row>
    <row r="511" spans="6:7" x14ac:dyDescent="0.25">
      <c r="F511" s="93">
        <v>45667</v>
      </c>
      <c r="G511" s="116">
        <v>4.5512999999999998E-2</v>
      </c>
    </row>
    <row r="512" spans="6:7" x14ac:dyDescent="0.25">
      <c r="F512" s="93">
        <v>45670</v>
      </c>
      <c r="G512" s="116">
        <v>4.5512999999999998E-2</v>
      </c>
    </row>
    <row r="513" spans="6:7" x14ac:dyDescent="0.25">
      <c r="F513" s="93">
        <v>45671</v>
      </c>
      <c r="G513" s="116">
        <v>4.5512999999999998E-2</v>
      </c>
    </row>
    <row r="514" spans="6:7" x14ac:dyDescent="0.25">
      <c r="F514" s="93">
        <v>45672</v>
      </c>
      <c r="G514" s="116">
        <v>4.5512999999999998E-2</v>
      </c>
    </row>
    <row r="515" spans="6:7" x14ac:dyDescent="0.25">
      <c r="F515" s="93">
        <v>45673</v>
      </c>
      <c r="G515" s="116">
        <v>4.5512999999999998E-2</v>
      </c>
    </row>
    <row r="516" spans="6:7" x14ac:dyDescent="0.25">
      <c r="F516" s="93">
        <v>45674</v>
      </c>
      <c r="G516" s="116">
        <v>4.5512999999999998E-2</v>
      </c>
    </row>
    <row r="517" spans="6:7" x14ac:dyDescent="0.25">
      <c r="F517" s="93">
        <v>45677</v>
      </c>
      <c r="G517" s="116">
        <v>4.5512999999999998E-2</v>
      </c>
    </row>
    <row r="518" spans="6:7" x14ac:dyDescent="0.25">
      <c r="F518" s="93">
        <v>45678</v>
      </c>
      <c r="G518" s="116">
        <v>4.5512999999999998E-2</v>
      </c>
    </row>
    <row r="519" spans="6:7" x14ac:dyDescent="0.25">
      <c r="F519" s="93">
        <v>45679</v>
      </c>
      <c r="G519" s="116">
        <v>4.5512999999999998E-2</v>
      </c>
    </row>
    <row r="520" spans="6:7" x14ac:dyDescent="0.25">
      <c r="F520" s="93">
        <v>45680</v>
      </c>
      <c r="G520" s="116">
        <v>4.5512999999999998E-2</v>
      </c>
    </row>
    <row r="521" spans="6:7" x14ac:dyDescent="0.25">
      <c r="F521" s="93">
        <v>45681</v>
      </c>
      <c r="G521" s="116">
        <v>4.5512999999999998E-2</v>
      </c>
    </row>
    <row r="522" spans="6:7" x14ac:dyDescent="0.25">
      <c r="F522" s="93">
        <v>45684</v>
      </c>
      <c r="G522" s="116">
        <v>4.5512999999999998E-2</v>
      </c>
    </row>
    <row r="523" spans="6:7" x14ac:dyDescent="0.25">
      <c r="F523" s="93">
        <v>45685</v>
      </c>
      <c r="G523" s="116">
        <v>4.5512999999999998E-2</v>
      </c>
    </row>
    <row r="524" spans="6:7" x14ac:dyDescent="0.25">
      <c r="F524" s="93">
        <v>45686</v>
      </c>
      <c r="G524" s="116">
        <v>4.5512999999999998E-2</v>
      </c>
    </row>
    <row r="525" spans="6:7" x14ac:dyDescent="0.25">
      <c r="F525" s="93">
        <v>45687</v>
      </c>
      <c r="G525" s="116">
        <v>4.9036999999999997E-2</v>
      </c>
    </row>
    <row r="526" spans="6:7" x14ac:dyDescent="0.25">
      <c r="F526" s="93">
        <v>45688</v>
      </c>
      <c r="G526" s="116">
        <v>4.9036999999999997E-2</v>
      </c>
    </row>
    <row r="527" spans="6:7" x14ac:dyDescent="0.25">
      <c r="F527" s="93">
        <v>45691</v>
      </c>
      <c r="G527" s="116">
        <v>4.9036999999999997E-2</v>
      </c>
    </row>
    <row r="528" spans="6:7" x14ac:dyDescent="0.25">
      <c r="F528" s="93">
        <v>45692</v>
      </c>
      <c r="G528" s="116">
        <v>4.9036999999999997E-2</v>
      </c>
    </row>
    <row r="529" spans="6:7" x14ac:dyDescent="0.25">
      <c r="F529" s="93">
        <v>45693</v>
      </c>
      <c r="G529" s="116">
        <v>4.9036999999999997E-2</v>
      </c>
    </row>
    <row r="530" spans="6:7" x14ac:dyDescent="0.25">
      <c r="F530" s="93">
        <v>45694</v>
      </c>
      <c r="G530" s="116">
        <v>4.9036999999999997E-2</v>
      </c>
    </row>
    <row r="531" spans="6:7" x14ac:dyDescent="0.25">
      <c r="F531" s="93">
        <v>45695</v>
      </c>
      <c r="G531" s="116">
        <v>4.9036999999999997E-2</v>
      </c>
    </row>
    <row r="532" spans="6:7" x14ac:dyDescent="0.25">
      <c r="F532" s="93">
        <v>45698</v>
      </c>
      <c r="G532" s="116">
        <v>4.9036999999999997E-2</v>
      </c>
    </row>
    <row r="533" spans="6:7" x14ac:dyDescent="0.25">
      <c r="F533" s="93">
        <v>45699</v>
      </c>
      <c r="G533" s="116">
        <v>4.9036999999999997E-2</v>
      </c>
    </row>
    <row r="534" spans="6:7" x14ac:dyDescent="0.25">
      <c r="F534" s="93">
        <v>45700</v>
      </c>
      <c r="G534" s="116">
        <v>4.9036999999999997E-2</v>
      </c>
    </row>
    <row r="535" spans="6:7" x14ac:dyDescent="0.25">
      <c r="F535" s="93">
        <v>45701</v>
      </c>
      <c r="G535" s="116">
        <v>4.9036999999999997E-2</v>
      </c>
    </row>
    <row r="536" spans="6:7" x14ac:dyDescent="0.25">
      <c r="F536" s="93">
        <v>45702</v>
      </c>
      <c r="G536" s="116">
        <v>4.9036999999999997E-2</v>
      </c>
    </row>
    <row r="537" spans="6:7" x14ac:dyDescent="0.25">
      <c r="F537" s="93">
        <v>45705</v>
      </c>
      <c r="G537" s="116">
        <v>4.9036999999999997E-2</v>
      </c>
    </row>
    <row r="538" spans="6:7" x14ac:dyDescent="0.25">
      <c r="F538" s="93">
        <v>45706</v>
      </c>
      <c r="G538" s="116">
        <v>4.9036999999999997E-2</v>
      </c>
    </row>
    <row r="539" spans="6:7" x14ac:dyDescent="0.25">
      <c r="F539" s="93">
        <v>45707</v>
      </c>
      <c r="G539" s="116">
        <v>4.9036999999999997E-2</v>
      </c>
    </row>
    <row r="540" spans="6:7" x14ac:dyDescent="0.25">
      <c r="F540" s="93">
        <v>45708</v>
      </c>
      <c r="G540" s="116">
        <v>4.9036999999999997E-2</v>
      </c>
    </row>
    <row r="541" spans="6:7" x14ac:dyDescent="0.25">
      <c r="F541" s="93">
        <v>45709</v>
      </c>
      <c r="G541" s="116">
        <v>4.9036999999999997E-2</v>
      </c>
    </row>
    <row r="542" spans="6:7" x14ac:dyDescent="0.25">
      <c r="F542" s="93">
        <v>45712</v>
      </c>
      <c r="G542" s="116">
        <v>4.9036999999999997E-2</v>
      </c>
    </row>
    <row r="543" spans="6:7" x14ac:dyDescent="0.25">
      <c r="F543" s="93">
        <v>45713</v>
      </c>
      <c r="G543" s="116">
        <v>4.9036999999999997E-2</v>
      </c>
    </row>
    <row r="544" spans="6:7" x14ac:dyDescent="0.25">
      <c r="F544" s="93">
        <v>45714</v>
      </c>
      <c r="G544" s="116">
        <v>4.9036999999999997E-2</v>
      </c>
    </row>
    <row r="545" spans="6:7" x14ac:dyDescent="0.25">
      <c r="F545" s="93">
        <v>45715</v>
      </c>
      <c r="G545" s="116">
        <v>4.9036999999999997E-2</v>
      </c>
    </row>
    <row r="546" spans="6:7" x14ac:dyDescent="0.25">
      <c r="F546" s="93">
        <v>45716</v>
      </c>
      <c r="G546" s="116">
        <v>4.9036999999999997E-2</v>
      </c>
    </row>
    <row r="547" spans="6:7" x14ac:dyDescent="0.25">
      <c r="F547" s="93">
        <v>45721</v>
      </c>
      <c r="G547" s="116">
        <v>4.9036999999999997E-2</v>
      </c>
    </row>
    <row r="548" spans="6:7" x14ac:dyDescent="0.25">
      <c r="F548" s="93">
        <v>45722</v>
      </c>
      <c r="G548" s="116">
        <v>4.9036999999999997E-2</v>
      </c>
    </row>
    <row r="549" spans="6:7" x14ac:dyDescent="0.25">
      <c r="F549" s="93">
        <v>45723</v>
      </c>
      <c r="G549" s="116">
        <v>4.9036999999999997E-2</v>
      </c>
    </row>
    <row r="550" spans="6:7" x14ac:dyDescent="0.25">
      <c r="F550" s="93">
        <v>45726</v>
      </c>
      <c r="G550" s="116">
        <v>4.9036999999999997E-2</v>
      </c>
    </row>
    <row r="551" spans="6:7" x14ac:dyDescent="0.25">
      <c r="F551" s="93">
        <v>45727</v>
      </c>
      <c r="G551" s="116">
        <v>4.9036999999999997E-2</v>
      </c>
    </row>
    <row r="552" spans="6:7" x14ac:dyDescent="0.25">
      <c r="F552" s="93">
        <v>45728</v>
      </c>
      <c r="G552" s="116">
        <v>4.9036999999999997E-2</v>
      </c>
    </row>
    <row r="553" spans="6:7" x14ac:dyDescent="0.25">
      <c r="F553" s="93">
        <v>45729</v>
      </c>
      <c r="G553" s="116">
        <v>4.9036999999999997E-2</v>
      </c>
    </row>
    <row r="554" spans="6:7" x14ac:dyDescent="0.25">
      <c r="F554" s="93">
        <v>45730</v>
      </c>
      <c r="G554" s="116">
        <v>4.9036999999999997E-2</v>
      </c>
    </row>
    <row r="555" spans="6:7" x14ac:dyDescent="0.25">
      <c r="F555" s="93">
        <v>45733</v>
      </c>
      <c r="G555" s="116">
        <v>4.9036999999999997E-2</v>
      </c>
    </row>
    <row r="556" spans="6:7" x14ac:dyDescent="0.25">
      <c r="F556" s="93">
        <v>45734</v>
      </c>
      <c r="G556" s="116">
        <v>4.9036999999999997E-2</v>
      </c>
    </row>
    <row r="557" spans="6:7" x14ac:dyDescent="0.25">
      <c r="F557" s="93">
        <v>45735</v>
      </c>
      <c r="G557" s="116">
        <v>4.9036999999999997E-2</v>
      </c>
    </row>
    <row r="558" spans="6:7" x14ac:dyDescent="0.25">
      <c r="F558" s="93">
        <v>45736</v>
      </c>
      <c r="G558" s="116">
        <v>5.2531000000000001E-2</v>
      </c>
    </row>
    <row r="559" spans="6:7" x14ac:dyDescent="0.25">
      <c r="F559" s="93">
        <v>45737</v>
      </c>
      <c r="G559" s="116">
        <v>5.2531000000000001E-2</v>
      </c>
    </row>
    <row r="560" spans="6:7" x14ac:dyDescent="0.25">
      <c r="F560" s="93">
        <v>45740</v>
      </c>
      <c r="G560" s="116">
        <v>5.2531000000000001E-2</v>
      </c>
    </row>
    <row r="561" spans="6:7" x14ac:dyDescent="0.25">
      <c r="F561" s="93">
        <v>45741</v>
      </c>
      <c r="G561" s="116">
        <v>5.2531000000000001E-2</v>
      </c>
    </row>
    <row r="562" spans="6:7" x14ac:dyDescent="0.25">
      <c r="F562" s="93">
        <v>45742</v>
      </c>
      <c r="G562" s="116">
        <v>5.2531000000000001E-2</v>
      </c>
    </row>
    <row r="563" spans="6:7" x14ac:dyDescent="0.25">
      <c r="F563" s="93">
        <v>45743</v>
      </c>
      <c r="G563" s="116">
        <v>5.2531000000000001E-2</v>
      </c>
    </row>
    <row r="564" spans="6:7" x14ac:dyDescent="0.25">
      <c r="F564" s="93">
        <v>45744</v>
      </c>
      <c r="G564" s="116">
        <v>5.2531000000000001E-2</v>
      </c>
    </row>
    <row r="565" spans="6:7" x14ac:dyDescent="0.25">
      <c r="F565" s="93">
        <v>45747</v>
      </c>
      <c r="G565" s="116">
        <v>5.2531000000000001E-2</v>
      </c>
    </row>
    <row r="566" spans="6:7" x14ac:dyDescent="0.25">
      <c r="F566" s="93">
        <v>45748</v>
      </c>
      <c r="G566" s="116">
        <v>5.2531000000000001E-2</v>
      </c>
    </row>
    <row r="567" spans="6:7" x14ac:dyDescent="0.25">
      <c r="F567" s="93">
        <v>45749</v>
      </c>
      <c r="G567" s="116">
        <v>5.2531000000000001E-2</v>
      </c>
    </row>
    <row r="568" spans="6:7" x14ac:dyDescent="0.25">
      <c r="F568" s="93">
        <v>45750</v>
      </c>
      <c r="G568" s="116">
        <v>5.2531000000000001E-2</v>
      </c>
    </row>
    <row r="569" spans="6:7" x14ac:dyDescent="0.25">
      <c r="F569" s="93">
        <v>45751</v>
      </c>
      <c r="G569" s="116">
        <v>5.2531000000000001E-2</v>
      </c>
    </row>
    <row r="570" spans="6:7" x14ac:dyDescent="0.25">
      <c r="F570" s="93">
        <v>45754</v>
      </c>
      <c r="G570" s="116">
        <v>5.2531000000000001E-2</v>
      </c>
    </row>
    <row r="571" spans="6:7" x14ac:dyDescent="0.25">
      <c r="F571" s="93">
        <v>45755</v>
      </c>
      <c r="G571" s="116">
        <v>5.2531000000000001E-2</v>
      </c>
    </row>
    <row r="572" spans="6:7" x14ac:dyDescent="0.25">
      <c r="F572" s="93">
        <v>45756</v>
      </c>
      <c r="G572" s="116">
        <v>5.2531000000000001E-2</v>
      </c>
    </row>
    <row r="573" spans="6:7" x14ac:dyDescent="0.25">
      <c r="F573" s="93">
        <v>45757</v>
      </c>
      <c r="G573" s="116">
        <v>5.2531000000000001E-2</v>
      </c>
    </row>
    <row r="574" spans="6:7" x14ac:dyDescent="0.25">
      <c r="F574" s="93">
        <v>45758</v>
      </c>
      <c r="G574" s="116">
        <v>5.2531000000000001E-2</v>
      </c>
    </row>
    <row r="575" spans="6:7" x14ac:dyDescent="0.25">
      <c r="F575" s="93">
        <v>45761</v>
      </c>
      <c r="G575" s="116">
        <v>5.2531000000000001E-2</v>
      </c>
    </row>
    <row r="576" spans="6:7" x14ac:dyDescent="0.25">
      <c r="F576" s="93">
        <v>45762</v>
      </c>
      <c r="G576" s="116">
        <v>5.2531000000000001E-2</v>
      </c>
    </row>
    <row r="577" spans="6:7" x14ac:dyDescent="0.25">
      <c r="F577" s="93">
        <v>45763</v>
      </c>
      <c r="G577" s="116">
        <v>5.2531000000000001E-2</v>
      </c>
    </row>
    <row r="578" spans="6:7" x14ac:dyDescent="0.25">
      <c r="F578" s="93">
        <v>45764</v>
      </c>
      <c r="G578" s="116">
        <v>5.2531000000000001E-2</v>
      </c>
    </row>
    <row r="579" spans="6:7" x14ac:dyDescent="0.25">
      <c r="F579" s="93">
        <v>45769</v>
      </c>
      <c r="G579" s="116">
        <v>5.2531000000000001E-2</v>
      </c>
    </row>
    <row r="580" spans="6:7" x14ac:dyDescent="0.25">
      <c r="F580" s="93">
        <v>45770</v>
      </c>
      <c r="G580" s="116">
        <v>5.2531000000000001E-2</v>
      </c>
    </row>
    <row r="581" spans="6:7" x14ac:dyDescent="0.25">
      <c r="F581" s="93">
        <v>45771</v>
      </c>
      <c r="G581" s="116">
        <v>5.2531000000000001E-2</v>
      </c>
    </row>
    <row r="582" spans="6:7" x14ac:dyDescent="0.25">
      <c r="F582" s="93">
        <v>45772</v>
      </c>
      <c r="G582" s="116">
        <v>5.2531000000000001E-2</v>
      </c>
    </row>
    <row r="583" spans="6:7" x14ac:dyDescent="0.25">
      <c r="F583" s="93">
        <v>45775</v>
      </c>
      <c r="G583" s="116">
        <v>5.2531000000000001E-2</v>
      </c>
    </row>
    <row r="584" spans="6:7" x14ac:dyDescent="0.25">
      <c r="F584" s="93">
        <v>45776</v>
      </c>
      <c r="G584" s="116">
        <v>5.2531000000000001E-2</v>
      </c>
    </row>
    <row r="585" spans="6:7" x14ac:dyDescent="0.25">
      <c r="F585" s="93">
        <v>45777</v>
      </c>
      <c r="G585" s="116">
        <v>5.2531000000000001E-2</v>
      </c>
    </row>
    <row r="586" spans="6:7" x14ac:dyDescent="0.25">
      <c r="F586" s="93">
        <v>45779</v>
      </c>
      <c r="G586" s="116">
        <v>5.2531000000000001E-2</v>
      </c>
    </row>
    <row r="587" spans="6:7" x14ac:dyDescent="0.25">
      <c r="F587" s="93">
        <v>45782</v>
      </c>
      <c r="G587" s="116">
        <v>5.2531000000000001E-2</v>
      </c>
    </row>
    <row r="588" spans="6:7" x14ac:dyDescent="0.25">
      <c r="F588" s="93">
        <v>45783</v>
      </c>
      <c r="G588" s="116">
        <v>5.2531000000000001E-2</v>
      </c>
    </row>
    <row r="589" spans="6:7" x14ac:dyDescent="0.25">
      <c r="F589" s="93">
        <v>45784</v>
      </c>
      <c r="G589" s="116">
        <v>5.2531000000000001E-2</v>
      </c>
    </row>
    <row r="590" spans="6:7" x14ac:dyDescent="0.25">
      <c r="F590" s="93">
        <v>45785</v>
      </c>
      <c r="G590" s="116">
        <v>5.4266000000000002E-2</v>
      </c>
    </row>
    <row r="591" spans="6:7" x14ac:dyDescent="0.25">
      <c r="F591" s="93">
        <v>45786</v>
      </c>
      <c r="G591" s="116">
        <v>5.4266000000000002E-2</v>
      </c>
    </row>
    <row r="592" spans="6:7" x14ac:dyDescent="0.25">
      <c r="F592" s="93">
        <v>45789</v>
      </c>
      <c r="G592" s="116">
        <v>5.4266000000000002E-2</v>
      </c>
    </row>
    <row r="593" spans="6:7" x14ac:dyDescent="0.25">
      <c r="F593" s="93">
        <v>45790</v>
      </c>
      <c r="G593" s="116">
        <v>5.4266000000000002E-2</v>
      </c>
    </row>
    <row r="594" spans="6:7" x14ac:dyDescent="0.25">
      <c r="F594" s="93">
        <v>45791</v>
      </c>
      <c r="G594" s="116">
        <v>5.4266000000000002E-2</v>
      </c>
    </row>
    <row r="595" spans="6:7" x14ac:dyDescent="0.25">
      <c r="F595" s="93">
        <v>45792</v>
      </c>
      <c r="G595" s="116">
        <v>5.4266000000000002E-2</v>
      </c>
    </row>
    <row r="596" spans="6:7" x14ac:dyDescent="0.25">
      <c r="F596" s="93">
        <v>45793</v>
      </c>
      <c r="G596" s="116">
        <v>5.4266000000000002E-2</v>
      </c>
    </row>
    <row r="597" spans="6:7" x14ac:dyDescent="0.25">
      <c r="F597" s="93">
        <v>45796</v>
      </c>
      <c r="G597" s="116">
        <v>5.4266000000000002E-2</v>
      </c>
    </row>
    <row r="598" spans="6:7" x14ac:dyDescent="0.25">
      <c r="F598" s="93">
        <v>45797</v>
      </c>
      <c r="G598" s="116">
        <v>5.4266000000000002E-2</v>
      </c>
    </row>
    <row r="599" spans="6:7" x14ac:dyDescent="0.25">
      <c r="F599" s="93">
        <v>45798</v>
      </c>
      <c r="G599" s="116">
        <v>5.4266000000000002E-2</v>
      </c>
    </row>
    <row r="600" spans="6:7" x14ac:dyDescent="0.25">
      <c r="F600" s="93">
        <v>45799</v>
      </c>
      <c r="G600" s="116">
        <v>5.4266000000000002E-2</v>
      </c>
    </row>
    <row r="601" spans="6:7" x14ac:dyDescent="0.25">
      <c r="F601" s="93">
        <v>45800</v>
      </c>
      <c r="G601" s="116">
        <v>5.4266000000000002E-2</v>
      </c>
    </row>
    <row r="602" spans="6:7" x14ac:dyDescent="0.25">
      <c r="F602" s="93">
        <v>45803</v>
      </c>
      <c r="G602" s="116">
        <v>5.4266000000000002E-2</v>
      </c>
    </row>
    <row r="603" spans="6:7" x14ac:dyDescent="0.25">
      <c r="F603" s="93">
        <v>45804</v>
      </c>
      <c r="G603" s="116">
        <v>5.4266000000000002E-2</v>
      </c>
    </row>
    <row r="604" spans="6:7" x14ac:dyDescent="0.25">
      <c r="F604" s="93">
        <v>45805</v>
      </c>
      <c r="G604" s="116">
        <v>5.4266000000000002E-2</v>
      </c>
    </row>
    <row r="605" spans="6:7" x14ac:dyDescent="0.25">
      <c r="F605" s="93">
        <v>45806</v>
      </c>
      <c r="G605" s="116">
        <v>5.4266000000000002E-2</v>
      </c>
    </row>
    <row r="606" spans="6:7" x14ac:dyDescent="0.25">
      <c r="F606" s="93">
        <v>45807</v>
      </c>
      <c r="G606" s="116">
        <v>5.4266000000000002E-2</v>
      </c>
    </row>
    <row r="607" spans="6:7" x14ac:dyDescent="0.25">
      <c r="F607" s="93">
        <v>45810</v>
      </c>
      <c r="G607" s="116">
        <v>5.4266000000000002E-2</v>
      </c>
    </row>
    <row r="608" spans="6:7" x14ac:dyDescent="0.25">
      <c r="F608" s="93">
        <v>45811</v>
      </c>
      <c r="G608" s="116">
        <v>5.4266000000000002E-2</v>
      </c>
    </row>
    <row r="609" spans="6:7" x14ac:dyDescent="0.25">
      <c r="F609" s="93">
        <v>45812</v>
      </c>
      <c r="G609" s="116">
        <v>5.4266000000000002E-2</v>
      </c>
    </row>
    <row r="610" spans="6:7" x14ac:dyDescent="0.25">
      <c r="F610" s="93">
        <v>45813</v>
      </c>
      <c r="G610" s="116">
        <v>5.4266000000000002E-2</v>
      </c>
    </row>
    <row r="611" spans="6:7" x14ac:dyDescent="0.25">
      <c r="F611" s="93">
        <v>45814</v>
      </c>
      <c r="G611" s="116">
        <v>5.4266000000000002E-2</v>
      </c>
    </row>
    <row r="612" spans="6:7" x14ac:dyDescent="0.25">
      <c r="F612" s="93">
        <v>45817</v>
      </c>
      <c r="G612" s="116">
        <v>5.4266000000000002E-2</v>
      </c>
    </row>
    <row r="613" spans="6:7" x14ac:dyDescent="0.25">
      <c r="F613" s="93">
        <v>45818</v>
      </c>
      <c r="G613" s="116">
        <v>5.4266000000000002E-2</v>
      </c>
    </row>
    <row r="614" spans="6:7" x14ac:dyDescent="0.25">
      <c r="F614" s="93">
        <v>45819</v>
      </c>
      <c r="G614" s="116">
        <v>5.4266000000000002E-2</v>
      </c>
    </row>
    <row r="615" spans="6:7" x14ac:dyDescent="0.25">
      <c r="F615" s="93">
        <v>45820</v>
      </c>
      <c r="G615" s="116">
        <v>5.4266000000000002E-2</v>
      </c>
    </row>
    <row r="616" spans="6:7" x14ac:dyDescent="0.25">
      <c r="F616" s="93">
        <v>45821</v>
      </c>
      <c r="G616" s="116">
        <v>5.4266000000000002E-2</v>
      </c>
    </row>
    <row r="617" spans="6:7" x14ac:dyDescent="0.25">
      <c r="F617" s="93">
        <v>45824</v>
      </c>
      <c r="G617" s="116">
        <v>5.4266000000000002E-2</v>
      </c>
    </row>
    <row r="618" spans="6:7" x14ac:dyDescent="0.25">
      <c r="F618" s="93">
        <v>45825</v>
      </c>
      <c r="G618" s="116">
        <v>5.4266000000000002E-2</v>
      </c>
    </row>
    <row r="619" spans="6:7" x14ac:dyDescent="0.25">
      <c r="F619" s="93">
        <v>45826</v>
      </c>
      <c r="G619" s="116">
        <v>5.4266000000000002E-2</v>
      </c>
    </row>
    <row r="620" spans="6:7" x14ac:dyDescent="0.25">
      <c r="F620" s="93">
        <v>45828</v>
      </c>
      <c r="G620" s="116">
        <v>5.5130999999999999E-2</v>
      </c>
    </row>
    <row r="621" spans="6:7" x14ac:dyDescent="0.25">
      <c r="F621" s="93">
        <v>45831</v>
      </c>
      <c r="G621" s="116">
        <v>5.5130999999999999E-2</v>
      </c>
    </row>
    <row r="622" spans="6:7" x14ac:dyDescent="0.25">
      <c r="F622" s="93">
        <v>45832</v>
      </c>
      <c r="G622" s="116">
        <v>5.5130999999999999E-2</v>
      </c>
    </row>
    <row r="623" spans="6:7" x14ac:dyDescent="0.25">
      <c r="F623" s="93">
        <v>45833</v>
      </c>
      <c r="G623" s="116">
        <v>5.5130999999999999E-2</v>
      </c>
    </row>
    <row r="624" spans="6:7" x14ac:dyDescent="0.25">
      <c r="F624" s="93">
        <v>45834</v>
      </c>
      <c r="G624" s="116">
        <v>5.5130999999999999E-2</v>
      </c>
    </row>
    <row r="625" spans="6:7" x14ac:dyDescent="0.25">
      <c r="F625" s="93">
        <v>45835</v>
      </c>
      <c r="G625" s="116">
        <v>5.5130999999999999E-2</v>
      </c>
    </row>
    <row r="626" spans="6:7" x14ac:dyDescent="0.25">
      <c r="F626" s="93">
        <v>45838</v>
      </c>
      <c r="G626" s="116">
        <v>5.5130999999999999E-2</v>
      </c>
    </row>
    <row r="627" spans="6:7" x14ac:dyDescent="0.25">
      <c r="F627" s="93">
        <v>45839</v>
      </c>
      <c r="G627" s="116">
        <v>5.5130999999999999E-2</v>
      </c>
    </row>
    <row r="628" spans="6:7" x14ac:dyDescent="0.25">
      <c r="F628" s="93">
        <v>45840</v>
      </c>
      <c r="G628" s="116">
        <v>5.5130999999999999E-2</v>
      </c>
    </row>
    <row r="629" spans="6:7" x14ac:dyDescent="0.25">
      <c r="F629" s="93">
        <v>45841</v>
      </c>
      <c r="G629" s="116">
        <v>5.5130999999999999E-2</v>
      </c>
    </row>
    <row r="630" spans="6:7" x14ac:dyDescent="0.25">
      <c r="F630" s="93">
        <v>45842</v>
      </c>
      <c r="G630" s="116">
        <v>5.5130999999999999E-2</v>
      </c>
    </row>
    <row r="631" spans="6:7" x14ac:dyDescent="0.25">
      <c r="F631" s="93">
        <v>45845</v>
      </c>
      <c r="G631" s="116">
        <v>5.5130999999999999E-2</v>
      </c>
    </row>
    <row r="632" spans="6:7" x14ac:dyDescent="0.25">
      <c r="F632" s="93">
        <v>45846</v>
      </c>
      <c r="G632" s="116">
        <v>5.5130999999999999E-2</v>
      </c>
    </row>
    <row r="633" spans="6:7" x14ac:dyDescent="0.25">
      <c r="F633" s="93">
        <v>45847</v>
      </c>
      <c r="G633" s="116">
        <v>5.5130999999999999E-2</v>
      </c>
    </row>
    <row r="634" spans="6:7" x14ac:dyDescent="0.25">
      <c r="F634" s="93">
        <v>45848</v>
      </c>
      <c r="G634" s="116">
        <v>5.5130999999999999E-2</v>
      </c>
    </row>
    <row r="635" spans="6:7" x14ac:dyDescent="0.25">
      <c r="F635" s="93">
        <v>45849</v>
      </c>
      <c r="G635" s="116">
        <v>5.5130999999999999E-2</v>
      </c>
    </row>
    <row r="636" spans="6:7" x14ac:dyDescent="0.25">
      <c r="F636" s="93">
        <v>45852</v>
      </c>
      <c r="G636" s="116">
        <v>5.5130999999999999E-2</v>
      </c>
    </row>
    <row r="637" spans="6:7" x14ac:dyDescent="0.25">
      <c r="F637" s="93">
        <v>45853</v>
      </c>
      <c r="G637" s="116">
        <v>5.5130999999999999E-2</v>
      </c>
    </row>
    <row r="638" spans="6:7" x14ac:dyDescent="0.25">
      <c r="F638" s="93">
        <v>45854</v>
      </c>
      <c r="G638" s="116">
        <v>5.5130999999999999E-2</v>
      </c>
    </row>
    <row r="639" spans="6:7" x14ac:dyDescent="0.25">
      <c r="F639" s="93">
        <v>45855</v>
      </c>
      <c r="G639" s="116">
        <v>5.5130999999999999E-2</v>
      </c>
    </row>
    <row r="640" spans="6:7" x14ac:dyDescent="0.25">
      <c r="F640" s="93">
        <v>45856</v>
      </c>
      <c r="G640" s="116">
        <v>5.5130999999999999E-2</v>
      </c>
    </row>
    <row r="641" spans="6:7" x14ac:dyDescent="0.25">
      <c r="F641" s="93">
        <v>45859</v>
      </c>
      <c r="G641" s="116">
        <v>5.5130999999999999E-2</v>
      </c>
    </row>
    <row r="642" spans="6:7" x14ac:dyDescent="0.25">
      <c r="F642" s="93">
        <v>45860</v>
      </c>
      <c r="G642" s="116">
        <v>5.5130999999999999E-2</v>
      </c>
    </row>
    <row r="643" spans="6:7" x14ac:dyDescent="0.25">
      <c r="F643" s="93">
        <v>45861</v>
      </c>
      <c r="G643" s="116">
        <v>5.5130999999999999E-2</v>
      </c>
    </row>
    <row r="644" spans="6:7" x14ac:dyDescent="0.25">
      <c r="F644" s="93">
        <v>45862</v>
      </c>
      <c r="G644" s="116">
        <v>5.5130999999999999E-2</v>
      </c>
    </row>
    <row r="645" spans="6:7" x14ac:dyDescent="0.25">
      <c r="F645" s="93">
        <v>45863</v>
      </c>
      <c r="G645" s="116">
        <v>5.5130999999999999E-2</v>
      </c>
    </row>
    <row r="646" spans="6:7" x14ac:dyDescent="0.25">
      <c r="F646" s="93">
        <v>45866</v>
      </c>
      <c r="G646" s="116">
        <v>5.5130999999999999E-2</v>
      </c>
    </row>
    <row r="647" spans="6:7" x14ac:dyDescent="0.25">
      <c r="F647" s="93">
        <v>45867</v>
      </c>
      <c r="G647" s="116">
        <v>5.5130999999999999E-2</v>
      </c>
    </row>
    <row r="648" spans="6:7" x14ac:dyDescent="0.25">
      <c r="F648" s="93">
        <v>45868</v>
      </c>
      <c r="G648" s="116">
        <v>5.5130999999999999E-2</v>
      </c>
    </row>
    <row r="649" spans="6:7" x14ac:dyDescent="0.25">
      <c r="F649" s="93">
        <v>45869</v>
      </c>
      <c r="G649" s="116">
        <v>5.5130999999999999E-2</v>
      </c>
    </row>
    <row r="650" spans="6:7" x14ac:dyDescent="0.25">
      <c r="F650" s="93">
        <v>45870</v>
      </c>
      <c r="G650" s="116">
        <v>5.5130999999999999E-2</v>
      </c>
    </row>
    <row r="651" spans="6:7" x14ac:dyDescent="0.25">
      <c r="F651" s="93">
        <v>45873</v>
      </c>
      <c r="G651" s="116">
        <v>5.5130999999999999E-2</v>
      </c>
    </row>
    <row r="652" spans="6:7" x14ac:dyDescent="0.25">
      <c r="F652" s="93">
        <v>45874</v>
      </c>
      <c r="G652" s="116">
        <v>5.5130999999999999E-2</v>
      </c>
    </row>
    <row r="653" spans="6:7" x14ac:dyDescent="0.25">
      <c r="F653" s="93">
        <v>45875</v>
      </c>
      <c r="G653" s="116">
        <v>5.5130999999999999E-2</v>
      </c>
    </row>
    <row r="654" spans="6:7" x14ac:dyDescent="0.25">
      <c r="F654" s="93">
        <v>45876</v>
      </c>
      <c r="G654" s="116">
        <v>5.5130999999999999E-2</v>
      </c>
    </row>
    <row r="655" spans="6:7" x14ac:dyDescent="0.25">
      <c r="F655" s="93">
        <v>45877</v>
      </c>
      <c r="G655" s="116">
        <v>5.5130999999999999E-2</v>
      </c>
    </row>
    <row r="656" spans="6:7" x14ac:dyDescent="0.25">
      <c r="F656" s="93">
        <v>45880</v>
      </c>
      <c r="G656" s="116">
        <v>5.5130999999999999E-2</v>
      </c>
    </row>
    <row r="657" spans="6:7" x14ac:dyDescent="0.25">
      <c r="F657" s="93">
        <v>45881</v>
      </c>
      <c r="G657" s="116">
        <v>5.5130999999999999E-2</v>
      </c>
    </row>
    <row r="658" spans="6:7" x14ac:dyDescent="0.25">
      <c r="F658" s="93">
        <v>45882</v>
      </c>
      <c r="G658" s="116">
        <v>5.5130999999999999E-2</v>
      </c>
    </row>
    <row r="659" spans="6:7" x14ac:dyDescent="0.25">
      <c r="F659" s="93">
        <v>45883</v>
      </c>
      <c r="G659" s="116">
        <v>5.5130999999999999E-2</v>
      </c>
    </row>
    <row r="660" spans="6:7" x14ac:dyDescent="0.25">
      <c r="F660" s="93">
        <v>45884</v>
      </c>
      <c r="G660" s="116">
        <v>5.5130999999999999E-2</v>
      </c>
    </row>
    <row r="661" spans="6:7" x14ac:dyDescent="0.25">
      <c r="F661" s="93">
        <v>45887</v>
      </c>
      <c r="G661" s="116">
        <v>5.5130999999999999E-2</v>
      </c>
    </row>
    <row r="662" spans="6:7" x14ac:dyDescent="0.25">
      <c r="F662" s="93">
        <v>45888</v>
      </c>
      <c r="G662" s="116">
        <v>5.5130999999999999E-2</v>
      </c>
    </row>
    <row r="663" spans="6:7" x14ac:dyDescent="0.25">
      <c r="F663" s="93">
        <v>45889</v>
      </c>
      <c r="G663" s="116">
        <v>5.5130999999999999E-2</v>
      </c>
    </row>
    <row r="664" spans="6:7" x14ac:dyDescent="0.25">
      <c r="F664" s="93">
        <v>45890</v>
      </c>
      <c r="G664" s="116">
        <v>5.5130999999999999E-2</v>
      </c>
    </row>
    <row r="665" spans="6:7" x14ac:dyDescent="0.25">
      <c r="F665" s="93">
        <v>45891</v>
      </c>
      <c r="G665" s="116">
        <v>5.5130999999999999E-2</v>
      </c>
    </row>
    <row r="666" spans="6:7" x14ac:dyDescent="0.25">
      <c r="F666" s="93">
        <v>45894</v>
      </c>
      <c r="G666" s="116">
        <v>5.5130999999999999E-2</v>
      </c>
    </row>
    <row r="667" spans="6:7" x14ac:dyDescent="0.25">
      <c r="F667" s="93">
        <v>45895</v>
      </c>
      <c r="G667" s="116">
        <v>5.5130999999999999E-2</v>
      </c>
    </row>
    <row r="668" spans="6:7" x14ac:dyDescent="0.25">
      <c r="F668" s="93">
        <v>45896</v>
      </c>
      <c r="G668" s="116">
        <v>5.5130999999999999E-2</v>
      </c>
    </row>
    <row r="669" spans="6:7" x14ac:dyDescent="0.25">
      <c r="F669" s="93">
        <v>45897</v>
      </c>
      <c r="G669" s="116">
        <v>5.5130999999999999E-2</v>
      </c>
    </row>
    <row r="670" spans="6:7" x14ac:dyDescent="0.25">
      <c r="F670" s="93">
        <v>45898</v>
      </c>
      <c r="G670" s="116">
        <v>5.5130999999999999E-2</v>
      </c>
    </row>
    <row r="671" spans="6:7" x14ac:dyDescent="0.25">
      <c r="F671" s="93">
        <v>45901</v>
      </c>
      <c r="G671" s="116">
        <v>5.5130999999999999E-2</v>
      </c>
    </row>
    <row r="672" spans="6:7" x14ac:dyDescent="0.25">
      <c r="F672" s="93">
        <v>45902</v>
      </c>
      <c r="G672" s="116">
        <v>5.5130999999999999E-2</v>
      </c>
    </row>
    <row r="673" spans="6:7" x14ac:dyDescent="0.25">
      <c r="F673" s="93">
        <v>45903</v>
      </c>
      <c r="G673" s="116">
        <v>5.5130999999999999E-2</v>
      </c>
    </row>
    <row r="674" spans="6:7" x14ac:dyDescent="0.25">
      <c r="F674" s="93">
        <v>45904</v>
      </c>
      <c r="G674" s="116">
        <v>5.5130999999999999E-2</v>
      </c>
    </row>
    <row r="675" spans="6:7" x14ac:dyDescent="0.25">
      <c r="F675" s="93">
        <v>45905</v>
      </c>
      <c r="G675" s="116">
        <v>5.5130999999999999E-2</v>
      </c>
    </row>
    <row r="676" spans="6:7" x14ac:dyDescent="0.25">
      <c r="F676" s="93">
        <v>45908</v>
      </c>
      <c r="G676" s="116">
        <v>5.5130999999999999E-2</v>
      </c>
    </row>
    <row r="677" spans="6:7" x14ac:dyDescent="0.25">
      <c r="F677" s="93">
        <v>45909</v>
      </c>
      <c r="G677" s="116">
        <v>5.5130999999999999E-2</v>
      </c>
    </row>
    <row r="678" spans="6:7" x14ac:dyDescent="0.25">
      <c r="F678" s="93">
        <v>45910</v>
      </c>
      <c r="G678" s="116">
        <v>5.5130999999999999E-2</v>
      </c>
    </row>
    <row r="679" spans="6:7" x14ac:dyDescent="0.25">
      <c r="F679" s="93">
        <v>45911</v>
      </c>
      <c r="G679" s="116">
        <v>5.5130999999999999E-2</v>
      </c>
    </row>
    <row r="680" spans="6:7" x14ac:dyDescent="0.25">
      <c r="F680" s="93">
        <v>45912</v>
      </c>
      <c r="G680" s="116">
        <v>5.5130999999999999E-2</v>
      </c>
    </row>
    <row r="681" spans="6:7" x14ac:dyDescent="0.25">
      <c r="F681" s="93">
        <v>45915</v>
      </c>
      <c r="G681" s="116">
        <v>5.5130999999999999E-2</v>
      </c>
    </row>
    <row r="682" spans="6:7" x14ac:dyDescent="0.25">
      <c r="F682" s="93">
        <v>45916</v>
      </c>
      <c r="G682" s="116">
        <v>5.5130999999999999E-2</v>
      </c>
    </row>
    <row r="683" spans="6:7" x14ac:dyDescent="0.25">
      <c r="F683" s="93">
        <v>45917</v>
      </c>
      <c r="G683" s="116">
        <v>5.5130999999999999E-2</v>
      </c>
    </row>
    <row r="684" spans="6:7" x14ac:dyDescent="0.25">
      <c r="F684" s="93">
        <v>45918</v>
      </c>
      <c r="G684" s="116">
        <v>5.5130999999999999E-2</v>
      </c>
    </row>
    <row r="685" spans="6:7" x14ac:dyDescent="0.25">
      <c r="F685" s="93">
        <v>45919</v>
      </c>
      <c r="G685" s="116">
        <v>5.5130999999999999E-2</v>
      </c>
    </row>
    <row r="686" spans="6:7" x14ac:dyDescent="0.25">
      <c r="F686" s="93">
        <v>45922</v>
      </c>
      <c r="G686" s="116">
        <v>5.5130999999999999E-2</v>
      </c>
    </row>
    <row r="687" spans="6:7" x14ac:dyDescent="0.25">
      <c r="F687" s="93">
        <v>45923</v>
      </c>
      <c r="G687" s="116">
        <v>5.5130999999999999E-2</v>
      </c>
    </row>
    <row r="688" spans="6:7" x14ac:dyDescent="0.25">
      <c r="F688" s="93">
        <v>45924</v>
      </c>
      <c r="G688" s="116">
        <v>5.5130999999999999E-2</v>
      </c>
    </row>
    <row r="689" spans="6:7" x14ac:dyDescent="0.25">
      <c r="F689" s="93">
        <v>45925</v>
      </c>
      <c r="G689" s="116">
        <v>5.5130999999999999E-2</v>
      </c>
    </row>
    <row r="690" spans="6:7" x14ac:dyDescent="0.25">
      <c r="F690" s="93">
        <v>45926</v>
      </c>
      <c r="G690" s="116">
        <v>5.5130999999999999E-2</v>
      </c>
    </row>
    <row r="691" spans="6:7" x14ac:dyDescent="0.25">
      <c r="F691" s="93">
        <v>45929</v>
      </c>
      <c r="G691" s="116">
        <v>5.5130999999999999E-2</v>
      </c>
    </row>
    <row r="692" spans="6:7" x14ac:dyDescent="0.25">
      <c r="F692" s="93">
        <v>45930</v>
      </c>
      <c r="G692" s="116">
        <v>5.5130999999999999E-2</v>
      </c>
    </row>
    <row r="693" spans="6:7" x14ac:dyDescent="0.25">
      <c r="F693" s="93">
        <v>45931</v>
      </c>
      <c r="G693" s="116">
        <v>5.5130999999999999E-2</v>
      </c>
    </row>
    <row r="694" spans="6:7" x14ac:dyDescent="0.25">
      <c r="F694" s="93">
        <v>45932</v>
      </c>
      <c r="G694" s="116">
        <v>5.5130999999999999E-2</v>
      </c>
    </row>
    <row r="695" spans="6:7" x14ac:dyDescent="0.25">
      <c r="F695" s="93">
        <v>45933</v>
      </c>
      <c r="G695" s="116">
        <v>5.5130999999999999E-2</v>
      </c>
    </row>
    <row r="696" spans="6:7" x14ac:dyDescent="0.25">
      <c r="F696" s="93">
        <v>45936</v>
      </c>
      <c r="G696" s="116">
        <v>5.5130999999999999E-2</v>
      </c>
    </row>
    <row r="697" spans="6:7" x14ac:dyDescent="0.25">
      <c r="F697" s="93">
        <v>45937</v>
      </c>
      <c r="G697" s="116">
        <v>5.5130999999999999E-2</v>
      </c>
    </row>
    <row r="698" spans="6:7" x14ac:dyDescent="0.25">
      <c r="F698" s="93">
        <v>45938</v>
      </c>
      <c r="G698" s="116">
        <v>5.5130999999999999E-2</v>
      </c>
    </row>
    <row r="699" spans="6:7" x14ac:dyDescent="0.25">
      <c r="F699" s="93">
        <v>45939</v>
      </c>
      <c r="G699" s="116">
        <v>5.5130999999999999E-2</v>
      </c>
    </row>
    <row r="700" spans="6:7" x14ac:dyDescent="0.25">
      <c r="F700" s="93">
        <v>45940</v>
      </c>
      <c r="G700" s="116">
        <v>5.5130999999999999E-2</v>
      </c>
    </row>
    <row r="701" spans="6:7" x14ac:dyDescent="0.25">
      <c r="F701" s="93">
        <v>45943</v>
      </c>
      <c r="G701" s="116">
        <v>5.5130999999999999E-2</v>
      </c>
    </row>
    <row r="702" spans="6:7" x14ac:dyDescent="0.25">
      <c r="F702" s="93">
        <v>45944</v>
      </c>
      <c r="G702" s="116">
        <v>5.5130999999999999E-2</v>
      </c>
    </row>
    <row r="703" spans="6:7" x14ac:dyDescent="0.25">
      <c r="F703" s="93">
        <v>45945</v>
      </c>
      <c r="G703" s="116">
        <v>5.5130999999999999E-2</v>
      </c>
    </row>
    <row r="704" spans="6:7" x14ac:dyDescent="0.25">
      <c r="F704" s="93">
        <v>45946</v>
      </c>
      <c r="G704" s="116">
        <v>5.5130999999999999E-2</v>
      </c>
    </row>
    <row r="705" spans="6:7" x14ac:dyDescent="0.25">
      <c r="F705" s="93">
        <v>45947</v>
      </c>
      <c r="G705" s="116">
        <v>5.5130999999999999E-2</v>
      </c>
    </row>
    <row r="706" spans="6:7" x14ac:dyDescent="0.25">
      <c r="F706" s="93">
        <v>45950</v>
      </c>
      <c r="G706" s="116">
        <v>5.5130999999999999E-2</v>
      </c>
    </row>
    <row r="707" spans="6:7" x14ac:dyDescent="0.25">
      <c r="F707" s="93">
        <v>45951</v>
      </c>
      <c r="G707" s="116">
        <v>5.5130999999999999E-2</v>
      </c>
    </row>
    <row r="708" spans="6:7" x14ac:dyDescent="0.25">
      <c r="F708" s="93">
        <v>45952</v>
      </c>
      <c r="G708" s="116">
        <v>5.5130999999999999E-2</v>
      </c>
    </row>
    <row r="709" spans="6:7" x14ac:dyDescent="0.25">
      <c r="F709" s="93">
        <v>45953</v>
      </c>
      <c r="G709" s="116">
        <v>5.5130999999999999E-2</v>
      </c>
    </row>
    <row r="710" spans="6:7" x14ac:dyDescent="0.25">
      <c r="F710" s="93">
        <v>45954</v>
      </c>
      <c r="G710" s="116">
        <v>5.5130999999999999E-2</v>
      </c>
    </row>
    <row r="711" spans="6:7" x14ac:dyDescent="0.25">
      <c r="F711" s="93">
        <v>45957</v>
      </c>
      <c r="G711" s="116">
        <v>5.5130999999999999E-2</v>
      </c>
    </row>
    <row r="712" spans="6:7" x14ac:dyDescent="0.25">
      <c r="F712" s="93">
        <v>45958</v>
      </c>
      <c r="G712" s="116">
        <v>5.5130999999999999E-2</v>
      </c>
    </row>
    <row r="713" spans="6:7" x14ac:dyDescent="0.25">
      <c r="F713" s="93">
        <v>45959</v>
      </c>
      <c r="G713" s="116">
        <v>5.5130999999999999E-2</v>
      </c>
    </row>
    <row r="714" spans="6:7" x14ac:dyDescent="0.25">
      <c r="F714" s="93">
        <v>45960</v>
      </c>
      <c r="G714" s="116">
        <v>5.5130999999999999E-2</v>
      </c>
    </row>
    <row r="715" spans="6:7" x14ac:dyDescent="0.25">
      <c r="F715" s="93">
        <v>45961</v>
      </c>
      <c r="G715" s="116">
        <v>5.5130999999999999E-2</v>
      </c>
    </row>
    <row r="716" spans="6:7" x14ac:dyDescent="0.25">
      <c r="F716" s="93">
        <v>45964</v>
      </c>
      <c r="G716" s="116">
        <v>5.5130999999999999E-2</v>
      </c>
    </row>
    <row r="717" spans="6:7" x14ac:dyDescent="0.25">
      <c r="F717" s="93">
        <v>45965</v>
      </c>
      <c r="G717" s="116">
        <v>5.5130999999999999E-2</v>
      </c>
    </row>
    <row r="718" spans="6:7" x14ac:dyDescent="0.25">
      <c r="F718" s="93">
        <v>45966</v>
      </c>
      <c r="G718" s="116">
        <v>5.5130999999999999E-2</v>
      </c>
    </row>
    <row r="719" spans="6:7" x14ac:dyDescent="0.25">
      <c r="F719" s="93">
        <v>45967</v>
      </c>
      <c r="G719" s="116">
        <v>5.5130999999999999E-2</v>
      </c>
    </row>
    <row r="720" spans="6:7" x14ac:dyDescent="0.25">
      <c r="F720" s="93">
        <v>45968</v>
      </c>
      <c r="G720" s="116">
        <v>5.5130999999999999E-2</v>
      </c>
    </row>
    <row r="721" spans="6:7" x14ac:dyDescent="0.25">
      <c r="F721" s="93">
        <v>45971</v>
      </c>
      <c r="G721" s="116">
        <v>5.5130999999999999E-2</v>
      </c>
    </row>
    <row r="722" spans="6:7" x14ac:dyDescent="0.25">
      <c r="F722" s="93">
        <v>45972</v>
      </c>
      <c r="G722" s="116">
        <v>5.5130999999999999E-2</v>
      </c>
    </row>
    <row r="723" spans="6:7" x14ac:dyDescent="0.25">
      <c r="F723" s="93">
        <v>45973</v>
      </c>
      <c r="G723" s="116">
        <v>5.5130999999999999E-2</v>
      </c>
    </row>
    <row r="724" spans="6:7" x14ac:dyDescent="0.25">
      <c r="F724" s="93">
        <v>45974</v>
      </c>
      <c r="G724" s="116">
        <v>5.5130999999999999E-2</v>
      </c>
    </row>
    <row r="725" spans="6:7" x14ac:dyDescent="0.25">
      <c r="F725" s="93">
        <v>45975</v>
      </c>
      <c r="G725" s="116">
        <v>5.5130999999999999E-2</v>
      </c>
    </row>
    <row r="726" spans="6:7" x14ac:dyDescent="0.25">
      <c r="F726" s="93">
        <v>45978</v>
      </c>
      <c r="G726" s="116">
        <v>5.5130999999999999E-2</v>
      </c>
    </row>
    <row r="727" spans="6:7" x14ac:dyDescent="0.25">
      <c r="F727" s="93">
        <v>45979</v>
      </c>
      <c r="G727" s="116">
        <v>5.5130999999999999E-2</v>
      </c>
    </row>
    <row r="728" spans="6:7" x14ac:dyDescent="0.25">
      <c r="F728" s="93">
        <v>45980</v>
      </c>
      <c r="G728" s="116">
        <v>5.5130999999999999E-2</v>
      </c>
    </row>
    <row r="729" spans="6:7" x14ac:dyDescent="0.25">
      <c r="F729" s="93">
        <v>45982</v>
      </c>
      <c r="G729" s="116">
        <v>5.5130999999999999E-2</v>
      </c>
    </row>
    <row r="730" spans="6:7" x14ac:dyDescent="0.25">
      <c r="F730" s="93">
        <v>45985</v>
      </c>
      <c r="G730" s="116">
        <v>5.5130999999999999E-2</v>
      </c>
    </row>
    <row r="731" spans="6:7" x14ac:dyDescent="0.25">
      <c r="F731" s="93">
        <v>45986</v>
      </c>
      <c r="G731" s="116">
        <v>5.5130999999999999E-2</v>
      </c>
    </row>
    <row r="732" spans="6:7" x14ac:dyDescent="0.25">
      <c r="F732" s="93">
        <v>45987</v>
      </c>
      <c r="G732" s="116">
        <v>5.5130999999999999E-2</v>
      </c>
    </row>
    <row r="733" spans="6:7" x14ac:dyDescent="0.25">
      <c r="F733" s="93">
        <v>45988</v>
      </c>
      <c r="G733" s="116">
        <v>5.5130999999999999E-2</v>
      </c>
    </row>
    <row r="734" spans="6:7" x14ac:dyDescent="0.25">
      <c r="F734" s="93">
        <v>45989</v>
      </c>
      <c r="G734" s="116">
        <v>5.5130999999999999E-2</v>
      </c>
    </row>
    <row r="735" spans="6:7" x14ac:dyDescent="0.25">
      <c r="F735" s="93">
        <v>45992</v>
      </c>
      <c r="G735" s="116">
        <v>5.5130999999999999E-2</v>
      </c>
    </row>
    <row r="736" spans="6:7" x14ac:dyDescent="0.25">
      <c r="F736" s="93">
        <v>45993</v>
      </c>
      <c r="G736" s="116">
        <v>5.5130999999999999E-2</v>
      </c>
    </row>
    <row r="737" spans="6:7" x14ac:dyDescent="0.25">
      <c r="F737" s="93">
        <v>45994</v>
      </c>
      <c r="G737" s="116">
        <v>5.5130999999999999E-2</v>
      </c>
    </row>
    <row r="738" spans="6:7" x14ac:dyDescent="0.25">
      <c r="F738" s="93">
        <v>45995</v>
      </c>
      <c r="G738" s="116">
        <v>5.5130999999999999E-2</v>
      </c>
    </row>
    <row r="739" spans="6:7" x14ac:dyDescent="0.25">
      <c r="F739" s="93">
        <v>45996</v>
      </c>
      <c r="G739" s="116">
        <v>5.5130999999999999E-2</v>
      </c>
    </row>
    <row r="740" spans="6:7" x14ac:dyDescent="0.25">
      <c r="F740" s="93">
        <v>45999</v>
      </c>
      <c r="G740" s="116">
        <v>5.5130999999999999E-2</v>
      </c>
    </row>
    <row r="741" spans="6:7" x14ac:dyDescent="0.25">
      <c r="F741" s="93">
        <v>46000</v>
      </c>
      <c r="G741" s="116">
        <v>5.5130999999999999E-2</v>
      </c>
    </row>
    <row r="742" spans="6:7" x14ac:dyDescent="0.25">
      <c r="F742" s="93">
        <v>46001</v>
      </c>
      <c r="G742" s="116">
        <v>5.5130999999999999E-2</v>
      </c>
    </row>
    <row r="743" spans="6:7" x14ac:dyDescent="0.25">
      <c r="F743" s="93">
        <v>46002</v>
      </c>
      <c r="G743" s="116">
        <v>5.5130999999999999E-2</v>
      </c>
    </row>
    <row r="744" spans="6:7" x14ac:dyDescent="0.25">
      <c r="F744" s="93">
        <v>46003</v>
      </c>
      <c r="G744" s="116">
        <v>5.5130999999999999E-2</v>
      </c>
    </row>
    <row r="745" spans="6:7" x14ac:dyDescent="0.25">
      <c r="F745" s="93">
        <v>46006</v>
      </c>
      <c r="G745" s="116">
        <v>5.5130999999999999E-2</v>
      </c>
    </row>
    <row r="746" spans="6:7" x14ac:dyDescent="0.25">
      <c r="F746" s="93">
        <v>46007</v>
      </c>
      <c r="G746" s="116">
        <v>5.5130999999999999E-2</v>
      </c>
    </row>
    <row r="747" spans="6:7" x14ac:dyDescent="0.25">
      <c r="F747" s="93">
        <v>46008</v>
      </c>
      <c r="G747" s="116">
        <v>5.5130999999999999E-2</v>
      </c>
    </row>
    <row r="748" spans="6:7" x14ac:dyDescent="0.25">
      <c r="F748" s="93">
        <v>46009</v>
      </c>
      <c r="G748" s="116">
        <v>5.5130999999999999E-2</v>
      </c>
    </row>
    <row r="749" spans="6:7" x14ac:dyDescent="0.25">
      <c r="F749" s="93">
        <v>46010</v>
      </c>
      <c r="G749" s="116">
        <v>5.5130999999999999E-2</v>
      </c>
    </row>
    <row r="750" spans="6:7" x14ac:dyDescent="0.25">
      <c r="F750" s="93">
        <v>46013</v>
      </c>
      <c r="G750" s="116">
        <v>5.5130999999999999E-2</v>
      </c>
    </row>
    <row r="751" spans="6:7" x14ac:dyDescent="0.25">
      <c r="F751" s="93">
        <v>46014</v>
      </c>
      <c r="G751" s="116">
        <v>5.5130999999999999E-2</v>
      </c>
    </row>
    <row r="752" spans="6:7" x14ac:dyDescent="0.25">
      <c r="F752" s="93">
        <v>46015</v>
      </c>
      <c r="G752" s="116">
        <v>5.5130999999999999E-2</v>
      </c>
    </row>
    <row r="753" spans="6:7" x14ac:dyDescent="0.25">
      <c r="F753" s="93">
        <v>46017</v>
      </c>
      <c r="G753" s="116">
        <v>5.5130999999999999E-2</v>
      </c>
    </row>
    <row r="754" spans="6:7" x14ac:dyDescent="0.25">
      <c r="F754" s="93">
        <v>46020</v>
      </c>
      <c r="G754" s="116">
        <v>5.5130999999999999E-2</v>
      </c>
    </row>
    <row r="755" spans="6:7" x14ac:dyDescent="0.25">
      <c r="F755" s="93">
        <v>46021</v>
      </c>
      <c r="G755" s="116">
        <v>5.5130999999999999E-2</v>
      </c>
    </row>
    <row r="756" spans="6:7" x14ac:dyDescent="0.25">
      <c r="F756" s="93">
        <v>46022</v>
      </c>
      <c r="G756" s="116">
        <v>5.5130999999999999E-2</v>
      </c>
    </row>
    <row r="757" spans="6:7" x14ac:dyDescent="0.25">
      <c r="F757" s="93">
        <v>46024</v>
      </c>
      <c r="G757" s="116">
        <v>5.5130999999999999E-2</v>
      </c>
    </row>
    <row r="758" spans="6:7" x14ac:dyDescent="0.25">
      <c r="F758" s="93">
        <v>46027</v>
      </c>
      <c r="G758" s="116">
        <v>5.5130999999999999E-2</v>
      </c>
    </row>
    <row r="759" spans="6:7" x14ac:dyDescent="0.25">
      <c r="F759" s="93">
        <v>46028</v>
      </c>
      <c r="G759" s="116">
        <v>5.5130999999999999E-2</v>
      </c>
    </row>
    <row r="760" spans="6:7" x14ac:dyDescent="0.25">
      <c r="F760" s="93">
        <v>46029</v>
      </c>
      <c r="G760" s="116">
        <v>5.5130999999999999E-2</v>
      </c>
    </row>
    <row r="761" spans="6:7" x14ac:dyDescent="0.25">
      <c r="F761" s="93">
        <v>46030</v>
      </c>
      <c r="G761" s="116">
        <v>5.5130999999999999E-2</v>
      </c>
    </row>
    <row r="762" spans="6:7" x14ac:dyDescent="0.25">
      <c r="F762" s="93">
        <v>46031</v>
      </c>
      <c r="G762" s="116">
        <v>5.5130999999999999E-2</v>
      </c>
    </row>
    <row r="763" spans="6:7" x14ac:dyDescent="0.25">
      <c r="F763" s="93">
        <v>46034</v>
      </c>
      <c r="G763" s="116">
        <v>5.5130999999999999E-2</v>
      </c>
    </row>
    <row r="764" spans="6:7" x14ac:dyDescent="0.25">
      <c r="F764" s="93">
        <v>46035</v>
      </c>
      <c r="G764" s="116">
        <v>5.5130999999999999E-2</v>
      </c>
    </row>
    <row r="765" spans="6:7" x14ac:dyDescent="0.25">
      <c r="F765" s="93">
        <v>46036</v>
      </c>
      <c r="G765" s="116">
        <v>5.5130999999999999E-2</v>
      </c>
    </row>
    <row r="766" spans="6:7" x14ac:dyDescent="0.25">
      <c r="F766" s="93">
        <v>46037</v>
      </c>
      <c r="G766" s="116">
        <v>5.5130999999999999E-2</v>
      </c>
    </row>
    <row r="767" spans="6:7" x14ac:dyDescent="0.25">
      <c r="F767" s="93">
        <v>46038</v>
      </c>
      <c r="G767" s="116">
        <v>5.5130999999999999E-2</v>
      </c>
    </row>
    <row r="768" spans="6:7" x14ac:dyDescent="0.25">
      <c r="F768" s="93">
        <v>46041</v>
      </c>
      <c r="G768" s="116">
        <v>5.5130999999999999E-2</v>
      </c>
    </row>
    <row r="769" spans="6:7" x14ac:dyDescent="0.25">
      <c r="F769" s="93">
        <v>46042</v>
      </c>
      <c r="G769" s="116">
        <v>5.5130999999999999E-2</v>
      </c>
    </row>
    <row r="770" spans="6:7" x14ac:dyDescent="0.25">
      <c r="F770" s="93">
        <v>46043</v>
      </c>
      <c r="G770" s="116">
        <v>5.5130999999999999E-2</v>
      </c>
    </row>
    <row r="771" spans="6:7" x14ac:dyDescent="0.25">
      <c r="F771" s="93">
        <v>46044</v>
      </c>
      <c r="G771" s="116">
        <v>5.5130999999999999E-2</v>
      </c>
    </row>
    <row r="772" spans="6:7" x14ac:dyDescent="0.25">
      <c r="F772" s="93">
        <v>46045</v>
      </c>
      <c r="G772" s="116">
        <v>5.5130999999999999E-2</v>
      </c>
    </row>
    <row r="773" spans="6:7" x14ac:dyDescent="0.25">
      <c r="F773" s="93">
        <v>46048</v>
      </c>
      <c r="G773" s="116">
        <v>5.5130999999999999E-2</v>
      </c>
    </row>
    <row r="774" spans="6:7" x14ac:dyDescent="0.25">
      <c r="F774" s="93">
        <v>46049</v>
      </c>
      <c r="G774" s="116">
        <v>5.5130999999999999E-2</v>
      </c>
    </row>
    <row r="775" spans="6:7" x14ac:dyDescent="0.25">
      <c r="F775" s="93">
        <v>46050</v>
      </c>
      <c r="G775" s="116">
        <v>5.5130999999999999E-2</v>
      </c>
    </row>
    <row r="776" spans="6:7" x14ac:dyDescent="0.25">
      <c r="F776" s="93">
        <v>46051</v>
      </c>
      <c r="G776" s="116">
        <v>5.5130999999999999E-2</v>
      </c>
    </row>
    <row r="777" spans="6:7" x14ac:dyDescent="0.25">
      <c r="F777" s="93">
        <v>46052</v>
      </c>
      <c r="G777" s="116">
        <v>5.5130999999999999E-2</v>
      </c>
    </row>
    <row r="778" spans="6:7" x14ac:dyDescent="0.25">
      <c r="F778" s="93">
        <v>46055</v>
      </c>
      <c r="G778" s="116">
        <v>5.5130999999999999E-2</v>
      </c>
    </row>
    <row r="779" spans="6:7" x14ac:dyDescent="0.25">
      <c r="F779" s="93">
        <v>46056</v>
      </c>
      <c r="G779" s="116">
        <v>5.5130999999999999E-2</v>
      </c>
    </row>
    <row r="780" spans="6:7" x14ac:dyDescent="0.25">
      <c r="F780" s="93">
        <v>46057</v>
      </c>
      <c r="G780" s="116">
        <v>5.5130999999999999E-2</v>
      </c>
    </row>
    <row r="781" spans="6:7" x14ac:dyDescent="0.25">
      <c r="F781" s="93">
        <v>46058</v>
      </c>
      <c r="G781" s="116">
        <v>5.5130999999999999E-2</v>
      </c>
    </row>
    <row r="782" spans="6:7" x14ac:dyDescent="0.25">
      <c r="F782" s="93">
        <v>46059</v>
      </c>
      <c r="G782" s="116">
        <v>5.5130999999999999E-2</v>
      </c>
    </row>
    <row r="783" spans="6:7" x14ac:dyDescent="0.25">
      <c r="F783" s="93">
        <v>46062</v>
      </c>
      <c r="G783" s="116">
        <v>5.5130999999999999E-2</v>
      </c>
    </row>
    <row r="784" spans="6:7" x14ac:dyDescent="0.25">
      <c r="F784" s="93">
        <v>46063</v>
      </c>
      <c r="G784" s="116">
        <v>5.5130999999999999E-2</v>
      </c>
    </row>
    <row r="785" spans="6:7" x14ac:dyDescent="0.25">
      <c r="F785" s="93">
        <v>46064</v>
      </c>
      <c r="G785" s="116">
        <v>5.5130999999999999E-2</v>
      </c>
    </row>
    <row r="786" spans="6:7" x14ac:dyDescent="0.25">
      <c r="F786" s="93">
        <v>46065</v>
      </c>
      <c r="G786" s="116">
        <v>5.5130999999999999E-2</v>
      </c>
    </row>
    <row r="787" spans="6:7" x14ac:dyDescent="0.25">
      <c r="F787" s="93">
        <v>46066</v>
      </c>
      <c r="G787" s="116">
        <v>5.5130999999999999E-2</v>
      </c>
    </row>
    <row r="788" spans="6:7" x14ac:dyDescent="0.25">
      <c r="F788" s="93">
        <v>46071</v>
      </c>
      <c r="G788" s="116">
        <v>5.5130999999999999E-2</v>
      </c>
    </row>
    <row r="789" spans="6:7" x14ac:dyDescent="0.25">
      <c r="F789" s="93">
        <v>46072</v>
      </c>
      <c r="G789" s="116">
        <v>5.5130999999999999E-2</v>
      </c>
    </row>
    <row r="790" spans="6:7" x14ac:dyDescent="0.25">
      <c r="F790" s="93">
        <v>46073</v>
      </c>
      <c r="G790" s="116">
        <v>5.5130999999999999E-2</v>
      </c>
    </row>
    <row r="791" spans="6:7" x14ac:dyDescent="0.25">
      <c r="F791" s="93">
        <v>46076</v>
      </c>
      <c r="G791" s="116">
        <v>5.5130999999999999E-2</v>
      </c>
    </row>
    <row r="792" spans="6:7" x14ac:dyDescent="0.25">
      <c r="F792" s="93">
        <v>46077</v>
      </c>
      <c r="G792" s="116">
        <v>5.5130999999999999E-2</v>
      </c>
    </row>
    <row r="793" spans="6:7" x14ac:dyDescent="0.25">
      <c r="F793" s="93">
        <v>46078</v>
      </c>
      <c r="G793" s="116">
        <v>5.5130999999999999E-2</v>
      </c>
    </row>
    <row r="794" spans="6:7" x14ac:dyDescent="0.25">
      <c r="F794" s="93">
        <v>46079</v>
      </c>
      <c r="G794" s="116">
        <v>5.5130999999999999E-2</v>
      </c>
    </row>
    <row r="795" spans="6:7" x14ac:dyDescent="0.25">
      <c r="F795" s="93">
        <v>46080</v>
      </c>
      <c r="G795" s="116">
        <v>5.5130999999999999E-2</v>
      </c>
    </row>
    <row r="796" spans="6:7" x14ac:dyDescent="0.25">
      <c r="F796" s="93">
        <v>46083</v>
      </c>
      <c r="G796" s="116">
        <v>5.5130999999999999E-2</v>
      </c>
    </row>
    <row r="797" spans="6:7" x14ac:dyDescent="0.25">
      <c r="F797" s="93">
        <v>46084</v>
      </c>
      <c r="G797" s="116">
        <v>5.5130999999999999E-2</v>
      </c>
    </row>
    <row r="798" spans="6:7" x14ac:dyDescent="0.25">
      <c r="F798" s="93">
        <v>46085</v>
      </c>
      <c r="G798" s="116">
        <v>5.5130999999999999E-2</v>
      </c>
    </row>
    <row r="799" spans="6:7" x14ac:dyDescent="0.25">
      <c r="F799" s="93">
        <v>46086</v>
      </c>
      <c r="G799" s="116">
        <v>5.5130999999999999E-2</v>
      </c>
    </row>
    <row r="800" spans="6:7" x14ac:dyDescent="0.25">
      <c r="F800" s="93">
        <v>46087</v>
      </c>
      <c r="G800" s="116">
        <v>5.5130999999999999E-2</v>
      </c>
    </row>
    <row r="801" spans="6:7" x14ac:dyDescent="0.25">
      <c r="F801" s="93">
        <v>46090</v>
      </c>
      <c r="G801" s="116">
        <v>5.5130999999999999E-2</v>
      </c>
    </row>
    <row r="802" spans="6:7" x14ac:dyDescent="0.25">
      <c r="F802" s="93">
        <v>46091</v>
      </c>
      <c r="G802" s="116">
        <v>5.5130999999999999E-2</v>
      </c>
    </row>
    <row r="803" spans="6:7" x14ac:dyDescent="0.25">
      <c r="F803" s="93">
        <v>46092</v>
      </c>
      <c r="G803" s="116">
        <v>5.5130999999999999E-2</v>
      </c>
    </row>
    <row r="804" spans="6:7" x14ac:dyDescent="0.25">
      <c r="F804" s="93">
        <v>46093</v>
      </c>
      <c r="G804" s="116">
        <v>5.5130999999999999E-2</v>
      </c>
    </row>
    <row r="805" spans="6:7" x14ac:dyDescent="0.25">
      <c r="F805" s="93">
        <v>46094</v>
      </c>
      <c r="G805" s="116">
        <v>5.5130999999999999E-2</v>
      </c>
    </row>
    <row r="806" spans="6:7" x14ac:dyDescent="0.25">
      <c r="F806" s="93">
        <v>46097</v>
      </c>
      <c r="G806" s="116">
        <v>5.5130999999999999E-2</v>
      </c>
    </row>
    <row r="807" spans="6:7" x14ac:dyDescent="0.25">
      <c r="F807" s="93">
        <v>46098</v>
      </c>
      <c r="G807" s="116">
        <v>5.5130999999999999E-2</v>
      </c>
    </row>
    <row r="808" spans="6:7" x14ac:dyDescent="0.25">
      <c r="F808" s="93">
        <v>46099</v>
      </c>
      <c r="G808" s="116">
        <v>5.5130999999999999E-2</v>
      </c>
    </row>
    <row r="809" spans="6:7" x14ac:dyDescent="0.25">
      <c r="F809" s="93">
        <v>46100</v>
      </c>
      <c r="G809" s="116">
        <v>5.4266000000000002E-2</v>
      </c>
    </row>
    <row r="810" spans="6:7" x14ac:dyDescent="0.25">
      <c r="F810" s="93">
        <v>46101</v>
      </c>
      <c r="G810" s="116">
        <v>5.4266000000000002E-2</v>
      </c>
    </row>
    <row r="811" spans="6:7" x14ac:dyDescent="0.25">
      <c r="F811" s="93">
        <v>46104</v>
      </c>
      <c r="G811" s="116">
        <v>5.4266000000000002E-2</v>
      </c>
    </row>
    <row r="812" spans="6:7" x14ac:dyDescent="0.25">
      <c r="F812" s="93">
        <v>46105</v>
      </c>
      <c r="G812" s="116">
        <v>5.4266000000000002E-2</v>
      </c>
    </row>
    <row r="813" spans="6:7" x14ac:dyDescent="0.25">
      <c r="F813" s="93">
        <v>46106</v>
      </c>
      <c r="G813" s="116">
        <v>5.4266000000000002E-2</v>
      </c>
    </row>
    <row r="814" spans="6:7" x14ac:dyDescent="0.25">
      <c r="F814" s="93">
        <v>46107</v>
      </c>
      <c r="G814" s="116">
        <v>5.4266000000000002E-2</v>
      </c>
    </row>
    <row r="815" spans="6:7" x14ac:dyDescent="0.25">
      <c r="F815" s="93">
        <v>46108</v>
      </c>
      <c r="G815" s="116">
        <v>5.4266000000000002E-2</v>
      </c>
    </row>
    <row r="816" spans="6:7" x14ac:dyDescent="0.25">
      <c r="F816" s="93">
        <v>46111</v>
      </c>
      <c r="G816" s="116">
        <v>5.4266000000000002E-2</v>
      </c>
    </row>
    <row r="817" spans="6:7" x14ac:dyDescent="0.25">
      <c r="F817" s="93">
        <v>46112</v>
      </c>
      <c r="G817" s="116">
        <v>5.4266000000000002E-2</v>
      </c>
    </row>
    <row r="818" spans="6:7" x14ac:dyDescent="0.25">
      <c r="F818" s="93">
        <v>46113</v>
      </c>
      <c r="G818" s="116">
        <v>5.4266000000000002E-2</v>
      </c>
    </row>
    <row r="819" spans="6:7" x14ac:dyDescent="0.25">
      <c r="F819" s="93">
        <v>46114</v>
      </c>
      <c r="G819" s="116">
        <v>5.4266000000000002E-2</v>
      </c>
    </row>
    <row r="820" spans="6:7" x14ac:dyDescent="0.25">
      <c r="F820" s="93">
        <v>46118</v>
      </c>
      <c r="G820" s="116">
        <v>5.4266000000000002E-2</v>
      </c>
    </row>
    <row r="821" spans="6:7" x14ac:dyDescent="0.25">
      <c r="F821" s="93">
        <v>46119</v>
      </c>
      <c r="G821" s="116">
        <v>5.4266000000000002E-2</v>
      </c>
    </row>
    <row r="822" spans="6:7" x14ac:dyDescent="0.25">
      <c r="F822" s="93">
        <v>46120</v>
      </c>
      <c r="G822" s="116">
        <v>5.4266000000000002E-2</v>
      </c>
    </row>
    <row r="823" spans="6:7" x14ac:dyDescent="0.25">
      <c r="F823" s="93">
        <v>46121</v>
      </c>
      <c r="G823" s="116">
        <v>5.4266000000000002E-2</v>
      </c>
    </row>
    <row r="824" spans="6:7" x14ac:dyDescent="0.25">
      <c r="F824" s="93">
        <v>46122</v>
      </c>
      <c r="G824" s="116">
        <v>5.4266000000000002E-2</v>
      </c>
    </row>
    <row r="825" spans="6:7" x14ac:dyDescent="0.25">
      <c r="F825" s="93">
        <v>46125</v>
      </c>
      <c r="G825" s="116">
        <v>5.4266000000000002E-2</v>
      </c>
    </row>
    <row r="826" spans="6:7" x14ac:dyDescent="0.25">
      <c r="F826" s="93">
        <v>46126</v>
      </c>
      <c r="G826" s="116">
        <v>5.4266000000000002E-2</v>
      </c>
    </row>
    <row r="827" spans="6:7" x14ac:dyDescent="0.25">
      <c r="F827" s="93">
        <v>46127</v>
      </c>
      <c r="G827" s="116">
        <v>5.4266000000000002E-2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E5D1E9-E4F4-47BE-BE08-ECED6DC3B4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</vt:i4>
      </vt:variant>
    </vt:vector>
  </HeadingPairs>
  <TitlesOfParts>
    <vt:vector size="18" baseType="lpstr">
      <vt:lpstr>BATIMENTO</vt:lpstr>
      <vt:lpstr>Títulos Públicos</vt:lpstr>
      <vt:lpstr>LF</vt:lpstr>
      <vt:lpstr>Títulos IPCA+</vt:lpstr>
      <vt:lpstr>CENÁRIOS</vt:lpstr>
      <vt:lpstr>LFSC SELIC+</vt:lpstr>
      <vt:lpstr>LFSC %SELIC</vt:lpstr>
      <vt:lpstr>CEF</vt:lpstr>
      <vt:lpstr>DADOS</vt:lpstr>
      <vt:lpstr>FIDCs</vt:lpstr>
      <vt:lpstr>feriados</vt:lpstr>
      <vt:lpstr>MISC</vt:lpstr>
      <vt:lpstr>SVENSSON</vt:lpstr>
      <vt:lpstr>ETTJ_B3</vt:lpstr>
      <vt:lpstr>SELIC</vt:lpstr>
      <vt:lpstr>CDI</vt:lpstr>
      <vt:lpstr>Cupons</vt:lpstr>
      <vt:lpstr>feriados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Martins</dc:creator>
  <cp:lastModifiedBy>User</cp:lastModifiedBy>
  <dcterms:created xsi:type="dcterms:W3CDTF">2020-12-17T18:27:55Z</dcterms:created>
  <dcterms:modified xsi:type="dcterms:W3CDTF">2026-04-20T00:15:45Z</dcterms:modified>
</cp:coreProperties>
</file>